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c8AC0mi599VjrUcWAOWsTFrYcJv23OLX\RF\RFII Ops\Fund II Service Providers\TotemVC\2025\TrioMobil - DATA OK\Q4'25\"/>
    </mc:Choice>
  </mc:AlternateContent>
  <xr:revisionPtr revIDLastSave="0" documentId="13_ncr:1_{94423262-D71E-4630-92DB-E477587AB3C6}" xr6:coauthVersionLast="47" xr6:coauthVersionMax="47" xr10:uidLastSave="{00000000-0000-0000-0000-000000000000}"/>
  <bookViews>
    <workbookView xWindow="-120" yWindow="-120" windowWidth="29040" windowHeight="17520" firstSheet="8" activeTab="11" xr2:uid="{576EEB51-86A2-473E-AD9D-1B7C57BABC7D}"/>
  </bookViews>
  <sheets>
    <sheet name="Consolidated ARR Rollforward" sheetId="1" r:id="rId1"/>
    <sheet name="Industrial ARR Rollforward" sheetId="2" r:id="rId2"/>
    <sheet name="Fleet ARR Rollforward" sheetId="3" r:id="rId3"/>
    <sheet name="BS and CFS" sheetId="4" r:id="rId4"/>
    <sheet name="P&amp;L" sheetId="5" r:id="rId5"/>
    <sheet name="B2A" sheetId="6" r:id="rId6"/>
    <sheet name="FTE Schedule (A)" sheetId="7" r:id="rId7"/>
    <sheet name="Metrics Q'ly" sheetId="8" r:id="rId8"/>
    <sheet name="MRR Schedule Summary" sheetId="9" r:id="rId9"/>
    <sheet name="Cons | Profit Contribution" sheetId="10" r:id="rId10"/>
    <sheet name="Cons TrioMobil | Yearly" sheetId="11" r:id="rId11"/>
    <sheet name="Cons TrioMobil | Quarterly" sheetId="12" r:id="rId12"/>
    <sheet name="Cons TrioMobil | Monthly" sheetId="13" r:id="rId13"/>
    <sheet name="Cons Stat | Management Recon" sheetId="14" state="hidden" r:id="rId14"/>
  </sheets>
  <definedNames>
    <definedName name="\a" localSheetId="3">#REF!</definedName>
    <definedName name="\a">#REF!</definedName>
    <definedName name="\p" localSheetId="3">#REF!</definedName>
    <definedName name="\p">#REF!</definedName>
    <definedName name="________________________ARC2" localSheetId="3" hidden="1">{"'Desktop Inventory 현황'!$B$2:$O$35"}</definedName>
    <definedName name="________________________ARC2" hidden="1">{"'Desktop Inventory 현황'!$B$2:$O$35"}</definedName>
    <definedName name="________________________ARC2_1" localSheetId="3" hidden="1">{"'Desktop Inventory 현황'!$B$2:$O$35"}</definedName>
    <definedName name="________________________ARC2_1" hidden="1">{"'Desktop Inventory 현황'!$B$2:$O$35"}</definedName>
    <definedName name="________________________ARC2_1_1" localSheetId="3" hidden="1">{"'Desktop Inventory 현황'!$B$2:$O$35"}</definedName>
    <definedName name="________________________ARC2_1_1" hidden="1">{"'Desktop Inventory 현황'!$B$2:$O$35"}</definedName>
    <definedName name="________________________ARC2_1_2" localSheetId="3" hidden="1">{"'Desktop Inventory 현황'!$B$2:$O$35"}</definedName>
    <definedName name="________________________ARC2_1_2" hidden="1">{"'Desktop Inventory 현황'!$B$2:$O$35"}</definedName>
    <definedName name="________________________ARC2_2" localSheetId="3" hidden="1">{"'Desktop Inventory 현황'!$B$2:$O$35"}</definedName>
    <definedName name="________________________ARC2_2" hidden="1">{"'Desktop Inventory 현황'!$B$2:$O$35"}</definedName>
    <definedName name="________________________ARC2_3" localSheetId="3" hidden="1">{"'Desktop Inventory 현황'!$B$2:$O$35"}</definedName>
    <definedName name="________________________ARC2_3" hidden="1">{"'Desktop Inventory 현황'!$B$2:$O$35"}</definedName>
    <definedName name="___________________kwy1" localSheetId="3" hidden="1">{#N/A,#N/A,FALSE,"ALM-ASISC"}</definedName>
    <definedName name="___________________kwy1" hidden="1">{#N/A,#N/A,FALSE,"ALM-ASISC"}</definedName>
    <definedName name="___________________kwy1_1" localSheetId="3" hidden="1">{#N/A,#N/A,FALSE,"ALM-ASISC"}</definedName>
    <definedName name="___________________kwy1_1" hidden="1">{#N/A,#N/A,FALSE,"ALM-ASISC"}</definedName>
    <definedName name="___________________kwy1_1_1" localSheetId="3" hidden="1">{#N/A,#N/A,FALSE,"ALM-ASISC"}</definedName>
    <definedName name="___________________kwy1_1_1" hidden="1">{#N/A,#N/A,FALSE,"ALM-ASISC"}</definedName>
    <definedName name="___________________kwy1_2" localSheetId="3" hidden="1">{#N/A,#N/A,FALSE,"ALM-ASISC"}</definedName>
    <definedName name="___________________kwy1_2" hidden="1">{#N/A,#N/A,FALSE,"ALM-ASISC"}</definedName>
    <definedName name="_________________ARC2" localSheetId="3" hidden="1">{"'Desktop Inventory 현황'!$B$2:$O$35"}</definedName>
    <definedName name="_________________ARC2" hidden="1">{"'Desktop Inventory 현황'!$B$2:$O$35"}</definedName>
    <definedName name="_________________ARC2_1" localSheetId="3" hidden="1">{"'Desktop Inventory 현황'!$B$2:$O$35"}</definedName>
    <definedName name="_________________ARC2_1" hidden="1">{"'Desktop Inventory 현황'!$B$2:$O$35"}</definedName>
    <definedName name="_________________ARC2_1_1" localSheetId="3" hidden="1">{"'Desktop Inventory 현황'!$B$2:$O$35"}</definedName>
    <definedName name="_________________ARC2_1_1" hidden="1">{"'Desktop Inventory 현황'!$B$2:$O$35"}</definedName>
    <definedName name="_________________ARC2_1_2" localSheetId="3" hidden="1">{"'Desktop Inventory 현황'!$B$2:$O$35"}</definedName>
    <definedName name="_________________ARC2_1_2" hidden="1">{"'Desktop Inventory 현황'!$B$2:$O$35"}</definedName>
    <definedName name="_________________ARC2_2" localSheetId="3" hidden="1">{"'Desktop Inventory 현황'!$B$2:$O$35"}</definedName>
    <definedName name="_________________ARC2_2" hidden="1">{"'Desktop Inventory 현황'!$B$2:$O$35"}</definedName>
    <definedName name="_________________ARC2_3" localSheetId="3" hidden="1">{"'Desktop Inventory 현황'!$B$2:$O$35"}</definedName>
    <definedName name="_________________ARC2_3" hidden="1">{"'Desktop Inventory 현황'!$B$2:$O$35"}</definedName>
    <definedName name="________________ARC2" localSheetId="3" hidden="1">{"'Desktop Inventory 현황'!$B$2:$O$35"}</definedName>
    <definedName name="________________ARC2" hidden="1">{"'Desktop Inventory 현황'!$B$2:$O$35"}</definedName>
    <definedName name="________________ARC2_1" localSheetId="3" hidden="1">{"'Desktop Inventory 현황'!$B$2:$O$35"}</definedName>
    <definedName name="________________ARC2_1" hidden="1">{"'Desktop Inventory 현황'!$B$2:$O$35"}</definedName>
    <definedName name="________________ARC2_1_1" localSheetId="3" hidden="1">{"'Desktop Inventory 현황'!$B$2:$O$35"}</definedName>
    <definedName name="________________ARC2_1_1" hidden="1">{"'Desktop Inventory 현황'!$B$2:$O$35"}</definedName>
    <definedName name="________________ARC2_1_2" localSheetId="3" hidden="1">{"'Desktop Inventory 현황'!$B$2:$O$35"}</definedName>
    <definedName name="________________ARC2_1_2" hidden="1">{"'Desktop Inventory 현황'!$B$2:$O$35"}</definedName>
    <definedName name="________________ARC2_2" localSheetId="3" hidden="1">{"'Desktop Inventory 현황'!$B$2:$O$35"}</definedName>
    <definedName name="________________ARC2_2" hidden="1">{"'Desktop Inventory 현황'!$B$2:$O$35"}</definedName>
    <definedName name="________________ARC2_3" localSheetId="3" hidden="1">{"'Desktop Inventory 현황'!$B$2:$O$35"}</definedName>
    <definedName name="________________ARC2_3" hidden="1">{"'Desktop Inventory 현황'!$B$2:$O$35"}</definedName>
    <definedName name="_____________kwy1" localSheetId="3" hidden="1">{#N/A,#N/A,FALSE,"ALM-ASISC"}</definedName>
    <definedName name="_____________kwy1" hidden="1">{#N/A,#N/A,FALSE,"ALM-ASISC"}</definedName>
    <definedName name="_____________kwy1_1" localSheetId="3" hidden="1">{#N/A,#N/A,FALSE,"ALM-ASISC"}</definedName>
    <definedName name="_____________kwy1_1" hidden="1">{#N/A,#N/A,FALSE,"ALM-ASISC"}</definedName>
    <definedName name="_____________kwy1_1_1" localSheetId="3" hidden="1">{#N/A,#N/A,FALSE,"ALM-ASISC"}</definedName>
    <definedName name="_____________kwy1_1_1" hidden="1">{#N/A,#N/A,FALSE,"ALM-ASISC"}</definedName>
    <definedName name="_____________kwy1_2" localSheetId="3" hidden="1">{#N/A,#N/A,FALSE,"ALM-ASISC"}</definedName>
    <definedName name="_____________kwy1_2" hidden="1">{#N/A,#N/A,FALSE,"ALM-ASISC"}</definedName>
    <definedName name="____________z2" localSheetId="3">{"Sch00",#N/A,FALSE,"1";"Contents",#N/A,FALSE,"1"}</definedName>
    <definedName name="____________z2">{"Sch00",#N/A,FALSE,"1";"Contents",#N/A,FALSE,"1"}</definedName>
    <definedName name="______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RC2" localSheetId="3" hidden="1">{"'Desktop Inventory 현황'!$B$2:$O$35"}</definedName>
    <definedName name="___________ARC2" hidden="1">{"'Desktop Inventory 현황'!$B$2:$O$35"}</definedName>
    <definedName name="___________ARC2_1" localSheetId="3" hidden="1">{"'Desktop Inventory 현황'!$B$2:$O$35"}</definedName>
    <definedName name="___________ARC2_1" hidden="1">{"'Desktop Inventory 현황'!$B$2:$O$35"}</definedName>
    <definedName name="___________ARC2_1_1" localSheetId="3" hidden="1">{"'Desktop Inventory 현황'!$B$2:$O$35"}</definedName>
    <definedName name="___________ARC2_1_1" hidden="1">{"'Desktop Inventory 현황'!$B$2:$O$35"}</definedName>
    <definedName name="___________ARC2_1_2" localSheetId="3" hidden="1">{"'Desktop Inventory 현황'!$B$2:$O$35"}</definedName>
    <definedName name="___________ARC2_1_2" hidden="1">{"'Desktop Inventory 현황'!$B$2:$O$35"}</definedName>
    <definedName name="___________ARC2_2" localSheetId="3" hidden="1">{"'Desktop Inventory 현황'!$B$2:$O$35"}</definedName>
    <definedName name="___________ARC2_2" hidden="1">{"'Desktop Inventory 현황'!$B$2:$O$35"}</definedName>
    <definedName name="___________ARC2_3" localSheetId="3" hidden="1">{"'Desktop Inventory 현황'!$B$2:$O$35"}</definedName>
    <definedName name="___________ARC2_3" hidden="1">{"'Desktop Inventory 현황'!$B$2:$O$35"}</definedName>
    <definedName name="___________z2" localSheetId="3">{"Sch00",#N/A,FALSE,"1";"Contents",#N/A,FALSE,"1"}</definedName>
    <definedName name="___________z2">{"Sch00",#N/A,FALSE,"1";"Contents",#N/A,FALSE,"1"}</definedName>
    <definedName name="_____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RC2" localSheetId="3" hidden="1">{"'Desktop Inventory 현황'!$B$2:$O$35"}</definedName>
    <definedName name="__________ARC2" hidden="1">{"'Desktop Inventory 현황'!$B$2:$O$35"}</definedName>
    <definedName name="__________ARC2_1" localSheetId="3" hidden="1">{"'Desktop Inventory 현황'!$B$2:$O$35"}</definedName>
    <definedName name="__________ARC2_1" hidden="1">{"'Desktop Inventory 현황'!$B$2:$O$35"}</definedName>
    <definedName name="__________ARC2_1_1" localSheetId="3" hidden="1">{"'Desktop Inventory 현황'!$B$2:$O$35"}</definedName>
    <definedName name="__________ARC2_1_1" hidden="1">{"'Desktop Inventory 현황'!$B$2:$O$35"}</definedName>
    <definedName name="__________ARC2_1_2" localSheetId="3" hidden="1">{"'Desktop Inventory 현황'!$B$2:$O$35"}</definedName>
    <definedName name="__________ARC2_1_2" hidden="1">{"'Desktop Inventory 현황'!$B$2:$O$35"}</definedName>
    <definedName name="__________ARC2_2" localSheetId="3" hidden="1">{"'Desktop Inventory 현황'!$B$2:$O$35"}</definedName>
    <definedName name="__________ARC2_2" hidden="1">{"'Desktop Inventory 현황'!$B$2:$O$35"}</definedName>
    <definedName name="__________ARC2_3" localSheetId="3" hidden="1">{"'Desktop Inventory 현황'!$B$2:$O$35"}</definedName>
    <definedName name="__________ARC2_3" hidden="1">{"'Desktop Inventory 현황'!$B$2:$O$35"}</definedName>
    <definedName name="__________kwy1" localSheetId="3" hidden="1">{#N/A,#N/A,FALSE,"ALM-ASISC"}</definedName>
    <definedName name="__________kwy1" hidden="1">{#N/A,#N/A,FALSE,"ALM-ASISC"}</definedName>
    <definedName name="__________kwy1_1" localSheetId="3" hidden="1">{#N/A,#N/A,FALSE,"ALM-ASISC"}</definedName>
    <definedName name="__________kwy1_1" hidden="1">{#N/A,#N/A,FALSE,"ALM-ASISC"}</definedName>
    <definedName name="__________kwy1_1_1" localSheetId="3" hidden="1">{#N/A,#N/A,FALSE,"ALM-ASISC"}</definedName>
    <definedName name="__________kwy1_1_1" hidden="1">{#N/A,#N/A,FALSE,"ALM-ASISC"}</definedName>
    <definedName name="__________kwy1_2" localSheetId="3" hidden="1">{#N/A,#N/A,FALSE,"ALM-ASISC"}</definedName>
    <definedName name="__________kwy1_2" hidden="1">{#N/A,#N/A,FALSE,"ALM-ASISC"}</definedName>
    <definedName name="__________z2" localSheetId="3">{"Sch00",#N/A,FALSE,"1";"Contents",#N/A,FALSE,"1"}</definedName>
    <definedName name="__________z2">{"Sch00",#N/A,FALSE,"1";"Contents",#N/A,FALSE,"1"}</definedName>
    <definedName name="____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RC2" localSheetId="3" hidden="1">{"'Desktop Inventory 현황'!$B$2:$O$35"}</definedName>
    <definedName name="_________ARC2" hidden="1">{"'Desktop Inventory 현황'!$B$2:$O$35"}</definedName>
    <definedName name="_________ARC2_1" localSheetId="3" hidden="1">{"'Desktop Inventory 현황'!$B$2:$O$35"}</definedName>
    <definedName name="_________ARC2_1" hidden="1">{"'Desktop Inventory 현황'!$B$2:$O$35"}</definedName>
    <definedName name="_________ARC2_1_1" localSheetId="3" hidden="1">{"'Desktop Inventory 현황'!$B$2:$O$35"}</definedName>
    <definedName name="_________ARC2_1_1" hidden="1">{"'Desktop Inventory 현황'!$B$2:$O$35"}</definedName>
    <definedName name="_________ARC2_1_2" localSheetId="3" hidden="1">{"'Desktop Inventory 현황'!$B$2:$O$35"}</definedName>
    <definedName name="_________ARC2_1_2" hidden="1">{"'Desktop Inventory 현황'!$B$2:$O$35"}</definedName>
    <definedName name="_________ARC2_2" localSheetId="3" hidden="1">{"'Desktop Inventory 현황'!$B$2:$O$35"}</definedName>
    <definedName name="_________ARC2_2" hidden="1">{"'Desktop Inventory 현황'!$B$2:$O$35"}</definedName>
    <definedName name="_________ARC2_3" localSheetId="3" hidden="1">{"'Desktop Inventory 현황'!$B$2:$O$35"}</definedName>
    <definedName name="_________ARC2_3" hidden="1">{"'Desktop Inventory 현황'!$B$2:$O$35"}</definedName>
    <definedName name="_________key1">#REF!</definedName>
    <definedName name="_________kwy1" localSheetId="3" hidden="1">{#N/A,#N/A,FALSE,"ALM-ASISC"}</definedName>
    <definedName name="_________kwy1" hidden="1">{#N/A,#N/A,FALSE,"ALM-ASISC"}</definedName>
    <definedName name="_________kwy1_1" localSheetId="3" hidden="1">{#N/A,#N/A,FALSE,"ALM-ASISC"}</definedName>
    <definedName name="_________kwy1_1" hidden="1">{#N/A,#N/A,FALSE,"ALM-ASISC"}</definedName>
    <definedName name="_________kwy1_1_1" localSheetId="3" hidden="1">{#N/A,#N/A,FALSE,"ALM-ASISC"}</definedName>
    <definedName name="_________kwy1_1_1" hidden="1">{#N/A,#N/A,FALSE,"ALM-ASISC"}</definedName>
    <definedName name="_________kwy1_2" localSheetId="3" hidden="1">{#N/A,#N/A,FALSE,"ALM-ASISC"}</definedName>
    <definedName name="_________kwy1_2" hidden="1">{#N/A,#N/A,FALSE,"ALM-ASISC"}</definedName>
    <definedName name="_________PL2" localSheetId="3">{#N/A,#N/A,FALSE,"Aging Summary";#N/A,#N/A,FALSE,"Ratio Analysis";#N/A,#N/A,FALSE,"Test 120 Day Accts";#N/A,#N/A,FALSE,"Tickmarks"}</definedName>
    <definedName name="_________PL2">{#N/A,#N/A,FALSE,"Aging Summary";#N/A,#N/A,FALSE,"Ratio Analysis";#N/A,#N/A,FALSE,"Test 120 Day Accts";#N/A,#N/A,FALSE,"Tickmarks"}</definedName>
    <definedName name="_________r" localSheetId="3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__r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___w2" localSheetId="3">{"HİZDAFİŞ",#N/A,FALSE,"YDYUKLE"}</definedName>
    <definedName name="_________w2">{"HİZDAFİŞ",#N/A,FALSE,"YDYUKLE"}</definedName>
    <definedName name="_________xlfn.RTD" hidden="1">#NAME?</definedName>
    <definedName name="_________z2" localSheetId="3">{"Sch00",#N/A,FALSE,"1";"Contents",#N/A,FALSE,"1"}</definedName>
    <definedName name="_________z2">{"Sch00",#N/A,FALSE,"1";"Contents",#N/A,FALSE,"1"}</definedName>
    <definedName name="___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RC2" localSheetId="3" hidden="1">{"'Desktop Inventory 현황'!$B$2:$O$35"}</definedName>
    <definedName name="________ARC2" hidden="1">{"'Desktop Inventory 현황'!$B$2:$O$35"}</definedName>
    <definedName name="________ARC2_1" localSheetId="3" hidden="1">{"'Desktop Inventory 현황'!$B$2:$O$35"}</definedName>
    <definedName name="________ARC2_1" hidden="1">{"'Desktop Inventory 현황'!$B$2:$O$35"}</definedName>
    <definedName name="________ARC2_1_1" localSheetId="3" hidden="1">{"'Desktop Inventory 현황'!$B$2:$O$35"}</definedName>
    <definedName name="________ARC2_1_1" hidden="1">{"'Desktop Inventory 현황'!$B$2:$O$35"}</definedName>
    <definedName name="________ARC2_1_2" localSheetId="3" hidden="1">{"'Desktop Inventory 현황'!$B$2:$O$35"}</definedName>
    <definedName name="________ARC2_1_2" hidden="1">{"'Desktop Inventory 현황'!$B$2:$O$35"}</definedName>
    <definedName name="________ARC2_2" localSheetId="3" hidden="1">{"'Desktop Inventory 현황'!$B$2:$O$35"}</definedName>
    <definedName name="________ARC2_2" hidden="1">{"'Desktop Inventory 현황'!$B$2:$O$35"}</definedName>
    <definedName name="________ARC2_3" localSheetId="3" hidden="1">{"'Desktop Inventory 현황'!$B$2:$O$35"}</definedName>
    <definedName name="________ARC2_3" hidden="1">{"'Desktop Inventory 현황'!$B$2:$O$35"}</definedName>
    <definedName name="________c" localSheetId="3">{"Fiesta Facer Page",#N/A,FALSE,"Q_C_S";"Fiesta Main Page",#N/A,FALSE,"V_L";"Fiesta 95BP Struct",#N/A,FALSE,"StructBP";"Fiesta Post 95BP Struct",#N/A,FALSE,"AdjStructBP"}</definedName>
    <definedName name="________c">{"Fiesta Facer Page",#N/A,FALSE,"Q_C_S";"Fiesta Main Page",#N/A,FALSE,"V_L";"Fiesta 95BP Struct",#N/A,FALSE,"StructBP";"Fiesta Post 95BP Struct",#N/A,FALSE,"AdjStructBP"}</definedName>
    <definedName name="________key1" localSheetId="3">#REF!</definedName>
    <definedName name="________key1">#REF!</definedName>
    <definedName name="________kwy1" localSheetId="3" hidden="1">{#N/A,#N/A,FALSE,"ALM-ASISC"}</definedName>
    <definedName name="________kwy1" hidden="1">{#N/A,#N/A,FALSE,"ALM-ASISC"}</definedName>
    <definedName name="________kwy1_1" localSheetId="3" hidden="1">{#N/A,#N/A,FALSE,"ALM-ASISC"}</definedName>
    <definedName name="________kwy1_1" hidden="1">{#N/A,#N/A,FALSE,"ALM-ASISC"}</definedName>
    <definedName name="________kwy1_1_1" localSheetId="3" hidden="1">{#N/A,#N/A,FALSE,"ALM-ASISC"}</definedName>
    <definedName name="________kwy1_1_1" hidden="1">{#N/A,#N/A,FALSE,"ALM-ASISC"}</definedName>
    <definedName name="________kwy1_2" localSheetId="3" hidden="1">{#N/A,#N/A,FALSE,"ALM-ASISC"}</definedName>
    <definedName name="________kwy1_2" hidden="1">{#N/A,#N/A,FALSE,"ALM-ASISC"}</definedName>
    <definedName name="________PL2" localSheetId="3">{#N/A,#N/A,FALSE,"Aging Summary";#N/A,#N/A,FALSE,"Ratio Analysis";#N/A,#N/A,FALSE,"Test 120 Day Accts";#N/A,#N/A,FALSE,"Tickmarks"}</definedName>
    <definedName name="________PL2">{#N/A,#N/A,FALSE,"Aging Summary";#N/A,#N/A,FALSE,"Ratio Analysis";#N/A,#N/A,FALSE,"Test 120 Day Accts";#N/A,#N/A,FALSE,"Tickmarks"}</definedName>
    <definedName name="________w1" localSheetId="3">#REF!</definedName>
    <definedName name="________w1">#REF!</definedName>
    <definedName name="________w2" localSheetId="3">{"HİZDAFİŞ",#N/A,FALSE,"YDYUKLE"}</definedName>
    <definedName name="________w2">{"HİZDAFİŞ",#N/A,FALSE,"YDYUKLE"}</definedName>
    <definedName name="________xlfn.AVERAGEIF" hidden="1">#NAME?</definedName>
    <definedName name="________xlfn.BAHTTEXT" hidden="1">#NAME?</definedName>
    <definedName name="________xlfn.RTD" hidden="1">#NAME?</definedName>
    <definedName name="________z2" localSheetId="3">{"Sch00",#N/A,FALSE,"1";"Contents",#N/A,FALSE,"1"}</definedName>
    <definedName name="________z2">{"Sch00",#N/A,FALSE,"1";"Contents",#N/A,FALSE,"1"}</definedName>
    <definedName name="__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" localSheetId="3">{#N/A,#N/A,FALSE,"MALİTABLOLAR"}</definedName>
    <definedName name="_______A1">{#N/A,#N/A,FALSE,"MALİTABLOLAR"}</definedName>
    <definedName name="_______ARC2" localSheetId="3" hidden="1">{"'Desktop Inventory 현황'!$B$2:$O$35"}</definedName>
    <definedName name="_______ARC2" hidden="1">{"'Desktop Inventory 현황'!$B$2:$O$35"}</definedName>
    <definedName name="_______ARC2_1" localSheetId="3" hidden="1">{"'Desktop Inventory 현황'!$B$2:$O$35"}</definedName>
    <definedName name="_______ARC2_1" hidden="1">{"'Desktop Inventory 현황'!$B$2:$O$35"}</definedName>
    <definedName name="_______ARC2_1_1" localSheetId="3" hidden="1">{"'Desktop Inventory 현황'!$B$2:$O$35"}</definedName>
    <definedName name="_______ARC2_1_1" hidden="1">{"'Desktop Inventory 현황'!$B$2:$O$35"}</definedName>
    <definedName name="_______ARC2_1_2" localSheetId="3" hidden="1">{"'Desktop Inventory 현황'!$B$2:$O$35"}</definedName>
    <definedName name="_______ARC2_1_2" hidden="1">{"'Desktop Inventory 현황'!$B$2:$O$35"}</definedName>
    <definedName name="_______ARC2_2" localSheetId="3" hidden="1">{"'Desktop Inventory 현황'!$B$2:$O$35"}</definedName>
    <definedName name="_______ARC2_2" hidden="1">{"'Desktop Inventory 현황'!$B$2:$O$35"}</definedName>
    <definedName name="_______ARC2_3" localSheetId="3" hidden="1">{"'Desktop Inventory 현황'!$B$2:$O$35"}</definedName>
    <definedName name="_______ARC2_3" hidden="1">{"'Desktop Inventory 현황'!$B$2:$O$35"}</definedName>
    <definedName name="_______c" localSheetId="3">{"Fiesta Facer Page",#N/A,FALSE,"Q_C_S";"Fiesta Main Page",#N/A,FALSE,"V_L";"Fiesta 95BP Struct",#N/A,FALSE,"StructBP";"Fiesta Post 95BP Struct",#N/A,FALSE,"AdjStructBP"}</definedName>
    <definedName name="_______c">{"Fiesta Facer Page",#N/A,FALSE,"Q_C_S";"Fiesta Main Page",#N/A,FALSE,"V_L";"Fiesta 95BP Struct",#N/A,FALSE,"StructBP";"Fiesta Post 95BP Struct",#N/A,FALSE,"AdjStructBP"}</definedName>
    <definedName name="_______key1" localSheetId="3">#REF!</definedName>
    <definedName name="_______key1">#REF!</definedName>
    <definedName name="_______kwy1" localSheetId="3" hidden="1">{#N/A,#N/A,FALSE,"ALM-ASISC"}</definedName>
    <definedName name="_______kwy1" hidden="1">{#N/A,#N/A,FALSE,"ALM-ASISC"}</definedName>
    <definedName name="_______kwy1_1" localSheetId="3" hidden="1">{#N/A,#N/A,FALSE,"ALM-ASISC"}</definedName>
    <definedName name="_______kwy1_1" hidden="1">{#N/A,#N/A,FALSE,"ALM-ASISC"}</definedName>
    <definedName name="_______kwy1_1_1" localSheetId="3" hidden="1">{#N/A,#N/A,FALSE,"ALM-ASISC"}</definedName>
    <definedName name="_______kwy1_1_1" hidden="1">{#N/A,#N/A,FALSE,"ALM-ASISC"}</definedName>
    <definedName name="_______kwy1_2" localSheetId="3" hidden="1">{#N/A,#N/A,FALSE,"ALM-ASISC"}</definedName>
    <definedName name="_______kwy1_2" hidden="1">{#N/A,#N/A,FALSE,"ALM-ASISC"}</definedName>
    <definedName name="_______PL2" localSheetId="3">{#N/A,#N/A,FALSE,"Aging Summary";#N/A,#N/A,FALSE,"Ratio Analysis";#N/A,#N/A,FALSE,"Test 120 Day Accts";#N/A,#N/A,FALSE,"Tickmarks"}</definedName>
    <definedName name="_______PL2">{#N/A,#N/A,FALSE,"Aging Summary";#N/A,#N/A,FALSE,"Ratio Analysis";#N/A,#N/A,FALSE,"Test 120 Day Accts";#N/A,#N/A,FALSE,"Tickmarks"}</definedName>
    <definedName name="_______w1" localSheetId="3">#REF!</definedName>
    <definedName name="_______w1">#REF!</definedName>
    <definedName name="_______w2" localSheetId="3">{"HİZDAFİŞ",#N/A,FALSE,"YDYUKLE"}</definedName>
    <definedName name="_______w2">{"HİZDAFİŞ",#N/A,FALSE,"YDYUKLE"}</definedName>
    <definedName name="_______xlfn.AVERAGEIF" hidden="1">#NAME?</definedName>
    <definedName name="_______xlfn.BAHTTEXT" hidden="1">#NAME?</definedName>
    <definedName name="_______xlfn.RTD" hidden="1">#NAME?</definedName>
    <definedName name="_______z2" localSheetId="3">{"Sch00",#N/A,FALSE,"1";"Contents",#N/A,FALSE,"1"}</definedName>
    <definedName name="_______z2">{"Sch00",#N/A,FALSE,"1";"Contents",#N/A,FALSE,"1"}</definedName>
    <definedName name="_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RC2" localSheetId="3" hidden="1">{"'Desktop Inventory 현황'!$B$2:$O$35"}</definedName>
    <definedName name="______ARC2" hidden="1">{"'Desktop Inventory 현황'!$B$2:$O$35"}</definedName>
    <definedName name="______ARC2_1" localSheetId="3" hidden="1">{"'Desktop Inventory 현황'!$B$2:$O$35"}</definedName>
    <definedName name="______ARC2_1" hidden="1">{"'Desktop Inventory 현황'!$B$2:$O$35"}</definedName>
    <definedName name="______ARC2_1_1" localSheetId="3" hidden="1">{"'Desktop Inventory 현황'!$B$2:$O$35"}</definedName>
    <definedName name="______ARC2_1_1" hidden="1">{"'Desktop Inventory 현황'!$B$2:$O$35"}</definedName>
    <definedName name="______ARC2_1_2" localSheetId="3" hidden="1">{"'Desktop Inventory 현황'!$B$2:$O$35"}</definedName>
    <definedName name="______ARC2_1_2" hidden="1">{"'Desktop Inventory 현황'!$B$2:$O$35"}</definedName>
    <definedName name="______ARC2_2" localSheetId="3" hidden="1">{"'Desktop Inventory 현황'!$B$2:$O$35"}</definedName>
    <definedName name="______ARC2_2" hidden="1">{"'Desktop Inventory 현황'!$B$2:$O$35"}</definedName>
    <definedName name="______ARC2_3" localSheetId="3" hidden="1">{"'Desktop Inventory 현황'!$B$2:$O$35"}</definedName>
    <definedName name="______ARC2_3" hidden="1">{"'Desktop Inventory 현황'!$B$2:$O$35"}</definedName>
    <definedName name="______c" localSheetId="3">{"Fiesta Facer Page",#N/A,FALSE,"Q_C_S";"Fiesta Main Page",#N/A,FALSE,"V_L";"Fiesta 95BP Struct",#N/A,FALSE,"StructBP";"Fiesta Post 95BP Struct",#N/A,FALSE,"AdjStructBP"}</definedName>
    <definedName name="______c">{"Fiesta Facer Page",#N/A,FALSE,"Q_C_S";"Fiesta Main Page",#N/A,FALSE,"V_L";"Fiesta 95BP Struct",#N/A,FALSE,"StructBP";"Fiesta Post 95BP Struct",#N/A,FALSE,"AdjStructBP"}</definedName>
    <definedName name="______d" localSheetId="3">{"Fiesta Facer Page",#N/A,FALSE,"Q_C_S";"Fiesta Main Page",#N/A,FALSE,"V_L";"Fiesta 95BP Struct",#N/A,FALSE,"StructBP";"Fiesta Post 95BP Struct",#N/A,FALSE,"AdjStructBP"}</definedName>
    <definedName name="______d">{"Fiesta Facer Page",#N/A,FALSE,"Q_C_S";"Fiesta Main Page",#N/A,FALSE,"V_L";"Fiesta 95BP Struct",#N/A,FALSE,"StructBP";"Fiesta Post 95BP Struct",#N/A,FALSE,"AdjStructBP"}</definedName>
    <definedName name="______key1" localSheetId="3">#REF!</definedName>
    <definedName name="______key1">#REF!</definedName>
    <definedName name="______kwy1" localSheetId="3" hidden="1">{#N/A,#N/A,FALSE,"ALM-ASISC"}</definedName>
    <definedName name="______kwy1" hidden="1">{#N/A,#N/A,FALSE,"ALM-ASISC"}</definedName>
    <definedName name="______kwy1_1" localSheetId="3" hidden="1">{#N/A,#N/A,FALSE,"ALM-ASISC"}</definedName>
    <definedName name="______kwy1_1" hidden="1">{#N/A,#N/A,FALSE,"ALM-ASISC"}</definedName>
    <definedName name="______kwy1_1_1" localSheetId="3" hidden="1">{#N/A,#N/A,FALSE,"ALM-ASISC"}</definedName>
    <definedName name="______kwy1_1_1" hidden="1">{#N/A,#N/A,FALSE,"ALM-ASISC"}</definedName>
    <definedName name="______kwy1_2" localSheetId="3" hidden="1">{#N/A,#N/A,FALSE,"ALM-ASISC"}</definedName>
    <definedName name="______kwy1_2" hidden="1">{#N/A,#N/A,FALSE,"ALM-ASISC"}</definedName>
    <definedName name="______PL2" localSheetId="3">{#N/A,#N/A,FALSE,"Aging Summary";#N/A,#N/A,FALSE,"Ratio Analysis";#N/A,#N/A,FALSE,"Test 120 Day Accts";#N/A,#N/A,FALSE,"Tickmarks"}</definedName>
    <definedName name="______PL2">{#N/A,#N/A,FALSE,"Aging Summary";#N/A,#N/A,FALSE,"Ratio Analysis";#N/A,#N/A,FALSE,"Test 120 Day Accts";#N/A,#N/A,FALSE,"Tickmarks"}</definedName>
    <definedName name="______r" localSheetId="3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r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_w1" localSheetId="3">#REF!</definedName>
    <definedName name="______w1">#REF!</definedName>
    <definedName name="______w2" localSheetId="3">{"HİZDAFİŞ",#N/A,FALSE,"YDYUKLE"}</definedName>
    <definedName name="______w2">{"HİZDAFİŞ",#N/A,FALSE,"YDYUKLE"}</definedName>
    <definedName name="______xlfn.AVERAGEIF" hidden="1">#NAME?</definedName>
    <definedName name="______xlfn.BAHTTEXT" hidden="1">#NAME?</definedName>
    <definedName name="______xlfn.RTD" hidden="1">#NAME?</definedName>
    <definedName name="______z2" localSheetId="3">{"Sch00",#N/A,FALSE,"1";"Contents",#N/A,FALSE,"1"}</definedName>
    <definedName name="______z2">{"Sch00",#N/A,FALSE,"1";"Contents",#N/A,FALSE,"1"}</definedName>
    <definedName name="_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1" localSheetId="3">{#N/A,#N/A,FALSE,"MALİTABLOLAR"}</definedName>
    <definedName name="_____A1">{#N/A,#N/A,FALSE,"MALİTABLOLAR"}</definedName>
    <definedName name="_____ARC2" localSheetId="3" hidden="1">{"'Desktop Inventory 현황'!$B$2:$O$35"}</definedName>
    <definedName name="_____ARC2" hidden="1">{"'Desktop Inventory 현황'!$B$2:$O$35"}</definedName>
    <definedName name="_____ARC2_1" localSheetId="3" hidden="1">{"'Desktop Inventory 현황'!$B$2:$O$35"}</definedName>
    <definedName name="_____ARC2_1" hidden="1">{"'Desktop Inventory 현황'!$B$2:$O$35"}</definedName>
    <definedName name="_____ARC2_1_1" localSheetId="3" hidden="1">{"'Desktop Inventory 현황'!$B$2:$O$35"}</definedName>
    <definedName name="_____ARC2_1_1" hidden="1">{"'Desktop Inventory 현황'!$B$2:$O$35"}</definedName>
    <definedName name="_____ARC2_1_2" localSheetId="3" hidden="1">{"'Desktop Inventory 현황'!$B$2:$O$35"}</definedName>
    <definedName name="_____ARC2_1_2" hidden="1">{"'Desktop Inventory 현황'!$B$2:$O$35"}</definedName>
    <definedName name="_____ARC2_2" localSheetId="3" hidden="1">{"'Desktop Inventory 현황'!$B$2:$O$35"}</definedName>
    <definedName name="_____ARC2_2" hidden="1">{"'Desktop Inventory 현황'!$B$2:$O$35"}</definedName>
    <definedName name="_____ARC2_3" localSheetId="3" hidden="1">{"'Desktop Inventory 현황'!$B$2:$O$35"}</definedName>
    <definedName name="_____ARC2_3" hidden="1">{"'Desktop Inventory 현황'!$B$2:$O$35"}</definedName>
    <definedName name="_____key1">#REF!</definedName>
    <definedName name="_____kwy1" localSheetId="3" hidden="1">{#N/A,#N/A,FALSE,"ALM-ASISC"}</definedName>
    <definedName name="_____kwy1" hidden="1">{#N/A,#N/A,FALSE,"ALM-ASISC"}</definedName>
    <definedName name="_____kwy1_1" localSheetId="3" hidden="1">{#N/A,#N/A,FALSE,"ALM-ASISC"}</definedName>
    <definedName name="_____kwy1_1" hidden="1">{#N/A,#N/A,FALSE,"ALM-ASISC"}</definedName>
    <definedName name="_____kwy1_1_1" localSheetId="3" hidden="1">{#N/A,#N/A,FALSE,"ALM-ASISC"}</definedName>
    <definedName name="_____kwy1_1_1" hidden="1">{#N/A,#N/A,FALSE,"ALM-ASISC"}</definedName>
    <definedName name="_____kwy1_2" localSheetId="3" hidden="1">{#N/A,#N/A,FALSE,"ALM-ASISC"}</definedName>
    <definedName name="_____kwy1_2" hidden="1">{#N/A,#N/A,FALSE,"ALM-ASISC"}</definedName>
    <definedName name="_____PL2" localSheetId="3">{#N/A,#N/A,FALSE,"Aging Summary";#N/A,#N/A,FALSE,"Ratio Analysis";#N/A,#N/A,FALSE,"Test 120 Day Accts";#N/A,#N/A,FALSE,"Tickmarks"}</definedName>
    <definedName name="_____PL2">{#N/A,#N/A,FALSE,"Aging Summary";#N/A,#N/A,FALSE,"Ratio Analysis";#N/A,#N/A,FALSE,"Test 120 Day Accts";#N/A,#N/A,FALSE,"Tickmarks"}</definedName>
    <definedName name="_____r" localSheetId="3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r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__w1" localSheetId="3">#REF!</definedName>
    <definedName name="_____w1">#REF!</definedName>
    <definedName name="_____w2" localSheetId="3">{"HİZDAFİŞ",#N/A,FALSE,"YDYUKLE"}</definedName>
    <definedName name="_____w2">{"HİZDAFİŞ",#N/A,FALSE,"YDYUKLE"}</definedName>
    <definedName name="_____xlfn.AVERAGEIF" hidden="1">#NAME?</definedName>
    <definedName name="_____xlfn.BAHTTEXT" hidden="1">#NAME?</definedName>
    <definedName name="_____xlfn.RTD" hidden="1">#NAME?</definedName>
    <definedName name="_____z2" localSheetId="3">{"Sch00",#N/A,FALSE,"1";"Contents",#N/A,FALSE,"1"}</definedName>
    <definedName name="_____z2">{"Sch00",#N/A,FALSE,"1";"Contents",#N/A,FALSE,"1"}</definedName>
    <definedName name="_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RC2" localSheetId="3" hidden="1">{"'Desktop Inventory 현황'!$B$2:$O$35"}</definedName>
    <definedName name="____ARC2" hidden="1">{"'Desktop Inventory 현황'!$B$2:$O$35"}</definedName>
    <definedName name="____ARC2_1" localSheetId="3" hidden="1">{"'Desktop Inventory 현황'!$B$2:$O$35"}</definedName>
    <definedName name="____ARC2_1" hidden="1">{"'Desktop Inventory 현황'!$B$2:$O$35"}</definedName>
    <definedName name="____ARC2_1_1" localSheetId="3" hidden="1">{"'Desktop Inventory 현황'!$B$2:$O$35"}</definedName>
    <definedName name="____ARC2_1_1" hidden="1">{"'Desktop Inventory 현황'!$B$2:$O$35"}</definedName>
    <definedName name="____ARC2_1_2" localSheetId="3" hidden="1">{"'Desktop Inventory 현황'!$B$2:$O$35"}</definedName>
    <definedName name="____ARC2_1_2" hidden="1">{"'Desktop Inventory 현황'!$B$2:$O$35"}</definedName>
    <definedName name="____ARC2_2" localSheetId="3" hidden="1">{"'Desktop Inventory 현황'!$B$2:$O$35"}</definedName>
    <definedName name="____ARC2_2" hidden="1">{"'Desktop Inventory 현황'!$B$2:$O$35"}</definedName>
    <definedName name="____ARC2_3" localSheetId="3" hidden="1">{"'Desktop Inventory 현황'!$B$2:$O$35"}</definedName>
    <definedName name="____ARC2_3" hidden="1">{"'Desktop Inventory 현황'!$B$2:$O$35"}</definedName>
    <definedName name="____key1">#REF!</definedName>
    <definedName name="____kwy1" localSheetId="3" hidden="1">{#N/A,#N/A,FALSE,"ALM-ASISC"}</definedName>
    <definedName name="____kwy1" hidden="1">{#N/A,#N/A,FALSE,"ALM-ASISC"}</definedName>
    <definedName name="____kwy1_1" localSheetId="3" hidden="1">{#N/A,#N/A,FALSE,"ALM-ASISC"}</definedName>
    <definedName name="____kwy1_1" hidden="1">{#N/A,#N/A,FALSE,"ALM-ASISC"}</definedName>
    <definedName name="____kwy1_1_1" localSheetId="3" hidden="1">{#N/A,#N/A,FALSE,"ALM-ASISC"}</definedName>
    <definedName name="____kwy1_1_1" hidden="1">{#N/A,#N/A,FALSE,"ALM-ASISC"}</definedName>
    <definedName name="____kwy1_2" localSheetId="3" hidden="1">{#N/A,#N/A,FALSE,"ALM-ASISC"}</definedName>
    <definedName name="____kwy1_2" hidden="1">{#N/A,#N/A,FALSE,"ALM-ASISC"}</definedName>
    <definedName name="____NSO2" localSheetId="3">{"'Sheet1'!$L$16"}</definedName>
    <definedName name="____NSO2">{"'Sheet1'!$L$16"}</definedName>
    <definedName name="____PL2" localSheetId="3">{#N/A,#N/A,FALSE,"Aging Summary";#N/A,#N/A,FALSE,"Ratio Analysis";#N/A,#N/A,FALSE,"Test 120 Day Accts";#N/A,#N/A,FALSE,"Tickmarks"}</definedName>
    <definedName name="____PL2">{#N/A,#N/A,FALSE,"Aging Summary";#N/A,#N/A,FALSE,"Ratio Analysis";#N/A,#N/A,FALSE,"Test 120 Day Accts";#N/A,#N/A,FALSE,"Tickmarks"}</definedName>
    <definedName name="____qq1" localSheetId="3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___qq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___TRV1">#REF!</definedName>
    <definedName name="____TRV2">#REF!</definedName>
    <definedName name="____TRV3">#REF!</definedName>
    <definedName name="____TRV4">#REF!</definedName>
    <definedName name="____TRV5">#REF!</definedName>
    <definedName name="____w1">#REF!</definedName>
    <definedName name="____w2" localSheetId="3">{"HİZDAFİŞ",#N/A,FALSE,"YDYUKLE"}</definedName>
    <definedName name="____w2">{"HİZDAFİŞ",#N/A,FALSE,"YDYUKLE"}</definedName>
    <definedName name="____xlfn.AVERAGEIF" hidden="1">#NAME?</definedName>
    <definedName name="____xlfn.BAHTTEXT" hidden="1">#NAME?</definedName>
    <definedName name="____xlfn.RTD" hidden="1">#NAME?</definedName>
    <definedName name="____z2" localSheetId="3">{"Sch00",#N/A,FALSE,"1";"Contents",#N/A,FALSE,"1"}</definedName>
    <definedName name="____z2">{"Sch00",#N/A,FALSE,"1";"Contents",#N/A,FALSE,"1"}</definedName>
    <definedName name="_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1" localSheetId="3">{#N/A,#N/A,FALSE,"MALİTABLOLAR"}</definedName>
    <definedName name="___A1">{#N/A,#N/A,FALSE,"MALİTABLOLAR"}</definedName>
    <definedName name="___ARC2" localSheetId="3" hidden="1">{"'Desktop Inventory 현황'!$B$2:$O$35"}</definedName>
    <definedName name="___ARC2" hidden="1">{"'Desktop Inventory 현황'!$B$2:$O$35"}</definedName>
    <definedName name="___ARC2_1" localSheetId="3" hidden="1">{"'Desktop Inventory 현황'!$B$2:$O$35"}</definedName>
    <definedName name="___ARC2_1" hidden="1">{"'Desktop Inventory 현황'!$B$2:$O$35"}</definedName>
    <definedName name="___ARC2_1_1" localSheetId="3" hidden="1">{"'Desktop Inventory 현황'!$B$2:$O$35"}</definedName>
    <definedName name="___ARC2_1_1" hidden="1">{"'Desktop Inventory 현황'!$B$2:$O$35"}</definedName>
    <definedName name="___ARC2_1_2" localSheetId="3" hidden="1">{"'Desktop Inventory 현황'!$B$2:$O$35"}</definedName>
    <definedName name="___ARC2_1_2" hidden="1">{"'Desktop Inventory 현황'!$B$2:$O$35"}</definedName>
    <definedName name="___ARC2_2" localSheetId="3" hidden="1">{"'Desktop Inventory 현황'!$B$2:$O$35"}</definedName>
    <definedName name="___ARC2_2" hidden="1">{"'Desktop Inventory 현황'!$B$2:$O$35"}</definedName>
    <definedName name="___ARC2_3" localSheetId="3" hidden="1">{"'Desktop Inventory 현황'!$B$2:$O$35"}</definedName>
    <definedName name="___ARC2_3" hidden="1">{"'Desktop Inventory 현황'!$B$2:$O$35"}</definedName>
    <definedName name="___c" localSheetId="3">{"Fiesta Facer Page",#N/A,FALSE,"Q_C_S";"Fiesta Main Page",#N/A,FALSE,"V_L";"Fiesta 95BP Struct",#N/A,FALSE,"StructBP";"Fiesta Post 95BP Struct",#N/A,FALSE,"AdjStructBP"}</definedName>
    <definedName name="___c">{"Fiesta Facer Page",#N/A,FALSE,"Q_C_S";"Fiesta Main Page",#N/A,FALSE,"V_L";"Fiesta 95BP Struct",#N/A,FALSE,"StructBP";"Fiesta Post 95BP Struct",#N/A,FALSE,"AdjStructBP"}</definedName>
    <definedName name="___key1" localSheetId="3">#REF!</definedName>
    <definedName name="___key1">#REF!</definedName>
    <definedName name="___kwy1" localSheetId="3" hidden="1">{#N/A,#N/A,FALSE,"ALM-ASISC"}</definedName>
    <definedName name="___kwy1" hidden="1">{#N/A,#N/A,FALSE,"ALM-ASISC"}</definedName>
    <definedName name="___kwy1_1" localSheetId="3" hidden="1">{#N/A,#N/A,FALSE,"ALM-ASISC"}</definedName>
    <definedName name="___kwy1_1" hidden="1">{#N/A,#N/A,FALSE,"ALM-ASISC"}</definedName>
    <definedName name="___kwy1_1_1" localSheetId="3" hidden="1">{#N/A,#N/A,FALSE,"ALM-ASISC"}</definedName>
    <definedName name="___kwy1_1_1" hidden="1">{#N/A,#N/A,FALSE,"ALM-ASISC"}</definedName>
    <definedName name="___kwy1_2" localSheetId="3" hidden="1">{#N/A,#N/A,FALSE,"ALM-ASISC"}</definedName>
    <definedName name="___kwy1_2" hidden="1">{#N/A,#N/A,FALSE,"ALM-ASISC"}</definedName>
    <definedName name="___PL2" localSheetId="3">{#N/A,#N/A,FALSE,"Aging Summary";#N/A,#N/A,FALSE,"Ratio Analysis";#N/A,#N/A,FALSE,"Test 120 Day Accts";#N/A,#N/A,FALSE,"Tickmarks"}</definedName>
    <definedName name="___PL2">{#N/A,#N/A,FALSE,"Aging Summary";#N/A,#N/A,FALSE,"Ratio Analysis";#N/A,#N/A,FALSE,"Test 120 Day Accts";#N/A,#N/A,FALSE,"Tickmarks"}</definedName>
    <definedName name="___r" localSheetId="3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r">{#N/A,#N/A,FALSE,"Graficos";#N/A,#N/A,FALSE,"P.Ingresos";#N/A,#N/A,FALSE,"P.Gastos";#N/A,#N/A,FALSE,"I.Trafico";#N/A,#N/A,FALSE,"I.Peajes";#N/A,#N/A,FALSE,"G.Operativos";#N/A,#N/A,FALSE,"Cf Proyecto";#N/A,#N/A,FALSE,"C.PYG";#N/A,#N/A,FALSE,"Balance";#N/A,#N/A,FALSE,"TIR AC";#N/A,#N/A,FALSE,"TIR E"}</definedName>
    <definedName name="___TRV1" localSheetId="3">#REF!</definedName>
    <definedName name="___TRV1">#REF!</definedName>
    <definedName name="___TRV2" localSheetId="3">#REF!</definedName>
    <definedName name="___TRV2">#REF!</definedName>
    <definedName name="___TRV3" localSheetId="3">#REF!</definedName>
    <definedName name="___TRV3">#REF!</definedName>
    <definedName name="___TRV4">#REF!</definedName>
    <definedName name="___TRV5">#REF!</definedName>
    <definedName name="___w1">#REF!</definedName>
    <definedName name="___w2" localSheetId="3">{"HİZDAFİŞ",#N/A,FALSE,"YDYUKLE"}</definedName>
    <definedName name="___w2">{"HİZDAFİŞ",#N/A,FALSE,"YDYUKLE"}</definedName>
    <definedName name="___xlfn.AVERAGEIF" hidden="1">#NAME?</definedName>
    <definedName name="___xlfn.BAHTTEXT" hidden="1">#NAME?</definedName>
    <definedName name="___xlfn.RTD" hidden="1">#NAME?</definedName>
    <definedName name="___z2" localSheetId="3">{"Sch00",#N/A,FALSE,"1";"Contents",#N/A,FALSE,"1"}</definedName>
    <definedName name="___z2">{"Sch00",#N/A,FALSE,"1";"Contents",#N/A,FALSE,"1"}</definedName>
    <definedName name="_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BCHART_5" localSheetId="3">#REF!</definedName>
    <definedName name="__1__123Graph_BCHART_5">#REF!</definedName>
    <definedName name="__123Graph_A" hidden="1">#REF!</definedName>
    <definedName name="__123Graph_AActual">#REF!</definedName>
    <definedName name="__123Graph_AATLN" hidden="1">#REF!</definedName>
    <definedName name="__123Graph_ABERLGRAP" hidden="1">#REF!</definedName>
    <definedName name="__123Graph_ACATCH1" hidden="1">#REF!</definedName>
    <definedName name="__123Graph_ACONVERG1" hidden="1">#REF!</definedName>
    <definedName name="__123Graph_AECTOT" hidden="1">#REF!</definedName>
    <definedName name="__123Graph_AGeçerlı">#REF!</definedName>
    <definedName name="__123Graph_AGRAPH1" hidden="1">#REF!</definedName>
    <definedName name="__123Graph_AGRAPH2" hidden="1">#REF!</definedName>
    <definedName name="__123Graph_AGRAPH4" hidden="1">#REF!</definedName>
    <definedName name="__123Graph_AGRAPH41" hidden="1">#REF!</definedName>
    <definedName name="__123Graph_AGRAPH42" hidden="1">#REF!</definedName>
    <definedName name="__123Graph_AGRAPH44" hidden="1">#REF!</definedName>
    <definedName name="__123Graph_AINV" hidden="1">#REF!</definedName>
    <definedName name="__123Graph_AKNS" hidden="1">#REF!</definedName>
    <definedName name="__123Graph_AKVS" hidden="1">#REF!</definedName>
    <definedName name="__123Graph_APERIB" hidden="1">#REF!</definedName>
    <definedName name="__123Graph_APRODABSC" hidden="1">#REF!</definedName>
    <definedName name="__123Graph_APRODABSD" hidden="1">#REF!</definedName>
    <definedName name="__123Graph_APRODTRE2" hidden="1">#REF!</definedName>
    <definedName name="__123Graph_APRODTRE3" hidden="1">#REF!</definedName>
    <definedName name="__123Graph_APRODTRE4" hidden="1">#REF!</definedName>
    <definedName name="__123Graph_APRODTREND" hidden="1">#REF!</definedName>
    <definedName name="__123Graph_ARISK" hidden="1">#REF!</definedName>
    <definedName name="__123Graph_AUTRECHT" hidden="1">#REF!</definedName>
    <definedName name="__123Graph_B" hidden="1">#REF!</definedName>
    <definedName name="__123Graph_BActual">#REF!</definedName>
    <definedName name="__123Graph_BATLN" hidden="1">#REF!</definedName>
    <definedName name="__123Graph_BBERLGRAP" hidden="1">#REF!</definedName>
    <definedName name="__123Graph_BCATCH1" hidden="1">#REF!</definedName>
    <definedName name="__123Graph_BCONVERG1" hidden="1">#REF!</definedName>
    <definedName name="__123Graph_BCRACK" hidden="1">#REF!</definedName>
    <definedName name="__123Graph_BECTOT" hidden="1">#REF!</definedName>
    <definedName name="__123Graph_BGeçerlı">#REF!</definedName>
    <definedName name="__123Graph_BGRAPH2" hidden="1">#REF!</definedName>
    <definedName name="__123Graph_BGRAPH4" hidden="1">#REF!</definedName>
    <definedName name="__123Graph_BGRAPH41" hidden="1">#REF!</definedName>
    <definedName name="__123Graph_BPERIB" hidden="1">#REF!</definedName>
    <definedName name="__123Graph_BPOLYCOMP" hidden="1">#REF!</definedName>
    <definedName name="__123Graph_BPOLYETH" hidden="1">#REF!</definedName>
    <definedName name="__123Graph_BPOLYPROP" hidden="1">#REF!</definedName>
    <definedName name="__123Graph_BPRODABSC" hidden="1">#REF!</definedName>
    <definedName name="__123Graph_BPRODABSD" hidden="1">#REF!</definedName>
    <definedName name="__123Graph_BRISK" hidden="1">#REF!</definedName>
    <definedName name="__123Graph_C" hidden="1">#REF!</definedName>
    <definedName name="__123Graph_CActual">#REF!</definedName>
    <definedName name="__123Graph_CATLN" hidden="1">#REF!</definedName>
    <definedName name="__123Graph_CBERLGRAP" hidden="1">#REF!</definedName>
    <definedName name="__123Graph_CCATCH1" hidden="1">#REF!</definedName>
    <definedName name="__123Graph_CChart3">#REF!</definedName>
    <definedName name="__123Graph_CCONVERG1" hidden="1">#REF!</definedName>
    <definedName name="__123Graph_CECTOT" hidden="1">#REF!</definedName>
    <definedName name="__123Graph_CGeçerlı">#REF!</definedName>
    <definedName name="__123Graph_CGRAPH41" hidden="1">#REF!</definedName>
    <definedName name="__123Graph_CGRAPH44" hidden="1">#REF!</definedName>
    <definedName name="__123Graph_CPERIA" hidden="1">#REF!</definedName>
    <definedName name="__123Graph_CPERIB" hidden="1">#REF!</definedName>
    <definedName name="__123Graph_CPRODABSC" hidden="1">#REF!</definedName>
    <definedName name="__123Graph_CPRODTRE2" hidden="1">#REF!</definedName>
    <definedName name="__123Graph_CPRODTREND" hidden="1">#REF!</definedName>
    <definedName name="__123Graph_CTEMP" hidden="1">#REF!</definedName>
    <definedName name="__123Graph_CUTRECHT" hidden="1">#REF!</definedName>
    <definedName name="__123Graph_D" hidden="1">#REF!</definedName>
    <definedName name="__123Graph_DActual">#REF!</definedName>
    <definedName name="__123Graph_DATLN" hidden="1">#REF!</definedName>
    <definedName name="__123Graph_DBERLGRAP" hidden="1">#REF!</definedName>
    <definedName name="__123Graph_DCATCH1" hidden="1">#REF!</definedName>
    <definedName name="__123Graph_DCONVERG1" hidden="1">#REF!</definedName>
    <definedName name="__123Graph_DECTOT" hidden="1">#REF!</definedName>
    <definedName name="__123Graph_DGeçerlı">#REF!</definedName>
    <definedName name="__123Graph_DGRAPH41" hidden="1">#REF!</definedName>
    <definedName name="__123Graph_DPERIA" hidden="1">#REF!</definedName>
    <definedName name="__123Graph_DPERIB" hidden="1">#REF!</definedName>
    <definedName name="__123Graph_DPRODABSC" hidden="1">#REF!</definedName>
    <definedName name="__123Graph_DROCE" hidden="1">#REF!</definedName>
    <definedName name="__123Graph_DUTRECHT" hidden="1">#REF!</definedName>
    <definedName name="__123Graph_E" hidden="1">#REF!</definedName>
    <definedName name="__123Graph_EActual">#REF!</definedName>
    <definedName name="__123Graph_EBERLGRAP" hidden="1">#REF!</definedName>
    <definedName name="__123Graph_ECATCH1" hidden="1">#REF!</definedName>
    <definedName name="__123Graph_ECONVERG1" hidden="1">#REF!</definedName>
    <definedName name="__123Graph_EECTOT" hidden="1">#REF!</definedName>
    <definedName name="__123Graph_EGRAPH41" hidden="1">#REF!</definedName>
    <definedName name="__123Graph_EPERIA" hidden="1">#REF!</definedName>
    <definedName name="__123Graph_EPRODABSC" hidden="1">#REF!</definedName>
    <definedName name="__123Graph_F" hidden="1">#REF!</definedName>
    <definedName name="__123Graph_FActual">#REF!</definedName>
    <definedName name="__123Graph_FBERLGRAP" hidden="1">#REF!</definedName>
    <definedName name="__123Graph_FGRAPH41" hidden="1">#REF!</definedName>
    <definedName name="__123Graph_FPRODABSC" hidden="1">#REF!</definedName>
    <definedName name="__123Graph_LBL_A" hidden="1">#REF!</definedName>
    <definedName name="__123Graph_LBL_B" hidden="1">#REF!</definedName>
    <definedName name="__123Graph_LBL_BCRACK" hidden="1">#REF!</definedName>
    <definedName name="__123Graph_LBL_BPOLYCOMP" hidden="1">#REF!</definedName>
    <definedName name="__123Graph_LBL_BPOLYETH" hidden="1">#REF!</definedName>
    <definedName name="__123Graph_LBL_BPOLYPROP" hidden="1">#REF!</definedName>
    <definedName name="__123Graph_X" hidden="1">#REF!</definedName>
    <definedName name="__123Graph_XActual">#REF!</definedName>
    <definedName name="__123Graph_XECTOT" hidden="1">#REF!</definedName>
    <definedName name="__123Graph_XGeçerlı">#REF!</definedName>
    <definedName name="__123Graph_XGRAPH2" hidden="1">#REF!</definedName>
    <definedName name="__123Graph_XGRAPH4" hidden="1">#REF!</definedName>
    <definedName name="__123Graph_XKNS" hidden="1">#REF!</definedName>
    <definedName name="__123Graph_XKVS" hidden="1">#REF!</definedName>
    <definedName name="__123Graph_XROCE">#REF!</definedName>
    <definedName name="__A1" localSheetId="3">{#N/A,#N/A,FALSE,"MALİTABLOLAR"}</definedName>
    <definedName name="__A1">{#N/A,#N/A,FALSE,"MALİTABLOLAR"}</definedName>
    <definedName name="__ARC2" localSheetId="3" hidden="1">{"'Desktop Inventory 현황'!$B$2:$O$35"}</definedName>
    <definedName name="__ARC2" hidden="1">{"'Desktop Inventory 현황'!$B$2:$O$35"}</definedName>
    <definedName name="__ARC2_1" localSheetId="3" hidden="1">{"'Desktop Inventory 현황'!$B$2:$O$35"}</definedName>
    <definedName name="__ARC2_1" hidden="1">{"'Desktop Inventory 현황'!$B$2:$O$35"}</definedName>
    <definedName name="__ARC2_1_1" localSheetId="3" hidden="1">{"'Desktop Inventory 현황'!$B$2:$O$35"}</definedName>
    <definedName name="__ARC2_1_1" hidden="1">{"'Desktop Inventory 현황'!$B$2:$O$35"}</definedName>
    <definedName name="__ARC2_1_2" localSheetId="3" hidden="1">{"'Desktop Inventory 현황'!$B$2:$O$35"}</definedName>
    <definedName name="__ARC2_1_2" hidden="1">{"'Desktop Inventory 현황'!$B$2:$O$35"}</definedName>
    <definedName name="__ARC2_2" localSheetId="3" hidden="1">{"'Desktop Inventory 현황'!$B$2:$O$35"}</definedName>
    <definedName name="__ARC2_2" hidden="1">{"'Desktop Inventory 현황'!$B$2:$O$35"}</definedName>
    <definedName name="__ARC2_3" localSheetId="3" hidden="1">{"'Desktop Inventory 현황'!$B$2:$O$35"}</definedName>
    <definedName name="__ARC2_3" hidden="1">{"'Desktop Inventory 현황'!$B$2:$O$35"}</definedName>
    <definedName name="__DCF1" localSheetId="3">{#N/A,#N/A,FALSE,"DCF Summary";#N/A,#N/A,FALSE,"Casema";#N/A,#N/A,FALSE,"Casema NoTel";#N/A,#N/A,FALSE,"UK";#N/A,#N/A,FALSE,"RCF";#N/A,#N/A,FALSE,"Intercable CZ";#N/A,#N/A,FALSE,"Interkabel P"}</definedName>
    <definedName name="__DCF1">{#N/A,#N/A,FALSE,"DCF Summary";#N/A,#N/A,FALSE,"Casema";#N/A,#N/A,FALSE,"Casema NoTel";#N/A,#N/A,FALSE,"UK";#N/A,#N/A,FALSE,"RCF";#N/A,#N/A,FALSE,"Intercable CZ";#N/A,#N/A,FALSE,"Interkabel P"}</definedName>
    <definedName name="__FDS_HYPERLINK_TOGGLE_STATE__" hidden="1">"ON"</definedName>
    <definedName name="__FDS_UNIQUE_RANGE_ID_GENERATOR_COUNTER">97</definedName>
    <definedName name="__FDS_USED_FOR_REUSING_RANGE_IDS_RECYCLE" localSheetId="3">{1,1}</definedName>
    <definedName name="__FDS_USED_FOR_REUSING_RANGE_IDS_RECYCLE">{1,1}</definedName>
    <definedName name="__IntlFixup" hidden="1">TRUE</definedName>
    <definedName name="__IntlFixupTable" localSheetId="3">#REF!</definedName>
    <definedName name="__IntlFixupTable">#REF!</definedName>
    <definedName name="__K1">#REF!</definedName>
    <definedName name="__key1">#REF!</definedName>
    <definedName name="__kwy1" localSheetId="3" hidden="1">{#N/A,#N/A,FALSE,"ALM-ASISC"}</definedName>
    <definedName name="__kwy1" hidden="1">{#N/A,#N/A,FALSE,"ALM-ASISC"}</definedName>
    <definedName name="__kwy1_1" localSheetId="3" hidden="1">{#N/A,#N/A,FALSE,"ALM-ASISC"}</definedName>
    <definedName name="__kwy1_1" hidden="1">{#N/A,#N/A,FALSE,"ALM-ASISC"}</definedName>
    <definedName name="__kwy1_1_1" localSheetId="3" hidden="1">{#N/A,#N/A,FALSE,"ALM-ASISC"}</definedName>
    <definedName name="__kwy1_1_1" hidden="1">{#N/A,#N/A,FALSE,"ALM-ASISC"}</definedName>
    <definedName name="__kwy1_2" localSheetId="3" hidden="1">{#N/A,#N/A,FALSE,"ALM-ASISC"}</definedName>
    <definedName name="__kwy1_2" hidden="1">{#N/A,#N/A,FALSE,"ALM-ASISC"}</definedName>
    <definedName name="__new2" hidden="1">0</definedName>
    <definedName name="__NSO2" localSheetId="3">{"'Sheet1'!$L$16"}</definedName>
    <definedName name="__NSO2">{"'Sheet1'!$L$16"}</definedName>
    <definedName name="__PL2" localSheetId="3">{#N/A,#N/A,FALSE,"Aging Summary";#N/A,#N/A,FALSE,"Ratio Analysis";#N/A,#N/A,FALSE,"Test 120 Day Accts";#N/A,#N/A,FALSE,"Tickmarks"}</definedName>
    <definedName name="__PL2">{#N/A,#N/A,FALSE,"Aging Summary";#N/A,#N/A,FALSE,"Ratio Analysis";#N/A,#N/A,FALSE,"Test 120 Day Accts";#N/A,#N/A,FALSE,"Tickmarks"}</definedName>
    <definedName name="__qq1" localSheetId="3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_qq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_S1" localSheetId="3">#REF!</definedName>
    <definedName name="__S1">#REF!</definedName>
    <definedName name="__TRV1" localSheetId="3">#REF!</definedName>
    <definedName name="__TRV1">#REF!</definedName>
    <definedName name="__TRV2">#REF!</definedName>
    <definedName name="__TRV3">#REF!</definedName>
    <definedName name="__TRV4">#REF!</definedName>
    <definedName name="__TRV5">#REF!</definedName>
    <definedName name="__w1">#REF!</definedName>
    <definedName name="__w2" localSheetId="3">{"HİZDAFİŞ",#N/A,FALSE,"YDYUKLE"}</definedName>
    <definedName name="__w2">{"HİZDAFİŞ",#N/A,FALSE,"YDYUKLE"}</definedName>
    <definedName name="__xlfn.AVERAGEIF" hidden="1">#NAME?</definedName>
    <definedName name="__xlfn.BAHTTEXT" hidden="1">#NAME?</definedName>
    <definedName name="__xlfn.RTD" hidden="1">#NAME?</definedName>
    <definedName name="__z2" localSheetId="3">{"Sch00",#N/A,FALSE,"1";"Contents",#N/A,FALSE,"1"}</definedName>
    <definedName name="__z2">{"Sch00",#N/A,FALSE,"1";"Contents",#N/A,FALSE,"1"}</definedName>
    <definedName name="__z3" localSheetId="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localSheetId="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123Graph_ACHART_1" localSheetId="3" hidden="1">#REF!</definedName>
    <definedName name="_1__123Graph_ACHART_1" hidden="1">#REF!</definedName>
    <definedName name="_1__123Graph_ACHART_2">#REF!</definedName>
    <definedName name="_1__123Graph_ADEV_EMPL" hidden="1">#REF!</definedName>
    <definedName name="_1__123Graph_BCHART_5">#REF!</definedName>
    <definedName name="_1__123Graph_BCRACK_Y" hidden="1">#REF!</definedName>
    <definedName name="_1__123Graph_BGrßfico_10C">#REF!</definedName>
    <definedName name="_10__123Graph_CCHART_3">#REF!</definedName>
    <definedName name="_10__123Graph_XCHART_2" hidden="1">#REF!</definedName>
    <definedName name="_11__123Graph_AGROWTH_9" hidden="1">#REF!</definedName>
    <definedName name="_11__123Graph_DCHART_1">#REF!</definedName>
    <definedName name="_12__123Graph_DCHART_3">#REF!</definedName>
    <definedName name="_123Graph_Bchart4">#REF!</definedName>
    <definedName name="_13__123Graph_BGROWTH_9" hidden="1">#REF!</definedName>
    <definedName name="_13__123Graph_ECHART_3">#REF!</definedName>
    <definedName name="_14__123Graph_XCHART_2">#REF!</definedName>
    <definedName name="_15__123Graph_XCHART_3">#REF!</definedName>
    <definedName name="_15__123Graph_XGROWTH_9" hidden="1">#REF!</definedName>
    <definedName name="_16__123Graph_XCHART_4">#REF!</definedName>
    <definedName name="_17__123Graph_XCHART_5">#REF!</definedName>
    <definedName name="_18__123Graph_AR_M_MARGINS" hidden="1">#REF!</definedName>
    <definedName name="_2__123Graph_ACHART_2" hidden="1">#REF!</definedName>
    <definedName name="_2__123Graph_ACHART_3">#REF!</definedName>
    <definedName name="_2__123Graph_BCHART_5">#REF!</definedName>
    <definedName name="_2__123Graph_BDEV_EMPL" hidden="1">#REF!</definedName>
    <definedName name="_2__123Graph_BGrßfico_10C">#REF!</definedName>
    <definedName name="_2__123Graph_BPC_Y" hidden="1">#REF!</definedName>
    <definedName name="_27__123Graph_AR_M_VOLUMES" hidden="1">#REF!</definedName>
    <definedName name="_28__123Graph_BR_M_MARGINS" hidden="1">#REF!</definedName>
    <definedName name="_29__123Graph_BR_M_VOLUMES" hidden="1">#REF!</definedName>
    <definedName name="_2nd_Pilots">#REF!</definedName>
    <definedName name="_3__123Graph_ACHART_4">#REF!</definedName>
    <definedName name="_3__123Graph_BCHART_1" hidden="1">#REF!</definedName>
    <definedName name="_3__123Graph_BPE_Y" hidden="1">#REF!</definedName>
    <definedName name="_3__123Graph_CDEV_EMPL" hidden="1">#REF!</definedName>
    <definedName name="_30__123Graph_XR_M_MARGINS" hidden="1">#REF!</definedName>
    <definedName name="_31__123Graph_XR_M_VOLUMES" hidden="1">#REF!</definedName>
    <definedName name="_34__123Graph_AR_M_MARG" hidden="1">#REF!</definedName>
    <definedName name="_3MatInverse" hidden="1">#REF!</definedName>
    <definedName name="_4__123Graph_ACHART_5">#REF!</definedName>
    <definedName name="_4__123Graph_BCHART_2" hidden="1">#REF!</definedName>
    <definedName name="_4__123Graph_BPP_Y" hidden="1">#REF!</definedName>
    <definedName name="_4__123Graph_CSWE_EMPL" hidden="1">#REF!</definedName>
    <definedName name="_4_0_0_MatInverse" hidden="1">#REF!</definedName>
    <definedName name="_5__123Graph_BCHART_2">#REF!</definedName>
    <definedName name="_5__123Graph_CCHART_1" hidden="1">#REF!</definedName>
    <definedName name="_5__123Graph_LBL_BCRACK_Y" hidden="1">#REF!</definedName>
    <definedName name="_6__123Graph_BCHART_3">#REF!</definedName>
    <definedName name="_6__123Graph_CCHART_2" hidden="1">#REF!</definedName>
    <definedName name="_6__123Graph_LBL_BPC_Y" hidden="1">#REF!</definedName>
    <definedName name="_7__123Graph_BCHART_4">#REF!</definedName>
    <definedName name="_7__123Graph_DCHART_1" hidden="1">#REF!</definedName>
    <definedName name="_7__123Graph_LBL_BPE_Y" hidden="1">#REF!</definedName>
    <definedName name="_8__123Graph_BCHART_5">#REF!</definedName>
    <definedName name="_8__123Graph_DCHART_2" hidden="1">#REF!</definedName>
    <definedName name="_8__123Graph_LBL_BPP_Y" hidden="1">#REF!</definedName>
    <definedName name="_8aa1_" localSheetId="3" hidden="1">{#N/A,#N/A,FALSE,"Aging Summary";#N/A,#N/A,FALSE,"Ratio Analysis";#N/A,#N/A,FALSE,"Test 120 Day Accts";#N/A,#N/A,FALSE,"Tickmarks"}</definedName>
    <definedName name="_8aa1_" hidden="1">{#N/A,#N/A,FALSE,"Aging Summary";#N/A,#N/A,FALSE,"Ratio Analysis";#N/A,#N/A,FALSE,"Test 120 Day Accts";#N/A,#N/A,FALSE,"Tickmarks"}</definedName>
    <definedName name="_8aa1__1" localSheetId="3" hidden="1">{#N/A,#N/A,FALSE,"Aging Summary";#N/A,#N/A,FALSE,"Ratio Analysis";#N/A,#N/A,FALSE,"Test 120 Day Accts";#N/A,#N/A,FALSE,"Tickmarks"}</definedName>
    <definedName name="_8aa1__1" hidden="1">{#N/A,#N/A,FALSE,"Aging Summary";#N/A,#N/A,FALSE,"Ratio Analysis";#N/A,#N/A,FALSE,"Test 120 Day Accts";#N/A,#N/A,FALSE,"Tickmarks"}</definedName>
    <definedName name="_8aa1__1_1" localSheetId="3" hidden="1">{#N/A,#N/A,FALSE,"Aging Summary";#N/A,#N/A,FALSE,"Ratio Analysis";#N/A,#N/A,FALSE,"Test 120 Day Accts";#N/A,#N/A,FALSE,"Tickmarks"}</definedName>
    <definedName name="_8aa1__1_1" hidden="1">{#N/A,#N/A,FALSE,"Aging Summary";#N/A,#N/A,FALSE,"Ratio Analysis";#N/A,#N/A,FALSE,"Test 120 Day Accts";#N/A,#N/A,FALSE,"Tickmarks"}</definedName>
    <definedName name="_8aa1__2" localSheetId="3" hidden="1">{#N/A,#N/A,FALSE,"Aging Summary";#N/A,#N/A,FALSE,"Ratio Analysis";#N/A,#N/A,FALSE,"Test 120 Day Accts";#N/A,#N/A,FALSE,"Tickmarks"}</definedName>
    <definedName name="_8aa1__2" hidden="1">{#N/A,#N/A,FALSE,"Aging Summary";#N/A,#N/A,FALSE,"Ratio Analysis";#N/A,#N/A,FALSE,"Test 120 Day Accts";#N/A,#N/A,FALSE,"Tickmarks"}</definedName>
    <definedName name="_9__123Graph_AR_M_MARG" hidden="1">#REF!</definedName>
    <definedName name="_9__123Graph_CCHART_1" localSheetId="3">#REF!</definedName>
    <definedName name="_9__123Graph_CCHART_1">#REF!</definedName>
    <definedName name="_9__123Graph_XCHART_1" hidden="1">#REF!</definedName>
    <definedName name="_A1" localSheetId="3">{#N/A,#N/A,FALSE,"MALİTABLOLAR"}</definedName>
    <definedName name="_A1">{#N/A,#N/A,FALSE,"MALİTABLOLAR"}</definedName>
    <definedName name="_ARC2" localSheetId="3" hidden="1">{"'Desktop Inventory 현황'!$B$2:$O$35"}</definedName>
    <definedName name="_ARC2" hidden="1">{"'Desktop Inventory 현황'!$B$2:$O$35"}</definedName>
    <definedName name="_ARC2_1" localSheetId="3" hidden="1">{"'Desktop Inventory 현황'!$B$2:$O$35"}</definedName>
    <definedName name="_ARC2_1" hidden="1">{"'Desktop Inventory 현황'!$B$2:$O$35"}</definedName>
    <definedName name="_ARC2_1_1" localSheetId="3" hidden="1">{"'Desktop Inventory 현황'!$B$2:$O$35"}</definedName>
    <definedName name="_ARC2_1_1" hidden="1">{"'Desktop Inventory 현황'!$B$2:$O$35"}</definedName>
    <definedName name="_ARC2_1_2" localSheetId="3" hidden="1">{"'Desktop Inventory 현황'!$B$2:$O$35"}</definedName>
    <definedName name="_ARC2_1_2" hidden="1">{"'Desktop Inventory 현황'!$B$2:$O$35"}</definedName>
    <definedName name="_ARC2_2" localSheetId="3" hidden="1">{"'Desktop Inventory 현황'!$B$2:$O$35"}</definedName>
    <definedName name="_ARC2_2" hidden="1">{"'Desktop Inventory 현황'!$B$2:$O$35"}</definedName>
    <definedName name="_ARC2_3" localSheetId="3" hidden="1">{"'Desktop Inventory 현황'!$B$2:$O$35"}</definedName>
    <definedName name="_ARC2_3" hidden="1">{"'Desktop Inventory 현황'!$B$2:$O$35"}</definedName>
    <definedName name="_bdm.000A2A50013F41608274D20659299B93.edm" hidden="1">#REF!</definedName>
    <definedName name="_bdm.00D9ADE2A54D4FC68CECDF58960EEE9A.edm" hidden="1">#REF!</definedName>
    <definedName name="_bdm.01E419ECC1344206BC57B4BC04B3734C.edm" hidden="1">#REF!</definedName>
    <definedName name="_bdm.020701A4EBA3498F85B8C353D80E386C.edm" hidden="1">#REF!</definedName>
    <definedName name="_bdm.0263F83F0EB542058D0A64FBC1561BAB.edm" hidden="1">#REF!</definedName>
    <definedName name="_bdm.02DD151C72E84992891775E30DFF6FFA.edm" hidden="1">#REF!</definedName>
    <definedName name="_bdm.0328D19A5D7344589162550D19462E73.edm" hidden="1">#REF!</definedName>
    <definedName name="_bdm.03491DDDD12B4624A7E4CF9A355D2E35.edm" hidden="1">#REF!</definedName>
    <definedName name="_bdm.03D372A2B0CB4FF2BB78F61B5A66B81B.edm">#REF!</definedName>
    <definedName name="_bdm.03D8C78455DF4A5BAE288E077F7F672F.edm" hidden="1">#REF!</definedName>
    <definedName name="_bdm.04F7B7B6068E4169981DD6097C7D7948.edm" hidden="1">#REF!</definedName>
    <definedName name="_bdm.062669B5269F4FB88E449533A0DC147C.edm" hidden="1">#REF!</definedName>
    <definedName name="_bdm.06D06466D5ED4CF49A9823F289E71AA9.edm" hidden="1">#REF!</definedName>
    <definedName name="_bdm.06DE7ED5366C46998F09CBA6FBE52A8D.edm" hidden="1">#REF!</definedName>
    <definedName name="_bdm.0779D6423D32469FB80873D98E618741.edm" hidden="1">#REF!</definedName>
    <definedName name="_bdm.07B460CF2F204B9CB6D8A398BA32F0C4.edm" hidden="1">#REF!</definedName>
    <definedName name="_bdm.07EA5EDB5D45475582AF12010A77F5B4.edm" hidden="1">#REF!</definedName>
    <definedName name="_bdm.083C111E366E4A40B2399AA700C29FDF.edm" hidden="1">#REF!</definedName>
    <definedName name="_bdm.09CD5E5CA7454DC8BE0BE8E738320102.edm" hidden="1">#REF!</definedName>
    <definedName name="_bdm.09DC5ABCD0D54CC3A34B3D6CF462560E.edm" hidden="1">#REF!</definedName>
    <definedName name="_bdm.0A4217D8FC6B4CE7BE333504CC6EF9B3.edm" hidden="1">#REF!</definedName>
    <definedName name="_bdm.0A801DA673E540779C58DE84B64AE4DB.edm">#REF!</definedName>
    <definedName name="_bdm.0B4910A40D7B4530975E8A9E9CAEC3FD.edm" hidden="1">#REF!</definedName>
    <definedName name="_bdm.0B4BA645C225492BA06853C65D193E1B.edm">#REF!</definedName>
    <definedName name="_bdm.0C153DB306D64CFA863AA29801B74BE9.edm" hidden="1">#REF!</definedName>
    <definedName name="_bdm.0D167299D358459D917CF322388E1DCD.edm" hidden="1">#REF!</definedName>
    <definedName name="_bdm.0D2363DA72B943C1967E5233410D894B.edm" hidden="1">#REF!</definedName>
    <definedName name="_bdm.0DEC3A29769E44C39BA3EEA5D64677B8.edm" hidden="1">#REF!</definedName>
    <definedName name="_bdm.0E3D7797A6684A72B5E2EC02D77F5C84.edm">#REF!</definedName>
    <definedName name="_bdm.0E60E72CFE874376B35E67C974E1C476.edm" hidden="1">#REF!</definedName>
    <definedName name="_bdm.0E93A7D104964369B3F8A15686606426.edm" hidden="1">#REF!</definedName>
    <definedName name="_bdm.0F5C7558E7F2403FA64368D3806A039F.edm" hidden="1">#REF!</definedName>
    <definedName name="_bdm.102E2129D28145D0AF1C472567B7CD36.edm" hidden="1">#REF!</definedName>
    <definedName name="_bdm.107EBB29C11D4135AF5B0BA662463A87.edm" hidden="1">#REF!</definedName>
    <definedName name="_bdm.10E8AE6131D04C3BB7E0FBB10DE32CFF.edm" hidden="1">#REF!</definedName>
    <definedName name="_bdm.10FA5193ECB54DD5892EBBE9A3902531.edm" hidden="1">#REF!</definedName>
    <definedName name="_bdm.12F5C61B4F1648E7B2B31B1008D4C3AD.edm" hidden="1">#REF!</definedName>
    <definedName name="_bdm.13A16FF0C1FF474EB2AFD261E219EE8D.edm" hidden="1">#REF!</definedName>
    <definedName name="_bdm.13A3FD2414644F37B1465B2328D67E2C.edm" hidden="1">#REF!</definedName>
    <definedName name="_bdm.15808F03B22C43FAA3DCF483897BE779.edm">#REF!</definedName>
    <definedName name="_bdm.15966B83FF3A47C5AE95915E2CC0F6EC.edm" hidden="1">#REF!</definedName>
    <definedName name="_bdm.15C9E0EB00D44AAFA954B285B68C61F9.edm">#REF!</definedName>
    <definedName name="_bdm.1779C5693B784C5EB7894F269DCC1558.edm">#REF!</definedName>
    <definedName name="_bdm.178FA0B289434FDCBBB07B98A6E432BA.edm" hidden="1">#REF!</definedName>
    <definedName name="_bdm.17CE89A8BFF643B4B6F7F3E89F2DEED9.edm" hidden="1">#REF!</definedName>
    <definedName name="_bdm.182AADCD0F5F426F991441E7E875A12D.edm" hidden="1">#REF!</definedName>
    <definedName name="_bdm.18A1D220012C436FBC625C551B3A3D82.edm" hidden="1">#REF!</definedName>
    <definedName name="_bdm.1927311BA602438F91A77D2CDF371351.edm" hidden="1">#REF!</definedName>
    <definedName name="_bdm.19CB327B115B4AE2B353D276A4FC6BB5.edm" hidden="1">#REF!</definedName>
    <definedName name="_bdm.19F946E6A0C74B66963EECD919A1C561.edm" hidden="1">#REF!</definedName>
    <definedName name="_bdm.1A002BD379EE46CD8400F416EED7AE21.edm" hidden="1">#REF!</definedName>
    <definedName name="_bdm.1B9F8AB45B414544A05B0F5D55B48A56.edm" hidden="1">#REF!</definedName>
    <definedName name="_bdm.1C96F3C8D8F74FD1A098DF342838D87B.edm" hidden="1">#REF!</definedName>
    <definedName name="_bdm.1E65E23BA3A04E65B14BC659888358C4.edm" hidden="1">#REF!</definedName>
    <definedName name="_bdm.1F049EE5B2FE430EBE5D4F3DD86C718B.edm" hidden="1">#REF!</definedName>
    <definedName name="_bdm.1FF5BAAC60F143629F391F08B84486D6.edm" hidden="1">#REF!</definedName>
    <definedName name="_bdm.218D55C0C32C465BBE34D503AE28B580.edm">#REF!</definedName>
    <definedName name="_bdm.21BC83C1C73A402F8D495AD05CB726B9.edm" hidden="1">#REF!</definedName>
    <definedName name="_bdm.21C2E1FC25E9417C9CD2E587E6EC906C.edm" hidden="1">#REF!</definedName>
    <definedName name="_bdm.234C36621E0B44AC822ED1652375591F.edm">#REF!</definedName>
    <definedName name="_bdm.23AF9F47538046E4BB9F0A83F8FE8791.edm" hidden="1">#REF!</definedName>
    <definedName name="_bdm.23B6650802CD420BAE5F158F98BD5580.edm" hidden="1">#REF!</definedName>
    <definedName name="_bdm.23F39AD598C1476EADAABED794015849.edm">#REF!</definedName>
    <definedName name="_bdm.25F3E3A5A02A48B9A396746457BD6786.edm" hidden="1">#REF!</definedName>
    <definedName name="_bdm.26E84CC8A82B4065A647610D776935D5.edm" hidden="1">#REF!</definedName>
    <definedName name="_bdm.280C8A737BEA45AFB558B2C9CF98D339.edm" hidden="1">#REF!</definedName>
    <definedName name="_bdm.28EA233D6023483BB0ECA56AB3174C65.edm" hidden="1">#REF!</definedName>
    <definedName name="_bdm.2B064E3E654246779959215A9E7BE5E7.edm" hidden="1">#REF!</definedName>
    <definedName name="_bdm.2C7A1A479AB749DCA290A881305CF112.edm" hidden="1">#REF!</definedName>
    <definedName name="_bdm.2CBC4CE7E5554592AFCBB22167800340.edm" hidden="1">#REF!</definedName>
    <definedName name="_bdm.2D7C0D0552544FAD8785A8078626F258.edm" hidden="1">#REF!</definedName>
    <definedName name="_bdm.2E01B18A44804F7CAEED0B95543A5009.edm">#REF!</definedName>
    <definedName name="_bdm.2E14A157E2C645BB98FA9F787ACC4F52.edm" hidden="1">#REF!</definedName>
    <definedName name="_bdm.2E48851DFEB84B788D509AD711E5EDF5.edm">#REF!</definedName>
    <definedName name="_bdm.3013526582D746FF8FCB268A9111002E.edm" hidden="1">#REF!</definedName>
    <definedName name="_bdm.307A3EFDB2774127A5BCAFD14C7550E2.edm">#REF!</definedName>
    <definedName name="_bdm.325A81FD732B4FFDA916CD5F007137A3.edm" hidden="1">#REF!</definedName>
    <definedName name="_bdm.326A58CF452C406F8C4745B6F1FD58AE.edm" hidden="1">#REF!</definedName>
    <definedName name="_bdm.329865FD128D4B96A65A98A1CA644D18.edm" hidden="1">#REF!</definedName>
    <definedName name="_bdm.32BD64DC1CE241B3A3170AA2D651FD7B.edm">#REF!</definedName>
    <definedName name="_bdm.3369AF758C3E45459BE279F8DD6615D6.edm" hidden="1">#REF!</definedName>
    <definedName name="_bdm.33BF5BF9D592402487CD620FF1F1EABF.edm" hidden="1">#REF!</definedName>
    <definedName name="_bdm.341A227BE2084AE1A5DB958BFA699EF8.edm" hidden="1">#REF!</definedName>
    <definedName name="_bdm.345237BCDD904AF69CA5EBBC552FD25D.edm" hidden="1">#REF!</definedName>
    <definedName name="_bdm.346FA6EE6E894B989E049C75F4733304.edm" hidden="1">#REF!</definedName>
    <definedName name="_bdm.35CC989382094A319F82CBA13F097690.edm" hidden="1">#REF!</definedName>
    <definedName name="_bdm.361B496A2A0A4E1E9B7F17E0B2A249A2.edm">#REF!</definedName>
    <definedName name="_bdm.3653580714FD4AF5B223CAE0394BB7DE.edm" hidden="1">#REF!</definedName>
    <definedName name="_bdm.3698169A0665439997930ADBD8A60960.edm" hidden="1">#REF!</definedName>
    <definedName name="_bdm.36A2B421E8AB4C40BE9AF2D465E169AA.edm" hidden="1">#REF!</definedName>
    <definedName name="_bdm.377D5FA0EA3C4405A54417D98C4D60A5.edm" hidden="1">#REF!</definedName>
    <definedName name="_bdm.38820857E76E4E0791CE8B2C330A60C8.edm" hidden="1">#REF!</definedName>
    <definedName name="_bdm.389C073B1C1C42C3B469231A31B66B1E.edm" hidden="1">#REF!</definedName>
    <definedName name="_bdm.397BE445B96446C9884E2142A6871331.edm" hidden="1">#REF!</definedName>
    <definedName name="_bdm.3A5C24DBBEDE4F44AC935B4A8FFECAE5.edm" hidden="1">#REF!</definedName>
    <definedName name="_bdm.3AAD4B56A3EE4C36AEC827C29E9F0F6A.edm" hidden="1">#REF!</definedName>
    <definedName name="_bdm.3AEFE3DF177A4AA992C367FF211C3556.edm" hidden="1">#REF!</definedName>
    <definedName name="_bdm.3AF4E1B57DFB481E8BE0396D9592F3E5.edm" hidden="1">#REF!</definedName>
    <definedName name="_bdm.3C5F4746631B430D8AAD9D312CBFC5E0.edm" hidden="1">#REF!</definedName>
    <definedName name="_bdm.3C60680F68EC4CA0AAA3108DE67E3C11.edm" hidden="1">#REF!</definedName>
    <definedName name="_bdm.3D4FBEEB9E0C48D6BE8F30D6C7D158C6.edm" hidden="1">#REF!</definedName>
    <definedName name="_bdm.3D6AE3E39FA347D5AA4A64182EA5049E.edm" hidden="1">#REF!</definedName>
    <definedName name="_bdm.3DFD24E6AE1D44FFA0E9AD567940F05E.edm">#REF!</definedName>
    <definedName name="_bdm.3E75C25086104943A5D39B3E3244541C.edm" hidden="1">#REF!</definedName>
    <definedName name="_bdm.3E902BD372E64E10931A8CAB6CF9A438.edm" hidden="1">#REF!</definedName>
    <definedName name="_bdm.3EB0599B4FE8431BA79E32F8F1BB091C.edm" hidden="1">#REF!</definedName>
    <definedName name="_bdm.3F2AACAEB6F74ECFBF214697704D73B5.edm" hidden="1">#REF!</definedName>
    <definedName name="_bdm.3FE1650D64934B69B91B8D7253C0C909.edm" hidden="1">#REF!</definedName>
    <definedName name="_bdm.408EF5D404E746D992F9B84655E076DF.edm" hidden="1">#REF!</definedName>
    <definedName name="_bdm.40B18DBEBE3F47FC9975155F639DFE9B.edm" hidden="1">#REF!</definedName>
    <definedName name="_bdm.40EB9A9288914397AD9DBF1DA5380D1A.edm" hidden="1">#REF!</definedName>
    <definedName name="_bdm.4128A8462A6D43E481D44CC1AF4F93C7.edm" hidden="1">#REF!</definedName>
    <definedName name="_bdm.413BAE5D8C584FC9A659CE6A1BD5DEEE.edm" hidden="1">#REF!</definedName>
    <definedName name="_bdm.419F6EAFDA6E49838546F4AF805FACA5.edm" hidden="1">#REF!</definedName>
    <definedName name="_bdm.41A0D67A78BE4A6CB124E6B19706FFA3.edm" hidden="1">#REF!</definedName>
    <definedName name="_bdm.42858B131D904498AED01E44DA174071.edm" hidden="1">#REF!</definedName>
    <definedName name="_bdm.42B1FE78A5E4420BAE524965991843B0.edm" hidden="1">#REF!</definedName>
    <definedName name="_bdm.42EB28709877455D89953AC26BC5CAB5.edm" hidden="1">#REF!</definedName>
    <definedName name="_bdm.441DD844AC2247979B4DD2B75E2228F9.edm" hidden="1">#REF!</definedName>
    <definedName name="_bdm.44F5A7FFEAB4456591AB1D9F4B75DFED.edm" hidden="1">#REF!</definedName>
    <definedName name="_bdm.46196DD5C8B549338B7860380D9AD8CB.edm" hidden="1">#REF!</definedName>
    <definedName name="_bdm.4715F029DDA04CF7B6734102FCA1F1D5.edm" hidden="1">#REF!</definedName>
    <definedName name="_bdm.474905EA1CC44604ABB165FB34DAD596.edm" hidden="1">#REF!</definedName>
    <definedName name="_bdm.4852D050C3C24387A0DFBA57181B45AE.edm" hidden="1">#REF!</definedName>
    <definedName name="_bdm.4906536BF0D74E0DB423777E7CBC236E.edm" hidden="1">#REF!</definedName>
    <definedName name="_bdm.4952CB363CB7475A933009107227DCD0.edm" hidden="1">#REF!</definedName>
    <definedName name="_bdm.4961F7F608CC4627BF11967D8F295749.edm" hidden="1">#REF!</definedName>
    <definedName name="_bdm.4A559518164044629395B89DCAEC7EF6.edm" hidden="1">#REF!</definedName>
    <definedName name="_bdm.4B78D66DA0CD4DCB9B6272C732D0F5BB.edm" hidden="1">#REF!</definedName>
    <definedName name="_bdm.4C929495C7D64A57B6901F453298A992.edm" hidden="1">#REF!</definedName>
    <definedName name="_bdm.4C9EF1A3372F440CA516E7A2F280942C.edm">#REF!</definedName>
    <definedName name="_bdm.4CA4961A548A4BB384B92EDFEAFF20AA.edm">#REF!</definedName>
    <definedName name="_bdm.4D2A5143BD3D48998ECBFB748B24DBB5.edm" hidden="1">#REF!</definedName>
    <definedName name="_bdm.4D3568A6C2424B4F886E3EDF76312AAD.edm" hidden="1">#REF!</definedName>
    <definedName name="_bdm.4DD92BF99BCF461BAE2919A6DF2FB18F.edm" hidden="1">#REF!</definedName>
    <definedName name="_bdm.4E7E9E863E0F43A583AA86D8B88D8007.edm" hidden="1">#REF!</definedName>
    <definedName name="_bdm.4ED9DA647C7E448A89A229522FE7ADFC.edm" hidden="1">#REF!</definedName>
    <definedName name="_bdm.4EFAE90F66A74313B513C7A276CCD7A6.edm" hidden="1">#REF!</definedName>
    <definedName name="_bdm.4EFE9C3B16254B5A8E5368BC852D9F43.edm">#REF!</definedName>
    <definedName name="_bdm.4F34AE11229E40C1873A0B632150011C.edm" hidden="1">#REF!</definedName>
    <definedName name="_bdm.512E0EF169B64FB6BEB7900420DB7793.edm" hidden="1">#REF!</definedName>
    <definedName name="_bdm.51318B98B1874291A4D32CC912761493.edm" hidden="1">#REF!</definedName>
    <definedName name="_bdm.52582723EF9E4A4CB607E845C2D4C131.edm">#REF!</definedName>
    <definedName name="_bdm.5298429189D14932807CC81356749D41.edm">#REF!</definedName>
    <definedName name="_bdm.532C406112D249C6A79A29F46704DD70.edm" hidden="1">#REF!</definedName>
    <definedName name="_bdm.5397952647F749BCA7C3D31AD20D6A8F.edm" hidden="1">#REF!</definedName>
    <definedName name="_bdm.53D993B363F942E4B275646136C118AC.edm" hidden="1">#REF!</definedName>
    <definedName name="_bdm.53E21D49986546549152D3D6A435EEE4.edm" hidden="1">#REF!</definedName>
    <definedName name="_bdm.5454AE445BA04131886F77EE69E5F138.edm" hidden="1">#REF!</definedName>
    <definedName name="_bdm.54EB7A6D782441F3A3D9C19D4A6B8B0C.edm" hidden="1">#REF!</definedName>
    <definedName name="_bdm.551CCF8A6F2A477AA5E55D8987C2656C.edm" hidden="1">#REF!</definedName>
    <definedName name="_bdm.55ED46845C2A4F338651E8BCFC015DDC.edm" hidden="1">#REF!</definedName>
    <definedName name="_bdm.56B92D71FFC54381A5F01DC60F820AF3.edm" hidden="1">#REF!</definedName>
    <definedName name="_bdm.56C145B0733B49A2B4D247CFF2BEF940.edm">#REF!</definedName>
    <definedName name="_bdm.582DD89068104E038412B017705459E5.edm" hidden="1">#REF!</definedName>
    <definedName name="_bdm.586B1266DE424E978FD0B7764EEDDC90.edm" hidden="1">#REF!</definedName>
    <definedName name="_bdm.59281840B26745848F9EA441CF1278CD.edm" hidden="1">#REF!</definedName>
    <definedName name="_bdm.5948D6C44F4649D19F65F5B0E76BA708.edm" hidden="1">#REF!</definedName>
    <definedName name="_bdm.5A2A8B40690C48E9A19B1AA041A664EB.edm" hidden="1">#REF!</definedName>
    <definedName name="_bdm.5A75BDBD8DD24FA5AA5512D84B66612B.edm">#REF!</definedName>
    <definedName name="_bdm.5A8586AAAE4C4FAC97A8B8C376EA4498.edm" hidden="1">#REF!</definedName>
    <definedName name="_bdm.5B915353309948E2A4F842F7AFEF0160.edm">#REF!</definedName>
    <definedName name="_bdm.5BE6A1E253AB4F4C9313B8F919471E58.edm" hidden="1">#REF!</definedName>
    <definedName name="_bdm.5E5369CCBB5B4F31A3CE00F60FFF5873.edm" hidden="1">#REF!</definedName>
    <definedName name="_bdm.607F0367D9034519874027FB66D2F68E.edm" hidden="1">#REF!</definedName>
    <definedName name="_bdm.6085B6246A5C4C88A3E6A7D13EE19AF8.edm" hidden="1">#REF!</definedName>
    <definedName name="_bdm.60E1F7BABB564369A4148AD03780173F.edm" hidden="1">#REF!</definedName>
    <definedName name="_bdm.611D6001BEAA461796CE8545371A7C3A.edm">#REF!</definedName>
    <definedName name="_bdm.61A51EDD0CB349899BE9B0496E9095F7.edm" hidden="1">#REF!</definedName>
    <definedName name="_bdm.62BC69B8A772405DA0743FF65BB59AF2.edm" hidden="1">#REF!</definedName>
    <definedName name="_bdm.638E1851EFCC4EFCB2D81B2539655713.edm" hidden="1">#REF!</definedName>
    <definedName name="_bdm.63C056E5731F444EAEA16E0A27F52578.edm" hidden="1">#REF!</definedName>
    <definedName name="_bdm.63FF9B28B0144EB393C2577536A01BE1.edm" hidden="1">#REF!</definedName>
    <definedName name="_bdm.642A874AA8904B4BB3CE3B26BDEFCCA9.edm">#REF!</definedName>
    <definedName name="_bdm.643CFE9B71E544C78924AC8BD67D0E04.edm" hidden="1">#REF!</definedName>
    <definedName name="_bdm.64A552E91CC14028AF1A338861091DC6.edm" hidden="1">#REF!</definedName>
    <definedName name="_bdm.6540F3C3E10E4F778FB820EDC2493A06.edm" hidden="1">#REF!</definedName>
    <definedName name="_bdm.65686A6889474C5E8A2E446509711E96.edm" hidden="1">#REF!</definedName>
    <definedName name="_bdm.65B28C37DAD443E3B6FB2A718264C853.edm" hidden="1">#REF!</definedName>
    <definedName name="_bdm.660DE37B9C6E4EECADC6237B4792E00D.edm" hidden="1">#REF!</definedName>
    <definedName name="_bdm.66AD39EEDE664F55A7BA4DD8AE80B1C8.edm" hidden="1">#REF!</definedName>
    <definedName name="_bdm.66B0914A27B14AC281CAEEDE5DC47F7E.edm">#REF!</definedName>
    <definedName name="_bdm.679DD46AB61D48BCBACBCE43D5502ACB.edm" hidden="1">#REF!</definedName>
    <definedName name="_bdm.6A2BC91B9E3C4DE58D5A44FE102EBC07.edm" hidden="1">#REF!</definedName>
    <definedName name="_bdm.6A7464A5C4D843939ADD363E64B58474.edm" hidden="1">#REF!</definedName>
    <definedName name="_bdm.6B13CCF67F614537A6A5046B1CFE3C13.edm" hidden="1">#REF!</definedName>
    <definedName name="_bdm.6B26768DC05042AF9BD5EA0C1B4C5BB8.edm" hidden="1">#REF!</definedName>
    <definedName name="_bdm.6C249F6F37B645AEB25817D0FCAB5D19.edm" hidden="1">#REF!</definedName>
    <definedName name="_bdm.6C2ABF138882404D9E65B9655EBB8069.edm" hidden="1">#REF!</definedName>
    <definedName name="_bdm.6C8B8899AA8249FA97599751FB7C8267.edm">#REF!</definedName>
    <definedName name="_bdm.6F1B8C753C79419D967F1740E26B2E8B.edm" hidden="1">#REF!</definedName>
    <definedName name="_bdm.717165DE8FA54796A0E7F57CC7809DD8.edm" hidden="1">#REF!</definedName>
    <definedName name="_bdm.73041710D552457EB51C7F5D037E5858.edm" hidden="1">#REF!</definedName>
    <definedName name="_bdm.737671FA8B9D4E3D9C065DA9FBF67F7F.edm" hidden="1">#REF!</definedName>
    <definedName name="_bdm.73A5AC3BE0E44FD28DB4DCDF0DC51A91.edm" hidden="1">#REF!</definedName>
    <definedName name="_bdm.73AD6FDAB34B4999BEABA742ACB1BD9D.edm" hidden="1">#REF!</definedName>
    <definedName name="_bdm.73C8FD9694B8492FAE82CBB009ED2E04.edm" hidden="1">#REF!</definedName>
    <definedName name="_bdm.73F1104803BE431CBC2301533F33B7D6.edm" hidden="1">#REF!</definedName>
    <definedName name="_bdm.7437CCEA20BC46F8BC73DC46165D110F.edm" hidden="1">#REF!</definedName>
    <definedName name="_bdm.747C14EDBF554DFDA37370F5934638AE.edm" hidden="1">#REF!</definedName>
    <definedName name="_bdm.751CF0A39A5D44D4964DD1C7DBEB3DBF.edm" hidden="1">#REF!</definedName>
    <definedName name="_bdm.75C81436782643A5A15DF17E354A0B2B.edm" hidden="1">#REF!</definedName>
    <definedName name="_bdm.75EBEE935AC44C709A6C6B43A27D99B6.edm" hidden="1">#REF!</definedName>
    <definedName name="_bdm.766C8D7E21864E66984945C7AE89CA08.edm" hidden="1">#REF!</definedName>
    <definedName name="_bdm.76A5B48351CE4F81B3E47CEFC53D8F5F.edm" hidden="1">#REF!</definedName>
    <definedName name="_bdm.76F8E5F073AA416E8C98FCE714919E84.edm" hidden="1">#REF!</definedName>
    <definedName name="_bdm.77736F05D6784B978432646C032A4B0C.edm" hidden="1">#REF!</definedName>
    <definedName name="_bdm.77CE3A5821B64AD293B2C3FB5E8E8348.edm" hidden="1">#REF!</definedName>
    <definedName name="_bdm.7803898B84A2476C917A0ACBBD466E2D.edm" hidden="1">#REF!</definedName>
    <definedName name="_bdm.788C191D747F470492499EF0BA2135FD.edm" hidden="1">#REF!</definedName>
    <definedName name="_bdm.7A0AFFF6F10F4B12B1119FEA657C0EB8.edm" hidden="1">#REF!</definedName>
    <definedName name="_bdm.7B8C8DB605EF491E91F97946D028E4F4.edm" hidden="1">#REF!</definedName>
    <definedName name="_bdm.7C70D478DB364B9D896FF6DC3CD95B39.edm" hidden="1">#REF!</definedName>
    <definedName name="_bdm.7F2FC1CC2B49483DA3F46E14FE77FFA1.edm" hidden="1">#REF!</definedName>
    <definedName name="_bdm.7F7B2E3E14AD4FCD835C20D8C76F547C.edm" hidden="1">#REF!</definedName>
    <definedName name="_bdm.7FCEA5C564DC452FA08F3C56153F5648.edm" hidden="1">#REF!</definedName>
    <definedName name="_bdm.8090E7A916534DBF882D462AB1403988.edm" hidden="1">#REF!</definedName>
    <definedName name="_bdm.81EBBD2B40964499B23799320ECF86EC.edm" hidden="1">#REF!</definedName>
    <definedName name="_bdm.81FF401682BC4D2EB5ACD8B6C7E90271.edm" hidden="1">#REF!</definedName>
    <definedName name="_bdm.825D5731495743D883750AC9F0D8B34C.edm" hidden="1">#REF!</definedName>
    <definedName name="_bdm.826B94AA97ED41D4AA242BAE187562F3.edm" hidden="1">#REF!</definedName>
    <definedName name="_bdm.83A1BF08857C4762A67CFAD0E15EE471.edm" hidden="1">#REF!</definedName>
    <definedName name="_bdm.83A1D3D8FB9242A6A7B8F5B4C84DA6BD.edm" hidden="1">#REF!</definedName>
    <definedName name="_bdm.84644232E69742799F8462280FFFC8B6.edm" hidden="1">#REF!</definedName>
    <definedName name="_bdm.84DC1A7391E1490FAAC26F73AD504003.edm" hidden="1">#REF!</definedName>
    <definedName name="_bdm.850F67CA30264188A4C9BB43961CF5B6.edm" hidden="1">#REF!</definedName>
    <definedName name="_bdm.86B840FE2D5242EAB764C7A915CA06F1.edm" hidden="1">#REF!</definedName>
    <definedName name="_bdm.87D4DF6C0E8A4C51B6C5489B68B6744D.edm" hidden="1">#REF!</definedName>
    <definedName name="_bdm.881FA57E0FAE4E8C9B6037D615A939D5.edm" hidden="1">#REF!</definedName>
    <definedName name="_bdm.8859275ABE3F4BDD86EA47D0F440EB2E.edm" hidden="1">#REF!</definedName>
    <definedName name="_bdm.899697B24F334DF19E97A16A98B0949B.edm" hidden="1">#REF!</definedName>
    <definedName name="_bdm.89C453285C93412DA94DE7A105AA9F95.edm" hidden="1">#REF!</definedName>
    <definedName name="_bdm.8A6ADA85F22C4005BD7340DED9373073.edm" hidden="1">#REF!</definedName>
    <definedName name="_bdm.8ACEF17D82AA402E9332F34C8D42F0B8.edm" hidden="1">#REF!</definedName>
    <definedName name="_bdm.8BB51748FCC643A195164661D9C55889.edm" hidden="1">#REF!</definedName>
    <definedName name="_bdm.8BF1B192A2CA449FAC85ED2322EB11D6.edm" hidden="1">#REF!</definedName>
    <definedName name="_bdm.8C1D99FBA7C34326ABDAEFD4EDB5EAF2.edm" hidden="1">#REF!</definedName>
    <definedName name="_bdm.8C87CA0DA9F84B3483A61401E45F4A66.edm" hidden="1">#REF!</definedName>
    <definedName name="_bdm.8CC3FA05745B4368BAE2030E2569DA7B.edm">#REF!</definedName>
    <definedName name="_bdm.8D4FC9D6751348CCAEE7997829D5596F.edm" hidden="1">#REF!</definedName>
    <definedName name="_bdm.8D918E9A28064008A054B1EC9D4BD5BE.edm" hidden="1">#REF!</definedName>
    <definedName name="_bdm.8DEA9C79C9334FFBACCBAD1B4B337383.edm" hidden="1">#REF!</definedName>
    <definedName name="_bdm.8EBC853E940E419D9B431E39D0606E93.edm" hidden="1">#REF!</definedName>
    <definedName name="_bdm.8EFDCA49E0154355BFE51D1ABBAAD029.edm" hidden="1">#REF!</definedName>
    <definedName name="_bdm.8F00A2E91A1547029A3A5F65C680C5BE.edm">#REF!</definedName>
    <definedName name="_bdm.8F06CCEB61A34A86A1DD0F1F048FA976.edm" hidden="1">#REF!</definedName>
    <definedName name="_bdm.91338B2CCB544738B84539D07AC25DCB.edm" hidden="1">#REF!</definedName>
    <definedName name="_bdm.91D13D77623C47C2A67AA8E47CE8F947.edm">#REF!</definedName>
    <definedName name="_bdm.937324FB9B3C451BB2F324DCCAE13AE2.edm" hidden="1">#REF!</definedName>
    <definedName name="_bdm.93D7FBEE357546AE8BBE19095D108985.edm" hidden="1">#REF!</definedName>
    <definedName name="_bdm.945057C5A860490AA9882599C0A10BAE.edm" hidden="1">#REF!</definedName>
    <definedName name="_bdm.94965435A6CB48389C241D5FFC0E02BA.edm" hidden="1">#REF!</definedName>
    <definedName name="_bdm.94BAC1AC0BAE42CAAA64A46C2E995832.edm" hidden="1">#REF!</definedName>
    <definedName name="_bdm.950E868278154D7897F2E7C1FE16DF6C.edm">#REF!</definedName>
    <definedName name="_bdm.959DB6A4527D449E8EB7EAE6E55FC3F8.edm">#REF!</definedName>
    <definedName name="_bdm.95CE870FC7ED4DD4A79231650DF3ABB3.edm" hidden="1">#REF!</definedName>
    <definedName name="_bdm.9711AE28471C481C951BEE4CD0B94586.edm" hidden="1">#REF!</definedName>
    <definedName name="_bdm.978AF294B22844EF820F9C05037ECDC2.edm" hidden="1">#REF!</definedName>
    <definedName name="_bdm.97C4D0733F2A4804AA0462A0D7D7E42F.edm" hidden="1">#REF!</definedName>
    <definedName name="_bdm.97FF8A648F4A4593A8260FC455BEE8FA.edm" hidden="1">#REF!</definedName>
    <definedName name="_bdm.990A4EBF926D44D6B15B330DF23DD1E0.edm" hidden="1">#REF!</definedName>
    <definedName name="_bdm.995F634CFA074A9BBCF3E9DC04C76741.edm" hidden="1">#REF!</definedName>
    <definedName name="_bdm.9B1ABD3736664AA7BB1D1D706BDC481F.edm" hidden="1">#REF!</definedName>
    <definedName name="_bdm.9B5659F8E46548DB8097474A45D48FF5.edm" hidden="1">#REF!</definedName>
    <definedName name="_bdm.9D2E58EDB66B4A0084F937C236F11721.edm" hidden="1">#REF!</definedName>
    <definedName name="_bdm.9F67EBAED9594F41BD1580857A561612.edm">#REF!</definedName>
    <definedName name="_bdm.9F8C104518FC4774AD605C19B9F82CA1.edm">#REF!</definedName>
    <definedName name="_bdm.A0E15D40B4E34BA7AF7EB343C8F27E97.edm" hidden="1">#REF!</definedName>
    <definedName name="_bdm.A1402CFFFCB84258BF2605D8E6D7834B.edm">#REF!</definedName>
    <definedName name="_bdm.A21EB48E4B394B3A9CDBB3AA1A5E5DC3.edm" hidden="1">#REF!</definedName>
    <definedName name="_bdm.A27B96A803B547D88078EF3E34048B11.edm" hidden="1">#REF!</definedName>
    <definedName name="_bdm.A2E2A2505BB5411F83488619DD613B61.edm" hidden="1">#REF!</definedName>
    <definedName name="_bdm.A50BAE2C980A46B4BD21DF66F07AEC68.edm" hidden="1">#REF!</definedName>
    <definedName name="_bdm.A53E13B33639450BBE72F2BEE54E32A9.edm" hidden="1">#REF!</definedName>
    <definedName name="_bdm.A604C93355DF4792BD51CA3474243571.edm" hidden="1">#REF!</definedName>
    <definedName name="_bdm.A609AC320766479C99297D76D3B13207.edm">#REF!</definedName>
    <definedName name="_bdm.A74FAFEE464745028ADDDADFED6AF978.edm" hidden="1">#REF!</definedName>
    <definedName name="_bdm.A7C0915FE7E144BC812D552D311BFC90.edm" hidden="1">#REF!</definedName>
    <definedName name="_bdm.A827BD11BACE468BA0F11390A9F4A84F.edm" hidden="1">#REF!</definedName>
    <definedName name="_bdm.A8777D0DB15141D1AFC050C15C1C698D.edm" hidden="1">#REF!</definedName>
    <definedName name="_bdm.A957E82317DB4610BFF6D76AFAA13D7B.edm" hidden="1">#REF!</definedName>
    <definedName name="_bdm.AB8687F46D484D93A887DA5A5B9E7CDC.edm" hidden="1">#REF!</definedName>
    <definedName name="_bdm.ABAA5EB3C1FE49A89BBFC55CAF3C35F3.edm" hidden="1">#REF!</definedName>
    <definedName name="_bdm.ACF80B7515904EE68E10F69A6F0EF0D4.edm" hidden="1">#REF!</definedName>
    <definedName name="_bdm.AD30A501B8CE40FF85EA7F65A8D846C3.edm" hidden="1">#REF!</definedName>
    <definedName name="_bdm.AD60AF369BCC4230A11B1B8DA478FA1E.edm" hidden="1">#REF!</definedName>
    <definedName name="_bdm.AE14AD086E444E8B8CD4A54E71DAAB6E.edm">#REF!</definedName>
    <definedName name="_bdm.AE1E082762B34D288AEA48DF6A775C88.edm" hidden="1">#REF!</definedName>
    <definedName name="_bdm.AE516CA5D3F84B9B881AA2983CE60D25.edm" hidden="1">#REF!</definedName>
    <definedName name="_bdm.AE73E81FBDEE4F6DB02802D353F9B98D.edm">#REF!</definedName>
    <definedName name="_bdm.AE9963DAB4064AA6B84B672DD3F216ED.edm" hidden="1">#REF!</definedName>
    <definedName name="_bdm.AEC193386D9E4B4894CF6DE049C1FAF9.edm" hidden="1">#REF!</definedName>
    <definedName name="_bdm.AF34ED0D6B334162989F265DC8F9A534.edm" hidden="1">#REF!</definedName>
    <definedName name="_bdm.AF489F46690B4F229E8D5AB2E91266A3.edm" hidden="1">#REF!</definedName>
    <definedName name="_bdm.AF6C718112E2454D98C0EAD5011F2705.edm" hidden="1">#REF!</definedName>
    <definedName name="_bdm.AFC5ADA73D8F4C1DB855C035CB128D8E.edm" hidden="1">#REF!</definedName>
    <definedName name="_bdm.B01587892F364CF190E03B98CAE6112F.edm">#REF!</definedName>
    <definedName name="_bdm.B16675F5ACA6440C891BD89F906E337B.edm" hidden="1">#REF!</definedName>
    <definedName name="_bdm.B16C1C740D954F4DB4F048DD3431A556.edm" hidden="1">#REF!</definedName>
    <definedName name="_bdm.B1CFCD47BECB49E4A243C7F7DEC35BCE.edm" hidden="1">#REF!</definedName>
    <definedName name="_bdm.B1DE24EF1E794569983A80C93DC106C8.edm">#REF!</definedName>
    <definedName name="_bdm.B3049B0BB73E4100BAD1DEFBE68DEA2F.edm" hidden="1">#REF!</definedName>
    <definedName name="_bdm.B5408F2681BF40E7B0CF8EC8226259BF.edm" hidden="1">#REF!</definedName>
    <definedName name="_bdm.B58618CDB26E416493E6C684B717D35A.edm">#REF!</definedName>
    <definedName name="_bdm.B5F0ED95D27C47179B1B361622D6A214.edm" hidden="1">#REF!</definedName>
    <definedName name="_bdm.B5FE453C88474467B3F8EB3C64BD196D.edm" hidden="1">#REF!</definedName>
    <definedName name="_bdm.B6526862D1634D10A2552079972F6CEF.edm" hidden="1">#REF!</definedName>
    <definedName name="_bdm.B95D65998CBD47CE906EF26B80E930E0.edm" hidden="1">#REF!</definedName>
    <definedName name="_bdm.BA0D3C97C12E4B2BA2FDA19647AD83B5.edm" hidden="1">#REF!</definedName>
    <definedName name="_bdm.BA88EF4DD82D40F4913AC211B1274F5F.edm" hidden="1">#REF!</definedName>
    <definedName name="_bdm.BAC5483E985247338F961B121344ED99.edm" hidden="1">#REF!</definedName>
    <definedName name="_bdm.BAE127A6880C4117A906E9A3C3463530.edm" hidden="1">#REF!</definedName>
    <definedName name="_bdm.BB0A483E1875492C8F71F454DFFCF21A.edm" hidden="1">#REF!</definedName>
    <definedName name="_bdm.BBD38FC8A0E148AF9730269564C95E5E.edm">#REF!</definedName>
    <definedName name="_bdm.BC18F205114E41E586C61FF2B1D87B26.edm" hidden="1">#REF!</definedName>
    <definedName name="_bdm.BCFF76F5E2B7462F970ABC39038887F5.edm">#REF!</definedName>
    <definedName name="_bdm.BD2B5064DFC543D992969BA90DEEF485.edm" hidden="1">#REF!</definedName>
    <definedName name="_bdm.BD4DC5E58A174388A26B00AF880E4A89.edm" hidden="1">#REF!</definedName>
    <definedName name="_bdm.BD79D646C31849E8991B299905760B04.edm">#REF!</definedName>
    <definedName name="_bdm.BE18BA5038F54645AB47AC0149EBBD11.edm" hidden="1">#REF!</definedName>
    <definedName name="_bdm.BE5B92F4D9F24748B9843AA92C04A4FF.edm" hidden="1">#REF!</definedName>
    <definedName name="_bdm.BEC3D76A1FAE4542B3220C17B2CD4449.edm" hidden="1">#REF!</definedName>
    <definedName name="_bdm.BEFAED6D95E046AA96ACB6638C895E46.edm">#REF!</definedName>
    <definedName name="_bdm.BF31FA4960F24823BD488065B4234D97.edm" hidden="1">#REF!</definedName>
    <definedName name="_bdm.C002ACB459DB4AB29845B453321CAA39.edm">#REF!</definedName>
    <definedName name="_bdm.C0468569661448008239CC45324E3945.edm" hidden="1">#REF!</definedName>
    <definedName name="_bdm.C121FAAC4A184E20AD469AEE6BD79966.edm" hidden="1">#REF!</definedName>
    <definedName name="_bdm.C13B63A6188F4DBBB73B3B01F0A04541.edm" hidden="1">#REF!</definedName>
    <definedName name="_bdm.C18299620B174199AA1FD3F087C437D4.edm">#REF!</definedName>
    <definedName name="_bdm.C207A97640894C3A9F5BFC973F2A2277.edm" hidden="1">#REF!</definedName>
    <definedName name="_bdm.C22FF3B8398D408096A070BB8E973C87.edm">#REF!</definedName>
    <definedName name="_bdm.C27851ECDB1D419289E040FF22B343CD.edm" hidden="1">#REF!</definedName>
    <definedName name="_bdm.C2A915B3A6B34D3CA5079D97078371E7.edm" hidden="1">#REF!</definedName>
    <definedName name="_bdm.C30CD4A3DA2F4E75B14682EC1C6AE696.edm" hidden="1">#REF!</definedName>
    <definedName name="_bdm.C313CAA52FA04B83BA666222D026D33D.edm" hidden="1">#REF!</definedName>
    <definedName name="_bdm.C332C4EB18F241F7A4B15C739F67FCDE.edm">#REF!</definedName>
    <definedName name="_bdm.C3AF8B38D53A46E1946556EDEA3347F8.edm" hidden="1">#REF!</definedName>
    <definedName name="_bdm.C5B450FB84374FE68F51A1032B09321F.edm" hidden="1">#REF!</definedName>
    <definedName name="_bdm.C5E886F9E1AF407EA1B7CD4111EEC3EB.edm" hidden="1">#REF!</definedName>
    <definedName name="_bdm.C650A2A1271942488220FC7D7D6E9D54.edm" hidden="1">#REF!</definedName>
    <definedName name="_bdm.C65653766E2145CE802B9180A3D81118.edm" hidden="1">#REF!</definedName>
    <definedName name="_bdm.C712F3300CBF428AA615995B2C3F21B8.edm" hidden="1">#REF!</definedName>
    <definedName name="_bdm.C83FA0F9D12C4794A3171C7D1113FC72.edm" hidden="1">#REF!</definedName>
    <definedName name="_bdm.C8457ADC7290474D804C46D45FB6594F.edm" hidden="1">#REF!</definedName>
    <definedName name="_bdm.C8B50DB3C54A45F9A1E4777A9D891612.edm" hidden="1">#REF!</definedName>
    <definedName name="_bdm.C92B7898BA0E45A7ABFE07E6B2A9EC89.edm" hidden="1">#REF!</definedName>
    <definedName name="_bdm.C9A4D81BE94540D8B1BA94D403D54C80.edm" hidden="1">#REF!</definedName>
    <definedName name="_bdm.C9EC1B7324E74F4A892929158DF397D4.edm" hidden="1">#REF!</definedName>
    <definedName name="_bdm.CA478DBAA2EB4F0B86FAAB34471B3C0A.edm" hidden="1">#REF!</definedName>
    <definedName name="_bdm.CA6034497DBF4B39BC976DC7A4175AE0.edm" hidden="1">#REF!</definedName>
    <definedName name="_bdm.CAEDF44860AB4DF79A5D284438A5093D.edm">#REF!</definedName>
    <definedName name="_bdm.CCC447CBD4C048F29FB5DD2E51EA6936.edm" hidden="1">#REF!</definedName>
    <definedName name="_bdm.CD53B11386AB4BCFA8C090FF95FA5B02.edm" hidden="1">#REF!</definedName>
    <definedName name="_bdm.CD579F747FCB4D71882B9D1AD5BE9B6C.edm" hidden="1">#REF!</definedName>
    <definedName name="_bdm.CE899AA04C5C4247BA59B300F12F775A.edm" hidden="1">#REF!</definedName>
    <definedName name="_bdm.CECA23B8A3A744E8963663C97DD02D22.edm" hidden="1">#REF!</definedName>
    <definedName name="_bdm.CF0AF9EEED9B4507B0EDFCED1FE868B9.edm" hidden="1">#REF!</definedName>
    <definedName name="_bdm.CF1F99F066834A9ABB3BAB24E75C8D1A.edm" hidden="1">#REF!</definedName>
    <definedName name="_bdm.D0204EAC6FCE4B539F0ED13B9B39A400.edm" hidden="1">#REF!</definedName>
    <definedName name="_bdm.D03D5DB2F02945C18921CACC8F7E192F.edm" hidden="1">#REF!</definedName>
    <definedName name="_bdm.D0A692A9E0D042A8A7424C7C212B284D.edm" hidden="1">#REF!</definedName>
    <definedName name="_bdm.D12093E6692A41A798354AEDA40F76E0.edm">#REF!</definedName>
    <definedName name="_bdm.D207EAA450DF4BA6A55455A19EA11EE5.edm" hidden="1">#REF!</definedName>
    <definedName name="_bdm.D220E6D8C5B34E22B0631FAC3B60EAA2.edm" hidden="1">#REF!</definedName>
    <definedName name="_bdm.D24C5E3FC0D04FF89902A26CC778E76B.edm" hidden="1">#REF!</definedName>
    <definedName name="_bdm.D2BB14944E8D41758C49BD2FF532A8D1.edm" hidden="1">#REF!</definedName>
    <definedName name="_bdm.D2CAA0D1063841A2A93006EA7F712469.edm" hidden="1">#REF!</definedName>
    <definedName name="_bdm.D3B5159E286B474C8FC532EA715712D1.edm" hidden="1">#REF!</definedName>
    <definedName name="_bdm.D509B5C4376146758A39264C2838BBCE.edm" hidden="1">#REF!</definedName>
    <definedName name="_bdm.D582055CFAB14CCB8C3BDE6E9EF2A2C2.edm">#REF!</definedName>
    <definedName name="_bdm.D6C6962DDFF0490DBF1F341101527507.edm" hidden="1">#REF!</definedName>
    <definedName name="_bdm.D6D948E593A744B79D2AC9491901F655.edm" hidden="1">#REF!</definedName>
    <definedName name="_bdm.D6F6F01C3D98436E97CCA1FECC1D785C.edm">#REF!</definedName>
    <definedName name="_bdm.D716C27C1290407999C100E9EB6F38FA.edm" hidden="1">#REF!</definedName>
    <definedName name="_bdm.D7C661BD92344EF598AD4FA6CC524D46.edm" hidden="1">#REF!</definedName>
    <definedName name="_bdm.D7CE717590D3494FA63AA6F0873E6B89.edm" hidden="1">#REF!</definedName>
    <definedName name="_bdm.D833036760D24631BCE06747092361EA.edm" hidden="1">#REF!</definedName>
    <definedName name="_bdm.D855C21944114FDBBF18567578EE97F1.edm" hidden="1">#REF!</definedName>
    <definedName name="_bdm.D859697C6DAE4A4090F79F662AB32914.edm" hidden="1">#REF!</definedName>
    <definedName name="_bdm.D90FE69F425F46D9852A054795F8CCA8.edm" hidden="1">#REF!</definedName>
    <definedName name="_bdm.D92204EAB31E44658E9FBE68CF3888F0.edm" hidden="1">#REF!</definedName>
    <definedName name="_bdm.D94B2EB0DFE048759150BA23DC08D390.edm" hidden="1">#REF!</definedName>
    <definedName name="_bdm.D9A60BAD55314AFE843958FDBDF90BD5.edm" hidden="1">#REF!</definedName>
    <definedName name="_bdm.D9BA211DC7C44319A969AC1BF3485ED9.edm" hidden="1">#REF!</definedName>
    <definedName name="_bdm.DB5EC19433AB425F86CF68FF983318FD.edm" hidden="1">#REF!</definedName>
    <definedName name="_bdm.DCA72E95E3244D6BA44334B136902456.edm" hidden="1">#REF!</definedName>
    <definedName name="_bdm.DD621421E15A42E286053B2DC7CD0B45.edm" hidden="1">#REF!</definedName>
    <definedName name="_bdm.DDB6868A3E604580B6D8374291A0A32C.edm" hidden="1">#REF!</definedName>
    <definedName name="_bdm.DDED509123B345EA9288E56FA0CF668B.edm" hidden="1">#REF!</definedName>
    <definedName name="_bdm.DE57CF9B414C45F2A94D822A19B28AC8.edm" hidden="1">#REF!</definedName>
    <definedName name="_bdm.DF13E7EEAE9244E3A2D0F1EDE3D567A5.edm" hidden="1">#REF!</definedName>
    <definedName name="_bdm.DF33DD35231D41D7B0CFEC6861DAB4CA.edm" hidden="1">#REF!</definedName>
    <definedName name="_bdm.DFC1423A0FB446C5ACAD7870C742BE38.edm" hidden="1">#REF!</definedName>
    <definedName name="_bdm.E010D54ED848488FAF10E6F5ECFAC217.edm" hidden="1">#REF!</definedName>
    <definedName name="_bdm.E05D49D38F7646919EEB749003707DDF.edm">#REF!</definedName>
    <definedName name="_bdm.E077A63DD4A643DBAD5BD28156CF13C2.edm">#REF!</definedName>
    <definedName name="_bdm.E155BF8E5BF94572A691EE0DEA384724.edm" hidden="1">#REF!</definedName>
    <definedName name="_bdm.E1C83C2508C0458DA052033DD53DF007.edm" hidden="1">#REF!</definedName>
    <definedName name="_bdm.E283E992C1F84E78AB8BCF19AF6E87B0.edm" hidden="1">#REF!</definedName>
    <definedName name="_bdm.E2863827673B4D549CA171F93D130FF8.edm" hidden="1">#REF!</definedName>
    <definedName name="_bdm.E4161A2D23A1408FBCA74ADD6A8CC9C1.edm" hidden="1">#REF!</definedName>
    <definedName name="_bdm.E4992631B87A4388AEEABC8CDF5012F4.edm" hidden="1">#REF!</definedName>
    <definedName name="_bdm.E4B7547A18C54B0FACE98EA20D9CA4EB.edm">#REF!</definedName>
    <definedName name="_bdm.E4F3D2E3534F47308EC946EAE9DC4352.edm" hidden="1">#REF!</definedName>
    <definedName name="_bdm.E50CD294B21A4904AF3942D1B5E46DD9.edm" hidden="1">#REF!</definedName>
    <definedName name="_bdm.E586073A05B64147B99330F7D8668028.edm" hidden="1">#REF!</definedName>
    <definedName name="_bdm.E591181FE9AE4C71959BDE124F8DF135.edm" hidden="1">#REF!</definedName>
    <definedName name="_bdm.E5E2643F715C42A2AEA3A3E8DE083E58.edm" hidden="1">#REF!</definedName>
    <definedName name="_bdm.E73539CE23C8461AA2BC69C306972E8F.edm" hidden="1">#REF!</definedName>
    <definedName name="_bdm.E768A801610341C08DD4EB3A01113398.edm" hidden="1">#REF!</definedName>
    <definedName name="_bdm.E89E490043BD4E48958EA7A2856E5466.edm">#REF!</definedName>
    <definedName name="_bdm.E9198B271CF94D578836A00D437133C1.edm" hidden="1">#REF!</definedName>
    <definedName name="_bdm.EA20DEC3EDB3445DB308DFDD98D483AB.edm" hidden="1">#REF!</definedName>
    <definedName name="_bdm.EB5A0672763F4E9EBD078C9D455649E6.edm" hidden="1">#REF!</definedName>
    <definedName name="_bdm.EBEDB39008AA4FCF90EBF9078214C323.edm">#REF!</definedName>
    <definedName name="_bdm.F0BC11C4135149578F807317711AA81B.edm" hidden="1">#REF!</definedName>
    <definedName name="_bdm.F39AF6EFDE65450387E2FB358C633198.edm" hidden="1">#REF!</definedName>
    <definedName name="_bdm.F3C1786FEEF24C0090C23D7327530746.edm" hidden="1">#REF!</definedName>
    <definedName name="_bdm.F498475938034ABD901211E2A8E96044.edm" hidden="1">#REF!</definedName>
    <definedName name="_bdm.F56F99BECE994B17ABF48C3F26F56491.edm" hidden="1">#REF!</definedName>
    <definedName name="_bdm.F5D38069F3A342A79F345889C66F6A8F.edm" hidden="1">#REF!</definedName>
    <definedName name="_bdm.F61CE86127B84847A73FFCF8432D392A.edm" hidden="1">#REF!</definedName>
    <definedName name="_bdm.F6284FA5AA39443BBA860FA56F424029.edm" hidden="1">#REF!</definedName>
    <definedName name="_bdm.F6678F4037A0464BBF90852406EED7F4.edm" hidden="1">#REF!</definedName>
    <definedName name="_bdm.F68B81BEC8BE4A4984E39BBAD66CA67A.edm" hidden="1">#REF!</definedName>
    <definedName name="_bdm.F6C2616232FA4371A74BFF358F4B72DA.edm">#REF!</definedName>
    <definedName name="_bdm.F7F2CA6C76714BF99D0F02164BFB85BB.edm" hidden="1">#REF!</definedName>
    <definedName name="_bdm.F81D0AC429F44DAE98647E890BDA88BC.edm" hidden="1">#REF!</definedName>
    <definedName name="_bdm.F85BEADB2A5C4E58A5954648E5BB7544.edm">#REF!</definedName>
    <definedName name="_bdm.F85CB8AFAFF94F5CAFEAF94C6C0195D2.edm" hidden="1">#REF!</definedName>
    <definedName name="_bdm.F9082A1E573B4775B93B70E1DD5EDA64.edm" hidden="1">#REF!</definedName>
    <definedName name="_bdm.FA26853D23034536AA216F4E98C3D760.edm" hidden="1">#REF!</definedName>
    <definedName name="_bdm.FA6B33778AC94BB48CDC67A821171028.edm">#REF!</definedName>
    <definedName name="_bdm.FA80D27BBE604D0AA271AE27A64A1EB6.edm">#REF!</definedName>
    <definedName name="_bdm.FB1B8950E1154A4D8C06D74995A0B0F6.edm">#REF!</definedName>
    <definedName name="_bdm.FB495C6A77FD41B3BA6DB256104D9D6B.edm" hidden="1">#REF!</definedName>
    <definedName name="_bdm.FBA82FDCB13B4933AB6EE9E0FDFEE9D3.edm">#REF!</definedName>
    <definedName name="_bdm.FBBFB3B857E14C20A32B3603D7BCCC53.edm" hidden="1">#REF!</definedName>
    <definedName name="_bdm.FC3C73979540416EBC8CABAA63E3A758.edm">#REF!</definedName>
    <definedName name="_bdm.FD2685F4790A41DFBADA604D230D359A.edm" hidden="1">#REF!</definedName>
    <definedName name="_bdm.FD3B0AC0AB104B56B861C4B3546A5170.edm" hidden="1">#REF!</definedName>
    <definedName name="_bdm.FD7F0D4F31A8417B9B6F4799428DAD0E.edm" hidden="1">#REF!</definedName>
    <definedName name="_bdm.FDCA552150234A4B8A76CEA064C63558.edm" hidden="1">#REF!</definedName>
    <definedName name="_bdm.FDEB0F56032C4D7E977953B0F1B00265.edm" hidden="1">#REF!</definedName>
    <definedName name="_bdm.FE3654A4BA914632B5111A877398E86E.edm" hidden="1">#REF!</definedName>
    <definedName name="_bdm.FEA0DF86B6A247DEBB14E0725722E292.edm" hidden="1">#REF!</definedName>
    <definedName name="_bdm.FF1BD6CE6A634133B7DF674D14F4BB38.edm" hidden="1">#REF!</definedName>
    <definedName name="_bdm.FF466CA07D98459BA3AD83DAA9238ABB.edm" hidden="1">#REF!</definedName>
    <definedName name="_bdm.FF51FD783A5847159F115A7173799B61.edm" hidden="1">#REF!</definedName>
    <definedName name="_DCF2006" localSheetId="3" hidden="1">{#N/A,#N/A,FALSE,"EARNINGS";#N/A,#N/A,FALSE,"BALANCE";#N/A,#N/A,FALSE,"CASHFLOW"}</definedName>
    <definedName name="_DCF2006" hidden="1">{#N/A,#N/A,FALSE,"EARNINGS";#N/A,#N/A,FALSE,"BALANCE";#N/A,#N/A,FALSE,"CASHFLOW"}</definedName>
    <definedName name="_DIS1">#REF!</definedName>
    <definedName name="_DIS2">#REF!</definedName>
    <definedName name="_Dist_Bin" hidden="1">#REF!</definedName>
    <definedName name="_Dist_Values" hidden="1">#REF!</definedName>
    <definedName name="_EV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1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xample" hidden="1">#REF!</definedName>
    <definedName name="_FILE" hidden="1">#REF!</definedName>
    <definedName name="_Fill" hidden="1">#REF!</definedName>
    <definedName name="_xlnm._FilterDatabase" localSheetId="3" hidden="1">#REF!</definedName>
    <definedName name="_xlnm._FilterDatabase" localSheetId="13" hidden="1">'Cons Stat | Management Recon'!$B$2:$DO$171</definedName>
    <definedName name="_xlnm._FilterDatabase" localSheetId="12" hidden="1">'Cons TrioMobil | Monthly'!#REF!</definedName>
    <definedName name="_xlnm._FilterDatabase" localSheetId="11" hidden="1">'Cons TrioMobil | Quarterly'!#REF!</definedName>
    <definedName name="_xlnm._FilterDatabase" localSheetId="10" hidden="1">'Cons TrioMobil | Yearly'!#REF!</definedName>
    <definedName name="_xlnm._FilterDatabase" hidden="1">#REF!</definedName>
    <definedName name="_GSRATES_1" hidden="1">"CT300001Latest          "</definedName>
    <definedName name="_GSRATES_COUNT" hidden="1">1</definedName>
    <definedName name="_jyr6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hidden="1">#REF!</definedName>
    <definedName name="_Key2" hidden="1">#REF!</definedName>
    <definedName name="_KEY3" hidden="1">#REF!</definedName>
    <definedName name="_kwy1" localSheetId="3" hidden="1">{#N/A,#N/A,FALSE,"ALM-ASISC"}</definedName>
    <definedName name="_kwy1" hidden="1">{#N/A,#N/A,FALSE,"ALM-ASISC"}</definedName>
    <definedName name="_kwy1_1" localSheetId="3" hidden="1">{#N/A,#N/A,FALSE,"ALM-ASISC"}</definedName>
    <definedName name="_kwy1_1" hidden="1">{#N/A,#N/A,FALSE,"ALM-ASISC"}</definedName>
    <definedName name="_kwy1_1_1" localSheetId="3" hidden="1">{#N/A,#N/A,FALSE,"ALM-ASISC"}</definedName>
    <definedName name="_kwy1_1_1" hidden="1">{#N/A,#N/A,FALSE,"ALM-ASISC"}</definedName>
    <definedName name="_kwy1_2" localSheetId="3" hidden="1">{#N/A,#N/A,FALSE,"ALM-ASISC"}</definedName>
    <definedName name="_kwy1_2" hidden="1">{#N/A,#N/A,FALSE,"ALM-ASISC"}</definedName>
    <definedName name="_lbg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g2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ook" hidden="1">#REF!</definedName>
    <definedName name="_MatInverse_In" hidden="1">#REF!</definedName>
    <definedName name="_MatInverse_Out" hidden="1">#REF!</definedName>
    <definedName name="_mbm66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_mbm66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_new2" hidden="1">0</definedName>
    <definedName name="_Order1" hidden="1">255</definedName>
    <definedName name="_Order1_1" hidden="1">0</definedName>
    <definedName name="_Order2" hidden="1">0</definedName>
    <definedName name="_Parse_In" hidden="1">#REF!</definedName>
    <definedName name="_Parse_Out" hidden="1">#REF!</definedName>
    <definedName name="_q1" localSheetId="3" hidden="1">{#N/A,#N/A,FALSE,"Aging Summary";#N/A,#N/A,FALSE,"Ratio Analysis";#N/A,#N/A,FALSE,"Test 120 Day Accts";#N/A,#N/A,FALSE,"Tickmarks"}</definedName>
    <definedName name="_q1" hidden="1">{#N/A,#N/A,FALSE,"Aging Summary";#N/A,#N/A,FALSE,"Ratio Analysis";#N/A,#N/A,FALSE,"Test 120 Day Accts";#N/A,#N/A,FALSE,"Tickmarks"}</definedName>
    <definedName name="_q1_1" localSheetId="3" hidden="1">{#N/A,#N/A,FALSE,"Aging Summary";#N/A,#N/A,FALSE,"Ratio Analysis";#N/A,#N/A,FALSE,"Test 120 Day Accts";#N/A,#N/A,FALSE,"Tickmarks"}</definedName>
    <definedName name="_q1_1" hidden="1">{#N/A,#N/A,FALSE,"Aging Summary";#N/A,#N/A,FALSE,"Ratio Analysis";#N/A,#N/A,FALSE,"Test 120 Day Accts";#N/A,#N/A,FALSE,"Tickmarks"}</definedName>
    <definedName name="_q1_1_1" localSheetId="3" hidden="1">{#N/A,#N/A,FALSE,"Aging Summary";#N/A,#N/A,FALSE,"Ratio Analysis";#N/A,#N/A,FALSE,"Test 120 Day Accts";#N/A,#N/A,FALSE,"Tickmarks"}</definedName>
    <definedName name="_q1_1_1" hidden="1">{#N/A,#N/A,FALSE,"Aging Summary";#N/A,#N/A,FALSE,"Ratio Analysis";#N/A,#N/A,FALSE,"Test 120 Day Accts";#N/A,#N/A,FALSE,"Tickmarks"}</definedName>
    <definedName name="_q1_2" localSheetId="3" hidden="1">{#N/A,#N/A,FALSE,"Aging Summary";#N/A,#N/A,FALSE,"Ratio Analysis";#N/A,#N/A,FALSE,"Test 120 Day Accts";#N/A,#N/A,FALSE,"Tickmarks"}</definedName>
    <definedName name="_q1_2" hidden="1">{#N/A,#N/A,FALSE,"Aging Summary";#N/A,#N/A,FALSE,"Ratio Analysis";#N/A,#N/A,FALSE,"Test 120 Day Accts";#N/A,#N/A,FALSE,"Tickmarks"}</definedName>
    <definedName name="_q1_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DS_WB_TYPE" hidden="1">1</definedName>
    <definedName name="_Series" hidden="1">#REF!</definedName>
    <definedName name="_Shading" hidden="1">#REF!</definedName>
    <definedName name="_Sort" hidden="1">#REF!</definedName>
    <definedName name="_SORT2" hidden="1">#REF!</definedName>
    <definedName name="_SORT3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RV1">#REF!</definedName>
    <definedName name="_TRV2">#REF!</definedName>
    <definedName name="_TRV3">#REF!</definedName>
    <definedName name="_TRV4">#REF!</definedName>
    <definedName name="_TRV5">#REF!</definedName>
    <definedName name="_v" hidden="1">#REF!</definedName>
    <definedName name="_wpl2" localSheetId="3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wpl2_1" localSheetId="3" hidden="1">{#N/A,#N/A,FALSE,"Aging Summary";#N/A,#N/A,FALSE,"Ratio Analysis";#N/A,#N/A,FALSE,"Test 120 Day Accts";#N/A,#N/A,FALSE,"Tickmarks"}</definedName>
    <definedName name="_wpl2_1" hidden="1">{#N/A,#N/A,FALSE,"Aging Summary";#N/A,#N/A,FALSE,"Ratio Analysis";#N/A,#N/A,FALSE,"Test 120 Day Accts";#N/A,#N/A,FALSE,"Tickmarks"}</definedName>
    <definedName name="_wpl2_1_1" localSheetId="3" hidden="1">{#N/A,#N/A,FALSE,"Aging Summary";#N/A,#N/A,FALSE,"Ratio Analysis";#N/A,#N/A,FALSE,"Test 120 Day Accts";#N/A,#N/A,FALSE,"Tickmarks"}</definedName>
    <definedName name="_wpl2_1_1" hidden="1">{#N/A,#N/A,FALSE,"Aging Summary";#N/A,#N/A,FALSE,"Ratio Analysis";#N/A,#N/A,FALSE,"Test 120 Day Accts";#N/A,#N/A,FALSE,"Tickmarks"}</definedName>
    <definedName name="_wpl2_2" localSheetId="3" hidden="1">{#N/A,#N/A,FALSE,"Aging Summary";#N/A,#N/A,FALSE,"Ratio Analysis";#N/A,#N/A,FALSE,"Test 120 Day Accts";#N/A,#N/A,FALSE,"Tickmarks"}</definedName>
    <definedName name="_wpl2_2" hidden="1">{#N/A,#N/A,FALSE,"Aging Summary";#N/A,#N/A,FALSE,"Ratio Analysis";#N/A,#N/A,FALSE,"Test 120 Day Accts";#N/A,#N/A,FALSE,"Tickmarks"}</definedName>
    <definedName name="_www12312" localSheetId="3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_www12312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_xlcn.WorksheetConnection_FUELMIXRAWDATAHIGHA1C4221" hidden="1">#REF!</definedName>
    <definedName name="_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ㅇ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A_AccountID">#REF!</definedName>
    <definedName name="A_AccountTier">#REF!</definedName>
    <definedName name="A_ActiveDate">#REF!</definedName>
    <definedName name="A_ClientName">#REF!</definedName>
    <definedName name="A_GoLiveDate">#REF!</definedName>
    <definedName name="A_QuarterCohort">#REF!</definedName>
    <definedName name="A_TerminationDate">#REF!</definedName>
    <definedName name="A_YearCohort">#REF!</definedName>
    <definedName name="aaa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1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1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2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2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AA_DOCTOPS" hidden="1">"AAA_SET"</definedName>
    <definedName name="AAA_duser" hidden="1">"OFF"</definedName>
    <definedName name="aaaa_1" localSheetId="3" hidden="1">{#N/A,#N/A,FALSE,"회선임차현황"}</definedName>
    <definedName name="aaaa_1" hidden="1">{#N/A,#N/A,FALSE,"회선임차현황"}</definedName>
    <definedName name="aaaa_1_1" localSheetId="3" hidden="1">{#N/A,#N/A,FALSE,"회선임차현황"}</definedName>
    <definedName name="aaaa_1_1" hidden="1">{#N/A,#N/A,FALSE,"회선임차현황"}</definedName>
    <definedName name="aaaa_2" localSheetId="3" hidden="1">{#N/A,#N/A,FALSE,"회선임차현황"}</definedName>
    <definedName name="aaaa_2" hidden="1">{#N/A,#N/A,FALSE,"회선임차현황"}</definedName>
    <definedName name="aaaaa" localSheetId="3" hidden="1">{#N/A,#N/A,FALSE,"Aging Summary";#N/A,#N/A,FALSE,"Ratio Analysis";#N/A,#N/A,FALSE,"Test 120 Day Accts";#N/A,#N/A,FALSE,"Tickmarks"}</definedName>
    <definedName name="aaaaa" hidden="1">{#N/A,#N/A,FALSE,"Aging Summary";#N/A,#N/A,FALSE,"Ratio Analysis";#N/A,#N/A,FALSE,"Test 120 Day Accts";#N/A,#N/A,FALSE,"Tickmarks"}</definedName>
    <definedName name="aaaaa_1" localSheetId="3" hidden="1">{#N/A,#N/A,FALSE,"Aging Summary";#N/A,#N/A,FALSE,"Ratio Analysis";#N/A,#N/A,FALSE,"Test 120 Day Accts";#N/A,#N/A,FALSE,"Tickmarks"}</definedName>
    <definedName name="aaaaa_1" hidden="1">{#N/A,#N/A,FALSE,"Aging Summary";#N/A,#N/A,FALSE,"Ratio Analysis";#N/A,#N/A,FALSE,"Test 120 Day Accts";#N/A,#N/A,FALSE,"Tickmarks"}</definedName>
    <definedName name="aaaaa_1_1" localSheetId="3" hidden="1">{#N/A,#N/A,FALSE,"Aging Summary";#N/A,#N/A,FALSE,"Ratio Analysis";#N/A,#N/A,FALSE,"Test 120 Day Accts";#N/A,#N/A,FALSE,"Tickmarks"}</definedName>
    <definedName name="aaaaa_1_1" hidden="1">{#N/A,#N/A,FALSE,"Aging Summary";#N/A,#N/A,FALSE,"Ratio Analysis";#N/A,#N/A,FALSE,"Test 120 Day Accts";#N/A,#N/A,FALSE,"Tickmarks"}</definedName>
    <definedName name="aaaaa_2" localSheetId="3" hidden="1">{#N/A,#N/A,FALSE,"Aging Summary";#N/A,#N/A,FALSE,"Ratio Analysis";#N/A,#N/A,FALSE,"Test 120 Day Accts";#N/A,#N/A,FALSE,"Tickmarks"}</definedName>
    <definedName name="aaaaa_2" hidden="1">{#N/A,#N/A,FALSE,"Aging Summary";#N/A,#N/A,FALSE,"Ratio Analysis";#N/A,#N/A,FALSE,"Test 120 Day Accts";#N/A,#N/A,FALSE,"Tickmarks"}</definedName>
    <definedName name="aaaaaa" localSheetId="3" hidden="1">{#N/A,#N/A,FALSE,"Aging Summary";#N/A,#N/A,FALSE,"Ratio Analysis";#N/A,#N/A,FALSE,"Test 120 Day Accts";#N/A,#N/A,FALSE,"Tickmarks"}</definedName>
    <definedName name="aaaaaa" hidden="1">{#N/A,#N/A,FALSE,"Aging Summary";#N/A,#N/A,FALSE,"Ratio Analysis";#N/A,#N/A,FALSE,"Test 120 Day Accts";#N/A,#N/A,FALSE,"Tickmarks"}</definedName>
    <definedName name="aaaaaa_1" localSheetId="3" hidden="1">{#N/A,#N/A,FALSE,"Aging Summary";#N/A,#N/A,FALSE,"Ratio Analysis";#N/A,#N/A,FALSE,"Test 120 Day Accts";#N/A,#N/A,FALSE,"Tickmarks"}</definedName>
    <definedName name="aaaaaa_1" hidden="1">{#N/A,#N/A,FALSE,"Aging Summary";#N/A,#N/A,FALSE,"Ratio Analysis";#N/A,#N/A,FALSE,"Test 120 Day Accts";#N/A,#N/A,FALSE,"Tickmarks"}</definedName>
    <definedName name="aaaaaa_1_1" localSheetId="3" hidden="1">{#N/A,#N/A,FALSE,"Aging Summary";#N/A,#N/A,FALSE,"Ratio Analysis";#N/A,#N/A,FALSE,"Test 120 Day Accts";#N/A,#N/A,FALSE,"Tickmarks"}</definedName>
    <definedName name="aaaaaa_1_1" hidden="1">{#N/A,#N/A,FALSE,"Aging Summary";#N/A,#N/A,FALSE,"Ratio Analysis";#N/A,#N/A,FALSE,"Test 120 Day Accts";#N/A,#N/A,FALSE,"Tickmarks"}</definedName>
    <definedName name="aaaaaa_2" localSheetId="3" hidden="1">{#N/A,#N/A,FALSE,"Aging Summary";#N/A,#N/A,FALSE,"Ratio Analysis";#N/A,#N/A,FALSE,"Test 120 Day Accts";#N/A,#N/A,FALSE,"Tickmarks"}</definedName>
    <definedName name="aaaaaa_2" hidden="1">{#N/A,#N/A,FALSE,"Aging Summary";#N/A,#N/A,FALSE,"Ratio Analysis";#N/A,#N/A,FALSE,"Test 120 Day Accts";#N/A,#N/A,FALSE,"Tickmarks"}</definedName>
    <definedName name="aaaaaaaaaa" localSheetId="3" hidden="1">{#N/A,#N/A,FALSE,"Aging Summary";#N/A,#N/A,FALSE,"Ratio Analysis";#N/A,#N/A,FALSE,"Test 120 Day Accts";#N/A,#N/A,FALSE,"Tickmarks"}</definedName>
    <definedName name="aaaaaaaaaa" hidden="1">{#N/A,#N/A,FALSE,"Aging Summary";#N/A,#N/A,FALSE,"Ratio Analysis";#N/A,#N/A,FALSE,"Test 120 Day Accts";#N/A,#N/A,FALSE,"Tickmarks"}</definedName>
    <definedName name="aaaaaaaaaa_1" localSheetId="3" hidden="1">{#N/A,#N/A,FALSE,"Aging Summary";#N/A,#N/A,FALSE,"Ratio Analysis";#N/A,#N/A,FALSE,"Test 120 Day Accts";#N/A,#N/A,FALSE,"Tickmarks"}</definedName>
    <definedName name="aaaaaaaaaa_1" hidden="1">{#N/A,#N/A,FALSE,"Aging Summary";#N/A,#N/A,FALSE,"Ratio Analysis";#N/A,#N/A,FALSE,"Test 120 Day Accts";#N/A,#N/A,FALSE,"Tickmarks"}</definedName>
    <definedName name="aaaaaaaaaa_1_1" localSheetId="3" hidden="1">{#N/A,#N/A,FALSE,"Aging Summary";#N/A,#N/A,FALSE,"Ratio Analysis";#N/A,#N/A,FALSE,"Test 120 Day Accts";#N/A,#N/A,FALSE,"Tickmarks"}</definedName>
    <definedName name="aaaaaaaaaa_1_1" hidden="1">{#N/A,#N/A,FALSE,"Aging Summary";#N/A,#N/A,FALSE,"Ratio Analysis";#N/A,#N/A,FALSE,"Test 120 Day Accts";#N/A,#N/A,FALSE,"Tickmarks"}</definedName>
    <definedName name="aaaaaaaaaa_2" localSheetId="3" hidden="1">{#N/A,#N/A,FALSE,"Aging Summary";#N/A,#N/A,FALSE,"Ratio Analysis";#N/A,#N/A,FALSE,"Test 120 Day Accts";#N/A,#N/A,FALSE,"Tickmarks"}</definedName>
    <definedName name="aaaaaaaaaa_2" hidden="1">{#N/A,#N/A,FALSE,"Aging Summary";#N/A,#N/A,FALSE,"Ratio Analysis";#N/A,#N/A,FALSE,"Test 120 Day Accts";#N/A,#N/A,FALSE,"Tickmarks"}</definedName>
    <definedName name="AAAAAAAAAAA" localSheetId="3" hidden="1">{#N/A,#N/A,FALSE,"Sheet1 (2)"}</definedName>
    <definedName name="AAAAAAAAAAA" hidden="1">{#N/A,#N/A,FALSE,"Sheet1 (2)"}</definedName>
    <definedName name="AAAAAAAAAAA_1" localSheetId="3" hidden="1">{#N/A,#N/A,FALSE,"Sheet1 (2)"}</definedName>
    <definedName name="AAAAAAAAAAA_1" hidden="1">{#N/A,#N/A,FALSE,"Sheet1 (2)"}</definedName>
    <definedName name="AAAAAAAAAAA_1_1" localSheetId="3" hidden="1">{#N/A,#N/A,FALSE,"Sheet1 (2)"}</definedName>
    <definedName name="AAAAAAAAAAA_1_1" hidden="1">{#N/A,#N/A,FALSE,"Sheet1 (2)"}</definedName>
    <definedName name="AAAAAAAAAAA_2" localSheetId="3" hidden="1">{#N/A,#N/A,FALSE,"Sheet1 (2)"}</definedName>
    <definedName name="AAAAAAAAAAA_2" hidden="1">{#N/A,#N/A,FALSE,"Sheet1 (2)"}</definedName>
    <definedName name="aaaaaaaaaaaaa" localSheetId="3" hidden="1">{#N/A,#N/A,FALSE,"Aging Summary";#N/A,#N/A,FALSE,"Ratio Analysis";#N/A,#N/A,FALSE,"Test 120 Day Accts";#N/A,#N/A,FALSE,"Tickmarks"}</definedName>
    <definedName name="aaaaaaaaaaaaa" hidden="1">{#N/A,#N/A,FALSE,"Aging Summary";#N/A,#N/A,FALSE,"Ratio Analysis";#N/A,#N/A,FALSE,"Test 120 Day Accts";#N/A,#N/A,FALSE,"Tickmarks"}</definedName>
    <definedName name="aaaaaaaaaaaaa_1" localSheetId="3" hidden="1">{#N/A,#N/A,FALSE,"Aging Summary";#N/A,#N/A,FALSE,"Ratio Analysis";#N/A,#N/A,FALSE,"Test 120 Day Accts";#N/A,#N/A,FALSE,"Tickmarks"}</definedName>
    <definedName name="aaaaaaaaaaaaa_1" hidden="1">{#N/A,#N/A,FALSE,"Aging Summary";#N/A,#N/A,FALSE,"Ratio Analysis";#N/A,#N/A,FALSE,"Test 120 Day Accts";#N/A,#N/A,FALSE,"Tickmarks"}</definedName>
    <definedName name="aaaaaaaaaaaaa_1_1" localSheetId="3" hidden="1">{#N/A,#N/A,FALSE,"Aging Summary";#N/A,#N/A,FALSE,"Ratio Analysis";#N/A,#N/A,FALSE,"Test 120 Day Accts";#N/A,#N/A,FALSE,"Tickmarks"}</definedName>
    <definedName name="aaaaaaaaaaaaa_1_1" hidden="1">{#N/A,#N/A,FALSE,"Aging Summary";#N/A,#N/A,FALSE,"Ratio Analysis";#N/A,#N/A,FALSE,"Test 120 Day Accts";#N/A,#N/A,FALSE,"Tickmarks"}</definedName>
    <definedName name="aaaaaaaaaaaaa_2" localSheetId="3" hidden="1">{#N/A,#N/A,FALSE,"Aging Summary";#N/A,#N/A,FALSE,"Ratio Analysis";#N/A,#N/A,FALSE,"Test 120 Day Accts";#N/A,#N/A,FALSE,"Tickmarks"}</definedName>
    <definedName name="aaaaaaaaaaaaa_2" hidden="1">{#N/A,#N/A,FALSE,"Aging Summary";#N/A,#N/A,FALSE,"Ratio Analysis";#N/A,#N/A,FALSE,"Test 120 Day Accts";#N/A,#N/A,FALSE,"Tickmarks"}</definedName>
    <definedName name="aaaaaaaaaaaaa12" localSheetId="3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12_1" localSheetId="3" hidden="1">{#N/A,#N/A,FALSE,"Aging Summary";#N/A,#N/A,FALSE,"Ratio Analysis";#N/A,#N/A,FALSE,"Test 120 Day Accts";#N/A,#N/A,FALSE,"Tickmarks"}</definedName>
    <definedName name="aaaaaaaaaaaaa12_1" hidden="1">{#N/A,#N/A,FALSE,"Aging Summary";#N/A,#N/A,FALSE,"Ratio Analysis";#N/A,#N/A,FALSE,"Test 120 Day Accts";#N/A,#N/A,FALSE,"Tickmarks"}</definedName>
    <definedName name="aaaaaaaaaaaaa12_1_1" localSheetId="3" hidden="1">{#N/A,#N/A,FALSE,"Aging Summary";#N/A,#N/A,FALSE,"Ratio Analysis";#N/A,#N/A,FALSE,"Test 120 Day Accts";#N/A,#N/A,FALSE,"Tickmarks"}</definedName>
    <definedName name="aaaaaaaaaaaaa12_1_1" hidden="1">{#N/A,#N/A,FALSE,"Aging Summary";#N/A,#N/A,FALSE,"Ratio Analysis";#N/A,#N/A,FALSE,"Test 120 Day Accts";#N/A,#N/A,FALSE,"Tickmarks"}</definedName>
    <definedName name="aaaaaaaaaaaaa12_2" localSheetId="3" hidden="1">{#N/A,#N/A,FALSE,"Aging Summary";#N/A,#N/A,FALSE,"Ratio Analysis";#N/A,#N/A,FALSE,"Test 120 Day Accts";#N/A,#N/A,FALSE,"Tickmarks"}</definedName>
    <definedName name="aaaaaaaaaaaaa12_2" hidden="1">{#N/A,#N/A,FALSE,"Aging Summary";#N/A,#N/A,FALSE,"Ratio Analysis";#N/A,#N/A,FALSE,"Test 120 Day Accts";#N/A,#N/A,FALSE,"Tickmarks"}</definedName>
    <definedName name="aaaaaaaaaaaaaaa" localSheetId="3" hidden="1">{#N/A,#N/A,FALSE,"Sheet1 (2)"}</definedName>
    <definedName name="aaaaaaaaaaaaaaa" hidden="1">{#N/A,#N/A,FALSE,"Sheet1 (2)"}</definedName>
    <definedName name="aaaaaaaaaaaaaaa_1" localSheetId="3" hidden="1">{#N/A,#N/A,FALSE,"Sheet1 (2)"}</definedName>
    <definedName name="aaaaaaaaaaaaaaa_1" hidden="1">{#N/A,#N/A,FALSE,"Sheet1 (2)"}</definedName>
    <definedName name="aaaaaaaaaaaaaaa_1_1" localSheetId="3" hidden="1">{#N/A,#N/A,FALSE,"Sheet1 (2)"}</definedName>
    <definedName name="aaaaaaaaaaaaaaa_1_1" hidden="1">{#N/A,#N/A,FALSE,"Sheet1 (2)"}</definedName>
    <definedName name="aaaaaaaaaaaaaaa_2" localSheetId="3" hidden="1">{#N/A,#N/A,FALSE,"Sheet1 (2)"}</definedName>
    <definedName name="aaaaaaaaaaaaaaa_2" hidden="1">{#N/A,#N/A,FALSE,"Sheet1 (2)"}</definedName>
    <definedName name="aaaaaaaaaaaaaaaaaaaaaaaaaaaaaaaaaaaaaaaaaaaaaaaaaaaaaaa" localSheetId="3" hidden="1">{"'Grafik Kontrol'!$A$1:$J$8"}</definedName>
    <definedName name="aaaaaaaaaaaaaaaaaaaaaaaaaaaaaaaaaaaaaaaaaaaaaaaaaaaaaaa" hidden="1">{"'Grafik Kontrol'!$A$1:$J$8"}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aasd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aawwa" localSheetId="3" hidden="1">{#N/A,#N/A,FALSE,"Sheet2";#N/A,#N/A,FALSE,"Sheet3";#N/A,#N/A,FALSE,"Sheet4";#N/A,#N/A,FALSE,"Sheet5";#N/A,#N/A,FALSE,"Sheet7";#N/A,#N/A,FALSE,"Sheet8";#N/A,#N/A,FALSE,"Sheet9";#N/A,#N/A,FALSE,"Sheet10";#N/A,#N/A,FALSE,"Sheet11"}</definedName>
    <definedName name="aawwa" hidden="1">{#N/A,#N/A,FALSE,"Sheet2";#N/A,#N/A,FALSE,"Sheet3";#N/A,#N/A,FALSE,"Sheet4";#N/A,#N/A,FALSE,"Sheet5";#N/A,#N/A,FALSE,"Sheet7";#N/A,#N/A,FALSE,"Sheet8";#N/A,#N/A,FALSE,"Sheet9";#N/A,#N/A,FALSE,"Sheet10";#N/A,#N/A,FALSE,"Sheet11"}</definedName>
    <definedName name="ab" localSheetId="3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ab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abbreviations" localSheetId="3" hidden="1">{"'매출'!$A$1:$I$22"}</definedName>
    <definedName name="abbreviations" hidden="1">{"'매출'!$A$1:$I$22"}</definedName>
    <definedName name="abbreviations_1" localSheetId="3" hidden="1">{"'매출'!$A$1:$I$22"}</definedName>
    <definedName name="abbreviations_1" hidden="1">{"'매출'!$A$1:$I$22"}</definedName>
    <definedName name="abbreviations_1_1" localSheetId="3" hidden="1">{"'매출'!$A$1:$I$22"}</definedName>
    <definedName name="abbreviations_1_1" hidden="1">{"'매출'!$A$1:$I$22"}</definedName>
    <definedName name="abbreviations_1_2" localSheetId="3" hidden="1">{"'매출'!$A$1:$I$22"}</definedName>
    <definedName name="abbreviations_1_2" hidden="1">{"'매출'!$A$1:$I$22"}</definedName>
    <definedName name="abbreviations_2" localSheetId="3" hidden="1">{"'매출'!$A$1:$I$22"}</definedName>
    <definedName name="abbreviations_2" hidden="1">{"'매출'!$A$1:$I$22"}</definedName>
    <definedName name="abbreviations_3" localSheetId="3" hidden="1">{"'매출'!$A$1:$I$22"}</definedName>
    <definedName name="abbreviations_3" hidden="1">{"'매출'!$A$1:$I$22"}</definedName>
    <definedName name="abc" hidden="1">#REF!</definedName>
    <definedName name="abcd" localSheetId="3" hidden="1">{"Valuation",#N/A,TRUE,"Valuation Summary";"Financial Statements",#N/A,TRUE,"Results";"Results",#N/A,TRUE,"Results";"Ratios",#N/A,TRUE,"Results"}</definedName>
    <definedName name="abcd" hidden="1">{"Valuation",#N/A,TRUE,"Valuation Summary";"Financial Statements",#N/A,TRUE,"Results";"Results",#N/A,TRUE,"Results";"Ratios",#N/A,TRUE,"Results"}</definedName>
    <definedName name="abcde" hidden="1">43679.9019212963</definedName>
    <definedName name="abcdef" hidden="1">43679.9019212963</definedName>
    <definedName name="ac" localSheetId="3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c_1" localSheetId="3" hidden="1">{#N/A,#N/A,FALSE,"Aging Summary";#N/A,#N/A,FALSE,"Ratio Analysis";#N/A,#N/A,FALSE,"Test 120 Day Accts";#N/A,#N/A,FALSE,"Tickmarks"}</definedName>
    <definedName name="ac_1" hidden="1">{#N/A,#N/A,FALSE,"Aging Summary";#N/A,#N/A,FALSE,"Ratio Analysis";#N/A,#N/A,FALSE,"Test 120 Day Accts";#N/A,#N/A,FALSE,"Tickmarks"}</definedName>
    <definedName name="ac_1_1" localSheetId="3" hidden="1">{#N/A,#N/A,FALSE,"Aging Summary";#N/A,#N/A,FALSE,"Ratio Analysis";#N/A,#N/A,FALSE,"Test 120 Day Accts";#N/A,#N/A,FALSE,"Tickmarks"}</definedName>
    <definedName name="ac_1_1" hidden="1">{#N/A,#N/A,FALSE,"Aging Summary";#N/A,#N/A,FALSE,"Ratio Analysis";#N/A,#N/A,FALSE,"Test 120 Day Accts";#N/A,#N/A,FALSE,"Tickmarks"}</definedName>
    <definedName name="ac_2" localSheetId="3" hidden="1">{#N/A,#N/A,FALSE,"Aging Summary";#N/A,#N/A,FALSE,"Ratio Analysis";#N/A,#N/A,FALSE,"Test 120 Day Accts";#N/A,#N/A,FALSE,"Tickmarks"}</definedName>
    <definedName name="ac_2" hidden="1">{#N/A,#N/A,FALSE,"Aging Summary";#N/A,#N/A,FALSE,"Ratio Analysis";#N/A,#N/A,FALSE,"Test 120 Day Accts";#N/A,#N/A,FALSE,"Tickmarks"}</definedName>
    <definedName name="Access_Button" hidden="1">"_미납list_0527___Sheet1_List"</definedName>
    <definedName name="AccessDatabase" hidden="1">"D:\업무\삼성\납품검사\RLPAU 미납국소.mdb"</definedName>
    <definedName name="account_type">#REF!</definedName>
    <definedName name="acct_dbase">#REF!</definedName>
    <definedName name="acct_num">#REF!</definedName>
    <definedName name="ACT" localSheetId="3" hidden="1">{#N/A,#N/A,TRUE,"Historicals";#N/A,#N/A,TRUE,"Charts";#N/A,#N/A,TRUE,"Forecasts"}</definedName>
    <definedName name="ACT" hidden="1">{#N/A,#N/A,TRUE,"Historicals";#N/A,#N/A,TRUE,"Charts";#N/A,#N/A,TRUE,"Forecasts"}</definedName>
    <definedName name="actOffset" hidden="1">#REF!</definedName>
    <definedName name="Actual" localSheetId="3" hidden="1">{#N/A,#N/A,TRUE,"Historicals";#N/A,#N/A,TRUE,"Charts";#N/A,#N/A,TRUE,"Forecasts"}</definedName>
    <definedName name="Actual" hidden="1">{#N/A,#N/A,TRUE,"Historicals";#N/A,#N/A,TRUE,"Charts";#N/A,#N/A,TRUE,"Forecasts"}</definedName>
    <definedName name="ACwvu.inputs._.raw._.data." hidden="1">#REF!</definedName>
    <definedName name="ACwvu.summary1." hidden="1">#REF!</definedName>
    <definedName name="ACwvu.summary2." hidden="1">#REF!</definedName>
    <definedName name="ACwvu.summary3." hidden="1">#REF!</definedName>
    <definedName name="adc" localSheetId="3" hidden="1">{#N/A,#N/A,FALSE,"계약직(여)"}</definedName>
    <definedName name="adc" hidden="1">{#N/A,#N/A,FALSE,"계약직(여)"}</definedName>
    <definedName name="adc_1" localSheetId="3" hidden="1">{#N/A,#N/A,FALSE,"계약직(여)"}</definedName>
    <definedName name="adc_1" hidden="1">{#N/A,#N/A,FALSE,"계약직(여)"}</definedName>
    <definedName name="adc_1_1" localSheetId="3" hidden="1">{#N/A,#N/A,FALSE,"계약직(여)"}</definedName>
    <definedName name="adc_1_1" hidden="1">{#N/A,#N/A,FALSE,"계약직(여)"}</definedName>
    <definedName name="adc_2" localSheetId="3" hidden="1">{#N/A,#N/A,FALSE,"계약직(여)"}</definedName>
    <definedName name="adc_2" hidden="1">{#N/A,#N/A,FALSE,"계약직(여)"}</definedName>
    <definedName name="Add_Features">#REF!</definedName>
    <definedName name="ADF" localSheetId="3" hidden="1">{#N/A,#N/A,FALSE,"Aging Summary";#N/A,#N/A,FALSE,"Ratio Analysis";#N/A,#N/A,FALSE,"Test 120 Day Accts";#N/A,#N/A,FALSE,"Tickmarks"}</definedName>
    <definedName name="ADF" hidden="1">{#N/A,#N/A,FALSE,"Aging Summary";#N/A,#N/A,FALSE,"Ratio Analysis";#N/A,#N/A,FALSE,"Test 120 Day Accts";#N/A,#N/A,FALSE,"Tickmarks"}</definedName>
    <definedName name="ADF_1" localSheetId="3" hidden="1">{#N/A,#N/A,FALSE,"Aging Summary";#N/A,#N/A,FALSE,"Ratio Analysis";#N/A,#N/A,FALSE,"Test 120 Day Accts";#N/A,#N/A,FALSE,"Tickmarks"}</definedName>
    <definedName name="ADF_1" hidden="1">{#N/A,#N/A,FALSE,"Aging Summary";#N/A,#N/A,FALSE,"Ratio Analysis";#N/A,#N/A,FALSE,"Test 120 Day Accts";#N/A,#N/A,FALSE,"Tickmarks"}</definedName>
    <definedName name="ADF_1_1" localSheetId="3" hidden="1">{#N/A,#N/A,FALSE,"Aging Summary";#N/A,#N/A,FALSE,"Ratio Analysis";#N/A,#N/A,FALSE,"Test 120 Day Accts";#N/A,#N/A,FALSE,"Tickmarks"}</definedName>
    <definedName name="ADF_1_1" hidden="1">{#N/A,#N/A,FALSE,"Aging Summary";#N/A,#N/A,FALSE,"Ratio Analysis";#N/A,#N/A,FALSE,"Test 120 Day Accts";#N/A,#N/A,FALSE,"Tickmarks"}</definedName>
    <definedName name="ADF_2" localSheetId="3" hidden="1">{#N/A,#N/A,FALSE,"Aging Summary";#N/A,#N/A,FALSE,"Ratio Analysis";#N/A,#N/A,FALSE,"Test 120 Day Accts";#N/A,#N/A,FALSE,"Tickmarks"}</definedName>
    <definedName name="ADF_2" hidden="1">{#N/A,#N/A,FALSE,"Aging Summary";#N/A,#N/A,FALSE,"Ratio Analysis";#N/A,#N/A,FALSE,"Test 120 Day Accts";#N/A,#N/A,FALSE,"Tickmarks"}</definedName>
    <definedName name="adf3qrqer" localSheetId="3" hidden="1">{#N/A,#N/A,FALSE,"Aging Summary";#N/A,#N/A,FALSE,"Ratio Analysis";#N/A,#N/A,FALSE,"Test 120 Day Accts";#N/A,#N/A,FALSE,"Tickmarks"}</definedName>
    <definedName name="adf3qrqer" hidden="1">{#N/A,#N/A,FALSE,"Aging Summary";#N/A,#N/A,FALSE,"Ratio Analysis";#N/A,#N/A,FALSE,"Test 120 Day Accts";#N/A,#N/A,FALSE,"Tickmarks"}</definedName>
    <definedName name="adf3qrqer_1" localSheetId="3" hidden="1">{#N/A,#N/A,FALSE,"Aging Summary";#N/A,#N/A,FALSE,"Ratio Analysis";#N/A,#N/A,FALSE,"Test 120 Day Accts";#N/A,#N/A,FALSE,"Tickmarks"}</definedName>
    <definedName name="adf3qrqer_1" hidden="1">{#N/A,#N/A,FALSE,"Aging Summary";#N/A,#N/A,FALSE,"Ratio Analysis";#N/A,#N/A,FALSE,"Test 120 Day Accts";#N/A,#N/A,FALSE,"Tickmarks"}</definedName>
    <definedName name="adf3qrqer_1_1" localSheetId="3" hidden="1">{#N/A,#N/A,FALSE,"Aging Summary";#N/A,#N/A,FALSE,"Ratio Analysis";#N/A,#N/A,FALSE,"Test 120 Day Accts";#N/A,#N/A,FALSE,"Tickmarks"}</definedName>
    <definedName name="adf3qrqer_1_1" hidden="1">{#N/A,#N/A,FALSE,"Aging Summary";#N/A,#N/A,FALSE,"Ratio Analysis";#N/A,#N/A,FALSE,"Test 120 Day Accts";#N/A,#N/A,FALSE,"Tickmarks"}</definedName>
    <definedName name="adf3qrqer_2" localSheetId="3" hidden="1">{#N/A,#N/A,FALSE,"Aging Summary";#N/A,#N/A,FALSE,"Ratio Analysis";#N/A,#N/A,FALSE,"Test 120 Day Accts";#N/A,#N/A,FALSE,"Tickmarks"}</definedName>
    <definedName name="adf3qrqer_2" hidden="1">{#N/A,#N/A,FALSE,"Aging Summary";#N/A,#N/A,FALSE,"Ratio Analysis";#N/A,#N/A,FALSE,"Test 120 Day Accts";#N/A,#N/A,FALSE,"Tickmarks"}</definedName>
    <definedName name="adi" localSheetId="3" hidden="1">{"'Desktop Inventory 현황'!$B$2:$O$35"}</definedName>
    <definedName name="adi" hidden="1">{"'Desktop Inventory 현황'!$B$2:$O$35"}</definedName>
    <definedName name="adi_1" localSheetId="3" hidden="1">{"'Desktop Inventory 현황'!$B$2:$O$35"}</definedName>
    <definedName name="adi_1" hidden="1">{"'Desktop Inventory 현황'!$B$2:$O$35"}</definedName>
    <definedName name="adi_1_1" localSheetId="3" hidden="1">{"'Desktop Inventory 현황'!$B$2:$O$35"}</definedName>
    <definedName name="adi_1_1" hidden="1">{"'Desktop Inventory 현황'!$B$2:$O$35"}</definedName>
    <definedName name="adi_1_2" localSheetId="3" hidden="1">{"'Desktop Inventory 현황'!$B$2:$O$35"}</definedName>
    <definedName name="adi_1_2" hidden="1">{"'Desktop Inventory 현황'!$B$2:$O$35"}</definedName>
    <definedName name="adi_2" localSheetId="3" hidden="1">{"'Desktop Inventory 현황'!$B$2:$O$35"}</definedName>
    <definedName name="adi_2" hidden="1">{"'Desktop Inventory 현황'!$B$2:$O$35"}</definedName>
    <definedName name="adi_3" localSheetId="3" hidden="1">{"'Desktop Inventory 현황'!$B$2:$O$35"}</definedName>
    <definedName name="adi_3" hidden="1">{"'Desktop Inventory 현황'!$B$2:$O$35"}</definedName>
    <definedName name="adsas" localSheetId="3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dsas_1" localSheetId="3" hidden="1">{#N/A,#N/A,FALSE,"Aging Summary";#N/A,#N/A,FALSE,"Ratio Analysis";#N/A,#N/A,FALSE,"Test 120 Day Accts";#N/A,#N/A,FALSE,"Tickmarks"}</definedName>
    <definedName name="adsas_1" hidden="1">{#N/A,#N/A,FALSE,"Aging Summary";#N/A,#N/A,FALSE,"Ratio Analysis";#N/A,#N/A,FALSE,"Test 120 Day Accts";#N/A,#N/A,FALSE,"Tickmarks"}</definedName>
    <definedName name="adsas_1_1" localSheetId="3" hidden="1">{#N/A,#N/A,FALSE,"Aging Summary";#N/A,#N/A,FALSE,"Ratio Analysis";#N/A,#N/A,FALSE,"Test 120 Day Accts";#N/A,#N/A,FALSE,"Tickmarks"}</definedName>
    <definedName name="adsas_1_1" hidden="1">{#N/A,#N/A,FALSE,"Aging Summary";#N/A,#N/A,FALSE,"Ratio Analysis";#N/A,#N/A,FALSE,"Test 120 Day Accts";#N/A,#N/A,FALSE,"Tickmarks"}</definedName>
    <definedName name="adsas_2" localSheetId="3" hidden="1">{#N/A,#N/A,FALSE,"Aging Summary";#N/A,#N/A,FALSE,"Ratio Analysis";#N/A,#N/A,FALSE,"Test 120 Day Accts";#N/A,#N/A,FALSE,"Tickmarks"}</definedName>
    <definedName name="adsas_2" hidden="1">{#N/A,#N/A,FALSE,"Aging Summary";#N/A,#N/A,FALSE,"Ratio Analysis";#N/A,#N/A,FALSE,"Test 120 Day Accts";#N/A,#N/A,FALSE,"Tickmarks"}</definedName>
    <definedName name="ADSFDSF" localSheetId="3" hidden="1">{#N/A,#N/A,FALSE,"3가";#N/A,#N/A,FALSE,"3나";#N/A,#N/A,FALSE,"3다"}</definedName>
    <definedName name="ADSFDSF" hidden="1">{#N/A,#N/A,FALSE,"3가";#N/A,#N/A,FALSE,"3나";#N/A,#N/A,FALSE,"3다"}</definedName>
    <definedName name="ADSFDSF_1" localSheetId="3" hidden="1">{#N/A,#N/A,FALSE,"3가";#N/A,#N/A,FALSE,"3나";#N/A,#N/A,FALSE,"3다"}</definedName>
    <definedName name="ADSFDSF_1" hidden="1">{#N/A,#N/A,FALSE,"3가";#N/A,#N/A,FALSE,"3나";#N/A,#N/A,FALSE,"3다"}</definedName>
    <definedName name="ADSFDSF_1_1" localSheetId="3" hidden="1">{#N/A,#N/A,FALSE,"3가";#N/A,#N/A,FALSE,"3나";#N/A,#N/A,FALSE,"3다"}</definedName>
    <definedName name="ADSFDSF_1_1" hidden="1">{#N/A,#N/A,FALSE,"3가";#N/A,#N/A,FALSE,"3나";#N/A,#N/A,FALSE,"3다"}</definedName>
    <definedName name="ADSFDSF_2" localSheetId="3" hidden="1">{#N/A,#N/A,FALSE,"3가";#N/A,#N/A,FALSE,"3나";#N/A,#N/A,FALSE,"3다"}</definedName>
    <definedName name="ADSFDSF_2" hidden="1">{#N/A,#N/A,FALSE,"3가";#N/A,#N/A,FALSE,"3나";#N/A,#N/A,FALSE,"3다"}</definedName>
    <definedName name="AD전환인력" localSheetId="3" hidden="1">{"'Desktop Inventory 현황'!$B$2:$O$35"}</definedName>
    <definedName name="AD전환인력" hidden="1">{"'Desktop Inventory 현황'!$B$2:$O$35"}</definedName>
    <definedName name="AD전환인력_1" localSheetId="3" hidden="1">{"'Desktop Inventory 현황'!$B$2:$O$35"}</definedName>
    <definedName name="AD전환인력_1" hidden="1">{"'Desktop Inventory 현황'!$B$2:$O$35"}</definedName>
    <definedName name="AD전환인력_1_1" localSheetId="3" hidden="1">{"'Desktop Inventory 현황'!$B$2:$O$35"}</definedName>
    <definedName name="AD전환인력_1_1" hidden="1">{"'Desktop Inventory 현황'!$B$2:$O$35"}</definedName>
    <definedName name="AD전환인력_1_2" localSheetId="3" hidden="1">{"'Desktop Inventory 현황'!$B$2:$O$35"}</definedName>
    <definedName name="AD전환인력_1_2" hidden="1">{"'Desktop Inventory 현황'!$B$2:$O$35"}</definedName>
    <definedName name="AD전환인력_2" localSheetId="3" hidden="1">{"'Desktop Inventory 현황'!$B$2:$O$35"}</definedName>
    <definedName name="AD전환인력_2" hidden="1">{"'Desktop Inventory 현황'!$B$2:$O$35"}</definedName>
    <definedName name="AD전환인력_3" localSheetId="3" hidden="1">{"'Desktop Inventory 현황'!$B$2:$O$35"}</definedName>
    <definedName name="AD전환인력_3" hidden="1">{"'Desktop Inventory 현황'!$B$2:$O$35"}</definedName>
    <definedName name="AF" localSheetId="3" hidden="1">{#N/A,#N/A,FALSE,"Aging Summary";#N/A,#N/A,FALSE,"Ratio Analysis";#N/A,#N/A,FALSE,"Test 120 Day Accts";#N/A,#N/A,FALSE,"Tickmarks"}</definedName>
    <definedName name="AF" hidden="1">{#N/A,#N/A,FALSE,"Aging Summary";#N/A,#N/A,FALSE,"Ratio Analysis";#N/A,#N/A,FALSE,"Test 120 Day Accts";#N/A,#N/A,FALSE,"Tickmarks"}</definedName>
    <definedName name="AF_1" localSheetId="3" hidden="1">{#N/A,#N/A,FALSE,"Aging Summary";#N/A,#N/A,FALSE,"Ratio Analysis";#N/A,#N/A,FALSE,"Test 120 Day Accts";#N/A,#N/A,FALSE,"Tickmarks"}</definedName>
    <definedName name="AF_1" hidden="1">{#N/A,#N/A,FALSE,"Aging Summary";#N/A,#N/A,FALSE,"Ratio Analysis";#N/A,#N/A,FALSE,"Test 120 Day Accts";#N/A,#N/A,FALSE,"Tickmarks"}</definedName>
    <definedName name="AF_1_1" localSheetId="3" hidden="1">{#N/A,#N/A,FALSE,"Aging Summary";#N/A,#N/A,FALSE,"Ratio Analysis";#N/A,#N/A,FALSE,"Test 120 Day Accts";#N/A,#N/A,FALSE,"Tickmarks"}</definedName>
    <definedName name="AF_1_1" hidden="1">{#N/A,#N/A,FALSE,"Aging Summary";#N/A,#N/A,FALSE,"Ratio Analysis";#N/A,#N/A,FALSE,"Test 120 Day Accts";#N/A,#N/A,FALSE,"Tickmarks"}</definedName>
    <definedName name="AF_2" localSheetId="3" hidden="1">{#N/A,#N/A,FALSE,"Aging Summary";#N/A,#N/A,FALSE,"Ratio Analysis";#N/A,#N/A,FALSE,"Test 120 Day Accts";#N/A,#N/A,FALSE,"Tickmarks"}</definedName>
    <definedName name="AF_2" hidden="1">{#N/A,#N/A,FALSE,"Aging Summary";#N/A,#N/A,FALSE,"Ratio Analysis";#N/A,#N/A,FALSE,"Test 120 Day Accts";#N/A,#N/A,FALSE,"Tickmarks"}</definedName>
    <definedName name="afgqwafg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1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1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2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2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gqwafg_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S" localSheetId="3" hidden="1">{#N/A,#N/A,FALSE,"Aging Summary";#N/A,#N/A,FALSE,"Ratio Analysis";#N/A,#N/A,FALSE,"Test 120 Day Accts";#N/A,#N/A,FALSE,"Tickmarks"}</definedName>
    <definedName name="AFS" hidden="1">{#N/A,#N/A,FALSE,"Aging Summary";#N/A,#N/A,FALSE,"Ratio Analysis";#N/A,#N/A,FALSE,"Test 120 Day Accts";#N/A,#N/A,FALSE,"Tickmarks"}</definedName>
    <definedName name="AFS_1" localSheetId="3" hidden="1">{#N/A,#N/A,FALSE,"Aging Summary";#N/A,#N/A,FALSE,"Ratio Analysis";#N/A,#N/A,FALSE,"Test 120 Day Accts";#N/A,#N/A,FALSE,"Tickmarks"}</definedName>
    <definedName name="AFS_1" hidden="1">{#N/A,#N/A,FALSE,"Aging Summary";#N/A,#N/A,FALSE,"Ratio Analysis";#N/A,#N/A,FALSE,"Test 120 Day Accts";#N/A,#N/A,FALSE,"Tickmarks"}</definedName>
    <definedName name="AFS_1_1" localSheetId="3" hidden="1">{#N/A,#N/A,FALSE,"Aging Summary";#N/A,#N/A,FALSE,"Ratio Analysis";#N/A,#N/A,FALSE,"Test 120 Day Accts";#N/A,#N/A,FALSE,"Tickmarks"}</definedName>
    <definedName name="AFS_1_1" hidden="1">{#N/A,#N/A,FALSE,"Aging Summary";#N/A,#N/A,FALSE,"Ratio Analysis";#N/A,#N/A,FALSE,"Test 120 Day Accts";#N/A,#N/A,FALSE,"Tickmarks"}</definedName>
    <definedName name="AFS_2" localSheetId="3" hidden="1">{#N/A,#N/A,FALSE,"Aging Summary";#N/A,#N/A,FALSE,"Ratio Analysis";#N/A,#N/A,FALSE,"Test 120 Day Accts";#N/A,#N/A,FALSE,"Tickmarks"}</definedName>
    <definedName name="AFS_2" hidden="1">{#N/A,#N/A,FALSE,"Aging Summary";#N/A,#N/A,FALSE,"Ratio Analysis";#N/A,#N/A,FALSE,"Test 120 Day Accts";#N/A,#N/A,FALSE,"Tickmarks"}</definedName>
    <definedName name="ai" localSheetId="3" hidden="1">{"'Eng (page2)'!$A$1:$D$52"}</definedName>
    <definedName name="ai" hidden="1">{"'Eng (page2)'!$A$1:$D$52"}</definedName>
    <definedName name="aidla" localSheetId="3" hidden="1">{"'Desktop Inventory 현황'!$B$2:$O$35"}</definedName>
    <definedName name="aidla" hidden="1">{"'Desktop Inventory 현황'!$B$2:$O$35"}</definedName>
    <definedName name="aidla_1" localSheetId="3" hidden="1">{"'Desktop Inventory 현황'!$B$2:$O$35"}</definedName>
    <definedName name="aidla_1" hidden="1">{"'Desktop Inventory 현황'!$B$2:$O$35"}</definedName>
    <definedName name="aidla_1_1" localSheetId="3" hidden="1">{"'Desktop Inventory 현황'!$B$2:$O$35"}</definedName>
    <definedName name="aidla_1_1" hidden="1">{"'Desktop Inventory 현황'!$B$2:$O$35"}</definedName>
    <definedName name="aidla_1_2" localSheetId="3" hidden="1">{"'Desktop Inventory 현황'!$B$2:$O$35"}</definedName>
    <definedName name="aidla_1_2" hidden="1">{"'Desktop Inventory 현황'!$B$2:$O$35"}</definedName>
    <definedName name="aidla_2" localSheetId="3" hidden="1">{"'Desktop Inventory 현황'!$B$2:$O$35"}</definedName>
    <definedName name="aidla_2" hidden="1">{"'Desktop Inventory 현황'!$B$2:$O$35"}</definedName>
    <definedName name="aidla_3" localSheetId="3" hidden="1">{"'Desktop Inventory 현황'!$B$2:$O$35"}</definedName>
    <definedName name="aidla_3" hidden="1">{"'Desktop Inventory 현황'!$B$2:$O$35"}</definedName>
    <definedName name="ajdla" localSheetId="3" hidden="1">{"'Desktop Inventory 현황'!$B$2:$O$35"}</definedName>
    <definedName name="ajdla" hidden="1">{"'Desktop Inventory 현황'!$B$2:$O$35"}</definedName>
    <definedName name="ajdla_1" localSheetId="3" hidden="1">{"'Desktop Inventory 현황'!$B$2:$O$35"}</definedName>
    <definedName name="ajdla_1" hidden="1">{"'Desktop Inventory 현황'!$B$2:$O$35"}</definedName>
    <definedName name="ajdla_1_1" localSheetId="3" hidden="1">{"'Desktop Inventory 현황'!$B$2:$O$35"}</definedName>
    <definedName name="ajdla_1_1" hidden="1">{"'Desktop Inventory 현황'!$B$2:$O$35"}</definedName>
    <definedName name="ajdla_1_2" localSheetId="3" hidden="1">{"'Desktop Inventory 현황'!$B$2:$O$35"}</definedName>
    <definedName name="ajdla_1_2" hidden="1">{"'Desktop Inventory 현황'!$B$2:$O$35"}</definedName>
    <definedName name="ajdla_2" localSheetId="3" hidden="1">{"'Desktop Inventory 현황'!$B$2:$O$35"}</definedName>
    <definedName name="ajdla_2" hidden="1">{"'Desktop Inventory 현황'!$B$2:$O$35"}</definedName>
    <definedName name="ajdla_3" localSheetId="3" hidden="1">{"'Desktop Inventory 현황'!$B$2:$O$35"}</definedName>
    <definedName name="ajdla_3" hidden="1">{"'Desktop Inventory 현황'!$B$2:$O$35"}</definedName>
    <definedName name="ALA" localSheetId="3" hidden="1">{#N/A,#N/A,FALSE,"Aging Summary";#N/A,#N/A,FALSE,"Ratio Analysis";#N/A,#N/A,FALSE,"Test 120 Day Accts";#N/A,#N/A,FALSE,"Tickmarks"}</definedName>
    <definedName name="ALA" hidden="1">{#N/A,#N/A,FALSE,"Aging Summary";#N/A,#N/A,FALSE,"Ratio Analysis";#N/A,#N/A,FALSE,"Test 120 Day Accts";#N/A,#N/A,FALSE,"Tickmarks"}</definedName>
    <definedName name="ALA_1" localSheetId="3" hidden="1">{#N/A,#N/A,FALSE,"Aging Summary";#N/A,#N/A,FALSE,"Ratio Analysis";#N/A,#N/A,FALSE,"Test 120 Day Accts";#N/A,#N/A,FALSE,"Tickmarks"}</definedName>
    <definedName name="ALA_1" hidden="1">{#N/A,#N/A,FALSE,"Aging Summary";#N/A,#N/A,FALSE,"Ratio Analysis";#N/A,#N/A,FALSE,"Test 120 Day Accts";#N/A,#N/A,FALSE,"Tickmarks"}</definedName>
    <definedName name="ALA_1_1" localSheetId="3" hidden="1">{#N/A,#N/A,FALSE,"Aging Summary";#N/A,#N/A,FALSE,"Ratio Analysis";#N/A,#N/A,FALSE,"Test 120 Day Accts";#N/A,#N/A,FALSE,"Tickmarks"}</definedName>
    <definedName name="ALA_1_1" hidden="1">{#N/A,#N/A,FALSE,"Aging Summary";#N/A,#N/A,FALSE,"Ratio Analysis";#N/A,#N/A,FALSE,"Test 120 Day Accts";#N/A,#N/A,FALSE,"Tickmarks"}</definedName>
    <definedName name="ALA_2" localSheetId="3" hidden="1">{#N/A,#N/A,FALSE,"Aging Summary";#N/A,#N/A,FALSE,"Ratio Analysis";#N/A,#N/A,FALSE,"Test 120 Day Accts";#N/A,#N/A,FALSE,"Tickmarks"}</definedName>
    <definedName name="ALA_2" hidden="1">{#N/A,#N/A,FALSE,"Aging Summary";#N/A,#N/A,FALSE,"Ratio Analysis";#N/A,#N/A,FALSE,"Test 120 Day Accts";#N/A,#N/A,FALSE,"Tickmarks"}</definedName>
    <definedName name="ALKFAL" localSheetId="3" hidden="1">{#N/A,#N/A,FALSE,"Aging Summary";#N/A,#N/A,FALSE,"Ratio Analysis";#N/A,#N/A,FALSE,"Test 120 Day Accts";#N/A,#N/A,FALSE,"Tickmarks"}</definedName>
    <definedName name="ALKFAL" hidden="1">{#N/A,#N/A,FALSE,"Aging Summary";#N/A,#N/A,FALSE,"Ratio Analysis";#N/A,#N/A,FALSE,"Test 120 Day Accts";#N/A,#N/A,FALSE,"Tickmarks"}</definedName>
    <definedName name="ALKFAL_1" localSheetId="3" hidden="1">{#N/A,#N/A,FALSE,"Aging Summary";#N/A,#N/A,FALSE,"Ratio Analysis";#N/A,#N/A,FALSE,"Test 120 Day Accts";#N/A,#N/A,FALSE,"Tickmarks"}</definedName>
    <definedName name="ALKFAL_1" hidden="1">{#N/A,#N/A,FALSE,"Aging Summary";#N/A,#N/A,FALSE,"Ratio Analysis";#N/A,#N/A,FALSE,"Test 120 Day Accts";#N/A,#N/A,FALSE,"Tickmarks"}</definedName>
    <definedName name="ALKFAL_1_1" localSheetId="3" hidden="1">{#N/A,#N/A,FALSE,"Aging Summary";#N/A,#N/A,FALSE,"Ratio Analysis";#N/A,#N/A,FALSE,"Test 120 Day Accts";#N/A,#N/A,FALSE,"Tickmarks"}</definedName>
    <definedName name="ALKFAL_1_1" hidden="1">{#N/A,#N/A,FALSE,"Aging Summary";#N/A,#N/A,FALSE,"Ratio Analysis";#N/A,#N/A,FALSE,"Test 120 Day Accts";#N/A,#N/A,FALSE,"Tickmarks"}</definedName>
    <definedName name="ALKFAL_2" localSheetId="3" hidden="1">{#N/A,#N/A,FALSE,"Aging Summary";#N/A,#N/A,FALSE,"Ratio Analysis";#N/A,#N/A,FALSE,"Test 120 Day Accts";#N/A,#N/A,FALSE,"Tickmarks"}</definedName>
    <definedName name="ALKFAL_2" hidden="1">{#N/A,#N/A,FALSE,"Aging Summary";#N/A,#N/A,FALSE,"Ratio Analysis";#N/A,#N/A,FALSE,"Test 120 Day Accts";#N/A,#N/A,FALSE,"Tickmarks"}</definedName>
    <definedName name="alldbase">#REF!</definedName>
    <definedName name="an" localSheetId="3" hidden="1">{"'Desktop Inventory 현황'!$B$2:$O$35"}</definedName>
    <definedName name="an" hidden="1">{"'Desktop Inventory 현황'!$B$2:$O$35"}</definedName>
    <definedName name="an_1" localSheetId="3" hidden="1">{"'Desktop Inventory 현황'!$B$2:$O$35"}</definedName>
    <definedName name="an_1" hidden="1">{"'Desktop Inventory 현황'!$B$2:$O$35"}</definedName>
    <definedName name="an_1_1" localSheetId="3" hidden="1">{"'Desktop Inventory 현황'!$B$2:$O$35"}</definedName>
    <definedName name="an_1_1" hidden="1">{"'Desktop Inventory 현황'!$B$2:$O$35"}</definedName>
    <definedName name="an_1_2" localSheetId="3" hidden="1">{"'Desktop Inventory 현황'!$B$2:$O$35"}</definedName>
    <definedName name="an_1_2" hidden="1">{"'Desktop Inventory 현황'!$B$2:$O$35"}</definedName>
    <definedName name="an_2" localSheetId="3" hidden="1">{"'Desktop Inventory 현황'!$B$2:$O$35"}</definedName>
    <definedName name="an_2" hidden="1">{"'Desktop Inventory 현황'!$B$2:$O$35"}</definedName>
    <definedName name="an_3" localSheetId="3" hidden="1">{"'Desktop Inventory 현황'!$B$2:$O$35"}</definedName>
    <definedName name="an_3" hidden="1">{"'Desktop Inventory 현황'!$B$2:$O$35"}</definedName>
    <definedName name="anjrh" localSheetId="3" hidden="1">{"'Desktop Inventory 현황'!$B$2:$O$35"}</definedName>
    <definedName name="anjrh" hidden="1">{"'Desktop Inventory 현황'!$B$2:$O$35"}</definedName>
    <definedName name="anjrh_1" localSheetId="3" hidden="1">{"'Desktop Inventory 현황'!$B$2:$O$35"}</definedName>
    <definedName name="anjrh_1" hidden="1">{"'Desktop Inventory 현황'!$B$2:$O$35"}</definedName>
    <definedName name="anjrh_1_1" localSheetId="3" hidden="1">{"'Desktop Inventory 현황'!$B$2:$O$35"}</definedName>
    <definedName name="anjrh_1_1" hidden="1">{"'Desktop Inventory 현황'!$B$2:$O$35"}</definedName>
    <definedName name="anjrh_1_2" localSheetId="3" hidden="1">{"'Desktop Inventory 현황'!$B$2:$O$35"}</definedName>
    <definedName name="anjrh_1_2" hidden="1">{"'Desktop Inventory 현황'!$B$2:$O$35"}</definedName>
    <definedName name="anjrh_2" localSheetId="3" hidden="1">{"'Desktop Inventory 현황'!$B$2:$O$35"}</definedName>
    <definedName name="anjrh_2" hidden="1">{"'Desktop Inventory 현황'!$B$2:$O$35"}</definedName>
    <definedName name="anjrh_3" localSheetId="3" hidden="1">{"'Desktop Inventory 현황'!$B$2:$O$35"}</definedName>
    <definedName name="anjrh_3" hidden="1">{"'Desktop Inventory 현황'!$B$2:$O$35"}</definedName>
    <definedName name="ansa" localSheetId="3" hidden="1">{"Quarterly Earnings",#N/A,FALSE,"FTS";"Quarterly Margins",#N/A,FALSE,"FTS";"Q Sales",#N/A,FALSE,"FTS";"Q EBIT",#N/A,FALSE,"FTS";"Unit Analysis",#N/A,FALSE,"FTS";"Inventory Analysis",#N/A,FALSE,"FTS"}</definedName>
    <definedName name="ansa" hidden="1">{"Quarterly Earnings",#N/A,FALSE,"FTS";"Quarterly Margins",#N/A,FALSE,"FTS";"Q Sales",#N/A,FALSE,"FTS";"Q EBIT",#N/A,FALSE,"FTS";"Unit Analysis",#N/A,FALSE,"FTS";"Inventory Analysis",#N/A,FALSE,"FTS"}</definedName>
    <definedName name="ansa_1" localSheetId="3" hidden="1">{"Quarterly Earnings",#N/A,FALSE,"FTS";"Quarterly Margins",#N/A,FALSE,"FTS";"Q Sales",#N/A,FALSE,"FTS";"Q EBIT",#N/A,FALSE,"FTS";"Unit Analysis",#N/A,FALSE,"FTS";"Inventory Analysis",#N/A,FALSE,"FTS"}</definedName>
    <definedName name="ansa_1" hidden="1">{"Quarterly Earnings",#N/A,FALSE,"FTS";"Quarterly Margins",#N/A,FALSE,"FTS";"Q Sales",#N/A,FALSE,"FTS";"Q EBIT",#N/A,FALSE,"FTS";"Unit Analysis",#N/A,FALSE,"FTS";"Inventory Analysis",#N/A,FALSE,"FTS"}</definedName>
    <definedName name="ansa_1_1" localSheetId="3" hidden="1">{"Quarterly Earnings",#N/A,FALSE,"FTS";"Quarterly Margins",#N/A,FALSE,"FTS";"Q Sales",#N/A,FALSE,"FTS";"Q EBIT",#N/A,FALSE,"FTS";"Unit Analysis",#N/A,FALSE,"FTS";"Inventory Analysis",#N/A,FALSE,"FTS"}</definedName>
    <definedName name="ansa_1_1" hidden="1">{"Quarterly Earnings",#N/A,FALSE,"FTS";"Quarterly Margins",#N/A,FALSE,"FTS";"Q Sales",#N/A,FALSE,"FTS";"Q EBIT",#N/A,FALSE,"FTS";"Unit Analysis",#N/A,FALSE,"FTS";"Inventory Analysis",#N/A,FALSE,"FTS"}</definedName>
    <definedName name="ansa_2" localSheetId="3" hidden="1">{"Quarterly Earnings",#N/A,FALSE,"FTS";"Quarterly Margins",#N/A,FALSE,"FTS";"Q Sales",#N/A,FALSE,"FTS";"Q EBIT",#N/A,FALSE,"FTS";"Unit Analysis",#N/A,FALSE,"FTS";"Inventory Analysis",#N/A,FALSE,"FTS"}</definedName>
    <definedName name="ansa_2" hidden="1">{"Quarterly Earnings",#N/A,FALSE,"FTS";"Quarterly Margins",#N/A,FALSE,"FTS";"Q Sales",#N/A,FALSE,"FTS";"Q EBIT",#N/A,FALSE,"FTS";"Unit Analysis",#N/A,FALSE,"FTS";"Inventory Analysis",#N/A,FALSE,"FTS"}</definedName>
    <definedName name="anscount" hidden="1">1</definedName>
    <definedName name="AOCN" localSheetId="3" hidden="1">{#N/A,#N/A,FALSE,"Aging Summary";#N/A,#N/A,FALSE,"Ratio Analysis";#N/A,#N/A,FALSE,"Test 120 Day Accts";#N/A,#N/A,FALSE,"Tickmarks"}</definedName>
    <definedName name="AOCN" hidden="1">{#N/A,#N/A,FALSE,"Aging Summary";#N/A,#N/A,FALSE,"Ratio Analysis";#N/A,#N/A,FALSE,"Test 120 Day Accts";#N/A,#N/A,FALSE,"Tickmarks"}</definedName>
    <definedName name="AOCN_1" localSheetId="3" hidden="1">{#N/A,#N/A,FALSE,"Aging Summary";#N/A,#N/A,FALSE,"Ratio Analysis";#N/A,#N/A,FALSE,"Test 120 Day Accts";#N/A,#N/A,FALSE,"Tickmarks"}</definedName>
    <definedName name="AOCN_1" hidden="1">{#N/A,#N/A,FALSE,"Aging Summary";#N/A,#N/A,FALSE,"Ratio Analysis";#N/A,#N/A,FALSE,"Test 120 Day Accts";#N/A,#N/A,FALSE,"Tickmarks"}</definedName>
    <definedName name="AOCN_1_1" localSheetId="3" hidden="1">{#N/A,#N/A,FALSE,"Aging Summary";#N/A,#N/A,FALSE,"Ratio Analysis";#N/A,#N/A,FALSE,"Test 120 Day Accts";#N/A,#N/A,FALSE,"Tickmarks"}</definedName>
    <definedName name="AOCN_1_1" hidden="1">{#N/A,#N/A,FALSE,"Aging Summary";#N/A,#N/A,FALSE,"Ratio Analysis";#N/A,#N/A,FALSE,"Test 120 Day Accts";#N/A,#N/A,FALSE,"Tickmarks"}</definedName>
    <definedName name="AOCN_2" localSheetId="3" hidden="1">{#N/A,#N/A,FALSE,"Aging Summary";#N/A,#N/A,FALSE,"Ratio Analysis";#N/A,#N/A,FALSE,"Test 120 Day Accts";#N/A,#N/A,FALSE,"Tickmarks"}</definedName>
    <definedName name="AOCN_2" hidden="1">{#N/A,#N/A,FALSE,"Aging Summary";#N/A,#N/A,FALSE,"Ratio Analysis";#N/A,#N/A,FALSE,"Test 120 Day Accts";#N/A,#N/A,FALSE,"Tickmarks"}</definedName>
    <definedName name="April16Subscription">#REF!</definedName>
    <definedName name="April17Subscription">#REF!</definedName>
    <definedName name="arasco" localSheetId="3" hidden="1">{"Bilanço",#N/A,FALSE,"GenelProjeksiyon_Aggregate4";"GelirGider",#N/A,FALSE,"GenelProjeksiyon_Aggregate4";"FonAkım",#N/A,FALSE,"GenelProjeksiyon_Aggregate4"}</definedName>
    <definedName name="arasco" hidden="1">{"Bilanço",#N/A,FALSE,"GenelProjeksiyon_Aggregate4";"GelirGider",#N/A,FALSE,"GenelProjeksiyon_Aggregate4";"FonAkım",#N/A,FALSE,"GenelProjeksiyon_Aggregate4"}</definedName>
    <definedName name="As_of_Date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asa" localSheetId="3" hidden="1">{#N/A,#N/A,FALSE,"Const";#N/A,#N/A,FALSE,"P&amp;L";#N/A,#N/A,FALSE,"Sale"}</definedName>
    <definedName name="asasa" hidden="1">{#N/A,#N/A,FALSE,"Const";#N/A,#N/A,FALSE,"P&amp;L";#N/A,#N/A,FALSE,"Sale"}</definedName>
    <definedName name="asasa_1" localSheetId="3" hidden="1">{#N/A,#N/A,FALSE,"Const";#N/A,#N/A,FALSE,"P&amp;L";#N/A,#N/A,FALSE,"Sale"}</definedName>
    <definedName name="asasa_1" hidden="1">{#N/A,#N/A,FALSE,"Const";#N/A,#N/A,FALSE,"P&amp;L";#N/A,#N/A,FALSE,"Sale"}</definedName>
    <definedName name="asasa_1_1" localSheetId="3" hidden="1">{#N/A,#N/A,FALSE,"Const";#N/A,#N/A,FALSE,"P&amp;L";#N/A,#N/A,FALSE,"Sale"}</definedName>
    <definedName name="asasa_1_1" hidden="1">{#N/A,#N/A,FALSE,"Const";#N/A,#N/A,FALSE,"P&amp;L";#N/A,#N/A,FALSE,"Sale"}</definedName>
    <definedName name="asasa_2" localSheetId="3" hidden="1">{#N/A,#N/A,FALSE,"Const";#N/A,#N/A,FALSE,"P&amp;L";#N/A,#N/A,FALSE,"Sale"}</definedName>
    <definedName name="asasa_2" hidden="1">{#N/A,#N/A,FALSE,"Const";#N/A,#N/A,FALSE,"P&amp;L";#N/A,#N/A,FALSE,"Sale"}</definedName>
    <definedName name="ascxf" localSheetId="3" hidden="1">{#N/A,#N/A,FALSE,"Aging Summary";#N/A,#N/A,FALSE,"Ratio Analysis";#N/A,#N/A,FALSE,"Test 120 Day Accts";#N/A,#N/A,FALSE,"Tickmarks"}</definedName>
    <definedName name="ascxf" hidden="1">{#N/A,#N/A,FALSE,"Aging Summary";#N/A,#N/A,FALSE,"Ratio Analysis";#N/A,#N/A,FALSE,"Test 120 Day Accts";#N/A,#N/A,FALSE,"Tickmarks"}</definedName>
    <definedName name="ascxf_1" localSheetId="3" hidden="1">{#N/A,#N/A,FALSE,"Aging Summary";#N/A,#N/A,FALSE,"Ratio Analysis";#N/A,#N/A,FALSE,"Test 120 Day Accts";#N/A,#N/A,FALSE,"Tickmarks"}</definedName>
    <definedName name="ascxf_1" hidden="1">{#N/A,#N/A,FALSE,"Aging Summary";#N/A,#N/A,FALSE,"Ratio Analysis";#N/A,#N/A,FALSE,"Test 120 Day Accts";#N/A,#N/A,FALSE,"Tickmarks"}</definedName>
    <definedName name="ascxf_1_1" localSheetId="3" hidden="1">{#N/A,#N/A,FALSE,"Aging Summary";#N/A,#N/A,FALSE,"Ratio Analysis";#N/A,#N/A,FALSE,"Test 120 Day Accts";#N/A,#N/A,FALSE,"Tickmarks"}</definedName>
    <definedName name="ascxf_1_1" hidden="1">{#N/A,#N/A,FALSE,"Aging Summary";#N/A,#N/A,FALSE,"Ratio Analysis";#N/A,#N/A,FALSE,"Test 120 Day Accts";#N/A,#N/A,FALSE,"Tickmarks"}</definedName>
    <definedName name="ascxf_2" localSheetId="3" hidden="1">{#N/A,#N/A,FALSE,"Aging Summary";#N/A,#N/A,FALSE,"Ratio Analysis";#N/A,#N/A,FALSE,"Test 120 Day Accts";#N/A,#N/A,FALSE,"Tickmarks"}</definedName>
    <definedName name="ascxf_2" hidden="1">{#N/A,#N/A,FALSE,"Aging Summary";#N/A,#N/A,FALSE,"Ratio Analysis";#N/A,#N/A,FALSE,"Test 120 Day Accts";#N/A,#N/A,FALSE,"Tickmarks"}</definedName>
    <definedName name="asda" localSheetId="3" hidden="1">{#N/A,#N/A,FALSE,"Sheet1 (2)"}</definedName>
    <definedName name="asda" hidden="1">{#N/A,#N/A,FALSE,"Sheet1 (2)"}</definedName>
    <definedName name="asda_1" localSheetId="3" hidden="1">{#N/A,#N/A,FALSE,"Sheet1 (2)"}</definedName>
    <definedName name="asda_1" hidden="1">{#N/A,#N/A,FALSE,"Sheet1 (2)"}</definedName>
    <definedName name="asda_1_1" localSheetId="3" hidden="1">{#N/A,#N/A,FALSE,"Sheet1 (2)"}</definedName>
    <definedName name="asda_1_1" hidden="1">{#N/A,#N/A,FALSE,"Sheet1 (2)"}</definedName>
    <definedName name="asda_2" localSheetId="3" hidden="1">{#N/A,#N/A,FALSE,"Sheet1 (2)"}</definedName>
    <definedName name="asda_2" hidden="1">{#N/A,#N/A,FALSE,"Sheet1 (2)"}</definedName>
    <definedName name="asda1" localSheetId="3" hidden="1">{#N/A,#N/A,FALSE,"Sheet1 (2)"}</definedName>
    <definedName name="asda1" hidden="1">{#N/A,#N/A,FALSE,"Sheet1 (2)"}</definedName>
    <definedName name="asda1_1" localSheetId="3" hidden="1">{#N/A,#N/A,FALSE,"Sheet1 (2)"}</definedName>
    <definedName name="asda1_1" hidden="1">{#N/A,#N/A,FALSE,"Sheet1 (2)"}</definedName>
    <definedName name="asda1_1_1" localSheetId="3" hidden="1">{#N/A,#N/A,FALSE,"Sheet1 (2)"}</definedName>
    <definedName name="asda1_1_1" hidden="1">{#N/A,#N/A,FALSE,"Sheet1 (2)"}</definedName>
    <definedName name="asda1_2" localSheetId="3" hidden="1">{#N/A,#N/A,FALSE,"Sheet1 (2)"}</definedName>
    <definedName name="asda1_2" hidden="1">{#N/A,#N/A,FALSE,"Sheet1 (2)"}</definedName>
    <definedName name="asda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dasdasd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asdasdasd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asdasdasd2" localSheetId="3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asdasdasd2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ASDFS" localSheetId="3" hidden="1">{#N/A,#N/A,FALSE,"회선임차현황"}</definedName>
    <definedName name="ASDFS" hidden="1">{#N/A,#N/A,FALSE,"회선임차현황"}</definedName>
    <definedName name="ASDFS_1" localSheetId="3" hidden="1">{#N/A,#N/A,FALSE,"회선임차현황"}</definedName>
    <definedName name="ASDFS_1" hidden="1">{#N/A,#N/A,FALSE,"회선임차현황"}</definedName>
    <definedName name="ASDFS_1_1" localSheetId="3" hidden="1">{#N/A,#N/A,FALSE,"회선임차현황"}</definedName>
    <definedName name="ASDFS_1_1" hidden="1">{#N/A,#N/A,FALSE,"회선임차현황"}</definedName>
    <definedName name="ASDFS_2" localSheetId="3" hidden="1">{#N/A,#N/A,FALSE,"회선임차현황"}</definedName>
    <definedName name="ASDFS_2" hidden="1">{#N/A,#N/A,FALSE,"회선임차현황"}</definedName>
    <definedName name="asdklfj" localSheetId="3" hidden="1">{"Page1",#N/A,FALSE,"Page1";"Overview",#N/A,FALSE,"Overview";"result",#N/A,FALSE,"Result";"Charts1",#N/A,FALSE,"Charts1";"Charts2",#N/A,FALSE,"Charts2"}</definedName>
    <definedName name="asdklfj" hidden="1">{"Page1",#N/A,FALSE,"Page1";"Overview",#N/A,FALSE,"Overview";"result",#N/A,FALSE,"Result";"Charts1",#N/A,FALSE,"Charts1";"Charts2",#N/A,FALSE,"Charts2"}</definedName>
    <definedName name="asfasfas" localSheetId="3" hidden="1">{#N/A,#N/A,FALSE,"МТВ"}</definedName>
    <definedName name="asfasfas" hidden="1">{#N/A,#N/A,FALSE,"МТВ"}</definedName>
    <definedName name="asfg" localSheetId="3" hidden="1">{"'Grafik Kontrol'!$A$1:$J$8"}</definedName>
    <definedName name="asfg" hidden="1">{"'Grafik Kontrol'!$A$1:$J$8"}</definedName>
    <definedName name="asg" localSheetId="3" hidden="1">{"Valuation",#N/A,TRUE,"Valuation Summary";"Financial Statements",#N/A,TRUE,"Results";"Results",#N/A,TRUE,"Results";"Ratios",#N/A,TRUE,"Results"}</definedName>
    <definedName name="asg" hidden="1">{"Valuation",#N/A,TRUE,"Valuation Summary";"Financial Statements",#N/A,TRUE,"Results";"Results",#N/A,TRUE,"Results";"Ratios",#N/A,TRUE,"Results"}</definedName>
    <definedName name="asga" localSheetId="3" hidden="1">{"'Grafik Kontrol'!$A$1:$J$8"}</definedName>
    <definedName name="asga" hidden="1">{"'Grafik Kontrol'!$A$1:$J$8"}</definedName>
    <definedName name="asgas" localSheetId="3" hidden="1">{"'Grafik Kontrol'!$A$1:$J$8"}</definedName>
    <definedName name="asgas" hidden="1">{"'Grafik Kontrol'!$A$1:$J$8"}</definedName>
    <definedName name="asgda" localSheetId="3" hidden="1">{"'Grafik Kontrol'!$A$1:$J$8"}</definedName>
    <definedName name="asgda" hidden="1">{"'Grafik Kontrol'!$A$1:$J$8"}</definedName>
    <definedName name="asgs" localSheetId="3" hidden="1">{"'Grafik Kontrol'!$A$1:$J$8"}</definedName>
    <definedName name="asgs" hidden="1">{"'Grafik Kontrol'!$A$1:$J$8"}</definedName>
    <definedName name="AssumedDeprLife">36</definedName>
    <definedName name="atr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trwa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trwa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August15Subscription">#REF!</definedName>
    <definedName name="August16subscription">#REF!</definedName>
    <definedName name="AVR" localSheetId="3" hidden="1">{"'Grafik Kontrol'!$A$1:$J$8"}</definedName>
    <definedName name="AVR" hidden="1">{"'Grafik Kontrol'!$A$1:$J$8"}</definedName>
    <definedName name="aw_dbase">#REF!</definedName>
    <definedName name="aw1_amt" localSheetId="3">#REF!,#REF!,#REF!,#REF!,#REF!,#REF!,#REF!</definedName>
    <definedName name="aw1_amt">#REF!,#REF!,#REF!,#REF!,#REF!,#REF!,#REF!</definedName>
    <definedName name="aw2_amt">#REF!,#REF!,#REF!,#REF!,#REF!,#REF!,#REF!</definedName>
    <definedName name="aw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ba" localSheetId="3" hidden="1">{#N/A,#N/A,FALSE,"Aging Summary";#N/A,#N/A,FALSE,"Ratio Analysis";#N/A,#N/A,FALSE,"Test 120 Day Accts";#N/A,#N/A,FALSE,"Tickmarks"}</definedName>
    <definedName name="ba" hidden="1">{#N/A,#N/A,FALSE,"Aging Summary";#N/A,#N/A,FALSE,"Ratio Analysis";#N/A,#N/A,FALSE,"Test 120 Day Accts";#N/A,#N/A,FALSE,"Tickmarks"}</definedName>
    <definedName name="ba_1" localSheetId="3" hidden="1">{#N/A,#N/A,FALSE,"Aging Summary";#N/A,#N/A,FALSE,"Ratio Analysis";#N/A,#N/A,FALSE,"Test 120 Day Accts";#N/A,#N/A,FALSE,"Tickmarks"}</definedName>
    <definedName name="ba_1" hidden="1">{#N/A,#N/A,FALSE,"Aging Summary";#N/A,#N/A,FALSE,"Ratio Analysis";#N/A,#N/A,FALSE,"Test 120 Day Accts";#N/A,#N/A,FALSE,"Tickmarks"}</definedName>
    <definedName name="ba_1_1" localSheetId="3" hidden="1">{#N/A,#N/A,FALSE,"Aging Summary";#N/A,#N/A,FALSE,"Ratio Analysis";#N/A,#N/A,FALSE,"Test 120 Day Accts";#N/A,#N/A,FALSE,"Tickmarks"}</definedName>
    <definedName name="ba_1_1" hidden="1">{#N/A,#N/A,FALSE,"Aging Summary";#N/A,#N/A,FALSE,"Ratio Analysis";#N/A,#N/A,FALSE,"Test 120 Day Accts";#N/A,#N/A,FALSE,"Tickmarks"}</definedName>
    <definedName name="ba_2" localSheetId="3" hidden="1">{#N/A,#N/A,FALSE,"Aging Summary";#N/A,#N/A,FALSE,"Ratio Analysis";#N/A,#N/A,FALSE,"Test 120 Day Accts";#N/A,#N/A,FALSE,"Tickmarks"}</definedName>
    <definedName name="ba_2" hidden="1">{#N/A,#N/A,FALSE,"Aging Summary";#N/A,#N/A,FALSE,"Ratio Analysis";#N/A,#N/A,FALSE,"Test 120 Day Accts";#N/A,#N/A,FALSE,"Tickmarks"}</definedName>
    <definedName name="babo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b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bbb" localSheetId="3" hidden="1">{#N/A,#N/A,FALSE,"Aging Summary";#N/A,#N/A,FALSE,"Ratio Analysis";#N/A,#N/A,FALSE,"Test 120 Day Accts";#N/A,#N/A,FALSE,"Tickmarks"}</definedName>
    <definedName name="bbbb" hidden="1">{#N/A,#N/A,FALSE,"Aging Summary";#N/A,#N/A,FALSE,"Ratio Analysis";#N/A,#N/A,FALSE,"Test 120 Day Accts";#N/A,#N/A,FALSE,"Tickmarks"}</definedName>
    <definedName name="bbbb_1" localSheetId="3" hidden="1">{#N/A,#N/A,FALSE,"Aging Summary";#N/A,#N/A,FALSE,"Ratio Analysis";#N/A,#N/A,FALSE,"Test 120 Day Accts";#N/A,#N/A,FALSE,"Tickmarks"}</definedName>
    <definedName name="bbbb_1" hidden="1">{#N/A,#N/A,FALSE,"Aging Summary";#N/A,#N/A,FALSE,"Ratio Analysis";#N/A,#N/A,FALSE,"Test 120 Day Accts";#N/A,#N/A,FALSE,"Tickmarks"}</definedName>
    <definedName name="bbbb_1_1" localSheetId="3" hidden="1">{#N/A,#N/A,FALSE,"Aging Summary";#N/A,#N/A,FALSE,"Ratio Analysis";#N/A,#N/A,FALSE,"Test 120 Day Accts";#N/A,#N/A,FALSE,"Tickmarks"}</definedName>
    <definedName name="bbbb_1_1" hidden="1">{#N/A,#N/A,FALSE,"Aging Summary";#N/A,#N/A,FALSE,"Ratio Analysis";#N/A,#N/A,FALSE,"Test 120 Day Accts";#N/A,#N/A,FALSE,"Tickmarks"}</definedName>
    <definedName name="bbbb_2" localSheetId="3" hidden="1">{#N/A,#N/A,FALSE,"Aging Summary";#N/A,#N/A,FALSE,"Ratio Analysis";#N/A,#N/A,FALSE,"Test 120 Day Accts";#N/A,#N/A,FALSE,"Tickmarks"}</definedName>
    <definedName name="bbbb_2" hidden="1">{#N/A,#N/A,FALSE,"Aging Summary";#N/A,#N/A,FALSE,"Ratio Analysis";#N/A,#N/A,FALSE,"Test 120 Day Accts";#N/A,#N/A,FALSE,"Tickmarks"}</definedName>
    <definedName name="bbbbb" localSheetId="3" hidden="1">{#N/A,#N/A,FALSE,"Aging Summary";#N/A,#N/A,FALSE,"Ratio Analysis";#N/A,#N/A,FALSE,"Test 120 Day Accts";#N/A,#N/A,FALSE,"Tickmarks"}</definedName>
    <definedName name="bbbbb" hidden="1">{#N/A,#N/A,FALSE,"Aging Summary";#N/A,#N/A,FALSE,"Ratio Analysis";#N/A,#N/A,FALSE,"Test 120 Day Accts";#N/A,#N/A,FALSE,"Tickmarks"}</definedName>
    <definedName name="bbbbb_1" localSheetId="3" hidden="1">{#N/A,#N/A,FALSE,"Aging Summary";#N/A,#N/A,FALSE,"Ratio Analysis";#N/A,#N/A,FALSE,"Test 120 Day Accts";#N/A,#N/A,FALSE,"Tickmarks"}</definedName>
    <definedName name="bbbbb_1" hidden="1">{#N/A,#N/A,FALSE,"Aging Summary";#N/A,#N/A,FALSE,"Ratio Analysis";#N/A,#N/A,FALSE,"Test 120 Day Accts";#N/A,#N/A,FALSE,"Tickmarks"}</definedName>
    <definedName name="bbbbb_1_1" localSheetId="3" hidden="1">{#N/A,#N/A,FALSE,"Aging Summary";#N/A,#N/A,FALSE,"Ratio Analysis";#N/A,#N/A,FALSE,"Test 120 Day Accts";#N/A,#N/A,FALSE,"Tickmarks"}</definedName>
    <definedName name="bbbbb_1_1" hidden="1">{#N/A,#N/A,FALSE,"Aging Summary";#N/A,#N/A,FALSE,"Ratio Analysis";#N/A,#N/A,FALSE,"Test 120 Day Accts";#N/A,#N/A,FALSE,"Tickmarks"}</definedName>
    <definedName name="bbbbb_2" localSheetId="3" hidden="1">{#N/A,#N/A,FALSE,"Aging Summary";#N/A,#N/A,FALSE,"Ratio Analysis";#N/A,#N/A,FALSE,"Test 120 Day Accts";#N/A,#N/A,FALSE,"Tickmarks"}</definedName>
    <definedName name="bbbbb_2" hidden="1">{#N/A,#N/A,FALSE,"Aging Summary";#N/A,#N/A,FALSE,"Ratio Analysis";#N/A,#N/A,FALSE,"Test 120 Day Accts";#N/A,#N/A,FALSE,"Tickmarks"}</definedName>
    <definedName name="bbbbbb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localSheetId="3" hidden="1">{#N/A,#N/A,FALSE,"Aging Summary";#N/A,#N/A,FALSE,"Ratio Analysis";#N/A,#N/A,FALSE,"Test 120 Day Accts";#N/A,#N/A,FALSE,"Tickmarks"}</definedName>
    <definedName name="bbbbbbbbbbbbbbb" hidden="1">{#N/A,#N/A,FALSE,"Aging Summary";#N/A,#N/A,FALSE,"Ratio Analysis";#N/A,#N/A,FALSE,"Test 120 Day Accts";#N/A,#N/A,FALSE,"Tickmarks"}</definedName>
    <definedName name="bbbbbbbbbbbbbbb_1" localSheetId="3" hidden="1">{#N/A,#N/A,FALSE,"Aging Summary";#N/A,#N/A,FALSE,"Ratio Analysis";#N/A,#N/A,FALSE,"Test 120 Day Accts";#N/A,#N/A,FALSE,"Tickmarks"}</definedName>
    <definedName name="bbbbbbbbbbbbbbb_1" hidden="1">{#N/A,#N/A,FALSE,"Aging Summary";#N/A,#N/A,FALSE,"Ratio Analysis";#N/A,#N/A,FALSE,"Test 120 Day Accts";#N/A,#N/A,FALSE,"Tickmarks"}</definedName>
    <definedName name="bbbbbbbbbbbbbbb_1_1" localSheetId="3" hidden="1">{#N/A,#N/A,FALSE,"Aging Summary";#N/A,#N/A,FALSE,"Ratio Analysis";#N/A,#N/A,FALSE,"Test 120 Day Accts";#N/A,#N/A,FALSE,"Tickmarks"}</definedName>
    <definedName name="bbbbbbbbbbbbbbb_1_1" hidden="1">{#N/A,#N/A,FALSE,"Aging Summary";#N/A,#N/A,FALSE,"Ratio Analysis";#N/A,#N/A,FALSE,"Test 120 Day Accts";#N/A,#N/A,FALSE,"Tickmarks"}</definedName>
    <definedName name="bbbbbbbbbbbbbbb_2" localSheetId="3" hidden="1">{#N/A,#N/A,FALSE,"Aging Summary";#N/A,#N/A,FALSE,"Ratio Analysis";#N/A,#N/A,FALSE,"Test 120 Day Accts";#N/A,#N/A,FALSE,"Tickmarks"}</definedName>
    <definedName name="bbbbbbbbbbbbbbb_2" hidden="1">{#N/A,#N/A,FALSE,"Aging Summary";#N/A,#N/A,FALSE,"Ratio Analysis";#N/A,#N/A,FALSE,"Test 120 Day Accts";#N/A,#N/A,FALSE,"Tickmarks"}</definedName>
    <definedName name="bbby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dbase">#REF!</definedName>
    <definedName name="bdbhhrth" localSheetId="3" hidden="1">{#N/A,#N/A,FALSE,"МТВ"}</definedName>
    <definedName name="bdbhhrth" hidden="1">{#N/A,#N/A,FALSE,"МТВ"}</definedName>
    <definedName name="BDC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C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eachwood" localSheetId="3" hidden="1">{"p",#N/A,FALSE,"Sheet1";"p 2",#N/A,FALSE,"Sheet1";"p 3",#N/A,FALSE,"Sheet1"}</definedName>
    <definedName name="Beachwood" hidden="1">{"p",#N/A,FALSE,"Sheet1";"p 2",#N/A,FALSE,"Sheet1";"p 3",#N/A,FALSE,"Sheet1"}</definedName>
    <definedName name="Benefits">#REF!</definedName>
    <definedName name="Benzene" localSheetId="3" hidden="1">{"Bilanço",#N/A,FALSE,"GenelProjeksiyon_Aggregate4";"GelirGider",#N/A,FALSE,"GenelProjeksiyon_Aggregate4";"FonAkım",#N/A,FALSE,"GenelProjeksiyon_Aggregate4"}</definedName>
    <definedName name="Benzene" hidden="1">{"Bilanço",#N/A,FALSE,"GenelProjeksiyon_Aggregate4";"GelirGider",#N/A,FALSE,"GenelProjeksiyon_Aggregate4";"FonAkım",#N/A,FALSE,"GenelProjeksiyon_Aggregate4"}</definedName>
    <definedName name="BF" hidden="1">#REF!</definedName>
    <definedName name="BG_Del" hidden="1">15</definedName>
    <definedName name="BG_Ins" hidden="1">4</definedName>
    <definedName name="BG_Mod" hidden="1">6</definedName>
    <definedName name="bj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n" localSheetId="3" hidden="1">{#N/A,#N/A,FALSE,"Aging Summary";#N/A,#N/A,FALSE,"Ratio Analysis";#N/A,#N/A,FALSE,"Test 120 Day Accts";#N/A,#N/A,FALSE,"Tickmarks"}</definedName>
    <definedName name="bn" hidden="1">{#N/A,#N/A,FALSE,"Aging Summary";#N/A,#N/A,FALSE,"Ratio Analysis";#N/A,#N/A,FALSE,"Test 120 Day Accts";#N/A,#N/A,FALSE,"Tickmarks"}</definedName>
    <definedName name="bn_1" localSheetId="3" hidden="1">{#N/A,#N/A,FALSE,"Aging Summary";#N/A,#N/A,FALSE,"Ratio Analysis";#N/A,#N/A,FALSE,"Test 120 Day Accts";#N/A,#N/A,FALSE,"Tickmarks"}</definedName>
    <definedName name="bn_1" hidden="1">{#N/A,#N/A,FALSE,"Aging Summary";#N/A,#N/A,FALSE,"Ratio Analysis";#N/A,#N/A,FALSE,"Test 120 Day Accts";#N/A,#N/A,FALSE,"Tickmarks"}</definedName>
    <definedName name="bn_1_1" localSheetId="3" hidden="1">{#N/A,#N/A,FALSE,"Aging Summary";#N/A,#N/A,FALSE,"Ratio Analysis";#N/A,#N/A,FALSE,"Test 120 Day Accts";#N/A,#N/A,FALSE,"Tickmarks"}</definedName>
    <definedName name="bn_1_1" hidden="1">{#N/A,#N/A,FALSE,"Aging Summary";#N/A,#N/A,FALSE,"Ratio Analysis";#N/A,#N/A,FALSE,"Test 120 Day Accts";#N/A,#N/A,FALSE,"Tickmarks"}</definedName>
    <definedName name="bn_2" localSheetId="3" hidden="1">{#N/A,#N/A,FALSE,"Aging Summary";#N/A,#N/A,FALSE,"Ratio Analysis";#N/A,#N/A,FALSE,"Test 120 Day Accts";#N/A,#N/A,FALSE,"Tickmarks"}</definedName>
    <definedName name="bn_2" hidden="1">{#N/A,#N/A,FALSE,"Aging Summary";#N/A,#N/A,FALSE,"Ratio Analysis";#N/A,#N/A,FALSE,"Test 120 Day Accts";#N/A,#N/A,FALSE,"Tickmarks"}</definedName>
    <definedName name="bom" localSheetId="3" hidden="1">{"Charts1",#N/A,FALSE,"Charts1";"Charts2",#N/A,FALSE,"Charts2"}</definedName>
    <definedName name="bom" hidden="1">{"Charts1",#N/A,FALSE,"Charts1";"Charts2",#N/A,FALSE,"Charts2"}</definedName>
    <definedName name="booking_date">#REF!</definedName>
    <definedName name="bpvty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bpvty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#REF!</definedName>
    <definedName name="bsamounts">#REF!</definedName>
    <definedName name="bsbco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udOffset" hidden="1">#REF!</definedName>
    <definedName name="bvdhgfnhth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bvdhgfnhth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C_">#REF!</definedName>
    <definedName name="C_P">#REF!</definedName>
    <definedName name="CADCAE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p_cat">#REF!</definedName>
    <definedName name="cap_match">#REF!</definedName>
    <definedName name="capex_depr" localSheetId="3" hidden="1">{"'domaće količine'!$K$34:$P$47"}</definedName>
    <definedName name="capex_depr" hidden="1">{"'domaće količine'!$K$34:$P$47"}</definedName>
    <definedName name="capexbus" localSheetId="3" hidden="1">{#N/A,#N/A,TRUE,"DCF Summary";#N/A,#N/A,TRUE,"Casema";#N/A,#N/A,TRUE,"UK";#N/A,#N/A,TRUE,"RCF";#N/A,#N/A,TRUE,"Intercable CZ";#N/A,#N/A,TRUE,"Interkabel P";#N/A,#N/A,TRUE,"LBO-Total";#N/A,#N/A,TRUE,"LBO-Casema"}</definedName>
    <definedName name="capexbus" hidden="1">{#N/A,#N/A,TRUE,"DCF Summary";#N/A,#N/A,TRUE,"Casema";#N/A,#N/A,TRUE,"UK";#N/A,#N/A,TRUE,"RCF";#N/A,#N/A,TRUE,"Intercable CZ";#N/A,#N/A,TRUE,"Interkabel P";#N/A,#N/A,TRUE,"LBO-Total";#N/A,#N/A,TRUE,"LBO-Casema"}</definedName>
    <definedName name="Case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" hidden="1">#REF!</definedName>
    <definedName name="CBWorkbookPriority" hidden="1">-31260691</definedName>
    <definedName name="çç" localSheetId="3" hidden="1">{#N/A,#N/A,FALSE,"Sheet1 (2)"}</definedName>
    <definedName name="çç" hidden="1">{#N/A,#N/A,FALSE,"Sheet1 (2)"}</definedName>
    <definedName name="CC_1" localSheetId="3" hidden="1">{#N/A,#N/A,FALSE,"3가";#N/A,#N/A,FALSE,"3나";#N/A,#N/A,FALSE,"3다"}</definedName>
    <definedName name="CC_1" hidden="1">{#N/A,#N/A,FALSE,"3가";#N/A,#N/A,FALSE,"3나";#N/A,#N/A,FALSE,"3다"}</definedName>
    <definedName name="çç_1" localSheetId="3" hidden="1">{#N/A,#N/A,FALSE,"Sheet1 (2)"}</definedName>
    <definedName name="çç_1" hidden="1">{#N/A,#N/A,FALSE,"Sheet1 (2)"}</definedName>
    <definedName name="CC_1_1" localSheetId="3" hidden="1">{#N/A,#N/A,FALSE,"3가";#N/A,#N/A,FALSE,"3나";#N/A,#N/A,FALSE,"3다"}</definedName>
    <definedName name="CC_1_1" hidden="1">{#N/A,#N/A,FALSE,"3가";#N/A,#N/A,FALSE,"3나";#N/A,#N/A,FALSE,"3다"}</definedName>
    <definedName name="çç_1_1" localSheetId="3" hidden="1">{#N/A,#N/A,FALSE,"Sheet1 (2)"}</definedName>
    <definedName name="çç_1_1" hidden="1">{#N/A,#N/A,FALSE,"Sheet1 (2)"}</definedName>
    <definedName name="CC_2" localSheetId="3" hidden="1">{#N/A,#N/A,FALSE,"3가";#N/A,#N/A,FALSE,"3나";#N/A,#N/A,FALSE,"3다"}</definedName>
    <definedName name="CC_2" hidden="1">{#N/A,#N/A,FALSE,"3가";#N/A,#N/A,FALSE,"3나";#N/A,#N/A,FALSE,"3다"}</definedName>
    <definedName name="çç_2" localSheetId="3" hidden="1">{#N/A,#N/A,FALSE,"Sheet1 (2)"}</definedName>
    <definedName name="çç_2" hidden="1">{#N/A,#N/A,FALSE,"Sheet1 (2)"}</definedName>
    <definedName name="cc_dbase" localSheetId="3">#REF!</definedName>
    <definedName name="cc_dbase">#REF!</definedName>
    <definedName name="ccc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ccc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ccc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ccc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ccc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ccc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CEO" localSheetId="3" hidden="1">{"'Desktop Inventory 현황'!$B$2:$O$35"}</definedName>
    <definedName name="CEO" hidden="1">{"'Desktop Inventory 현황'!$B$2:$O$35"}</definedName>
    <definedName name="CEO_1" localSheetId="3" hidden="1">{"'Desktop Inventory 현황'!$B$2:$O$35"}</definedName>
    <definedName name="CEO_1" hidden="1">{"'Desktop Inventory 현황'!$B$2:$O$35"}</definedName>
    <definedName name="CEO_1_1" localSheetId="3" hidden="1">{"'Desktop Inventory 현황'!$B$2:$O$35"}</definedName>
    <definedName name="CEO_1_1" hidden="1">{"'Desktop Inventory 현황'!$B$2:$O$35"}</definedName>
    <definedName name="CEO_1_2" localSheetId="3" hidden="1">{"'Desktop Inventory 현황'!$B$2:$O$35"}</definedName>
    <definedName name="CEO_1_2" hidden="1">{"'Desktop Inventory 현황'!$B$2:$O$35"}</definedName>
    <definedName name="CEO_2" localSheetId="3" hidden="1">{"'Desktop Inventory 현황'!$B$2:$O$35"}</definedName>
    <definedName name="CEO_2" hidden="1">{"'Desktop Inventory 현황'!$B$2:$O$35"}</definedName>
    <definedName name="CEO_3" localSheetId="3" hidden="1">{"'Desktop Inventory 현황'!$B$2:$O$35"}</definedName>
    <definedName name="CEO_3" hidden="1">{"'Desktop Inventory 현황'!$B$2:$O$35"}</definedName>
    <definedName name="CEP생산기술팀" localSheetId="3" hidden="1">{#N/A,#N/A,FALSE,"지침";#N/A,#N/A,FALSE,"환경분석";#N/A,#N/A,FALSE,"Sheet16"}</definedName>
    <definedName name="CEP생산기술팀" hidden="1">{#N/A,#N/A,FALSE,"지침";#N/A,#N/A,FALSE,"환경분석";#N/A,#N/A,FALSE,"Sheet16"}</definedName>
    <definedName name="CEP생산기술팀_1" localSheetId="3" hidden="1">{#N/A,#N/A,FALSE,"지침";#N/A,#N/A,FALSE,"환경분석";#N/A,#N/A,FALSE,"Sheet16"}</definedName>
    <definedName name="CEP생산기술팀_1" hidden="1">{#N/A,#N/A,FALSE,"지침";#N/A,#N/A,FALSE,"환경분석";#N/A,#N/A,FALSE,"Sheet16"}</definedName>
    <definedName name="CEP생산기술팀_1_1" localSheetId="3" hidden="1">{#N/A,#N/A,FALSE,"지침";#N/A,#N/A,FALSE,"환경분석";#N/A,#N/A,FALSE,"Sheet16"}</definedName>
    <definedName name="CEP생산기술팀_1_1" hidden="1">{#N/A,#N/A,FALSE,"지침";#N/A,#N/A,FALSE,"환경분석";#N/A,#N/A,FALSE,"Sheet16"}</definedName>
    <definedName name="CEP생산기술팀_2" localSheetId="3" hidden="1">{#N/A,#N/A,FALSE,"지침";#N/A,#N/A,FALSE,"환경분석";#N/A,#N/A,FALSE,"Sheet16"}</definedName>
    <definedName name="CEP생산기술팀_2" hidden="1">{#N/A,#N/A,FALSE,"지침";#N/A,#N/A,FALSE,"환경분석";#N/A,#N/A,FALSE,"Sheet16"}</definedName>
    <definedName name="CF_2021">#REF!</definedName>
    <definedName name="cf_accur_match">#REF!</definedName>
    <definedName name="cf_dbase">#REF!</definedName>
    <definedName name="cf1fc1s4" localSheetId="3" hidden="1">{#N/A,#N/A,FALSE,"Aging Summary";#N/A,#N/A,FALSE,"Ratio Analysis";#N/A,#N/A,FALSE,"Test 120 Day Accts";#N/A,#N/A,FALSE,"Tickmarks"}</definedName>
    <definedName name="cf1fc1s4" hidden="1">{#N/A,#N/A,FALSE,"Aging Summary";#N/A,#N/A,FALSE,"Ratio Analysis";#N/A,#N/A,FALSE,"Test 120 Day Accts";#N/A,#N/A,FALSE,"Tickmarks"}</definedName>
    <definedName name="cf1fc1s4_1" localSheetId="3" hidden="1">{#N/A,#N/A,FALSE,"Aging Summary";#N/A,#N/A,FALSE,"Ratio Analysis";#N/A,#N/A,FALSE,"Test 120 Day Accts";#N/A,#N/A,FALSE,"Tickmarks"}</definedName>
    <definedName name="cf1fc1s4_1" hidden="1">{#N/A,#N/A,FALSE,"Aging Summary";#N/A,#N/A,FALSE,"Ratio Analysis";#N/A,#N/A,FALSE,"Test 120 Day Accts";#N/A,#N/A,FALSE,"Tickmarks"}</definedName>
    <definedName name="cf1fc1s4_1_1" localSheetId="3" hidden="1">{#N/A,#N/A,FALSE,"Aging Summary";#N/A,#N/A,FALSE,"Ratio Analysis";#N/A,#N/A,FALSE,"Test 120 Day Accts";#N/A,#N/A,FALSE,"Tickmarks"}</definedName>
    <definedName name="cf1fc1s4_1_1" hidden="1">{#N/A,#N/A,FALSE,"Aging Summary";#N/A,#N/A,FALSE,"Ratio Analysis";#N/A,#N/A,FALSE,"Test 120 Day Accts";#N/A,#N/A,FALSE,"Tickmarks"}</definedName>
    <definedName name="cf1fc1s4_2" localSheetId="3" hidden="1">{#N/A,#N/A,FALSE,"Aging Summary";#N/A,#N/A,FALSE,"Ratio Analysis";#N/A,#N/A,FALSE,"Test 120 Day Accts";#N/A,#N/A,FALSE,"Tickmarks"}</definedName>
    <definedName name="cf1fc1s4_2" hidden="1">{#N/A,#N/A,FALSE,"Aging Summary";#N/A,#N/A,FALSE,"Ratio Analysis";#N/A,#N/A,FALSE,"Test 120 Day Accts";#N/A,#N/A,FALSE,"Tickmarks"}</definedName>
    <definedName name="CFFF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FF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Value" localSheetId="3" hidden="1">{#N/A,#N/A,FALSE,"EARNINGS";#N/A,#N/A,FALSE,"BALANCE";#N/A,#N/A,FALSE,"CASHFLOW"}</definedName>
    <definedName name="CFValue" hidden="1">{#N/A,#N/A,FALSE,"EARNINGS";#N/A,#N/A,FALSE,"BALANCE";#N/A,#N/A,FALSE,"CASHFLOW"}</definedName>
    <definedName name="CF요인" hidden="1">#REF!</definedName>
    <definedName name="CF추정" localSheetId="3" hidden="1">{"'T-17'!$K$37"}</definedName>
    <definedName name="CF추정" hidden="1">{"'T-17'!$K$37"}</definedName>
    <definedName name="CF추정_1" localSheetId="3" hidden="1">{"'T-17'!$K$37"}</definedName>
    <definedName name="CF추정_1" hidden="1">{"'T-17'!$K$37"}</definedName>
    <definedName name="CF추정_1_1" localSheetId="3" hidden="1">{"'T-17'!$K$37"}</definedName>
    <definedName name="CF추정_1_1" hidden="1">{"'T-17'!$K$37"}</definedName>
    <definedName name="CF추정_1_2" localSheetId="3" hidden="1">{"'T-17'!$K$37"}</definedName>
    <definedName name="CF추정_1_2" hidden="1">{"'T-17'!$K$37"}</definedName>
    <definedName name="CF추정_2" localSheetId="3" hidden="1">{"'T-17'!$K$37"}</definedName>
    <definedName name="CF추정_2" hidden="1">{"'T-17'!$K$37"}</definedName>
    <definedName name="CF추정_3" localSheetId="3" hidden="1">{"'T-17'!$K$37"}</definedName>
    <definedName name="CF추정_3" hidden="1">{"'T-17'!$K$37"}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localSheetId="11" hidden="1">#REF!</definedName>
    <definedName name="ChangeRange" localSheetId="10" hidden="1">#REF!</definedName>
    <definedName name="ChangeRange2" hidden="1">#N/A</definedName>
    <definedName name="charts2" localSheetId="3" hidden="1">{"Charts1",#N/A,FALSE,"Charts1";"Charts2",#N/A,FALSE,"Charts2"}</definedName>
    <definedName name="charts2" hidden="1">{"Charts1",#N/A,FALSE,"Charts1";"Charts2",#N/A,FALSE,"Charts2"}</definedName>
    <definedName name="CIQANR_22f70a967088436e882cafb1011ba15f" hidden="1">#REF!</definedName>
    <definedName name="CIQWBGuid" hidden="1">"Project_x_ CIM Model 14.02 v4.xlsx"</definedName>
    <definedName name="Circ">#REF!</definedName>
    <definedName name="CircToggle">#REF!</definedName>
    <definedName name="client_type">#REF!</definedName>
    <definedName name="ClientTest">#REF!</definedName>
    <definedName name="code">#REF!</definedName>
    <definedName name="Col_M_First">#REF!</definedName>
    <definedName name="Col_M_Last">#REF!</definedName>
    <definedName name="Col_Q_First">#REF!</definedName>
    <definedName name="Col_Q_Last">#REF!</definedName>
    <definedName name="Col_Y_First">#REF!</definedName>
    <definedName name="Col_Y_Last">#REF!</definedName>
    <definedName name="Company">#REF!</definedName>
    <definedName name="Company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nyName3" hidden="1">#REF!</definedName>
    <definedName name="CompRange1" localSheetId="3" hidden="1">OFFSET('BS and CFS'!CompRange1Main,9,0,COUNTA('BS and CFS'!CompRange1Main)-COUNTA(#REF!),1)</definedName>
    <definedName name="CompRange1" hidden="1">OFFSET(CompRange1Main,9,0,COUNTA(CompRange1Main)-COUNTA(#REF!),1)</definedName>
    <definedName name="CompRange1Main" localSheetId="3" hidden="1">#REF!</definedName>
    <definedName name="CompRange1Main" hidden="1">#REF!</definedName>
    <definedName name="CompRange2" localSheetId="3" hidden="1">OFFSET('BS and CFS'!CompRange2Main,9,0,COUNTA('BS and CFS'!CompRange2Main)-COUNTA(#REF!),1)</definedName>
    <definedName name="CompRange2" hidden="1">OFFSET(CompRange2Main,9,0,COUNTA(CompRange2Main)-COUNTA(#REF!),1)</definedName>
    <definedName name="CompRange2Main" localSheetId="3" hidden="1">#REF!</definedName>
    <definedName name="CompRange2Main" hidden="1">#REF!</definedName>
    <definedName name="CompRange3" localSheetId="3" hidden="1">OFFSET('BS and CFS'!CompRange3Main,9,0,COUNTA('BS and CFS'!CompRange3Main)-COUNTA(#REF!),1)</definedName>
    <definedName name="CompRange3" hidden="1">OFFSET(CompRange3Main,9,0,COUNTA(CompRange3Main)-COUNTA(#REF!),1)</definedName>
    <definedName name="CompRange3Main" localSheetId="3" hidden="1">#REF!</definedName>
    <definedName name="CompRange3Main" hidden="1">#REF!</definedName>
    <definedName name="comps" hidden="1">#REF!</definedName>
    <definedName name="ContentsHelp" localSheetId="11" hidden="1">#REF!</definedName>
    <definedName name="ContentsHelp" localSheetId="10" hidden="1">#REF!</definedName>
    <definedName name="CopyWord" hidden="1">#REF!</definedName>
    <definedName name="Cost1" localSheetId="3" hidden="1">{"'Desktop Inventory 현황'!$B$2:$O$35"}</definedName>
    <definedName name="Cost1" hidden="1">{"'Desktop Inventory 현황'!$B$2:$O$35"}</definedName>
    <definedName name="Cost1_1" localSheetId="3" hidden="1">{"'Desktop Inventory 현황'!$B$2:$O$35"}</definedName>
    <definedName name="Cost1_1" hidden="1">{"'Desktop Inventory 현황'!$B$2:$O$35"}</definedName>
    <definedName name="Cost1_1_1" localSheetId="3" hidden="1">{"'Desktop Inventory 현황'!$B$2:$O$35"}</definedName>
    <definedName name="Cost1_1_1" hidden="1">{"'Desktop Inventory 현황'!$B$2:$O$35"}</definedName>
    <definedName name="Cost1_1_2" localSheetId="3" hidden="1">{"'Desktop Inventory 현황'!$B$2:$O$35"}</definedName>
    <definedName name="Cost1_1_2" hidden="1">{"'Desktop Inventory 현황'!$B$2:$O$35"}</definedName>
    <definedName name="Cost1_2" localSheetId="3" hidden="1">{"'Desktop Inventory 현황'!$B$2:$O$35"}</definedName>
    <definedName name="Cost1_2" hidden="1">{"'Desktop Inventory 현황'!$B$2:$O$35"}</definedName>
    <definedName name="Cost1_3" localSheetId="3" hidden="1">{"'Desktop Inventory 현황'!$B$2:$O$35"}</definedName>
    <definedName name="Cost1_3" hidden="1">{"'Desktop Inventory 현황'!$B$2:$O$35"}</definedName>
    <definedName name="costs">#REF!</definedName>
    <definedName name="CostSalesFore" hidden="1">#REF!</definedName>
    <definedName name="Count">#REF!</definedName>
    <definedName name="CreateTable" localSheetId="11" hidden="1">#REF!</definedName>
    <definedName name="CreateTable" localSheetId="10" hidden="1">#REF!</definedName>
    <definedName name="_xlnm.Criteria">#REF!</definedName>
    <definedName name="Criteria9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sAllowDetailBudgeting">1</definedName>
    <definedName name="csAllowLocalConsolidation">1</definedName>
    <definedName name="csAppName">"FlFcBkFmGhGaFj@bAeDmE`CoA`DbAk"</definedName>
    <definedName name="csDesignMode">1</definedName>
    <definedName name="csDetailBudgetingURL">"FlFcBkFmGhGaD`@c@eEj@oFdFhEdAlAgEoE`@iAeBmBdDkAn@fDoEgFdCcEeEfAaEkEhAjEcBgFoDi@d@aAeGdCkCgAjCkA`DmEbAnDnAnBdDjEaCbDkDaGf@cDb@m@dD`EiE`GhClBeDoAb@eDcEkBl"</definedName>
    <definedName name="csKeepAlive">5</definedName>
    <definedName name="csLocalConsolidationOnSubmit">1</definedName>
    <definedName name="csNUV_OOC_Dim01">"="</definedName>
    <definedName name="csNUV_OOC_Dim02">"="</definedName>
    <definedName name="csNUV_OOC_Dim03">"="</definedName>
    <definedName name="csNUV_OOC_Dim04">"="</definedName>
    <definedName name="csNUV_OOC_Dim05">"="</definedName>
    <definedName name="csNUV_OOC_Dim06">"="</definedName>
    <definedName name="csNUV_OOC_Dim07">"="</definedName>
    <definedName name="csNUV_OOC_Dim08">"="</definedName>
    <definedName name="csNUV_OOC_Dim09">"="</definedName>
    <definedName name="csNUV_OpExDistMemph_Dim01">"="</definedName>
    <definedName name="csNUV_OpExDistMemph_Dim02">"="</definedName>
    <definedName name="csNUV_OpExDistMemph_Dim03">"="</definedName>
    <definedName name="csNUV_OpExDistMemph_Dim04">"="</definedName>
    <definedName name="csNUV_OpExDistMemph_Dim05">"="</definedName>
    <definedName name="csNUV_OpExDistMemph_Dim06">"="</definedName>
    <definedName name="csNUV_OpExDistMemph_Dim07">"="</definedName>
    <definedName name="csNUV_OpExDistMemph_Dim08">"="</definedName>
    <definedName name="csNUV_OpExDistMemph_Dim09">"="</definedName>
    <definedName name="csNUV_OpExG_A_Dim01">"="</definedName>
    <definedName name="csNUV_OpExG_A_Dim02">"="</definedName>
    <definedName name="csNUV_OpExG_A_Dim03">"="</definedName>
    <definedName name="csNUV_OpExG_A_Dim04">"="</definedName>
    <definedName name="csNUV_OpExG_A_Dim05">"="</definedName>
    <definedName name="csNUV_OpExG_A_Dim06">"="</definedName>
    <definedName name="csNUV_OpExG_A_Dim07">"="</definedName>
    <definedName name="csNUV_OpExG_A_Dim08">"="</definedName>
    <definedName name="csNUV_OpExG_A_Dim09">"="</definedName>
    <definedName name="csNUV_OpExInput_Dim01">"="</definedName>
    <definedName name="csNUV_OpExInput_Dim02">"="</definedName>
    <definedName name="csNUV_OpExInput_Dim03">"="</definedName>
    <definedName name="csNUV_OpExInput_Dim04">"="</definedName>
    <definedName name="csNUV_OpExInput_Dim05">#REF!</definedName>
    <definedName name="csNUV_OpExInput_Dim06">#REF!</definedName>
    <definedName name="csNUV_OpExInput_Dim07">#REF!</definedName>
    <definedName name="csNUV_OpExInput_Dim08">#REF!</definedName>
    <definedName name="csNUV_OpExInput_Dim09">#REF!</definedName>
    <definedName name="csNUV_OpExInputAnchor">#REF!</definedName>
    <definedName name="csNUV_OpExLumbProdDev_Dim01">"="</definedName>
    <definedName name="csNUV_OpExLumbProdDev_Dim02">"="</definedName>
    <definedName name="csNUV_OpExLumbProdDev_Dim03">"="</definedName>
    <definedName name="csNUV_OpExLumbProdDev_Dim04">"="</definedName>
    <definedName name="csNUV_OpExLumbProdDev_Dim05">"="</definedName>
    <definedName name="csNUV_OpExLumbProdDev_Dim06">"="</definedName>
    <definedName name="csNUV_OpExLumbProdDev_Dim07">"="</definedName>
    <definedName name="csNUV_OpExLumbProdDev_Dim08">"="</definedName>
    <definedName name="csNUV_OpExLumbProdDev_Dim09">"="</definedName>
    <definedName name="csNUV_OpExOPM_Dim01">"="</definedName>
    <definedName name="csNUV_OpExOPM_Dim02">"="</definedName>
    <definedName name="csNUV_OpExOPM_Dim03">"="</definedName>
    <definedName name="csNUV_OpExOPM_Dim04">"="</definedName>
    <definedName name="csNUV_OpExOPM_Dim05">"="</definedName>
    <definedName name="csNUV_OpExOPM_Dim06">"="</definedName>
    <definedName name="csNUV_OpExOPM_Dim07">"="</definedName>
    <definedName name="csNUV_OpExOPM_Dim08">"="</definedName>
    <definedName name="csNUV_OpExOPM_Dim09">"="</definedName>
    <definedName name="csNUV_OpExOPMAnchor">#REF!</definedName>
    <definedName name="csNUV_OpExR_DAdmin_Dim01">"="</definedName>
    <definedName name="csNUV_OpExR_DAdmin_Dim02">"="</definedName>
    <definedName name="csNUV_OpExR_DAdmin_Dim03">"="</definedName>
    <definedName name="csNUV_OpExR_DAdmin_Dim04">"="</definedName>
    <definedName name="csNUV_OpExR_DAdmin_Dim05">"="</definedName>
    <definedName name="csNUV_OpExR_DAdmin_Dim06">"="</definedName>
    <definedName name="csNUV_OpExR_DAdmin_Dim07">"="</definedName>
    <definedName name="csNUV_OpExR_DAdmin_Dim08">"="</definedName>
    <definedName name="csNUV_OpExR_DAdmin_Dim09">"="</definedName>
    <definedName name="csNUV_OpExSlsAdm_Dim01">"="</definedName>
    <definedName name="csNUV_OpExSlsAdm_Dim02">"="</definedName>
    <definedName name="csNUV_OpExSlsAdm_Dim03">"="</definedName>
    <definedName name="csNUV_OpExSlsAdm_Dim04">"="</definedName>
    <definedName name="csNUV_OpExSlsAdm_Dim05">"="</definedName>
    <definedName name="csNUV_OpExSlsAdm_Dim06">"="</definedName>
    <definedName name="csNUV_OpExSlsAdm_Dim07">"="</definedName>
    <definedName name="csNUV_OpExSlsAdm_Dim08">"="</definedName>
    <definedName name="csNUV_OpExSlsAdm_Dim09">"="</definedName>
    <definedName name="csNUV_R_DAdmin_Dim01">"="</definedName>
    <definedName name="csNUV_R_DAdmin_Dim02">"="</definedName>
    <definedName name="csNUV_R_DAdmin_Dim03">"="</definedName>
    <definedName name="csNUV_R_DAdmin_Dim04">"="</definedName>
    <definedName name="csNUV_R_DAdmin_Dim05">"="</definedName>
    <definedName name="csNUV_R_DAdmin_Dim06">"="</definedName>
    <definedName name="csNUV_R_DAdmin_Dim07">"="</definedName>
    <definedName name="csNUV_R_DAdmin_Dim08">"="</definedName>
    <definedName name="csNUV_R_DAdmin_Dim09">"="</definedName>
    <definedName name="csNUV_Rpt_IncStmtSum1_Dim01">"="</definedName>
    <definedName name="csNUV_Rpt_IncStmtSum1_Dim02">"="</definedName>
    <definedName name="csNUV_Rpt_IncStmtSum1_Dim03">"="</definedName>
    <definedName name="csNUV_Rpt_IncStmtSum1_Dim05">"="</definedName>
    <definedName name="csNUV_Rpt_IncStmtSum1_Dim08">"="</definedName>
    <definedName name="csNUV_Rpt_IncStmtSum1_Dim09">"="</definedName>
    <definedName name="csNUV_Rpt_OpExActQtr_Dim01">"="</definedName>
    <definedName name="csNUV_Rpt_OpExActQtr_Dim02">"="</definedName>
    <definedName name="csNUV_Rpt_OpExActQtr_Dim05">"="</definedName>
    <definedName name="csNUV_Rpt_OpExActQtr_Dim07">"="</definedName>
    <definedName name="csNUV_Rpt_OpExActQtr_Dim08">"="</definedName>
    <definedName name="csNUV_Rpt_OpExActQtr_Dim09">"="</definedName>
    <definedName name="csNUV_Rpt_OpExBudQtr_Dim01">"="</definedName>
    <definedName name="csNUV_Rpt_OpExBudQtr_Dim02">"="</definedName>
    <definedName name="csNUV_Rpt_OpExBudQtr_Dim05">"="</definedName>
    <definedName name="csNUV_Rpt_OpExBudQtr_Dim07">"="</definedName>
    <definedName name="csNUV_Rpt_OpExBudQtr_Dim08">"="</definedName>
    <definedName name="csNUV_Rpt_OpExBudQtr_Dim09">"="</definedName>
    <definedName name="csNUV_Rpt_OpExFct0704_Dim01">"="</definedName>
    <definedName name="csNUV_Rpt_OpExFct0704_Dim02">"="</definedName>
    <definedName name="csNUV_Rpt_OpExFct0704_Dim05">"="</definedName>
    <definedName name="csNUV_Rpt_OpExFct0704_Dim07">"="</definedName>
    <definedName name="csNUV_Rpt_OpExFct0704_Dim08">"="</definedName>
    <definedName name="csNUV_Rpt_OpExFct0704_Dim09">"="</definedName>
    <definedName name="csNUV_Rpt_OpExFctQtr_Dim01">"="</definedName>
    <definedName name="csNUV_Rpt_OpExFctQtr_Dim02">"="</definedName>
    <definedName name="csNUV_Rpt_OpExFctQtr_Dim05">"="</definedName>
    <definedName name="csNUV_Rpt_OpExFctQtr_Dim07">"="</definedName>
    <definedName name="csNUV_Rpt_OpExFctQtr_Dim08">"="</definedName>
    <definedName name="csNUV_Rpt_OpExFctQtr_Dim09">"="</definedName>
    <definedName name="csRefreshOnOpen">0</definedName>
    <definedName name="csRefreshOnRotate">0</definedName>
    <definedName name="CurrentMonthEnd" localSheetId="3">DateRow2</definedName>
    <definedName name="CurrentMonthEnd">DateRow2</definedName>
    <definedName name="CurrentMonthStart" localSheetId="3">DATE(YEAR(DateRow2),MONTH(DateRow2),1)</definedName>
    <definedName name="CurrentMonthStart">DATE(YEAR(DateRow2),MONTH(DateRow2),1)</definedName>
    <definedName name="CurrentQuarterEnd" localSheetId="3">DATE(DateRow2,FiscalYearEnd-11+DateRow1*3,)</definedName>
    <definedName name="CurrentQuarterEnd">DATE(DateRow2,FiscalYearEnd-11+DateRow1*3,)</definedName>
    <definedName name="CurrentQuarterStart" localSheetId="3">DATE(DateRow2,FiscalYearEnd-11+DateRow1*3-3,1)</definedName>
    <definedName name="CurrentQuarterStart">DATE(DateRow2,FiscalYearEnd-11+DateRow1*3-3,1)</definedName>
    <definedName name="CurrentWeek" localSheetId="3">#REF!</definedName>
    <definedName name="CurrentWeek">#REF!</definedName>
    <definedName name="CurrentYearEnd" localSheetId="3">DATE(DateRow2,FiscalYearEnd+1,)</definedName>
    <definedName name="CurrentYearEnd">DATE(DateRow2,FiscalYearEnd+1,)</definedName>
    <definedName name="CurrentYearStart" localSheetId="3">DATE(DateRow2,FiscalYearEnd-11,1)</definedName>
    <definedName name="CurrentYearStart">DATE(DateRow2,FiscalYearEnd-11,1)</definedName>
    <definedName name="currMth" localSheetId="3" hidden="1">#REF!</definedName>
    <definedName name="currMth" hidden="1">#REF!</definedName>
    <definedName name="curse" localSheetId="3" hidden="1">#REF!</definedName>
    <definedName name="curse" hidden="1">#REF!</definedName>
    <definedName name="cv" localSheetId="3" hidden="1">{"pazarla1",#N/A,FALSE,"MASRAF.XLS"}</definedName>
    <definedName name="cv" hidden="1">{"pazarla1",#N/A,FALSE,"MASRAF.XLS"}</definedName>
    <definedName name="cwe" localSheetId="3" hidden="1">{#N/A,#N/A,FALSE,"ALM-ASISC"}</definedName>
    <definedName name="cwe" hidden="1">{#N/A,#N/A,FALSE,"ALM-ASISC"}</definedName>
    <definedName name="cwe_1" localSheetId="3" hidden="1">{#N/A,#N/A,FALSE,"ALM-ASISC"}</definedName>
    <definedName name="cwe_1" hidden="1">{#N/A,#N/A,FALSE,"ALM-ASISC"}</definedName>
    <definedName name="cwe_1_1" localSheetId="3" hidden="1">{#N/A,#N/A,FALSE,"ALM-ASISC"}</definedName>
    <definedName name="cwe_1_1" hidden="1">{#N/A,#N/A,FALSE,"ALM-ASISC"}</definedName>
    <definedName name="cwe_2" localSheetId="3" hidden="1">{#N/A,#N/A,FALSE,"ALM-ASISC"}</definedName>
    <definedName name="cwe_2" hidden="1">{#N/A,#N/A,FALSE,"ALM-ASISC"}</definedName>
    <definedName name="Cwvu.GREY_ALL." hidden="1">#REF!</definedName>
    <definedName name="czxddddddddd" localSheetId="3" hidden="1">{"pazarla2",#N/A,FALSE,"MASRAF.XLS"}</definedName>
    <definedName name="czxddddddddd" hidden="1">{"pazarla2",#N/A,FALSE,"MASRAF.XLS"}</definedName>
    <definedName name="D">#REF!</definedName>
    <definedName name="dafadfafadfa" localSheetId="3" hidden="1">{#N/A,#N/A,FALSE,"Aging Summary";#N/A,#N/A,FALSE,"Ratio Analysis";#N/A,#N/A,FALSE,"Test 120 Day Accts";#N/A,#N/A,FALSE,"Tickmarks"}</definedName>
    <definedName name="dafadfafadfa" hidden="1">{#N/A,#N/A,FALSE,"Aging Summary";#N/A,#N/A,FALSE,"Ratio Analysis";#N/A,#N/A,FALSE,"Test 120 Day Accts";#N/A,#N/A,FALSE,"Tickmarks"}</definedName>
    <definedName name="dafadfafadfa_1" localSheetId="3" hidden="1">{#N/A,#N/A,FALSE,"Aging Summary";#N/A,#N/A,FALSE,"Ratio Analysis";#N/A,#N/A,FALSE,"Test 120 Day Accts";#N/A,#N/A,FALSE,"Tickmarks"}</definedName>
    <definedName name="dafadfafadfa_1" hidden="1">{#N/A,#N/A,FALSE,"Aging Summary";#N/A,#N/A,FALSE,"Ratio Analysis";#N/A,#N/A,FALSE,"Test 120 Day Accts";#N/A,#N/A,FALSE,"Tickmarks"}</definedName>
    <definedName name="dafadfafadfa_1_1" localSheetId="3" hidden="1">{#N/A,#N/A,FALSE,"Aging Summary";#N/A,#N/A,FALSE,"Ratio Analysis";#N/A,#N/A,FALSE,"Test 120 Day Accts";#N/A,#N/A,FALSE,"Tickmarks"}</definedName>
    <definedName name="dafadfafadfa_1_1" hidden="1">{#N/A,#N/A,FALSE,"Aging Summary";#N/A,#N/A,FALSE,"Ratio Analysis";#N/A,#N/A,FALSE,"Test 120 Day Accts";#N/A,#N/A,FALSE,"Tickmarks"}</definedName>
    <definedName name="dafadfafadfa_2" localSheetId="3" hidden="1">{#N/A,#N/A,FALSE,"Aging Summary";#N/A,#N/A,FALSE,"Ratio Analysis";#N/A,#N/A,FALSE,"Test 120 Day Accts";#N/A,#N/A,FALSE,"Tickmarks"}</definedName>
    <definedName name="dafadfafadfa_2" hidden="1">{#N/A,#N/A,FALSE,"Aging Summary";#N/A,#N/A,FALSE,"Ratio Analysis";#N/A,#N/A,FALSE,"Test 120 Day Accts";#N/A,#N/A,FALSE,"Tickmarks"}</definedName>
    <definedName name="DAS" localSheetId="3" hidden="1">{#N/A,#N/A,FALSE,"지침";#N/A,#N/A,FALSE,"환경분석";#N/A,#N/A,FALSE,"Sheet16"}</definedName>
    <definedName name="DAS" hidden="1">{#N/A,#N/A,FALSE,"지침";#N/A,#N/A,FALSE,"환경분석";#N/A,#N/A,FALSE,"Sheet16"}</definedName>
    <definedName name="DAS_1" localSheetId="3" hidden="1">{#N/A,#N/A,FALSE,"지침";#N/A,#N/A,FALSE,"환경분석";#N/A,#N/A,FALSE,"Sheet16"}</definedName>
    <definedName name="DAS_1" hidden="1">{#N/A,#N/A,FALSE,"지침";#N/A,#N/A,FALSE,"환경분석";#N/A,#N/A,FALSE,"Sheet16"}</definedName>
    <definedName name="DAS_1_1" localSheetId="3" hidden="1">{#N/A,#N/A,FALSE,"지침";#N/A,#N/A,FALSE,"환경분석";#N/A,#N/A,FALSE,"Sheet16"}</definedName>
    <definedName name="DAS_1_1" hidden="1">{#N/A,#N/A,FALSE,"지침";#N/A,#N/A,FALSE,"환경분석";#N/A,#N/A,FALSE,"Sheet16"}</definedName>
    <definedName name="DAS_2" localSheetId="3" hidden="1">{#N/A,#N/A,FALSE,"지침";#N/A,#N/A,FALSE,"환경분석";#N/A,#N/A,FALSE,"Sheet16"}</definedName>
    <definedName name="DAS_2" hidden="1">{#N/A,#N/A,FALSE,"지침";#N/A,#N/A,FALSE,"환경분석";#N/A,#N/A,FALSE,"Sheet16"}</definedName>
    <definedName name="dasasdasda" localSheetId="3" hidden="1">{#N/A,#N/A,FALSE,"B6.2 (omis)";#N/A,#N/A,FALSE,"B6.2 (p) ";#N/A,#N/A,FALSE,"B6.3";#N/A,#N/A,FALSE,"B6.4";#N/A,#N/A,FALSE,"OMIS";#N/A,#N/A,FALSE,"PRIM";#N/A,#N/A,FALSE,"SEC";#N/A,#N/A,FALSE,"OTH"}</definedName>
    <definedName name="dasasdasda" hidden="1">{#N/A,#N/A,FALSE,"B6.2 (omis)";#N/A,#N/A,FALSE,"B6.2 (p) ";#N/A,#N/A,FALSE,"B6.3";#N/A,#N/A,FALSE,"B6.4";#N/A,#N/A,FALSE,"OMIS";#N/A,#N/A,FALSE,"PRIM";#N/A,#N/A,FALSE,"SEC";#N/A,#N/A,FALSE,"OTH"}</definedName>
    <definedName name="dasasdasda_1" localSheetId="3" hidden="1">{#N/A,#N/A,FALSE,"B6.2 (omis)";#N/A,#N/A,FALSE,"B6.2 (p) ";#N/A,#N/A,FALSE,"B6.3";#N/A,#N/A,FALSE,"B6.4";#N/A,#N/A,FALSE,"OMIS";#N/A,#N/A,FALSE,"PRIM";#N/A,#N/A,FALSE,"SEC";#N/A,#N/A,FALSE,"OTH"}</definedName>
    <definedName name="dasasdasda_1" hidden="1">{#N/A,#N/A,FALSE,"B6.2 (omis)";#N/A,#N/A,FALSE,"B6.2 (p) ";#N/A,#N/A,FALSE,"B6.3";#N/A,#N/A,FALSE,"B6.4";#N/A,#N/A,FALSE,"OMIS";#N/A,#N/A,FALSE,"PRIM";#N/A,#N/A,FALSE,"SEC";#N/A,#N/A,FALSE,"OTH"}</definedName>
    <definedName name="dasasdasda_1_1" localSheetId="3" hidden="1">{#N/A,#N/A,FALSE,"B6.2 (omis)";#N/A,#N/A,FALSE,"B6.2 (p) ";#N/A,#N/A,FALSE,"B6.3";#N/A,#N/A,FALSE,"B6.4";#N/A,#N/A,FALSE,"OMIS";#N/A,#N/A,FALSE,"PRIM";#N/A,#N/A,FALSE,"SEC";#N/A,#N/A,FALSE,"OTH"}</definedName>
    <definedName name="dasasdasda_1_1" hidden="1">{#N/A,#N/A,FALSE,"B6.2 (omis)";#N/A,#N/A,FALSE,"B6.2 (p) ";#N/A,#N/A,FALSE,"B6.3";#N/A,#N/A,FALSE,"B6.4";#N/A,#N/A,FALSE,"OMIS";#N/A,#N/A,FALSE,"PRIM";#N/A,#N/A,FALSE,"SEC";#N/A,#N/A,FALSE,"OTH"}</definedName>
    <definedName name="dasasdasda_2" localSheetId="3" hidden="1">{#N/A,#N/A,FALSE,"B6.2 (omis)";#N/A,#N/A,FALSE,"B6.2 (p) ";#N/A,#N/A,FALSE,"B6.3";#N/A,#N/A,FALSE,"B6.4";#N/A,#N/A,FALSE,"OMIS";#N/A,#N/A,FALSE,"PRIM";#N/A,#N/A,FALSE,"SEC";#N/A,#N/A,FALSE,"OTH"}</definedName>
    <definedName name="dasasdasda_2" hidden="1">{#N/A,#N/A,FALSE,"B6.2 (omis)";#N/A,#N/A,FALSE,"B6.2 (p) ";#N/A,#N/A,FALSE,"B6.3";#N/A,#N/A,FALSE,"B6.4";#N/A,#N/A,FALSE,"OMIS";#N/A,#N/A,FALSE,"PRIM";#N/A,#N/A,FALSE,"SEC";#N/A,#N/A,FALSE,"OTH"}</definedName>
    <definedName name="dasf" localSheetId="3" hidden="1">{"Page1",#N/A,FALSE,"Page1";"Overview",#N/A,FALSE,"Overview";"result",#N/A,FALSE,"Result";"Charts1",#N/A,FALSE,"Charts1";"Charts2",#N/A,FALSE,"Charts2"}</definedName>
    <definedName name="dasf" hidden="1">{"Page1",#N/A,FALSE,"Page1";"Overview",#N/A,FALSE,"Overview";"result",#N/A,FALSE,"Result";"Charts1",#N/A,FALSE,"Charts1";"Charts2",#N/A,FALSE,"Charts2"}</definedName>
    <definedName name="data">#REF!</definedName>
    <definedName name="DATA_01" localSheetId="3" hidden="1">#REF!,#REF!,#REF!,#REF!,#REF!,#REF!,#REF!,#REF!,#REF!,#REF!,#REF!</definedName>
    <definedName name="DATA_01" hidden="1">#REF!,#REF!,#REF!,#REF!,#REF!,#REF!,#REF!,#REF!,#REF!,#REF!,#REF!</definedName>
    <definedName name="DATA_02" hidden="1">#REF!,#REF!,#REF!,#REF!,#REF!,#REF!,#REF!</definedName>
    <definedName name="DATA_03" hidden="1">#REF!,#REF!,#REF!,#REF!,#REF!,#REF!</definedName>
    <definedName name="DATA_04" hidden="1">#REF!,#REF!,#REF!,#REF!</definedName>
    <definedName name="DATA_05" hidden="1">#REF!,#REF!</definedName>
    <definedName name="DATA_06" hidden="1">#REF!,#REF!</definedName>
    <definedName name="DATA_07" hidden="1">#REF!,#REF!,#REF!,#REF!,#REF!,#REF!</definedName>
    <definedName name="DATA_08" hidden="1">#REF!,#REF!</definedName>
    <definedName name="DATA_09" hidden="1">#REF!,#REF!,#REF!,#REF!,#REF!,#REF!,#REF!,#REF!</definedName>
    <definedName name="DATA_10" hidden="1">#REF!,#REF!,#REF!,#REF!,#REF!,#REF!</definedName>
    <definedName name="DATA_11" hidden="1">#REF!,#REF!,#REF!,#REF!,#REF!,#REF!,#REF!,#REF!,#REF!</definedName>
    <definedName name="DATA_13" hidden="1">#REF!,#REF!,#REF!,#REF!,#REF!,#REF!,#REF!</definedName>
    <definedName name="DATA_14" hidden="1">#REF!,#REF!,#REF!,#REF!,#REF!,#REF!,#REF!,#REF!</definedName>
    <definedName name="DATA_15" hidden="1">#REF!,#REF!,#REF!,#REF!,#REF!,#REF!,#REF!,#REF!</definedName>
    <definedName name="DATA_16" hidden="1">#REF!</definedName>
    <definedName name="DATA_17" hidden="1">#REF!</definedName>
    <definedName name="DATA_18" hidden="1">#REF!,#REF!,#REF!,#REF!,#REF!,#REF!,#REF!,#REF!</definedName>
    <definedName name="DATA_19" hidden="1">#REF!,#REF!,#REF!,#REF!</definedName>
    <definedName name="DATA_20" hidden="1">#REF!,#REF!,#REF!,#REF!,#REF!,#REF!,#REF!,#REF!</definedName>
    <definedName name="DATA_2004">#REF!</definedName>
    <definedName name="DATA_21" hidden="1">#REF!,#REF!,#REF!</definedName>
    <definedName name="DATA_22" hidden="1">#REF!,#REF!,#REF!</definedName>
    <definedName name="DATA_23" hidden="1">#REF!,#REF!,#REF!,#REF!,#REF!,#REF!</definedName>
    <definedName name="DATA_24" hidden="1">#REF!,#REF!,#REF!</definedName>
    <definedName name="DATA_25" hidden="1">#REF!</definedName>
    <definedName name="DATA_26" hidden="1">#REF!</definedName>
    <definedName name="DATA3월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3월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eRangeComp" localSheetId="3" hidden="1">OFFSET('BS and CFS'!DateRangeCompMain,9,0,COUNTA('BS and CFS'!DateRangeCompMain)-COUNTA(#REF!),1)</definedName>
    <definedName name="DateRangeComp" hidden="1">OFFSET(DateRangeCompMain,9,0,COUNTA(DateRangeCompMain)-COUNTA(#REF!),1)</definedName>
    <definedName name="DateRangeCompMain" localSheetId="3" hidden="1">#REF!</definedName>
    <definedName name="DateRangeCompMain" hidden="1">#REF!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Main" hidden="1">#REF!</definedName>
    <definedName name="DateRow1">INDIRECT(ADDRESS(6,COLUMN(),4))</definedName>
    <definedName name="DateRow2">INDIRECT(ADDRESS(7,COLUMN(),4))</definedName>
    <definedName name="days_to_value">#REF!</definedName>
    <definedName name="DaysProductionSend">65</definedName>
    <definedName name="DB">#REF!</definedName>
    <definedName name="db_dbase">#REF!</definedName>
    <definedName name="db1_amt">#REF!,#REF!,#REF!,#REF!,#REF!,#REF!,#REF!</definedName>
    <definedName name="db2_amt">#REF!,#REF!,#REF!,#REF!,#REF!,#REF!,#REF!</definedName>
    <definedName name="dbase">#REF!</definedName>
    <definedName name="dbase_hdct">#REF!</definedName>
    <definedName name="DCF2006US" localSheetId="3" hidden="1">{#N/A,#N/A,FALSE,"EARNINGS";#N/A,#N/A,FALSE,"BALANCE";#N/A,#N/A,FALSE,"CASHFLOW"}</definedName>
    <definedName name="DCF2006US" hidden="1">{#N/A,#N/A,FALSE,"EARNINGS";#N/A,#N/A,FALSE,"BALANCE";#N/A,#N/A,FALSE,"CASHFLOW"}</definedName>
    <definedName name="dczxvc" hidden="1">#REF!</definedName>
    <definedName name="DDC부문" localSheetId="3" hidden="1">{#N/A,#N/A,FALSE,"계약직(여)"}</definedName>
    <definedName name="DDC부문" hidden="1">{#N/A,#N/A,FALSE,"계약직(여)"}</definedName>
    <definedName name="DDC부문_1" localSheetId="3" hidden="1">{#N/A,#N/A,FALSE,"계약직(여)"}</definedName>
    <definedName name="DDC부문_1" hidden="1">{#N/A,#N/A,FALSE,"계약직(여)"}</definedName>
    <definedName name="DDC부문_1_1" localSheetId="3" hidden="1">{#N/A,#N/A,FALSE,"계약직(여)"}</definedName>
    <definedName name="DDC부문_1_1" hidden="1">{#N/A,#N/A,FALSE,"계약직(여)"}</definedName>
    <definedName name="DDC부문_2" localSheetId="3" hidden="1">{#N/A,#N/A,FALSE,"계약직(여)"}</definedName>
    <definedName name="DDC부문_2" hidden="1">{#N/A,#N/A,FALSE,"계약직(여)"}</definedName>
    <definedName name="ddd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dd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dd_1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dd_1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dd_2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dd_2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ddd" localSheetId="3" hidden="1">{#N/A,#N/A,FALSE,"ALM-ASISC"}</definedName>
    <definedName name="dddd" hidden="1">{#N/A,#N/A,FALSE,"ALM-ASISC"}</definedName>
    <definedName name="dddd_1" localSheetId="3" hidden="1">{#N/A,#N/A,FALSE,"ALM-ASISC"}</definedName>
    <definedName name="dddd_1" hidden="1">{#N/A,#N/A,FALSE,"ALM-ASISC"}</definedName>
    <definedName name="dddd_1_1" localSheetId="3" hidden="1">{#N/A,#N/A,FALSE,"ALM-ASISC"}</definedName>
    <definedName name="dddd_1_1" hidden="1">{#N/A,#N/A,FALSE,"ALM-ASISC"}</definedName>
    <definedName name="dddd_2" localSheetId="3" hidden="1">{#N/A,#N/A,FALSE,"ALM-ASISC"}</definedName>
    <definedName name="dddd_2" hidden="1">{#N/A,#N/A,FALSE,"ALM-ASISC"}</definedName>
    <definedName name="ddddddd" hidden="1">#REF!</definedName>
    <definedName name="de" localSheetId="3" hidden="1">{#N/A,#N/A,TRUE,"Sales Comparison";#N/A,#N/A,TRUE,"Cum. Summary FFR";#N/A,#N/A,TRUE,"Monthly Summary FFR";#N/A,#N/A,TRUE,"Cum. Summary TL";#N/A,#N/A,TRUE,"Monthly Summary TL"}</definedName>
    <definedName name="de" hidden="1">{#N/A,#N/A,TRUE,"Sales Comparison";#N/A,#N/A,TRUE,"Cum. Summary FFR";#N/A,#N/A,TRUE,"Monthly Summary FFR";#N/A,#N/A,TRUE,"Cum. Summary TL";#N/A,#N/A,TRUE,"Monthly Summary TL"}</definedName>
    <definedName name="de_1" localSheetId="3" hidden="1">{#N/A,#N/A,TRUE,"Sales Comparison";#N/A,#N/A,TRUE,"Cum. Summary FFR";#N/A,#N/A,TRUE,"Monthly Summary FFR";#N/A,#N/A,TRUE,"Cum. Summary TL";#N/A,#N/A,TRUE,"Monthly Summary TL"}</definedName>
    <definedName name="de_1" hidden="1">{#N/A,#N/A,TRUE,"Sales Comparison";#N/A,#N/A,TRUE,"Cum. Summary FFR";#N/A,#N/A,TRUE,"Monthly Summary FFR";#N/A,#N/A,TRUE,"Cum. Summary TL";#N/A,#N/A,TRUE,"Monthly Summary TL"}</definedName>
    <definedName name="de_2" hidden="1">{#N/A,#N/A,TRUE,"Sales Comparison";#N/A,#N/A,TRUE,"Cum. Summary FFR";#N/A,#N/A,TRUE,"Monthly Summary FFR";#N/A,#N/A,TRUE,"Cum. Summary TL";#N/A,#N/A,TRUE,"Monthly Summary TL"}</definedName>
    <definedName name="deat" localSheetId="3" hidden="1">{"'T-17'!$K$37"}</definedName>
    <definedName name="deat" hidden="1">{"'T-17'!$K$37"}</definedName>
    <definedName name="deat_1" localSheetId="3" hidden="1">{"'T-17'!$K$37"}</definedName>
    <definedName name="deat_1" hidden="1">{"'T-17'!$K$37"}</definedName>
    <definedName name="deat_1_1" localSheetId="3" hidden="1">{"'T-17'!$K$37"}</definedName>
    <definedName name="deat_1_1" hidden="1">{"'T-17'!$K$37"}</definedName>
    <definedName name="deat_1_2" localSheetId="3" hidden="1">{"'T-17'!$K$37"}</definedName>
    <definedName name="deat_1_2" hidden="1">{"'T-17'!$K$37"}</definedName>
    <definedName name="deat_2" localSheetId="3" hidden="1">{"'T-17'!$K$37"}</definedName>
    <definedName name="deat_2" hidden="1">{"'T-17'!$K$37"}</definedName>
    <definedName name="deat_3" localSheetId="3" hidden="1">{"'T-17'!$K$37"}</definedName>
    <definedName name="deat_3" hidden="1">{"'T-17'!$K$37"}</definedName>
    <definedName name="December15Subscription">#REF!</definedName>
    <definedName name="December16Subscription">#REF!</definedName>
    <definedName name="DeleteRange" localSheetId="11" hidden="1">#REF!</definedName>
    <definedName name="DeleteRange" localSheetId="10" hidden="1">#REF!</definedName>
    <definedName name="DeleteTable" localSheetId="11" hidden="1">#REF!</definedName>
    <definedName name="DeleteTable" localSheetId="10" hidden="1">#REF!</definedName>
    <definedName name="DENİZBANK" localSheetId="3" hidden="1">{#N/A,#N/A,FALSE,"Sheet1 (2)"}</definedName>
    <definedName name="DENİZBANK" hidden="1">{#N/A,#N/A,FALSE,"Sheet1 (2)"}</definedName>
    <definedName name="DENİZBANK_1" localSheetId="3" hidden="1">{#N/A,#N/A,FALSE,"Sheet1 (2)"}</definedName>
    <definedName name="DENİZBANK_1" hidden="1">{#N/A,#N/A,FALSE,"Sheet1 (2)"}</definedName>
    <definedName name="DENİZBANK_1_1" localSheetId="3" hidden="1">{#N/A,#N/A,FALSE,"Sheet1 (2)"}</definedName>
    <definedName name="DENİZBANK_1_1" hidden="1">{#N/A,#N/A,FALSE,"Sheet1 (2)"}</definedName>
    <definedName name="DENİZBANK_2" localSheetId="3" hidden="1">{#N/A,#N/A,FALSE,"Sheet1 (2)"}</definedName>
    <definedName name="DENİZBANK_2" hidden="1">{#N/A,#N/A,FALSE,"Sheet1 (2)"}</definedName>
    <definedName name="dept">#REF!</definedName>
    <definedName name="dept_intl">#REF!</definedName>
    <definedName name="DERGI" localSheetId="3" hidden="1">{#N/A,#N/A,FALSE,"Sheet1 (2)"}</definedName>
    <definedName name="DERGI" hidden="1">{#N/A,#N/A,FALSE,"Sheet1 (2)"}</definedName>
    <definedName name="DERGI_1" localSheetId="3" hidden="1">{#N/A,#N/A,FALSE,"Sheet1 (2)"}</definedName>
    <definedName name="DERGI_1" hidden="1">{#N/A,#N/A,FALSE,"Sheet1 (2)"}</definedName>
    <definedName name="DERGI_1_1" localSheetId="3" hidden="1">{#N/A,#N/A,FALSE,"Sheet1 (2)"}</definedName>
    <definedName name="DERGI_1_1" hidden="1">{#N/A,#N/A,FALSE,"Sheet1 (2)"}</definedName>
    <definedName name="DERGI_2" localSheetId="3" hidden="1">{#N/A,#N/A,FALSE,"Sheet1 (2)"}</definedName>
    <definedName name="DERGI_2" hidden="1">{#N/A,#N/A,FALSE,"Sheet1 (2)"}</definedName>
    <definedName name="DF" localSheetId="3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_1" localSheetId="3" hidden="1">{#N/A,#N/A,FALSE,"Aging Summary";#N/A,#N/A,FALSE,"Ratio Analysis";#N/A,#N/A,FALSE,"Test 120 Day Accts";#N/A,#N/A,FALSE,"Tickmarks"}</definedName>
    <definedName name="DF_1" hidden="1">{#N/A,#N/A,FALSE,"Aging Summary";#N/A,#N/A,FALSE,"Ratio Analysis";#N/A,#N/A,FALSE,"Test 120 Day Accts";#N/A,#N/A,FALSE,"Tickmarks"}</definedName>
    <definedName name="DF_1_1" localSheetId="3" hidden="1">{#N/A,#N/A,FALSE,"Aging Summary";#N/A,#N/A,FALSE,"Ratio Analysis";#N/A,#N/A,FALSE,"Test 120 Day Accts";#N/A,#N/A,FALSE,"Tickmarks"}</definedName>
    <definedName name="DF_1_1" hidden="1">{#N/A,#N/A,FALSE,"Aging Summary";#N/A,#N/A,FALSE,"Ratio Analysis";#N/A,#N/A,FALSE,"Test 120 Day Accts";#N/A,#N/A,FALSE,"Tickmarks"}</definedName>
    <definedName name="DF_2" localSheetId="3" hidden="1">{#N/A,#N/A,FALSE,"Aging Summary";#N/A,#N/A,FALSE,"Ratio Analysis";#N/A,#N/A,FALSE,"Test 120 Day Accts";#N/A,#N/A,FALSE,"Tickmarks"}</definedName>
    <definedName name="DF_2" hidden="1">{#N/A,#N/A,FALSE,"Aging Summary";#N/A,#N/A,FALSE,"Ratio Analysis";#N/A,#N/A,FALSE,"Test 120 Day Accts";#N/A,#N/A,FALSE,"Tickmarks"}</definedName>
    <definedName name="dfadfdafdafdafd" localSheetId="3" hidden="1">{#N/A,#N/A,FALSE,"Aging Summary";#N/A,#N/A,FALSE,"Ratio Analysis";#N/A,#N/A,FALSE,"Test 120 Day Accts";#N/A,#N/A,FALSE,"Tickmarks"}</definedName>
    <definedName name="dfadfdafdafdafd" hidden="1">{#N/A,#N/A,FALSE,"Aging Summary";#N/A,#N/A,FALSE,"Ratio Analysis";#N/A,#N/A,FALSE,"Test 120 Day Accts";#N/A,#N/A,FALSE,"Tickmarks"}</definedName>
    <definedName name="dfadfdafdafdafd_1" localSheetId="3" hidden="1">{#N/A,#N/A,FALSE,"Aging Summary";#N/A,#N/A,FALSE,"Ratio Analysis";#N/A,#N/A,FALSE,"Test 120 Day Accts";#N/A,#N/A,FALSE,"Tickmarks"}</definedName>
    <definedName name="dfadfdafdafdafd_1" hidden="1">{#N/A,#N/A,FALSE,"Aging Summary";#N/A,#N/A,FALSE,"Ratio Analysis";#N/A,#N/A,FALSE,"Test 120 Day Accts";#N/A,#N/A,FALSE,"Tickmarks"}</definedName>
    <definedName name="dfadfdafdafdafd_1_1" localSheetId="3" hidden="1">{#N/A,#N/A,FALSE,"Aging Summary";#N/A,#N/A,FALSE,"Ratio Analysis";#N/A,#N/A,FALSE,"Test 120 Day Accts";#N/A,#N/A,FALSE,"Tickmarks"}</definedName>
    <definedName name="dfadfdafdafdafd_1_1" hidden="1">{#N/A,#N/A,FALSE,"Aging Summary";#N/A,#N/A,FALSE,"Ratio Analysis";#N/A,#N/A,FALSE,"Test 120 Day Accts";#N/A,#N/A,FALSE,"Tickmarks"}</definedName>
    <definedName name="dfadfdafdafdafd_2" localSheetId="3" hidden="1">{#N/A,#N/A,FALSE,"Aging Summary";#N/A,#N/A,FALSE,"Ratio Analysis";#N/A,#N/A,FALSE,"Test 120 Day Accts";#N/A,#N/A,FALSE,"Tickmarks"}</definedName>
    <definedName name="dfadfdafdafdafd_2" hidden="1">{#N/A,#N/A,FALSE,"Aging Summary";#N/A,#N/A,FALSE,"Ratio Analysis";#N/A,#N/A,FALSE,"Test 120 Day Accts";#N/A,#N/A,FALSE,"Tickmarks"}</definedName>
    <definedName name="dfakdf" hidden="1">#REF!</definedName>
    <definedName name="DFDF" localSheetId="3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DF_1" localSheetId="3" hidden="1">{#N/A,#N/A,FALSE,"Aging Summary";#N/A,#N/A,FALSE,"Ratio Analysis";#N/A,#N/A,FALSE,"Test 120 Day Accts";#N/A,#N/A,FALSE,"Tickmarks"}</definedName>
    <definedName name="DFDF_1" hidden="1">{#N/A,#N/A,FALSE,"Aging Summary";#N/A,#N/A,FALSE,"Ratio Analysis";#N/A,#N/A,FALSE,"Test 120 Day Accts";#N/A,#N/A,FALSE,"Tickmarks"}</definedName>
    <definedName name="DFDF_1_1" localSheetId="3" hidden="1">{#N/A,#N/A,FALSE,"Aging Summary";#N/A,#N/A,FALSE,"Ratio Analysis";#N/A,#N/A,FALSE,"Test 120 Day Accts";#N/A,#N/A,FALSE,"Tickmarks"}</definedName>
    <definedName name="DFDF_1_1" hidden="1">{#N/A,#N/A,FALSE,"Aging Summary";#N/A,#N/A,FALSE,"Ratio Analysis";#N/A,#N/A,FALSE,"Test 120 Day Accts";#N/A,#N/A,FALSE,"Tickmarks"}</definedName>
    <definedName name="DFDF_2" localSheetId="3" hidden="1">{#N/A,#N/A,FALSE,"Aging Summary";#N/A,#N/A,FALSE,"Ratio Analysis";#N/A,#N/A,FALSE,"Test 120 Day Accts";#N/A,#N/A,FALSE,"Tickmarks"}</definedName>
    <definedName name="DFDF_2" hidden="1">{#N/A,#N/A,FALSE,"Aging Summary";#N/A,#N/A,FALSE,"Ratio Analysis";#N/A,#N/A,FALSE,"Test 120 Day Accts";#N/A,#N/A,FALSE,"Tickmarks"}</definedName>
    <definedName name="dfdsa" localSheetId="3" hidden="1">{"'Grafik Kontrol'!$A$1:$J$8"}</definedName>
    <definedName name="dfdsa" hidden="1">{"'Grafik Kontrol'!$A$1:$J$8"}</definedName>
    <definedName name="dfgdfgdf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fgdfgdf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fgdfgdfdf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dfgdfgdfdf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dfsd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d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FSSFSDSS" localSheetId="3" hidden="1">{#N/A,#N/A,FALSE,"Sheet1 (2)"}</definedName>
    <definedName name="DFSSFSDSS" hidden="1">{#N/A,#N/A,FALSE,"Sheet1 (2)"}</definedName>
    <definedName name="DFSSFSDSS_1" localSheetId="3" hidden="1">{#N/A,#N/A,FALSE,"Sheet1 (2)"}</definedName>
    <definedName name="DFSSFSDSS_1" hidden="1">{#N/A,#N/A,FALSE,"Sheet1 (2)"}</definedName>
    <definedName name="DFSSFSDSS_1_1" localSheetId="3" hidden="1">{#N/A,#N/A,FALSE,"Sheet1 (2)"}</definedName>
    <definedName name="DFSSFSDSS_1_1" hidden="1">{#N/A,#N/A,FALSE,"Sheet1 (2)"}</definedName>
    <definedName name="DFSSFSDSS_2" localSheetId="3" hidden="1">{#N/A,#N/A,FALSE,"Sheet1 (2)"}</definedName>
    <definedName name="DFSSFSDSS_2" hidden="1">{#N/A,#N/A,FALSE,"Sheet1 (2)"}</definedName>
    <definedName name="dg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dg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dgfter7564" localSheetId="3" hidden="1">{#N/A,#N/A,FALSE,"МТВ"}</definedName>
    <definedName name="dgfter7564" hidden="1">{#N/A,#N/A,FALSE,"МТВ"}</definedName>
    <definedName name="dgw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_1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_1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_1_1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_1_1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_2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gw_2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dher34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her34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DJDJDJDJ" localSheetId="3" hidden="1">{#N/A,#N/A,FALSE,"3가";#N/A,#N/A,FALSE,"3나";#N/A,#N/A,FALSE,"3다"}</definedName>
    <definedName name="DJDJDJDJ" hidden="1">{#N/A,#N/A,FALSE,"3가";#N/A,#N/A,FALSE,"3나";#N/A,#N/A,FALSE,"3다"}</definedName>
    <definedName name="DJDJDJDJ_1" localSheetId="3" hidden="1">{#N/A,#N/A,FALSE,"3가";#N/A,#N/A,FALSE,"3나";#N/A,#N/A,FALSE,"3다"}</definedName>
    <definedName name="DJDJDJDJ_1" hidden="1">{#N/A,#N/A,FALSE,"3가";#N/A,#N/A,FALSE,"3나";#N/A,#N/A,FALSE,"3다"}</definedName>
    <definedName name="DJDJDJDJ_1_1" localSheetId="3" hidden="1">{#N/A,#N/A,FALSE,"3가";#N/A,#N/A,FALSE,"3나";#N/A,#N/A,FALSE,"3다"}</definedName>
    <definedName name="DJDJDJDJ_1_1" hidden="1">{#N/A,#N/A,FALSE,"3가";#N/A,#N/A,FALSE,"3나";#N/A,#N/A,FALSE,"3다"}</definedName>
    <definedName name="DJDJDJDJ_2" localSheetId="3" hidden="1">{#N/A,#N/A,FALSE,"3가";#N/A,#N/A,FALSE,"3나";#N/A,#N/A,FALSE,"3다"}</definedName>
    <definedName name="DJDJDJDJ_2" hidden="1">{#N/A,#N/A,FALSE,"3가";#N/A,#N/A,FALSE,"3나";#N/A,#N/A,FALSE,"3다"}</definedName>
    <definedName name="dkjdlfw" localSheetId="3" hidden="1">{#N/A,#N/A,FALSE,"ALM-ASISC"}</definedName>
    <definedName name="dkjdlfw" hidden="1">{#N/A,#N/A,FALSE,"ALM-ASISC"}</definedName>
    <definedName name="dkjdlfw_1" localSheetId="3" hidden="1">{#N/A,#N/A,FALSE,"ALM-ASISC"}</definedName>
    <definedName name="dkjdlfw_1" hidden="1">{#N/A,#N/A,FALSE,"ALM-ASISC"}</definedName>
    <definedName name="dkjdlfw_1_1" localSheetId="3" hidden="1">{#N/A,#N/A,FALSE,"ALM-ASISC"}</definedName>
    <definedName name="dkjdlfw_1_1" hidden="1">{#N/A,#N/A,FALSE,"ALM-ASISC"}</definedName>
    <definedName name="dkjdlfw_2" localSheetId="3" hidden="1">{#N/A,#N/A,FALSE,"ALM-ASISC"}</definedName>
    <definedName name="dkjdlfw_2" hidden="1">{#N/A,#N/A,FALSE,"ALM-ASISC"}</definedName>
    <definedName name="dklw" localSheetId="3" hidden="1">{#N/A,#N/A,FALSE,"ALM-ASISC"}</definedName>
    <definedName name="dklw" hidden="1">{#N/A,#N/A,FALSE,"ALM-ASISC"}</definedName>
    <definedName name="dklw_1" localSheetId="3" hidden="1">{#N/A,#N/A,FALSE,"ALM-ASISC"}</definedName>
    <definedName name="dklw_1" hidden="1">{#N/A,#N/A,FALSE,"ALM-ASISC"}</definedName>
    <definedName name="dklw_1_1" localSheetId="3" hidden="1">{#N/A,#N/A,FALSE,"ALM-ASISC"}</definedName>
    <definedName name="dklw_1_1" hidden="1">{#N/A,#N/A,FALSE,"ALM-ASISC"}</definedName>
    <definedName name="dklw_2" localSheetId="3" hidden="1">{#N/A,#N/A,FALSE,"ALM-ASISC"}</definedName>
    <definedName name="dklw_2" hidden="1">{#N/A,#N/A,FALSE,"ALM-ASISC"}</definedName>
    <definedName name="DKS" localSheetId="3" hidden="1">{#N/A,#N/A,FALSE,"3가";#N/A,#N/A,FALSE,"3나";#N/A,#N/A,FALSE,"3다"}</definedName>
    <definedName name="DKS" hidden="1">{#N/A,#N/A,FALSE,"3가";#N/A,#N/A,FALSE,"3나";#N/A,#N/A,FALSE,"3다"}</definedName>
    <definedName name="DKS_1" localSheetId="3" hidden="1">{#N/A,#N/A,FALSE,"3가";#N/A,#N/A,FALSE,"3나";#N/A,#N/A,FALSE,"3다"}</definedName>
    <definedName name="DKS_1" hidden="1">{#N/A,#N/A,FALSE,"3가";#N/A,#N/A,FALSE,"3나";#N/A,#N/A,FALSE,"3다"}</definedName>
    <definedName name="DKS_1_1" localSheetId="3" hidden="1">{#N/A,#N/A,FALSE,"3가";#N/A,#N/A,FALSE,"3나";#N/A,#N/A,FALSE,"3다"}</definedName>
    <definedName name="DKS_1_1" hidden="1">{#N/A,#N/A,FALSE,"3가";#N/A,#N/A,FALSE,"3나";#N/A,#N/A,FALSE,"3다"}</definedName>
    <definedName name="DKS_2" localSheetId="3" hidden="1">{#N/A,#N/A,FALSE,"3가";#N/A,#N/A,FALSE,"3나";#N/A,#N/A,FALSE,"3다"}</definedName>
    <definedName name="DKS_2" hidden="1">{#N/A,#N/A,FALSE,"3가";#N/A,#N/A,FALSE,"3나";#N/A,#N/A,FALSE,"3다"}</definedName>
    <definedName name="dkw" localSheetId="3" hidden="1">{#N/A,#N/A,FALSE,"ALM-ASISC"}</definedName>
    <definedName name="dkw" hidden="1">{#N/A,#N/A,FALSE,"ALM-ASISC"}</definedName>
    <definedName name="dkw_1" localSheetId="3" hidden="1">{#N/A,#N/A,FALSE,"ALM-ASISC"}</definedName>
    <definedName name="dkw_1" hidden="1">{#N/A,#N/A,FALSE,"ALM-ASISC"}</definedName>
    <definedName name="dkw_1_1" localSheetId="3" hidden="1">{#N/A,#N/A,FALSE,"ALM-ASISC"}</definedName>
    <definedName name="dkw_1_1" hidden="1">{#N/A,#N/A,FALSE,"ALM-ASISC"}</definedName>
    <definedName name="dkw_2" localSheetId="3" hidden="1">{#N/A,#N/A,FALSE,"ALM-ASISC"}</definedName>
    <definedName name="dkw_2" hidden="1">{#N/A,#N/A,FALSE,"ALM-ASISC"}</definedName>
    <definedName name="DLDLD" localSheetId="3" hidden="1">{#N/A,#N/A,FALSE,"Aging Summary";#N/A,#N/A,FALSE,"Ratio Analysis";#N/A,#N/A,FALSE,"Test 120 Day Accts";#N/A,#N/A,FALSE,"Tickmarks"}</definedName>
    <definedName name="DLDLD" hidden="1">{#N/A,#N/A,FALSE,"Aging Summary";#N/A,#N/A,FALSE,"Ratio Analysis";#N/A,#N/A,FALSE,"Test 120 Day Accts";#N/A,#N/A,FALSE,"Tickmarks"}</definedName>
    <definedName name="DLDLD_1" localSheetId="3" hidden="1">{#N/A,#N/A,FALSE,"Aging Summary";#N/A,#N/A,FALSE,"Ratio Analysis";#N/A,#N/A,FALSE,"Test 120 Day Accts";#N/A,#N/A,FALSE,"Tickmarks"}</definedName>
    <definedName name="DLDLD_1" hidden="1">{#N/A,#N/A,FALSE,"Aging Summary";#N/A,#N/A,FALSE,"Ratio Analysis";#N/A,#N/A,FALSE,"Test 120 Day Accts";#N/A,#N/A,FALSE,"Tickmarks"}</definedName>
    <definedName name="DLDLD_1_1" localSheetId="3" hidden="1">{#N/A,#N/A,FALSE,"Aging Summary";#N/A,#N/A,FALSE,"Ratio Analysis";#N/A,#N/A,FALSE,"Test 120 Day Accts";#N/A,#N/A,FALSE,"Tickmarks"}</definedName>
    <definedName name="DLDLD_1_1" hidden="1">{#N/A,#N/A,FALSE,"Aging Summary";#N/A,#N/A,FALSE,"Ratio Analysis";#N/A,#N/A,FALSE,"Test 120 Day Accts";#N/A,#N/A,FALSE,"Tickmarks"}</definedName>
    <definedName name="DLDLD_2" localSheetId="3" hidden="1">{#N/A,#N/A,FALSE,"Aging Summary";#N/A,#N/A,FALSE,"Ratio Analysis";#N/A,#N/A,FALSE,"Test 120 Day Accts";#N/A,#N/A,FALSE,"Tickmarks"}</definedName>
    <definedName name="DLDLD_2" hidden="1">{#N/A,#N/A,FALSE,"Aging Summary";#N/A,#N/A,FALSE,"Ratio Analysis";#N/A,#N/A,FALSE,"Test 120 Day Accts";#N/A,#N/A,FALSE,"Tickmarks"}</definedName>
    <definedName name="dlwotnr" localSheetId="3" hidden="1">{"'Desktop Inventory 현황'!$B$2:$O$35"}</definedName>
    <definedName name="dlwotnr" hidden="1">{"'Desktop Inventory 현황'!$B$2:$O$35"}</definedName>
    <definedName name="dlwotnr_1" localSheetId="3" hidden="1">{"'Desktop Inventory 현황'!$B$2:$O$35"}</definedName>
    <definedName name="dlwotnr_1" hidden="1">{"'Desktop Inventory 현황'!$B$2:$O$35"}</definedName>
    <definedName name="dlwotnr_1_1" localSheetId="3" hidden="1">{"'Desktop Inventory 현황'!$B$2:$O$35"}</definedName>
    <definedName name="dlwotnr_1_1" hidden="1">{"'Desktop Inventory 현황'!$B$2:$O$35"}</definedName>
    <definedName name="dlwotnr_1_2" localSheetId="3" hidden="1">{"'Desktop Inventory 현황'!$B$2:$O$35"}</definedName>
    <definedName name="dlwotnr_1_2" hidden="1">{"'Desktop Inventory 현황'!$B$2:$O$35"}</definedName>
    <definedName name="dlwotnr_2" localSheetId="3" hidden="1">{"'Desktop Inventory 현황'!$B$2:$O$35"}</definedName>
    <definedName name="dlwotnr_2" hidden="1">{"'Desktop Inventory 현황'!$B$2:$O$35"}</definedName>
    <definedName name="dlwotnr_3" localSheetId="3" hidden="1">{"'Desktop Inventory 현황'!$B$2:$O$35"}</definedName>
    <definedName name="dlwotnr_3" hidden="1">{"'Desktop Inventory 현황'!$B$2:$O$35"}</definedName>
    <definedName name="dnfl" localSheetId="3" hidden="1">{#N/A,#N/A,FALSE,"지침";#N/A,#N/A,FALSE,"환경분석";#N/A,#N/A,FALSE,"Sheet16"}</definedName>
    <definedName name="dnfl" hidden="1">{#N/A,#N/A,FALSE,"지침";#N/A,#N/A,FALSE,"환경분석";#N/A,#N/A,FALSE,"Sheet16"}</definedName>
    <definedName name="dnfl_1" localSheetId="3" hidden="1">{#N/A,#N/A,FALSE,"지침";#N/A,#N/A,FALSE,"환경분석";#N/A,#N/A,FALSE,"Sheet16"}</definedName>
    <definedName name="dnfl_1" hidden="1">{#N/A,#N/A,FALSE,"지침";#N/A,#N/A,FALSE,"환경분석";#N/A,#N/A,FALSE,"Sheet16"}</definedName>
    <definedName name="dnfl_1_1" localSheetId="3" hidden="1">{#N/A,#N/A,FALSE,"지침";#N/A,#N/A,FALSE,"환경분석";#N/A,#N/A,FALSE,"Sheet16"}</definedName>
    <definedName name="dnfl_1_1" hidden="1">{#N/A,#N/A,FALSE,"지침";#N/A,#N/A,FALSE,"환경분석";#N/A,#N/A,FALSE,"Sheet16"}</definedName>
    <definedName name="dnfl_2" localSheetId="3" hidden="1">{#N/A,#N/A,FALSE,"지침";#N/A,#N/A,FALSE,"환경분석";#N/A,#N/A,FALSE,"Sheet16"}</definedName>
    <definedName name="dnfl_2" hidden="1">{#N/A,#N/A,FALSE,"지침";#N/A,#N/A,FALSE,"환경분석";#N/A,#N/A,FALSE,"Sheet16"}</definedName>
    <definedName name="dnflsms" localSheetId="3" hidden="1">{#N/A,#N/A,FALSE,"지침";#N/A,#N/A,FALSE,"환경분석";#N/A,#N/A,FALSE,"Sheet16"}</definedName>
    <definedName name="dnflsms" hidden="1">{#N/A,#N/A,FALSE,"지침";#N/A,#N/A,FALSE,"환경분석";#N/A,#N/A,FALSE,"Sheet16"}</definedName>
    <definedName name="dnflsms_1" localSheetId="3" hidden="1">{#N/A,#N/A,FALSE,"지침";#N/A,#N/A,FALSE,"환경분석";#N/A,#N/A,FALSE,"Sheet16"}</definedName>
    <definedName name="dnflsms_1" hidden="1">{#N/A,#N/A,FALSE,"지침";#N/A,#N/A,FALSE,"환경분석";#N/A,#N/A,FALSE,"Sheet16"}</definedName>
    <definedName name="dnflsms_1_1" localSheetId="3" hidden="1">{#N/A,#N/A,FALSE,"지침";#N/A,#N/A,FALSE,"환경분석";#N/A,#N/A,FALSE,"Sheet16"}</definedName>
    <definedName name="dnflsms_1_1" hidden="1">{#N/A,#N/A,FALSE,"지침";#N/A,#N/A,FALSE,"환경분석";#N/A,#N/A,FALSE,"Sheet16"}</definedName>
    <definedName name="dnflsms_2" localSheetId="3" hidden="1">{#N/A,#N/A,FALSE,"지침";#N/A,#N/A,FALSE,"환경분석";#N/A,#N/A,FALSE,"Sheet16"}</definedName>
    <definedName name="dnflsms_2" hidden="1">{#N/A,#N/A,FALSE,"지침";#N/A,#N/A,FALSE,"환경분석";#N/A,#N/A,FALSE,"Sheet16"}</definedName>
    <definedName name="doel" hidden="1">38455.4876388889</definedName>
    <definedName name="DollarExpress" hidden="1">#REF!</definedName>
    <definedName name="Draft" localSheetId="3" hidden="1">{"cap_structure",#N/A,FALSE,"Graph-Mkt Cap";"price",#N/A,FALSE,"Graph-Price";"ebit",#N/A,FALSE,"Graph-EBITDA";"ebitda",#N/A,FALSE,"Graph-EBITDA"}</definedName>
    <definedName name="Draft" hidden="1">{"cap_structure",#N/A,FALSE,"Graph-Mkt Cap";"price",#N/A,FALSE,"Graph-Price";"ebit",#N/A,FALSE,"Graph-EBITDA";"ebitda",#N/A,FALSE,"Graph-EBITDA"}</definedName>
    <definedName name="drelo">#REF!</definedName>
    <definedName name="ds_amt" localSheetId="3">#REF!,#REF!</definedName>
    <definedName name="ds_amt">#REF!,#REF!</definedName>
    <definedName name="ds_dbase">#REF!</definedName>
    <definedName name="ds_fa_amt">#REF!,#REF!</definedName>
    <definedName name="ds_hdct_amt">#REF!,#REF!</definedName>
    <definedName name="ds1_amt">#REF!,#REF!,#REF!,#REF!,#REF!,#REF!,#REF!</definedName>
    <definedName name="ds2_amt">#REF!,#REF!,#REF!,#REF!,#REF!,#REF!,#REF!</definedName>
    <definedName name="dsbbdsb" localSheetId="11" hidden="1">Main.SAPF4Help()</definedName>
    <definedName name="dsbbdsb" localSheetId="10" hidden="1">Main.SAPF4Help()</definedName>
    <definedName name="dsf" localSheetId="3" hidden="1">#REF!</definedName>
    <definedName name="dsf" hidden="1">#REF!</definedName>
    <definedName name="dsfd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d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sfga" localSheetId="3" hidden="1">{#N/A,#N/A,FALSE,"3가";#N/A,#N/A,FALSE,"3나";#N/A,#N/A,FALSE,"3다"}</definedName>
    <definedName name="dsfga" hidden="1">{#N/A,#N/A,FALSE,"3가";#N/A,#N/A,FALSE,"3나";#N/A,#N/A,FALSE,"3다"}</definedName>
    <definedName name="dsfga_1" localSheetId="3" hidden="1">{#N/A,#N/A,FALSE,"3가";#N/A,#N/A,FALSE,"3나";#N/A,#N/A,FALSE,"3다"}</definedName>
    <definedName name="dsfga_1" hidden="1">{#N/A,#N/A,FALSE,"3가";#N/A,#N/A,FALSE,"3나";#N/A,#N/A,FALSE,"3다"}</definedName>
    <definedName name="dsfga_1_1" localSheetId="3" hidden="1">{#N/A,#N/A,FALSE,"3가";#N/A,#N/A,FALSE,"3나";#N/A,#N/A,FALSE,"3다"}</definedName>
    <definedName name="dsfga_1_1" hidden="1">{#N/A,#N/A,FALSE,"3가";#N/A,#N/A,FALSE,"3나";#N/A,#N/A,FALSE,"3다"}</definedName>
    <definedName name="dsfga_2" localSheetId="3" hidden="1">{#N/A,#N/A,FALSE,"3가";#N/A,#N/A,FALSE,"3나";#N/A,#N/A,FALSE,"3다"}</definedName>
    <definedName name="dsfga_2" hidden="1">{#N/A,#N/A,FALSE,"3가";#N/A,#N/A,FALSE,"3나";#N/A,#N/A,FALSE,"3다"}</definedName>
    <definedName name="dtyjtyj">#REF!</definedName>
    <definedName name="dud" localSheetId="3" hidden="1">{#N/A,#N/A,FALSE,"Aging Summary";#N/A,#N/A,FALSE,"Ratio Analysis";#N/A,#N/A,FALSE,"Test 120 Day Accts";#N/A,#N/A,FALSE,"Tickmarks"}</definedName>
    <definedName name="dud" hidden="1">{#N/A,#N/A,FALSE,"Aging Summary";#N/A,#N/A,FALSE,"Ratio Analysis";#N/A,#N/A,FALSE,"Test 120 Day Accts";#N/A,#N/A,FALSE,"Tickmarks"}</definedName>
    <definedName name="dud_1" localSheetId="3" hidden="1">{#N/A,#N/A,FALSE,"Aging Summary";#N/A,#N/A,FALSE,"Ratio Analysis";#N/A,#N/A,FALSE,"Test 120 Day Accts";#N/A,#N/A,FALSE,"Tickmarks"}</definedName>
    <definedName name="dud_1" hidden="1">{#N/A,#N/A,FALSE,"Aging Summary";#N/A,#N/A,FALSE,"Ratio Analysis";#N/A,#N/A,FALSE,"Test 120 Day Accts";#N/A,#N/A,FALSE,"Tickmarks"}</definedName>
    <definedName name="dud_1_1" localSheetId="3" hidden="1">{#N/A,#N/A,FALSE,"Aging Summary";#N/A,#N/A,FALSE,"Ratio Analysis";#N/A,#N/A,FALSE,"Test 120 Day Accts";#N/A,#N/A,FALSE,"Tickmarks"}</definedName>
    <definedName name="dud_1_1" hidden="1">{#N/A,#N/A,FALSE,"Aging Summary";#N/A,#N/A,FALSE,"Ratio Analysis";#N/A,#N/A,FALSE,"Test 120 Day Accts";#N/A,#N/A,FALSE,"Tickmarks"}</definedName>
    <definedName name="dud_2" localSheetId="3" hidden="1">{#N/A,#N/A,FALSE,"Aging Summary";#N/A,#N/A,FALSE,"Ratio Analysis";#N/A,#N/A,FALSE,"Test 120 Day Accts";#N/A,#N/A,FALSE,"Tickmarks"}</definedName>
    <definedName name="dud_2" hidden="1">{#N/A,#N/A,FALSE,"Aging Summary";#N/A,#N/A,FALSE,"Ratio Analysis";#N/A,#N/A,FALSE,"Test 120 Day Accts";#N/A,#N/A,FALSE,"Tickmarks"}</definedName>
    <definedName name="dx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_1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_1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_2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dx_2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E">#REF!</definedName>
    <definedName name="ea" localSheetId="3" hidden="1">{#N/A,#N/A,FALSE,"Aging Summary";#N/A,#N/A,FALSE,"Ratio Analysis";#N/A,#N/A,FALSE,"Test 120 Day Accts";#N/A,#N/A,FALSE,"Tickmarks"}</definedName>
    <definedName name="ea" hidden="1">{#N/A,#N/A,FALSE,"Aging Summary";#N/A,#N/A,FALSE,"Ratio Analysis";#N/A,#N/A,FALSE,"Test 120 Day Accts";#N/A,#N/A,FALSE,"Tickmarks"}</definedName>
    <definedName name="ea_1" localSheetId="3" hidden="1">{#N/A,#N/A,FALSE,"Aging Summary";#N/A,#N/A,FALSE,"Ratio Analysis";#N/A,#N/A,FALSE,"Test 120 Day Accts";#N/A,#N/A,FALSE,"Tickmarks"}</definedName>
    <definedName name="ea_1" hidden="1">{#N/A,#N/A,FALSE,"Aging Summary";#N/A,#N/A,FALSE,"Ratio Analysis";#N/A,#N/A,FALSE,"Test 120 Day Accts";#N/A,#N/A,FALSE,"Tickmarks"}</definedName>
    <definedName name="ea_1_1" localSheetId="3" hidden="1">{#N/A,#N/A,FALSE,"Aging Summary";#N/A,#N/A,FALSE,"Ratio Analysis";#N/A,#N/A,FALSE,"Test 120 Day Accts";#N/A,#N/A,FALSE,"Tickmarks"}</definedName>
    <definedName name="ea_1_1" hidden="1">{#N/A,#N/A,FALSE,"Aging Summary";#N/A,#N/A,FALSE,"Ratio Analysis";#N/A,#N/A,FALSE,"Test 120 Day Accts";#N/A,#N/A,FALSE,"Tickmarks"}</definedName>
    <definedName name="ea_2" localSheetId="3" hidden="1">{#N/A,#N/A,FALSE,"Aging Summary";#N/A,#N/A,FALSE,"Ratio Analysis";#N/A,#N/A,FALSE,"Test 120 Day Accts";#N/A,#N/A,FALSE,"Tickmarks"}</definedName>
    <definedName name="ea_2" hidden="1">{#N/A,#N/A,FALSE,"Aging Summary";#N/A,#N/A,FALSE,"Ratio Analysis";#N/A,#N/A,FALSE,"Test 120 Day Accts";#N/A,#N/A,FALSE,"Tickmarks"}</definedName>
    <definedName name="eaeıi" localSheetId="3" hidden="1">{#N/A,#N/A,FALSE,"Sheet1 (2)"}</definedName>
    <definedName name="eaeıi" hidden="1">{#N/A,#N/A,FALSE,"Sheet1 (2)"}</definedName>
    <definedName name="eaeıi_1" localSheetId="3" hidden="1">{#N/A,#N/A,FALSE,"Sheet1 (2)"}</definedName>
    <definedName name="eaeıi_1" hidden="1">{#N/A,#N/A,FALSE,"Sheet1 (2)"}</definedName>
    <definedName name="eaeıi_1_1" localSheetId="3" hidden="1">{#N/A,#N/A,FALSE,"Sheet1 (2)"}</definedName>
    <definedName name="eaeıi_1_1" hidden="1">{#N/A,#N/A,FALSE,"Sheet1 (2)"}</definedName>
    <definedName name="eaeıi_2" localSheetId="3" hidden="1">{#N/A,#N/A,FALSE,"Sheet1 (2)"}</definedName>
    <definedName name="eaeıi_2" hidden="1">{#N/A,#N/A,FALSE,"Sheet1 (2)"}</definedName>
    <definedName name="Editable" localSheetId="3" hidden="1">#REF!,#REF!,#REF!,#REF!</definedName>
    <definedName name="Editable" hidden="1">#REF!,#REF!,#REF!,#REF!</definedName>
    <definedName name="ee" localSheetId="3" hidden="1">{#N/A,#N/A,FALSE,"Aging Summary";#N/A,#N/A,FALSE,"Ratio Analysis";#N/A,#N/A,FALSE,"Test 120 Day Accts";#N/A,#N/A,FALSE,"Tickmarks"}</definedName>
    <definedName name="ee" hidden="1">{#N/A,#N/A,FALSE,"Aging Summary";#N/A,#N/A,FALSE,"Ratio Analysis";#N/A,#N/A,FALSE,"Test 120 Day Accts";#N/A,#N/A,FALSE,"Tickmarks"}</definedName>
    <definedName name="ee_1" localSheetId="3" hidden="1">{#N/A,#N/A,FALSE,"Aging Summary";#N/A,#N/A,FALSE,"Ratio Analysis";#N/A,#N/A,FALSE,"Test 120 Day Accts";#N/A,#N/A,FALSE,"Tickmarks"}</definedName>
    <definedName name="ee_1" hidden="1">{#N/A,#N/A,FALSE,"Aging Summary";#N/A,#N/A,FALSE,"Ratio Analysis";#N/A,#N/A,FALSE,"Test 120 Day Accts";#N/A,#N/A,FALSE,"Tickmarks"}</definedName>
    <definedName name="ee_1_1" localSheetId="3" hidden="1">{#N/A,#N/A,FALSE,"Aging Summary";#N/A,#N/A,FALSE,"Ratio Analysis";#N/A,#N/A,FALSE,"Test 120 Day Accts";#N/A,#N/A,FALSE,"Tickmarks"}</definedName>
    <definedName name="ee_1_1" hidden="1">{#N/A,#N/A,FALSE,"Aging Summary";#N/A,#N/A,FALSE,"Ratio Analysis";#N/A,#N/A,FALSE,"Test 120 Day Accts";#N/A,#N/A,FALSE,"Tickmarks"}</definedName>
    <definedName name="ee_2" localSheetId="3" hidden="1">{#N/A,#N/A,FALSE,"Aging Summary";#N/A,#N/A,FALSE,"Ratio Analysis";#N/A,#N/A,FALSE,"Test 120 Day Accts";#N/A,#N/A,FALSE,"Tickmarks"}</definedName>
    <definedName name="ee_2" hidden="1">{#N/A,#N/A,FALSE,"Aging Summary";#N/A,#N/A,FALSE,"Ratio Analysis";#N/A,#N/A,FALSE,"Test 120 Day Accts";#N/A,#N/A,FALSE,"Tickmarks"}</definedName>
    <definedName name="EEE" localSheetId="3" hidden="1">{"'Grafik Kontrol'!$A$1:$J$8"}</definedName>
    <definedName name="EEE" hidden="1">{"'Grafik Kontrol'!$A$1:$J$8"}</definedName>
    <definedName name="EEEE" localSheetId="3" hidden="1">{#N/A,#N/A,FALSE,"Sheet1 (2)"}</definedName>
    <definedName name="EEEE" hidden="1">{#N/A,#N/A,FALSE,"Sheet1 (2)"}</definedName>
    <definedName name="EEEE_1" localSheetId="3" hidden="1">{#N/A,#N/A,FALSE,"Sheet1 (2)"}</definedName>
    <definedName name="EEEE_1" hidden="1">{#N/A,#N/A,FALSE,"Sheet1 (2)"}</definedName>
    <definedName name="EEEE_1_1" localSheetId="3" hidden="1">{#N/A,#N/A,FALSE,"Sheet1 (2)"}</definedName>
    <definedName name="EEEE_1_1" hidden="1">{#N/A,#N/A,FALSE,"Sheet1 (2)"}</definedName>
    <definedName name="EEEE_2" localSheetId="3" hidden="1">{#N/A,#N/A,FALSE,"Sheet1 (2)"}</definedName>
    <definedName name="EEEE_2" hidden="1">{#N/A,#N/A,FALSE,"Sheet1 (2)"}</definedName>
    <definedName name="eeeee" localSheetId="3" hidden="1">{#N/A,#N/A,FALSE,"Aging Summary";#N/A,#N/A,FALSE,"Ratio Analysis";#N/A,#N/A,FALSE,"Test 120 Day Accts";#N/A,#N/A,FALSE,"Tickmarks"}</definedName>
    <definedName name="eeeee" hidden="1">{#N/A,#N/A,FALSE,"Aging Summary";#N/A,#N/A,FALSE,"Ratio Analysis";#N/A,#N/A,FALSE,"Test 120 Day Accts";#N/A,#N/A,FALSE,"Tickmarks"}</definedName>
    <definedName name="eeeee_1" localSheetId="3" hidden="1">{#N/A,#N/A,FALSE,"Aging Summary";#N/A,#N/A,FALSE,"Ratio Analysis";#N/A,#N/A,FALSE,"Test 120 Day Accts";#N/A,#N/A,FALSE,"Tickmarks"}</definedName>
    <definedName name="eeeee_1" hidden="1">{#N/A,#N/A,FALSE,"Aging Summary";#N/A,#N/A,FALSE,"Ratio Analysis";#N/A,#N/A,FALSE,"Test 120 Day Accts";#N/A,#N/A,FALSE,"Tickmarks"}</definedName>
    <definedName name="eeeee_1_1" localSheetId="3" hidden="1">{#N/A,#N/A,FALSE,"Aging Summary";#N/A,#N/A,FALSE,"Ratio Analysis";#N/A,#N/A,FALSE,"Test 120 Day Accts";#N/A,#N/A,FALSE,"Tickmarks"}</definedName>
    <definedName name="eeeee_1_1" hidden="1">{#N/A,#N/A,FALSE,"Aging Summary";#N/A,#N/A,FALSE,"Ratio Analysis";#N/A,#N/A,FALSE,"Test 120 Day Accts";#N/A,#N/A,FALSE,"Tickmarks"}</definedName>
    <definedName name="eeeee_2" localSheetId="3" hidden="1">{#N/A,#N/A,FALSE,"Aging Summary";#N/A,#N/A,FALSE,"Ratio Analysis";#N/A,#N/A,FALSE,"Test 120 Day Accts";#N/A,#N/A,FALSE,"Tickmarks"}</definedName>
    <definedName name="eeeee_2" hidden="1">{#N/A,#N/A,FALSE,"Aging Summary";#N/A,#N/A,FALSE,"Ratio Analysis";#N/A,#N/A,FALSE,"Test 120 Day Accts";#N/A,#N/A,FALSE,"Tickmarks"}</definedName>
    <definedName name="EEEEEE" localSheetId="3" hidden="1">{#N/A,#N/A,FALSE,"Sheet1 (2)"}</definedName>
    <definedName name="EEEEEE" hidden="1">{#N/A,#N/A,FALSE,"Sheet1 (2)"}</definedName>
    <definedName name="EEEEEE_1" localSheetId="3" hidden="1">{#N/A,#N/A,FALSE,"Sheet1 (2)"}</definedName>
    <definedName name="EEEEEE_1" hidden="1">{#N/A,#N/A,FALSE,"Sheet1 (2)"}</definedName>
    <definedName name="EEEEEE_1_1" localSheetId="3" hidden="1">{#N/A,#N/A,FALSE,"Sheet1 (2)"}</definedName>
    <definedName name="EEEEEE_1_1" hidden="1">{#N/A,#N/A,FALSE,"Sheet1 (2)"}</definedName>
    <definedName name="EEEEEE_2" localSheetId="3" hidden="1">{#N/A,#N/A,FALSE,"Sheet1 (2)"}</definedName>
    <definedName name="EEEEEE_2" hidden="1">{#N/A,#N/A,FALSE,"Sheet1 (2)"}</definedName>
    <definedName name="effective_date">#REF!</definedName>
    <definedName name="ege" localSheetId="3" hidden="1">{#N/A,#N/A,TRUE,"Sales Comparison";#N/A,#N/A,TRUE,"Cum. Summary FFR";#N/A,#N/A,TRUE,"Monthly Summary FFR";#N/A,#N/A,TRUE,"Cum. Summary TL";#N/A,#N/A,TRUE,"Monthly Summary TL"}</definedName>
    <definedName name="ege" hidden="1">{#N/A,#N/A,TRUE,"Sales Comparison";#N/A,#N/A,TRUE,"Cum. Summary FFR";#N/A,#N/A,TRUE,"Monthly Summary FFR";#N/A,#N/A,TRUE,"Cum. Summary TL";#N/A,#N/A,TRUE,"Monthly Summary TL"}</definedName>
    <definedName name="eheh444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heh444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mp_dbase">#REF!</definedName>
    <definedName name="emp_name">#REF!</definedName>
    <definedName name="emp_number">#REF!</definedName>
    <definedName name="End_Date">#REF!</definedName>
    <definedName name="engin" localSheetId="3" hidden="1">{#N/A,#N/A,TRUE,"Sales Comparison";#N/A,#N/A,TRUE,"Cum. Summary FFR";#N/A,#N/A,TRUE,"Monthly Summary FFR";#N/A,#N/A,TRUE,"Cum. Summary TL";#N/A,#N/A,TRUE,"Monthly Summary TL"}</definedName>
    <definedName name="engin" hidden="1">{#N/A,#N/A,TRUE,"Sales Comparison";#N/A,#N/A,TRUE,"Cum. Summary FFR";#N/A,#N/A,TRUE,"Monthly Summary FFR";#N/A,#N/A,TRUE,"Cum. Summary TL";#N/A,#N/A,TRUE,"Monthly Summary TL"}</definedName>
    <definedName name="ep_dbase">#REF!</definedName>
    <definedName name="ep1_amt" localSheetId="3">#REF!,#REF!,#REF!,#REF!,#REF!,#REF!,#REF!</definedName>
    <definedName name="ep1_amt">#REF!,#REF!,#REF!,#REF!,#REF!,#REF!,#REF!</definedName>
    <definedName name="ep2_amt">#REF!,#REF!,#REF!,#REF!,#REF!,#REF!,#REF!</definedName>
    <definedName name="EPMWorkbookOptions_1" hidden="1">"GDUAAB|LCAAAAAAABADtvQdgHEmWJSYvbcp7f0r1StfgdKEIgGATJNiQQBDswYjN5pLsHWlHIymrKoHKZVZlXWYWQMztnbz33nvvvffee||997o7nU4n99//P1xmZAFs9s5K2smeIYCqyB8/fnwfPyIe/x7vFmV6mddNUS0/|2h3vPNRmi|n1axYXnz20bo939799KPf4|g3Th5/t6rfTqrq7Zerlpo2Kb23bB69a4rPPpq37erR3btXV1fjq3v"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"jqr64u7ezs3v39/7i|evpPF9k28WyabPlNP/IvjW7|a2PqNc0fXxSLZf5FH2|qU7WdZ0v258s8iv|Mvj6adZm|il9/iJb5NKb7anNF6t1XXBXXzV5/bLOz3OCN83HhNBHR7//s5df/P5PXp588Xp35/f/nr60brKr6|l1M1lNCbkmW92l3|5|//f/3su6mq25Y/qDsGiqsphl|vd5Vjb59x/fBRYOp|PVqiymmUe/W|NmYIRQvI91yEcBJh0EhG"</definedName>
    <definedName name="EPMWorkbookOptions_3" hidden="1">"COhundwa||Xcxm|fJpsciXDaM73NSh2gRtqNXreXVlYZxUZVUftfU6f3w38sWmV3kUkTd7o6MX7ZfDeN22ld/uq2Xxi9Y5d3g8nVbrZfv4buzLTTBkoCRR93d27x3segBiJOB3v6xneX208/iu/BKF3qzK7JrYcZXX7XVnorTR86xpX|clCUo||yJfTEjeI83CeY02oCbyvjfk7x2fnHz51Ys33x9/79u79M|T4|fHL05OX3/79PQNyUCv/QDcb"</definedName>
    <definedName name="EPMWorkbookOptions_4" hidden="1">"xd5ndXT|bVrmpJ6ebQsys8|wuR/FB0bvxuZidu9|/juTSP|Rkjy|emL01cgy9Pjp1|cvTj9vV/|iDBMmC9fEl3enH354vj5/9cp8vjubaTME/qfNQV1krX5RVVff30NtbOzf7Czc3sFtfv/bgV1cvzm9PMvX/0|huuOT9589f99hvumqPHkq6efn775/V|d/uT/1yny/yIRrJr2hBDN668thPfu3b|/v79/eyHc|3|5EH75|s3J6Ys3p68M4z37"</definedName>
    <definedName name="EPMWorkbookOptions_5" hidden="1">"6sWJ6P7jV6fHP2I|v9mtWg0wHyKh1/X0a3Pepw92dw4OHtye8|79v5vznh6/OX796sSw3Zsv3xw//|7Jly9ef/mc|PHV2enr/6/z3jdEGeuNPf/y|OmPaCJK6stXpyfHr3/eRjIx4XlyylRhCfoRXTy67L8|/fwL0in/XyfK/3ts2emyLdoPimQ|/fTevfcIZfb/323LiLnO3ljX/fT3P/7857cYdulx8uWrn7e5lR5vPPnqR6QQUrz5ESk02B/"</definedName>
    <definedName name="EPMWorkbookOptions_6" hidden="1">"//4AU/|8xT5/X1XrVfH3z9N5LAff/322ePn/15VcvX9u09|//4ssXp/9f57ZvihaU5jg5ffX5l89/3oZWXYr8fDbWPe74OVHL/68kxY8sVKfZrVoNWKgzJKGn1Q/RRH36/24TdYYU9MmXQeBuPvv/ONd9QyQ5|/|F2f5/jwi|WrWC6vQDEhnvLYYP/t8thq9evjn56tWr0xcnNjb56vXPW88oQo3jr35EDUeN5yf/XyfG/3v00Rv67IeoiA7|36"</definedName>
    <definedName name="EPMWorkbookOptions_7" hidden="1">"2I3px9cWq4bI|GNv7O8Yv/r/PaN0eLr37eZpYjtPgRXxhafHH8|/yIFkqL468|//86Lf7fY5u|OD1|/dWr09c/RPv08P/d9slQhNiN/vf7vPl56xWGhHh5|ursy6dnP3IL36tRgE280eO7x6tVWUyzluDYz4NPTXOCVi2XhDh99jRrM/7Y//BN1R3841f5eZ038y|XX67y5dF5Vjbki4YfcruTMs9qAP1y|Tq7zE3L7sfc9rtV/XZSVW9JTFsmo"</definedName>
    <definedName name="EPMWorkbookOptions_8" hidden="1">"2nd/yJsfzXjWXMNv1zJ|P4fq7IdShg1AAA="</definedName>
    <definedName name="er" localSheetId="3" hidden="1">{#N/A,#N/A,FALSE,"ALM-ASISC"}</definedName>
    <definedName name="er" hidden="1">{#N/A,#N/A,FALSE,"ALM-ASISC"}</definedName>
    <definedName name="er_1" localSheetId="3" hidden="1">{#N/A,#N/A,FALSE,"ALM-ASISC"}</definedName>
    <definedName name="er_1" hidden="1">{#N/A,#N/A,FALSE,"ALM-ASISC"}</definedName>
    <definedName name="er_1_1" localSheetId="3" hidden="1">{#N/A,#N/A,FALSE,"ALM-ASISC"}</definedName>
    <definedName name="er_1_1" hidden="1">{#N/A,#N/A,FALSE,"ALM-ASISC"}</definedName>
    <definedName name="er_2" localSheetId="3" hidden="1">{#N/A,#N/A,FALSE,"ALM-ASISC"}</definedName>
    <definedName name="er_2" hidden="1">{#N/A,#N/A,FALSE,"ALM-ASISC"}</definedName>
    <definedName name="er_3" hidden="1">{#N/A,#N/A,TRUE,"Sales Comparison";#N/A,#N/A,TRUE,"Cum. Summary FFR";#N/A,#N/A,TRUE,"Monthly Summary FFR";#N/A,#N/A,TRUE,"Cum. Summary TL";#N/A,#N/A,TRUE,"Monthly Summary TL"}</definedName>
    <definedName name="ERAY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_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AY1_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rt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ert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lo">#REF!</definedName>
    <definedName name="erereer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reer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rgergegr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ergergegr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f" hidden="1">#N/A</definedName>
    <definedName name="ergergeg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gerge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gergegeg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gergege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gergegergegerg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gergegergegerg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eryeryey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ryeryey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s" localSheetId="3" hidden="1">{#N/A,#N/A,FALSE,"Aging Summary";#N/A,#N/A,FALSE,"Ratio Analysis";#N/A,#N/A,FALSE,"Test 120 Day Accts";#N/A,#N/A,FALSE,"Tickmarks"}</definedName>
    <definedName name="es" hidden="1">{#N/A,#N/A,FALSE,"Aging Summary";#N/A,#N/A,FALSE,"Ratio Analysis";#N/A,#N/A,FALSE,"Test 120 Day Accts";#N/A,#N/A,FALSE,"Tickmarks"}</definedName>
    <definedName name="es_1" localSheetId="3" hidden="1">{#N/A,#N/A,FALSE,"Aging Summary";#N/A,#N/A,FALSE,"Ratio Analysis";#N/A,#N/A,FALSE,"Test 120 Day Accts";#N/A,#N/A,FALSE,"Tickmarks"}</definedName>
    <definedName name="es_1" hidden="1">{#N/A,#N/A,FALSE,"Aging Summary";#N/A,#N/A,FALSE,"Ratio Analysis";#N/A,#N/A,FALSE,"Test 120 Day Accts";#N/A,#N/A,FALSE,"Tickmarks"}</definedName>
    <definedName name="es_1_1" localSheetId="3" hidden="1">{#N/A,#N/A,FALSE,"Aging Summary";#N/A,#N/A,FALSE,"Ratio Analysis";#N/A,#N/A,FALSE,"Test 120 Day Accts";#N/A,#N/A,FALSE,"Tickmarks"}</definedName>
    <definedName name="es_1_1" hidden="1">{#N/A,#N/A,FALSE,"Aging Summary";#N/A,#N/A,FALSE,"Ratio Analysis";#N/A,#N/A,FALSE,"Test 120 Day Accts";#N/A,#N/A,FALSE,"Tickmarks"}</definedName>
    <definedName name="es_2" localSheetId="3" hidden="1">{#N/A,#N/A,FALSE,"Aging Summary";#N/A,#N/A,FALSE,"Ratio Analysis";#N/A,#N/A,FALSE,"Test 120 Day Accts";#N/A,#N/A,FALSE,"Tickmarks"}</definedName>
    <definedName name="es_2" hidden="1">{#N/A,#N/A,FALSE,"Aging Summary";#N/A,#N/A,FALSE,"Ratio Analysis";#N/A,#N/A,FALSE,"Test 120 Day Accts";#N/A,#N/A,FALSE,"Tickmarks"}</definedName>
    <definedName name="eski" localSheetId="3" hidden="1">{#N/A,#N/A,FALSE,"Sheet1 (2)"}</definedName>
    <definedName name="eski" hidden="1">{#N/A,#N/A,FALSE,"Sheet1 (2)"}</definedName>
    <definedName name="eski_1" localSheetId="3" hidden="1">{#N/A,#N/A,FALSE,"Sheet1 (2)"}</definedName>
    <definedName name="eski_1" hidden="1">{#N/A,#N/A,FALSE,"Sheet1 (2)"}</definedName>
    <definedName name="eski_1_1" localSheetId="3" hidden="1">{#N/A,#N/A,FALSE,"Sheet1 (2)"}</definedName>
    <definedName name="eski_1_1" hidden="1">{#N/A,#N/A,FALSE,"Sheet1 (2)"}</definedName>
    <definedName name="eski_2" localSheetId="3" hidden="1">{#N/A,#N/A,FALSE,"Sheet1 (2)"}</definedName>
    <definedName name="eski_2" hidden="1">{#N/A,#N/A,FALSE,"Sheet1 (2)"}</definedName>
    <definedName name="ev.Calculation" hidden="1">-4105</definedName>
    <definedName name="ev.Initialized" hidden="1">FALSE</definedName>
    <definedName name="EV__CVPARAMS__" hidden="1">"Any by Any!$B$17:$C$38;"</definedName>
    <definedName name="EV__EVCOM_OPTIONS__" hidden="1">8</definedName>
    <definedName name="EV__EXPOPTIONS__" hidden="1">0</definedName>
    <definedName name="EV__LASTREFTIME__" hidden="1">"(GMT+02:00)12.07.2010 17:36:17"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wre" localSheetId="3" hidden="1">{#N/A,#N/A,FALSE,"Aging Summary";#N/A,#N/A,FALSE,"Ratio Analysis";#N/A,#N/A,FALSE,"Test 120 Day Accts";#N/A,#N/A,FALSE,"Tickmarks"}</definedName>
    <definedName name="ewre" hidden="1">{#N/A,#N/A,FALSE,"Aging Summary";#N/A,#N/A,FALSE,"Ratio Analysis";#N/A,#N/A,FALSE,"Test 120 Day Accts";#N/A,#N/A,FALSE,"Tickmarks"}</definedName>
    <definedName name="ewre_1" localSheetId="3" hidden="1">{#N/A,#N/A,FALSE,"Aging Summary";#N/A,#N/A,FALSE,"Ratio Analysis";#N/A,#N/A,FALSE,"Test 120 Day Accts";#N/A,#N/A,FALSE,"Tickmarks"}</definedName>
    <definedName name="ewre_1" hidden="1">{#N/A,#N/A,FALSE,"Aging Summary";#N/A,#N/A,FALSE,"Ratio Analysis";#N/A,#N/A,FALSE,"Test 120 Day Accts";#N/A,#N/A,FALSE,"Tickmarks"}</definedName>
    <definedName name="ewre_1_1" localSheetId="3" hidden="1">{#N/A,#N/A,FALSE,"Aging Summary";#N/A,#N/A,FALSE,"Ratio Analysis";#N/A,#N/A,FALSE,"Test 120 Day Accts";#N/A,#N/A,FALSE,"Tickmarks"}</definedName>
    <definedName name="ewre_1_1" hidden="1">{#N/A,#N/A,FALSE,"Aging Summary";#N/A,#N/A,FALSE,"Ratio Analysis";#N/A,#N/A,FALSE,"Test 120 Day Accts";#N/A,#N/A,FALSE,"Tickmarks"}</definedName>
    <definedName name="ewre_2" localSheetId="3" hidden="1">{#N/A,#N/A,FALSE,"Aging Summary";#N/A,#N/A,FALSE,"Ratio Analysis";#N/A,#N/A,FALSE,"Test 120 Day Accts";#N/A,#N/A,FALSE,"Tickmarks"}</definedName>
    <definedName name="ewre_2" hidden="1">{#N/A,#N/A,FALSE,"Aging Summary";#N/A,#N/A,FALSE,"Ratio Analysis";#N/A,#N/A,FALSE,"Test 120 Day Accts";#N/A,#N/A,FALSE,"Tickmarks"}</definedName>
    <definedName name="ExactAddinConnection" hidden="1">"160"</definedName>
    <definedName name="ExactAddinConnection.100" hidden="1">"exact-2003;100;mba;1"</definedName>
    <definedName name="ExactAddinConnection.110" hidden="1">"exact-2003;110;mba;1"</definedName>
    <definedName name="ExactAddinConnection.120" hidden="1">"EMT-DB-SRV;725;mante;1"</definedName>
    <definedName name="ExactAddinConnection.130" hidden="1">"EXACT-2003;130;mba;1"</definedName>
    <definedName name="ExactAddinConnection.140" hidden="1">"exact-2003;140;mba;1"</definedName>
    <definedName name="ExactAddinConnection.150" hidden="1">"exact-2003;150;mba;1"</definedName>
    <definedName name="ExactAddinConnection.160" hidden="1">"exact-2003;160;mba;1"</definedName>
    <definedName name="ExactAddinConnection.170" hidden="1">"exact-2003;170;mba;1"</definedName>
    <definedName name="ExactAddinConnection.185" hidden="1">"AMSAPP57;185;MHE1AMS;0"</definedName>
    <definedName name="ExactAddinConnection.424" hidden="1">"AMSAPP57;424;MHE1AMS;1"</definedName>
    <definedName name="ExactAddinConnection.720" hidden="1">"emt-db-srv;720;mante;1"</definedName>
    <definedName name="ExactAddinConnection.722" hidden="1">"EMT-DB-SRV;722;mante;1"</definedName>
    <definedName name="ExactAddinConnection.723" hidden="1">"emt-db-srv;723;mante;1"</definedName>
    <definedName name="ExactAddinConnection.725" hidden="1">"EMT-DB-SRV;725;mante;1"</definedName>
    <definedName name="ExactAddinConnection.726" hidden="1">"EMT-DB-SRV;726;mante;1"</definedName>
    <definedName name="ExactAddinConnection.727" hidden="1">"EMT-DB-SRV;720;mante;1"</definedName>
    <definedName name="ExactAddinConnection.728" hidden="1">"EMT-DB-SRV;727;mante;1"</definedName>
    <definedName name="ExactAddinReports" hidden="1">1</definedName>
    <definedName name="exbnumlist" hidden="1">#REF!</definedName>
    <definedName name="ExcessCash">0.025</definedName>
    <definedName name="EXP_Account">#REF!</definedName>
    <definedName name="EXP_Amortization">#REF!</definedName>
    <definedName name="EXP_Department">#REF!</definedName>
    <definedName name="EXP_Frequency">#REF!</definedName>
    <definedName name="EXP_Pattern">#REF!</definedName>
    <definedName name="exp_tdbase">#REF!</definedName>
    <definedName name="EXP_Terms">#REF!</definedName>
    <definedName name="exp_tinput">#REF!</definedName>
    <definedName name="extn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extn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ｆ" hidden="1">"iQShowAnnual"</definedName>
    <definedName name="F2텔레콤" localSheetId="3" hidden="1">{#N/A,#N/A,FALSE,"3가";#N/A,#N/A,FALSE,"3나";#N/A,#N/A,FALSE,"3다"}</definedName>
    <definedName name="F2텔레콤" hidden="1">{#N/A,#N/A,FALSE,"3가";#N/A,#N/A,FALSE,"3나";#N/A,#N/A,FALSE,"3다"}</definedName>
    <definedName name="F2텔레콤_1" localSheetId="3" hidden="1">{#N/A,#N/A,FALSE,"3가";#N/A,#N/A,FALSE,"3나";#N/A,#N/A,FALSE,"3다"}</definedName>
    <definedName name="F2텔레콤_1" hidden="1">{#N/A,#N/A,FALSE,"3가";#N/A,#N/A,FALSE,"3나";#N/A,#N/A,FALSE,"3다"}</definedName>
    <definedName name="F2텔레콤_1_1" localSheetId="3" hidden="1">{#N/A,#N/A,FALSE,"3가";#N/A,#N/A,FALSE,"3나";#N/A,#N/A,FALSE,"3다"}</definedName>
    <definedName name="F2텔레콤_1_1" hidden="1">{#N/A,#N/A,FALSE,"3가";#N/A,#N/A,FALSE,"3나";#N/A,#N/A,FALSE,"3다"}</definedName>
    <definedName name="F2텔레콤_2" localSheetId="3" hidden="1">{#N/A,#N/A,FALSE,"3가";#N/A,#N/A,FALSE,"3나";#N/A,#N/A,FALSE,"3다"}</definedName>
    <definedName name="F2텔레콤_2" hidden="1">{#N/A,#N/A,FALSE,"3가";#N/A,#N/A,FALSE,"3나";#N/A,#N/A,FALSE,"3다"}</definedName>
    <definedName name="fac_dbase">#REF!</definedName>
    <definedName name="fasdfadf" localSheetId="3" hidden="1">{#N/A,#N/A,FALSE,"Aging Summary";#N/A,#N/A,FALSE,"Ratio Analysis";#N/A,#N/A,FALSE,"Test 120 Day Accts";#N/A,#N/A,FALSE,"Tickmarks"}</definedName>
    <definedName name="fasdfadf" hidden="1">{#N/A,#N/A,FALSE,"Aging Summary";#N/A,#N/A,FALSE,"Ratio Analysis";#N/A,#N/A,FALSE,"Test 120 Day Accts";#N/A,#N/A,FALSE,"Tickmarks"}</definedName>
    <definedName name="fasdfadf_1" localSheetId="3" hidden="1">{#N/A,#N/A,FALSE,"Aging Summary";#N/A,#N/A,FALSE,"Ratio Analysis";#N/A,#N/A,FALSE,"Test 120 Day Accts";#N/A,#N/A,FALSE,"Tickmarks"}</definedName>
    <definedName name="fasdfadf_1" hidden="1">{#N/A,#N/A,FALSE,"Aging Summary";#N/A,#N/A,FALSE,"Ratio Analysis";#N/A,#N/A,FALSE,"Test 120 Day Accts";#N/A,#N/A,FALSE,"Tickmarks"}</definedName>
    <definedName name="fasdfadf_1_1" localSheetId="3" hidden="1">{#N/A,#N/A,FALSE,"Aging Summary";#N/A,#N/A,FALSE,"Ratio Analysis";#N/A,#N/A,FALSE,"Test 120 Day Accts";#N/A,#N/A,FALSE,"Tickmarks"}</definedName>
    <definedName name="fasdfadf_1_1" hidden="1">{#N/A,#N/A,FALSE,"Aging Summary";#N/A,#N/A,FALSE,"Ratio Analysis";#N/A,#N/A,FALSE,"Test 120 Day Accts";#N/A,#N/A,FALSE,"Tickmarks"}</definedName>
    <definedName name="fasdfadf_2" localSheetId="3" hidden="1">{#N/A,#N/A,FALSE,"Aging Summary";#N/A,#N/A,FALSE,"Ratio Analysis";#N/A,#N/A,FALSE,"Test 120 Day Accts";#N/A,#N/A,FALSE,"Tickmarks"}</definedName>
    <definedName name="fasdfadf_2" hidden="1">{#N/A,#N/A,FALSE,"Aging Summary";#N/A,#N/A,FALSE,"Ratio Analysis";#N/A,#N/A,FALSE,"Test 120 Day Accts";#N/A,#N/A,FALSE,"Tickmarks"}</definedName>
    <definedName name="fchynd" localSheetId="3" hidden="1">{#N/A,#N/A,FALSE,"Aging Summary";#N/A,#N/A,FALSE,"Ratio Analysis";#N/A,#N/A,FALSE,"Test 120 Day Accts";#N/A,#N/A,FALSE,"Tickmarks"}</definedName>
    <definedName name="fchynd" hidden="1">{#N/A,#N/A,FALSE,"Aging Summary";#N/A,#N/A,FALSE,"Ratio Analysis";#N/A,#N/A,FALSE,"Test 120 Day Accts";#N/A,#N/A,FALSE,"Tickmarks"}</definedName>
    <definedName name="fchynd_1" localSheetId="3" hidden="1">{#N/A,#N/A,FALSE,"Aging Summary";#N/A,#N/A,FALSE,"Ratio Analysis";#N/A,#N/A,FALSE,"Test 120 Day Accts";#N/A,#N/A,FALSE,"Tickmarks"}</definedName>
    <definedName name="fchynd_1" hidden="1">{#N/A,#N/A,FALSE,"Aging Summary";#N/A,#N/A,FALSE,"Ratio Analysis";#N/A,#N/A,FALSE,"Test 120 Day Accts";#N/A,#N/A,FALSE,"Tickmarks"}</definedName>
    <definedName name="fchynd_1_1" localSheetId="3" hidden="1">{#N/A,#N/A,FALSE,"Aging Summary";#N/A,#N/A,FALSE,"Ratio Analysis";#N/A,#N/A,FALSE,"Test 120 Day Accts";#N/A,#N/A,FALSE,"Tickmarks"}</definedName>
    <definedName name="fchynd_1_1" hidden="1">{#N/A,#N/A,FALSE,"Aging Summary";#N/A,#N/A,FALSE,"Ratio Analysis";#N/A,#N/A,FALSE,"Test 120 Day Accts";#N/A,#N/A,FALSE,"Tickmarks"}</definedName>
    <definedName name="fchynd_2" localSheetId="3" hidden="1">{#N/A,#N/A,FALSE,"Aging Summary";#N/A,#N/A,FALSE,"Ratio Analysis";#N/A,#N/A,FALSE,"Test 120 Day Accts";#N/A,#N/A,FALSE,"Tickmarks"}</definedName>
    <definedName name="fchynd_2" hidden="1">{#N/A,#N/A,FALSE,"Aging Summary";#N/A,#N/A,FALSE,"Ratio Analysis";#N/A,#N/A,FALSE,"Test 120 Day Accts";#N/A,#N/A,FALSE,"Tickmarks"}</definedName>
    <definedName name="fddfdf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fddfdf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FDFD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eb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eb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ebr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ebruary16Subscription">#REF!</definedName>
    <definedName name="February17Subscription">#REF!</definedName>
    <definedName name="fersda" localSheetId="3" hidden="1">{#N/A,#N/A,FALSE,"Sheet1 (2)"}</definedName>
    <definedName name="fersda" hidden="1">{#N/A,#N/A,FALSE,"Sheet1 (2)"}</definedName>
    <definedName name="fersda_1" localSheetId="3" hidden="1">{#N/A,#N/A,FALSE,"Sheet1 (2)"}</definedName>
    <definedName name="fersda_1" hidden="1">{#N/A,#N/A,FALSE,"Sheet1 (2)"}</definedName>
    <definedName name="fersda_1_1" localSheetId="3" hidden="1">{#N/A,#N/A,FALSE,"Sheet1 (2)"}</definedName>
    <definedName name="fersda_1_1" hidden="1">{#N/A,#N/A,FALSE,"Sheet1 (2)"}</definedName>
    <definedName name="fersda_2" localSheetId="3" hidden="1">{#N/A,#N/A,FALSE,"Sheet1 (2)"}</definedName>
    <definedName name="fersda_2" hidden="1">{#N/A,#N/A,FALSE,"Sheet1 (2)"}</definedName>
    <definedName name="ff_1" localSheetId="3" hidden="1">{"'Tablo I-C Analiz'!$A$2:$AY$62"}</definedName>
    <definedName name="ff_1" hidden="1">{"'Tablo I-C Analiz'!$A$2:$AY$62"}</definedName>
    <definedName name="ff_1_1" localSheetId="3" hidden="1">{"'Tablo I-C Analiz'!$A$2:$AY$62"}</definedName>
    <definedName name="ff_1_1" hidden="1">{"'Tablo I-C Analiz'!$A$2:$AY$62"}</definedName>
    <definedName name="ff_1_2" localSheetId="3" hidden="1">{"'Tablo I-C Analiz'!$A$2:$AY$62"}</definedName>
    <definedName name="ff_1_2" hidden="1">{"'Tablo I-C Analiz'!$A$2:$AY$62"}</definedName>
    <definedName name="ff_2" localSheetId="3" hidden="1">{"'Tablo I-C Analiz'!$A$2:$AY$62"}</definedName>
    <definedName name="ff_2" hidden="1">{"'Tablo I-C Analiz'!$A$2:$AY$62"}</definedName>
    <definedName name="ff_3" localSheetId="3" hidden="1">{"'Tablo I-C Analiz'!$A$2:$AY$62"}</definedName>
    <definedName name="ff_3" hidden="1">{"'Tablo I-C Analiz'!$A$2:$AY$62"}</definedName>
    <definedName name="fff_1" localSheetId="3" hidden="1">{#N/A,#N/A,TRUE,"Sales Comparison";#N/A,#N/A,TRUE,"Cum. Summary FFR";#N/A,#N/A,TRUE,"Monthly Summary FFR";#N/A,#N/A,TRUE,"Cum. Summary TL";#N/A,#N/A,TRUE,"Monthly Summary TL"}</definedName>
    <definedName name="fff_1" hidden="1">{#N/A,#N/A,TRUE,"Sales Comparison";#N/A,#N/A,TRUE,"Cum. Summary FFR";#N/A,#N/A,TRUE,"Monthly Summary FFR";#N/A,#N/A,TRUE,"Cum. Summary TL";#N/A,#N/A,TRUE,"Monthly Summary TL"}</definedName>
    <definedName name="fff_1_1" localSheetId="3" hidden="1">{#N/A,#N/A,TRUE,"Sales Comparison";#N/A,#N/A,TRUE,"Cum. Summary FFR";#N/A,#N/A,TRUE,"Monthly Summary FFR";#N/A,#N/A,TRUE,"Cum. Summary TL";#N/A,#N/A,TRUE,"Monthly Summary TL"}</definedName>
    <definedName name="fff_1_1" hidden="1">{#N/A,#N/A,TRUE,"Sales Comparison";#N/A,#N/A,TRUE,"Cum. Summary FFR";#N/A,#N/A,TRUE,"Monthly Summary FFR";#N/A,#N/A,TRUE,"Cum. Summary TL";#N/A,#N/A,TRUE,"Monthly Summary TL"}</definedName>
    <definedName name="fff_2" localSheetId="3" hidden="1">{#N/A,#N/A,TRUE,"Sales Comparison";#N/A,#N/A,TRUE,"Cum. Summary FFR";#N/A,#N/A,TRUE,"Monthly Summary FFR";#N/A,#N/A,TRUE,"Cum. Summary TL";#N/A,#N/A,TRUE,"Monthly Summary TL"}</definedName>
    <definedName name="fff_2" hidden="1">{#N/A,#N/A,TRUE,"Sales Comparison";#N/A,#N/A,TRUE,"Cum. Summary FFR";#N/A,#N/A,TRUE,"Monthly Summary FFR";#N/A,#N/A,TRUE,"Cum. Summary TL";#N/A,#N/A,TRUE,"Monthly Summary TL"}</definedName>
    <definedName name="fffd" localSheetId="3" hidden="1">{"FUZ_INC_A",#N/A,FALSE,"NOBE";"FUZ_INC_Q",#N/A,FALSE,"NOBE";"FUZ_BAL_A",#N/A,FALSE,"NOBE";"FUZ_CASH_A",#N/A,FALSE,"NOBE";"FUZ_PROD_A",#N/A,FALSE,"NOBE"}</definedName>
    <definedName name="fffd" hidden="1">{"FUZ_INC_A",#N/A,FALSE,"NOBE";"FUZ_INC_Q",#N/A,FALSE,"NOBE";"FUZ_BAL_A",#N/A,FALSE,"NOBE";"FUZ_CASH_A",#N/A,FALSE,"NOBE";"FUZ_PROD_A",#N/A,FALSE,"NOBE"}</definedName>
    <definedName name="fffd_1" localSheetId="3" hidden="1">{"FUZ_INC_A",#N/A,FALSE,"NOBE";"FUZ_INC_Q",#N/A,FALSE,"NOBE";"FUZ_BAL_A",#N/A,FALSE,"NOBE";"FUZ_CASH_A",#N/A,FALSE,"NOBE";"FUZ_PROD_A",#N/A,FALSE,"NOBE"}</definedName>
    <definedName name="fffd_1" hidden="1">{"FUZ_INC_A",#N/A,FALSE,"NOBE";"FUZ_INC_Q",#N/A,FALSE,"NOBE";"FUZ_BAL_A",#N/A,FALSE,"NOBE";"FUZ_CASH_A",#N/A,FALSE,"NOBE";"FUZ_PROD_A",#N/A,FALSE,"NOBE"}</definedName>
    <definedName name="fffd_1_1" localSheetId="3" hidden="1">{"FUZ_INC_A",#N/A,FALSE,"NOBE";"FUZ_INC_Q",#N/A,FALSE,"NOBE";"FUZ_BAL_A",#N/A,FALSE,"NOBE";"FUZ_CASH_A",#N/A,FALSE,"NOBE";"FUZ_PROD_A",#N/A,FALSE,"NOBE"}</definedName>
    <definedName name="fffd_1_1" hidden="1">{"FUZ_INC_A",#N/A,FALSE,"NOBE";"FUZ_INC_Q",#N/A,FALSE,"NOBE";"FUZ_BAL_A",#N/A,FALSE,"NOBE";"FUZ_CASH_A",#N/A,FALSE,"NOBE";"FUZ_PROD_A",#N/A,FALSE,"NOBE"}</definedName>
    <definedName name="fffd_2" localSheetId="3" hidden="1">{"FUZ_INC_A",#N/A,FALSE,"NOBE";"FUZ_INC_Q",#N/A,FALSE,"NOBE";"FUZ_BAL_A",#N/A,FALSE,"NOBE";"FUZ_CASH_A",#N/A,FALSE,"NOBE";"FUZ_PROD_A",#N/A,FALSE,"NOBE"}</definedName>
    <definedName name="fffd_2" hidden="1">{"FUZ_INC_A",#N/A,FALSE,"NOBE";"FUZ_INC_Q",#N/A,FALSE,"NOBE";"FUZ_BAL_A",#N/A,FALSE,"NOBE";"FUZ_CASH_A",#N/A,FALSE,"NOBE";"FUZ_PROD_A",#N/A,FALSE,"NOBE"}</definedName>
    <definedName name="FFFF" localSheetId="3" hidden="1">{#N/A,#N/A,FALSE,"Sheet1 (2)"}</definedName>
    <definedName name="FFFF" hidden="1">{#N/A,#N/A,FALSE,"Sheet1 (2)"}</definedName>
    <definedName name="FFFF_1" localSheetId="3" hidden="1">{#N/A,#N/A,FALSE,"Sheet1 (2)"}</definedName>
    <definedName name="FFFF_1" hidden="1">{#N/A,#N/A,FALSE,"Sheet1 (2)"}</definedName>
    <definedName name="FFFF_1_1" localSheetId="3" hidden="1">{#N/A,#N/A,FALSE,"Sheet1 (2)"}</definedName>
    <definedName name="FFFF_1_1" hidden="1">{#N/A,#N/A,FALSE,"Sheet1 (2)"}</definedName>
    <definedName name="FFFF_2" localSheetId="3" hidden="1">{#N/A,#N/A,FALSE,"Sheet1 (2)"}</definedName>
    <definedName name="FFFF_2" hidden="1">{#N/A,#N/A,FALSE,"Sheet1 (2)"}</definedName>
    <definedName name="fgfgdfg" localSheetId="11" hidden="1">Main.SAPF4Help()</definedName>
    <definedName name="fgfgdfg" localSheetId="10" hidden="1">Main.SAPF4Help()</definedName>
    <definedName name="fghfgfg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ghfgf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hfhfjkfkf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fhfhfjkfkf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fhfjfkfkf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hfjfkfkf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fin_dbase" localSheetId="3">#REF!</definedName>
    <definedName name="fin_dbase">#REF!</definedName>
    <definedName name="findingss" localSheetId="3" hidden="1">{#N/A,#N/A,FALSE,"Aging Summary";#N/A,#N/A,FALSE,"Ratio Analysis";#N/A,#N/A,FALSE,"Test 120 Day Accts";#N/A,#N/A,FALSE,"Tickmarks"}</definedName>
    <definedName name="findingss" hidden="1">{#N/A,#N/A,FALSE,"Aging Summary";#N/A,#N/A,FALSE,"Ratio Analysis";#N/A,#N/A,FALSE,"Test 120 Day Accts";#N/A,#N/A,FALSE,"Tickmarks"}</definedName>
    <definedName name="findingss_1" localSheetId="3" hidden="1">{#N/A,#N/A,FALSE,"Aging Summary";#N/A,#N/A,FALSE,"Ratio Analysis";#N/A,#N/A,FALSE,"Test 120 Day Accts";#N/A,#N/A,FALSE,"Tickmarks"}</definedName>
    <definedName name="findingss_1" hidden="1">{#N/A,#N/A,FALSE,"Aging Summary";#N/A,#N/A,FALSE,"Ratio Analysis";#N/A,#N/A,FALSE,"Test 120 Day Accts";#N/A,#N/A,FALSE,"Tickmarks"}</definedName>
    <definedName name="findingss_1_1" localSheetId="3" hidden="1">{#N/A,#N/A,FALSE,"Aging Summary";#N/A,#N/A,FALSE,"Ratio Analysis";#N/A,#N/A,FALSE,"Test 120 Day Accts";#N/A,#N/A,FALSE,"Tickmarks"}</definedName>
    <definedName name="findingss_1_1" hidden="1">{#N/A,#N/A,FALSE,"Aging Summary";#N/A,#N/A,FALSE,"Ratio Analysis";#N/A,#N/A,FALSE,"Test 120 Day Accts";#N/A,#N/A,FALSE,"Tickmarks"}</definedName>
    <definedName name="findingss_2" localSheetId="3" hidden="1">{#N/A,#N/A,FALSE,"Aging Summary";#N/A,#N/A,FALSE,"Ratio Analysis";#N/A,#N/A,FALSE,"Test 120 Day Accts";#N/A,#N/A,FALSE,"Tickmarks"}</definedName>
    <definedName name="findingss_2" hidden="1">{#N/A,#N/A,FALSE,"Aging Summary";#N/A,#N/A,FALSE,"Ratio Analysis";#N/A,#N/A,FALSE,"Test 120 Day Accts";#N/A,#N/A,FALSE,"Tickmarks"}</definedName>
    <definedName name="FirstMonth">#REF!</definedName>
    <definedName name="FIS" localSheetId="3" hidden="1">#REF!</definedName>
    <definedName name="FIS" hidden="1">#REF!</definedName>
    <definedName name="Fiscal_Year_End" localSheetId="3">#REF!</definedName>
    <definedName name="Fiscal_Year_End">#REF!</definedName>
    <definedName name="FiscalMonthStart">2</definedName>
    <definedName name="FiscalYearEnd">1</definedName>
    <definedName name="fjdks" localSheetId="3" hidden="1">{#N/A,#N/A,FALSE,"Aging Summary";#N/A,#N/A,FALSE,"Ratio Analysis";#N/A,#N/A,FALSE,"Test 120 Day Accts";#N/A,#N/A,FALSE,"Tickmarks"}</definedName>
    <definedName name="fjdks" hidden="1">{#N/A,#N/A,FALSE,"Aging Summary";#N/A,#N/A,FALSE,"Ratio Analysis";#N/A,#N/A,FALSE,"Test 120 Day Accts";#N/A,#N/A,FALSE,"Tickmarks"}</definedName>
    <definedName name="fjdks_1" localSheetId="3" hidden="1">{#N/A,#N/A,FALSE,"Aging Summary";#N/A,#N/A,FALSE,"Ratio Analysis";#N/A,#N/A,FALSE,"Test 120 Day Accts";#N/A,#N/A,FALSE,"Tickmarks"}</definedName>
    <definedName name="fjdks_1" hidden="1">{#N/A,#N/A,FALSE,"Aging Summary";#N/A,#N/A,FALSE,"Ratio Analysis";#N/A,#N/A,FALSE,"Test 120 Day Accts";#N/A,#N/A,FALSE,"Tickmarks"}</definedName>
    <definedName name="fjdks_1_1" localSheetId="3" hidden="1">{#N/A,#N/A,FALSE,"Aging Summary";#N/A,#N/A,FALSE,"Ratio Analysis";#N/A,#N/A,FALSE,"Test 120 Day Accts";#N/A,#N/A,FALSE,"Tickmarks"}</definedName>
    <definedName name="fjdks_1_1" hidden="1">{#N/A,#N/A,FALSE,"Aging Summary";#N/A,#N/A,FALSE,"Ratio Analysis";#N/A,#N/A,FALSE,"Test 120 Day Accts";#N/A,#N/A,FALSE,"Tickmarks"}</definedName>
    <definedName name="fjdks_2" localSheetId="3" hidden="1">{#N/A,#N/A,FALSE,"Aging Summary";#N/A,#N/A,FALSE,"Ratio Analysis";#N/A,#N/A,FALSE,"Test 120 Day Accts";#N/A,#N/A,FALSE,"Tickmarks"}</definedName>
    <definedName name="fjdks_2" hidden="1">{#N/A,#N/A,FALSE,"Aging Summary";#N/A,#N/A,FALSE,"Ratio Analysis";#N/A,#N/A,FALSE,"Test 120 Day Accts";#N/A,#N/A,FALSE,"Tickmarks"}</definedName>
    <definedName name="fkfk" localSheetId="3" hidden="1">{#N/A,#N/A,FALSE,"회선임차현황"}</definedName>
    <definedName name="fkfk" hidden="1">{#N/A,#N/A,FALSE,"회선임차현황"}</definedName>
    <definedName name="fkfk_1" localSheetId="3" hidden="1">{#N/A,#N/A,FALSE,"회선임차현황"}</definedName>
    <definedName name="fkfk_1" hidden="1">{#N/A,#N/A,FALSE,"회선임차현황"}</definedName>
    <definedName name="fkfk_1_1" localSheetId="3" hidden="1">{#N/A,#N/A,FALSE,"회선임차현황"}</definedName>
    <definedName name="fkfk_1_1" hidden="1">{#N/A,#N/A,FALSE,"회선임차현황"}</definedName>
    <definedName name="fkfk_2" localSheetId="3" hidden="1">{#N/A,#N/A,FALSE,"회선임차현황"}</definedName>
    <definedName name="fkfk_2" hidden="1">{#N/A,#N/A,FALSE,"회선임차현황"}</definedName>
    <definedName name="fkwheku" localSheetId="3" hidden="1">{#N/A,#N/A,FALSE,"ALM-ASISC"}</definedName>
    <definedName name="fkwheku" hidden="1">{#N/A,#N/A,FALSE,"ALM-ASISC"}</definedName>
    <definedName name="fkwheku_1" localSheetId="3" hidden="1">{#N/A,#N/A,FALSE,"ALM-ASISC"}</definedName>
    <definedName name="fkwheku_1" hidden="1">{#N/A,#N/A,FALSE,"ALM-ASISC"}</definedName>
    <definedName name="fkwheku_1_1" localSheetId="3" hidden="1">{#N/A,#N/A,FALSE,"ALM-ASISC"}</definedName>
    <definedName name="fkwheku_1_1" hidden="1">{#N/A,#N/A,FALSE,"ALM-ASISC"}</definedName>
    <definedName name="fkwheku_2" localSheetId="3" hidden="1">{#N/A,#N/A,FALSE,"ALM-ASISC"}</definedName>
    <definedName name="fkwheku_2" hidden="1">{#N/A,#N/A,FALSE,"ALM-ASISC"}</definedName>
    <definedName name="flash1" localSheetId="3" hidden="1">{"FlashP1",#N/A,FALSE,"Flash p 1";"FlashKInd",#N/A,FALSE,"Flash K Ind";"FlashOpProf",#N/A,FALSE,"Flash Op prof";"Market",#N/A,FALSE,"Market"}</definedName>
    <definedName name="flash1" hidden="1">{"FlashP1",#N/A,FALSE,"Flash p 1";"FlashKInd",#N/A,FALSE,"Flash K Ind";"FlashOpProf",#N/A,FALSE,"Flash Op prof";"Market",#N/A,FALSE,"Market"}</definedName>
    <definedName name="Fono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Fono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forecast">#REF!</definedName>
    <definedName name="fsdf" localSheetId="3" hidden="1">{#N/A,#N/A,FALSE,"Aging Summary";#N/A,#N/A,FALSE,"Ratio Analysis";#N/A,#N/A,FALSE,"Test 120 Day Accts";#N/A,#N/A,FALSE,"Tickmarks"}</definedName>
    <definedName name="fsdf" hidden="1">{#N/A,#N/A,FALSE,"Aging Summary";#N/A,#N/A,FALSE,"Ratio Analysis";#N/A,#N/A,FALSE,"Test 120 Day Accts";#N/A,#N/A,FALSE,"Tickmarks"}</definedName>
    <definedName name="fsdf_1" localSheetId="3" hidden="1">{#N/A,#N/A,FALSE,"Aging Summary";#N/A,#N/A,FALSE,"Ratio Analysis";#N/A,#N/A,FALSE,"Test 120 Day Accts";#N/A,#N/A,FALSE,"Tickmarks"}</definedName>
    <definedName name="fsdf_1" hidden="1">{#N/A,#N/A,FALSE,"Aging Summary";#N/A,#N/A,FALSE,"Ratio Analysis";#N/A,#N/A,FALSE,"Test 120 Day Accts";#N/A,#N/A,FALSE,"Tickmarks"}</definedName>
    <definedName name="fsdf_1_1" localSheetId="3" hidden="1">{#N/A,#N/A,FALSE,"Aging Summary";#N/A,#N/A,FALSE,"Ratio Analysis";#N/A,#N/A,FALSE,"Test 120 Day Accts";#N/A,#N/A,FALSE,"Tickmarks"}</definedName>
    <definedName name="fsdf_1_1" hidden="1">{#N/A,#N/A,FALSE,"Aging Summary";#N/A,#N/A,FALSE,"Ratio Analysis";#N/A,#N/A,FALSE,"Test 120 Day Accts";#N/A,#N/A,FALSE,"Tickmarks"}</definedName>
    <definedName name="fsdf_2" localSheetId="3" hidden="1">{#N/A,#N/A,FALSE,"Aging Summary";#N/A,#N/A,FALSE,"Ratio Analysis";#N/A,#N/A,FALSE,"Test 120 Day Accts";#N/A,#N/A,FALSE,"Tickmarks"}</definedName>
    <definedName name="fsdf_2" hidden="1">{#N/A,#N/A,FALSE,"Aging Summary";#N/A,#N/A,FALSE,"Ratio Analysis";#N/A,#N/A,FALSE,"Test 120 Day Accts";#N/A,#N/A,FALSE,"Tickmarks"}</definedName>
    <definedName name="fsdfsd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sdfsd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fu">#REF!</definedName>
    <definedName name="FYE">#REF!</definedName>
    <definedName name="ga" localSheetId="3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_1" localSheetId="3" hidden="1">{#N/A,#N/A,FALSE,"Aging Summary";#N/A,#N/A,FALSE,"Ratio Analysis";#N/A,#N/A,FALSE,"Test 120 Day Accts";#N/A,#N/A,FALSE,"Tickmarks"}</definedName>
    <definedName name="ga_1" hidden="1">{#N/A,#N/A,FALSE,"Aging Summary";#N/A,#N/A,FALSE,"Ratio Analysis";#N/A,#N/A,FALSE,"Test 120 Day Accts";#N/A,#N/A,FALSE,"Tickmarks"}</definedName>
    <definedName name="ga_1_1" localSheetId="3" hidden="1">{#N/A,#N/A,FALSE,"Aging Summary";#N/A,#N/A,FALSE,"Ratio Analysis";#N/A,#N/A,FALSE,"Test 120 Day Accts";#N/A,#N/A,FALSE,"Tickmarks"}</definedName>
    <definedName name="ga_1_1" hidden="1">{#N/A,#N/A,FALSE,"Aging Summary";#N/A,#N/A,FALSE,"Ratio Analysis";#N/A,#N/A,FALSE,"Test 120 Day Accts";#N/A,#N/A,FALSE,"Tickmarks"}</definedName>
    <definedName name="ga_2" localSheetId="3" hidden="1">{#N/A,#N/A,FALSE,"Aging Summary";#N/A,#N/A,FALSE,"Ratio Analysis";#N/A,#N/A,FALSE,"Test 120 Day Accts";#N/A,#N/A,FALSE,"Tickmarks"}</definedName>
    <definedName name="ga_2" hidden="1">{#N/A,#N/A,FALSE,"Aging Summary";#N/A,#N/A,FALSE,"Ratio Analysis";#N/A,#N/A,FALSE,"Test 120 Day Accts";#N/A,#N/A,FALSE,"Tickmarks"}</definedName>
    <definedName name="ga_acct_dbase">#REF!</definedName>
    <definedName name="ga_acct_fa">#REF!</definedName>
    <definedName name="ga_acct_hdct">#REF!</definedName>
    <definedName name="ga_acct_hdct_match">#REF!</definedName>
    <definedName name="ga_acct_match">#REF!</definedName>
    <definedName name="ga_cc_dbase">#REF!</definedName>
    <definedName name="ga_cc_fa">#REF!</definedName>
    <definedName name="ga_cc_hdct">#REF!</definedName>
    <definedName name="ga_cc_hdct_match">#REF!</definedName>
    <definedName name="ga_cc_match">#REF!</definedName>
    <definedName name="ga_FA">#REF!</definedName>
    <definedName name="ga_fac_dbase">#REF!</definedName>
    <definedName name="ga_fac_fa">#REF!</definedName>
    <definedName name="ga_fac_hdct">#REF!</definedName>
    <definedName name="ga_fac_hdct_match">#REF!</definedName>
    <definedName name="ga_fac_match">#REF!</definedName>
    <definedName name="ga_fin_dbase">#REF!</definedName>
    <definedName name="ga_fin_fa">#REF!</definedName>
    <definedName name="ga_fin_hdct">#REF!</definedName>
    <definedName name="ga_fin_hdct_match">#REF!</definedName>
    <definedName name="ga_fin_match">#REF!</definedName>
    <definedName name="ga_hr_dbase">#REF!</definedName>
    <definedName name="ga_hr_fa">#REF!</definedName>
    <definedName name="ga_hr_hdct">#REF!</definedName>
    <definedName name="ga_hr_hdct_match">#REF!</definedName>
    <definedName name="ga_hr_match">#REF!</definedName>
    <definedName name="ga_ootc_dbase">#REF!</definedName>
    <definedName name="ga_ootc_fa">#REF!</definedName>
    <definedName name="ga_ootc_hdct">#REF!</definedName>
    <definedName name="ga_ootc_hdct_match">#REF!</definedName>
    <definedName name="ga_ootc_match">#REF!</definedName>
    <definedName name="GA_PRINT">#REF!</definedName>
    <definedName name="gcyigyi">#REF!</definedName>
    <definedName name="gd" hidden="1">#N/A</definedName>
    <definedName name="GELLL" localSheetId="3" hidden="1">{"'Grafik Kontrol'!$A$1:$J$8"}</definedName>
    <definedName name="GELLL" hidden="1">{"'Grafik Kontrol'!$A$1:$J$8"}</definedName>
    <definedName name="gergerg" localSheetId="3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gergerg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gf" localSheetId="3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gf_1" localSheetId="3" hidden="1">{#N/A,#N/A,FALSE,"Aging Summary";#N/A,#N/A,FALSE,"Ratio Analysis";#N/A,#N/A,FALSE,"Test 120 Day Accts";#N/A,#N/A,FALSE,"Tickmarks"}</definedName>
    <definedName name="gf_1" hidden="1">{#N/A,#N/A,FALSE,"Aging Summary";#N/A,#N/A,FALSE,"Ratio Analysis";#N/A,#N/A,FALSE,"Test 120 Day Accts";#N/A,#N/A,FALSE,"Tickmarks"}</definedName>
    <definedName name="gf_1_1" localSheetId="3" hidden="1">{#N/A,#N/A,FALSE,"Aging Summary";#N/A,#N/A,FALSE,"Ratio Analysis";#N/A,#N/A,FALSE,"Test 120 Day Accts";#N/A,#N/A,FALSE,"Tickmarks"}</definedName>
    <definedName name="gf_1_1" hidden="1">{#N/A,#N/A,FALSE,"Aging Summary";#N/A,#N/A,FALSE,"Ratio Analysis";#N/A,#N/A,FALSE,"Test 120 Day Accts";#N/A,#N/A,FALSE,"Tickmarks"}</definedName>
    <definedName name="gf_2" localSheetId="3" hidden="1">{#N/A,#N/A,FALSE,"Aging Summary";#N/A,#N/A,FALSE,"Ratio Analysis";#N/A,#N/A,FALSE,"Test 120 Day Accts";#N/A,#N/A,FALSE,"Tickmarks"}</definedName>
    <definedName name="gf_2" hidden="1">{#N/A,#N/A,FALSE,"Aging Summary";#N/A,#N/A,FALSE,"Ratio Analysis";#N/A,#N/A,FALSE,"Test 120 Day Accts";#N/A,#N/A,FALSE,"Tickmarks"}</definedName>
    <definedName name="gfdsdfg" localSheetId="3" hidden="1">{#N/A,#N/A,FALSE,"3가";#N/A,#N/A,FALSE,"3나";#N/A,#N/A,FALSE,"3다"}</definedName>
    <definedName name="gfdsdfg" hidden="1">{#N/A,#N/A,FALSE,"3가";#N/A,#N/A,FALSE,"3나";#N/A,#N/A,FALSE,"3다"}</definedName>
    <definedName name="gfdsdfg_1" localSheetId="3" hidden="1">{#N/A,#N/A,FALSE,"3가";#N/A,#N/A,FALSE,"3나";#N/A,#N/A,FALSE,"3다"}</definedName>
    <definedName name="gfdsdfg_1" hidden="1">{#N/A,#N/A,FALSE,"3가";#N/A,#N/A,FALSE,"3나";#N/A,#N/A,FALSE,"3다"}</definedName>
    <definedName name="gfdsdfg_1_1" localSheetId="3" hidden="1">{#N/A,#N/A,FALSE,"3가";#N/A,#N/A,FALSE,"3나";#N/A,#N/A,FALSE,"3다"}</definedName>
    <definedName name="gfdsdfg_1_1" hidden="1">{#N/A,#N/A,FALSE,"3가";#N/A,#N/A,FALSE,"3나";#N/A,#N/A,FALSE,"3다"}</definedName>
    <definedName name="gfdsdfg_2" localSheetId="3" hidden="1">{#N/A,#N/A,FALSE,"3가";#N/A,#N/A,FALSE,"3나";#N/A,#N/A,FALSE,"3다"}</definedName>
    <definedName name="gfdsdfg_2" hidden="1">{#N/A,#N/A,FALSE,"3가";#N/A,#N/A,FALSE,"3나";#N/A,#N/A,FALSE,"3다"}</definedName>
    <definedName name="gg" localSheetId="3" hidden="1">{#N/A,#N/A,FALSE,"EARNINGS";#N/A,#N/A,FALSE,"BALANCE";#N/A,#N/A,FALSE,"CASHFLOW"}</definedName>
    <definedName name="gg" hidden="1">{#N/A,#N/A,FALSE,"EARNINGS";#N/A,#N/A,FALSE,"BALANCE";#N/A,#N/A,FALSE,"CASHFLOW"}</definedName>
    <definedName name="ggffgh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gffgh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ggggg" hidden="1">#REF!</definedName>
    <definedName name="ghhg" localSheetId="3" hidden="1">{"'Grafik Kontrol'!$A$1:$J$8"}</definedName>
    <definedName name="ghhg" hidden="1">{"'Grafik Kontrol'!$A$1:$J$8"}</definedName>
    <definedName name="ghkghkghk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ghkghkghk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ghkghkghkgh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hkghkghkgh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hkghkgk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hkghkgk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ML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ogl" localSheetId="3" hidden="1">{"'BS'!$C$10"}</definedName>
    <definedName name="gogl" hidden="1">{"'BS'!$C$10"}</definedName>
    <definedName name="gogl_1" localSheetId="3" hidden="1">{"'BS'!$C$10"}</definedName>
    <definedName name="gogl_1" hidden="1">{"'BS'!$C$10"}</definedName>
    <definedName name="gogl_1_1" localSheetId="3" hidden="1">{"'BS'!$C$10"}</definedName>
    <definedName name="gogl_1_1" hidden="1">{"'BS'!$C$10"}</definedName>
    <definedName name="gogl_1_2" localSheetId="3" hidden="1">{"'BS'!$C$10"}</definedName>
    <definedName name="gogl_1_2" hidden="1">{"'BS'!$C$10"}</definedName>
    <definedName name="gogl_2" localSheetId="3" hidden="1">{"'BS'!$C$10"}</definedName>
    <definedName name="gogl_2" hidden="1">{"'BS'!$C$10"}</definedName>
    <definedName name="gogl_3" localSheetId="3" hidden="1">{"'BS'!$C$10"}</definedName>
    <definedName name="gogl_3" hidden="1">{"'BS'!$C$10"}</definedName>
    <definedName name="ğp" hidden="1">{#N/A,#N/A,TRUE,"Sales Comparison";#N/A,#N/A,TRUE,"Cum. Summary FFR";#N/A,#N/A,TRUE,"Monthly Summary FFR";#N/A,#N/A,TRUE,"Cum. Summary TL";#N/A,#N/A,TRUE,"Monthly Summary TL"}</definedName>
    <definedName name="grergergeg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rergergeg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grossnetdebt" hidden="1">#REF!</definedName>
    <definedName name="growth_arr">#REF!</definedName>
    <definedName name="GRowthC">#REF!</definedName>
    <definedName name="hakan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aka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C_Bonus">#REF!</definedName>
    <definedName name="HC_Criteria">#REF!</definedName>
    <definedName name="HC_Criteria2">#REF!</definedName>
    <definedName name="HC_Criteria3">#REF!</definedName>
    <definedName name="HC_Criteria4">#REF!</definedName>
    <definedName name="HC_Criteria5">#REF!</definedName>
    <definedName name="HC_Criteria6">#REF!</definedName>
    <definedName name="HC_Criteria7">#REF!</definedName>
    <definedName name="HC_Criteria9">#REF!</definedName>
    <definedName name="HC_Database">#REF!</definedName>
    <definedName name="HC_Function">#REF!</definedName>
    <definedName name="HC_FunctionList">#REF!</definedName>
    <definedName name="HC_HireDate">#REF!</definedName>
    <definedName name="HC_Inflation">#REF!</definedName>
    <definedName name="HC_MedicareTax">1.45</definedName>
    <definedName name="HC_PayrollTax" comment="7">6.2</definedName>
    <definedName name="HC_RampStartDate">#REF!</definedName>
    <definedName name="HC_RepType">#REF!</definedName>
    <definedName name="HC_Salary">#REF!</definedName>
    <definedName name="HC_Status">#REF!</definedName>
    <definedName name="HC_Subfunction">#REF!</definedName>
    <definedName name="HC_TermDate">#REF!</definedName>
    <definedName name="HC_USOffshore">#REF!</definedName>
    <definedName name="hejlkw" localSheetId="3" hidden="1">{#N/A,#N/A,FALSE,"ALM-ASISC"}</definedName>
    <definedName name="hejlkw" hidden="1">{#N/A,#N/A,FALSE,"ALM-ASISC"}</definedName>
    <definedName name="hejlkw_1" localSheetId="3" hidden="1">{#N/A,#N/A,FALSE,"ALM-ASISC"}</definedName>
    <definedName name="hejlkw_1" hidden="1">{#N/A,#N/A,FALSE,"ALM-ASISC"}</definedName>
    <definedName name="hejlkw_1_1" localSheetId="3" hidden="1">{#N/A,#N/A,FALSE,"ALM-ASISC"}</definedName>
    <definedName name="hejlkw_1_1" hidden="1">{#N/A,#N/A,FALSE,"ALM-ASISC"}</definedName>
    <definedName name="hejlkw_2" localSheetId="3" hidden="1">{#N/A,#N/A,FALSE,"ALM-ASISC"}</definedName>
    <definedName name="hejlkw_2" hidden="1">{#N/A,#N/A,FALSE,"ALM-ASISC"}</definedName>
    <definedName name="hfcxtn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hfcxtn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hfjhhd" localSheetId="3" hidden="1">{#N/A,#N/A,TRUE,"Sales Comparison";#N/A,#N/A,TRUE,"Cum. Summary FFR";#N/A,#N/A,TRUE,"Monthly Summary FFR";#N/A,#N/A,TRUE,"Cum. Summary TL";#N/A,#N/A,TRUE,"Monthly Summary TL"}</definedName>
    <definedName name="hfjhhd" hidden="1">{#N/A,#N/A,TRUE,"Sales Comparison";#N/A,#N/A,TRUE,"Cum. Summary FFR";#N/A,#N/A,TRUE,"Monthly Summary FFR";#N/A,#N/A,TRUE,"Cum. Summary TL";#N/A,#N/A,TRUE,"Monthly Summary TL"}</definedName>
    <definedName name="hfvf" localSheetId="3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hfvf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hg" hidden="1">#N/A</definedName>
    <definedName name="hgkdj" localSheetId="3" hidden="1">{"AnnualRentRoll",#N/A,FALSE,"RentRoll"}</definedName>
    <definedName name="hgkdj" hidden="1">{"AnnualRentRoll",#N/A,FALSE,"RentRoll"}</definedName>
    <definedName name="hh" localSheetId="3" hidden="1">{"trakya1",#N/A,FALSE,"MASRAF.XLS"}</definedName>
    <definedName name="hh" hidden="1">{"trakya1",#N/A,FALSE,"MASRAF.XLS"}</definedName>
    <definedName name="HHH" localSheetId="3" hidden="1">{#N/A,#N/A,FALSE,"Sheet1 (2)"}</definedName>
    <definedName name="HHH" hidden="1">{#N/A,#N/A,FALSE,"Sheet1 (2)"}</definedName>
    <definedName name="HHH_1" localSheetId="3" hidden="1">{#N/A,#N/A,FALSE,"Sheet1 (2)"}</definedName>
    <definedName name="HHH_1" hidden="1">{#N/A,#N/A,FALSE,"Sheet1 (2)"}</definedName>
    <definedName name="HHH_1_1" localSheetId="3" hidden="1">{#N/A,#N/A,FALSE,"Sheet1 (2)"}</definedName>
    <definedName name="HHH_1_1" hidden="1">{#N/A,#N/A,FALSE,"Sheet1 (2)"}</definedName>
    <definedName name="HHH_2" localSheetId="3" hidden="1">{#N/A,#N/A,FALSE,"Sheet1 (2)"}</definedName>
    <definedName name="HHH_2" hidden="1">{#N/A,#N/A,FALSE,"Sheet1 (2)"}</definedName>
    <definedName name="hih" localSheetId="3" hidden="1">{"'BS'!$C$10"}</definedName>
    <definedName name="hih" hidden="1">{"'BS'!$C$10"}</definedName>
    <definedName name="hih_1" localSheetId="3" hidden="1">{"'BS'!$C$10"}</definedName>
    <definedName name="hih_1" hidden="1">{"'BS'!$C$10"}</definedName>
    <definedName name="hih_1_1" localSheetId="3" hidden="1">{"'BS'!$C$10"}</definedName>
    <definedName name="hih_1_1" hidden="1">{"'BS'!$C$10"}</definedName>
    <definedName name="hih_1_2" localSheetId="3" hidden="1">{"'BS'!$C$10"}</definedName>
    <definedName name="hih_1_2" hidden="1">{"'BS'!$C$10"}</definedName>
    <definedName name="hih_2" localSheetId="3" hidden="1">{"'BS'!$C$10"}</definedName>
    <definedName name="hih_2" hidden="1">{"'BS'!$C$10"}</definedName>
    <definedName name="hih_3" localSheetId="3" hidden="1">{"'BS'!$C$10"}</definedName>
    <definedName name="hih_3" hidden="1">{"'BS'!$C$10"}</definedName>
    <definedName name="hjdg" localSheetId="3" hidden="1">{#N/A,#N/A,FALSE,"PropertyInfo"}</definedName>
    <definedName name="hjdg" hidden="1">{#N/A,#N/A,FALSE,"PropertyInfo"}</definedName>
    <definedName name="hjjjh" localSheetId="3" hidden="1">{#N/A,#N/A,FALSE,"Aging Summary";#N/A,#N/A,FALSE,"Ratio Analysis";#N/A,#N/A,FALSE,"Test 120 Day Accts";#N/A,#N/A,FALSE,"Tickmarks"}</definedName>
    <definedName name="hjjjh" hidden="1">{#N/A,#N/A,FALSE,"Aging Summary";#N/A,#N/A,FALSE,"Ratio Analysis";#N/A,#N/A,FALSE,"Test 120 Day Accts";#N/A,#N/A,FALSE,"Tickmarks"}</definedName>
    <definedName name="hjjjh_1" localSheetId="3" hidden="1">{#N/A,#N/A,FALSE,"Aging Summary";#N/A,#N/A,FALSE,"Ratio Analysis";#N/A,#N/A,FALSE,"Test 120 Day Accts";#N/A,#N/A,FALSE,"Tickmarks"}</definedName>
    <definedName name="hjjjh_1" hidden="1">{#N/A,#N/A,FALSE,"Aging Summary";#N/A,#N/A,FALSE,"Ratio Analysis";#N/A,#N/A,FALSE,"Test 120 Day Accts";#N/A,#N/A,FALSE,"Tickmarks"}</definedName>
    <definedName name="hjjjh_1_1" localSheetId="3" hidden="1">{#N/A,#N/A,FALSE,"Aging Summary";#N/A,#N/A,FALSE,"Ratio Analysis";#N/A,#N/A,FALSE,"Test 120 Day Accts";#N/A,#N/A,FALSE,"Tickmarks"}</definedName>
    <definedName name="hjjjh_1_1" hidden="1">{#N/A,#N/A,FALSE,"Aging Summary";#N/A,#N/A,FALSE,"Ratio Analysis";#N/A,#N/A,FALSE,"Test 120 Day Accts";#N/A,#N/A,FALSE,"Tickmarks"}</definedName>
    <definedName name="hjjjh_2" localSheetId="3" hidden="1">{#N/A,#N/A,FALSE,"Aging Summary";#N/A,#N/A,FALSE,"Ratio Analysis";#N/A,#N/A,FALSE,"Test 120 Day Accts";#N/A,#N/A,FALSE,"Tickmarks"}</definedName>
    <definedName name="hjjjh_2" hidden="1">{#N/A,#N/A,FALSE,"Aging Summary";#N/A,#N/A,FALSE,"Ratio Analysis";#N/A,#N/A,FALSE,"Test 120 Day Accts";#N/A,#N/A,FALSE,"Tickmarks"}</definedName>
    <definedName name="HJUI" localSheetId="3" hidden="1">{#N/A,#N/A,FALSE,"Sheet1 (2)"}</definedName>
    <definedName name="HJUI" hidden="1">{#N/A,#N/A,FALSE,"Sheet1 (2)"}</definedName>
    <definedName name="HJUI_1" localSheetId="3" hidden="1">{#N/A,#N/A,FALSE,"Sheet1 (2)"}</definedName>
    <definedName name="HJUI_1" hidden="1">{#N/A,#N/A,FALSE,"Sheet1 (2)"}</definedName>
    <definedName name="HJUI_1_1" localSheetId="3" hidden="1">{#N/A,#N/A,FALSE,"Sheet1 (2)"}</definedName>
    <definedName name="HJUI_1_1" hidden="1">{#N/A,#N/A,FALSE,"Sheet1 (2)"}</definedName>
    <definedName name="HJUI_2" localSheetId="3" hidden="1">{#N/A,#N/A,FALSE,"Sheet1 (2)"}</definedName>
    <definedName name="HJUI_2" hidden="1">{#N/A,#N/A,FALSE,"Sheet1 (2)"}</definedName>
    <definedName name="hlh" localSheetId="3" hidden="1">{"'BS'!$C$10"}</definedName>
    <definedName name="hlh" hidden="1">{"'BS'!$C$10"}</definedName>
    <definedName name="hlh_1" localSheetId="3" hidden="1">{"'BS'!$C$10"}</definedName>
    <definedName name="hlh_1" hidden="1">{"'BS'!$C$10"}</definedName>
    <definedName name="hlh_1_1" localSheetId="3" hidden="1">{"'BS'!$C$10"}</definedName>
    <definedName name="hlh_1_1" hidden="1">{"'BS'!$C$10"}</definedName>
    <definedName name="hlh_1_2" localSheetId="3" hidden="1">{"'BS'!$C$10"}</definedName>
    <definedName name="hlh_1_2" hidden="1">{"'BS'!$C$10"}</definedName>
    <definedName name="hlh_2" localSheetId="3" hidden="1">{"'BS'!$C$10"}</definedName>
    <definedName name="hlh_2" hidden="1">{"'BS'!$C$10"}</definedName>
    <definedName name="hlh_3" localSheetId="3" hidden="1">{"'BS'!$C$10"}</definedName>
    <definedName name="hlh_3" hidden="1">{"'BS'!$C$10"}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R_BUDGET" localSheetId="3" hidden="1">{#N/A,#N/A,FALSE,"Cover";#N/A,#N/A,FALSE,"Index";#N/A,#N/A,FALSE,"Spec";#N/A,#N/A,FALSE,"Breakdown";#N/A,#N/A,FALSE,"Cost Plan"}</definedName>
    <definedName name="HR_BUDGET" hidden="1">{#N/A,#N/A,FALSE,"Cover";#N/A,#N/A,FALSE,"Index";#N/A,#N/A,FALSE,"Spec";#N/A,#N/A,FALSE,"Breakdown";#N/A,#N/A,FALSE,"Cost Plan"}</definedName>
    <definedName name="hr_dbase">#REF!</definedName>
    <definedName name="hsdgfjhf" localSheetId="3" hidden="1">{#N/A,#N/A,FALSE,"ALM-ASISC"}</definedName>
    <definedName name="hsdgfjhf" hidden="1">{#N/A,#N/A,FALSE,"ALM-ASISC"}</definedName>
    <definedName name="hsdgfjhf_1" localSheetId="3" hidden="1">{#N/A,#N/A,FALSE,"ALM-ASISC"}</definedName>
    <definedName name="hsdgfjhf_1" hidden="1">{#N/A,#N/A,FALSE,"ALM-ASISC"}</definedName>
    <definedName name="hsdgfjhf_1_1" localSheetId="3" hidden="1">{#N/A,#N/A,FALSE,"ALM-ASISC"}</definedName>
    <definedName name="hsdgfjhf_1_1" hidden="1">{#N/A,#N/A,FALSE,"ALM-ASISC"}</definedName>
    <definedName name="hsdgfjhf_2" localSheetId="3" hidden="1">{#N/A,#N/A,FALSE,"ALM-ASISC"}</definedName>
    <definedName name="hsdgfjhf_2" hidden="1">{#N/A,#N/A,FALSE,"ALM-ASISC"}</definedName>
    <definedName name="htm" localSheetId="3" hidden="1">{"'WS Sales by Rep'!$A$24:$L$46"}</definedName>
    <definedName name="htm" hidden="1">{"'WS Sales by Rep'!$A$24:$L$46"}</definedName>
    <definedName name="htm_cc" localSheetId="3" hidden="1">{"'WS Sales by Rep'!$A$24:$L$46"}</definedName>
    <definedName name="htm_cc" hidden="1">{"'WS Sales by Rep'!$A$24:$L$46"}</definedName>
    <definedName name="htm_cc_ws" localSheetId="3" hidden="1">{"'WS Sales by Rep'!$A$24:$L$46"}</definedName>
    <definedName name="htm_cc_ws" hidden="1">{"'WS Sales by Rep'!$A$24:$L$46"}</definedName>
    <definedName name="htm_cc_ws4" localSheetId="3" hidden="1">{"'WS Sales by Rep'!$A$24:$L$46"}</definedName>
    <definedName name="htm_cc_ws4" hidden="1">{"'WS Sales by Rep'!$A$24:$L$46"}</definedName>
    <definedName name="htm_cc2" localSheetId="3" hidden="1">{"'WS Sales by Rep'!$A$24:$L$46"}</definedName>
    <definedName name="htm_cc2" hidden="1">{"'WS Sales by Rep'!$A$24:$L$46"}</definedName>
    <definedName name="htm_cc2_ws" localSheetId="3" hidden="1">{"'WS Sales by Rep'!$A$24:$L$46"}</definedName>
    <definedName name="htm_cc2_ws" hidden="1">{"'WS Sales by Rep'!$A$24:$L$46"}</definedName>
    <definedName name="htm_cc3" localSheetId="3" hidden="1">{"'WS Sales by Rep'!$A$24:$L$46"}</definedName>
    <definedName name="htm_cc3" hidden="1">{"'WS Sales by Rep'!$A$24:$L$46"}</definedName>
    <definedName name="htm_cc3_ws" localSheetId="3" hidden="1">{"'WS Sales by Rep'!$A$24:$L$46"}</definedName>
    <definedName name="htm_cc3_ws" hidden="1">{"'WS Sales by Rep'!$A$24:$L$46"}</definedName>
    <definedName name="htm_cc4" localSheetId="3" hidden="1">{"'WS Sales by Rep'!$A$24:$L$46"}</definedName>
    <definedName name="htm_cc4" hidden="1">{"'WS Sales by Rep'!$A$24:$L$46"}</definedName>
    <definedName name="htm_fac" localSheetId="3" hidden="1">{"'WS Sales by Rep'!$A$24:$L$46"}</definedName>
    <definedName name="htm_fac" hidden="1">{"'WS Sales by Rep'!$A$24:$L$46"}</definedName>
    <definedName name="htm_fac2" localSheetId="3" hidden="1">{"'WS Sales by Rep'!$A$24:$L$46"}</definedName>
    <definedName name="htm_fac2" hidden="1">{"'WS Sales by Rep'!$A$24:$L$46"}</definedName>
    <definedName name="htm_fin" localSheetId="3" hidden="1">{"'WS Sales by Rep'!$A$24:$L$46"}</definedName>
    <definedName name="htm_fin" hidden="1">{"'WS Sales by Rep'!$A$24:$L$46"}</definedName>
    <definedName name="htm_fin2" localSheetId="3" hidden="1">{"'WS Sales by Rep'!$A$24:$L$46"}</definedName>
    <definedName name="htm_fin2" hidden="1">{"'WS Sales by Rep'!$A$24:$L$46"}</definedName>
    <definedName name="htm_fin3" localSheetId="3" hidden="1">{"'WS Sales by Rep'!$A$24:$L$46"}</definedName>
    <definedName name="htm_fin3" hidden="1">{"'WS Sales by Rep'!$A$24:$L$46"}</definedName>
    <definedName name="htm_fin4" localSheetId="3" hidden="1">{"'WS Sales by Rep'!$A$24:$L$46"}</definedName>
    <definedName name="htm_fin4" hidden="1">{"'WS Sales by Rep'!$A$24:$L$46"}</definedName>
    <definedName name="htm_fin5" localSheetId="3" hidden="1">{"'WS Sales by Rep'!$A$24:$L$46"}</definedName>
    <definedName name="htm_fin5" hidden="1">{"'WS Sales by Rep'!$A$24:$L$46"}</definedName>
    <definedName name="htm_ga" localSheetId="3" hidden="1">{"'WS Sales by Rep'!$A$24:$L$46"}</definedName>
    <definedName name="htm_ga" hidden="1">{"'WS Sales by Rep'!$A$24:$L$46"}</definedName>
    <definedName name="htm_ga_fin" localSheetId="3" hidden="1">{"'WS Sales by Rep'!$A$24:$L$46"}</definedName>
    <definedName name="htm_ga_fin" hidden="1">{"'WS Sales by Rep'!$A$24:$L$46"}</definedName>
    <definedName name="htm_hr" localSheetId="3" hidden="1">{"'WS Sales by Rep'!$A$24:$L$46"}</definedName>
    <definedName name="htm_hr" hidden="1">{"'WS Sales by Rep'!$A$24:$L$46"}</definedName>
    <definedName name="htm_hr2" localSheetId="3" hidden="1">{"'WS Sales by Rep'!$A$24:$L$46"}</definedName>
    <definedName name="htm_hr2" hidden="1">{"'WS Sales by Rep'!$A$24:$L$46"}</definedName>
    <definedName name="htm_plan_cc" localSheetId="3" hidden="1">{"'WS Sales by Rep'!$A$24:$L$46"}</definedName>
    <definedName name="htm_plan_cc" hidden="1">{"'WS Sales by Rep'!$A$24:$L$46"}</definedName>
    <definedName name="htm_plan_cc2" localSheetId="3" hidden="1">{"'WS Sales by Rep'!$A$24:$L$46"}</definedName>
    <definedName name="htm_plan_cc2" hidden="1">{"'WS Sales by Rep'!$A$24:$L$46"}</definedName>
    <definedName name="htm_plan_fin5" localSheetId="3" hidden="1">{"'WS Sales by Rep'!$A$24:$L$46"}</definedName>
    <definedName name="htm_plan_fin5" hidden="1">{"'WS Sales by Rep'!$A$24:$L$46"}</definedName>
    <definedName name="htm_plana" localSheetId="3" hidden="1">{"'WS Sales by Rep'!$A$24:$L$46"}</definedName>
    <definedName name="htm_plana" hidden="1">{"'WS Sales by Rep'!$A$24:$L$46"}</definedName>
    <definedName name="htm_plana_fin" localSheetId="3" hidden="1">{"'WS Sales by Rep'!$A$24:$L$46"}</definedName>
    <definedName name="htm_plana_fin" hidden="1">{"'WS Sales by Rep'!$A$24:$L$46"}</definedName>
    <definedName name="htm_planfac" localSheetId="3" hidden="1">{"'WS Sales by Rep'!$A$24:$L$46"}</definedName>
    <definedName name="htm_planfac" hidden="1">{"'WS Sales by Rep'!$A$24:$L$46"}</definedName>
    <definedName name="htm_planfin" localSheetId="3" hidden="1">{"'WS Sales by Rep'!$A$24:$L$46"}</definedName>
    <definedName name="htm_planfin" hidden="1">{"'WS Sales by Rep'!$A$24:$L$46"}</definedName>
    <definedName name="htm_planhr" localSheetId="3" hidden="1">{"'WS Sales by Rep'!$A$24:$L$46"}</definedName>
    <definedName name="htm_planhr" hidden="1">{"'WS Sales by Rep'!$A$24:$L$46"}</definedName>
    <definedName name="htm_ws" localSheetId="3" hidden="1">{"'WS Sales by Rep'!$A$24:$L$46"}</definedName>
    <definedName name="htm_ws" hidden="1">{"'WS Sales by Rep'!$A$24:$L$46"}</definedName>
    <definedName name="HTML_CodePage" hidden="1">1254</definedName>
    <definedName name="HTML_Contrl" localSheetId="3" hidden="1">{"'Inc Stmts - Qrtly'!$A$1:$AF$30"}</definedName>
    <definedName name="HTML_Contrl" hidden="1">{"'Inc Stmts - Qrtly'!$A$1:$AF$30"}</definedName>
    <definedName name="HTML_Contrl_2010" localSheetId="3" hidden="1">{"'Inc Stmts - Qrtly'!$A$1:$AF$30"}</definedName>
    <definedName name="HTML_Contrl_2010" hidden="1">{"'Inc Stmts - Qrtly'!$A$1:$AF$30"}</definedName>
    <definedName name="HTML_Contrl_2010BS" localSheetId="3" hidden="1">{"'Inc Stmts - Qrtly'!$A$1:$AF$30"}</definedName>
    <definedName name="HTML_Contrl_2010BS" hidden="1">{"'Inc Stmts - Qrtly'!$A$1:$AF$30"}</definedName>
    <definedName name="HTML_Control" localSheetId="3" hidden="1">{"'Tablo I-C Analiz'!$A$2:$AY$62"}</definedName>
    <definedName name="HTML_Control" hidden="1">{"'Tablo I-C Analiz'!$A$2:$AY$62"}</definedName>
    <definedName name="HTML_Control_1" localSheetId="3" hidden="1">{"'Tablo I-C Analiz'!$A$2:$AY$62"}</definedName>
    <definedName name="HTML_Control_1" hidden="1">{"'Tablo I-C Analiz'!$A$2:$AY$62"}</definedName>
    <definedName name="HTML_Control_1_1" localSheetId="3" hidden="1">{"'Tablo I-C Analiz'!$A$2:$AY$62"}</definedName>
    <definedName name="HTML_Control_1_1" hidden="1">{"'Tablo I-C Analiz'!$A$2:$AY$62"}</definedName>
    <definedName name="HTML_Control_1_2" localSheetId="3" hidden="1">{"'Tablo I-C Analiz'!$A$2:$AY$62"}</definedName>
    <definedName name="HTML_Control_1_2" hidden="1">{"'Tablo I-C Analiz'!$A$2:$AY$62"}</definedName>
    <definedName name="HTML_Control_2" localSheetId="3" hidden="1">{"'Tablo I-C Analiz'!$A$2:$AY$62"}</definedName>
    <definedName name="HTML_Control_2" hidden="1">{"'Tablo I-C Analiz'!$A$2:$AY$62"}</definedName>
    <definedName name="HTML_Control_2010" localSheetId="3" hidden="1">{"'Inc Stmts - Qrtly'!$A$1:$AF$30"}</definedName>
    <definedName name="HTML_Control_2010" hidden="1">{"'Inc Stmts - Qrtly'!$A$1:$AF$30"}</definedName>
    <definedName name="HTML_Control_2010BS" localSheetId="3" hidden="1">{"'Inc Stmts - Qrtly'!$A$1:$AF$30"}</definedName>
    <definedName name="HTML_Control_2010BS" hidden="1">{"'Inc Stmts - Qrtly'!$A$1:$AF$30"}</definedName>
    <definedName name="HTML_Control_3" localSheetId="3" hidden="1">{"'Tablo I-C Analiz'!$A$2:$AY$62"}</definedName>
    <definedName name="HTML_Control_3" hidden="1">{"'Tablo I-C Analiz'!$A$2:$AY$62"}</definedName>
    <definedName name="html_control_cc" localSheetId="3" hidden="1">{"'WS Sales by Rep'!$A$24:$L$46"}</definedName>
    <definedName name="html_control_cc" hidden="1">{"'WS Sales by Rep'!$A$24:$L$46"}</definedName>
    <definedName name="html_control_cc2" localSheetId="3" hidden="1">{"'WS Sales by Rep'!$A$24:$L$46"}</definedName>
    <definedName name="html_control_cc2" hidden="1">{"'WS Sales by Rep'!$A$24:$L$46"}</definedName>
    <definedName name="html_control_cc3" localSheetId="3" hidden="1">{"'WS Sales by Rep'!$A$24:$L$46"}</definedName>
    <definedName name="html_control_cc3" hidden="1">{"'WS Sales by Rep'!$A$24:$L$46"}</definedName>
    <definedName name="html_control_cc4" localSheetId="3" hidden="1">{"'WS Sales by Rep'!$A$24:$L$46"}</definedName>
    <definedName name="html_control_cc4" hidden="1">{"'WS Sales by Rep'!$A$24:$L$46"}</definedName>
    <definedName name="html_control_fac" localSheetId="3" hidden="1">{"'WS Sales by Rep'!$A$24:$L$46"}</definedName>
    <definedName name="html_control_fac" hidden="1">{"'WS Sales by Rep'!$A$24:$L$46"}</definedName>
    <definedName name="html_control_fac2" localSheetId="3" hidden="1">{"'WS Sales by Rep'!$A$24:$L$46"}</definedName>
    <definedName name="html_control_fac2" hidden="1">{"'WS Sales by Rep'!$A$24:$L$46"}</definedName>
    <definedName name="HTML_Control_fin" localSheetId="3" hidden="1">{"'WS Sales by Rep'!$A$24:$L$46"}</definedName>
    <definedName name="HTML_Control_fin" hidden="1">{"'WS Sales by Rep'!$A$24:$L$46"}</definedName>
    <definedName name="html_control_fin2" localSheetId="3" hidden="1">{"'WS Sales by Rep'!$A$24:$L$46"}</definedName>
    <definedName name="html_control_fin2" hidden="1">{"'WS Sales by Rep'!$A$24:$L$46"}</definedName>
    <definedName name="html_control_fin3" localSheetId="3" hidden="1">{"'WS Sales by Rep'!$A$24:$L$46"}</definedName>
    <definedName name="html_control_fin3" hidden="1">{"'WS Sales by Rep'!$A$24:$L$46"}</definedName>
    <definedName name="html_control_fin4" localSheetId="3" hidden="1">{"'WS Sales by Rep'!$A$24:$L$46"}</definedName>
    <definedName name="html_control_fin4" hidden="1">{"'WS Sales by Rep'!$A$24:$L$46"}</definedName>
    <definedName name="html_control_fin5" localSheetId="3" hidden="1">{"'WS Sales by Rep'!$A$24:$L$46"}</definedName>
    <definedName name="html_control_fin5" hidden="1">{"'WS Sales by Rep'!$A$24:$L$46"}</definedName>
    <definedName name="html_control_fin6" localSheetId="3" hidden="1">{"'WS Sales by Rep'!$A$24:$L$46"}</definedName>
    <definedName name="html_control_fin6" hidden="1">{"'WS Sales by Rep'!$A$24:$L$46"}</definedName>
    <definedName name="html_control_finance" localSheetId="3" hidden="1">{"'WS Sales by Rep'!$A$24:$L$46"}</definedName>
    <definedName name="html_control_finance" hidden="1">{"'WS Sales by Rep'!$A$24:$L$46"}</definedName>
    <definedName name="html_control_ga" localSheetId="3" hidden="1">{"'WS Sales by Rep'!$A$24:$L$46"}</definedName>
    <definedName name="html_control_ga" hidden="1">{"'WS Sales by Rep'!$A$24:$L$46"}</definedName>
    <definedName name="html_control_hr" localSheetId="3" hidden="1">{"'WS Sales by Rep'!$A$24:$L$46"}</definedName>
    <definedName name="html_control_hr" hidden="1">{"'WS Sales by Rep'!$A$24:$L$46"}</definedName>
    <definedName name="html_control_hr2" localSheetId="3" hidden="1">{"'WS Sales by Rep'!$A$24:$L$46"}</definedName>
    <definedName name="html_control_hr2" hidden="1">{"'WS Sales by Rep'!$A$24:$L$46"}</definedName>
    <definedName name="html_control_plan_cc" localSheetId="3" hidden="1">{"'WS Sales by Rep'!$A$24:$L$46"}</definedName>
    <definedName name="html_control_plan_cc" hidden="1">{"'WS Sales by Rep'!$A$24:$L$46"}</definedName>
    <definedName name="html_control_plan_cc3" localSheetId="3" hidden="1">{"'WS Sales by Rep'!$A$24:$L$46"}</definedName>
    <definedName name="html_control_plan_cc3" hidden="1">{"'WS Sales by Rep'!$A$24:$L$46"}</definedName>
    <definedName name="html_control_plana" localSheetId="3" hidden="1">{"'WS Sales by Rep'!$A$24:$L$46"}</definedName>
    <definedName name="html_control_plana" hidden="1">{"'WS Sales by Rep'!$A$24:$L$46"}</definedName>
    <definedName name="html_control_planfac" localSheetId="3" hidden="1">{"'WS Sales by Rep'!$A$24:$L$46"}</definedName>
    <definedName name="html_control_planfac" hidden="1">{"'WS Sales by Rep'!$A$24:$L$46"}</definedName>
    <definedName name="html_control_planfin" localSheetId="3" hidden="1">{"'WS Sales by Rep'!$A$24:$L$46"}</definedName>
    <definedName name="html_control_planfin" hidden="1">{"'WS Sales by Rep'!$A$24:$L$46"}</definedName>
    <definedName name="html_control_planfin2" localSheetId="3" hidden="1">{"'WS Sales by Rep'!$A$24:$L$46"}</definedName>
    <definedName name="html_control_planfin2" hidden="1">{"'WS Sales by Rep'!$A$24:$L$46"}</definedName>
    <definedName name="html_control_planhr" localSheetId="3" hidden="1">{"'WS Sales by Rep'!$A$24:$L$46"}</definedName>
    <definedName name="html_control_planhr" hidden="1">{"'WS Sales by Rep'!$A$24:$L$46"}</definedName>
    <definedName name="HTML_Control1" localSheetId="3" hidden="1">{"'Inc Stmts - Qrtly'!$A$1:$AF$30"}</definedName>
    <definedName name="HTML_Control1" hidden="1">{"'Inc Stmts - Qrtly'!$A$1:$AF$30"}</definedName>
    <definedName name="HTML_Control1_2010" localSheetId="3" hidden="1">{"'Inc Stmts - Qrtly'!$A$1:$AF$30"}</definedName>
    <definedName name="HTML_Control1_2010" hidden="1">{"'Inc Stmts - Qrtly'!$A$1:$AF$30"}</definedName>
    <definedName name="HTML_Control1_2010BS" localSheetId="3" hidden="1">{"'Inc Stmts - Qrtly'!$A$1:$AF$30"}</definedName>
    <definedName name="HTML_Control1_2010BS" hidden="1">{"'Inc Stmts - Qrtly'!$A$1:$AF$30"}</definedName>
    <definedName name="HTML_Description" hidden="1">""</definedName>
    <definedName name="HTML_Email" hidden="1">""</definedName>
    <definedName name="HTML_Header" hidden="1">"Tablo I-C Analiz"</definedName>
    <definedName name="HTML_LastUpdate" hidden="1">"21.12.2000"</definedName>
    <definedName name="HTML_LineAfter" hidden="1">TRUE</definedName>
    <definedName name="HTML_LineBefore" hidden="1">TRUE</definedName>
    <definedName name="HTML_Name" hidden="1">"Kubilay YILMAZ"</definedName>
    <definedName name="HTML_OBDlg2" hidden="1">TRUE</definedName>
    <definedName name="HTML_OBDlg4" hidden="1">TRUE</definedName>
    <definedName name="HTML_OS" hidden="1">0</definedName>
    <definedName name="HTML_PathFile" hidden="1">"C:\MBRM\MyHTML.htm"</definedName>
    <definedName name="HTML_PathFileMac" hidden="1">"CYDNEY:ECS:Studies In Progress:689 Old Cheyenne:MyHTML.html"</definedName>
    <definedName name="HTML_Title" hidden="1">"Hepsi"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_Control" localSheetId="3" hidden="1">{"'Desktop Inventory 현황'!$B$2:$O$35"}</definedName>
    <definedName name="HTML1_Control" hidden="1">{"'Desktop Inventory 현황'!$B$2:$O$35"}</definedName>
    <definedName name="HTML1_Control_1" localSheetId="3" hidden="1">{"'Desktop Inventory 현황'!$B$2:$O$35"}</definedName>
    <definedName name="HTML1_Control_1" hidden="1">{"'Desktop Inventory 현황'!$B$2:$O$35"}</definedName>
    <definedName name="HTML1_Control_1_1" localSheetId="3" hidden="1">{"'Desktop Inventory 현황'!$B$2:$O$35"}</definedName>
    <definedName name="HTML1_Control_1_1" hidden="1">{"'Desktop Inventory 현황'!$B$2:$O$35"}</definedName>
    <definedName name="HTML1_Control_1_2" localSheetId="3" hidden="1">{"'Desktop Inventory 현황'!$B$2:$O$35"}</definedName>
    <definedName name="HTML1_Control_1_2" hidden="1">{"'Desktop Inventory 현황'!$B$2:$O$35"}</definedName>
    <definedName name="HTML1_Control_2" localSheetId="3" hidden="1">{"'Desktop Inventory 현황'!$B$2:$O$35"}</definedName>
    <definedName name="HTML1_Control_2" hidden="1">{"'Desktop Inventory 현황'!$B$2:$O$35"}</definedName>
    <definedName name="HTML1_Control_3" localSheetId="3" hidden="1">{"'Desktop Inventory 현황'!$B$2:$O$35"}</definedName>
    <definedName name="HTML1_Control_3" hidden="1">{"'Desktop Inventory 현황'!$B$2:$O$35"}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_Control" localSheetId="3" hidden="1">{"'Desktop Inventory 현황'!$B$2:$O$35"}</definedName>
    <definedName name="HTML2_Control" hidden="1">{"'Desktop Inventory 현황'!$B$2:$O$35"}</definedName>
    <definedName name="HTML2_Control_1" localSheetId="3" hidden="1">{"'Desktop Inventory 현황'!$B$2:$O$35"}</definedName>
    <definedName name="HTML2_Control_1" hidden="1">{"'Desktop Inventory 현황'!$B$2:$O$35"}</definedName>
    <definedName name="HTML2_Control_1_1" localSheetId="3" hidden="1">{"'Desktop Inventory 현황'!$B$2:$O$35"}</definedName>
    <definedName name="HTML2_Control_1_1" hidden="1">{"'Desktop Inventory 현황'!$B$2:$O$35"}</definedName>
    <definedName name="HTML2_Control_1_2" localSheetId="3" hidden="1">{"'Desktop Inventory 현황'!$B$2:$O$35"}</definedName>
    <definedName name="HTML2_Control_1_2" hidden="1">{"'Desktop Inventory 현황'!$B$2:$O$35"}</definedName>
    <definedName name="HTML2_Control_2" localSheetId="3" hidden="1">{"'Desktop Inventory 현황'!$B$2:$O$35"}</definedName>
    <definedName name="HTML2_Control_2" hidden="1">{"'Desktop Inventory 현황'!$B$2:$O$35"}</definedName>
    <definedName name="HTML2_Control_3" localSheetId="3" hidden="1">{"'Desktop Inventory 현황'!$B$2:$O$35"}</definedName>
    <definedName name="HTML2_Control_3" hidden="1">{"'Desktop Inventory 현황'!$B$2:$O$35"}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T" localSheetId="3" hidden="1">{"'Desktop Inventory 현황'!$B$2:$O$35"}</definedName>
    <definedName name="HTT" hidden="1">{"'Desktop Inventory 현황'!$B$2:$O$35"}</definedName>
    <definedName name="HTT_1" localSheetId="3" hidden="1">{"'Desktop Inventory 현황'!$B$2:$O$35"}</definedName>
    <definedName name="HTT_1" hidden="1">{"'Desktop Inventory 현황'!$B$2:$O$35"}</definedName>
    <definedName name="HTT_1_1" localSheetId="3" hidden="1">{"'Desktop Inventory 현황'!$B$2:$O$35"}</definedName>
    <definedName name="HTT_1_1" hidden="1">{"'Desktop Inventory 현황'!$B$2:$O$35"}</definedName>
    <definedName name="HTT_1_2" localSheetId="3" hidden="1">{"'Desktop Inventory 현황'!$B$2:$O$35"}</definedName>
    <definedName name="HTT_1_2" hidden="1">{"'Desktop Inventory 현황'!$B$2:$O$35"}</definedName>
    <definedName name="HTT_2" localSheetId="3" hidden="1">{"'Desktop Inventory 현황'!$B$2:$O$35"}</definedName>
    <definedName name="HTT_2" hidden="1">{"'Desktop Inventory 현황'!$B$2:$O$35"}</definedName>
    <definedName name="HTT_3" localSheetId="3" hidden="1">{"'Desktop Inventory 현황'!$B$2:$O$35"}</definedName>
    <definedName name="HTT_3" hidden="1">{"'Desktop Inventory 현황'!$B$2:$O$35"}</definedName>
    <definedName name="ı" localSheetId="3" hidden="1">{#N/A,#N/A,FALSE,"Sheet1 (2)"}</definedName>
    <definedName name="ı" hidden="1">{#N/A,#N/A,FALSE,"Sheet1 (2)"}</definedName>
    <definedName name="ı_1" localSheetId="3" hidden="1">{#N/A,#N/A,FALSE,"Sheet1 (2)"}</definedName>
    <definedName name="ı_1" hidden="1">{#N/A,#N/A,FALSE,"Sheet1 (2)"}</definedName>
    <definedName name="ı_1_1" localSheetId="3" hidden="1">{#N/A,#N/A,FALSE,"Sheet1 (2)"}</definedName>
    <definedName name="ı_1_1" hidden="1">{#N/A,#N/A,FALSE,"Sheet1 (2)"}</definedName>
    <definedName name="ı_2" localSheetId="3" hidden="1">{#N/A,#N/A,FALSE,"Sheet1 (2)"}</definedName>
    <definedName name="ı_2" hidden="1">{#N/A,#N/A,FALSE,"Sheet1 (2)"}</definedName>
    <definedName name="ia" localSheetId="3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a_1" localSheetId="3" hidden="1">{#N/A,#N/A,FALSE,"Aging Summary";#N/A,#N/A,FALSE,"Ratio Analysis";#N/A,#N/A,FALSE,"Test 120 Day Accts";#N/A,#N/A,FALSE,"Tickmarks"}</definedName>
    <definedName name="ia_1" hidden="1">{#N/A,#N/A,FALSE,"Aging Summary";#N/A,#N/A,FALSE,"Ratio Analysis";#N/A,#N/A,FALSE,"Test 120 Day Accts";#N/A,#N/A,FALSE,"Tickmarks"}</definedName>
    <definedName name="ia_1_1" localSheetId="3" hidden="1">{#N/A,#N/A,FALSE,"Aging Summary";#N/A,#N/A,FALSE,"Ratio Analysis";#N/A,#N/A,FALSE,"Test 120 Day Accts";#N/A,#N/A,FALSE,"Tickmarks"}</definedName>
    <definedName name="ia_1_1" hidden="1">{#N/A,#N/A,FALSE,"Aging Summary";#N/A,#N/A,FALSE,"Ratio Analysis";#N/A,#N/A,FALSE,"Test 120 Day Accts";#N/A,#N/A,FALSE,"Tickmarks"}</definedName>
    <definedName name="ia_2" localSheetId="3" hidden="1">{#N/A,#N/A,FALSE,"Aging Summary";#N/A,#N/A,FALSE,"Ratio Analysis";#N/A,#N/A,FALSE,"Test 120 Day Accts";#N/A,#N/A,FALSE,"Tickmarks"}</definedName>
    <definedName name="ia_2" hidden="1">{#N/A,#N/A,FALSE,"Aging Summary";#N/A,#N/A,FALSE,"Ratio Analysis";#N/A,#N/A,FALSE,"Test 120 Day Accts";#N/A,#N/A,FALSE,"Tickmarks"}</definedName>
    <definedName name="il" hidden="1">#N/A</definedName>
    <definedName name="implementation_start_date">#REF!</definedName>
    <definedName name="indeks0903" localSheetId="11" hidden="1">Main.SAPF4Help()</definedName>
    <definedName name="indeks0903" localSheetId="10" hidden="1">Main.SAPF4Help()</definedName>
    <definedName name="INDEXX" hidden="1">#N/A</definedName>
    <definedName name="Inflation_Month" localSheetId="3">#REF!</definedName>
    <definedName name="Inflation_Month">#REF!</definedName>
    <definedName name="inflList" hidden="1">"10000000000000000000000000000000000000000000000000000000000000000000000000000000000000000000000000000000000000000000000000000000000000000000000000000000000000000000000000000000000000000000000000000000"</definedName>
    <definedName name="ınnt" hidden="1">{#N/A,#N/A,FALSE,"Aging Summary";#N/A,#N/A,FALSE,"Ratio Analysis";#N/A,#N/A,FALSE,"Test 120 Day Accts";#N/A,#N/A,FALSE,"Tickmarks"}</definedName>
    <definedName name="input2" localSheetId="3" hidden="1">{"InpCR",#N/A,FALSE,"InpCR";"InpPE",#N/A,FALSE,"InpPE";"InpPP",#N/A,FALSE,"InpPP";"InpPC",#N/A,FALSE,"InpPC"}</definedName>
    <definedName name="input2" hidden="1">{"InpCR",#N/A,FALSE,"InpCR";"InpPE",#N/A,FALSE,"InpPE";"InpPP",#N/A,FALSE,"InpPP";"InpPC",#N/A,FALSE,"InpPC"}</definedName>
    <definedName name="input3" localSheetId="3" hidden="1">{"InpCR",#N/A,FALSE,"InpCR";"InpPE",#N/A,FALSE,"InpPE";"InpPP",#N/A,FALSE,"InpPP";"InpPC",#N/A,FALSE,"InpPC"}</definedName>
    <definedName name="input3" hidden="1">{"InpCR",#N/A,FALSE,"InpCR";"InpPE",#N/A,FALSE,"InpPE";"InpPP",#N/A,FALSE,"InpPP";"InpPC",#N/A,FALSE,"InpPC"}</definedName>
    <definedName name="INS_WC" localSheetId="3">#REF!</definedName>
    <definedName name="INS_WC">#REF!</definedName>
    <definedName name="interestoverall" localSheetId="3" hidden="1">{#N/A,#N/A,FALSE,"Aging Summary";#N/A,#N/A,FALSE,"Ratio Analysis";#N/A,#N/A,FALSE,"Test 120 Day Accts";#N/A,#N/A,FALSE,"Tickmarks"}</definedName>
    <definedName name="interestoverall" hidden="1">{#N/A,#N/A,FALSE,"Aging Summary";#N/A,#N/A,FALSE,"Ratio Analysis";#N/A,#N/A,FALSE,"Test 120 Day Accts";#N/A,#N/A,FALSE,"Tickmarks"}</definedName>
    <definedName name="interestoverall_1" localSheetId="3" hidden="1">{#N/A,#N/A,FALSE,"Aging Summary";#N/A,#N/A,FALSE,"Ratio Analysis";#N/A,#N/A,FALSE,"Test 120 Day Accts";#N/A,#N/A,FALSE,"Tickmarks"}</definedName>
    <definedName name="interestoverall_1" hidden="1">{#N/A,#N/A,FALSE,"Aging Summary";#N/A,#N/A,FALSE,"Ratio Analysis";#N/A,#N/A,FALSE,"Test 120 Day Accts";#N/A,#N/A,FALSE,"Tickmarks"}</definedName>
    <definedName name="interestoverall_1_1" localSheetId="3" hidden="1">{#N/A,#N/A,FALSE,"Aging Summary";#N/A,#N/A,FALSE,"Ratio Analysis";#N/A,#N/A,FALSE,"Test 120 Day Accts";#N/A,#N/A,FALSE,"Tickmarks"}</definedName>
    <definedName name="interestoverall_1_1" hidden="1">{#N/A,#N/A,FALSE,"Aging Summary";#N/A,#N/A,FALSE,"Ratio Analysis";#N/A,#N/A,FALSE,"Test 120 Day Accts";#N/A,#N/A,FALSE,"Tickmarks"}</definedName>
    <definedName name="interestoverall_2" localSheetId="3" hidden="1">{#N/A,#N/A,FALSE,"Aging Summary";#N/A,#N/A,FALSE,"Ratio Analysis";#N/A,#N/A,FALSE,"Test 120 Day Accts";#N/A,#N/A,FALSE,"Tickmarks"}</definedName>
    <definedName name="interestoverall_2" hidden="1">{#N/A,#N/A,FALSE,"Aging Summary";#N/A,#N/A,FALSE,"Ratio Analysis";#N/A,#N/A,FALSE,"Test 120 Day Accts";#N/A,#N/A,FALSE,"Tickmarks"}</definedName>
    <definedName name="InterestRate">0</definedName>
    <definedName name="intl_FA" localSheetId="3">#REF!</definedName>
    <definedName name="intl_FA">#REF!</definedName>
    <definedName name="invest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1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mentP" localSheetId="3" hidden="1">{"'domaće količine'!$K$34:$P$47"}</definedName>
    <definedName name="InvestmentP" hidden="1">{"'domaće količine'!$K$34:$P$47"}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ACQUIRE_CF_New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EPS" hidden="1">"c1648"</definedName>
    <definedName name="IQ_EST_ACT_FFO_REUT" hidden="1">"c3843"</definedName>
    <definedName name="IQ_EST_ACT_FFO_SHARE_SHARE_REUT" hidden="1">"c3843"</definedName>
    <definedName name="IQ_EST_BV_DIFF_REUT" hidden="1">"c5433"</definedName>
    <definedName name="IQ_EST_BV_SURPRISE_PERCENT_REUT" hidden="1">"c5434"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SHARE_SHARE_DIFF_REUT" hidden="1">"c3890"</definedName>
    <definedName name="IQ_EST_FFO_SHARE_SHARE_SURPRISE_PERCENT_REUT" hidden="1">"c3891"</definedName>
    <definedName name="IQ_EST_FFO_SURPRISE_PERCENT_REUT" hidden="1">"c3891"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"Lundi"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"c273"</definedName>
    <definedName name="IQ_FFO_EST_REUT" hidden="1">"c3837"</definedName>
    <definedName name="IQ_FFO_HIGH_EST" hidden="1">"c274"</definedName>
    <definedName name="IQ_FFO_HIGH_EST_REUT" hidden="1">"c3839"</definedName>
    <definedName name="IQ_FFO_LOW_EST" hidden="1">"c275"</definedName>
    <definedName name="IQ_FFO_LOW_EST_REUT" hidden="1">"c3840"</definedName>
    <definedName name="IQ_FFO_MEDIAN_EST_REUT" hidden="1">"c3838"</definedName>
    <definedName name="IQ_FFO_NUM_EST" hidden="1">"c276"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TDDEV_EST" hidden="1">"c277"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43138.6767361111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NEW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39489.6256597222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2" hidden="1">#REF!</definedName>
    <definedName name="IQB_BOOKMARK_LOCATION_3" hidden="1">#REF!</definedName>
    <definedName name="IQB_CURRENT_BOOKMARK" hidden="1">1</definedName>
    <definedName name="IQRA5" hidden="1">"$A$6:$A$131"</definedName>
    <definedName name="IQRA7" hidden="1">"$A$8:$A$11"</definedName>
    <definedName name="IQRAF31" hidden="1">"$AF$32:$AF$92"</definedName>
    <definedName name="IQRAF32" hidden="1">"$AF$33:$AF$93"</definedName>
    <definedName name="IQRAF33" hidden="1">"$AF$34:$AF$94"</definedName>
    <definedName name="IQRAF37" hidden="1">"$AF$38:$AF$99"</definedName>
    <definedName name="IQRAL31" hidden="1">"$AL$32:$AL$92"</definedName>
    <definedName name="IQRAL32" hidden="1">"$AL$33:$AL$91"</definedName>
    <definedName name="IQRAL33" hidden="1">"$AL$34:$AL$94"</definedName>
    <definedName name="IQRAL37" hidden="1">"$AL$38:$AL$99"</definedName>
    <definedName name="IQRApp2AF37" hidden="1">#REF!</definedName>
    <definedName name="IQRApp2AL37" hidden="1">#REF!</definedName>
    <definedName name="IQRApp2AR37" hidden="1">#REF!</definedName>
    <definedName name="IQRApp2B37" hidden="1">#REF!</definedName>
    <definedName name="IQRApp2H37" hidden="1">#REF!</definedName>
    <definedName name="IQRApp2N37" hidden="1">#REF!</definedName>
    <definedName name="IQRApp2T37" hidden="1">#REF!</definedName>
    <definedName name="IQRApp2Z37" hidden="1">#REF!</definedName>
    <definedName name="IQRAR31" hidden="1">"$AR$32:$AR$92"</definedName>
    <definedName name="IQRAR32" hidden="1">"$AR$33:$AR$93"</definedName>
    <definedName name="IQRAR33" hidden="1">"$AR$34:$AR$94"</definedName>
    <definedName name="IQRAR37" hidden="1">"$AR$38:$AR$99"</definedName>
    <definedName name="IQRAX31" hidden="1">"$AX$32:$AX$92"</definedName>
    <definedName name="IQRAX32" hidden="1">"$AX$33:$AX$93"</definedName>
    <definedName name="IQRAX33" hidden="1">"$AX$34:$AX$94"</definedName>
    <definedName name="IQRAX37" hidden="1">"$AX$38:$AX$99"</definedName>
    <definedName name="IQRB12" hidden="1">"$B$13:$B$170"</definedName>
    <definedName name="IQRB15" hidden="1">"$B$16:$B$774"</definedName>
    <definedName name="IQRB3" hidden="1">"$B$4"</definedName>
    <definedName name="IQRB31" hidden="1">"$B$32:$B$92"</definedName>
    <definedName name="IQRB32" hidden="1">"$B$33:$B$93"</definedName>
    <definedName name="IQRB33" hidden="1">"$B$34:$B$94"</definedName>
    <definedName name="IQRB37" hidden="1">"$B$38:$B$99"</definedName>
    <definedName name="IQRB4" hidden="1">"$B$5:$B$1248"</definedName>
    <definedName name="IQRB5" hidden="1">"$B$6:$B$131"</definedName>
    <definedName name="IQRB7" hidden="1">"$B$8:$B$11"</definedName>
    <definedName name="IQRBD31" hidden="1">"$BD$32:$BD$92"</definedName>
    <definedName name="IQRBD32" hidden="1">"$BD$33:$BD$93"</definedName>
    <definedName name="IQRBD33" hidden="1">"$BD$34:$BD$94"</definedName>
    <definedName name="IQRBD37" hidden="1">"$BD$38:$BD$99"</definedName>
    <definedName name="IQRBJ31" hidden="1">"$BJ$32:$BJ$92"</definedName>
    <definedName name="IQRBJ32" hidden="1">"$BJ$33:$BJ$93"</definedName>
    <definedName name="IQRBJ33" hidden="1">"$BJ$34:$BJ$94"</definedName>
    <definedName name="IQRBJ37" hidden="1">"$BJ$38:$BJ$99"</definedName>
    <definedName name="IQRBP31" hidden="1">"$BP$32:$BP$92"</definedName>
    <definedName name="IQRBP32" hidden="1">"$BP$33:$BP$93"</definedName>
    <definedName name="IQRBP33" hidden="1">"$BP$34:$BP$92"</definedName>
    <definedName name="IQRBP37" hidden="1">"$BP$38:$BP$99"</definedName>
    <definedName name="IQRBV31" hidden="1">"$BV$32:$BV$92"</definedName>
    <definedName name="IQRBV32" hidden="1">"$BV$33:$BV$93"</definedName>
    <definedName name="IQRBV33" hidden="1">"$BV$34:$BV$92"</definedName>
    <definedName name="IQRBV37" hidden="1">"$BV$38:$BV$99"</definedName>
    <definedName name="IQRC100" hidden="1">"$C$101:$C$358"</definedName>
    <definedName name="IQRC101" hidden="1">"$C$102:$C$359"</definedName>
    <definedName name="IQRC102" hidden="1">"$C$103:$C$360"</definedName>
    <definedName name="IQRC103" hidden="1">"$C$104:$C$365"</definedName>
    <definedName name="IQRC104" hidden="1">"$C$105:$C$366"</definedName>
    <definedName name="IQRC105" hidden="1">"$C$106:$C$367"</definedName>
    <definedName name="IQRC106" hidden="1">"$C$107:$C$368"</definedName>
    <definedName name="IQRC107" hidden="1">"$C$108:$C$369"</definedName>
    <definedName name="IQRC108" hidden="1">"$C$109:$C$370"</definedName>
    <definedName name="IQRC109" hidden="1">"$C$110:$C$371"</definedName>
    <definedName name="IQRC110" hidden="1">"$C$111:$C$372"</definedName>
    <definedName name="IQRC111" hidden="1">"$C$112:$C$373"</definedName>
    <definedName name="IQRC112" hidden="1">"$C$113:$C$374"</definedName>
    <definedName name="IQRC113" hidden="1">"$C$114:$C$375"</definedName>
    <definedName name="IQRC114" hidden="1">"$C$115:$C$376"</definedName>
    <definedName name="IQRC115" hidden="1">"$C$116:$C$335"</definedName>
    <definedName name="IQRC116" hidden="1">"$C$117:$C$339"</definedName>
    <definedName name="IQRC117" hidden="1">"$C$118:$C$340"</definedName>
    <definedName name="IQRC118" hidden="1">"$C$119:$C$380"</definedName>
    <definedName name="IQRC119" hidden="1">"$C$120:$C$381"</definedName>
    <definedName name="IQRC120" hidden="1">"$C$121:$C$382"</definedName>
    <definedName name="IQRC122" hidden="1">"$C$123:$C$384"</definedName>
    <definedName name="IQRC124" hidden="1">"$C$125:$C$369"</definedName>
    <definedName name="IQRC125" hidden="1">"$C$126:$C$387"</definedName>
    <definedName name="IQRC126" hidden="1">"$C$127:$C$388"</definedName>
    <definedName name="IQRC127" hidden="1">"$C$128:$C$389"</definedName>
    <definedName name="IQRC128" hidden="1">"$C$129:$C$390"</definedName>
    <definedName name="IQRC129" hidden="1">"$C$130:$C$391"</definedName>
    <definedName name="IQRC131" hidden="1">"$C$132:$C$393"</definedName>
    <definedName name="IQRC4" hidden="1">"$C$5:$C$1248"</definedName>
    <definedName name="IQRC66" hidden="1">"$C$67:$C$324"</definedName>
    <definedName name="IQRC67" hidden="1">"$C$68:$C$325"</definedName>
    <definedName name="IQRC7" hidden="1">"$C$8:$C$11"</definedName>
    <definedName name="IQRC81" hidden="1">"$C$82:$C$340"</definedName>
    <definedName name="IQRC82" hidden="1">"$C$83:$C$341"</definedName>
    <definedName name="IQRC83" hidden="1">"$C$84:$C$342"</definedName>
    <definedName name="IQRC84" hidden="1">"$C$85:$C$343"</definedName>
    <definedName name="IQRC85" hidden="1">"$C$86:$C$344"</definedName>
    <definedName name="IQRC86" hidden="1">"$C$87:$C$345"</definedName>
    <definedName name="IQRC87" hidden="1">"$C$88:$C$346"</definedName>
    <definedName name="IQRC88" hidden="1">"$C$89:$C$149"</definedName>
    <definedName name="IQRC89" hidden="1">"$C$90:$C$347"</definedName>
    <definedName name="IQRC90" hidden="1">"$C$91:$C$348"</definedName>
    <definedName name="IQRC91" hidden="1">"$C$92:$C$349"</definedName>
    <definedName name="IQRC92" hidden="1">"$C$93:$C$350"</definedName>
    <definedName name="IQRC93" hidden="1">"$C$94:$C$351"</definedName>
    <definedName name="IQRC94" hidden="1">"$C$95:$C$352"</definedName>
    <definedName name="IQRC95" hidden="1">"$C$96:$C$353"</definedName>
    <definedName name="IQRC96" hidden="1">"$C$97:$C$354"</definedName>
    <definedName name="IQRC97" hidden="1">"$C$98:$C$355"</definedName>
    <definedName name="IQRC98" hidden="1">"$C$99:$C$356"</definedName>
    <definedName name="IQRC99" hidden="1">"$C$100:$C$357"</definedName>
    <definedName name="IQRCB31" hidden="1">"$CB$32:$CB$92"</definedName>
    <definedName name="IQRCB32" hidden="1">"$CB$33:$CB$93"</definedName>
    <definedName name="IQRCB33" hidden="1">"$CB$34:$CB$92"</definedName>
    <definedName name="IQRCB37" hidden="1">"$CB$38"</definedName>
    <definedName name="IQRCH31" hidden="1">"$CH$32:$CH$92"</definedName>
    <definedName name="IQRCH32" hidden="1">"$CH$33:$CH$93"</definedName>
    <definedName name="IQRCH33" hidden="1">"$CH$34:$CH$71"</definedName>
    <definedName name="IQRCH37" hidden="1">"$CH$38"</definedName>
    <definedName name="IQRD100" hidden="1">"$D$101:$D$358"</definedName>
    <definedName name="IQRD101" hidden="1">"$D$102:$D$359"</definedName>
    <definedName name="IQRD102" hidden="1">"$D$103:$D$360"</definedName>
    <definedName name="IQRD103" hidden="1">"$D$104:$D$361"</definedName>
    <definedName name="IQRD104" hidden="1">"$D$105:$D$366"</definedName>
    <definedName name="IQRD105" hidden="1">"$D$106:$D$367"</definedName>
    <definedName name="IQRD106" hidden="1">"$D$107:$D$363"</definedName>
    <definedName name="IQRD107" hidden="1">"$D$108:$D$369"</definedName>
    <definedName name="IQRD108" hidden="1">"$D$109:$D$370"</definedName>
    <definedName name="IQRD109" hidden="1">"$D$110:$D$371"</definedName>
    <definedName name="IQRD110" hidden="1">"$D$111:$D$372"</definedName>
    <definedName name="IQRD111" hidden="1">"$D$112:$D$373"</definedName>
    <definedName name="IQRD112" hidden="1">"$D$113:$D$374"</definedName>
    <definedName name="IQRD114" hidden="1">"$D$115:$D$376"</definedName>
    <definedName name="IQRD116" hidden="1">"$D$117:$D$361"</definedName>
    <definedName name="IQRD117" hidden="1">"$D$118:$D$379"</definedName>
    <definedName name="IQRD119" hidden="1">"$D$120:$D$381"</definedName>
    <definedName name="IQRD120" hidden="1">"$D$121:$D$382"</definedName>
    <definedName name="IQRD122" hidden="1">"$D$123:$D$384"</definedName>
    <definedName name="IQRD124" hidden="1">"$D$125:$D$386"</definedName>
    <definedName name="IQRD125" hidden="1">"$D$126:$D$387"</definedName>
    <definedName name="IQRD126" hidden="1">"$D$127:$D$388"</definedName>
    <definedName name="IQRD127" hidden="1">"$D$128:$D$389"</definedName>
    <definedName name="IQRD128" hidden="1">"$D$129:$D$390"</definedName>
    <definedName name="IQRD129" hidden="1">"$D$130:$D$391"</definedName>
    <definedName name="IQRD131" hidden="1">"$D$132:$D$393"</definedName>
    <definedName name="IQRD4" hidden="1">"$D$5:$D$1099"</definedName>
    <definedName name="IQRD66" hidden="1">"$D$67:$D$324"</definedName>
    <definedName name="IQRD67" hidden="1">"$D$68:$D$325"</definedName>
    <definedName name="IQRD7" hidden="1">"$D$8:$D$11"</definedName>
    <definedName name="IQRD81" hidden="1">"$D$82:$D$340"</definedName>
    <definedName name="IQRD82" hidden="1">"$D$83:$D$341"</definedName>
    <definedName name="IQRD83" hidden="1">"$D$84:$D$342"</definedName>
    <definedName name="IQRD84" hidden="1">"$D$85:$D$343"</definedName>
    <definedName name="IQRD85" hidden="1">"$D$86:$D$344"</definedName>
    <definedName name="IQRD86" hidden="1">"$D$87:$D$345"</definedName>
    <definedName name="IQRD87" hidden="1">"$D$88:$D$346"</definedName>
    <definedName name="IQRD88" hidden="1">"$D$89:$D$346"</definedName>
    <definedName name="IQRD89" hidden="1">"$D$90:$D$347"</definedName>
    <definedName name="IQRD90" hidden="1">"$D$91:$D$348"</definedName>
    <definedName name="IQRD91" hidden="1">"$D$92:$D$349"</definedName>
    <definedName name="IQRD92" hidden="1">"$D$93:$D$350"</definedName>
    <definedName name="IQRD93" hidden="1">"$D$94:$D$351"</definedName>
    <definedName name="IQRD94" hidden="1">"$D$95:$D$352"</definedName>
    <definedName name="IQRD95" hidden="1">"$D$96:$D$353"</definedName>
    <definedName name="IQRD96" hidden="1">"$D$97:$D$354"</definedName>
    <definedName name="IQRD97" hidden="1">"$D$98:$D$355"</definedName>
    <definedName name="IQRD98" hidden="1">"$D$99:$D$356"</definedName>
    <definedName name="IQRD99" hidden="1">"$D$100:$D$357"</definedName>
    <definedName name="IQRDataB41" hidden="1">#REF!</definedName>
    <definedName name="IQRDataH41" hidden="1">#REF!</definedName>
    <definedName name="IQRDebtvolatilityB11" hidden="1">#REF!</definedName>
    <definedName name="IQRE4" hidden="1">"$E$5:$E$1123"</definedName>
    <definedName name="IQRE66" hidden="1">"$E$67:$E$1297"</definedName>
    <definedName name="IQRE7" hidden="1">"$E$8:$E$11"</definedName>
    <definedName name="IQRF4" hidden="1">"$F$5"</definedName>
    <definedName name="IQRF7" hidden="1">"$F$8:$F$11"</definedName>
    <definedName name="IQRG7" hidden="1">"$G$8:$G$11"</definedName>
    <definedName name="IQRH31" hidden="1">"$H$32:$H$92"</definedName>
    <definedName name="IQRH32" hidden="1">"$H$33:$H$93"</definedName>
    <definedName name="IQRH33" hidden="1">"$H$34:$H$94"</definedName>
    <definedName name="IQRH37" hidden="1">"$H$38:$H$99"</definedName>
    <definedName name="IQRH7" hidden="1">"$H$8:$H$11"</definedName>
    <definedName name="IQRI29" hidden="1">"$I$30:$I$88"</definedName>
    <definedName name="IQRI7" hidden="1">"$I$8:$I$11"</definedName>
    <definedName name="IQRJ7" hidden="1">"$J$8:$J$11"</definedName>
    <definedName name="IQRmarketB26" hidden="1">#REF!</definedName>
    <definedName name="IQRmarketH26" hidden="1">#REF!</definedName>
    <definedName name="IQRN31" hidden="1">"$N$32:$N$92"</definedName>
    <definedName name="IQRN32" hidden="1">"$N$33:$N$93"</definedName>
    <definedName name="IQRN33" hidden="1">"$N$34:$N$94"</definedName>
    <definedName name="IQRN37" hidden="1">"$N$38:$N$99"</definedName>
    <definedName name="IQRPeerInternetAF11" hidden="1">#REF!</definedName>
    <definedName name="IQRRfratesB13" hidden="1">#REF!</definedName>
    <definedName name="IQRT31" hidden="1">"$T$32:$T$92"</definedName>
    <definedName name="IQRT32" hidden="1">"$T$33:$T$93"</definedName>
    <definedName name="IQRT33" hidden="1">"$T$34:$T$94"</definedName>
    <definedName name="IQRT37" hidden="1">"$T$38:$T$99"</definedName>
    <definedName name="IQRW50" hidden="1">"$W$51:$W$111"</definedName>
    <definedName name="IQRZ31" hidden="1">"$Z$32:$Z$92"</definedName>
    <definedName name="IQRZ32" hidden="1">"$Z$33:$Z$70"</definedName>
    <definedName name="IQRZ33" hidden="1">"$Z$34:$Z$94"</definedName>
    <definedName name="IQRZ37" hidden="1">"$Z$38:$Z$99"</definedName>
    <definedName name="IQS5VAL6B36" hidden="1">"$B$37:$B$51"</definedName>
    <definedName name="iQShowHideColumns" hidden="1">"iQShowAnnual"</definedName>
    <definedName name="Irina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Irina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IS">#REF!</definedName>
    <definedName name="iş" hidden="1">{#N/A,#N/A,TRUE,"Sales Comparison";#N/A,#N/A,TRUE,"Cum. Summary FFR";#N/A,#N/A,TRUE,"Monthly Summary FFR";#N/A,#N/A,TRUE,"Cum. Summary TL";#N/A,#N/A,TRUE,"Monthly Summary TL"}</definedName>
    <definedName name="IsColHidden" hidden="1">FALSE</definedName>
    <definedName name="IsLTMColHidden" hidden="1">FALSE</definedName>
    <definedName name="İŞŞL" localSheetId="3" hidden="1">{"'Grafik Kontrol'!$A$1:$J$8"}</definedName>
    <definedName name="İŞŞL" hidden="1">{"'Grafik Kontrol'!$A$1:$J$8"}</definedName>
    <definedName name="IT" localSheetId="3" hidden="1">{"'Sheet1'!$A$1:$H$36"}</definedName>
    <definedName name="IT" hidden="1">{"'Sheet1'!$A$1:$H$36"}</definedName>
    <definedName name="IT_1" localSheetId="3" hidden="1">{"'Sheet1'!$A$1:$H$36"}</definedName>
    <definedName name="IT_1" hidden="1">{"'Sheet1'!$A$1:$H$36"}</definedName>
    <definedName name="IT_1_1" localSheetId="3" hidden="1">{"'Sheet1'!$A$1:$H$36"}</definedName>
    <definedName name="IT_1_1" hidden="1">{"'Sheet1'!$A$1:$H$36"}</definedName>
    <definedName name="IT_1_2" localSheetId="3" hidden="1">{"'Sheet1'!$A$1:$H$36"}</definedName>
    <definedName name="IT_1_2" hidden="1">{"'Sheet1'!$A$1:$H$36"}</definedName>
    <definedName name="IT_2" localSheetId="3" hidden="1">{"'Sheet1'!$A$1:$H$36"}</definedName>
    <definedName name="IT_2" hidden="1">{"'Sheet1'!$A$1:$H$36"}</definedName>
    <definedName name="IT_3" localSheetId="3" hidden="1">{"'Sheet1'!$A$1:$H$36"}</definedName>
    <definedName name="IT_3" hidden="1">{"'Sheet1'!$A$1:$H$36"}</definedName>
    <definedName name="ITDeprLife">72</definedName>
    <definedName name="item_num" localSheetId="3">#REF!</definedName>
    <definedName name="item_num">#REF!</definedName>
    <definedName name="IT수정" localSheetId="3" hidden="1">{"'Sheet1'!$A$1:$H$36"}</definedName>
    <definedName name="IT수정" hidden="1">{"'Sheet1'!$A$1:$H$36"}</definedName>
    <definedName name="IT수정_1" localSheetId="3" hidden="1">{"'Sheet1'!$A$1:$H$36"}</definedName>
    <definedName name="IT수정_1" hidden="1">{"'Sheet1'!$A$1:$H$36"}</definedName>
    <definedName name="IT수정_1_1" localSheetId="3" hidden="1">{"'Sheet1'!$A$1:$H$36"}</definedName>
    <definedName name="IT수정_1_1" hidden="1">{"'Sheet1'!$A$1:$H$36"}</definedName>
    <definedName name="IT수정_1_2" localSheetId="3" hidden="1">{"'Sheet1'!$A$1:$H$36"}</definedName>
    <definedName name="IT수정_1_2" hidden="1">{"'Sheet1'!$A$1:$H$36"}</definedName>
    <definedName name="IT수정_2" localSheetId="3" hidden="1">{"'Sheet1'!$A$1:$H$36"}</definedName>
    <definedName name="IT수정_2" hidden="1">{"'Sheet1'!$A$1:$H$36"}</definedName>
    <definedName name="IT수정_3" localSheetId="3" hidden="1">{"'Sheet1'!$A$1:$H$36"}</definedName>
    <definedName name="IT수정_3" hidden="1">{"'Sheet1'!$A$1:$H$36"}</definedName>
    <definedName name="IVANA" localSheetId="3" hidden="1">{"'domaće količine'!$K$34:$P$47"}</definedName>
    <definedName name="IVANA" hidden="1">{"'domaće količine'!$K$34:$P$47"}</definedName>
    <definedName name="IWFIC" localSheetId="3" hidden="1">{#N/A,#N/A,FALSE,"ALM-ASISC"}</definedName>
    <definedName name="IWFIC" hidden="1">{#N/A,#N/A,FALSE,"ALM-ASISC"}</definedName>
    <definedName name="IWFIC_1" localSheetId="3" hidden="1">{#N/A,#N/A,FALSE,"ALM-ASISC"}</definedName>
    <definedName name="IWFIC_1" hidden="1">{#N/A,#N/A,FALSE,"ALM-ASISC"}</definedName>
    <definedName name="IWFIC_1_1" localSheetId="3" hidden="1">{#N/A,#N/A,FALSE,"ALM-ASISC"}</definedName>
    <definedName name="IWFIC_1_1" hidden="1">{#N/A,#N/A,FALSE,"ALM-ASISC"}</definedName>
    <definedName name="IWFIC_2" localSheetId="3" hidden="1">{#N/A,#N/A,FALSE,"ALM-ASISC"}</definedName>
    <definedName name="IWFIC_2" hidden="1">{#N/A,#N/A,FALSE,"ALM-ASISC"}</definedName>
    <definedName name="IWJJJJ" localSheetId="3" hidden="1">{#N/A,#N/A,FALSE,"Aging Summary";#N/A,#N/A,FALSE,"Ratio Analysis";#N/A,#N/A,FALSE,"Test 120 Day Accts";#N/A,#N/A,FALSE,"Tickmarks"}</definedName>
    <definedName name="IWJJJJ" hidden="1">{#N/A,#N/A,FALSE,"Aging Summary";#N/A,#N/A,FALSE,"Ratio Analysis";#N/A,#N/A,FALSE,"Test 120 Day Accts";#N/A,#N/A,FALSE,"Tickmarks"}</definedName>
    <definedName name="IWJJJJ_1" localSheetId="3" hidden="1">{#N/A,#N/A,FALSE,"Aging Summary";#N/A,#N/A,FALSE,"Ratio Analysis";#N/A,#N/A,FALSE,"Test 120 Day Accts";#N/A,#N/A,FALSE,"Tickmarks"}</definedName>
    <definedName name="IWJJJJ_1" hidden="1">{#N/A,#N/A,FALSE,"Aging Summary";#N/A,#N/A,FALSE,"Ratio Analysis";#N/A,#N/A,FALSE,"Test 120 Day Accts";#N/A,#N/A,FALSE,"Tickmarks"}</definedName>
    <definedName name="IWJJJJ_1_1" localSheetId="3" hidden="1">{#N/A,#N/A,FALSE,"Aging Summary";#N/A,#N/A,FALSE,"Ratio Analysis";#N/A,#N/A,FALSE,"Test 120 Day Accts";#N/A,#N/A,FALSE,"Tickmarks"}</definedName>
    <definedName name="IWJJJJ_1_1" hidden="1">{#N/A,#N/A,FALSE,"Aging Summary";#N/A,#N/A,FALSE,"Ratio Analysis";#N/A,#N/A,FALSE,"Test 120 Day Accts";#N/A,#N/A,FALSE,"Tickmarks"}</definedName>
    <definedName name="IWJJJJ_2" localSheetId="3" hidden="1">{#N/A,#N/A,FALSE,"Aging Summary";#N/A,#N/A,FALSE,"Ratio Analysis";#N/A,#N/A,FALSE,"Test 120 Day Accts";#N/A,#N/A,FALSE,"Tickmarks"}</definedName>
    <definedName name="IWJJJJ_2" hidden="1">{#N/A,#N/A,FALSE,"Aging Summary";#N/A,#N/A,FALSE,"Ratio Analysis";#N/A,#N/A,FALSE,"Test 120 Day Accts";#N/A,#N/A,FALSE,"Tickmarks"}</definedName>
    <definedName name="j" localSheetId="3" hidden="1">{"'Grafik Kontrol'!$A$1:$J$8"}</definedName>
    <definedName name="j" hidden="1">{"'Grafik Kontrol'!$A$1:$J$8"}</definedName>
    <definedName name="jad" localSheetId="3" hidden="1">{#N/A,#N/A,FALSE,"LoanAssumptions"}</definedName>
    <definedName name="jad" hidden="1">{#N/A,#N/A,FALSE,"LoanAssumptions"}</definedName>
    <definedName name="January16Subscription">#REF!</definedName>
    <definedName name="January17Subscription">#REF!</definedName>
    <definedName name="jd" localSheetId="3" hidden="1">{#N/A,#N/A,FALSE,"LoanAssumptions"}</definedName>
    <definedName name="jd" hidden="1">{#N/A,#N/A,FALSE,"LoanAssumptions"}</definedName>
    <definedName name="jdjdj" localSheetId="3" hidden="1">{"'WS Sales by Rep'!$A$24:$L$46"}</definedName>
    <definedName name="jdjdj" hidden="1">{"'WS Sales by Rep'!$A$24:$L$46"}</definedName>
    <definedName name="jdkl" localSheetId="3" hidden="1">{#N/A,#N/A,FALSE,"ALM-ASISC"}</definedName>
    <definedName name="jdkl" hidden="1">{#N/A,#N/A,FALSE,"ALM-ASISC"}</definedName>
    <definedName name="jdkl_1" localSheetId="3" hidden="1">{#N/A,#N/A,FALSE,"ALM-ASISC"}</definedName>
    <definedName name="jdkl_1" hidden="1">{#N/A,#N/A,FALSE,"ALM-ASISC"}</definedName>
    <definedName name="jdkl_1_1" localSheetId="3" hidden="1">{#N/A,#N/A,FALSE,"ALM-ASISC"}</definedName>
    <definedName name="jdkl_1_1" hidden="1">{#N/A,#N/A,FALSE,"ALM-ASISC"}</definedName>
    <definedName name="jdkl_2" localSheetId="3" hidden="1">{#N/A,#N/A,FALSE,"ALM-ASISC"}</definedName>
    <definedName name="jdkl_2" hidden="1">{#N/A,#N/A,FALSE,"ALM-ASISC"}</definedName>
    <definedName name="jeklw" localSheetId="3" hidden="1">{#N/A,#N/A,FALSE,"ALM-ASISC"}</definedName>
    <definedName name="jeklw" hidden="1">{#N/A,#N/A,FALSE,"ALM-ASISC"}</definedName>
    <definedName name="jeklw_1" localSheetId="3" hidden="1">{#N/A,#N/A,FALSE,"ALM-ASISC"}</definedName>
    <definedName name="jeklw_1" hidden="1">{#N/A,#N/A,FALSE,"ALM-ASISC"}</definedName>
    <definedName name="jeklw_1_1" localSheetId="3" hidden="1">{#N/A,#N/A,FALSE,"ALM-ASISC"}</definedName>
    <definedName name="jeklw_1_1" hidden="1">{#N/A,#N/A,FALSE,"ALM-ASISC"}</definedName>
    <definedName name="jeklw_2" localSheetId="3" hidden="1">{#N/A,#N/A,FALSE,"ALM-ASISC"}</definedName>
    <definedName name="jeklw_2" hidden="1">{#N/A,#N/A,FALSE,"ALM-ASISC"}</definedName>
    <definedName name="jgkgkjgkgklj" localSheetId="3" hidden="1">{#N/A,#N/A,FALSE,"Сентябрь";#N/A,#N/A,FALSE,"Пояснительная сентябре 99"}</definedName>
    <definedName name="jgkgkjgkgklj" hidden="1">{#N/A,#N/A,FALSE,"Сентябрь";#N/A,#N/A,FALSE,"Пояснительная сентябре 99"}</definedName>
    <definedName name="jh" hidden="1">#N/A</definedName>
    <definedName name="jhjljl" localSheetId="3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jhjljl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jim" localSheetId="3" hidden="1">{"'Directory'!$A$72:$E$91"}</definedName>
    <definedName name="jim" hidden="1">{"'Directory'!$A$72:$E$91"}</definedName>
    <definedName name="jim_1" localSheetId="3" hidden="1">{"'Directory'!$A$72:$E$91"}</definedName>
    <definedName name="jim_1" hidden="1">{"'Directory'!$A$72:$E$91"}</definedName>
    <definedName name="jim_1_1" localSheetId="3" hidden="1">{"'Directory'!$A$72:$E$91"}</definedName>
    <definedName name="jim_1_1" hidden="1">{"'Directory'!$A$72:$E$91"}</definedName>
    <definedName name="jim_1_2" localSheetId="3" hidden="1">{"'Directory'!$A$72:$E$91"}</definedName>
    <definedName name="jim_1_2" hidden="1">{"'Directory'!$A$72:$E$91"}</definedName>
    <definedName name="jim_2" localSheetId="3" hidden="1">{"'Directory'!$A$72:$E$91"}</definedName>
    <definedName name="jim_2" hidden="1">{"'Directory'!$A$72:$E$91"}</definedName>
    <definedName name="jim_3" localSheetId="3" hidden="1">{"'Directory'!$A$72:$E$91"}</definedName>
    <definedName name="jim_3" hidden="1">{"'Directory'!$A$72:$E$91"}</definedName>
    <definedName name="JJJ" localSheetId="3" hidden="1">{#N/A,#N/A,FALSE,"Sheet1 (2)"}</definedName>
    <definedName name="JJJ" hidden="1">{#N/A,#N/A,FALSE,"Sheet1 (2)"}</definedName>
    <definedName name="JJJ_1" localSheetId="3" hidden="1">{#N/A,#N/A,FALSE,"Sheet1 (2)"}</definedName>
    <definedName name="JJJ_1" hidden="1">{#N/A,#N/A,FALSE,"Sheet1 (2)"}</definedName>
    <definedName name="JJJ_1_1" localSheetId="3" hidden="1">{#N/A,#N/A,FALSE,"Sheet1 (2)"}</definedName>
    <definedName name="JJJ_1_1" hidden="1">{#N/A,#N/A,FALSE,"Sheet1 (2)"}</definedName>
    <definedName name="JJJ_2" localSheetId="3" hidden="1">{#N/A,#N/A,FALSE,"Sheet1 (2)"}</definedName>
    <definedName name="JJJ_2" hidden="1">{#N/A,#N/A,FALSE,"Sheet1 (2)"}</definedName>
    <definedName name="jjjj" localSheetId="3" hidden="1">{"Assumptions",#N/A,FALSE,"Sheet1";"Main Report",#N/A,FALSE,"Sheet1";"Results",#N/A,FALSE,"Sheet1";"Advances",#N/A,FALSE,"Sheet1"}</definedName>
    <definedName name="jjjj" hidden="1">{"Assumptions",#N/A,FALSE,"Sheet1";"Main Report",#N/A,FALSE,"Sheet1";"Results",#N/A,FALSE,"Sheet1";"Advances",#N/A,FALSE,"Sheet1"}</definedName>
    <definedName name="jkgkjgkjgkjgkjgkjkj" localSheetId="3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jkgkjgkjgkjgkjgkjkj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jkhkhkhkhk" localSheetId="3" hidden="1">{#N/A,#N/A,FALSE,"Aging Summary";#N/A,#N/A,FALSE,"Ratio Analysis";#N/A,#N/A,FALSE,"Test 120 Day Accts";#N/A,#N/A,FALSE,"Tickmarks"}</definedName>
    <definedName name="jkhkhkhkhk" hidden="1">{#N/A,#N/A,FALSE,"Aging Summary";#N/A,#N/A,FALSE,"Ratio Analysis";#N/A,#N/A,FALSE,"Test 120 Day Accts";#N/A,#N/A,FALSE,"Tickmarks"}</definedName>
    <definedName name="jkhnjk" localSheetId="3" hidden="1">{"'Desktop Inventory 현황'!$B$2:$O$35"}</definedName>
    <definedName name="jkhnjk" hidden="1">{"'Desktop Inventory 현황'!$B$2:$O$35"}</definedName>
    <definedName name="jkhnjk_1" localSheetId="3" hidden="1">{"'Desktop Inventory 현황'!$B$2:$O$35"}</definedName>
    <definedName name="jkhnjk_1" hidden="1">{"'Desktop Inventory 현황'!$B$2:$O$35"}</definedName>
    <definedName name="jkhnjk_1_1" localSheetId="3" hidden="1">{"'Desktop Inventory 현황'!$B$2:$O$35"}</definedName>
    <definedName name="jkhnjk_1_1" hidden="1">{"'Desktop Inventory 현황'!$B$2:$O$35"}</definedName>
    <definedName name="jkhnjk_1_2" localSheetId="3" hidden="1">{"'Desktop Inventory 현황'!$B$2:$O$35"}</definedName>
    <definedName name="jkhnjk_1_2" hidden="1">{"'Desktop Inventory 현황'!$B$2:$O$35"}</definedName>
    <definedName name="jkhnjk_2" localSheetId="3" hidden="1">{"'Desktop Inventory 현황'!$B$2:$O$35"}</definedName>
    <definedName name="jkhnjk_2" hidden="1">{"'Desktop Inventory 현황'!$B$2:$O$35"}</definedName>
    <definedName name="jkhnjk_3" localSheetId="3" hidden="1">{"'Desktop Inventory 현황'!$B$2:$O$35"}</definedName>
    <definedName name="jkhnjk_3" hidden="1">{"'Desktop Inventory 현황'!$B$2:$O$35"}</definedName>
    <definedName name="JKIO" localSheetId="3" hidden="1">{#N/A,#N/A,FALSE,"Sheet1 (2)"}</definedName>
    <definedName name="JKIO" hidden="1">{#N/A,#N/A,FALSE,"Sheet1 (2)"}</definedName>
    <definedName name="JKIO_1" localSheetId="3" hidden="1">{#N/A,#N/A,FALSE,"Sheet1 (2)"}</definedName>
    <definedName name="JKIO_1" hidden="1">{#N/A,#N/A,FALSE,"Sheet1 (2)"}</definedName>
    <definedName name="JKIO_1_1" localSheetId="3" hidden="1">{#N/A,#N/A,FALSE,"Sheet1 (2)"}</definedName>
    <definedName name="JKIO_1_1" hidden="1">{#N/A,#N/A,FALSE,"Sheet1 (2)"}</definedName>
    <definedName name="JKIO_2" localSheetId="3" hidden="1">{#N/A,#N/A,FALSE,"Sheet1 (2)"}</definedName>
    <definedName name="JKIO_2" hidden="1">{#N/A,#N/A,FALSE,"Sheet1 (2)"}</definedName>
    <definedName name="jklhh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klhh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tyjtjytj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tyjtjytj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uly15Subscription">#REF!</definedName>
    <definedName name="July16Subscription">#REF!</definedName>
    <definedName name="June16Subscription">#REF!</definedName>
    <definedName name="June17Subscription">#REF!</definedName>
    <definedName name="JUO" localSheetId="3" hidden="1">{#N/A,#N/A,FALSE,"Sheet1 (2)"}</definedName>
    <definedName name="JUO" hidden="1">{#N/A,#N/A,FALSE,"Sheet1 (2)"}</definedName>
    <definedName name="JUO_1" localSheetId="3" hidden="1">{#N/A,#N/A,FALSE,"Sheet1 (2)"}</definedName>
    <definedName name="JUO_1" hidden="1">{#N/A,#N/A,FALSE,"Sheet1 (2)"}</definedName>
    <definedName name="JUO_1_1" localSheetId="3" hidden="1">{#N/A,#N/A,FALSE,"Sheet1 (2)"}</definedName>
    <definedName name="JUO_1_1" hidden="1">{#N/A,#N/A,FALSE,"Sheet1 (2)"}</definedName>
    <definedName name="JUO_2" localSheetId="3" hidden="1">{#N/A,#N/A,FALSE,"Sheet1 (2)"}</definedName>
    <definedName name="JUO_2" hidden="1">{#N/A,#N/A,FALSE,"Sheet1 (2)"}</definedName>
    <definedName name="jytjtyjt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ytjtyjt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ytyjtyj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jytyjtyj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k" localSheetId="11" hidden="1">Main.SAPF4Help()</definedName>
    <definedName name="k" localSheetId="10" hidden="1">Main.SAPF4Help()</definedName>
    <definedName name="K2_WBEVMODE" hidden="1">0</definedName>
    <definedName name="kaan" hidden="1">{#N/A,#N/A,FALSE,"Aging Summary";#N/A,#N/A,FALSE,"Ratio Analysis";#N/A,#N/A,FALSE,"Test 120 Day Accts";#N/A,#N/A,FALSE,"Tickmarks"}</definedName>
    <definedName name="kBNT" localSheetId="3" hidden="1">{"'РП (2)'!$A$5:$S$150"}</definedName>
    <definedName name="kBNT" hidden="1">{"'РП (2)'!$A$5:$S$150"}</definedName>
    <definedName name="KCCKC" localSheetId="3" hidden="1">{#N/A,#N/A,FALSE,"3가";#N/A,#N/A,FALSE,"3나";#N/A,#N/A,FALSE,"3다"}</definedName>
    <definedName name="KCCKC" hidden="1">{#N/A,#N/A,FALSE,"3가";#N/A,#N/A,FALSE,"3나";#N/A,#N/A,FALSE,"3다"}</definedName>
    <definedName name="KCCKC_1" localSheetId="3" hidden="1">{#N/A,#N/A,FALSE,"3가";#N/A,#N/A,FALSE,"3나";#N/A,#N/A,FALSE,"3다"}</definedName>
    <definedName name="KCCKC_1" hidden="1">{#N/A,#N/A,FALSE,"3가";#N/A,#N/A,FALSE,"3나";#N/A,#N/A,FALSE,"3다"}</definedName>
    <definedName name="KCCKC_1_1" localSheetId="3" hidden="1">{#N/A,#N/A,FALSE,"3가";#N/A,#N/A,FALSE,"3나";#N/A,#N/A,FALSE,"3다"}</definedName>
    <definedName name="KCCKC_1_1" hidden="1">{#N/A,#N/A,FALSE,"3가";#N/A,#N/A,FALSE,"3나";#N/A,#N/A,FALSE,"3다"}</definedName>
    <definedName name="KCCKC_2" localSheetId="3" hidden="1">{#N/A,#N/A,FALSE,"3가";#N/A,#N/A,FALSE,"3나";#N/A,#N/A,FALSE,"3다"}</definedName>
    <definedName name="KCCKC_2" hidden="1">{#N/A,#N/A,FALSE,"3가";#N/A,#N/A,FALSE,"3나";#N/A,#N/A,FALSE,"3다"}</definedName>
    <definedName name="kdjlw" localSheetId="3" hidden="1">{#N/A,#N/A,FALSE,"ALM-ASISC"}</definedName>
    <definedName name="kdjlw" hidden="1">{#N/A,#N/A,FALSE,"ALM-ASISC"}</definedName>
    <definedName name="kdjlw_1" localSheetId="3" hidden="1">{#N/A,#N/A,FALSE,"ALM-ASISC"}</definedName>
    <definedName name="kdjlw_1" hidden="1">{#N/A,#N/A,FALSE,"ALM-ASISC"}</definedName>
    <definedName name="kdjlw_1_1" localSheetId="3" hidden="1">{#N/A,#N/A,FALSE,"ALM-ASISC"}</definedName>
    <definedName name="kdjlw_1_1" hidden="1">{#N/A,#N/A,FALSE,"ALM-ASISC"}</definedName>
    <definedName name="kdjlw_2" localSheetId="3" hidden="1">{#N/A,#N/A,FALSE,"ALM-ASISC"}</definedName>
    <definedName name="kdjlw_2" hidden="1">{#N/A,#N/A,FALSE,"ALM-ASISC"}</definedName>
    <definedName name="kdljw" localSheetId="3" hidden="1">{#N/A,#N/A,FALSE,"ALM-ASISC"}</definedName>
    <definedName name="kdljw" hidden="1">{#N/A,#N/A,FALSE,"ALM-ASISC"}</definedName>
    <definedName name="kdljw_1" localSheetId="3" hidden="1">{#N/A,#N/A,FALSE,"ALM-ASISC"}</definedName>
    <definedName name="kdljw_1" hidden="1">{#N/A,#N/A,FALSE,"ALM-ASISC"}</definedName>
    <definedName name="kdljw_1_1" localSheetId="3" hidden="1">{#N/A,#N/A,FALSE,"ALM-ASISC"}</definedName>
    <definedName name="kdljw_1_1" hidden="1">{#N/A,#N/A,FALSE,"ALM-ASISC"}</definedName>
    <definedName name="kdljw_2" localSheetId="3" hidden="1">{#N/A,#N/A,FALSE,"ALM-ASISC"}</definedName>
    <definedName name="kdljw_2" hidden="1">{#N/A,#N/A,FALSE,"ALM-ASISC"}</definedName>
    <definedName name="KDLW" localSheetId="3" hidden="1">{#N/A,#N/A,FALSE,"ALM-ASISC"}</definedName>
    <definedName name="KDLW" hidden="1">{#N/A,#N/A,FALSE,"ALM-ASISC"}</definedName>
    <definedName name="KDLW_1" localSheetId="3" hidden="1">{#N/A,#N/A,FALSE,"ALM-ASISC"}</definedName>
    <definedName name="KDLW_1" hidden="1">{#N/A,#N/A,FALSE,"ALM-ASISC"}</definedName>
    <definedName name="KDLW_1_1" localSheetId="3" hidden="1">{#N/A,#N/A,FALSE,"ALM-ASISC"}</definedName>
    <definedName name="KDLW_1_1" hidden="1">{#N/A,#N/A,FALSE,"ALM-ASISC"}</definedName>
    <definedName name="KDLW_2" localSheetId="3" hidden="1">{#N/A,#N/A,FALSE,"ALM-ASISC"}</definedName>
    <definedName name="KDLW_2" hidden="1">{#N/A,#N/A,FALSE,"ALM-ASISC"}</definedName>
    <definedName name="kfdjklfjl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kfdjklfjl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kghkgkgk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kghkgkgk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khjk" localSheetId="3" hidden="1">{#N/A,#N/A,TRUE,"Sales Comparison";#N/A,#N/A,TRUE,"Cum. Summary FFR";#N/A,#N/A,TRUE,"Monthly Summary FFR";#N/A,#N/A,TRUE,"Cum. Summary TL";#N/A,#N/A,TRUE,"Monthly Summary TL"}</definedName>
    <definedName name="khjk" hidden="1">{#N/A,#N/A,TRUE,"Sales Comparison";#N/A,#N/A,TRUE,"Cum. Summary FFR";#N/A,#N/A,TRUE,"Monthly Summary FFR";#N/A,#N/A,TRUE,"Cum. Summary TL";#N/A,#N/A,TRUE,"Monthly Summary TL"}</definedName>
    <definedName name="kkkkkkkkk" hidden="1">#REF!</definedName>
    <definedName name="kl" hidden="1">#REF!</definedName>
    <definedName name="kldjwl" localSheetId="3" hidden="1">{#N/A,#N/A,FALSE,"ALM-ASISC"}</definedName>
    <definedName name="kldjwl" hidden="1">{#N/A,#N/A,FALSE,"ALM-ASISC"}</definedName>
    <definedName name="kldjwl_1" localSheetId="3" hidden="1">{#N/A,#N/A,FALSE,"ALM-ASISC"}</definedName>
    <definedName name="kldjwl_1" hidden="1">{#N/A,#N/A,FALSE,"ALM-ASISC"}</definedName>
    <definedName name="kldjwl_1_1" localSheetId="3" hidden="1">{#N/A,#N/A,FALSE,"ALM-ASISC"}</definedName>
    <definedName name="kldjwl_1_1" hidden="1">{#N/A,#N/A,FALSE,"ALM-ASISC"}</definedName>
    <definedName name="kldjwl_2" localSheetId="3" hidden="1">{#N/A,#N/A,FALSE,"ALM-ASISC"}</definedName>
    <definedName name="kldjwl_2" hidden="1">{#N/A,#N/A,FALSE,"ALM-ASISC"}</definedName>
    <definedName name="kljdklw" localSheetId="3" hidden="1">{#N/A,#N/A,FALSE,"ALM-ASISC"}</definedName>
    <definedName name="kljdklw" hidden="1">{#N/A,#N/A,FALSE,"ALM-ASISC"}</definedName>
    <definedName name="kljdklw_1" localSheetId="3" hidden="1">{#N/A,#N/A,FALSE,"ALM-ASISC"}</definedName>
    <definedName name="kljdklw_1" hidden="1">{#N/A,#N/A,FALSE,"ALM-ASISC"}</definedName>
    <definedName name="kljdklw_1_1" localSheetId="3" hidden="1">{#N/A,#N/A,FALSE,"ALM-ASISC"}</definedName>
    <definedName name="kljdklw_1_1" hidden="1">{#N/A,#N/A,FALSE,"ALM-ASISC"}</definedName>
    <definedName name="kljdklw_2" localSheetId="3" hidden="1">{#N/A,#N/A,FALSE,"ALM-ASISC"}</definedName>
    <definedName name="kljdklw_2" hidden="1">{#N/A,#N/A,FALSE,"ALM-ASISC"}</definedName>
    <definedName name="klkjj" hidden="1">{#N/A,#N/A,FALSE,"Aging Summary";#N/A,#N/A,FALSE,"Ratio Analysis";#N/A,#N/A,FALSE,"Test 120 Day Accts";#N/A,#N/A,FALSE,"Tickmarks"}</definedName>
    <definedName name="klwjdk" localSheetId="3" hidden="1">{#N/A,#N/A,FALSE,"ALM-ASISC"}</definedName>
    <definedName name="klwjdk" hidden="1">{#N/A,#N/A,FALSE,"ALM-ASISC"}</definedName>
    <definedName name="klwjdk_1" localSheetId="3" hidden="1">{#N/A,#N/A,FALSE,"ALM-ASISC"}</definedName>
    <definedName name="klwjdk_1" hidden="1">{#N/A,#N/A,FALSE,"ALM-ASISC"}</definedName>
    <definedName name="klwjdk_1_1" localSheetId="3" hidden="1">{#N/A,#N/A,FALSE,"ALM-ASISC"}</definedName>
    <definedName name="klwjdk_1_1" hidden="1">{#N/A,#N/A,FALSE,"ALM-ASISC"}</definedName>
    <definedName name="klwjdk_2" localSheetId="3" hidden="1">{#N/A,#N/A,FALSE,"ALM-ASISC"}</definedName>
    <definedName name="klwjdk_2" hidden="1">{#N/A,#N/A,FALSE,"ALM-ASISC"}</definedName>
    <definedName name="km_dbase">#REF!</definedName>
    <definedName name="km1_amt" localSheetId="3">#REF!,#REF!,#REF!,#REF!,#REF!,#REF!,#REF!</definedName>
    <definedName name="km1_amt">#REF!,#REF!,#REF!,#REF!,#REF!,#REF!,#REF!</definedName>
    <definedName name="km2_amt" localSheetId="3">#REF!,#REF!,#REF!,#REF!,#REF!,#REF!,#REF!</definedName>
    <definedName name="km2_amt">#REF!,#REF!,#REF!,#REF!,#REF!,#REF!,#REF!</definedName>
    <definedName name="KOLŞ" localSheetId="3" hidden="1">{#N/A,#N/A,FALSE,"Sheet1 (2)"}</definedName>
    <definedName name="KOLŞ" hidden="1">{#N/A,#N/A,FALSE,"Sheet1 (2)"}</definedName>
    <definedName name="KOLŞ_1" localSheetId="3" hidden="1">{#N/A,#N/A,FALSE,"Sheet1 (2)"}</definedName>
    <definedName name="KOLŞ_1" hidden="1">{#N/A,#N/A,FALSE,"Sheet1 (2)"}</definedName>
    <definedName name="KOLŞ_1_1" localSheetId="3" hidden="1">{#N/A,#N/A,FALSE,"Sheet1 (2)"}</definedName>
    <definedName name="KOLŞ_1_1" hidden="1">{#N/A,#N/A,FALSE,"Sheet1 (2)"}</definedName>
    <definedName name="KOLŞ_2" localSheetId="3" hidden="1">{#N/A,#N/A,FALSE,"Sheet1 (2)"}</definedName>
    <definedName name="KOLŞ_2" hidden="1">{#N/A,#N/A,FALSE,"Sheet1 (2)"}</definedName>
    <definedName name="KOP" localSheetId="3" hidden="1">{#N/A,#N/A,FALSE,"Sheet1 (2)"}</definedName>
    <definedName name="KOP" hidden="1">{#N/A,#N/A,FALSE,"Sheet1 (2)"}</definedName>
    <definedName name="KOP_1" localSheetId="3" hidden="1">{#N/A,#N/A,FALSE,"Sheet1 (2)"}</definedName>
    <definedName name="KOP_1" hidden="1">{#N/A,#N/A,FALSE,"Sheet1 (2)"}</definedName>
    <definedName name="KOP_1_1" localSheetId="3" hidden="1">{#N/A,#N/A,FALSE,"Sheet1 (2)"}</definedName>
    <definedName name="KOP_1_1" hidden="1">{#N/A,#N/A,FALSE,"Sheet1 (2)"}</definedName>
    <definedName name="KOP_2" localSheetId="3" hidden="1">{#N/A,#N/A,FALSE,"Sheet1 (2)"}</definedName>
    <definedName name="KOP_2" hidden="1">{#N/A,#N/A,FALSE,"Sheet1 (2)"}</definedName>
    <definedName name="kpiAtt" hidden="1">#REF!</definedName>
    <definedName name="kpiBegInv" hidden="1">#REF!</definedName>
    <definedName name="kpiCapWaste" hidden="1">#REF!</definedName>
    <definedName name="kpiCon" hidden="1">#REF!</definedName>
    <definedName name="kpiEmp" hidden="1">#REF!</definedName>
    <definedName name="kpiEndInv" hidden="1">#REF!</definedName>
    <definedName name="kpiGoldRec" hidden="1">#REF!</definedName>
    <definedName name="kpiGoldSold" hidden="1">#REF!</definedName>
    <definedName name="kpiHdGr" hidden="1">#REF!</definedName>
    <definedName name="kpiInc" hidden="1">#REF!</definedName>
    <definedName name="kpiLTI" hidden="1">#REF!</definedName>
    <definedName name="kpiMinGr" hidden="1">#REF!</definedName>
    <definedName name="kpiMinInt" hidden="1">#REF!</definedName>
    <definedName name="kpiMinOz" hidden="1">#REF!</definedName>
    <definedName name="kpiOpWaste" hidden="1">#REF!</definedName>
    <definedName name="kpiOreMin" hidden="1">#REF!</definedName>
    <definedName name="kpiOreTr" hidden="1">#REF!</definedName>
    <definedName name="kpiRec" hidden="1">#REF!</definedName>
    <definedName name="kwy" localSheetId="3" hidden="1">{#N/A,#N/A,FALSE,"ALM-ASISC"}</definedName>
    <definedName name="kwy" hidden="1">{#N/A,#N/A,FALSE,"ALM-ASISC"}</definedName>
    <definedName name="kwy_1" localSheetId="3" hidden="1">{#N/A,#N/A,FALSE,"ALM-ASISC"}</definedName>
    <definedName name="kwy_1" hidden="1">{#N/A,#N/A,FALSE,"ALM-ASISC"}</definedName>
    <definedName name="kwy_1_1" localSheetId="3" hidden="1">{#N/A,#N/A,FALSE,"ALM-ASISC"}</definedName>
    <definedName name="kwy_1_1" hidden="1">{#N/A,#N/A,FALSE,"ALM-ASISC"}</definedName>
    <definedName name="kwy_2" localSheetId="3" hidden="1">{#N/A,#N/A,FALSE,"ALM-ASISC"}</definedName>
    <definedName name="kwy_2" hidden="1">{#N/A,#N/A,FALSE,"ALM-ASISC"}</definedName>
    <definedName name="kyd.ChngCell.01." hidden="1">"x"</definedName>
    <definedName name="kyd.CounterLimitCell.01." hidden="1">"x"</definedName>
    <definedName name="kyd.Dim.01." hidden="1">""</definedName>
    <definedName name="kyd.ElementList.01." hidden="1">"x"</definedName>
    <definedName name="kyd.ElementType.01." hidden="1">0</definedName>
    <definedName name="kyd.ItemType.01." hidden="1">0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NumLevels.01." hidden="1">0</definedName>
    <definedName name="kyd.PanicStop." hidden="1">FALSE</definedName>
    <definedName name="kyd.ParentName.01." hidden="1">""</definedName>
    <definedName name="kyd.PreScreenData." hidden="1">FALSE</definedName>
    <definedName name="kyd.PrintCtrlRange." hidden="1">#REF!</definedName>
    <definedName name="kyd.PrintParent.01." hidden="1">FALSE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hortcut." hidden="1">FALSE</definedName>
    <definedName name="kyd.StdSortHide." hidden="1">FALSE</definedName>
    <definedName name="kyd.UsePrintCtrlRange." hidden="1">TRUE</definedName>
    <definedName name="lale" hidden="1">{#N/A,#N/A,FALSE,"Aging Summary";#N/A,#N/A,FALSE,"Ratio Analysis";#N/A,#N/A,FALSE,"Test 120 Day Accts";#N/A,#N/A,FALSE,"Tickmarks"}</definedName>
    <definedName name="LastActuals">#REF!</definedName>
    <definedName name="LastMonthOffset">#REF!</definedName>
    <definedName name="LIBOR">#REF!</definedName>
    <definedName name="limcount" hidden="1">1</definedName>
    <definedName name="ListOffset" hidden="1">1</definedName>
    <definedName name="lk" hidden="1">#N/A</definedName>
    <definedName name="LKJ" hidden="1">#REF!</definedName>
    <definedName name="lkk" localSheetId="3" hidden="1">{"'WS Sales by Rep'!$A$24:$L$46"}</definedName>
    <definedName name="lkk" hidden="1">{"'WS Sales by Rep'!$A$24:$L$46"}</definedName>
    <definedName name="lll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name">#REF!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okup" localSheetId="3">#REF!</definedName>
    <definedName name="lookup">#REF!</definedName>
    <definedName name="lop" localSheetId="3" hidden="1">{"'BS'!$C$10"}</definedName>
    <definedName name="lop" hidden="1">{"'BS'!$C$10"}</definedName>
    <definedName name="lop_1" localSheetId="3" hidden="1">{"'BS'!$C$10"}</definedName>
    <definedName name="lop_1" hidden="1">{"'BS'!$C$10"}</definedName>
    <definedName name="lop_1_1" localSheetId="3" hidden="1">{"'BS'!$C$10"}</definedName>
    <definedName name="lop_1_1" hidden="1">{"'BS'!$C$10"}</definedName>
    <definedName name="lop_1_2" localSheetId="3" hidden="1">{"'BS'!$C$10"}</definedName>
    <definedName name="lop_1_2" hidden="1">{"'BS'!$C$10"}</definedName>
    <definedName name="lop_2" localSheetId="3" hidden="1">{"'BS'!$C$10"}</definedName>
    <definedName name="lop_2" hidden="1">{"'BS'!$C$10"}</definedName>
    <definedName name="lop_3" localSheetId="3" hidden="1">{"'BS'!$C$10"}</definedName>
    <definedName name="lop_3" hidden="1">{"'BS'!$C$10"}</definedName>
    <definedName name="loss_arr">#REF!</definedName>
    <definedName name="M_Department">#REF!</definedName>
    <definedName name="M_NetsuiteProductID">#REF!</definedName>
    <definedName name="M_PlaceofPath" hidden="1">"\\SNYCEQT0100\HOME\LZURLO\DATA\TELMEX\Models\tmx_vdf.xls"</definedName>
    <definedName name="M_PO">#REF!</definedName>
    <definedName name="M_PricingType">#REF!</definedName>
    <definedName name="M_ProductID">#REF!</definedName>
    <definedName name="M_Products">#REF!</definedName>
    <definedName name="M_RevenueLineItem">#REF!</definedName>
    <definedName name="M_Segment">#REF!</definedName>
    <definedName name="M_Unit">#REF!</definedName>
    <definedName name="M_UnitMonths">#REF!</definedName>
    <definedName name="M_UnitMultiplier">#REF!</definedName>
    <definedName name="MAC" hidden="1">#REF!</definedName>
    <definedName name="MACK" hidden="1">#REF!</definedName>
    <definedName name="mag" localSheetId="3" hidden="1">{#N/A,#N/A,FALSE,"Sheet1 (2)"}</definedName>
    <definedName name="mag" hidden="1">{#N/A,#N/A,FALSE,"Sheet1 (2)"}</definedName>
    <definedName name="mag_1" localSheetId="3" hidden="1">{#N/A,#N/A,FALSE,"Sheet1 (2)"}</definedName>
    <definedName name="mag_1" hidden="1">{#N/A,#N/A,FALSE,"Sheet1 (2)"}</definedName>
    <definedName name="mag_1_1" localSheetId="3" hidden="1">{#N/A,#N/A,FALSE,"Sheet1 (2)"}</definedName>
    <definedName name="mag_1_1" hidden="1">{#N/A,#N/A,FALSE,"Sheet1 (2)"}</definedName>
    <definedName name="mag_2" localSheetId="3" hidden="1">{#N/A,#N/A,FALSE,"Sheet1 (2)"}</definedName>
    <definedName name="mag_2" hidden="1">{#N/A,#N/A,FALSE,"Sheet1 (2)"}</definedName>
    <definedName name="March16Subscription">#REF!</definedName>
    <definedName name="March17Subscription">#REF!</definedName>
    <definedName name="May16Subscription">#REF!</definedName>
    <definedName name="May17subscription">#REF!</definedName>
    <definedName name="MC실사대상" localSheetId="3" hidden="1">{#N/A,#N/A,FALSE,"3가";#N/A,#N/A,FALSE,"3나";#N/A,#N/A,FALSE,"3다"}</definedName>
    <definedName name="MC실사대상" hidden="1">{#N/A,#N/A,FALSE,"3가";#N/A,#N/A,FALSE,"3나";#N/A,#N/A,FALSE,"3다"}</definedName>
    <definedName name="MC실사대상_1" localSheetId="3" hidden="1">{#N/A,#N/A,FALSE,"3가";#N/A,#N/A,FALSE,"3나";#N/A,#N/A,FALSE,"3다"}</definedName>
    <definedName name="MC실사대상_1" hidden="1">{#N/A,#N/A,FALSE,"3가";#N/A,#N/A,FALSE,"3나";#N/A,#N/A,FALSE,"3다"}</definedName>
    <definedName name="MC실사대상_1_1" localSheetId="3" hidden="1">{#N/A,#N/A,FALSE,"3가";#N/A,#N/A,FALSE,"3나";#N/A,#N/A,FALSE,"3다"}</definedName>
    <definedName name="MC실사대상_1_1" hidden="1">{#N/A,#N/A,FALSE,"3가";#N/A,#N/A,FALSE,"3나";#N/A,#N/A,FALSE,"3다"}</definedName>
    <definedName name="MC실사대상_2" localSheetId="3" hidden="1">{#N/A,#N/A,FALSE,"3가";#N/A,#N/A,FALSE,"3나";#N/A,#N/A,FALSE,"3다"}</definedName>
    <definedName name="MC실사대상_2" hidden="1">{#N/A,#N/A,FALSE,"3가";#N/A,#N/A,FALSE,"3나";#N/A,#N/A,FALSE,"3다"}</definedName>
    <definedName name="MerrillPrintIt" localSheetId="11" hidden="1">#REF!</definedName>
    <definedName name="MerrillPrintIt" localSheetId="10" hidden="1">#REF!</definedName>
    <definedName name="MEWarning" hidden="1">1</definedName>
    <definedName name="mincash" localSheetId="3">#REF!</definedName>
    <definedName name="mincash">#REF!</definedName>
    <definedName name="MinimumCash">3500000</definedName>
    <definedName name="minorityintyes" hidden="1">#REF!</definedName>
    <definedName name="Mkt">#REF!</definedName>
    <definedName name="mkt_FA">#REF!</definedName>
    <definedName name="MKT_PRINT">#REF!</definedName>
    <definedName name="MM" hidden="1">"61949e15-119d-43a5-9b51-6d7d1d0b5237"</definedName>
    <definedName name="mmm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nvmnvmv" localSheetId="3" hidden="1">{#N/A,#N/A,FALSE,"Sheet2";#N/A,#N/A,FALSE,"Sheet3";#N/A,#N/A,FALSE,"Sheet4";#N/A,#N/A,FALSE,"Sheet5";#N/A,#N/A,FALSE,"Sheet7";#N/A,#N/A,FALSE,"Sheet8";#N/A,#N/A,FALSE,"Sheet9";#N/A,#N/A,FALSE,"Sheet10";#N/A,#N/A,FALSE,"Sheet11"}</definedName>
    <definedName name="mnvmnvmv" hidden="1">{#N/A,#N/A,FALSE,"Sheet2";#N/A,#N/A,FALSE,"Sheet3";#N/A,#N/A,FALSE,"Sheet4";#N/A,#N/A,FALSE,"Sheet5";#N/A,#N/A,FALSE,"Sheet7";#N/A,#N/A,FALSE,"Sheet8";#N/A,#N/A,FALSE,"Sheet9";#N/A,#N/A,FALSE,"Sheet10";#N/A,#N/A,FALSE,"Sheet11"}</definedName>
    <definedName name="ModelCase">#REF!</definedName>
    <definedName name="ModelCaseName">#REF!</definedName>
    <definedName name="month">#REF!</definedName>
    <definedName name="month_num">#REF!</definedName>
    <definedName name="Monthly_Fee">#REF!</definedName>
    <definedName name="monthlyreport" localSheetId="3" hidden="1">{#N/A,#N/A,FALSE,"1st page";#N/A,#N/A,FALSE,"BSC";#N/A,#N/A,FALSE,"Financial report";#N/A,#N/A,FALSE,"Sales"}</definedName>
    <definedName name="monthlyreport" hidden="1">{#N/A,#N/A,FALSE,"1st page";#N/A,#N/A,FALSE,"BSC";#N/A,#N/A,FALSE,"Financial report";#N/A,#N/A,FALSE,"Sales"}</definedName>
    <definedName name="monthlyreport1" localSheetId="3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monthlyreport1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MonthsInYear">12</definedName>
    <definedName name="MRR">#REF!</definedName>
    <definedName name="myy" localSheetId="3" hidden="1">{#N/A,#N/A,FALSE,"Development";#N/A,#N/A,FALSE,"Summary";#N/A,#N/A,FALSE,"People Time";#N/A,#N/A,FALSE,"Summary of People";#N/A,#N/A,FALSE,"Planing"}</definedName>
    <definedName name="myy" hidden="1">{#N/A,#N/A,FALSE,"Development";#N/A,#N/A,FALSE,"Summary";#N/A,#N/A,FALSE,"People Time";#N/A,#N/A,FALSE,"Summary of People";#N/A,#N/A,FALSE,"Planing"}</definedName>
    <definedName name="N">#REF!</definedName>
    <definedName name="navn" localSheetId="3" hidden="1">{"FlashP1",#N/A,FALSE,"Flash p 1";"FlashKInd",#N/A,FALSE,"Flash K Ind";"FlashOpProf",#N/A,FALSE,"Flash Op prof";"Market",#N/A,FALSE,"Market"}</definedName>
    <definedName name="navn" hidden="1">{"FlashP1",#N/A,FALSE,"Flash p 1";"FlashKInd",#N/A,FALSE,"Flash K Ind";"FlashOpProf",#N/A,FALSE,"Flash Op prof";"Market",#N/A,FALSE,"Market"}</definedName>
    <definedName name="navn2" localSheetId="3" hidden="1">{#N/A,#N/A,FALSE,"1st page";#N/A,#N/A,FALSE,"BSC";#N/A,#N/A,FALSE,"Financial report";#N/A,#N/A,FALSE,"Sales"}</definedName>
    <definedName name="navn2" hidden="1">{#N/A,#N/A,FALSE,"1st page";#N/A,#N/A,FALSE,"BSC";#N/A,#N/A,FALSE,"Financial report";#N/A,#N/A,FALSE,"Sales"}</definedName>
    <definedName name="navn3" localSheetId="3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navn3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navn4" localSheetId="3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navn4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NDIS1">#REF!</definedName>
    <definedName name="NDIS2">#REF!</definedName>
    <definedName name="net_arr">#REF!</definedName>
    <definedName name="net_expansion">#REF!</definedName>
    <definedName name="new" hidden="1">0</definedName>
    <definedName name="New_Inv_Date">#REF!</definedName>
    <definedName name="New_Investment">#REF!</definedName>
    <definedName name="newbel" localSheetId="3" hidden="1">{"'Directory'!$A$72:$E$91"}</definedName>
    <definedName name="newbel" hidden="1">{"'Directory'!$A$72:$E$91"}</definedName>
    <definedName name="newbel_1" localSheetId="3" hidden="1">{"'Directory'!$A$72:$E$91"}</definedName>
    <definedName name="newbel_1" hidden="1">{"'Directory'!$A$72:$E$91"}</definedName>
    <definedName name="newbel_1_1" localSheetId="3" hidden="1">{"'Directory'!$A$72:$E$91"}</definedName>
    <definedName name="newbel_1_1" hidden="1">{"'Directory'!$A$72:$E$91"}</definedName>
    <definedName name="newbel_1_2" localSheetId="3" hidden="1">{"'Directory'!$A$72:$E$91"}</definedName>
    <definedName name="newbel_1_2" hidden="1">{"'Directory'!$A$72:$E$91"}</definedName>
    <definedName name="newbel_2" localSheetId="3" hidden="1">{"'Directory'!$A$72:$E$91"}</definedName>
    <definedName name="newbel_2" hidden="1">{"'Directory'!$A$72:$E$91"}</definedName>
    <definedName name="newbel_3" localSheetId="3" hidden="1">{"'Directory'!$A$72:$E$91"}</definedName>
    <definedName name="newbel_3" hidden="1">{"'Directory'!$A$72:$E$91"}</definedName>
    <definedName name="newbls" localSheetId="3" hidden="1">{"'Directory'!$A$72:$E$91"}</definedName>
    <definedName name="newbls" hidden="1">{"'Directory'!$A$72:$E$91"}</definedName>
    <definedName name="newbls_1" localSheetId="3" hidden="1">{"'Directory'!$A$72:$E$91"}</definedName>
    <definedName name="newbls_1" hidden="1">{"'Directory'!$A$72:$E$91"}</definedName>
    <definedName name="newbls_1_1" localSheetId="3" hidden="1">{"'Directory'!$A$72:$E$91"}</definedName>
    <definedName name="newbls_1_1" hidden="1">{"'Directory'!$A$72:$E$91"}</definedName>
    <definedName name="newbls_1_2" localSheetId="3" hidden="1">{"'Directory'!$A$72:$E$91"}</definedName>
    <definedName name="newbls_1_2" hidden="1">{"'Directory'!$A$72:$E$91"}</definedName>
    <definedName name="newbls_2" localSheetId="3" hidden="1">{"'Directory'!$A$72:$E$91"}</definedName>
    <definedName name="newbls_2" hidden="1">{"'Directory'!$A$72:$E$91"}</definedName>
    <definedName name="newbls_3" localSheetId="3" hidden="1">{"'Directory'!$A$72:$E$91"}</definedName>
    <definedName name="newbls_3" hidden="1">{"'Directory'!$A$72:$E$91"}</definedName>
    <definedName name="NewBW" hidden="1">#REF!</definedName>
    <definedName name="NewRange" localSheetId="11" hidden="1">#REF!</definedName>
    <definedName name="NewRange" localSheetId="10" hidden="1">#REF!</definedName>
    <definedName name="newt" localSheetId="3" hidden="1">{"'Directory'!$A$72:$E$91"}</definedName>
    <definedName name="newt" hidden="1">{"'Directory'!$A$72:$E$91"}</definedName>
    <definedName name="newt_1" localSheetId="3" hidden="1">{"'Directory'!$A$72:$E$91"}</definedName>
    <definedName name="newt_1" hidden="1">{"'Directory'!$A$72:$E$91"}</definedName>
    <definedName name="newt_1_1" localSheetId="3" hidden="1">{"'Directory'!$A$72:$E$91"}</definedName>
    <definedName name="newt_1_1" hidden="1">{"'Directory'!$A$72:$E$91"}</definedName>
    <definedName name="newt_1_2" localSheetId="3" hidden="1">{"'Directory'!$A$72:$E$91"}</definedName>
    <definedName name="newt_1_2" hidden="1">{"'Directory'!$A$72:$E$91"}</definedName>
    <definedName name="newt_2" localSheetId="3" hidden="1">{"'Directory'!$A$72:$E$91"}</definedName>
    <definedName name="newt_2" hidden="1">{"'Directory'!$A$72:$E$91"}</definedName>
    <definedName name="newt_3" localSheetId="3" hidden="1">{"'Directory'!$A$72:$E$91"}</definedName>
    <definedName name="newt_3" hidden="1">{"'Directory'!$A$72:$E$91"}</definedName>
    <definedName name="NewUScomps" localSheetId="3" hidden="1">{"'Directory'!$A$72:$E$91"}</definedName>
    <definedName name="NewUScomps" hidden="1">{"'Directory'!$A$72:$E$91"}</definedName>
    <definedName name="NewUScomps_1" localSheetId="3" hidden="1">{"'Directory'!$A$72:$E$91"}</definedName>
    <definedName name="NewUScomps_1" hidden="1">{"'Directory'!$A$72:$E$91"}</definedName>
    <definedName name="NewUScomps_1_1" localSheetId="3" hidden="1">{"'Directory'!$A$72:$E$91"}</definedName>
    <definedName name="NewUScomps_1_1" hidden="1">{"'Directory'!$A$72:$E$91"}</definedName>
    <definedName name="NewUScomps_1_2" localSheetId="3" hidden="1">{"'Directory'!$A$72:$E$91"}</definedName>
    <definedName name="NewUScomps_1_2" hidden="1">{"'Directory'!$A$72:$E$91"}</definedName>
    <definedName name="NewUScomps_2" localSheetId="3" hidden="1">{"'Directory'!$A$72:$E$91"}</definedName>
    <definedName name="NewUScomps_2" hidden="1">{"'Directory'!$A$72:$E$91"}</definedName>
    <definedName name="NewUScomps_3" localSheetId="3" hidden="1">{"'Directory'!$A$72:$E$91"}</definedName>
    <definedName name="NewUScomps_3" hidden="1">{"'Directory'!$A$72:$E$91"}</definedName>
    <definedName name="newwcom" localSheetId="3" hidden="1">{"'Directory'!$A$72:$E$91"}</definedName>
    <definedName name="newwcom" hidden="1">{"'Directory'!$A$72:$E$91"}</definedName>
    <definedName name="newwcom_1" localSheetId="3" hidden="1">{"'Directory'!$A$72:$E$91"}</definedName>
    <definedName name="newwcom_1" hidden="1">{"'Directory'!$A$72:$E$91"}</definedName>
    <definedName name="newwcom_1_1" localSheetId="3" hidden="1">{"'Directory'!$A$72:$E$91"}</definedName>
    <definedName name="newwcom_1_1" hidden="1">{"'Directory'!$A$72:$E$91"}</definedName>
    <definedName name="newwcom_1_2" localSheetId="3" hidden="1">{"'Directory'!$A$72:$E$91"}</definedName>
    <definedName name="newwcom_1_2" hidden="1">{"'Directory'!$A$72:$E$91"}</definedName>
    <definedName name="newwcom_2" localSheetId="3" hidden="1">{"'Directory'!$A$72:$E$91"}</definedName>
    <definedName name="newwcom_2" hidden="1">{"'Directory'!$A$72:$E$91"}</definedName>
    <definedName name="newwcom_3" localSheetId="3" hidden="1">{"'Directory'!$A$72:$E$91"}</definedName>
    <definedName name="newwcom_3" hidden="1">{"'Directory'!$A$72:$E$91"}</definedName>
    <definedName name="NIL" hidden="1">" "</definedName>
    <definedName name="NIM_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m" hidden="1">{#N/A,#N/A,TRUE,"Sales Comparison";#N/A,#N/A,TRUE,"Cum. Summary FFR";#N/A,#N/A,TRUE,"Monthly Summary FFR";#N/A,#N/A,TRUE,"Cum. Summary TL";#N/A,#N/A,TRUE,"Monthly Summary TL"}</definedName>
    <definedName name="nn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n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November15Subscription">#REF!</definedName>
    <definedName name="November16Subscription">#REF!</definedName>
    <definedName name="NW_영업요약" localSheetId="3" hidden="1">{#N/A,#N/A,FALSE,"회선임차현황"}</definedName>
    <definedName name="NW_영업요약" hidden="1">{#N/A,#N/A,FALSE,"회선임차현황"}</definedName>
    <definedName name="NW_영업요약_1" localSheetId="3" hidden="1">{#N/A,#N/A,FALSE,"회선임차현황"}</definedName>
    <definedName name="NW_영업요약_1" hidden="1">{#N/A,#N/A,FALSE,"회선임차현황"}</definedName>
    <definedName name="NW_영업요약_1_1" localSheetId="3" hidden="1">{#N/A,#N/A,FALSE,"회선임차현황"}</definedName>
    <definedName name="NW_영업요약_1_1" hidden="1">{#N/A,#N/A,FALSE,"회선임차현황"}</definedName>
    <definedName name="NW_영업요약_2" localSheetId="3" hidden="1">{#N/A,#N/A,FALSE,"회선임차현황"}</definedName>
    <definedName name="NW_영업요약_2" hidden="1">{#N/A,#N/A,FALSE,"회선임차현황"}</definedName>
    <definedName name="O_BillingCycle" localSheetId="3">INDIRECT("'"&amp;O_NAME&amp;"'!$AF$4:$AF$"&amp;O_ROWS)</definedName>
    <definedName name="O_BillingCycle">INDIRECT("'"&amp;O_NAME&amp;"'!$AF$4:$AF$"&amp;O_ROWS)</definedName>
    <definedName name="O_CustomBIlling" localSheetId="3">INDIRECT("'"&amp;O_NAME&amp;"'!$AG$4:$AG$"&amp;O_ROWS)</definedName>
    <definedName name="O_CustomBIlling">INDIRECT("'"&amp;O_NAME&amp;"'!$AG$4:$AG$"&amp;O_ROWS)</definedName>
    <definedName name="O_EffectiveDate" localSheetId="3">INDIRECT("'"&amp;O_NAME&amp;"'!$P$4:$P$"&amp;O_ROWS)</definedName>
    <definedName name="O_EffectiveDate">INDIRECT("'"&amp;O_NAME&amp;"'!$P$4:$P$"&amp;O_ROWS)</definedName>
    <definedName name="O_EndDate">#REF!</definedName>
    <definedName name="O_GoLiveDate">#REF!</definedName>
    <definedName name="O_NAME">"OPPORTUNITIES"</definedName>
    <definedName name="O_NataliaID">#REF!</definedName>
    <definedName name="O_OpportunityID" localSheetId="3">INDIRECT("'"&amp;O_NAME&amp;"'!$H$4:$H$"&amp;O_ROWS)</definedName>
    <definedName name="O_OpportunityID">INDIRECT("'"&amp;O_NAME&amp;"'!$H$4:$H$"&amp;O_ROWS)</definedName>
    <definedName name="O_OpportunityType" localSheetId="3">INDIRECT("'"&amp;O_NAME&amp;"'!$N$4:$N$"&amp;O_ROWS)</definedName>
    <definedName name="O_OpportunityType">INDIRECT("'"&amp;O_NAME&amp;"'!$N$4:$N$"&amp;O_ROWS)</definedName>
    <definedName name="O_OpportunityTypeNew" localSheetId="3">INDIRECT("'"&amp;O_NAME&amp;"'!$O$4:$O$"&amp;O_ROWS)</definedName>
    <definedName name="O_OpportunityTypeNew">INDIRECT("'"&amp;O_NAME&amp;"'!$O$4:$O$"&amp;O_ROWS)</definedName>
    <definedName name="O_PaymentTerms" localSheetId="3">INDIRECT("'"&amp;O_NAME&amp;"'!$AH$4:$AH$"&amp;O_ROWS)</definedName>
    <definedName name="O_PaymentTerms">INDIRECT("'"&amp;O_NAME&amp;"'!$AH$4:$AH$"&amp;O_ROWS)</definedName>
    <definedName name="O_ROWS">#REF!</definedName>
    <definedName name="O_StartDate">#REF!</definedName>
    <definedName name="ocf" hidden="1">#REF!</definedName>
    <definedName name="October" localSheetId="3" hidden="1">{#N/A,#N/A,FALSE,"Development";#N/A,#N/A,FALSE,"Summary";#N/A,#N/A,FALSE,"People Time";#N/A,#N/A,FALSE,"Summary of People";#N/A,#N/A,FALSE,"Planing"}</definedName>
    <definedName name="October" hidden="1">{#N/A,#N/A,FALSE,"Development";#N/A,#N/A,FALSE,"Summary";#N/A,#N/A,FALSE,"People Time";#N/A,#N/A,FALSE,"Summary of People";#N/A,#N/A,FALSE,"Planing"}</definedName>
    <definedName name="October15Subscription">#REF!</definedName>
    <definedName name="October16Subscription">#REF!</definedName>
    <definedName name="OE" localSheetId="3" hidden="1">{"'Desktop Inventory 현황'!$B$2:$O$35"}</definedName>
    <definedName name="OE" hidden="1">{"'Desktop Inventory 현황'!$B$2:$O$35"}</definedName>
    <definedName name="OE_1" localSheetId="3" hidden="1">{"'Desktop Inventory 현황'!$B$2:$O$35"}</definedName>
    <definedName name="OE_1" hidden="1">{"'Desktop Inventory 현황'!$B$2:$O$35"}</definedName>
    <definedName name="OE_1_1" localSheetId="3" hidden="1">{"'Desktop Inventory 현황'!$B$2:$O$35"}</definedName>
    <definedName name="OE_1_1" hidden="1">{"'Desktop Inventory 현황'!$B$2:$O$35"}</definedName>
    <definedName name="OE_1_2" localSheetId="3" hidden="1">{"'Desktop Inventory 현황'!$B$2:$O$35"}</definedName>
    <definedName name="OE_1_2" hidden="1">{"'Desktop Inventory 현황'!$B$2:$O$35"}</definedName>
    <definedName name="OE_2" localSheetId="3" hidden="1">{"'Desktop Inventory 현황'!$B$2:$O$35"}</definedName>
    <definedName name="OE_2" hidden="1">{"'Desktop Inventory 현황'!$B$2:$O$35"}</definedName>
    <definedName name="OE_3" localSheetId="3" hidden="1">{"'Desktop Inventory 현황'!$B$2:$O$35"}</definedName>
    <definedName name="OE_3" hidden="1">{"'Desktop Inventory 현황'!$B$2:$O$35"}</definedName>
    <definedName name="oefening" localSheetId="3" hidden="1">{#N/A,#N/A,FALSE,"B6.4"}</definedName>
    <definedName name="oefening" hidden="1">{#N/A,#N/A,FALSE,"B6.4"}</definedName>
    <definedName name="oefening_1" localSheetId="3" hidden="1">{#N/A,#N/A,FALSE,"B6.4"}</definedName>
    <definedName name="oefening_1" hidden="1">{#N/A,#N/A,FALSE,"B6.4"}</definedName>
    <definedName name="oefening_1_1" localSheetId="3" hidden="1">{#N/A,#N/A,FALSE,"B6.4"}</definedName>
    <definedName name="oefening_1_1" hidden="1">{#N/A,#N/A,FALSE,"B6.4"}</definedName>
    <definedName name="oefening_2" localSheetId="3" hidden="1">{#N/A,#N/A,FALSE,"B6.4"}</definedName>
    <definedName name="oefening_2" hidden="1">{#N/A,#N/A,FALSE,"B6.4"}</definedName>
    <definedName name="OI" localSheetId="3" hidden="1">{"'Grafik Kontrol'!$A$1:$J$8"}</definedName>
    <definedName name="OI" hidden="1">{"'Grafik Kontrol'!$A$1:$J$8"}</definedName>
    <definedName name="old" localSheetId="3" hidden="1">{"'WS Sales by Rep'!$A$24:$L$46"}</definedName>
    <definedName name="old" hidden="1">{"'WS Sales by Rep'!$A$24:$L$46"}</definedName>
    <definedName name="ooop" localSheetId="3" hidden="1">{"'매출'!$A$1:$I$22"}</definedName>
    <definedName name="ooop" hidden="1">{"'매출'!$A$1:$I$22"}</definedName>
    <definedName name="ooop_1" localSheetId="3" hidden="1">{"'매출'!$A$1:$I$22"}</definedName>
    <definedName name="ooop_1" hidden="1">{"'매출'!$A$1:$I$22"}</definedName>
    <definedName name="ooop_1_1" localSheetId="3" hidden="1">{"'매출'!$A$1:$I$22"}</definedName>
    <definedName name="ooop_1_1" hidden="1">{"'매출'!$A$1:$I$22"}</definedName>
    <definedName name="ooop_1_2" localSheetId="3" hidden="1">{"'매출'!$A$1:$I$22"}</definedName>
    <definedName name="ooop_1_2" hidden="1">{"'매출'!$A$1:$I$22"}</definedName>
    <definedName name="ooop_2" localSheetId="3" hidden="1">{"'매출'!$A$1:$I$22"}</definedName>
    <definedName name="ooop_2" hidden="1">{"'매출'!$A$1:$I$22"}</definedName>
    <definedName name="ooop_3" localSheetId="3" hidden="1">{"'매출'!$A$1:$I$22"}</definedName>
    <definedName name="ooop_3" hidden="1">{"'매출'!$A$1:$I$22"}</definedName>
    <definedName name="ootc_dbase">#REF!</definedName>
    <definedName name="OpexInf_2021">#REF!</definedName>
    <definedName name="OpexInf_2022">#REF!</definedName>
    <definedName name="OpexInf_2023">#REF!</definedName>
    <definedName name="opi" localSheetId="3" hidden="1">{"'BS'!$C$10"}</definedName>
    <definedName name="opi" hidden="1">{"'BS'!$C$10"}</definedName>
    <definedName name="opi_1" localSheetId="3" hidden="1">{"'BS'!$C$10"}</definedName>
    <definedName name="opi_1" hidden="1">{"'BS'!$C$10"}</definedName>
    <definedName name="opi_1_1" localSheetId="3" hidden="1">{"'BS'!$C$10"}</definedName>
    <definedName name="opi_1_1" hidden="1">{"'BS'!$C$10"}</definedName>
    <definedName name="opi_1_2" localSheetId="3" hidden="1">{"'BS'!$C$10"}</definedName>
    <definedName name="opi_1_2" hidden="1">{"'BS'!$C$10"}</definedName>
    <definedName name="opi_2" localSheetId="3" hidden="1">{"'BS'!$C$10"}</definedName>
    <definedName name="opi_2" hidden="1">{"'BS'!$C$10"}</definedName>
    <definedName name="opi_3" localSheetId="3" hidden="1">{"'BS'!$C$10"}</definedName>
    <definedName name="opi_3" hidden="1">{"'BS'!$C$10"}</definedName>
    <definedName name="opo" localSheetId="3" hidden="1">{#N/A,#N/A,FALSE,"지침";#N/A,#N/A,FALSE,"환경분석";#N/A,#N/A,FALSE,"Sheet16"}</definedName>
    <definedName name="opo" hidden="1">{#N/A,#N/A,FALSE,"지침";#N/A,#N/A,FALSE,"환경분석";#N/A,#N/A,FALSE,"Sheet16"}</definedName>
    <definedName name="opo_1" localSheetId="3" hidden="1">{#N/A,#N/A,FALSE,"지침";#N/A,#N/A,FALSE,"환경분석";#N/A,#N/A,FALSE,"Sheet16"}</definedName>
    <definedName name="opo_1" hidden="1">{#N/A,#N/A,FALSE,"지침";#N/A,#N/A,FALSE,"환경분석";#N/A,#N/A,FALSE,"Sheet16"}</definedName>
    <definedName name="opo_1_1" localSheetId="3" hidden="1">{#N/A,#N/A,FALSE,"지침";#N/A,#N/A,FALSE,"환경분석";#N/A,#N/A,FALSE,"Sheet16"}</definedName>
    <definedName name="opo_1_1" hidden="1">{#N/A,#N/A,FALSE,"지침";#N/A,#N/A,FALSE,"환경분석";#N/A,#N/A,FALSE,"Sheet16"}</definedName>
    <definedName name="opo_2" localSheetId="3" hidden="1">{#N/A,#N/A,FALSE,"지침";#N/A,#N/A,FALSE,"환경분석";#N/A,#N/A,FALSE,"Sheet16"}</definedName>
    <definedName name="opo_2" hidden="1">{#N/A,#N/A,FALSE,"지침";#N/A,#N/A,FALSE,"환경분석";#N/A,#N/A,FALSE,"Sheet16"}</definedName>
    <definedName name="ops_FA">#REF!</definedName>
    <definedName name="ops_salary">#REF!</definedName>
    <definedName name="Order" localSheetId="3" hidden="1">{"'Desktop Inventory 현황'!$B$2:$O$35"}</definedName>
    <definedName name="Order" hidden="1">{"'Desktop Inventory 현황'!$B$2:$O$35"}</definedName>
    <definedName name="Order_1" localSheetId="3" hidden="1">{"'Desktop Inventory 현황'!$B$2:$O$35"}</definedName>
    <definedName name="Order_1" hidden="1">{"'Desktop Inventory 현황'!$B$2:$O$35"}</definedName>
    <definedName name="Order_1_1" localSheetId="3" hidden="1">{"'Desktop Inventory 현황'!$B$2:$O$35"}</definedName>
    <definedName name="Order_1_1" hidden="1">{"'Desktop Inventory 현황'!$B$2:$O$35"}</definedName>
    <definedName name="Order_1_2" localSheetId="3" hidden="1">{"'Desktop Inventory 현황'!$B$2:$O$35"}</definedName>
    <definedName name="Order_1_2" hidden="1">{"'Desktop Inventory 현황'!$B$2:$O$35"}</definedName>
    <definedName name="Order_2" localSheetId="3" hidden="1">{"'Desktop Inventory 현황'!$B$2:$O$35"}</definedName>
    <definedName name="Order_2" hidden="1">{"'Desktop Inventory 현황'!$B$2:$O$35"}</definedName>
    <definedName name="Order_3" localSheetId="3" hidden="1">{"'Desktop Inventory 현황'!$B$2:$O$35"}</definedName>
    <definedName name="Order_3" hidden="1">{"'Desktop Inventory 현황'!$B$2:$O$35"}</definedName>
    <definedName name="ortakcd" localSheetId="3" hidden="1">{#N/A,#N/A,TRUE,"Sales Comparison";#N/A,#N/A,TRUE,"Cum. Summary FFR";#N/A,#N/A,TRUE,"Monthly Summary FFR";#N/A,#N/A,TRUE,"Cum. Summary TL";#N/A,#N/A,TRUE,"Monthly Summary TL"}</definedName>
    <definedName name="ortakcd" hidden="1">{#N/A,#N/A,TRUE,"Sales Comparison";#N/A,#N/A,TRUE,"Cum. Summary FFR";#N/A,#N/A,TRUE,"Monthly Summary FFR";#N/A,#N/A,TRUE,"Cum. Summary TL";#N/A,#N/A,TRUE,"Monthly Summary TL"}</definedName>
    <definedName name="OUTPUT">#REF!</definedName>
    <definedName name="P_AccountID">#REF!</definedName>
    <definedName name="P_AccountTier">#REF!</definedName>
    <definedName name="P_ActiveDate">#REF!</definedName>
    <definedName name="P_AnnualQuantity">#REF!</definedName>
    <definedName name="P_ARR">#REF!</definedName>
    <definedName name="P_ARREffectiveDate">#REF!</definedName>
    <definedName name="P_ARROVerrideDate">#REF!</definedName>
    <definedName name="P_BillingCycle">#REF!</definedName>
    <definedName name="P_ContractEffectiveDate">#REF!</definedName>
    <definedName name="P_ContractRate">#REF!</definedName>
    <definedName name="P_Days">#REF!</definedName>
    <definedName name="P_DaysDivZero">#REF!</definedName>
    <definedName name="P_EndDate">#REF!</definedName>
    <definedName name="P_MaxDays" localSheetId="3">IF(P_RevenueDays&lt;=DAY(#REF!),P_RevenueDays,IF(P_EndDate&lt;=#REF!,DAY(P_EndDate),DAY(#REF!)))</definedName>
    <definedName name="P_MaxDays">IF(P_RevenueDays&lt;=DAY(#REF!),P_RevenueDays,IF(P_EndDate&lt;=#REF!,DAY(P_EndDate),DAY(#REF!)))</definedName>
    <definedName name="P_Months" localSheetId="3">#REF!</definedName>
    <definedName name="P_Months">#REF!</definedName>
    <definedName name="P_NAME">"LINEITEMS"</definedName>
    <definedName name="P_OneTimeFees">#REF!</definedName>
    <definedName name="P_OpportunityID" localSheetId="3">INDIRECT("'"&amp;P_NAME&amp;"'!$H$4:$H$"&amp;P_ROWS)</definedName>
    <definedName name="P_OpportunityID">INDIRECT("'"&amp;P_NAME&amp;"'!$H$4:$H$"&amp;P_ROWS)</definedName>
    <definedName name="P_OpportunityType">#REF!</definedName>
    <definedName name="P_PaymentTerms">#REF!</definedName>
    <definedName name="P_PerformanceObligation">#REF!</definedName>
    <definedName name="P_ProductName">#REF!</definedName>
    <definedName name="P_Quantity">#REF!</definedName>
    <definedName name="P_Recurring">#REF!</definedName>
    <definedName name="P_RenewalDate">#REF!</definedName>
    <definedName name="P_RenewalDateActual">#REF!</definedName>
    <definedName name="P_RevenueDays">#REF!</definedName>
    <definedName name="P_RevenueLIneItems">#REF!</definedName>
    <definedName name="P_RevenueSegment">#REF!</definedName>
    <definedName name="P_Reversal">#REF!</definedName>
    <definedName name="P_ROWS">#REF!</definedName>
    <definedName name="P_StartDate">#REF!</definedName>
    <definedName name="P_TerminationDate">#REF!</definedName>
    <definedName name="P_TotalFees">#REF!</definedName>
    <definedName name="P_TransactionType">#REF!</definedName>
    <definedName name="P_Units">#REF!</definedName>
    <definedName name="P_Years">#REF!</definedName>
    <definedName name="PaymentAdj">4</definedName>
    <definedName name="PeriodArray">COLUMNS(#REF!)-COLUMN(#REF!)+COLUMN(#REF!)</definedName>
    <definedName name="PERT" localSheetId="3" hidden="1">{#N/A,#N/A,FALSE,"ALM-ASISC"}</definedName>
    <definedName name="PERT" hidden="1">{#N/A,#N/A,FALSE,"ALM-ASISC"}</definedName>
    <definedName name="PERT_1" localSheetId="3" hidden="1">{#N/A,#N/A,FALSE,"ALM-ASISC"}</definedName>
    <definedName name="PERT_1" hidden="1">{#N/A,#N/A,FALSE,"ALM-ASISC"}</definedName>
    <definedName name="PERT_1_1" localSheetId="3" hidden="1">{#N/A,#N/A,FALSE,"ALM-ASISC"}</definedName>
    <definedName name="PERT_1_1" hidden="1">{#N/A,#N/A,FALSE,"ALM-ASISC"}</definedName>
    <definedName name="PERT_2" localSheetId="3" hidden="1">{#N/A,#N/A,FALSE,"ALM-ASISC"}</definedName>
    <definedName name="PERT_2" hidden="1">{#N/A,#N/A,FALSE,"ALM-ASISC"}</definedName>
    <definedName name="PFMS" localSheetId="3" hidden="1">{#N/A,#N/A,FALSE,"Sheet1";#N/A,#N/A,FALSE,"Sheet1";#N/A,#N/A,FALSE,"Sheet1"}</definedName>
    <definedName name="PFMS" hidden="1">{#N/A,#N/A,FALSE,"Sheet1";#N/A,#N/A,FALSE,"Sheet1";#N/A,#N/A,FALSE,"Sheet1"}</definedName>
    <definedName name="PFMS_1" localSheetId="3" hidden="1">{#N/A,#N/A,FALSE,"Sheet1";#N/A,#N/A,FALSE,"Sheet1";#N/A,#N/A,FALSE,"Sheet1"}</definedName>
    <definedName name="PFMS_1" hidden="1">{#N/A,#N/A,FALSE,"Sheet1";#N/A,#N/A,FALSE,"Sheet1";#N/A,#N/A,FALSE,"Sheet1"}</definedName>
    <definedName name="PFMS_1_1" localSheetId="3" hidden="1">{#N/A,#N/A,FALSE,"Sheet1";#N/A,#N/A,FALSE,"Sheet1";#N/A,#N/A,FALSE,"Sheet1"}</definedName>
    <definedName name="PFMS_1_1" hidden="1">{#N/A,#N/A,FALSE,"Sheet1";#N/A,#N/A,FALSE,"Sheet1";#N/A,#N/A,FALSE,"Sheet1"}</definedName>
    <definedName name="PFMS_2" localSheetId="3" hidden="1">{#N/A,#N/A,FALSE,"Sheet1";#N/A,#N/A,FALSE,"Sheet1";#N/A,#N/A,FALSE,"Sheet1"}</definedName>
    <definedName name="PFMS_2" hidden="1">{#N/A,#N/A,FALSE,"Sheet1";#N/A,#N/A,FALSE,"Sheet1";#N/A,#N/A,FALSE,"Sheet1"}</definedName>
    <definedName name="PFMS1" localSheetId="3" hidden="1">{#N/A,#N/A,FALSE,"Sheet1";#N/A,#N/A,FALSE,"Sheet1";#N/A,#N/A,FALSE,"Sheet1"}</definedName>
    <definedName name="PFMS1" hidden="1">{#N/A,#N/A,FALSE,"Sheet1";#N/A,#N/A,FALSE,"Sheet1";#N/A,#N/A,FALSE,"Sheet1"}</definedName>
    <definedName name="PFMS1_1" localSheetId="3" hidden="1">{#N/A,#N/A,FALSE,"Sheet1";#N/A,#N/A,FALSE,"Sheet1";#N/A,#N/A,FALSE,"Sheet1"}</definedName>
    <definedName name="PFMS1_1" hidden="1">{#N/A,#N/A,FALSE,"Sheet1";#N/A,#N/A,FALSE,"Sheet1";#N/A,#N/A,FALSE,"Sheet1"}</definedName>
    <definedName name="PFMS1_1_1" localSheetId="3" hidden="1">{#N/A,#N/A,FALSE,"Sheet1";#N/A,#N/A,FALSE,"Sheet1";#N/A,#N/A,FALSE,"Sheet1"}</definedName>
    <definedName name="PFMS1_1_1" hidden="1">{#N/A,#N/A,FALSE,"Sheet1";#N/A,#N/A,FALSE,"Sheet1";#N/A,#N/A,FALSE,"Sheet1"}</definedName>
    <definedName name="PFMS1_2" localSheetId="3" hidden="1">{#N/A,#N/A,FALSE,"Sheet1";#N/A,#N/A,FALSE,"Sheet1";#N/A,#N/A,FALSE,"Sheet1"}</definedName>
    <definedName name="PFMS1_2" hidden="1">{#N/A,#N/A,FALSE,"Sheet1";#N/A,#N/A,FALSE,"Sheet1";#N/A,#N/A,FALSE,"Sheet1"}</definedName>
    <definedName name="pico검토" localSheetId="3" hidden="1">{#N/A,#N/A,FALSE,"3가";#N/A,#N/A,FALSE,"3나";#N/A,#N/A,FALSE,"3다"}</definedName>
    <definedName name="pico검토" hidden="1">{#N/A,#N/A,FALSE,"3가";#N/A,#N/A,FALSE,"3나";#N/A,#N/A,FALSE,"3다"}</definedName>
    <definedName name="pico검토_1" localSheetId="3" hidden="1">{#N/A,#N/A,FALSE,"3가";#N/A,#N/A,FALSE,"3나";#N/A,#N/A,FALSE,"3다"}</definedName>
    <definedName name="pico검토_1" hidden="1">{#N/A,#N/A,FALSE,"3가";#N/A,#N/A,FALSE,"3나";#N/A,#N/A,FALSE,"3다"}</definedName>
    <definedName name="pico검토_1_1" localSheetId="3" hidden="1">{#N/A,#N/A,FALSE,"3가";#N/A,#N/A,FALSE,"3나";#N/A,#N/A,FALSE,"3다"}</definedName>
    <definedName name="pico검토_1_1" hidden="1">{#N/A,#N/A,FALSE,"3가";#N/A,#N/A,FALSE,"3나";#N/A,#N/A,FALSE,"3다"}</definedName>
    <definedName name="pico검토_2" localSheetId="3" hidden="1">{#N/A,#N/A,FALSE,"3가";#N/A,#N/A,FALSE,"3나";#N/A,#N/A,FALSE,"3다"}</definedName>
    <definedName name="pico검토_2" hidden="1">{#N/A,#N/A,FALSE,"3가";#N/A,#N/A,FALSE,"3나";#N/A,#N/A,FALSE,"3다"}</definedName>
    <definedName name="pippo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PL">#REF!</definedName>
    <definedName name="PL_Output">#REF!</definedName>
    <definedName name="Placeholder" hidden="1">"1c57d0ea-d305-45e6-8f71-bed0f9eb2c83"</definedName>
    <definedName name="Placeholder1" hidden="1">1</definedName>
    <definedName name="plo" localSheetId="3" hidden="1">{"'BS'!$C$10"}</definedName>
    <definedName name="plo" hidden="1">{"'BS'!$C$10"}</definedName>
    <definedName name="plo_1" localSheetId="3" hidden="1">{"'BS'!$C$10"}</definedName>
    <definedName name="plo_1" hidden="1">{"'BS'!$C$10"}</definedName>
    <definedName name="plo_1_1" localSheetId="3" hidden="1">{"'BS'!$C$10"}</definedName>
    <definedName name="plo_1_1" hidden="1">{"'BS'!$C$10"}</definedName>
    <definedName name="plo_1_2" localSheetId="3" hidden="1">{"'BS'!$C$10"}</definedName>
    <definedName name="plo_1_2" hidden="1">{"'BS'!$C$10"}</definedName>
    <definedName name="plo_2" localSheetId="3" hidden="1">{"'BS'!$C$10"}</definedName>
    <definedName name="plo_2" hidden="1">{"'BS'!$C$10"}</definedName>
    <definedName name="plo_3" localSheetId="3" hidden="1">{"'BS'!$C$10"}</definedName>
    <definedName name="plo_3" hidden="1">{"'BS'!$C$10"}</definedName>
    <definedName name="pm" localSheetId="3" hidden="1">{#N/A,#N/A,FALSE,"Sheet1";#N/A,#N/A,FALSE,"Sheet1";#N/A,#N/A,FALSE,"Sheet1"}</definedName>
    <definedName name="pm" hidden="1">{#N/A,#N/A,FALSE,"Sheet1";#N/A,#N/A,FALSE,"Sheet1";#N/A,#N/A,FALSE,"Sheet1"}</definedName>
    <definedName name="pm_1" localSheetId="3" hidden="1">{#N/A,#N/A,FALSE,"Sheet1";#N/A,#N/A,FALSE,"Sheet1";#N/A,#N/A,FALSE,"Sheet1"}</definedName>
    <definedName name="pm_1" hidden="1">{#N/A,#N/A,FALSE,"Sheet1";#N/A,#N/A,FALSE,"Sheet1";#N/A,#N/A,FALSE,"Sheet1"}</definedName>
    <definedName name="pm_1_1" localSheetId="3" hidden="1">{#N/A,#N/A,FALSE,"Sheet1";#N/A,#N/A,FALSE,"Sheet1";#N/A,#N/A,FALSE,"Sheet1"}</definedName>
    <definedName name="pm_1_1" hidden="1">{#N/A,#N/A,FALSE,"Sheet1";#N/A,#N/A,FALSE,"Sheet1";#N/A,#N/A,FALSE,"Sheet1"}</definedName>
    <definedName name="pm_2" localSheetId="3" hidden="1">{#N/A,#N/A,FALSE,"Sheet1";#N/A,#N/A,FALSE,"Sheet1";#N/A,#N/A,FALSE,"Sheet1"}</definedName>
    <definedName name="pm_2" hidden="1">{#N/A,#N/A,FALSE,"Sheet1";#N/A,#N/A,FALSE,"Sheet1";#N/A,#N/A,FALSE,"Sheet1"}</definedName>
    <definedName name="pm_FA">#REF!</definedName>
    <definedName name="polycompm1" localSheetId="3" hidden="1">{"Page1",#N/A,FALSE,"Page1";"Overview",#N/A,FALSE,"Overview";"result",#N/A,FALSE,"Result";"Charts1",#N/A,FALSE,"Charts1";"Charts2",#N/A,FALSE,"Charts2"}</definedName>
    <definedName name="polycompm1" hidden="1">{"Page1",#N/A,FALSE,"Page1";"Overview",#N/A,FALSE,"Overview";"result",#N/A,FALSE,"Result";"Charts1",#N/A,FALSE,"Charts1";"Charts2",#N/A,FALSE,"Charts2"}</definedName>
    <definedName name="pop" localSheetId="3" hidden="1">{"'BS'!$C$10"}</definedName>
    <definedName name="pop" hidden="1">{"'BS'!$C$10"}</definedName>
    <definedName name="pop_1" localSheetId="3" hidden="1">{"'BS'!$C$10"}</definedName>
    <definedName name="pop_1" hidden="1">{"'BS'!$C$10"}</definedName>
    <definedName name="pop_1_1" localSheetId="3" hidden="1">{"'BS'!$C$10"}</definedName>
    <definedName name="pop_1_1" hidden="1">{"'BS'!$C$10"}</definedName>
    <definedName name="pop_1_2" localSheetId="3" hidden="1">{"'BS'!$C$10"}</definedName>
    <definedName name="pop_1_2" hidden="1">{"'BS'!$C$10"}</definedName>
    <definedName name="pop_2" localSheetId="3" hidden="1">{"'BS'!$C$10"}</definedName>
    <definedName name="pop_2" hidden="1">{"'BS'!$C$10"}</definedName>
    <definedName name="pop_3" localSheetId="3" hidden="1">{"'BS'!$C$10"}</definedName>
    <definedName name="pop_3" hidden="1">{"'BS'!$C$10"}</definedName>
    <definedName name="PP" localSheetId="3" hidden="1">{"'Grafik Kontrol'!$A$1:$J$8"}</definedName>
    <definedName name="PP" hidden="1">{"'Grafik Kontrol'!$A$1:$J$8"}</definedName>
    <definedName name="PPS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riceRange" hidden="1">OFFSET(#REF!,5,0,COUNTA(#REF!)-COUNTA(#REF!),1)</definedName>
    <definedName name="PriceRangeMain" hidden="1">#REF!</definedName>
    <definedName name="PrintArea_01" hidden="1">#REF!</definedName>
    <definedName name="PrintArea_02" hidden="1">#REF!</definedName>
    <definedName name="PrintArea_03" hidden="1">#REF!</definedName>
    <definedName name="PrintArea_04" hidden="1">#REF!</definedName>
    <definedName name="PrintArea_05" hidden="1">#REF!</definedName>
    <definedName name="PrintArea_06" hidden="1">#REF!</definedName>
    <definedName name="PrintArea_07" hidden="1">#REF!</definedName>
    <definedName name="PrintArea_08" hidden="1">#REF!</definedName>
    <definedName name="PrintArea_09" hidden="1">#REF!</definedName>
    <definedName name="PrintArea_10" hidden="1">#REF!</definedName>
    <definedName name="PrintArea_11" hidden="1">#REF!</definedName>
    <definedName name="PrintArea_12" hidden="1">#REF!</definedName>
    <definedName name="PrintArea_13" hidden="1">#REF!</definedName>
    <definedName name="PrintArea_14" hidden="1">#REF!</definedName>
    <definedName name="PrintArea_15" hidden="1">#REF!</definedName>
    <definedName name="PrintArea_16" hidden="1">#REF!</definedName>
    <definedName name="PrintArea_17" hidden="1">#REF!</definedName>
    <definedName name="PrintArea_18" hidden="1">#REF!</definedName>
    <definedName name="PrintArea_19" hidden="1">#REF!</definedName>
    <definedName name="PrintArea_20" hidden="1">#REF!</definedName>
    <definedName name="PrintArea_21" hidden="1">#REF!</definedName>
    <definedName name="PrintArea_22" hidden="1">#REF!</definedName>
    <definedName name="PrintArea_23" hidden="1">#REF!</definedName>
    <definedName name="PrintArea_24" hidden="1">#REF!</definedName>
    <definedName name="PrintArea_25" hidden="1">#REF!</definedName>
    <definedName name="PrintArea_26" hidden="1">#REF!</definedName>
    <definedName name="PrintArea_27" hidden="1">#REF!</definedName>
    <definedName name="PrintArea_28" hidden="1">#REF!</definedName>
    <definedName name="PrintArea_29" hidden="1">#REF!</definedName>
    <definedName name="PrintArea_31" hidden="1">#REF!</definedName>
    <definedName name="PrintArea_32" hidden="1">#REF!</definedName>
    <definedName name="PrintArea_33" hidden="1">#REF!</definedName>
    <definedName name="PrintArea_34" hidden="1">#REF!</definedName>
    <definedName name="PrintArea_35" hidden="1">#REF!</definedName>
    <definedName name="PrintArea_36" hidden="1">#REF!</definedName>
    <definedName name="PrintArea_37" hidden="1">#REF!</definedName>
    <definedName name="PrintArea_38" hidden="1">#REF!</definedName>
    <definedName name="PrintArea_39" hidden="1">#REF!</definedName>
    <definedName name="PrintArea_40" hidden="1">#REF!</definedName>
    <definedName name="PrintArea_41" hidden="1">#REF!</definedName>
    <definedName name="PrintArea_42" hidden="1">#REF!</definedName>
    <definedName name="PrintArea_43" hidden="1">#REF!</definedName>
    <definedName name="procedure">#REF!</definedName>
    <definedName name="prod_FA">#REF!</definedName>
    <definedName name="ProdMkt">#REF!</definedName>
    <definedName name="PRODMKT_PRINT">#REF!</definedName>
    <definedName name="ProdOps">#REF!</definedName>
    <definedName name="PRODOPS_PRINT">#REF!</definedName>
    <definedName name="product_1996">#REF!</definedName>
    <definedName name="product_1997">#REF!</definedName>
    <definedName name="Product_Area0" hidden="1">#REF!</definedName>
    <definedName name="Product_Area1" hidden="1">#REF!</definedName>
    <definedName name="Product_Area10" hidden="1">#REF!</definedName>
    <definedName name="Product_Area11" hidden="1">#REF!</definedName>
    <definedName name="Product_Area12" hidden="1">#REF!</definedName>
    <definedName name="Product_Area13" hidden="1">#REF!</definedName>
    <definedName name="Product_Area14" hidden="1">#REF!</definedName>
    <definedName name="Product_Area15" hidden="1">#REF!</definedName>
    <definedName name="Product_Area16" hidden="1">#REF!</definedName>
    <definedName name="Product_Area17" hidden="1">#REF!</definedName>
    <definedName name="Product_Area18" hidden="1">#REF!</definedName>
    <definedName name="Product_Area19" hidden="1">#REF!</definedName>
    <definedName name="Product_Area2" hidden="1">#REF!</definedName>
    <definedName name="Product_Area3" hidden="1">#REF!</definedName>
    <definedName name="Product_Area4" hidden="1">#REF!</definedName>
    <definedName name="Product_Area5" hidden="1">#REF!</definedName>
    <definedName name="Product_Area6" hidden="1">#REF!</definedName>
    <definedName name="Product_Area7" hidden="1">#REF!</definedName>
    <definedName name="Product_Area8" hidden="1">#REF!</definedName>
    <definedName name="Product_Area9" hidden="1">#REF!</definedName>
    <definedName name="products">#REF!</definedName>
    <definedName name="PROJ_NAME">#REF!</definedName>
    <definedName name="PROJECT_NAME">#REF!</definedName>
    <definedName name="PROPOSED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UB_FileID" hidden="1">"L10003363.xls"</definedName>
    <definedName name="PUB_UserID" hidden="1">"MAYERX"</definedName>
    <definedName name="Q12016Subscription">#REF!</definedName>
    <definedName name="Q12017Subscription">#REF!</definedName>
    <definedName name="Q22016Subscription">#REF!</definedName>
    <definedName name="Q22017Subscription">#REF!</definedName>
    <definedName name="Q32015Subscription">#REF!</definedName>
    <definedName name="Q32016Subscription">#REF!</definedName>
    <definedName name="Q42014Subscr">#REF!</definedName>
    <definedName name="Q42015Subscription">#REF!</definedName>
    <definedName name="Q42016Subscription">#REF!</definedName>
    <definedName name="qa" localSheetId="3" hidden="1">{#N/A,#N/A,FALSE,"회선임차현황"}</definedName>
    <definedName name="qa" hidden="1">{#N/A,#N/A,FALSE,"회선임차현황"}</definedName>
    <definedName name="qa_1" localSheetId="3" hidden="1">{#N/A,#N/A,FALSE,"회선임차현황"}</definedName>
    <definedName name="qa_1" hidden="1">{#N/A,#N/A,FALSE,"회선임차현황"}</definedName>
    <definedName name="qa_1_1" localSheetId="3" hidden="1">{#N/A,#N/A,FALSE,"회선임차현황"}</definedName>
    <definedName name="qa_1_1" hidden="1">{#N/A,#N/A,FALSE,"회선임차현황"}</definedName>
    <definedName name="qa_2" localSheetId="3" hidden="1">{#N/A,#N/A,FALSE,"회선임차현황"}</definedName>
    <definedName name="qa_2" hidden="1">{#N/A,#N/A,FALSE,"회선임차현황"}</definedName>
    <definedName name="qaqa" localSheetId="3" hidden="1">{"'Grafik Kontrol'!$A$1:$J$8"}</definedName>
    <definedName name="qaqa" hidden="1">{"'Grafik Kontrol'!$A$1:$J$8"}</definedName>
    <definedName name="QCover" localSheetId="3" hidden="1">{"Charts1",#N/A,FALSE,"Charts1";"Charts2",#N/A,FALSE,"Charts2"}</definedName>
    <definedName name="QCover" hidden="1">{"Charts1",#N/A,FALSE,"Charts1";"Charts2",#N/A,FALSE,"Charts2"}</definedName>
    <definedName name="qkrk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localSheetId="3" hidden="1">{#N/A,#N/A,FALSE,"Aging Summary";#N/A,#N/A,FALSE,"Ratio Analysis";#N/A,#N/A,FALSE,"Test 120 Day Accts";#N/A,#N/A,FALSE,"Tickmarks"}</definedName>
    <definedName name="qkrtnwls" hidden="1">{#N/A,#N/A,FALSE,"Aging Summary";#N/A,#N/A,FALSE,"Ratio Analysis";#N/A,#N/A,FALSE,"Test 120 Day Accts";#N/A,#N/A,FALSE,"Tickmarks"}</definedName>
    <definedName name="qkrtnwls_1" localSheetId="3" hidden="1">{#N/A,#N/A,FALSE,"Aging Summary";#N/A,#N/A,FALSE,"Ratio Analysis";#N/A,#N/A,FALSE,"Test 120 Day Accts";#N/A,#N/A,FALSE,"Tickmarks"}</definedName>
    <definedName name="qkrtnwls_1" hidden="1">{#N/A,#N/A,FALSE,"Aging Summary";#N/A,#N/A,FALSE,"Ratio Analysis";#N/A,#N/A,FALSE,"Test 120 Day Accts";#N/A,#N/A,FALSE,"Tickmarks"}</definedName>
    <definedName name="qkrtnwls_1_1" localSheetId="3" hidden="1">{#N/A,#N/A,FALSE,"Aging Summary";#N/A,#N/A,FALSE,"Ratio Analysis";#N/A,#N/A,FALSE,"Test 120 Day Accts";#N/A,#N/A,FALSE,"Tickmarks"}</definedName>
    <definedName name="qkrtnwls_1_1" hidden="1">{#N/A,#N/A,FALSE,"Aging Summary";#N/A,#N/A,FALSE,"Ratio Analysis";#N/A,#N/A,FALSE,"Test 120 Day Accts";#N/A,#N/A,FALSE,"Tickmarks"}</definedName>
    <definedName name="qkrtnwls_2" localSheetId="3" hidden="1">{#N/A,#N/A,FALSE,"Aging Summary";#N/A,#N/A,FALSE,"Ratio Analysis";#N/A,#N/A,FALSE,"Test 120 Day Accts";#N/A,#N/A,FALSE,"Tickmarks"}</definedName>
    <definedName name="qkrtnwls_2" hidden="1">{#N/A,#N/A,FALSE,"Aging Summary";#N/A,#N/A,FALSE,"Ratio Analysis";#N/A,#N/A,FALSE,"Test 120 Day Accts";#N/A,#N/A,FALSE,"Tickmarks"}</definedName>
    <definedName name="qq" localSheetId="3" hidden="1">{#N/A,#N/A,FALSE,"Aging Summary";#N/A,#N/A,FALSE,"Ratio Analysis";#N/A,#N/A,FALSE,"Test 120 Day Accts";#N/A,#N/A,FALSE,"Tickmarks"}</definedName>
    <definedName name="qq" hidden="1">{#N/A,#N/A,FALSE,"Aging Summary";#N/A,#N/A,FALSE,"Ratio Analysis";#N/A,#N/A,FALSE,"Test 120 Day Accts";#N/A,#N/A,FALSE,"Tickmarks"}</definedName>
    <definedName name="qq_1" localSheetId="3" hidden="1">{#N/A,#N/A,FALSE,"Aging Summary";#N/A,#N/A,FALSE,"Ratio Analysis";#N/A,#N/A,FALSE,"Test 120 Day Accts";#N/A,#N/A,FALSE,"Tickmarks"}</definedName>
    <definedName name="qq_1" hidden="1">{#N/A,#N/A,FALSE,"Aging Summary";#N/A,#N/A,FALSE,"Ratio Analysis";#N/A,#N/A,FALSE,"Test 120 Day Accts";#N/A,#N/A,FALSE,"Tickmarks"}</definedName>
    <definedName name="qq_1_1" localSheetId="3" hidden="1">{#N/A,#N/A,FALSE,"Aging Summary";#N/A,#N/A,FALSE,"Ratio Analysis";#N/A,#N/A,FALSE,"Test 120 Day Accts";#N/A,#N/A,FALSE,"Tickmarks"}</definedName>
    <definedName name="qq_1_1" hidden="1">{#N/A,#N/A,FALSE,"Aging Summary";#N/A,#N/A,FALSE,"Ratio Analysis";#N/A,#N/A,FALSE,"Test 120 Day Accts";#N/A,#N/A,FALSE,"Tickmarks"}</definedName>
    <definedName name="qq_2" localSheetId="3" hidden="1">{#N/A,#N/A,FALSE,"Aging Summary";#N/A,#N/A,FALSE,"Ratio Analysis";#N/A,#N/A,FALSE,"Test 120 Day Accts";#N/A,#N/A,FALSE,"Tickmarks"}</definedName>
    <definedName name="qq_2" hidden="1">{#N/A,#N/A,FALSE,"Aging Summary";#N/A,#N/A,FALSE,"Ratio Analysis";#N/A,#N/A,FALSE,"Test 120 Day Accts";#N/A,#N/A,FALSE,"Tickmarks"}</definedName>
    <definedName name="qq_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q" localSheetId="11" hidden="1">Main.SAPF4Help()</definedName>
    <definedName name="qqq" localSheetId="10" hidden="1">Main.SAPF4Help()</definedName>
    <definedName name="qqq_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qq" localSheetId="3" hidden="1">{#N/A,#N/A,TRUE,"Sales Comparison";#N/A,#N/A,TRUE,"Cum. Summary FFR";#N/A,#N/A,TRUE,"Monthly Summary FFR";#N/A,#N/A,TRUE,"Cum. Summary TL";#N/A,#N/A,TRUE,"Monthly Summary TL"}</definedName>
    <definedName name="qqqq" hidden="1">{#N/A,#N/A,TRUE,"Sales Comparison";#N/A,#N/A,TRUE,"Cum. Summary FFR";#N/A,#N/A,TRUE,"Monthly Summary FFR";#N/A,#N/A,TRUE,"Cum. Summary TL";#N/A,#N/A,TRUE,"Monthly Summary TL"}</definedName>
    <definedName name="qqqq_1" localSheetId="3" hidden="1">{#N/A,#N/A,TRUE,"Sales Comparison";#N/A,#N/A,TRUE,"Cum. Summary FFR";#N/A,#N/A,TRUE,"Monthly Summary FFR";#N/A,#N/A,TRUE,"Cum. Summary TL";#N/A,#N/A,TRUE,"Monthly Summary TL"}</definedName>
    <definedName name="qqqq_1" hidden="1">{#N/A,#N/A,TRUE,"Sales Comparison";#N/A,#N/A,TRUE,"Cum. Summary FFR";#N/A,#N/A,TRUE,"Monthly Summary FFR";#N/A,#N/A,TRUE,"Cum. Summary TL";#N/A,#N/A,TRUE,"Monthly Summary TL"}</definedName>
    <definedName name="qqqq_1_1" localSheetId="3" hidden="1">{#N/A,#N/A,TRUE,"Sales Comparison";#N/A,#N/A,TRUE,"Cum. Summary FFR";#N/A,#N/A,TRUE,"Monthly Summary FFR";#N/A,#N/A,TRUE,"Cum. Summary TL";#N/A,#N/A,TRUE,"Monthly Summary TL"}</definedName>
    <definedName name="qqqq_1_1" hidden="1">{#N/A,#N/A,TRUE,"Sales Comparison";#N/A,#N/A,TRUE,"Cum. Summary FFR";#N/A,#N/A,TRUE,"Monthly Summary FFR";#N/A,#N/A,TRUE,"Cum. Summary TL";#N/A,#N/A,TRUE,"Monthly Summary TL"}</definedName>
    <definedName name="qqqq_2" localSheetId="3" hidden="1">{#N/A,#N/A,TRUE,"Sales Comparison";#N/A,#N/A,TRUE,"Cum. Summary FFR";#N/A,#N/A,TRUE,"Monthly Summary FFR";#N/A,#N/A,TRUE,"Cum. Summary TL";#N/A,#N/A,TRUE,"Monthly Summary TL"}</definedName>
    <definedName name="qqqq_2" hidden="1">{#N/A,#N/A,TRUE,"Sales Comparison";#N/A,#N/A,TRUE,"Cum. Summary FFR";#N/A,#N/A,TRUE,"Monthly Summary FFR";#N/A,#N/A,TRUE,"Cum. Summary TL";#N/A,#N/A,TRUE,"Monthly Summary TL"}</definedName>
    <definedName name="qqqq_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qqq" localSheetId="3" hidden="1">{#N/A,#N/A,FALSE,"Aging Summary";#N/A,#N/A,FALSE,"Ratio Analysis";#N/A,#N/A,FALSE,"Test 120 Day Accts";#N/A,#N/A,FALSE,"Tickmarks"}</definedName>
    <definedName name="qqqqq" hidden="1">{#N/A,#N/A,FALSE,"Aging Summary";#N/A,#N/A,FALSE,"Ratio Analysis";#N/A,#N/A,FALSE,"Test 120 Day Accts";#N/A,#N/A,FALSE,"Tickmarks"}</definedName>
    <definedName name="qqqqq_1" localSheetId="3" hidden="1">{#N/A,#N/A,FALSE,"Aging Summary";#N/A,#N/A,FALSE,"Ratio Analysis";#N/A,#N/A,FALSE,"Test 120 Day Accts";#N/A,#N/A,FALSE,"Tickmarks"}</definedName>
    <definedName name="qqqqq_1" hidden="1">{#N/A,#N/A,FALSE,"Aging Summary";#N/A,#N/A,FALSE,"Ratio Analysis";#N/A,#N/A,FALSE,"Test 120 Day Accts";#N/A,#N/A,FALSE,"Tickmarks"}</definedName>
    <definedName name="qqqqq_1_1" localSheetId="3" hidden="1">{#N/A,#N/A,FALSE,"Aging Summary";#N/A,#N/A,FALSE,"Ratio Analysis";#N/A,#N/A,FALSE,"Test 120 Day Accts";#N/A,#N/A,FALSE,"Tickmarks"}</definedName>
    <definedName name="qqqqq_1_1" hidden="1">{#N/A,#N/A,FALSE,"Aging Summary";#N/A,#N/A,FALSE,"Ratio Analysis";#N/A,#N/A,FALSE,"Test 120 Day Accts";#N/A,#N/A,FALSE,"Tickmarks"}</definedName>
    <definedName name="qqqqq_2" localSheetId="3" hidden="1">{#N/A,#N/A,FALSE,"Aging Summary";#N/A,#N/A,FALSE,"Ratio Analysis";#N/A,#N/A,FALSE,"Test 120 Day Accts";#N/A,#N/A,FALSE,"Tickmarks"}</definedName>
    <definedName name="qqqqq_2" hidden="1">{#N/A,#N/A,FALSE,"Aging Summary";#N/A,#N/A,FALSE,"Ratio Analysis";#N/A,#N/A,FALSE,"Test 120 Day Accts";#N/A,#N/A,FALSE,"Tickmarks"}</definedName>
    <definedName name="qqqqqq" localSheetId="3" hidden="1">{#N/A,#N/A,FALSE,"Aging Summary";#N/A,#N/A,FALSE,"Ratio Analysis";#N/A,#N/A,FALSE,"Test 120 Day Accts";#N/A,#N/A,FALSE,"Tickmarks"}</definedName>
    <definedName name="qqqqqq" hidden="1">{#N/A,#N/A,FALSE,"Aging Summary";#N/A,#N/A,FALSE,"Ratio Analysis";#N/A,#N/A,FALSE,"Test 120 Day Accts";#N/A,#N/A,FALSE,"Tickmarks"}</definedName>
    <definedName name="qqqqqq_1" localSheetId="3" hidden="1">{#N/A,#N/A,FALSE,"Aging Summary";#N/A,#N/A,FALSE,"Ratio Analysis";#N/A,#N/A,FALSE,"Test 120 Day Accts";#N/A,#N/A,FALSE,"Tickmarks"}</definedName>
    <definedName name="qqqqqq_1" hidden="1">{#N/A,#N/A,FALSE,"Aging Summary";#N/A,#N/A,FALSE,"Ratio Analysis";#N/A,#N/A,FALSE,"Test 120 Day Accts";#N/A,#N/A,FALSE,"Tickmarks"}</definedName>
    <definedName name="qqqqqq_1_1" localSheetId="3" hidden="1">{#N/A,#N/A,FALSE,"Aging Summary";#N/A,#N/A,FALSE,"Ratio Analysis";#N/A,#N/A,FALSE,"Test 120 Day Accts";#N/A,#N/A,FALSE,"Tickmarks"}</definedName>
    <definedName name="qqqqqq_1_1" hidden="1">{#N/A,#N/A,FALSE,"Aging Summary";#N/A,#N/A,FALSE,"Ratio Analysis";#N/A,#N/A,FALSE,"Test 120 Day Accts";#N/A,#N/A,FALSE,"Tickmarks"}</definedName>
    <definedName name="qqqqqq_2" localSheetId="3" hidden="1">{#N/A,#N/A,FALSE,"Aging Summary";#N/A,#N/A,FALSE,"Ratio Analysis";#N/A,#N/A,FALSE,"Test 120 Day Accts";#N/A,#N/A,FALSE,"Tickmarks"}</definedName>
    <definedName name="qqqqqq_2" hidden="1">{#N/A,#N/A,FALSE,"Aging Summary";#N/A,#N/A,FALSE,"Ratio Analysis";#N/A,#N/A,FALSE,"Test 120 Day Accts";#N/A,#N/A,FALSE,"Tickmarks"}</definedName>
    <definedName name="qqqqqq_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qqqqqqq" localSheetId="3" hidden="1">{#N/A,#N/A,FALSE,"Aging Summary";#N/A,#N/A,FALSE,"Ratio Analysis";#N/A,#N/A,FALSE,"Test 120 Day Accts";#N/A,#N/A,FALSE,"Tickmarks"}</definedName>
    <definedName name="qqqqqqqqq" hidden="1">{#N/A,#N/A,FALSE,"Aging Summary";#N/A,#N/A,FALSE,"Ratio Analysis";#N/A,#N/A,FALSE,"Test 120 Day Accts";#N/A,#N/A,FALSE,"Tickmarks"}</definedName>
    <definedName name="qqqqqqqqq_1" localSheetId="3" hidden="1">{#N/A,#N/A,FALSE,"Aging Summary";#N/A,#N/A,FALSE,"Ratio Analysis";#N/A,#N/A,FALSE,"Test 120 Day Accts";#N/A,#N/A,FALSE,"Tickmarks"}</definedName>
    <definedName name="qqqqqqqqq_1" hidden="1">{#N/A,#N/A,FALSE,"Aging Summary";#N/A,#N/A,FALSE,"Ratio Analysis";#N/A,#N/A,FALSE,"Test 120 Day Accts";#N/A,#N/A,FALSE,"Tickmarks"}</definedName>
    <definedName name="qqqqqqqqq_1_1" localSheetId="3" hidden="1">{#N/A,#N/A,FALSE,"Aging Summary";#N/A,#N/A,FALSE,"Ratio Analysis";#N/A,#N/A,FALSE,"Test 120 Day Accts";#N/A,#N/A,FALSE,"Tickmarks"}</definedName>
    <definedName name="qqqqqqqqq_1_1" hidden="1">{#N/A,#N/A,FALSE,"Aging Summary";#N/A,#N/A,FALSE,"Ratio Analysis";#N/A,#N/A,FALSE,"Test 120 Day Accts";#N/A,#N/A,FALSE,"Tickmarks"}</definedName>
    <definedName name="qqqqqqqqq_2" localSheetId="3" hidden="1">{#N/A,#N/A,FALSE,"Aging Summary";#N/A,#N/A,FALSE,"Ratio Analysis";#N/A,#N/A,FALSE,"Test 120 Day Accts";#N/A,#N/A,FALSE,"Tickmarks"}</definedName>
    <definedName name="qqqqqqqqq_2" hidden="1">{#N/A,#N/A,FALSE,"Aging Summary";#N/A,#N/A,FALSE,"Ratio Analysis";#N/A,#N/A,FALSE,"Test 120 Day Accts";#N/A,#N/A,FALSE,"Tickmarks"}</definedName>
    <definedName name="qqqqqqqqqqqq" localSheetId="3" hidden="1">{#N/A,#N/A,TRUE,"Sales Comparison";#N/A,#N/A,TRUE,"Cum. Summary FFR";#N/A,#N/A,TRUE,"Monthly Summary FFR";#N/A,#N/A,TRUE,"Cum. Summary TL";#N/A,#N/A,TRUE,"Monthly Summary TL"}</definedName>
    <definedName name="qqqqqqqqqqqq" hidden="1">{#N/A,#N/A,TRUE,"Sales Comparison";#N/A,#N/A,TRUE,"Cum. Summary FFR";#N/A,#N/A,TRUE,"Monthly Summary FFR";#N/A,#N/A,TRUE,"Cum. Summary TL";#N/A,#N/A,TRUE,"Monthly Summary TL"}</definedName>
    <definedName name="QQQWQ" localSheetId="3" hidden="1">{"'Grafik Kontrol'!$A$1:$J$8"}</definedName>
    <definedName name="QQQWQ" hidden="1">{"'Grafik Kontrol'!$A$1:$J$8"}</definedName>
    <definedName name="qqv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RQER" localSheetId="3" hidden="1">{"'Grafik Kontrol'!$A$1:$J$8"}</definedName>
    <definedName name="QRQER" hidden="1">{"'Grafik Kontrol'!$A$1:$J$8"}</definedName>
    <definedName name="QuarterStart" localSheetId="3">IF(FiscalMonthStart=1, DATE(DateRow2,FiscalMonthStart+DateRow1*3-3,1), DATE(DateRow2-1,FiscalMonthStart+DateRow1*3-3,1))</definedName>
    <definedName name="QuarterStart">IF(FiscalMonthStart=1, DATE(DateRow2,FiscalMonthStart+DateRow1*3-3,1), DATE(DateRow2-1,FiscalMonthStart+DateRow1*3-3,1))</definedName>
    <definedName name="QuotaA" localSheetId="3">#REF!</definedName>
    <definedName name="QuotaA">#REF!</definedName>
    <definedName name="QuotaG" localSheetId="3">#REF!</definedName>
    <definedName name="QuotaG">#REF!</definedName>
    <definedName name="qusrdid" localSheetId="3" hidden="1">{#N/A,#N/A,FALSE,"3가";#N/A,#N/A,FALSE,"3나";#N/A,#N/A,FALSE,"3다"}</definedName>
    <definedName name="qusrdid" hidden="1">{#N/A,#N/A,FALSE,"3가";#N/A,#N/A,FALSE,"3나";#N/A,#N/A,FALSE,"3다"}</definedName>
    <definedName name="qusrdid_1" localSheetId="3" hidden="1">{#N/A,#N/A,FALSE,"3가";#N/A,#N/A,FALSE,"3나";#N/A,#N/A,FALSE,"3다"}</definedName>
    <definedName name="qusrdid_1" hidden="1">{#N/A,#N/A,FALSE,"3가";#N/A,#N/A,FALSE,"3나";#N/A,#N/A,FALSE,"3다"}</definedName>
    <definedName name="qusrdid_1_1" localSheetId="3" hidden="1">{#N/A,#N/A,FALSE,"3가";#N/A,#N/A,FALSE,"3나";#N/A,#N/A,FALSE,"3다"}</definedName>
    <definedName name="qusrdid_1_1" hidden="1">{#N/A,#N/A,FALSE,"3가";#N/A,#N/A,FALSE,"3나";#N/A,#N/A,FALSE,"3다"}</definedName>
    <definedName name="qusrdid_2" localSheetId="3" hidden="1">{#N/A,#N/A,FALSE,"3가";#N/A,#N/A,FALSE,"3나";#N/A,#N/A,FALSE,"3다"}</definedName>
    <definedName name="qusrdid_2" hidden="1">{#N/A,#N/A,FALSE,"3가";#N/A,#N/A,FALSE,"3나";#N/A,#N/A,FALSE,"3다"}</definedName>
    <definedName name="qw" localSheetId="3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qw_1" localSheetId="3" hidden="1">{#N/A,#N/A,FALSE,"Aging Summary";#N/A,#N/A,FALSE,"Ratio Analysis";#N/A,#N/A,FALSE,"Test 120 Day Accts";#N/A,#N/A,FALSE,"Tickmarks"}</definedName>
    <definedName name="qw_1" hidden="1">{#N/A,#N/A,FALSE,"Aging Summary";#N/A,#N/A,FALSE,"Ratio Analysis";#N/A,#N/A,FALSE,"Test 120 Day Accts";#N/A,#N/A,FALSE,"Tickmarks"}</definedName>
    <definedName name="qw_1_1" localSheetId="3" hidden="1">{#N/A,#N/A,FALSE,"Aging Summary";#N/A,#N/A,FALSE,"Ratio Analysis";#N/A,#N/A,FALSE,"Test 120 Day Accts";#N/A,#N/A,FALSE,"Tickmarks"}</definedName>
    <definedName name="qw_1_1" hidden="1">{#N/A,#N/A,FALSE,"Aging Summary";#N/A,#N/A,FALSE,"Ratio Analysis";#N/A,#N/A,FALSE,"Test 120 Day Accts";#N/A,#N/A,FALSE,"Tickmarks"}</definedName>
    <definedName name="qw_2" localSheetId="3" hidden="1">{#N/A,#N/A,FALSE,"Aging Summary";#N/A,#N/A,FALSE,"Ratio Analysis";#N/A,#N/A,FALSE,"Test 120 Day Accts";#N/A,#N/A,FALSE,"Tickmarks"}</definedName>
    <definedName name="qw_2" hidden="1">{#N/A,#N/A,FALSE,"Aging Summary";#N/A,#N/A,FALSE,"Ratio Analysis";#N/A,#N/A,FALSE,"Test 120 Day Accts";#N/A,#N/A,FALSE,"Tickmarks"}</definedName>
    <definedName name="qw_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weqw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qweqw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QWEW" localSheetId="3" hidden="1">{"'Grafik Kontrol'!$A$1:$J$8"}</definedName>
    <definedName name="QWEW" hidden="1">{"'Grafik Kontrol'!$A$1:$J$8"}</definedName>
    <definedName name="QWQW" localSheetId="3" hidden="1">{"'Grafik Kontrol'!$A$1:$J$8"}</definedName>
    <definedName name="QWQW" hidden="1">{"'Grafik Kontrol'!$A$1:$J$8"}</definedName>
    <definedName name="R_">#REF!</definedName>
    <definedName name="RAA" localSheetId="3" hidden="1">{#N/A,#N/A,FALSE,"Sheet1 (2)"}</definedName>
    <definedName name="RAA" hidden="1">{#N/A,#N/A,FALSE,"Sheet1 (2)"}</definedName>
    <definedName name="RAA_1" localSheetId="3" hidden="1">{#N/A,#N/A,FALSE,"Sheet1 (2)"}</definedName>
    <definedName name="RAA_1" hidden="1">{#N/A,#N/A,FALSE,"Sheet1 (2)"}</definedName>
    <definedName name="RAA_1_1" localSheetId="3" hidden="1">{#N/A,#N/A,FALSE,"Sheet1 (2)"}</definedName>
    <definedName name="RAA_1_1" hidden="1">{#N/A,#N/A,FALSE,"Sheet1 (2)"}</definedName>
    <definedName name="RAA_2" localSheetId="3" hidden="1">{#N/A,#N/A,FALSE,"Sheet1 (2)"}</definedName>
    <definedName name="RAA_2" hidden="1">{#N/A,#N/A,FALSE,"Sheet1 (2)"}</definedName>
    <definedName name="RADYOOOO" localSheetId="3" hidden="1">{#N/A,#N/A,FALSE,"Sheet1 (2)"}</definedName>
    <definedName name="RADYOOOO" hidden="1">{#N/A,#N/A,FALSE,"Sheet1 (2)"}</definedName>
    <definedName name="RADYOOOO_1" localSheetId="3" hidden="1">{#N/A,#N/A,FALSE,"Sheet1 (2)"}</definedName>
    <definedName name="RADYOOOO_1" hidden="1">{#N/A,#N/A,FALSE,"Sheet1 (2)"}</definedName>
    <definedName name="RADYOOOO_1_1" localSheetId="3" hidden="1">{#N/A,#N/A,FALSE,"Sheet1 (2)"}</definedName>
    <definedName name="RADYOOOO_1_1" hidden="1">{#N/A,#N/A,FALSE,"Sheet1 (2)"}</definedName>
    <definedName name="RADYOOOO_2" localSheetId="3" hidden="1">{#N/A,#N/A,FALSE,"Sheet1 (2)"}</definedName>
    <definedName name="RADYOOOO_2" hidden="1">{#N/A,#N/A,FALSE,"Sheet1 (2)"}</definedName>
    <definedName name="Raise">#REF!</definedName>
    <definedName name="Ramp">#REF!</definedName>
    <definedName name="RampMonth">5</definedName>
    <definedName name="RangeChange" hidden="1">#N/A</definedName>
    <definedName name="RD">#REF!</definedName>
    <definedName name="rd_FA">#REF!</definedName>
    <definedName name="RD_PRINT">#REF!</definedName>
    <definedName name="Rebate" localSheetId="3" hidden="1">{#N/A,#N/A,FALSE,"Aging Summary";#N/A,#N/A,FALSE,"Ratio Analysis";#N/A,#N/A,FALSE,"Test 120 Day Accts";#N/A,#N/A,FALSE,"Tickmarks"}</definedName>
    <definedName name="Rebate" hidden="1">{#N/A,#N/A,FALSE,"Aging Summary";#N/A,#N/A,FALSE,"Ratio Analysis";#N/A,#N/A,FALSE,"Test 120 Day Accts";#N/A,#N/A,FALSE,"Tickmarks"}</definedName>
    <definedName name="Rebate_1" localSheetId="3" hidden="1">{#N/A,#N/A,FALSE,"Aging Summary";#N/A,#N/A,FALSE,"Ratio Analysis";#N/A,#N/A,FALSE,"Test 120 Day Accts";#N/A,#N/A,FALSE,"Tickmarks"}</definedName>
    <definedName name="Rebate_1" hidden="1">{#N/A,#N/A,FALSE,"Aging Summary";#N/A,#N/A,FALSE,"Ratio Analysis";#N/A,#N/A,FALSE,"Test 120 Day Accts";#N/A,#N/A,FALSE,"Tickmarks"}</definedName>
    <definedName name="Rebate_1_1" localSheetId="3" hidden="1">{#N/A,#N/A,FALSE,"Aging Summary";#N/A,#N/A,FALSE,"Ratio Analysis";#N/A,#N/A,FALSE,"Test 120 Day Accts";#N/A,#N/A,FALSE,"Tickmarks"}</definedName>
    <definedName name="Rebate_1_1" hidden="1">{#N/A,#N/A,FALSE,"Aging Summary";#N/A,#N/A,FALSE,"Ratio Analysis";#N/A,#N/A,FALSE,"Test 120 Day Accts";#N/A,#N/A,FALSE,"Tickmarks"}</definedName>
    <definedName name="Rebate_2" localSheetId="3" hidden="1">{#N/A,#N/A,FALSE,"Aging Summary";#N/A,#N/A,FALSE,"Ratio Analysis";#N/A,#N/A,FALSE,"Test 120 Day Accts";#N/A,#N/A,FALSE,"Tickmarks"}</definedName>
    <definedName name="Rebate_2" hidden="1">{#N/A,#N/A,FALSE,"Aging Summary";#N/A,#N/A,FALSE,"Ratio Analysis";#N/A,#N/A,FALSE,"Test 120 Day Accts";#N/A,#N/A,FALSE,"Tickmarks"}</definedName>
    <definedName name="recruit">#REF!</definedName>
    <definedName name="RedefinePrintTableRange" localSheetId="11" hidden="1">#REF!</definedName>
    <definedName name="RedefinePrintTableRange" localSheetId="10" hidden="1">#REF!</definedName>
    <definedName name="reert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eert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eferans" localSheetId="3" hidden="1">{#N/A,#N/A,FALSE,"Sheet1 (2)"}</definedName>
    <definedName name="referans" hidden="1">{#N/A,#N/A,FALSE,"Sheet1 (2)"}</definedName>
    <definedName name="referans_1" localSheetId="3" hidden="1">{#N/A,#N/A,FALSE,"Sheet1 (2)"}</definedName>
    <definedName name="referans_1" hidden="1">{#N/A,#N/A,FALSE,"Sheet1 (2)"}</definedName>
    <definedName name="referans_1_1" localSheetId="3" hidden="1">{#N/A,#N/A,FALSE,"Sheet1 (2)"}</definedName>
    <definedName name="referans_1_1" hidden="1">{#N/A,#N/A,FALSE,"Sheet1 (2)"}</definedName>
    <definedName name="referans_2" localSheetId="3" hidden="1">{#N/A,#N/A,FALSE,"Sheet1 (2)"}</definedName>
    <definedName name="referans_2" hidden="1">{#N/A,#N/A,FALSE,"Sheet1 (2)"}</definedName>
    <definedName name="regergeg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egergeg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erfs" localSheetId="3" hidden="1">{#N/A,#N/A,FALSE,"Aging Summary";#N/A,#N/A,FALSE,"Ratio Analysis";#N/A,#N/A,FALSE,"Test 120 Day Accts";#N/A,#N/A,FALSE,"Tickmarks"}</definedName>
    <definedName name="rerfs" hidden="1">{#N/A,#N/A,FALSE,"Aging Summary";#N/A,#N/A,FALSE,"Ratio Analysis";#N/A,#N/A,FALSE,"Test 120 Day Accts";#N/A,#N/A,FALSE,"Tickmarks"}</definedName>
    <definedName name="rerfs_1" localSheetId="3" hidden="1">{#N/A,#N/A,FALSE,"Aging Summary";#N/A,#N/A,FALSE,"Ratio Analysis";#N/A,#N/A,FALSE,"Test 120 Day Accts";#N/A,#N/A,FALSE,"Tickmarks"}</definedName>
    <definedName name="rerfs_1" hidden="1">{#N/A,#N/A,FALSE,"Aging Summary";#N/A,#N/A,FALSE,"Ratio Analysis";#N/A,#N/A,FALSE,"Test 120 Day Accts";#N/A,#N/A,FALSE,"Tickmarks"}</definedName>
    <definedName name="rerfs_1_1" localSheetId="3" hidden="1">{#N/A,#N/A,FALSE,"Aging Summary";#N/A,#N/A,FALSE,"Ratio Analysis";#N/A,#N/A,FALSE,"Test 120 Day Accts";#N/A,#N/A,FALSE,"Tickmarks"}</definedName>
    <definedName name="rerfs_1_1" hidden="1">{#N/A,#N/A,FALSE,"Aging Summary";#N/A,#N/A,FALSE,"Ratio Analysis";#N/A,#N/A,FALSE,"Test 120 Day Accts";#N/A,#N/A,FALSE,"Tickmarks"}</definedName>
    <definedName name="rerfs_2" localSheetId="3" hidden="1">{#N/A,#N/A,FALSE,"Aging Summary";#N/A,#N/A,FALSE,"Ratio Analysis";#N/A,#N/A,FALSE,"Test 120 Day Accts";#N/A,#N/A,FALSE,"Tickmarks"}</definedName>
    <definedName name="rerfs_2" hidden="1">{#N/A,#N/A,FALSE,"Aging Summary";#N/A,#N/A,FALSE,"Ratio Analysis";#N/A,#N/A,FALSE,"Test 120 Day Accts";#N/A,#N/A,FALSE,"Tickmarks"}</definedName>
    <definedName name="ResetModel">0</definedName>
    <definedName name="Returns">#REF!</definedName>
    <definedName name="RevolverInterest">12</definedName>
    <definedName name="RF중계기_지역" localSheetId="3" hidden="1">{#N/A,#N/A,FALSE,"3가";#N/A,#N/A,FALSE,"3나";#N/A,#N/A,FALSE,"3다"}</definedName>
    <definedName name="RF중계기_지역" hidden="1">{#N/A,#N/A,FALSE,"3가";#N/A,#N/A,FALSE,"3나";#N/A,#N/A,FALSE,"3다"}</definedName>
    <definedName name="RF중계기_지역_1" localSheetId="3" hidden="1">{#N/A,#N/A,FALSE,"3가";#N/A,#N/A,FALSE,"3나";#N/A,#N/A,FALSE,"3다"}</definedName>
    <definedName name="RF중계기_지역_1" hidden="1">{#N/A,#N/A,FALSE,"3가";#N/A,#N/A,FALSE,"3나";#N/A,#N/A,FALSE,"3다"}</definedName>
    <definedName name="RF중계기_지역_1_1" localSheetId="3" hidden="1">{#N/A,#N/A,FALSE,"3가";#N/A,#N/A,FALSE,"3나";#N/A,#N/A,FALSE,"3다"}</definedName>
    <definedName name="RF중계기_지역_1_1" hidden="1">{#N/A,#N/A,FALSE,"3가";#N/A,#N/A,FALSE,"3나";#N/A,#N/A,FALSE,"3다"}</definedName>
    <definedName name="RF중계기_지역_2" localSheetId="3" hidden="1">{#N/A,#N/A,FALSE,"3가";#N/A,#N/A,FALSE,"3나";#N/A,#N/A,FALSE,"3다"}</definedName>
    <definedName name="RF중계기_지역_2" hidden="1">{#N/A,#N/A,FALSE,"3가";#N/A,#N/A,FALSE,"3나";#N/A,#N/A,FALSE,"3다"}</definedName>
    <definedName name="rgegeger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gegeger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gergegerge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gergegerge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rjhjdf" localSheetId="3" hidden="1">{#N/A,#N/A,FALSE,"МТВ"}</definedName>
    <definedName name="rjhjdf" hidden="1">{#N/A,#N/A,FALSE,"МТВ"}</definedName>
    <definedName name="rk" localSheetId="3" hidden="1">{#N/A,#N/A,FALSE,"Aging Summary";#N/A,#N/A,FALSE,"Ratio Analysis";#N/A,#N/A,FALSE,"Test 120 Day Accts";#N/A,#N/A,FALSE,"Tickmarks"}</definedName>
    <definedName name="rk" hidden="1">{#N/A,#N/A,FALSE,"Aging Summary";#N/A,#N/A,FALSE,"Ratio Analysis";#N/A,#N/A,FALSE,"Test 120 Day Accts";#N/A,#N/A,FALSE,"Tickmarks"}</definedName>
    <definedName name="rk_1" localSheetId="3" hidden="1">{#N/A,#N/A,FALSE,"Aging Summary";#N/A,#N/A,FALSE,"Ratio Analysis";#N/A,#N/A,FALSE,"Test 120 Day Accts";#N/A,#N/A,FALSE,"Tickmarks"}</definedName>
    <definedName name="rk_1" hidden="1">{#N/A,#N/A,FALSE,"Aging Summary";#N/A,#N/A,FALSE,"Ratio Analysis";#N/A,#N/A,FALSE,"Test 120 Day Accts";#N/A,#N/A,FALSE,"Tickmarks"}</definedName>
    <definedName name="rk_1_1" localSheetId="3" hidden="1">{#N/A,#N/A,FALSE,"Aging Summary";#N/A,#N/A,FALSE,"Ratio Analysis";#N/A,#N/A,FALSE,"Test 120 Day Accts";#N/A,#N/A,FALSE,"Tickmarks"}</definedName>
    <definedName name="rk_1_1" hidden="1">{#N/A,#N/A,FALSE,"Aging Summary";#N/A,#N/A,FALSE,"Ratio Analysis";#N/A,#N/A,FALSE,"Test 120 Day Accts";#N/A,#N/A,FALSE,"Tickmarks"}</definedName>
    <definedName name="rk_2" localSheetId="3" hidden="1">{#N/A,#N/A,FALSE,"Aging Summary";#N/A,#N/A,FALSE,"Ratio Analysis";#N/A,#N/A,FALSE,"Test 120 Day Accts";#N/A,#N/A,FALSE,"Tickmarks"}</definedName>
    <definedName name="rk_2" hidden="1">{#N/A,#N/A,FALSE,"Aging Summary";#N/A,#N/A,FALSE,"Ratio Analysis";#N/A,#N/A,FALSE,"Test 120 Day Accts";#N/A,#N/A,FALSE,"Tickmarks"}</definedName>
    <definedName name="rkskek" localSheetId="3" hidden="1">{#N/A,#N/A,FALSE,"Aging Summary";#N/A,#N/A,FALSE,"Ratio Analysis";#N/A,#N/A,FALSE,"Test 120 Day Accts";#N/A,#N/A,FALSE,"Tickmarks"}</definedName>
    <definedName name="rkskek" hidden="1">{#N/A,#N/A,FALSE,"Aging Summary";#N/A,#N/A,FALSE,"Ratio Analysis";#N/A,#N/A,FALSE,"Test 120 Day Accts";#N/A,#N/A,FALSE,"Tickmarks"}</definedName>
    <definedName name="rkskek_1" localSheetId="3" hidden="1">{#N/A,#N/A,FALSE,"Aging Summary";#N/A,#N/A,FALSE,"Ratio Analysis";#N/A,#N/A,FALSE,"Test 120 Day Accts";#N/A,#N/A,FALSE,"Tickmarks"}</definedName>
    <definedName name="rkskek_1" hidden="1">{#N/A,#N/A,FALSE,"Aging Summary";#N/A,#N/A,FALSE,"Ratio Analysis";#N/A,#N/A,FALSE,"Test 120 Day Accts";#N/A,#N/A,FALSE,"Tickmarks"}</definedName>
    <definedName name="rkskek_1_1" localSheetId="3" hidden="1">{#N/A,#N/A,FALSE,"Aging Summary";#N/A,#N/A,FALSE,"Ratio Analysis";#N/A,#N/A,FALSE,"Test 120 Day Accts";#N/A,#N/A,FALSE,"Tickmarks"}</definedName>
    <definedName name="rkskek_1_1" hidden="1">{#N/A,#N/A,FALSE,"Aging Summary";#N/A,#N/A,FALSE,"Ratio Analysis";#N/A,#N/A,FALSE,"Test 120 Day Accts";#N/A,#N/A,FALSE,"Tickmarks"}</definedName>
    <definedName name="rkskek_2" localSheetId="3" hidden="1">{#N/A,#N/A,FALSE,"Aging Summary";#N/A,#N/A,FALSE,"Ratio Analysis";#N/A,#N/A,FALSE,"Test 120 Day Accts";#N/A,#N/A,FALSE,"Tickmarks"}</definedName>
    <definedName name="rkskek_2" hidden="1">{#N/A,#N/A,FALSE,"Aging Summary";#N/A,#N/A,FALSE,"Ratio Analysis";#N/A,#N/A,FALSE,"Test 120 Day Accts";#N/A,#N/A,FALSE,"Tickmarks"}</definedName>
    <definedName name="RNAO" localSheetId="3" hidden="1">{#N/A,#N/A,FALSE,"Aging Summary";#N/A,#N/A,FALSE,"Ratio Analysis";#N/A,#N/A,FALSE,"Test 120 Day Accts";#N/A,#N/A,FALSE,"Tickmarks"}</definedName>
    <definedName name="RNAO" hidden="1">{#N/A,#N/A,FALSE,"Aging Summary";#N/A,#N/A,FALSE,"Ratio Analysis";#N/A,#N/A,FALSE,"Test 120 Day Accts";#N/A,#N/A,FALSE,"Tickmarks"}</definedName>
    <definedName name="RNAO_1" localSheetId="3" hidden="1">{#N/A,#N/A,FALSE,"Aging Summary";#N/A,#N/A,FALSE,"Ratio Analysis";#N/A,#N/A,FALSE,"Test 120 Day Accts";#N/A,#N/A,FALSE,"Tickmarks"}</definedName>
    <definedName name="RNAO_1" hidden="1">{#N/A,#N/A,FALSE,"Aging Summary";#N/A,#N/A,FALSE,"Ratio Analysis";#N/A,#N/A,FALSE,"Test 120 Day Accts";#N/A,#N/A,FALSE,"Tickmarks"}</definedName>
    <definedName name="RNAO_1_1" localSheetId="3" hidden="1">{#N/A,#N/A,FALSE,"Aging Summary";#N/A,#N/A,FALSE,"Ratio Analysis";#N/A,#N/A,FALSE,"Test 120 Day Accts";#N/A,#N/A,FALSE,"Tickmarks"}</definedName>
    <definedName name="RNAO_1_1" hidden="1">{#N/A,#N/A,FALSE,"Aging Summary";#N/A,#N/A,FALSE,"Ratio Analysis";#N/A,#N/A,FALSE,"Test 120 Day Accts";#N/A,#N/A,FALSE,"Tickmarks"}</definedName>
    <definedName name="RNAO_2" localSheetId="3" hidden="1">{#N/A,#N/A,FALSE,"Aging Summary";#N/A,#N/A,FALSE,"Ratio Analysis";#N/A,#N/A,FALSE,"Test 120 Day Accts";#N/A,#N/A,FALSE,"Tickmarks"}</definedName>
    <definedName name="RNAO_2" hidden="1">{#N/A,#N/A,FALSE,"Aging Summary";#N/A,#N/A,FALSE,"Ratio Analysis";#N/A,#N/A,FALSE,"Test 120 Day Accts";#N/A,#N/A,FALSE,"Tickmarks"}</definedName>
    <definedName name="rollup">#REF!</definedName>
    <definedName name="rollupcode">#REF!</definedName>
    <definedName name="rollupcode_jun">#REF!</definedName>
    <definedName name="rpr_dbase">#REF!</definedName>
    <definedName name="rpt1_amt" localSheetId="3">#REF!,#REF!,#REF!,#REF!,#REF!,#REF!,#REF!</definedName>
    <definedName name="rpt1_amt">#REF!,#REF!,#REF!,#REF!,#REF!,#REF!,#REF!</definedName>
    <definedName name="rpt2_amt" localSheetId="3">#REF!,#REF!,#REF!,#REF!,#REF!,#REF!,#REF!</definedName>
    <definedName name="rpt2_amt">#REF!,#REF!,#REF!,#REF!,#REF!,#REF!,#REF!</definedName>
    <definedName name="rr" hidden="1">#REF!</definedName>
    <definedName name="RRRR" localSheetId="3" hidden="1">{#N/A,#N/A,FALSE,"Sheet1 (2)"}</definedName>
    <definedName name="RRRR" hidden="1">{#N/A,#N/A,FALSE,"Sheet1 (2)"}</definedName>
    <definedName name="RRRR_1" localSheetId="3" hidden="1">{#N/A,#N/A,FALSE,"Sheet1 (2)"}</definedName>
    <definedName name="RRRR_1" hidden="1">{#N/A,#N/A,FALSE,"Sheet1 (2)"}</definedName>
    <definedName name="RRRR_1_1" localSheetId="3" hidden="1">{#N/A,#N/A,FALSE,"Sheet1 (2)"}</definedName>
    <definedName name="RRRR_1_1" hidden="1">{#N/A,#N/A,FALSE,"Sheet1 (2)"}</definedName>
    <definedName name="RRRR_2" localSheetId="3" hidden="1">{#N/A,#N/A,FALSE,"Sheet1 (2)"}</definedName>
    <definedName name="RRRR_2" hidden="1">{#N/A,#N/A,FALSE,"Sheet1 (2)"}</definedName>
    <definedName name="rrrrrrr" localSheetId="3" hidden="1">{#N/A,#N/A,FALSE,"Aging Summary";#N/A,#N/A,FALSE,"Ratio Analysis";#N/A,#N/A,FALSE,"Test 120 Day Accts";#N/A,#N/A,FALSE,"Tickmarks"}</definedName>
    <definedName name="rrrrrrr" hidden="1">{#N/A,#N/A,FALSE,"Aging Summary";#N/A,#N/A,FALSE,"Ratio Analysis";#N/A,#N/A,FALSE,"Test 120 Day Accts";#N/A,#N/A,FALSE,"Tickmarks"}</definedName>
    <definedName name="rrrrrrr_1" localSheetId="3" hidden="1">{#N/A,#N/A,FALSE,"Aging Summary";#N/A,#N/A,FALSE,"Ratio Analysis";#N/A,#N/A,FALSE,"Test 120 Day Accts";#N/A,#N/A,FALSE,"Tickmarks"}</definedName>
    <definedName name="rrrrrrr_1" hidden="1">{#N/A,#N/A,FALSE,"Aging Summary";#N/A,#N/A,FALSE,"Ratio Analysis";#N/A,#N/A,FALSE,"Test 120 Day Accts";#N/A,#N/A,FALSE,"Tickmarks"}</definedName>
    <definedName name="rrrrrrr_1_1" localSheetId="3" hidden="1">{#N/A,#N/A,FALSE,"Aging Summary";#N/A,#N/A,FALSE,"Ratio Analysis";#N/A,#N/A,FALSE,"Test 120 Day Accts";#N/A,#N/A,FALSE,"Tickmarks"}</definedName>
    <definedName name="rrrrrrr_1_1" hidden="1">{#N/A,#N/A,FALSE,"Aging Summary";#N/A,#N/A,FALSE,"Ratio Analysis";#N/A,#N/A,FALSE,"Test 120 Day Accts";#N/A,#N/A,FALSE,"Tickmarks"}</definedName>
    <definedName name="rrrrrrr_2" localSheetId="3" hidden="1">{#N/A,#N/A,FALSE,"Aging Summary";#N/A,#N/A,FALSE,"Ratio Analysis";#N/A,#N/A,FALSE,"Test 120 Day Accts";#N/A,#N/A,FALSE,"Tickmarks"}</definedName>
    <definedName name="rrrrrrr_2" hidden="1">{#N/A,#N/A,FALSE,"Aging Summary";#N/A,#N/A,FALSE,"Ratio Analysis";#N/A,#N/A,FALSE,"Test 120 Day Accts";#N/A,#N/A,FALSE,"Tickmarks"}</definedName>
    <definedName name="RRRRRRRR" localSheetId="3" hidden="1">{#N/A,#N/A,FALSE,"Sheet1 (2)"}</definedName>
    <definedName name="RRRRRRRR" hidden="1">{#N/A,#N/A,FALSE,"Sheet1 (2)"}</definedName>
    <definedName name="RRRRRRRR_1" localSheetId="3" hidden="1">{#N/A,#N/A,FALSE,"Sheet1 (2)"}</definedName>
    <definedName name="RRRRRRRR_1" hidden="1">{#N/A,#N/A,FALSE,"Sheet1 (2)"}</definedName>
    <definedName name="RRRRRRRR_1_1" localSheetId="3" hidden="1">{#N/A,#N/A,FALSE,"Sheet1 (2)"}</definedName>
    <definedName name="RRRRRRRR_1_1" hidden="1">{#N/A,#N/A,FALSE,"Sheet1 (2)"}</definedName>
    <definedName name="RRRRRRRR_2" localSheetId="3" hidden="1">{#N/A,#N/A,FALSE,"Sheet1 (2)"}</definedName>
    <definedName name="RRRRRRRR_2" hidden="1">{#N/A,#N/A,FALSE,"Sheet1 (2)"}</definedName>
    <definedName name="rrrrrrrrrr" localSheetId="3" hidden="1">{#N/A,#N/A,FALSE,"Sheet1 (2)"}</definedName>
    <definedName name="rrrrrrrrrr" hidden="1">{#N/A,#N/A,FALSE,"Sheet1 (2)"}</definedName>
    <definedName name="rrrrrrrrrr_1" localSheetId="3" hidden="1">{#N/A,#N/A,FALSE,"Sheet1 (2)"}</definedName>
    <definedName name="rrrrrrrrrr_1" hidden="1">{#N/A,#N/A,FALSE,"Sheet1 (2)"}</definedName>
    <definedName name="rrrrrrrrrr_1_1" localSheetId="3" hidden="1">{#N/A,#N/A,FALSE,"Sheet1 (2)"}</definedName>
    <definedName name="rrrrrrrrrr_1_1" hidden="1">{#N/A,#N/A,FALSE,"Sheet1 (2)"}</definedName>
    <definedName name="rrrrrrrrrr_2" localSheetId="3" hidden="1">{#N/A,#N/A,FALSE,"Sheet1 (2)"}</definedName>
    <definedName name="rrrrrrrrrr_2" hidden="1">{#N/A,#N/A,FALSE,"Sheet1 (2)"}</definedName>
    <definedName name="rtran" localSheetId="3" hidden="1">{#N/A,#N/A,FALSE,"Aging Summary";#N/A,#N/A,FALSE,"Ratio Analysis";#N/A,#N/A,FALSE,"Test 120 Day Accts";#N/A,#N/A,FALSE,"Tickmarks"}</definedName>
    <definedName name="rtran" hidden="1">{#N/A,#N/A,FALSE,"Aging Summary";#N/A,#N/A,FALSE,"Ratio Analysis";#N/A,#N/A,FALSE,"Test 120 Day Accts";#N/A,#N/A,FALSE,"Tickmarks"}</definedName>
    <definedName name="rtran_1" localSheetId="3" hidden="1">{#N/A,#N/A,FALSE,"Aging Summary";#N/A,#N/A,FALSE,"Ratio Analysis";#N/A,#N/A,FALSE,"Test 120 Day Accts";#N/A,#N/A,FALSE,"Tickmarks"}</definedName>
    <definedName name="rtran_1" hidden="1">{#N/A,#N/A,FALSE,"Aging Summary";#N/A,#N/A,FALSE,"Ratio Analysis";#N/A,#N/A,FALSE,"Test 120 Day Accts";#N/A,#N/A,FALSE,"Tickmarks"}</definedName>
    <definedName name="rtran_1_1" localSheetId="3" hidden="1">{#N/A,#N/A,FALSE,"Aging Summary";#N/A,#N/A,FALSE,"Ratio Analysis";#N/A,#N/A,FALSE,"Test 120 Day Accts";#N/A,#N/A,FALSE,"Tickmarks"}</definedName>
    <definedName name="rtran_1_1" hidden="1">{#N/A,#N/A,FALSE,"Aging Summary";#N/A,#N/A,FALSE,"Ratio Analysis";#N/A,#N/A,FALSE,"Test 120 Day Accts";#N/A,#N/A,FALSE,"Tickmarks"}</definedName>
    <definedName name="rtran_2" localSheetId="3" hidden="1">{#N/A,#N/A,FALSE,"Aging Summary";#N/A,#N/A,FALSE,"Ratio Analysis";#N/A,#N/A,FALSE,"Test 120 Day Accts";#N/A,#N/A,FALSE,"Tickmarks"}</definedName>
    <definedName name="rtran_2" hidden="1">{#N/A,#N/A,FALSE,"Aging Summary";#N/A,#N/A,FALSE,"Ratio Analysis";#N/A,#N/A,FALSE,"Test 120 Day Accts";#N/A,#N/A,FALSE,"Tickmarks"}</definedName>
    <definedName name="rtwaw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twaw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watr" localSheetId="3" hidden="1">{#N/A,#N/A,FALSE,"Aging Summary";#N/A,#N/A,FALSE,"Ratio Analysis";#N/A,#N/A,FALSE,"Test 120 Day Accts";#N/A,#N/A,FALSE,"Tickmarks"}</definedName>
    <definedName name="rwatr" hidden="1">{#N/A,#N/A,FALSE,"Aging Summary";#N/A,#N/A,FALSE,"Ratio Analysis";#N/A,#N/A,FALSE,"Test 120 Day Accts";#N/A,#N/A,FALSE,"Tickmarks"}</definedName>
    <definedName name="rwatr_1" localSheetId="3" hidden="1">{#N/A,#N/A,FALSE,"Aging Summary";#N/A,#N/A,FALSE,"Ratio Analysis";#N/A,#N/A,FALSE,"Test 120 Day Accts";#N/A,#N/A,FALSE,"Tickmarks"}</definedName>
    <definedName name="rwatr_1" hidden="1">{#N/A,#N/A,FALSE,"Aging Summary";#N/A,#N/A,FALSE,"Ratio Analysis";#N/A,#N/A,FALSE,"Test 120 Day Accts";#N/A,#N/A,FALSE,"Tickmarks"}</definedName>
    <definedName name="rwatr_1_1" localSheetId="3" hidden="1">{#N/A,#N/A,FALSE,"Aging Summary";#N/A,#N/A,FALSE,"Ratio Analysis";#N/A,#N/A,FALSE,"Test 120 Day Accts";#N/A,#N/A,FALSE,"Tickmarks"}</definedName>
    <definedName name="rwatr_1_1" hidden="1">{#N/A,#N/A,FALSE,"Aging Summary";#N/A,#N/A,FALSE,"Ratio Analysis";#N/A,#N/A,FALSE,"Test 120 Day Accts";#N/A,#N/A,FALSE,"Tickmarks"}</definedName>
    <definedName name="rwatr_2" localSheetId="3" hidden="1">{#N/A,#N/A,FALSE,"Aging Summary";#N/A,#N/A,FALSE,"Ratio Analysis";#N/A,#N/A,FALSE,"Test 120 Day Accts";#N/A,#N/A,FALSE,"Tickmarks"}</definedName>
    <definedName name="rwatr_2" hidden="1">{#N/A,#N/A,FALSE,"Aging Summary";#N/A,#N/A,FALSE,"Ratio Analysis";#N/A,#N/A,FALSE,"Test 120 Day Accts";#N/A,#N/A,FALSE,"Tickmarks"}</definedName>
    <definedName name="S">#REF!</definedName>
    <definedName name="sadas" localSheetId="3" hidden="1">{#N/A,#N/A,FALSE,"МТВ"}</definedName>
    <definedName name="sadas" hidden="1">{#N/A,#N/A,FALSE,"МТВ"}</definedName>
    <definedName name="sadasd" localSheetId="3" hidden="1">{#N/A,#N/A,FALSE,"YPF"}</definedName>
    <definedName name="sadasd" hidden="1">{#N/A,#N/A,FALSE,"YPF"}</definedName>
    <definedName name="sadd" localSheetId="3" hidden="1">{"MonthlyRentRoll",#N/A,FALSE,"RentRoll"}</definedName>
    <definedName name="sadd" hidden="1">{"MonthlyRentRoll",#N/A,FALSE,"RentRoll"}</definedName>
    <definedName name="saddd" localSheetId="3" hidden="1">{"AnnualRentRoll",#N/A,FALSE,"RentRoll"}</definedName>
    <definedName name="saddd" hidden="1">{"AnnualRentRoll",#N/A,FALSE,"RentRoll"}</definedName>
    <definedName name="saddddd" localSheetId="3" hidden="1">{"AnnualRentRoll",#N/A,FALSE,"RentRoll"}</definedName>
    <definedName name="saddddd" hidden="1">{"AnnualRentRoll",#N/A,FALSE,"RentRoll"}</definedName>
    <definedName name="sadddddddd" localSheetId="3" hidden="1">{#N/A,#N/A,FALSE,"ExitStratigy"}</definedName>
    <definedName name="sadddddddd" hidden="1">{#N/A,#N/A,FALSE,"ExitStratigy"}</definedName>
    <definedName name="sadddddddddd" localSheetId="3" hidden="1">{#N/A,#N/A,FALSE,"LoanAssumptions"}</definedName>
    <definedName name="sadddddddddd" hidden="1">{#N/A,#N/A,FALSE,"LoanAssumptions"}</definedName>
    <definedName name="saddddddddddddd" localSheetId="3" hidden="1">{#N/A,#N/A,FALSE,"OperatingAssumptions"}</definedName>
    <definedName name="saddddddddddddd" hidden="1">{#N/A,#N/A,FALSE,"OperatingAssumptions"}</definedName>
    <definedName name="saddsa" localSheetId="3" hidden="1">{"ege1",#N/A,FALSE,"MASRAF.XLS"}</definedName>
    <definedName name="saddsa" hidden="1">{"ege1",#N/A,FALSE,"MASRAF.XLS"}</definedName>
    <definedName name="sadf" hidden="1">#REF!</definedName>
    <definedName name="sadsad" localSheetId="3" hidden="1">{"ege1",#N/A,FALSE,"MASRAF.XLS"}</definedName>
    <definedName name="sadsad" hidden="1">{"ege1",#N/A,FALSE,"MASRAF.XLS"}</definedName>
    <definedName name="saj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alary_table">#REF!</definedName>
    <definedName name="Sales">#REF!</definedName>
    <definedName name="sales_FA">#REF!</definedName>
    <definedName name="SALES_PRINT">#REF!</definedName>
    <definedName name="SalesMethod" hidden="1">#REF!</definedName>
    <definedName name="SANEM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E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PBEXdnldView" hidden="1">"0N8MVFHJ1AP7DIFH2KW9SZTAO"</definedName>
    <definedName name="SAPBEXhrIndnt" hidden="1">"Wide"</definedName>
    <definedName name="SAPBEXrevision" hidden="1">8</definedName>
    <definedName name="SAPBEXsysID" hidden="1">"PB1"</definedName>
    <definedName name="SAPBEXwbID" hidden="1">"3G2TC8JJU1TIX41Y1GCGZAUOB"</definedName>
    <definedName name="SAPFuncF4Help" localSheetId="11" hidden="1">Main.SAPF4Help()</definedName>
    <definedName name="SAPFuncF4Help" localSheetId="10" hidden="1">Main.SAPF4Help()</definedName>
    <definedName name="SAPsysID" hidden="1">"708C5W7SBKP804JT78WJ0JNKI"</definedName>
    <definedName name="SAPwbID" hidden="1">"ARS"</definedName>
    <definedName name="sara" localSheetId="3" hidden="1">{#N/A,#N/A,FALSE,"Aging Summary";#N/A,#N/A,FALSE,"Ratio Analysis";#N/A,#N/A,FALSE,"Test 120 Day Accts";#N/A,#N/A,FALSE,"Tickmarks"}</definedName>
    <definedName name="sara" hidden="1">{#N/A,#N/A,FALSE,"Aging Summary";#N/A,#N/A,FALSE,"Ratio Analysis";#N/A,#N/A,FALSE,"Test 120 Day Accts";#N/A,#N/A,FALSE,"Tickmarks"}</definedName>
    <definedName name="sara_1" localSheetId="3" hidden="1">{#N/A,#N/A,FALSE,"Aging Summary";#N/A,#N/A,FALSE,"Ratio Analysis";#N/A,#N/A,FALSE,"Test 120 Day Accts";#N/A,#N/A,FALSE,"Tickmarks"}</definedName>
    <definedName name="sara_1" hidden="1">{#N/A,#N/A,FALSE,"Aging Summary";#N/A,#N/A,FALSE,"Ratio Analysis";#N/A,#N/A,FALSE,"Test 120 Day Accts";#N/A,#N/A,FALSE,"Tickmarks"}</definedName>
    <definedName name="sara_1_1" localSheetId="3" hidden="1">{#N/A,#N/A,FALSE,"Aging Summary";#N/A,#N/A,FALSE,"Ratio Analysis";#N/A,#N/A,FALSE,"Test 120 Day Accts";#N/A,#N/A,FALSE,"Tickmarks"}</definedName>
    <definedName name="sara_1_1" hidden="1">{#N/A,#N/A,FALSE,"Aging Summary";#N/A,#N/A,FALSE,"Ratio Analysis";#N/A,#N/A,FALSE,"Test 120 Day Accts";#N/A,#N/A,FALSE,"Tickmarks"}</definedName>
    <definedName name="sara_2" localSheetId="3" hidden="1">{#N/A,#N/A,FALSE,"Aging Summary";#N/A,#N/A,FALSE,"Ratio Analysis";#N/A,#N/A,FALSE,"Test 120 Day Accts";#N/A,#N/A,FALSE,"Tickmarks"}</definedName>
    <definedName name="sara_2" hidden="1">{#N/A,#N/A,FALSE,"Aging Summary";#N/A,#N/A,FALSE,"Ratio Analysis";#N/A,#N/A,FALSE,"Test 120 Day Accts";#N/A,#N/A,FALSE,"Tickmarks"}</definedName>
    <definedName name="sasda" hidden="1">42181.8486574074</definedName>
    <definedName name="SceduleDetail">#REF!</definedName>
    <definedName name="scen_user1" hidden="1">"Darrel C. Higgins"</definedName>
    <definedName name="scen_user2" hidden="1">"Darrel C. Higgins"</definedName>
    <definedName name="scen_value1" localSheetId="3" hidden="1">{"0";"0";"0";"0"}</definedName>
    <definedName name="scen_value1" hidden="1">{"0";"0";"0";"0"}</definedName>
    <definedName name="scen_value2" localSheetId="3" hidden="1">{0;"131.67550664851";"12.67778491738";"1.05"}</definedName>
    <definedName name="scen_value2" hidden="1">{0;"131.67550664851";"12.67778491738";"1.05"}</definedName>
    <definedName name="sdadasasdas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FASD" localSheetId="3" hidden="1">{"genelmüd1",#N/A,FALSE,"MASRAF.XLS"}</definedName>
    <definedName name="SDAFASD" hidden="1">{"genelmüd1",#N/A,FALSE,"MASRAF.XLS"}</definedName>
    <definedName name="sdafdadfad" localSheetId="3" hidden="1">{#N/A,#N/A,FALSE,"Aging Summary";#N/A,#N/A,FALSE,"Ratio Analysis";#N/A,#N/A,FALSE,"Test 120 Day Accts";#N/A,#N/A,FALSE,"Tickmarks"}</definedName>
    <definedName name="sdafdadfad" hidden="1">{#N/A,#N/A,FALSE,"Aging Summary";#N/A,#N/A,FALSE,"Ratio Analysis";#N/A,#N/A,FALSE,"Test 120 Day Accts";#N/A,#N/A,FALSE,"Tickmarks"}</definedName>
    <definedName name="sdafdadfad_1" localSheetId="3" hidden="1">{#N/A,#N/A,FALSE,"Aging Summary";#N/A,#N/A,FALSE,"Ratio Analysis";#N/A,#N/A,FALSE,"Test 120 Day Accts";#N/A,#N/A,FALSE,"Tickmarks"}</definedName>
    <definedName name="sdafdadfad_1" hidden="1">{#N/A,#N/A,FALSE,"Aging Summary";#N/A,#N/A,FALSE,"Ratio Analysis";#N/A,#N/A,FALSE,"Test 120 Day Accts";#N/A,#N/A,FALSE,"Tickmarks"}</definedName>
    <definedName name="sdafdadfad_1_1" localSheetId="3" hidden="1">{#N/A,#N/A,FALSE,"Aging Summary";#N/A,#N/A,FALSE,"Ratio Analysis";#N/A,#N/A,FALSE,"Test 120 Day Accts";#N/A,#N/A,FALSE,"Tickmarks"}</definedName>
    <definedName name="sdafdadfad_1_1" hidden="1">{#N/A,#N/A,FALSE,"Aging Summary";#N/A,#N/A,FALSE,"Ratio Analysis";#N/A,#N/A,FALSE,"Test 120 Day Accts";#N/A,#N/A,FALSE,"Tickmarks"}</definedName>
    <definedName name="sdafdadfad_2" localSheetId="3" hidden="1">{#N/A,#N/A,FALSE,"Aging Summary";#N/A,#N/A,FALSE,"Ratio Analysis";#N/A,#N/A,FALSE,"Test 120 Day Accts";#N/A,#N/A,FALSE,"Tickmarks"}</definedName>
    <definedName name="sdafdadfad_2" hidden="1">{#N/A,#N/A,FALSE,"Aging Summary";#N/A,#N/A,FALSE,"Ratio Analysis";#N/A,#N/A,FALSE,"Test 120 Day Accts";#N/A,#N/A,FALSE,"Tickmarks"}</definedName>
    <definedName name="sdas" localSheetId="3" hidden="1">{"antalya2",#N/A,FALSE,"MASRAF.XLS"}</definedName>
    <definedName name="sdas" hidden="1">{"antalya2",#N/A,FALSE,"MASRAF.XLS"}</definedName>
    <definedName name="sdf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ASDF" localSheetId="3" hidden="1">{"icana1",#N/A,FALSE,"MASRAF.XLS"}</definedName>
    <definedName name="SDFASDF" hidden="1">{"icana1",#N/A,FALSE,"MASRAF.XLS"}</definedName>
    <definedName name="sdfds" localSheetId="3" hidden="1">{#N/A,#N/A,FALSE,"Aging Summary";#N/A,#N/A,FALSE,"Ratio Analysis";#N/A,#N/A,FALSE,"Test 120 Day Accts";#N/A,#N/A,FALSE,"Tickmarks"}</definedName>
    <definedName name="sdfds" hidden="1">{#N/A,#N/A,FALSE,"Aging Summary";#N/A,#N/A,FALSE,"Ratio Analysis";#N/A,#N/A,FALSE,"Test 120 Day Accts";#N/A,#N/A,FALSE,"Tickmarks"}</definedName>
    <definedName name="sdfds_1" localSheetId="3" hidden="1">{#N/A,#N/A,FALSE,"Aging Summary";#N/A,#N/A,FALSE,"Ratio Analysis";#N/A,#N/A,FALSE,"Test 120 Day Accts";#N/A,#N/A,FALSE,"Tickmarks"}</definedName>
    <definedName name="sdfds_1" hidden="1">{#N/A,#N/A,FALSE,"Aging Summary";#N/A,#N/A,FALSE,"Ratio Analysis";#N/A,#N/A,FALSE,"Test 120 Day Accts";#N/A,#N/A,FALSE,"Tickmarks"}</definedName>
    <definedName name="sdfds_1_1" localSheetId="3" hidden="1">{#N/A,#N/A,FALSE,"Aging Summary";#N/A,#N/A,FALSE,"Ratio Analysis";#N/A,#N/A,FALSE,"Test 120 Day Accts";#N/A,#N/A,FALSE,"Tickmarks"}</definedName>
    <definedName name="sdfds_1_1" hidden="1">{#N/A,#N/A,FALSE,"Aging Summary";#N/A,#N/A,FALSE,"Ratio Analysis";#N/A,#N/A,FALSE,"Test 120 Day Accts";#N/A,#N/A,FALSE,"Tickmarks"}</definedName>
    <definedName name="sdfds_2" localSheetId="3" hidden="1">{#N/A,#N/A,FALSE,"Aging Summary";#N/A,#N/A,FALSE,"Ratio Analysis";#N/A,#N/A,FALSE,"Test 120 Day Accts";#N/A,#N/A,FALSE,"Tickmarks"}</definedName>
    <definedName name="sdfds_2" hidden="1">{#N/A,#N/A,FALSE,"Aging Summary";#N/A,#N/A,FALSE,"Ratio Analysis";#N/A,#N/A,FALSE,"Test 120 Day Accts";#N/A,#N/A,FALSE,"Tickmarks"}</definedName>
    <definedName name="SDFSDFSDF" localSheetId="3" hidden="1">{#N/A,#N/A,FALSE,"회선임차현황"}</definedName>
    <definedName name="SDFSDFSDF" hidden="1">{#N/A,#N/A,FALSE,"회선임차현황"}</definedName>
    <definedName name="SDFSDFSDF_1" localSheetId="3" hidden="1">{#N/A,#N/A,FALSE,"회선임차현황"}</definedName>
    <definedName name="SDFSDFSDF_1" hidden="1">{#N/A,#N/A,FALSE,"회선임차현황"}</definedName>
    <definedName name="SDFSDFSDF_1_1" localSheetId="3" hidden="1">{#N/A,#N/A,FALSE,"회선임차현황"}</definedName>
    <definedName name="SDFSDFSDF_1_1" hidden="1">{#N/A,#N/A,FALSE,"회선임차현황"}</definedName>
    <definedName name="SDFSDFSDF_2" localSheetId="3" hidden="1">{#N/A,#N/A,FALSE,"회선임차현황"}</definedName>
    <definedName name="SDFSDFSDF_2" hidden="1">{#N/A,#N/A,FALSE,"회선임차현황"}</definedName>
    <definedName name="sdfsdfsdfdsfdsfdsfdsfdsf" localSheetId="3" hidden="1">{"'Desktop Inventory 현황'!$B$2:$O$35"}</definedName>
    <definedName name="sdfsdfsdfdsfdsfdsfdsfdsf" hidden="1">{"'Desktop Inventory 현황'!$B$2:$O$35"}</definedName>
    <definedName name="sdfsdfsdfdsfdsfdsfdsfdsf_1" localSheetId="3" hidden="1">{"'Desktop Inventory 현황'!$B$2:$O$35"}</definedName>
    <definedName name="sdfsdfsdfdsfdsfdsfdsfdsf_1" hidden="1">{"'Desktop Inventory 현황'!$B$2:$O$35"}</definedName>
    <definedName name="sdfsdfsdfdsfdsfdsfdsfdsf_1_1" localSheetId="3" hidden="1">{"'Desktop Inventory 현황'!$B$2:$O$35"}</definedName>
    <definedName name="sdfsdfsdfdsfdsfdsfdsfdsf_1_1" hidden="1">{"'Desktop Inventory 현황'!$B$2:$O$35"}</definedName>
    <definedName name="sdfsdfsdfdsfdsfdsfdsfdsf_1_2" localSheetId="3" hidden="1">{"'Desktop Inventory 현황'!$B$2:$O$35"}</definedName>
    <definedName name="sdfsdfsdfdsfdsfdsfdsfdsf_1_2" hidden="1">{"'Desktop Inventory 현황'!$B$2:$O$35"}</definedName>
    <definedName name="sdfsdfsdfdsfdsfdsfdsfdsf_2" localSheetId="3" hidden="1">{"'Desktop Inventory 현황'!$B$2:$O$35"}</definedName>
    <definedName name="sdfsdfsdfdsfdsfdsfdsfdsf_2" hidden="1">{"'Desktop Inventory 현황'!$B$2:$O$35"}</definedName>
    <definedName name="sdfsdfsdfdsfdsfdsfdsfdsf_3" localSheetId="3" hidden="1">{"'Desktop Inventory 현황'!$B$2:$O$35"}</definedName>
    <definedName name="sdfsdfsdfdsfdsfdsfdsfdsf_3" hidden="1">{"'Desktop Inventory 현황'!$B$2:$O$35"}</definedName>
    <definedName name="sdgfsdgsdg" localSheetId="3" hidden="1">{#N/A,#N/A,FALSE,"МТВ"}</definedName>
    <definedName name="sdgfsdgsdg" hidden="1">{#N/A,#N/A,FALSE,"МТВ"}</definedName>
    <definedName name="sds" localSheetId="3" hidden="1">{"'WS Sales by Rep'!$A$24:$L$46"}</definedName>
    <definedName name="sds" hidden="1">{"'WS Sales by Rep'!$A$24:$L$46"}</definedName>
    <definedName name="segment_ayrımı" localSheetId="3" hidden="1">{#N/A,#N/A,TRUE,"Sales Comparison";#N/A,#N/A,TRUE,"Cum. Summary FFR";#N/A,#N/A,TRUE,"Monthly Summary FFR";#N/A,#N/A,TRUE,"Cum. Summary TL";#N/A,#N/A,TRUE,"Monthly Summary TL"}</definedName>
    <definedName name="segment_ayrımı" hidden="1">{#N/A,#N/A,TRUE,"Sales Comparison";#N/A,#N/A,TRUE,"Cum. Summary FFR";#N/A,#N/A,TRUE,"Monthly Summary FFR";#N/A,#N/A,TRUE,"Cum. Summary TL";#N/A,#N/A,TRUE,"Monthly Summary TL"}</definedName>
    <definedName name="Selector_M">#REF!</definedName>
    <definedName name="Selector_Q_1">#REF!</definedName>
    <definedName name="Selector_Q_2">#REF!</definedName>
    <definedName name="Selector_Y_1">#REF!</definedName>
    <definedName name="Selector_Y_2">#REF!</definedName>
    <definedName name="sen" localSheetId="3" hidden="1">{#N/A,#N/A,FALSE,"Development";#N/A,#N/A,FALSE,"Summary";#N/A,#N/A,FALSE,"People Time";#N/A,#N/A,FALSE,"Summary of People";#N/A,#N/A,FALSE,"Planing"}</definedName>
    <definedName name="sen" hidden="1">{#N/A,#N/A,FALSE,"Development";#N/A,#N/A,FALSE,"Summary";#N/A,#N/A,FALSE,"People Time";#N/A,#N/A,FALSE,"Summary of People";#N/A,#N/A,FALSE,"Planing"}</definedName>
    <definedName name="sencount" hidden="1">1</definedName>
    <definedName name="September15Description">#REF!</definedName>
    <definedName name="September16Subscription">#REF!</definedName>
    <definedName name="ser" localSheetId="3" hidden="1">{"icana2",#N/A,FALSE,"MASRAF.XLS"}</definedName>
    <definedName name="ser" hidden="1">{"icana2",#N/A,FALSE,"MASRAF.XLS"}</definedName>
    <definedName name="sfefs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efs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fgdsgf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gdsgf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FSDAFA" localSheetId="3" hidden="1">{"genelmüd2",#N/A,FALSE,"MASRAF.XLS"}</definedName>
    <definedName name="SFSDAFA" hidden="1">{"genelmüd2",#N/A,FALSE,"MASRAF.XLS"}</definedName>
    <definedName name="shg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jahdA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" localSheetId="3" hidden="1">{"'Desktop Inventory 현황'!$B$2:$O$35"}</definedName>
    <definedName name="SI" hidden="1">{"'Desktop Inventory 현황'!$B$2:$O$35"}</definedName>
    <definedName name="SI_1" localSheetId="3" hidden="1">{"'Desktop Inventory 현황'!$B$2:$O$35"}</definedName>
    <definedName name="SI_1" hidden="1">{"'Desktop Inventory 현황'!$B$2:$O$35"}</definedName>
    <definedName name="SI_1_1" localSheetId="3" hidden="1">{"'Desktop Inventory 현황'!$B$2:$O$35"}</definedName>
    <definedName name="SI_1_1" hidden="1">{"'Desktop Inventory 현황'!$B$2:$O$35"}</definedName>
    <definedName name="SI_1_2" localSheetId="3" hidden="1">{"'Desktop Inventory 현황'!$B$2:$O$35"}</definedName>
    <definedName name="SI_1_2" hidden="1">{"'Desktop Inventory 현황'!$B$2:$O$35"}</definedName>
    <definedName name="SI_2" localSheetId="3" hidden="1">{"'Desktop Inventory 현황'!$B$2:$O$35"}</definedName>
    <definedName name="SI_2" hidden="1">{"'Desktop Inventory 현황'!$B$2:$O$35"}</definedName>
    <definedName name="SI_3" localSheetId="3" hidden="1">{"'Desktop Inventory 현황'!$B$2:$O$35"}</definedName>
    <definedName name="SI_3" hidden="1">{"'Desktop Inventory 현황'!$B$2:$O$35"}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te">#REF!</definedName>
    <definedName name="siterepsten" localSheetId="3" hidden="1">{#N/A,#N/A,FALSE,"Cover";#N/A,#N/A,FALSE,"BSC";#N/A,#N/A,FALSE,"Sum 1";#N/A,#N/A,FALSE,"Cr plant";#N/A,#N/A,FALSE,"PO plant 1"}</definedName>
    <definedName name="siterepsten" hidden="1">{#N/A,#N/A,FALSE,"Cover";#N/A,#N/A,FALSE,"BSC";#N/A,#N/A,FALSE,"Sum 1";#N/A,#N/A,FALSE,"Cr plant";#N/A,#N/A,FALSE,"PO plant 1"}</definedName>
    <definedName name="sk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skcc" localSheetId="3" hidden="1">{"'Desktop Inventory 현황'!$B$2:$O$35"}</definedName>
    <definedName name="skcc" hidden="1">{"'Desktop Inventory 현황'!$B$2:$O$35"}</definedName>
    <definedName name="skcc_081" localSheetId="3" hidden="1">{"'Desktop Inventory 현황'!$B$2:$O$35"}</definedName>
    <definedName name="skcc_081" hidden="1">{"'Desktop Inventory 현황'!$B$2:$O$35"}</definedName>
    <definedName name="skcc_081_1" localSheetId="3" hidden="1">{"'Desktop Inventory 현황'!$B$2:$O$35"}</definedName>
    <definedName name="skcc_081_1" hidden="1">{"'Desktop Inventory 현황'!$B$2:$O$35"}</definedName>
    <definedName name="skcc_081_1_1" localSheetId="3" hidden="1">{"'Desktop Inventory 현황'!$B$2:$O$35"}</definedName>
    <definedName name="skcc_081_1_1" hidden="1">{"'Desktop Inventory 현황'!$B$2:$O$35"}</definedName>
    <definedName name="skcc_081_1_2" localSheetId="3" hidden="1">{"'Desktop Inventory 현황'!$B$2:$O$35"}</definedName>
    <definedName name="skcc_081_1_2" hidden="1">{"'Desktop Inventory 현황'!$B$2:$O$35"}</definedName>
    <definedName name="skcc_081_2" localSheetId="3" hidden="1">{"'Desktop Inventory 현황'!$B$2:$O$35"}</definedName>
    <definedName name="skcc_081_2" hidden="1">{"'Desktop Inventory 현황'!$B$2:$O$35"}</definedName>
    <definedName name="skcc_081_3" localSheetId="3" hidden="1">{"'Desktop Inventory 현황'!$B$2:$O$35"}</definedName>
    <definedName name="skcc_081_3" hidden="1">{"'Desktop Inventory 현황'!$B$2:$O$35"}</definedName>
    <definedName name="skcc_1" localSheetId="3" hidden="1">{"'Desktop Inventory 현황'!$B$2:$O$35"}</definedName>
    <definedName name="skcc_1" hidden="1">{"'Desktop Inventory 현황'!$B$2:$O$35"}</definedName>
    <definedName name="skcc_1_1" localSheetId="3" hidden="1">{"'Desktop Inventory 현황'!$B$2:$O$35"}</definedName>
    <definedName name="skcc_1_1" hidden="1">{"'Desktop Inventory 현황'!$B$2:$O$35"}</definedName>
    <definedName name="skcc_1_2" localSheetId="3" hidden="1">{"'Desktop Inventory 현황'!$B$2:$O$35"}</definedName>
    <definedName name="skcc_1_2" hidden="1">{"'Desktop Inventory 현황'!$B$2:$O$35"}</definedName>
    <definedName name="skcc_2" localSheetId="3" hidden="1">{"'Desktop Inventory 현황'!$B$2:$O$35"}</definedName>
    <definedName name="skcc_2" hidden="1">{"'Desktop Inventory 현황'!$B$2:$O$35"}</definedName>
    <definedName name="skcc_3" localSheetId="3" hidden="1">{"'Desktop Inventory 현황'!$B$2:$O$35"}</definedName>
    <definedName name="skcc_3" hidden="1">{"'Desktop Inventory 현황'!$B$2:$O$35"}</definedName>
    <definedName name="SKCC10000" localSheetId="3" hidden="1">{"'Desktop Inventory 현황'!$B$2:$O$35"}</definedName>
    <definedName name="SKCC10000" hidden="1">{"'Desktop Inventory 현황'!$B$2:$O$35"}</definedName>
    <definedName name="SKCC10000_1" localSheetId="3" hidden="1">{"'Desktop Inventory 현황'!$B$2:$O$35"}</definedName>
    <definedName name="SKCC10000_1" hidden="1">{"'Desktop Inventory 현황'!$B$2:$O$35"}</definedName>
    <definedName name="SKCC10000_1_1" localSheetId="3" hidden="1">{"'Desktop Inventory 현황'!$B$2:$O$35"}</definedName>
    <definedName name="SKCC10000_1_1" hidden="1">{"'Desktop Inventory 현황'!$B$2:$O$35"}</definedName>
    <definedName name="SKCC10000_1_2" localSheetId="3" hidden="1">{"'Desktop Inventory 현황'!$B$2:$O$35"}</definedName>
    <definedName name="SKCC10000_1_2" hidden="1">{"'Desktop Inventory 현황'!$B$2:$O$35"}</definedName>
    <definedName name="SKCC10000_2" localSheetId="3" hidden="1">{"'Desktop Inventory 현황'!$B$2:$O$35"}</definedName>
    <definedName name="SKCC10000_2" hidden="1">{"'Desktop Inventory 현황'!$B$2:$O$35"}</definedName>
    <definedName name="SKCC10000_3" localSheetId="3" hidden="1">{"'Desktop Inventory 현황'!$B$2:$O$35"}</definedName>
    <definedName name="SKCC10000_3" hidden="1">{"'Desktop Inventory 현황'!$B$2:$O$35"}</definedName>
    <definedName name="skcc21" localSheetId="3" hidden="1">{"'Desktop Inventory 현황'!$B$2:$O$35"}</definedName>
    <definedName name="skcc21" hidden="1">{"'Desktop Inventory 현황'!$B$2:$O$35"}</definedName>
    <definedName name="skcc21_1" localSheetId="3" hidden="1">{"'Desktop Inventory 현황'!$B$2:$O$35"}</definedName>
    <definedName name="skcc21_1" hidden="1">{"'Desktop Inventory 현황'!$B$2:$O$35"}</definedName>
    <definedName name="skcc21_1_1" localSheetId="3" hidden="1">{"'Desktop Inventory 현황'!$B$2:$O$35"}</definedName>
    <definedName name="skcc21_1_1" hidden="1">{"'Desktop Inventory 현황'!$B$2:$O$35"}</definedName>
    <definedName name="skcc21_1_2" localSheetId="3" hidden="1">{"'Desktop Inventory 현황'!$B$2:$O$35"}</definedName>
    <definedName name="skcc21_1_2" hidden="1">{"'Desktop Inventory 현황'!$B$2:$O$35"}</definedName>
    <definedName name="skcc21_2" localSheetId="3" hidden="1">{"'Desktop Inventory 현황'!$B$2:$O$35"}</definedName>
    <definedName name="skcc21_2" hidden="1">{"'Desktop Inventory 현황'!$B$2:$O$35"}</definedName>
    <definedName name="skcc21_3" localSheetId="3" hidden="1">{"'Desktop Inventory 현황'!$B$2:$O$35"}</definedName>
    <definedName name="skcc21_3" hidden="1">{"'Desktop Inventory 현황'!$B$2:$O$35"}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" hidden="1">#REF!</definedName>
    <definedName name="sofie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2</definedName>
    <definedName name="solver_rel10" hidden="1">2</definedName>
    <definedName name="solver_rel11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0" hidden="1">315430</definedName>
    <definedName name="solver_rhs11" hidden="1">284920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rgsg" localSheetId="3" hidden="1">{"'domaće količine'!$K$34:$P$47"}</definedName>
    <definedName name="srgsg" hidden="1">{"'domaće količine'!$K$34:$P$47"}</definedName>
    <definedName name="ssd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ssd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SSP_ServicesTable">#REF!</definedName>
    <definedName name="SSS_1" localSheetId="3" hidden="1">{#N/A,#N/A,FALSE,"회선임차현황"}</definedName>
    <definedName name="SSS_1" hidden="1">{#N/A,#N/A,FALSE,"회선임차현황"}</definedName>
    <definedName name="SSS_1_1" localSheetId="3" hidden="1">{#N/A,#N/A,FALSE,"회선임차현황"}</definedName>
    <definedName name="SSS_1_1" hidden="1">{#N/A,#N/A,FALSE,"회선임차현황"}</definedName>
    <definedName name="SSS_2" localSheetId="3" hidden="1">{#N/A,#N/A,FALSE,"회선임차현황"}</definedName>
    <definedName name="SSS_2" hidden="1">{#N/A,#N/A,FALSE,"회선임차현황"}</definedName>
    <definedName name="ssssss" localSheetId="3" hidden="1">{#N/A,#N/A,FALSE,"Sheet1 (2)"}</definedName>
    <definedName name="ssssss" hidden="1">{#N/A,#N/A,FALSE,"Sheet1 (2)"}</definedName>
    <definedName name="ssssss_1" localSheetId="3" hidden="1">{#N/A,#N/A,FALSE,"Sheet1 (2)"}</definedName>
    <definedName name="ssssss_1" hidden="1">{#N/A,#N/A,FALSE,"Sheet1 (2)"}</definedName>
    <definedName name="ssssss_1_1" localSheetId="3" hidden="1">{#N/A,#N/A,FALSE,"Sheet1 (2)"}</definedName>
    <definedName name="ssssss_1_1" hidden="1">{#N/A,#N/A,FALSE,"Sheet1 (2)"}</definedName>
    <definedName name="ssssss_2" localSheetId="3" hidden="1">{#N/A,#N/A,FALSE,"Sheet1 (2)"}</definedName>
    <definedName name="ssssss_2" hidden="1">{#N/A,#N/A,FALSE,"Sheet1 (2)"}</definedName>
    <definedName name="Standalone_Case">#REF!</definedName>
    <definedName name="start_date">#REF!</definedName>
    <definedName name="ste" localSheetId="3" hidden="1">{#N/A,#N/A,FALSE,"Cover";#N/A,#N/A,FALSE,"BSC";#N/A,#N/A,FALSE,"Sum 1";#N/A,#N/A,FALSE,"Cr plant";#N/A,#N/A,FALSE,"PO plant 1"}</definedName>
    <definedName name="ste" hidden="1">{#N/A,#N/A,FALSE,"Cover";#N/A,#N/A,FALSE,"BSC";#N/A,#N/A,FALSE,"Sum 1";#N/A,#N/A,FALSE,"Cr plant";#N/A,#N/A,FALSE,"PO plant 1"}</definedName>
    <definedName name="STI_운영인력" localSheetId="3" hidden="1">{"'Desktop Inventory 현황'!$B$2:$O$35"}</definedName>
    <definedName name="STI_운영인력" hidden="1">{"'Desktop Inventory 현황'!$B$2:$O$35"}</definedName>
    <definedName name="STI_운영인력_1" localSheetId="3" hidden="1">{"'Desktop Inventory 현황'!$B$2:$O$35"}</definedName>
    <definedName name="STI_운영인력_1" hidden="1">{"'Desktop Inventory 현황'!$B$2:$O$35"}</definedName>
    <definedName name="STI_운영인력_1_1" localSheetId="3" hidden="1">{"'Desktop Inventory 현황'!$B$2:$O$35"}</definedName>
    <definedName name="STI_운영인력_1_1" hidden="1">{"'Desktop Inventory 현황'!$B$2:$O$35"}</definedName>
    <definedName name="STI_운영인력_1_2" localSheetId="3" hidden="1">{"'Desktop Inventory 현황'!$B$2:$O$35"}</definedName>
    <definedName name="STI_운영인력_1_2" hidden="1">{"'Desktop Inventory 현황'!$B$2:$O$35"}</definedName>
    <definedName name="STI_운영인력_2" localSheetId="3" hidden="1">{"'Desktop Inventory 현황'!$B$2:$O$35"}</definedName>
    <definedName name="STI_운영인력_2" hidden="1">{"'Desktop Inventory 현황'!$B$2:$O$35"}</definedName>
    <definedName name="STI_운영인력_3" localSheetId="3" hidden="1">{"'Desktop Inventory 현황'!$B$2:$O$35"}</definedName>
    <definedName name="STI_운영인력_3" hidden="1">{"'Desktop Inventory 현황'!$B$2:$O$35"}</definedName>
    <definedName name="STI할인율" localSheetId="3" hidden="1">{"'Desktop Inventory 현황'!$B$2:$O$35"}</definedName>
    <definedName name="STI할인율" hidden="1">{"'Desktop Inventory 현황'!$B$2:$O$35"}</definedName>
    <definedName name="STI할인율_1" localSheetId="3" hidden="1">{"'Desktop Inventory 현황'!$B$2:$O$35"}</definedName>
    <definedName name="STI할인율_1" hidden="1">{"'Desktop Inventory 현황'!$B$2:$O$35"}</definedName>
    <definedName name="STI할인율_1_1" localSheetId="3" hidden="1">{"'Desktop Inventory 현황'!$B$2:$O$35"}</definedName>
    <definedName name="STI할인율_1_1" hidden="1">{"'Desktop Inventory 현황'!$B$2:$O$35"}</definedName>
    <definedName name="STI할인율_1_2" localSheetId="3" hidden="1">{"'Desktop Inventory 현황'!$B$2:$O$35"}</definedName>
    <definedName name="STI할인율_1_2" hidden="1">{"'Desktop Inventory 현황'!$B$2:$O$35"}</definedName>
    <definedName name="STI할인율_2" localSheetId="3" hidden="1">{"'Desktop Inventory 현황'!$B$2:$O$35"}</definedName>
    <definedName name="STI할인율_2" hidden="1">{"'Desktop Inventory 현황'!$B$2:$O$35"}</definedName>
    <definedName name="STI할인율_3" localSheetId="3" hidden="1">{"'Desktop Inventory 현황'!$B$2:$O$35"}</definedName>
    <definedName name="STI할인율_3" hidden="1">{"'Desktop Inventory 현황'!$B$2:$O$35"}</definedName>
    <definedName name="subscribers">#REF!</definedName>
    <definedName name="sw" localSheetId="3" hidden="1">{"'domaće količine'!$K$34:$P$47"}</definedName>
    <definedName name="sw" hidden="1">{"'domaće količine'!$K$34:$P$47"}</definedName>
    <definedName name="sws" localSheetId="3" hidden="1">{#N/A,#N/A,FALSE,"Development";#N/A,#N/A,FALSE,"Summary";#N/A,#N/A,FALSE,"People Time";#N/A,#N/A,FALSE,"Summary of People";#N/A,#N/A,FALSE,"Planing"}</definedName>
    <definedName name="sws" hidden="1">{#N/A,#N/A,FALSE,"Development";#N/A,#N/A,FALSE,"Summary";#N/A,#N/A,FALSE,"People Time";#N/A,#N/A,FALSE,"Summary of People";#N/A,#N/A,FALSE,"Planing"}</definedName>
    <definedName name="Swvu.inputs._.raw._.data." hidden="1">#REF!</definedName>
    <definedName name="Swvu.summary1." hidden="1">#REF!</definedName>
    <definedName name="Swvu.summary2." hidden="1">#REF!</definedName>
    <definedName name="Swvu.summary3." hidden="1">#REF!</definedName>
    <definedName name="sx" localSheetId="3" hidden="1">{"genelmüd2",#N/A,FALSE,"MASRAF.XLS"}</definedName>
    <definedName name="sx" hidden="1">{"genelmüd2",#N/A,FALSE,"MASRAF.XLS"}</definedName>
    <definedName name="t" localSheetId="3" hidden="1">{"'Grafik Kontrol'!$A$1:$J$8"}</definedName>
    <definedName name="t" hidden="1">{"'Grafik Kontrol'!$A$1:$J$8"}</definedName>
    <definedName name="tags">#REF!</definedName>
    <definedName name="tat" localSheetId="3" hidden="1">{#N/A,#N/A,FALSE,"Sheet1 (2)"}</definedName>
    <definedName name="tat" hidden="1">{#N/A,#N/A,FALSE,"Sheet1 (2)"}</definedName>
    <definedName name="tat_1" localSheetId="3" hidden="1">{#N/A,#N/A,FALSE,"Sheet1 (2)"}</definedName>
    <definedName name="tat_1" hidden="1">{#N/A,#N/A,FALSE,"Sheet1 (2)"}</definedName>
    <definedName name="tat_1_1" localSheetId="3" hidden="1">{#N/A,#N/A,FALSE,"Sheet1 (2)"}</definedName>
    <definedName name="tat_1_1" hidden="1">{#N/A,#N/A,FALSE,"Sheet1 (2)"}</definedName>
    <definedName name="tat_2" localSheetId="3" hidden="1">{#N/A,#N/A,FALSE,"Sheet1 (2)"}</definedName>
    <definedName name="tat_2" hidden="1">{#N/A,#N/A,FALSE,"Sheet1 (2)"}</definedName>
    <definedName name="Tax">#REF!</definedName>
    <definedName name="TaxRate">35</definedName>
    <definedName name="taxx" localSheetId="3" hidden="1">{#N/A,#N/A,TRUE,"Sales Comparison";#N/A,#N/A,TRUE,"Cum. Summary FFR";#N/A,#N/A,TRUE,"Monthly Summary FFR";#N/A,#N/A,TRUE,"Cum. Summary TL";#N/A,#N/A,TRUE,"Monthly Summary TL"}</definedName>
    <definedName name="taxx" hidden="1">{#N/A,#N/A,TRUE,"Sales Comparison";#N/A,#N/A,TRUE,"Cum. Summary FFR";#N/A,#N/A,TRUE,"Monthly Summary FFR";#N/A,#N/A,TRUE,"Cum. Summary TL";#N/A,#N/A,TRUE,"Monthly Summary TL"}</definedName>
    <definedName name="TE" localSheetId="3" hidden="1">{"'Desktop Inventory 현황'!$B$2:$O$35"}</definedName>
    <definedName name="TE" hidden="1">{"'Desktop Inventory 현황'!$B$2:$O$35"}</definedName>
    <definedName name="TE_1" localSheetId="3" hidden="1">{"'Desktop Inventory 현황'!$B$2:$O$35"}</definedName>
    <definedName name="TE_1" hidden="1">{"'Desktop Inventory 현황'!$B$2:$O$35"}</definedName>
    <definedName name="TE_1_1" localSheetId="3" hidden="1">{"'Desktop Inventory 현황'!$B$2:$O$35"}</definedName>
    <definedName name="TE_1_1" hidden="1">{"'Desktop Inventory 현황'!$B$2:$O$35"}</definedName>
    <definedName name="TE_1_2" localSheetId="3" hidden="1">{"'Desktop Inventory 현황'!$B$2:$O$35"}</definedName>
    <definedName name="TE_1_2" hidden="1">{"'Desktop Inventory 현황'!$B$2:$O$35"}</definedName>
    <definedName name="TE_2" localSheetId="3" hidden="1">{"'Desktop Inventory 현황'!$B$2:$O$35"}</definedName>
    <definedName name="TE_2" hidden="1">{"'Desktop Inventory 현황'!$B$2:$O$35"}</definedName>
    <definedName name="TE_3" localSheetId="3" hidden="1">{"'Desktop Inventory 현황'!$B$2:$O$35"}</definedName>
    <definedName name="TE_3" hidden="1">{"'Desktop Inventory 현황'!$B$2:$O$35"}</definedName>
    <definedName name="temp" localSheetId="3" hidden="1">{#N/A,#N/A,FALSE,"3가";#N/A,#N/A,FALSE,"3나";#N/A,#N/A,FALSE,"3다"}</definedName>
    <definedName name="temp" hidden="1">{#N/A,#N/A,FALSE,"3가";#N/A,#N/A,FALSE,"3나";#N/A,#N/A,FALSE,"3다"}</definedName>
    <definedName name="temp_1" localSheetId="3" hidden="1">{#N/A,#N/A,FALSE,"3가";#N/A,#N/A,FALSE,"3나";#N/A,#N/A,FALSE,"3다"}</definedName>
    <definedName name="temp_1" hidden="1">{#N/A,#N/A,FALSE,"3가";#N/A,#N/A,FALSE,"3나";#N/A,#N/A,FALSE,"3다"}</definedName>
    <definedName name="temp_1_1" localSheetId="3" hidden="1">{#N/A,#N/A,FALSE,"3가";#N/A,#N/A,FALSE,"3나";#N/A,#N/A,FALSE,"3다"}</definedName>
    <definedName name="temp_1_1" hidden="1">{#N/A,#N/A,FALSE,"3가";#N/A,#N/A,FALSE,"3나";#N/A,#N/A,FALSE,"3다"}</definedName>
    <definedName name="temp_2" localSheetId="3" hidden="1">{#N/A,#N/A,FALSE,"3가";#N/A,#N/A,FALSE,"3나";#N/A,#N/A,FALSE,"3다"}</definedName>
    <definedName name="temp_2" hidden="1">{#N/A,#N/A,FALSE,"3가";#N/A,#N/A,FALSE,"3나";#N/A,#N/A,FALSE,"3다"}</definedName>
    <definedName name="tempdb_expense">#REF!</definedName>
    <definedName name="test" hidden="1">#REF!</definedName>
    <definedName name="test100" localSheetId="3" hidden="1">{"Overw",#N/A,FALSE,"Overw"}</definedName>
    <definedName name="test100" hidden="1">{"Overw",#N/A,FALSE,"Overw"}</definedName>
    <definedName name="test2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2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2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2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3" localSheetId="3" hidden="1">{"Overw",#N/A,FALSE,"Overw"}</definedName>
    <definedName name="test3" hidden="1">{"Overw",#N/A,FALSE,"Overw"}</definedName>
    <definedName name="test4" localSheetId="3" hidden="1">{"Overw",#N/A,FALSE,"Overw"}</definedName>
    <definedName name="test4" hidden="1">{"Overw",#N/A,FALSE,"Overw"}</definedName>
    <definedName name="test5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5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5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5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6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6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6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6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st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extRefCopyRangeCount" hidden="1">4</definedName>
    <definedName name="TextRefCopyRangeCount_1" hidden="1">34</definedName>
    <definedName name="thsdls" localSheetId="3" hidden="1">{#N/A,#N/A,FALSE,"Aging Summary";#N/A,#N/A,FALSE,"Ratio Analysis";#N/A,#N/A,FALSE,"Test 120 Day Accts";#N/A,#N/A,FALSE,"Tickmarks"}</definedName>
    <definedName name="thsdls" hidden="1">{#N/A,#N/A,FALSE,"Aging Summary";#N/A,#N/A,FALSE,"Ratio Analysis";#N/A,#N/A,FALSE,"Test 120 Day Accts";#N/A,#N/A,FALSE,"Tickmarks"}</definedName>
    <definedName name="thsdls_1" localSheetId="3" hidden="1">{#N/A,#N/A,FALSE,"Aging Summary";#N/A,#N/A,FALSE,"Ratio Analysis";#N/A,#N/A,FALSE,"Test 120 Day Accts";#N/A,#N/A,FALSE,"Tickmarks"}</definedName>
    <definedName name="thsdls_1" hidden="1">{#N/A,#N/A,FALSE,"Aging Summary";#N/A,#N/A,FALSE,"Ratio Analysis";#N/A,#N/A,FALSE,"Test 120 Day Accts";#N/A,#N/A,FALSE,"Tickmarks"}</definedName>
    <definedName name="thsdls_1_1" localSheetId="3" hidden="1">{#N/A,#N/A,FALSE,"Aging Summary";#N/A,#N/A,FALSE,"Ratio Analysis";#N/A,#N/A,FALSE,"Test 120 Day Accts";#N/A,#N/A,FALSE,"Tickmarks"}</definedName>
    <definedName name="thsdls_1_1" hidden="1">{#N/A,#N/A,FALSE,"Aging Summary";#N/A,#N/A,FALSE,"Ratio Analysis";#N/A,#N/A,FALSE,"Test 120 Day Accts";#N/A,#N/A,FALSE,"Tickmarks"}</definedName>
    <definedName name="thsdls_2" localSheetId="3" hidden="1">{#N/A,#N/A,FALSE,"Aging Summary";#N/A,#N/A,FALSE,"Ratio Analysis";#N/A,#N/A,FALSE,"Test 120 Day Accts";#N/A,#N/A,FALSE,"Tickmarks"}</definedName>
    <definedName name="thsdls_2" hidden="1">{#N/A,#N/A,FALSE,"Aging Summary";#N/A,#N/A,FALSE,"Ratio Analysis";#N/A,#N/A,FALSE,"Test 120 Day Accts";#N/A,#N/A,FALSE,"Tickmarks"}</definedName>
    <definedName name="ththth" localSheetId="3" hidden="1">{#N/A,#N/A,FALSE,"МТВ"}</definedName>
    <definedName name="ththth" hidden="1">{#N/A,#N/A,FALSE,"МТВ"}</definedName>
    <definedName name="tmp" localSheetId="3" hidden="1">{#N/A,#N/A,FALSE,"회선임차현황"}</definedName>
    <definedName name="tmp" hidden="1">{#N/A,#N/A,FALSE,"회선임차현황"}</definedName>
    <definedName name="tmp.." localSheetId="3" hidden="1">{#N/A,#N/A,FALSE,"회선임차현황"}</definedName>
    <definedName name="tmp.." hidden="1">{#N/A,#N/A,FALSE,"회선임차현황"}</definedName>
    <definedName name="tmp.._1" localSheetId="3" hidden="1">{#N/A,#N/A,FALSE,"회선임차현황"}</definedName>
    <definedName name="tmp.._1" hidden="1">{#N/A,#N/A,FALSE,"회선임차현황"}</definedName>
    <definedName name="tmp.._1_1" localSheetId="3" hidden="1">{#N/A,#N/A,FALSE,"회선임차현황"}</definedName>
    <definedName name="tmp.._1_1" hidden="1">{#N/A,#N/A,FALSE,"회선임차현황"}</definedName>
    <definedName name="tmp.._2" localSheetId="3" hidden="1">{#N/A,#N/A,FALSE,"회선임차현황"}</definedName>
    <definedName name="tmp.._2" hidden="1">{#N/A,#N/A,FALSE,"회선임차현황"}</definedName>
    <definedName name="tmp_1" localSheetId="3" hidden="1">{#N/A,#N/A,FALSE,"회선임차현황"}</definedName>
    <definedName name="tmp_1" hidden="1">{#N/A,#N/A,FALSE,"회선임차현황"}</definedName>
    <definedName name="tmp_1_1" localSheetId="3" hidden="1">{#N/A,#N/A,FALSE,"회선임차현황"}</definedName>
    <definedName name="tmp_1_1" hidden="1">{#N/A,#N/A,FALSE,"회선임차현황"}</definedName>
    <definedName name="tmp_2" localSheetId="3" hidden="1">{#N/A,#N/A,FALSE,"회선임차현황"}</definedName>
    <definedName name="tmp_2" hidden="1">{#N/A,#N/A,FALSE,"회선임차현황"}</definedName>
    <definedName name="TOTAL" localSheetId="3" hidden="1">{#N/A,#N/A,FALSE,"ALM-ASISC"}</definedName>
    <definedName name="TOTAL" hidden="1">{#N/A,#N/A,FALSE,"ALM-ASISC"}</definedName>
    <definedName name="TOTAL_1" localSheetId="3" hidden="1">{#N/A,#N/A,FALSE,"ALM-ASISC"}</definedName>
    <definedName name="TOTAL_1" hidden="1">{#N/A,#N/A,FALSE,"ALM-ASISC"}</definedName>
    <definedName name="TOTAL_1_1" localSheetId="3" hidden="1">{#N/A,#N/A,FALSE,"ALM-ASISC"}</definedName>
    <definedName name="TOTAL_1_1" hidden="1">{#N/A,#N/A,FALSE,"ALM-ASISC"}</definedName>
    <definedName name="TOTAL_2" localSheetId="3" hidden="1">{#N/A,#N/A,FALSE,"ALM-ASISC"}</definedName>
    <definedName name="TOTAL_2" hidden="1">{#N/A,#N/A,FALSE,"ALM-ASISC"}</definedName>
    <definedName name="total_hdct">#REF!</definedName>
    <definedName name="Trans">#REF!</definedName>
    <definedName name="Transaction">#REF!</definedName>
    <definedName name="transaction_type">#REF!</definedName>
    <definedName name="Translate">#REF!</definedName>
    <definedName name="treeList" hidden="1">"11111100000000000000000000000000000000000000000000000000000000000000000000000000000000000000000000000000000000000000000000000000000000000000000000000000000000000000000000000000000000000000000000000000"</definedName>
    <definedName name="tree수정" localSheetId="3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ee수정_1" localSheetId="3" hidden="1">{#N/A,#N/A,FALSE,"지침";#N/A,#N/A,FALSE,"환경분석";#N/A,#N/A,FALSE,"Sheet16"}</definedName>
    <definedName name="tree수정_1" hidden="1">{#N/A,#N/A,FALSE,"지침";#N/A,#N/A,FALSE,"환경분석";#N/A,#N/A,FALSE,"Sheet16"}</definedName>
    <definedName name="tree수정_1_1" localSheetId="3" hidden="1">{#N/A,#N/A,FALSE,"지침";#N/A,#N/A,FALSE,"환경분석";#N/A,#N/A,FALSE,"Sheet16"}</definedName>
    <definedName name="tree수정_1_1" hidden="1">{#N/A,#N/A,FALSE,"지침";#N/A,#N/A,FALSE,"환경분석";#N/A,#N/A,FALSE,"Sheet16"}</definedName>
    <definedName name="tree수정_2" localSheetId="3" hidden="1">{#N/A,#N/A,FALSE,"지침";#N/A,#N/A,FALSE,"환경분석";#N/A,#N/A,FALSE,"Sheet16"}</definedName>
    <definedName name="tree수정_2" hidden="1">{#N/A,#N/A,FALSE,"지침";#N/A,#N/A,FALSE,"환경분석";#N/A,#N/A,FALSE,"Sheet16"}</definedName>
    <definedName name="trhthtr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rhthtr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rnr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nr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rtr" localSheetId="3" hidden="1">{#N/A,#N/A,FALSE,"EARNINGS";#N/A,#N/A,FALSE,"BALANCE";#N/A,#N/A,FALSE,"CASHFLOW"}</definedName>
    <definedName name="trtr" hidden="1">{#N/A,#N/A,FALSE,"EARNINGS";#N/A,#N/A,FALSE,"BALANCE";#N/A,#N/A,FALSE,"CASHFLOW"}</definedName>
    <definedName name="TRTRR" localSheetId="3" hidden="1">{"'Grafik Kontrol'!$A$1:$J$8"}</definedName>
    <definedName name="TRTRR" hidden="1">{"'Grafik Kontrol'!$A$1:$J$8"}</definedName>
    <definedName name="ttest2" localSheetId="3" hidden="1">{"Results",#N/A,FALSE,"Results"}</definedName>
    <definedName name="ttest2" hidden="1">{"Results",#N/A,FALSE,"Results"}</definedName>
    <definedName name="TTT" localSheetId="3" hidden="1">{"'Grafik Kontrol'!$A$1:$J$8"}</definedName>
    <definedName name="TTT" hidden="1">{"'Grafik Kontrol'!$A$1:$J$8"}</definedName>
    <definedName name="tttt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ttt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tttt" localSheetId="3" hidden="1">{#N/A,#N/A,FALSE,"지침";#N/A,#N/A,FALSE,"환경분석";#N/A,#N/A,FALSE,"Sheet16"}</definedName>
    <definedName name="ttttt" hidden="1">{#N/A,#N/A,FALSE,"지침";#N/A,#N/A,FALSE,"환경분석";#N/A,#N/A,FALSE,"Sheet16"}</definedName>
    <definedName name="ttttt_1" localSheetId="3" hidden="1">{#N/A,#N/A,FALSE,"지침";#N/A,#N/A,FALSE,"환경분석";#N/A,#N/A,FALSE,"Sheet16"}</definedName>
    <definedName name="ttttt_1" hidden="1">{#N/A,#N/A,FALSE,"지침";#N/A,#N/A,FALSE,"환경분석";#N/A,#N/A,FALSE,"Sheet16"}</definedName>
    <definedName name="ttttt_1_1" localSheetId="3" hidden="1">{#N/A,#N/A,FALSE,"지침";#N/A,#N/A,FALSE,"환경분석";#N/A,#N/A,FALSE,"Sheet16"}</definedName>
    <definedName name="ttttt_1_1" hidden="1">{#N/A,#N/A,FALSE,"지침";#N/A,#N/A,FALSE,"환경분석";#N/A,#N/A,FALSE,"Sheet16"}</definedName>
    <definedName name="ttttt_2" localSheetId="3" hidden="1">{#N/A,#N/A,FALSE,"지침";#N/A,#N/A,FALSE,"환경분석";#N/A,#N/A,FALSE,"Sheet16"}</definedName>
    <definedName name="ttttt_2" hidden="1">{#N/A,#N/A,FALSE,"지침";#N/A,#N/A,FALSE,"환경분석";#N/A,#N/A,FALSE,"Sheet16"}</definedName>
    <definedName name="tttttthfhgf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ttttthfhgf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ull" localSheetId="3" hidden="1">{"Charts1",#N/A,FALSE,"Charts1";"Charts2",#N/A,FALSE,"Charts2"}</definedName>
    <definedName name="tull" hidden="1">{"Charts1",#N/A,FALSE,"Charts1";"Charts2",#N/A,FALSE,"Charts2"}</definedName>
    <definedName name="tull1" localSheetId="3" hidden="1">{"Charts1",#N/A,FALSE,"Charts1";"Charts2",#N/A,FALSE,"Charts2"}</definedName>
    <definedName name="tull1" hidden="1">{"Charts1",#N/A,FALSE,"Charts1";"Charts2",#N/A,FALSE,"Charts2"}</definedName>
    <definedName name="tull2" localSheetId="3" hidden="1">{"Charts1",#N/A,FALSE,"Charts1";"Charts2",#N/A,FALSE,"Charts2"}</definedName>
    <definedName name="tull2" hidden="1">{"Charts1",#N/A,FALSE,"Charts1";"Charts2",#N/A,FALSE,"Charts2"}</definedName>
    <definedName name="tutku" localSheetId="3" hidden="1">{#N/A,#N/A,FALSE,"Sheet1 (2)"}</definedName>
    <definedName name="tutku" hidden="1">{#N/A,#N/A,FALSE,"Sheet1 (2)"}</definedName>
    <definedName name="tutku_1" localSheetId="3" hidden="1">{#N/A,#N/A,FALSE,"Sheet1 (2)"}</definedName>
    <definedName name="tutku_1" hidden="1">{#N/A,#N/A,FALSE,"Sheet1 (2)"}</definedName>
    <definedName name="tutku_1_1" localSheetId="3" hidden="1">{#N/A,#N/A,FALSE,"Sheet1 (2)"}</definedName>
    <definedName name="tutku_1_1" hidden="1">{#N/A,#N/A,FALSE,"Sheet1 (2)"}</definedName>
    <definedName name="tutku_2" localSheetId="3" hidden="1">{#N/A,#N/A,FALSE,"Sheet1 (2)"}</definedName>
    <definedName name="tutku_2" hidden="1">{#N/A,#N/A,FALSE,"Sheet1 (2)"}</definedName>
    <definedName name="TV" localSheetId="3" hidden="1">{#N/A,#N/A,FALSE,"Sheet1 (2)"}</definedName>
    <definedName name="TV" hidden="1">{#N/A,#N/A,FALSE,"Sheet1 (2)"}</definedName>
    <definedName name="TV_1" localSheetId="3" hidden="1">{#N/A,#N/A,FALSE,"Sheet1 (2)"}</definedName>
    <definedName name="TV_1" hidden="1">{#N/A,#N/A,FALSE,"Sheet1 (2)"}</definedName>
    <definedName name="TV_1_1" localSheetId="3" hidden="1">{#N/A,#N/A,FALSE,"Sheet1 (2)"}</definedName>
    <definedName name="TV_1_1" hidden="1">{#N/A,#N/A,FALSE,"Sheet1 (2)"}</definedName>
    <definedName name="TV_2" localSheetId="3" hidden="1">{#N/A,#N/A,FALSE,"Sheet1 (2)"}</definedName>
    <definedName name="TV_2" hidden="1">{#N/A,#N/A,FALSE,"Sheet1 (2)"}</definedName>
    <definedName name="tyjdtyj">#REF!</definedName>
    <definedName name="tyjy">#REF!</definedName>
    <definedName name="tyjytyj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yjytyj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Type">#REF!</definedName>
    <definedName name="U" localSheetId="3" hidden="1">{"'Grafik Kontrol'!$A$1:$J$8"}</definedName>
    <definedName name="U" hidden="1">{"'Grafik Kontrol'!$A$1:$J$8"}</definedName>
    <definedName name="ua" localSheetId="3" hidden="1">{#N/A,#N/A,FALSE,"Aging Summary";#N/A,#N/A,FALSE,"Ratio Analysis";#N/A,#N/A,FALSE,"Test 120 Day Accts";#N/A,#N/A,FALSE,"Tickmarks"}</definedName>
    <definedName name="ua" hidden="1">{#N/A,#N/A,FALSE,"Aging Summary";#N/A,#N/A,FALSE,"Ratio Analysis";#N/A,#N/A,FALSE,"Test 120 Day Accts";#N/A,#N/A,FALSE,"Tickmarks"}</definedName>
    <definedName name="ua_1" localSheetId="3" hidden="1">{#N/A,#N/A,FALSE,"Aging Summary";#N/A,#N/A,FALSE,"Ratio Analysis";#N/A,#N/A,FALSE,"Test 120 Day Accts";#N/A,#N/A,FALSE,"Tickmarks"}</definedName>
    <definedName name="ua_1" hidden="1">{#N/A,#N/A,FALSE,"Aging Summary";#N/A,#N/A,FALSE,"Ratio Analysis";#N/A,#N/A,FALSE,"Test 120 Day Accts";#N/A,#N/A,FALSE,"Tickmarks"}</definedName>
    <definedName name="ua_1_1" localSheetId="3" hidden="1">{#N/A,#N/A,FALSE,"Aging Summary";#N/A,#N/A,FALSE,"Ratio Analysis";#N/A,#N/A,FALSE,"Test 120 Day Accts";#N/A,#N/A,FALSE,"Tickmarks"}</definedName>
    <definedName name="ua_1_1" hidden="1">{#N/A,#N/A,FALSE,"Aging Summary";#N/A,#N/A,FALSE,"Ratio Analysis";#N/A,#N/A,FALSE,"Test 120 Day Accts";#N/A,#N/A,FALSE,"Tickmarks"}</definedName>
    <definedName name="ua_2" localSheetId="3" hidden="1">{#N/A,#N/A,FALSE,"Aging Summary";#N/A,#N/A,FALSE,"Ratio Analysis";#N/A,#N/A,FALSE,"Test 120 Day Accts";#N/A,#N/A,FALSE,"Tickmarks"}</definedName>
    <definedName name="ua_2" hidden="1">{#N/A,#N/A,FALSE,"Aging Summary";#N/A,#N/A,FALSE,"Ratio Analysis";#N/A,#N/A,FALSE,"Test 120 Day Accts";#N/A,#N/A,FALSE,"Tickmarks"}</definedName>
    <definedName name="udt68udty">#REF!</definedName>
    <definedName name="uea" localSheetId="3" hidden="1">{#N/A,#N/A,FALSE,"Sheet1 (2)"}</definedName>
    <definedName name="uea" hidden="1">{#N/A,#N/A,FALSE,"Sheet1 (2)"}</definedName>
    <definedName name="uea_1" localSheetId="3" hidden="1">{#N/A,#N/A,FALSE,"Sheet1 (2)"}</definedName>
    <definedName name="uea_1" hidden="1">{#N/A,#N/A,FALSE,"Sheet1 (2)"}</definedName>
    <definedName name="uea_1_1" localSheetId="3" hidden="1">{#N/A,#N/A,FALSE,"Sheet1 (2)"}</definedName>
    <definedName name="uea_1_1" hidden="1">{#N/A,#N/A,FALSE,"Sheet1 (2)"}</definedName>
    <definedName name="uea_2" localSheetId="3" hidden="1">{#N/A,#N/A,FALSE,"Sheet1 (2)"}</definedName>
    <definedName name="uea_2" hidden="1">{#N/A,#N/A,FALSE,"Sheet1 (2)"}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p" localSheetId="3" hidden="1">{#N/A,#N/A,FALSE,"지침";#N/A,#N/A,FALSE,"환경분석";#N/A,#N/A,FALSE,"Sheet16"}</definedName>
    <definedName name="up" hidden="1">{#N/A,#N/A,FALSE,"지침";#N/A,#N/A,FALSE,"환경분석";#N/A,#N/A,FALSE,"Sheet16"}</definedName>
    <definedName name="up_1" localSheetId="3" hidden="1">{#N/A,#N/A,FALSE,"지침";#N/A,#N/A,FALSE,"환경분석";#N/A,#N/A,FALSE,"Sheet16"}</definedName>
    <definedName name="up_1" hidden="1">{#N/A,#N/A,FALSE,"지침";#N/A,#N/A,FALSE,"환경분석";#N/A,#N/A,FALSE,"Sheet16"}</definedName>
    <definedName name="up_1_1" localSheetId="3" hidden="1">{#N/A,#N/A,FALSE,"지침";#N/A,#N/A,FALSE,"환경분석";#N/A,#N/A,FALSE,"Sheet16"}</definedName>
    <definedName name="up_1_1" hidden="1">{#N/A,#N/A,FALSE,"지침";#N/A,#N/A,FALSE,"환경분석";#N/A,#N/A,FALSE,"Sheet16"}</definedName>
    <definedName name="up_2" localSheetId="3" hidden="1">{#N/A,#N/A,FALSE,"지침";#N/A,#N/A,FALSE,"환경분석";#N/A,#N/A,FALSE,"Sheet16"}</definedName>
    <definedName name="up_2" hidden="1">{#N/A,#N/A,FALSE,"지침";#N/A,#N/A,FALSE,"환경분석";#N/A,#N/A,FALSE,"Sheet16"}</definedName>
    <definedName name="updated_pl" localSheetId="3" hidden="1">{"Bilanço",#N/A,FALSE,"GenelProjeksiyon_Aggregate4";"GelirGider",#N/A,FALSE,"GenelProjeksiyon_Aggregate4";"FonAkım",#N/A,FALSE,"GenelProjeksiyon_Aggregate4"}</definedName>
    <definedName name="updated_pl" hidden="1">{"Bilanço",#N/A,FALSE,"GenelProjeksiyon_Aggregate4";"GelirGider",#N/A,FALSE,"GenelProjeksiyon_Aggregate4";"FonAkım",#N/A,FALSE,"GenelProjeksiyon_Aggregate4"}</definedName>
    <definedName name="uscompsB" localSheetId="3" hidden="1">{"'Directory'!$A$72:$E$91"}</definedName>
    <definedName name="uscompsB" hidden="1">{"'Directory'!$A$72:$E$91"}</definedName>
    <definedName name="uscompsB_1" localSheetId="3" hidden="1">{"'Directory'!$A$72:$E$91"}</definedName>
    <definedName name="uscompsB_1" hidden="1">{"'Directory'!$A$72:$E$91"}</definedName>
    <definedName name="uscompsB_1_1" localSheetId="3" hidden="1">{"'Directory'!$A$72:$E$91"}</definedName>
    <definedName name="uscompsB_1_1" hidden="1">{"'Directory'!$A$72:$E$91"}</definedName>
    <definedName name="uscompsB_1_2" localSheetId="3" hidden="1">{"'Directory'!$A$72:$E$91"}</definedName>
    <definedName name="uscompsB_1_2" hidden="1">{"'Directory'!$A$72:$E$91"}</definedName>
    <definedName name="uscompsB_2" localSheetId="3" hidden="1">{"'Directory'!$A$72:$E$91"}</definedName>
    <definedName name="uscompsB_2" hidden="1">{"'Directory'!$A$72:$E$91"}</definedName>
    <definedName name="uscompsB_3" localSheetId="3" hidden="1">{"'Directory'!$A$72:$E$91"}</definedName>
    <definedName name="uscompsB_3" hidden="1">{"'Directory'!$A$72:$E$91"}</definedName>
    <definedName name="UYUY" localSheetId="3" hidden="1">{"'Grafik Kontrol'!$A$1:$J$8"}</definedName>
    <definedName name="UYUY" hidden="1">{"'Grafik Kontrol'!$A$1:$J$8"}</definedName>
    <definedName name="v" hidden="1">#REF!</definedName>
    <definedName name="Variance_Neg_High">105</definedName>
    <definedName name="Variance_Neg_Low">100</definedName>
    <definedName name="Variance_Pos_High">100</definedName>
    <definedName name="Variance_Pos_Low">95</definedName>
    <definedName name="vbkjwhe" localSheetId="3" hidden="1">{#N/A,#N/A,FALSE,"ALM-ASISC"}</definedName>
    <definedName name="vbkjwhe" hidden="1">{#N/A,#N/A,FALSE,"ALM-ASISC"}</definedName>
    <definedName name="vbkjwhe_1" localSheetId="3" hidden="1">{#N/A,#N/A,FALSE,"ALM-ASISC"}</definedName>
    <definedName name="vbkjwhe_1" hidden="1">{#N/A,#N/A,FALSE,"ALM-ASISC"}</definedName>
    <definedName name="vbkjwhe_1_1" localSheetId="3" hidden="1">{#N/A,#N/A,FALSE,"ALM-ASISC"}</definedName>
    <definedName name="vbkjwhe_1_1" hidden="1">{#N/A,#N/A,FALSE,"ALM-ASISC"}</definedName>
    <definedName name="vbkjwhe_2" localSheetId="3" hidden="1">{#N/A,#N/A,FALSE,"ALM-ASISC"}</definedName>
    <definedName name="vbkjwhe_2" hidden="1">{#N/A,#N/A,FALSE,"ALM-ASISC"}</definedName>
    <definedName name="vbvnvc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vbvnvc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vdsvs" localSheetId="3" hidden="1">{"'Desktop Inventory 현황'!$B$2:$O$35"}</definedName>
    <definedName name="vdsvs" hidden="1">{"'Desktop Inventory 현황'!$B$2:$O$35"}</definedName>
    <definedName name="vdsvs_1" localSheetId="3" hidden="1">{"'Desktop Inventory 현황'!$B$2:$O$35"}</definedName>
    <definedName name="vdsvs_1" hidden="1">{"'Desktop Inventory 현황'!$B$2:$O$35"}</definedName>
    <definedName name="vdsvs_1_1" localSheetId="3" hidden="1">{"'Desktop Inventory 현황'!$B$2:$O$35"}</definedName>
    <definedName name="vdsvs_1_1" hidden="1">{"'Desktop Inventory 현황'!$B$2:$O$35"}</definedName>
    <definedName name="vdsvs_1_2" localSheetId="3" hidden="1">{"'Desktop Inventory 현황'!$B$2:$O$35"}</definedName>
    <definedName name="vdsvs_1_2" hidden="1">{"'Desktop Inventory 현황'!$B$2:$O$35"}</definedName>
    <definedName name="vdsvs_2" localSheetId="3" hidden="1">{"'Desktop Inventory 현황'!$B$2:$O$35"}</definedName>
    <definedName name="vdsvs_2" hidden="1">{"'Desktop Inventory 현황'!$B$2:$O$35"}</definedName>
    <definedName name="vdsvs_3" localSheetId="3" hidden="1">{"'Desktop Inventory 현황'!$B$2:$O$35"}</definedName>
    <definedName name="vdsvs_3" hidden="1">{"'Desktop Inventory 현황'!$B$2:$O$35"}</definedName>
    <definedName name="vdwf" localSheetId="3" hidden="1">{#N/A,#N/A,FALSE,"ALM-ASISC"}</definedName>
    <definedName name="vdwf" hidden="1">{#N/A,#N/A,FALSE,"ALM-ASISC"}</definedName>
    <definedName name="vdwf_1" localSheetId="3" hidden="1">{#N/A,#N/A,FALSE,"ALM-ASISC"}</definedName>
    <definedName name="vdwf_1" hidden="1">{#N/A,#N/A,FALSE,"ALM-ASISC"}</definedName>
    <definedName name="vdwf_1_1" localSheetId="3" hidden="1">{#N/A,#N/A,FALSE,"ALM-ASISC"}</definedName>
    <definedName name="vdwf_1_1" hidden="1">{#N/A,#N/A,FALSE,"ALM-ASISC"}</definedName>
    <definedName name="vdwf_2" localSheetId="3" hidden="1">{#N/A,#N/A,FALSE,"ALM-ASISC"}</definedName>
    <definedName name="vdwf_2" hidden="1">{#N/A,#N/A,FALSE,"ALM-ASISC"}</definedName>
    <definedName name="vewtf" localSheetId="3" hidden="1">{#N/A,#N/A,FALSE,"ALM-ASISC"}</definedName>
    <definedName name="vewtf" hidden="1">{#N/A,#N/A,FALSE,"ALM-ASISC"}</definedName>
    <definedName name="vewtf_1" localSheetId="3" hidden="1">{#N/A,#N/A,FALSE,"ALM-ASISC"}</definedName>
    <definedName name="vewtf_1" hidden="1">{#N/A,#N/A,FALSE,"ALM-ASISC"}</definedName>
    <definedName name="vewtf_1_1" localSheetId="3" hidden="1">{#N/A,#N/A,FALSE,"ALM-ASISC"}</definedName>
    <definedName name="vewtf_1_1" hidden="1">{#N/A,#N/A,FALSE,"ALM-ASISC"}</definedName>
    <definedName name="vewtf_2" localSheetId="3" hidden="1">{#N/A,#N/A,FALSE,"ALM-ASISC"}</definedName>
    <definedName name="vewtf_2" hidden="1">{#N/A,#N/A,FALSE,"ALM-ASISC"}</definedName>
    <definedName name="VF" localSheetId="3" hidden="1">{#N/A,#N/A,FALSE,"Sheet1 (2)"}</definedName>
    <definedName name="VF" hidden="1">{#N/A,#N/A,FALSE,"Sheet1 (2)"}</definedName>
    <definedName name="VF_1" localSheetId="3" hidden="1">{#N/A,#N/A,FALSE,"Sheet1 (2)"}</definedName>
    <definedName name="VF_1" hidden="1">{#N/A,#N/A,FALSE,"Sheet1 (2)"}</definedName>
    <definedName name="VF_1_1" localSheetId="3" hidden="1">{#N/A,#N/A,FALSE,"Sheet1 (2)"}</definedName>
    <definedName name="VF_1_1" hidden="1">{#N/A,#N/A,FALSE,"Sheet1 (2)"}</definedName>
    <definedName name="VF_2" localSheetId="3" hidden="1">{#N/A,#N/A,FALSE,"Sheet1 (2)"}</definedName>
    <definedName name="VF_2" hidden="1">{#N/A,#N/A,FALSE,"Sheet1 (2)"}</definedName>
    <definedName name="vhjkwghe" localSheetId="3" hidden="1">{#N/A,#N/A,FALSE,"ALM-ASISC"}</definedName>
    <definedName name="vhjkwghe" hidden="1">{#N/A,#N/A,FALSE,"ALM-ASISC"}</definedName>
    <definedName name="vhjkwghe_1" localSheetId="3" hidden="1">{#N/A,#N/A,FALSE,"ALM-ASISC"}</definedName>
    <definedName name="vhjkwghe_1" hidden="1">{#N/A,#N/A,FALSE,"ALM-ASISC"}</definedName>
    <definedName name="vhjkwghe_1_1" localSheetId="3" hidden="1">{#N/A,#N/A,FALSE,"ALM-ASISC"}</definedName>
    <definedName name="vhjkwghe_1_1" hidden="1">{#N/A,#N/A,FALSE,"ALM-ASISC"}</definedName>
    <definedName name="vhjkwghe_2" localSheetId="3" hidden="1">{#N/A,#N/A,FALSE,"ALM-ASISC"}</definedName>
    <definedName name="vhjkwghe_2" hidden="1">{#N/A,#N/A,FALSE,"ALM-ASISC"}</definedName>
    <definedName name="vhjkwhe" localSheetId="3" hidden="1">{#N/A,#N/A,FALSE,"ALM-ASISC"}</definedName>
    <definedName name="vhjkwhe" hidden="1">{#N/A,#N/A,FALSE,"ALM-ASISC"}</definedName>
    <definedName name="vhjkwhe_1" localSheetId="3" hidden="1">{#N/A,#N/A,FALSE,"ALM-ASISC"}</definedName>
    <definedName name="vhjkwhe_1" hidden="1">{#N/A,#N/A,FALSE,"ALM-ASISC"}</definedName>
    <definedName name="vhjkwhe_1_1" localSheetId="3" hidden="1">{#N/A,#N/A,FALSE,"ALM-ASISC"}</definedName>
    <definedName name="vhjkwhe_1_1" hidden="1">{#N/A,#N/A,FALSE,"ALM-ASISC"}</definedName>
    <definedName name="vhjkwhe_2" localSheetId="3" hidden="1">{#N/A,#N/A,FALSE,"ALM-ASISC"}</definedName>
    <definedName name="vhjkwhe_2" hidden="1">{#N/A,#N/A,FALSE,"ALM-ASISC"}</definedName>
    <definedName name="vhjkwlejh" localSheetId="3" hidden="1">{#N/A,#N/A,FALSE,"ALM-ASISC"}</definedName>
    <definedName name="vhjkwlejh" hidden="1">{#N/A,#N/A,FALSE,"ALM-ASISC"}</definedName>
    <definedName name="vhjkwlejh_1" localSheetId="3" hidden="1">{#N/A,#N/A,FALSE,"ALM-ASISC"}</definedName>
    <definedName name="vhjkwlejh_1" hidden="1">{#N/A,#N/A,FALSE,"ALM-ASISC"}</definedName>
    <definedName name="vhjkwlejh_1_1" localSheetId="3" hidden="1">{#N/A,#N/A,FALSE,"ALM-ASISC"}</definedName>
    <definedName name="vhjkwlejh_1_1" hidden="1">{#N/A,#N/A,FALSE,"ALM-ASISC"}</definedName>
    <definedName name="vhjkwlejh_2" localSheetId="3" hidden="1">{#N/A,#N/A,FALSE,"ALM-ASISC"}</definedName>
    <definedName name="vhjkwlejh_2" hidden="1">{#N/A,#N/A,FALSE,"ALM-ASISC"}</definedName>
    <definedName name="vhjweklh" localSheetId="3" hidden="1">{#N/A,#N/A,FALSE,"ALM-ASISC"}</definedName>
    <definedName name="vhjweklh" hidden="1">{#N/A,#N/A,FALSE,"ALM-ASISC"}</definedName>
    <definedName name="vhjweklh_1" localSheetId="3" hidden="1">{#N/A,#N/A,FALSE,"ALM-ASISC"}</definedName>
    <definedName name="vhjweklh_1" hidden="1">{#N/A,#N/A,FALSE,"ALM-ASISC"}</definedName>
    <definedName name="vhjweklh_1_1" localSheetId="3" hidden="1">{#N/A,#N/A,FALSE,"ALM-ASISC"}</definedName>
    <definedName name="vhjweklh_1_1" hidden="1">{#N/A,#N/A,FALSE,"ALM-ASISC"}</definedName>
    <definedName name="vhjweklh_2" localSheetId="3" hidden="1">{#N/A,#N/A,FALSE,"ALM-ASISC"}</definedName>
    <definedName name="vhjweklh_2" hidden="1">{#N/A,#N/A,FALSE,"ALM-ASISC"}</definedName>
    <definedName name="vhjwkhe" localSheetId="3" hidden="1">{#N/A,#N/A,FALSE,"ALM-ASISC"}</definedName>
    <definedName name="vhjwkhe" hidden="1">{#N/A,#N/A,FALSE,"ALM-ASISC"}</definedName>
    <definedName name="vhjwkhe_1" localSheetId="3" hidden="1">{#N/A,#N/A,FALSE,"ALM-ASISC"}</definedName>
    <definedName name="vhjwkhe_1" hidden="1">{#N/A,#N/A,FALSE,"ALM-ASISC"}</definedName>
    <definedName name="vhjwkhe_1_1" localSheetId="3" hidden="1">{#N/A,#N/A,FALSE,"ALM-ASISC"}</definedName>
    <definedName name="vhjwkhe_1_1" hidden="1">{#N/A,#N/A,FALSE,"ALM-ASISC"}</definedName>
    <definedName name="vhjwkhe_2" localSheetId="3" hidden="1">{#N/A,#N/A,FALSE,"ALM-ASISC"}</definedName>
    <definedName name="vhjwkhe_2" hidden="1">{#N/A,#N/A,FALSE,"ALM-ASISC"}</definedName>
    <definedName name="vhjwoe" localSheetId="3" hidden="1">{#N/A,#N/A,FALSE,"ALM-ASISC"}</definedName>
    <definedName name="vhjwoe" hidden="1">{#N/A,#N/A,FALSE,"ALM-ASISC"}</definedName>
    <definedName name="vhjwoe_1" localSheetId="3" hidden="1">{#N/A,#N/A,FALSE,"ALM-ASISC"}</definedName>
    <definedName name="vhjwoe_1" hidden="1">{#N/A,#N/A,FALSE,"ALM-ASISC"}</definedName>
    <definedName name="vhjwoe_1_1" localSheetId="3" hidden="1">{#N/A,#N/A,FALSE,"ALM-ASISC"}</definedName>
    <definedName name="vhjwoe_1_1" hidden="1">{#N/A,#N/A,FALSE,"ALM-ASISC"}</definedName>
    <definedName name="vhjwoe_2" localSheetId="3" hidden="1">{#N/A,#N/A,FALSE,"ALM-ASISC"}</definedName>
    <definedName name="vhjwoe_2" hidden="1">{#N/A,#N/A,FALSE,"ALM-ASISC"}</definedName>
    <definedName name="vhjwole" localSheetId="3" hidden="1">{#N/A,#N/A,FALSE,"ALM-ASISC"}</definedName>
    <definedName name="vhjwole" hidden="1">{#N/A,#N/A,FALSE,"ALM-ASISC"}</definedName>
    <definedName name="vhjwole_1" localSheetId="3" hidden="1">{#N/A,#N/A,FALSE,"ALM-ASISC"}</definedName>
    <definedName name="vhjwole_1" hidden="1">{#N/A,#N/A,FALSE,"ALM-ASISC"}</definedName>
    <definedName name="vhjwole_1_1" localSheetId="3" hidden="1">{#N/A,#N/A,FALSE,"ALM-ASISC"}</definedName>
    <definedName name="vhjwole_1_1" hidden="1">{#N/A,#N/A,FALSE,"ALM-ASISC"}</definedName>
    <definedName name="vhjwole_2" localSheetId="3" hidden="1">{#N/A,#N/A,FALSE,"ALM-ASISC"}</definedName>
    <definedName name="vhjwole_2" hidden="1">{#N/A,#N/A,FALSE,"ALM-ASISC"}</definedName>
    <definedName name="vhlkjw" localSheetId="3" hidden="1">{#N/A,#N/A,FALSE,"ALM-ASISC"}</definedName>
    <definedName name="vhlkjw" hidden="1">{#N/A,#N/A,FALSE,"ALM-ASISC"}</definedName>
    <definedName name="vhlkjw_1" localSheetId="3" hidden="1">{#N/A,#N/A,FALSE,"ALM-ASISC"}</definedName>
    <definedName name="vhlkjw_1" hidden="1">{#N/A,#N/A,FALSE,"ALM-ASISC"}</definedName>
    <definedName name="vhlkjw_1_1" localSheetId="3" hidden="1">{#N/A,#N/A,FALSE,"ALM-ASISC"}</definedName>
    <definedName name="vhlkjw_1_1" hidden="1">{#N/A,#N/A,FALSE,"ALM-ASISC"}</definedName>
    <definedName name="vhlkjw_2" localSheetId="3" hidden="1">{#N/A,#N/A,FALSE,"ALM-ASISC"}</definedName>
    <definedName name="vhlkjw_2" hidden="1">{#N/A,#N/A,FALSE,"ALM-ASISC"}</definedName>
    <definedName name="vhwjkeh" localSheetId="3" hidden="1">{#N/A,#N/A,FALSE,"ALM-ASISC"}</definedName>
    <definedName name="vhwjkeh" hidden="1">{#N/A,#N/A,FALSE,"ALM-ASISC"}</definedName>
    <definedName name="vhwjkeh_1" localSheetId="3" hidden="1">{#N/A,#N/A,FALSE,"ALM-ASISC"}</definedName>
    <definedName name="vhwjkeh_1" hidden="1">{#N/A,#N/A,FALSE,"ALM-ASISC"}</definedName>
    <definedName name="vhwjkeh_1_1" localSheetId="3" hidden="1">{#N/A,#N/A,FALSE,"ALM-ASISC"}</definedName>
    <definedName name="vhwjkeh_1_1" hidden="1">{#N/A,#N/A,FALSE,"ALM-ASISC"}</definedName>
    <definedName name="vhwjkeh_2" localSheetId="3" hidden="1">{#N/A,#N/A,FALSE,"ALM-ASISC"}</definedName>
    <definedName name="vhwjkeh_2" hidden="1">{#N/A,#N/A,FALSE,"ALM-ASISC"}</definedName>
    <definedName name="vjhkldw" localSheetId="3" hidden="1">{#N/A,#N/A,FALSE,"ALM-ASISC"}</definedName>
    <definedName name="vjhkldw" hidden="1">{#N/A,#N/A,FALSE,"ALM-ASISC"}</definedName>
    <definedName name="vjhkldw_1" localSheetId="3" hidden="1">{#N/A,#N/A,FALSE,"ALM-ASISC"}</definedName>
    <definedName name="vjhkldw_1" hidden="1">{#N/A,#N/A,FALSE,"ALM-ASISC"}</definedName>
    <definedName name="vjhkldw_1_1" localSheetId="3" hidden="1">{#N/A,#N/A,FALSE,"ALM-ASISC"}</definedName>
    <definedName name="vjhkldw_1_1" hidden="1">{#N/A,#N/A,FALSE,"ALM-ASISC"}</definedName>
    <definedName name="vjhkldw_2" localSheetId="3" hidden="1">{#N/A,#N/A,FALSE,"ALM-ASISC"}</definedName>
    <definedName name="vjhkldw_2" hidden="1">{#N/A,#N/A,FALSE,"ALM-ASISC"}</definedName>
    <definedName name="vjkldw" localSheetId="3" hidden="1">{#N/A,#N/A,FALSE,"ALM-ASISC"}</definedName>
    <definedName name="vjkldw" hidden="1">{#N/A,#N/A,FALSE,"ALM-ASISC"}</definedName>
    <definedName name="vjkldw_1" localSheetId="3" hidden="1">{#N/A,#N/A,FALSE,"ALM-ASISC"}</definedName>
    <definedName name="vjkldw_1" hidden="1">{#N/A,#N/A,FALSE,"ALM-ASISC"}</definedName>
    <definedName name="vjkldw_1_1" localSheetId="3" hidden="1">{#N/A,#N/A,FALSE,"ALM-ASISC"}</definedName>
    <definedName name="vjkldw_1_1" hidden="1">{#N/A,#N/A,FALSE,"ALM-ASISC"}</definedName>
    <definedName name="vjkldw_2" localSheetId="3" hidden="1">{#N/A,#N/A,FALSE,"ALM-ASISC"}</definedName>
    <definedName name="vjkldw_2" hidden="1">{#N/A,#N/A,FALSE,"ALM-ASISC"}</definedName>
    <definedName name="vjklf" localSheetId="3" hidden="1">{#N/A,#N/A,FALSE,"ALM-ASISC"}</definedName>
    <definedName name="vjklf" hidden="1">{#N/A,#N/A,FALSE,"ALM-ASISC"}</definedName>
    <definedName name="vjklf_1" localSheetId="3" hidden="1">{#N/A,#N/A,FALSE,"ALM-ASISC"}</definedName>
    <definedName name="vjklf_1" hidden="1">{#N/A,#N/A,FALSE,"ALM-ASISC"}</definedName>
    <definedName name="vjklf_1_1" localSheetId="3" hidden="1">{#N/A,#N/A,FALSE,"ALM-ASISC"}</definedName>
    <definedName name="vjklf_1_1" hidden="1">{#N/A,#N/A,FALSE,"ALM-ASISC"}</definedName>
    <definedName name="vjklf_2" localSheetId="3" hidden="1">{#N/A,#N/A,FALSE,"ALM-ASISC"}</definedName>
    <definedName name="vjklf_2" hidden="1">{#N/A,#N/A,FALSE,"ALM-ASISC"}</definedName>
    <definedName name="vjkls" localSheetId="3" hidden="1">{#N/A,#N/A,FALSE,"ALM-ASISC"}</definedName>
    <definedName name="vjkls" hidden="1">{#N/A,#N/A,FALSE,"ALM-ASISC"}</definedName>
    <definedName name="vjkls_1" localSheetId="3" hidden="1">{#N/A,#N/A,FALSE,"ALM-ASISC"}</definedName>
    <definedName name="vjkls_1" hidden="1">{#N/A,#N/A,FALSE,"ALM-ASISC"}</definedName>
    <definedName name="vjkls_1_1" localSheetId="3" hidden="1">{#N/A,#N/A,FALSE,"ALM-ASISC"}</definedName>
    <definedName name="vjkls_1_1" hidden="1">{#N/A,#N/A,FALSE,"ALM-ASISC"}</definedName>
    <definedName name="vjkls_2" localSheetId="3" hidden="1">{#N/A,#N/A,FALSE,"ALM-ASISC"}</definedName>
    <definedName name="vjkls_2" hidden="1">{#N/A,#N/A,FALSE,"ALM-ASISC"}</definedName>
    <definedName name="vjkwhe" localSheetId="3" hidden="1">{#N/A,#N/A,FALSE,"ALM-ASISC"}</definedName>
    <definedName name="vjkwhe" hidden="1">{#N/A,#N/A,FALSE,"ALM-ASISC"}</definedName>
    <definedName name="vjkwhe_1" localSheetId="3" hidden="1">{#N/A,#N/A,FALSE,"ALM-ASISC"}</definedName>
    <definedName name="vjkwhe_1" hidden="1">{#N/A,#N/A,FALSE,"ALM-ASISC"}</definedName>
    <definedName name="vjkwhe_1_1" localSheetId="3" hidden="1">{#N/A,#N/A,FALSE,"ALM-ASISC"}</definedName>
    <definedName name="vjkwhe_1_1" hidden="1">{#N/A,#N/A,FALSE,"ALM-ASISC"}</definedName>
    <definedName name="vjkwhe_2" localSheetId="3" hidden="1">{#N/A,#N/A,FALSE,"ALM-ASISC"}</definedName>
    <definedName name="vjkwhe_2" hidden="1">{#N/A,#N/A,FALSE,"ALM-ASISC"}</definedName>
    <definedName name="vjkwhgekj" localSheetId="3" hidden="1">{#N/A,#N/A,FALSE,"ALM-ASISC"}</definedName>
    <definedName name="vjkwhgekj" hidden="1">{#N/A,#N/A,FALSE,"ALM-ASISC"}</definedName>
    <definedName name="vjkwhgekj_1" localSheetId="3" hidden="1">{#N/A,#N/A,FALSE,"ALM-ASISC"}</definedName>
    <definedName name="vjkwhgekj_1" hidden="1">{#N/A,#N/A,FALSE,"ALM-ASISC"}</definedName>
    <definedName name="vjkwhgekj_1_1" localSheetId="3" hidden="1">{#N/A,#N/A,FALSE,"ALM-ASISC"}</definedName>
    <definedName name="vjkwhgekj_1_1" hidden="1">{#N/A,#N/A,FALSE,"ALM-ASISC"}</definedName>
    <definedName name="vjkwhgekj_2" localSheetId="3" hidden="1">{#N/A,#N/A,FALSE,"ALM-ASISC"}</definedName>
    <definedName name="vjkwhgekj_2" hidden="1">{#N/A,#N/A,FALSE,"ALM-ASISC"}</definedName>
    <definedName name="vjpowei" localSheetId="3" hidden="1">{#N/A,#N/A,FALSE,"ALM-ASISC"}</definedName>
    <definedName name="vjpowei" hidden="1">{#N/A,#N/A,FALSE,"ALM-ASISC"}</definedName>
    <definedName name="vjpowei_1" localSheetId="3" hidden="1">{#N/A,#N/A,FALSE,"ALM-ASISC"}</definedName>
    <definedName name="vjpowei_1" hidden="1">{#N/A,#N/A,FALSE,"ALM-ASISC"}</definedName>
    <definedName name="vjpowei_1_1" localSheetId="3" hidden="1">{#N/A,#N/A,FALSE,"ALM-ASISC"}</definedName>
    <definedName name="vjpowei_1_1" hidden="1">{#N/A,#N/A,FALSE,"ALM-ASISC"}</definedName>
    <definedName name="vjpowei_2" localSheetId="3" hidden="1">{#N/A,#N/A,FALSE,"ALM-ASISC"}</definedName>
    <definedName name="vjpowei_2" hidden="1">{#N/A,#N/A,FALSE,"ALM-ASISC"}</definedName>
    <definedName name="vjwke" localSheetId="3" hidden="1">{#N/A,#N/A,FALSE,"ALM-ASISC"}</definedName>
    <definedName name="vjwke" hidden="1">{#N/A,#N/A,FALSE,"ALM-ASISC"}</definedName>
    <definedName name="vjwke_1" localSheetId="3" hidden="1">{#N/A,#N/A,FALSE,"ALM-ASISC"}</definedName>
    <definedName name="vjwke_1" hidden="1">{#N/A,#N/A,FALSE,"ALM-ASISC"}</definedName>
    <definedName name="vjwke_1_1" localSheetId="3" hidden="1">{#N/A,#N/A,FALSE,"ALM-ASISC"}</definedName>
    <definedName name="vjwke_1_1" hidden="1">{#N/A,#N/A,FALSE,"ALM-ASISC"}</definedName>
    <definedName name="vjwke_2" localSheetId="3" hidden="1">{#N/A,#N/A,FALSE,"ALM-ASISC"}</definedName>
    <definedName name="vjwke_2" hidden="1">{#N/A,#N/A,FALSE,"ALM-ASISC"}</definedName>
    <definedName name="vjwkhekl" localSheetId="3" hidden="1">{#N/A,#N/A,FALSE,"ALM-ASISC"}</definedName>
    <definedName name="vjwkhekl" hidden="1">{#N/A,#N/A,FALSE,"ALM-ASISC"}</definedName>
    <definedName name="vjwkhekl_1" localSheetId="3" hidden="1">{#N/A,#N/A,FALSE,"ALM-ASISC"}</definedName>
    <definedName name="vjwkhekl_1" hidden="1">{#N/A,#N/A,FALSE,"ALM-ASISC"}</definedName>
    <definedName name="vjwkhekl_1_1" localSheetId="3" hidden="1">{#N/A,#N/A,FALSE,"ALM-ASISC"}</definedName>
    <definedName name="vjwkhekl_1_1" hidden="1">{#N/A,#N/A,FALSE,"ALM-ASISC"}</definedName>
    <definedName name="vjwkhekl_2" localSheetId="3" hidden="1">{#N/A,#N/A,FALSE,"ALM-ASISC"}</definedName>
    <definedName name="vjwkhekl_2" hidden="1">{#N/A,#N/A,FALSE,"ALM-ASISC"}</definedName>
    <definedName name="vjwoiei" localSheetId="3" hidden="1">{#N/A,#N/A,FALSE,"ALM-ASISC"}</definedName>
    <definedName name="vjwoiei" hidden="1">{#N/A,#N/A,FALSE,"ALM-ASISC"}</definedName>
    <definedName name="vjwoiei_1" localSheetId="3" hidden="1">{#N/A,#N/A,FALSE,"ALM-ASISC"}</definedName>
    <definedName name="vjwoiei_1" hidden="1">{#N/A,#N/A,FALSE,"ALM-ASISC"}</definedName>
    <definedName name="vjwoiei_1_1" localSheetId="3" hidden="1">{#N/A,#N/A,FALSE,"ALM-ASISC"}</definedName>
    <definedName name="vjwoiei_1_1" hidden="1">{#N/A,#N/A,FALSE,"ALM-ASISC"}</definedName>
    <definedName name="vjwoiei_2" localSheetId="3" hidden="1">{#N/A,#N/A,FALSE,"ALM-ASISC"}</definedName>
    <definedName name="vjwoiei_2" hidden="1">{#N/A,#N/A,FALSE,"ALM-ASISC"}</definedName>
    <definedName name="vjwoieuhj" localSheetId="3" hidden="1">{#N/A,#N/A,FALSE,"ALM-ASISC"}</definedName>
    <definedName name="vjwoieuhj" hidden="1">{#N/A,#N/A,FALSE,"ALM-ASISC"}</definedName>
    <definedName name="vjwoieuhj_1" localSheetId="3" hidden="1">{#N/A,#N/A,FALSE,"ALM-ASISC"}</definedName>
    <definedName name="vjwoieuhj_1" hidden="1">{#N/A,#N/A,FALSE,"ALM-ASISC"}</definedName>
    <definedName name="vjwoieuhj_1_1" localSheetId="3" hidden="1">{#N/A,#N/A,FALSE,"ALM-ASISC"}</definedName>
    <definedName name="vjwoieuhj_1_1" hidden="1">{#N/A,#N/A,FALSE,"ALM-ASISC"}</definedName>
    <definedName name="vjwoieuhj_2" localSheetId="3" hidden="1">{#N/A,#N/A,FALSE,"ALM-ASISC"}</definedName>
    <definedName name="vjwoieuhj_2" hidden="1">{#N/A,#N/A,FALSE,"ALM-ASISC"}</definedName>
    <definedName name="vkwle" localSheetId="3" hidden="1">{#N/A,#N/A,FALSE,"ALM-ASISC"}</definedName>
    <definedName name="vkwle" hidden="1">{#N/A,#N/A,FALSE,"ALM-ASISC"}</definedName>
    <definedName name="vkwle_1" localSheetId="3" hidden="1">{#N/A,#N/A,FALSE,"ALM-ASISC"}</definedName>
    <definedName name="vkwle_1" hidden="1">{#N/A,#N/A,FALSE,"ALM-ASISC"}</definedName>
    <definedName name="vkwle_1_1" localSheetId="3" hidden="1">{#N/A,#N/A,FALSE,"ALM-ASISC"}</definedName>
    <definedName name="vkwle_1_1" hidden="1">{#N/A,#N/A,FALSE,"ALM-ASISC"}</definedName>
    <definedName name="vkwle_2" localSheetId="3" hidden="1">{#N/A,#N/A,FALSE,"ALM-ASISC"}</definedName>
    <definedName name="vkwle_2" hidden="1">{#N/A,#N/A,FALSE,"ALM-ASISC"}</definedName>
    <definedName name="vodafoneimport" localSheetId="3" hidden="1">{"'Directory'!$A$72:$E$91"}</definedName>
    <definedName name="vodafoneimport" hidden="1">{"'Directory'!$A$72:$E$91"}</definedName>
    <definedName name="vodafoneimport_1" localSheetId="3" hidden="1">{"'Directory'!$A$72:$E$91"}</definedName>
    <definedName name="vodafoneimport_1" hidden="1">{"'Directory'!$A$72:$E$91"}</definedName>
    <definedName name="vodafoneimport_1_1" localSheetId="3" hidden="1">{"'Directory'!$A$72:$E$91"}</definedName>
    <definedName name="vodafoneimport_1_1" hidden="1">{"'Directory'!$A$72:$E$91"}</definedName>
    <definedName name="vodafoneimport_1_2" localSheetId="3" hidden="1">{"'Directory'!$A$72:$E$91"}</definedName>
    <definedName name="vodafoneimport_1_2" hidden="1">{"'Directory'!$A$72:$E$91"}</definedName>
    <definedName name="vodafoneimport_2" localSheetId="3" hidden="1">{"'Directory'!$A$72:$E$91"}</definedName>
    <definedName name="vodafoneimport_2" hidden="1">{"'Directory'!$A$72:$E$91"}</definedName>
    <definedName name="vodafoneimport_3" localSheetId="3" hidden="1">{"'Directory'!$A$72:$E$91"}</definedName>
    <definedName name="vodafoneimport_3" hidden="1">{"'Directory'!$A$72:$E$91"}</definedName>
    <definedName name="vodimport" localSheetId="3" hidden="1">{"'Directory'!$A$72:$E$91"}</definedName>
    <definedName name="vodimport" hidden="1">{"'Directory'!$A$72:$E$91"}</definedName>
    <definedName name="vodimport_1" localSheetId="3" hidden="1">{"'Directory'!$A$72:$E$91"}</definedName>
    <definedName name="vodimport_1" hidden="1">{"'Directory'!$A$72:$E$91"}</definedName>
    <definedName name="vodimport_1_1" localSheetId="3" hidden="1">{"'Directory'!$A$72:$E$91"}</definedName>
    <definedName name="vodimport_1_1" hidden="1">{"'Directory'!$A$72:$E$91"}</definedName>
    <definedName name="vodimport_1_2" localSheetId="3" hidden="1">{"'Directory'!$A$72:$E$91"}</definedName>
    <definedName name="vodimport_1_2" hidden="1">{"'Directory'!$A$72:$E$91"}</definedName>
    <definedName name="vodimport_2" localSheetId="3" hidden="1">{"'Directory'!$A$72:$E$91"}</definedName>
    <definedName name="vodimport_2" hidden="1">{"'Directory'!$A$72:$E$91"}</definedName>
    <definedName name="vodimport_3" localSheetId="3" hidden="1">{"'Directory'!$A$72:$E$91"}</definedName>
    <definedName name="vodimport_3" hidden="1">{"'Directory'!$A$72:$E$91"}</definedName>
    <definedName name="Volumes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powoie" localSheetId="3" hidden="1">{#N/A,#N/A,FALSE,"ALM-ASISC"}</definedName>
    <definedName name="vpowoie" hidden="1">{#N/A,#N/A,FALSE,"ALM-ASISC"}</definedName>
    <definedName name="vpowoie_1" localSheetId="3" hidden="1">{#N/A,#N/A,FALSE,"ALM-ASISC"}</definedName>
    <definedName name="vpowoie_1" hidden="1">{#N/A,#N/A,FALSE,"ALM-ASISC"}</definedName>
    <definedName name="vpowoie_1_1" localSheetId="3" hidden="1">{#N/A,#N/A,FALSE,"ALM-ASISC"}</definedName>
    <definedName name="vpowoie_1_1" hidden="1">{#N/A,#N/A,FALSE,"ALM-ASISC"}</definedName>
    <definedName name="vpowoie_2" localSheetId="3" hidden="1">{#N/A,#N/A,FALSE,"ALM-ASISC"}</definedName>
    <definedName name="vpowoie_2" hidden="1">{#N/A,#N/A,FALSE,"ALM-ASISC"}</definedName>
    <definedName name="VS_Period">#REF!</definedName>
    <definedName name="VTS_Lease">#REF!</definedName>
    <definedName name="vv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v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vw" localSheetId="3" hidden="1">{#N/A,#N/A,FALSE,"ALM-ASISC"}</definedName>
    <definedName name="vw" hidden="1">{#N/A,#N/A,FALSE,"ALM-ASISC"}</definedName>
    <definedName name="vw_1" localSheetId="3" hidden="1">{#N/A,#N/A,FALSE,"ALM-ASISC"}</definedName>
    <definedName name="vw_1" hidden="1">{#N/A,#N/A,FALSE,"ALM-ASISC"}</definedName>
    <definedName name="vw_1_1" localSheetId="3" hidden="1">{#N/A,#N/A,FALSE,"ALM-ASISC"}</definedName>
    <definedName name="vw_1_1" hidden="1">{#N/A,#N/A,FALSE,"ALM-ASISC"}</definedName>
    <definedName name="vw_2" localSheetId="3" hidden="1">{#N/A,#N/A,FALSE,"ALM-ASISC"}</definedName>
    <definedName name="vw_2" hidden="1">{#N/A,#N/A,FALSE,"ALM-ASISC"}</definedName>
    <definedName name="vwdfw" localSheetId="3" hidden="1">{#N/A,#N/A,FALSE,"ALM-ASISC"}</definedName>
    <definedName name="vwdfw" hidden="1">{#N/A,#N/A,FALSE,"ALM-ASISC"}</definedName>
    <definedName name="vwdfw_1" localSheetId="3" hidden="1">{#N/A,#N/A,FALSE,"ALM-ASISC"}</definedName>
    <definedName name="vwdfw_1" hidden="1">{#N/A,#N/A,FALSE,"ALM-ASISC"}</definedName>
    <definedName name="vwdfw_1_1" localSheetId="3" hidden="1">{#N/A,#N/A,FALSE,"ALM-ASISC"}</definedName>
    <definedName name="vwdfw_1_1" hidden="1">{#N/A,#N/A,FALSE,"ALM-ASISC"}</definedName>
    <definedName name="vwdfw_2" localSheetId="3" hidden="1">{#N/A,#N/A,FALSE,"ALM-ASISC"}</definedName>
    <definedName name="vwdfw_2" hidden="1">{#N/A,#N/A,FALSE,"ALM-ASISC"}</definedName>
    <definedName name="vwdfwe" localSheetId="3" hidden="1">{#N/A,#N/A,FALSE,"ALM-ASISC"}</definedName>
    <definedName name="vwdfwe" hidden="1">{#N/A,#N/A,FALSE,"ALM-ASISC"}</definedName>
    <definedName name="vwdfwe_1" localSheetId="3" hidden="1">{#N/A,#N/A,FALSE,"ALM-ASISC"}</definedName>
    <definedName name="vwdfwe_1" hidden="1">{#N/A,#N/A,FALSE,"ALM-ASISC"}</definedName>
    <definedName name="vwdfwe_1_1" localSheetId="3" hidden="1">{#N/A,#N/A,FALSE,"ALM-ASISC"}</definedName>
    <definedName name="vwdfwe_1_1" hidden="1">{#N/A,#N/A,FALSE,"ALM-ASISC"}</definedName>
    <definedName name="vwdfwe_2" localSheetId="3" hidden="1">{#N/A,#N/A,FALSE,"ALM-ASISC"}</definedName>
    <definedName name="vwdfwe_2" hidden="1">{#N/A,#N/A,FALSE,"ALM-ASISC"}</definedName>
    <definedName name="vwe" localSheetId="3" hidden="1">{#N/A,#N/A,FALSE,"ALM-ASISC"}</definedName>
    <definedName name="vwe" hidden="1">{#N/A,#N/A,FALSE,"ALM-ASISC"}</definedName>
    <definedName name="vwe_1" localSheetId="3" hidden="1">{#N/A,#N/A,FALSE,"ALM-ASISC"}</definedName>
    <definedName name="vwe_1" hidden="1">{#N/A,#N/A,FALSE,"ALM-ASISC"}</definedName>
    <definedName name="vwe_1_1" localSheetId="3" hidden="1">{#N/A,#N/A,FALSE,"ALM-ASISC"}</definedName>
    <definedName name="vwe_1_1" hidden="1">{#N/A,#N/A,FALSE,"ALM-ASISC"}</definedName>
    <definedName name="vwe_2" localSheetId="3" hidden="1">{#N/A,#N/A,FALSE,"ALM-ASISC"}</definedName>
    <definedName name="vwe_2" hidden="1">{#N/A,#N/A,FALSE,"ALM-ASISC"}</definedName>
    <definedName name="vwef" localSheetId="3" hidden="1">{#N/A,#N/A,FALSE,"ALM-ASISC"}</definedName>
    <definedName name="vwef" hidden="1">{#N/A,#N/A,FALSE,"ALM-ASISC"}</definedName>
    <definedName name="vwef_1" localSheetId="3" hidden="1">{#N/A,#N/A,FALSE,"ALM-ASISC"}</definedName>
    <definedName name="vwef_1" hidden="1">{#N/A,#N/A,FALSE,"ALM-ASISC"}</definedName>
    <definedName name="vwef_1_1" localSheetId="3" hidden="1">{#N/A,#N/A,FALSE,"ALM-ASISC"}</definedName>
    <definedName name="vwef_1_1" hidden="1">{#N/A,#N/A,FALSE,"ALM-ASISC"}</definedName>
    <definedName name="vwef_2" localSheetId="3" hidden="1">{#N/A,#N/A,FALSE,"ALM-ASISC"}</definedName>
    <definedName name="vwef_2" hidden="1">{#N/A,#N/A,FALSE,"ALM-ASISC"}</definedName>
    <definedName name="vwefg" localSheetId="3" hidden="1">{#N/A,#N/A,FALSE,"ALM-ASISC"}</definedName>
    <definedName name="vwefg" hidden="1">{#N/A,#N/A,FALSE,"ALM-ASISC"}</definedName>
    <definedName name="vwefg_1" localSheetId="3" hidden="1">{#N/A,#N/A,FALSE,"ALM-ASISC"}</definedName>
    <definedName name="vwefg_1" hidden="1">{#N/A,#N/A,FALSE,"ALM-ASISC"}</definedName>
    <definedName name="vwefg_1_1" localSheetId="3" hidden="1">{#N/A,#N/A,FALSE,"ALM-ASISC"}</definedName>
    <definedName name="vwefg_1_1" hidden="1">{#N/A,#N/A,FALSE,"ALM-ASISC"}</definedName>
    <definedName name="vwefg_2" localSheetId="3" hidden="1">{#N/A,#N/A,FALSE,"ALM-ASISC"}</definedName>
    <definedName name="vwefg_2" hidden="1">{#N/A,#N/A,FALSE,"ALM-ASISC"}</definedName>
    <definedName name="vwer" localSheetId="3" hidden="1">{#N/A,#N/A,FALSE,"ALM-ASISC"}</definedName>
    <definedName name="vwer" hidden="1">{#N/A,#N/A,FALSE,"ALM-ASISC"}</definedName>
    <definedName name="vwer_1" localSheetId="3" hidden="1">{#N/A,#N/A,FALSE,"ALM-ASISC"}</definedName>
    <definedName name="vwer_1" hidden="1">{#N/A,#N/A,FALSE,"ALM-ASISC"}</definedName>
    <definedName name="vwer_1_1" localSheetId="3" hidden="1">{#N/A,#N/A,FALSE,"ALM-ASISC"}</definedName>
    <definedName name="vwer_1_1" hidden="1">{#N/A,#N/A,FALSE,"ALM-ASISC"}</definedName>
    <definedName name="vwer_2" localSheetId="3" hidden="1">{#N/A,#N/A,FALSE,"ALM-ASISC"}</definedName>
    <definedName name="vwer_2" hidden="1">{#N/A,#N/A,FALSE,"ALM-ASISC"}</definedName>
    <definedName name="vwvw" localSheetId="3" hidden="1">{#N/A,#N/A,FALSE,"ALM-ASISC"}</definedName>
    <definedName name="vwvw" hidden="1">{#N/A,#N/A,FALSE,"ALM-ASISC"}</definedName>
    <definedName name="vwvw_1" localSheetId="3" hidden="1">{#N/A,#N/A,FALSE,"ALM-ASISC"}</definedName>
    <definedName name="vwvw_1" hidden="1">{#N/A,#N/A,FALSE,"ALM-ASISC"}</definedName>
    <definedName name="vwvw_1_1" localSheetId="3" hidden="1">{#N/A,#N/A,FALSE,"ALM-ASISC"}</definedName>
    <definedName name="vwvw_1_1" hidden="1">{#N/A,#N/A,FALSE,"ALM-ASISC"}</definedName>
    <definedName name="vwvw_2" localSheetId="3" hidden="1">{#N/A,#N/A,FALSE,"ALM-ASISC"}</definedName>
    <definedName name="vwvw_2" hidden="1">{#N/A,#N/A,FALSE,"ALM-ASISC"}</definedName>
    <definedName name="w4teerh">#REF!</definedName>
    <definedName name="WACC">10</definedName>
    <definedName name="WBS" localSheetId="3" hidden="1">{#N/A,#N/A,FALSE,"Aging Summary";#N/A,#N/A,FALSE,"Ratio Analysis";#N/A,#N/A,FALSE,"Test 120 Day Accts";#N/A,#N/A,FALSE,"Tickmarks"}</definedName>
    <definedName name="WBS" hidden="1">{#N/A,#N/A,FALSE,"Aging Summary";#N/A,#N/A,FALSE,"Ratio Analysis";#N/A,#N/A,FALSE,"Test 120 Day Accts";#N/A,#N/A,FALSE,"Tickmarks"}</definedName>
    <definedName name="WBS_1" localSheetId="3" hidden="1">{#N/A,#N/A,FALSE,"Aging Summary";#N/A,#N/A,FALSE,"Ratio Analysis";#N/A,#N/A,FALSE,"Test 120 Day Accts";#N/A,#N/A,FALSE,"Tickmarks"}</definedName>
    <definedName name="WBS_1" hidden="1">{#N/A,#N/A,FALSE,"Aging Summary";#N/A,#N/A,FALSE,"Ratio Analysis";#N/A,#N/A,FALSE,"Test 120 Day Accts";#N/A,#N/A,FALSE,"Tickmarks"}</definedName>
    <definedName name="WBS_1_1" localSheetId="3" hidden="1">{#N/A,#N/A,FALSE,"Aging Summary";#N/A,#N/A,FALSE,"Ratio Analysis";#N/A,#N/A,FALSE,"Test 120 Day Accts";#N/A,#N/A,FALSE,"Tickmarks"}</definedName>
    <definedName name="WBS_1_1" hidden="1">{#N/A,#N/A,FALSE,"Aging Summary";#N/A,#N/A,FALSE,"Ratio Analysis";#N/A,#N/A,FALSE,"Test 120 Day Accts";#N/A,#N/A,FALSE,"Tickmarks"}</definedName>
    <definedName name="WBS_2" localSheetId="3" hidden="1">{#N/A,#N/A,FALSE,"Aging Summary";#N/A,#N/A,FALSE,"Ratio Analysis";#N/A,#N/A,FALSE,"Test 120 Day Accts";#N/A,#N/A,FALSE,"Tickmarks"}</definedName>
    <definedName name="WBS_2" hidden="1">{#N/A,#N/A,FALSE,"Aging Summary";#N/A,#N/A,FALSE,"Ratio Analysis";#N/A,#N/A,FALSE,"Test 120 Day Accts";#N/A,#N/A,FALSE,"Tickmarks"}</definedName>
    <definedName name="wd" localSheetId="3" hidden="1">{#N/A,#N/A,FALSE,"ALM-ASISC"}</definedName>
    <definedName name="wd" hidden="1">{#N/A,#N/A,FALSE,"ALM-ASISC"}</definedName>
    <definedName name="wd_1" localSheetId="3" hidden="1">{#N/A,#N/A,FALSE,"ALM-ASISC"}</definedName>
    <definedName name="wd_1" hidden="1">{#N/A,#N/A,FALSE,"ALM-ASISC"}</definedName>
    <definedName name="wd_1_1" localSheetId="3" hidden="1">{#N/A,#N/A,FALSE,"ALM-ASISC"}</definedName>
    <definedName name="wd_1_1" hidden="1">{#N/A,#N/A,FALSE,"ALM-ASISC"}</definedName>
    <definedName name="wd_2" localSheetId="3" hidden="1">{#N/A,#N/A,FALSE,"ALM-ASISC"}</definedName>
    <definedName name="wd_2" hidden="1">{#N/A,#N/A,FALSE,"ALM-ASISC"}</definedName>
    <definedName name="wdqdearrdqwe" localSheetId="3" hidden="1">{"'Desktop Inventory 현황'!$B$2:$O$35"}</definedName>
    <definedName name="wdqdearrdqwe" hidden="1">{"'Desktop Inventory 현황'!$B$2:$O$35"}</definedName>
    <definedName name="wdqdearrdqwe_1" localSheetId="3" hidden="1">{"'Desktop Inventory 현황'!$B$2:$O$35"}</definedName>
    <definedName name="wdqdearrdqwe_1" hidden="1">{"'Desktop Inventory 현황'!$B$2:$O$35"}</definedName>
    <definedName name="wdqdearrdqwe_1_1" localSheetId="3" hidden="1">{"'Desktop Inventory 현황'!$B$2:$O$35"}</definedName>
    <definedName name="wdqdearrdqwe_1_1" hidden="1">{"'Desktop Inventory 현황'!$B$2:$O$35"}</definedName>
    <definedName name="wdqdearrdqwe_1_2" localSheetId="3" hidden="1">{"'Desktop Inventory 현황'!$B$2:$O$35"}</definedName>
    <definedName name="wdqdearrdqwe_1_2" hidden="1">{"'Desktop Inventory 현황'!$B$2:$O$35"}</definedName>
    <definedName name="wdqdearrdqwe_2" localSheetId="3" hidden="1">{"'Desktop Inventory 현황'!$B$2:$O$35"}</definedName>
    <definedName name="wdqdearrdqwe_2" hidden="1">{"'Desktop Inventory 현황'!$B$2:$O$35"}</definedName>
    <definedName name="wdqdearrdqwe_3" localSheetId="3" hidden="1">{"'Desktop Inventory 현황'!$B$2:$O$35"}</definedName>
    <definedName name="wdqdearrdqwe_3" hidden="1">{"'Desktop Inventory 현황'!$B$2:$O$35"}</definedName>
    <definedName name="WE" localSheetId="3" hidden="1">{"'Grafik Kontrol'!$A$1:$J$8"}</definedName>
    <definedName name="WE" hidden="1">{"'Grafik Kontrol'!$A$1:$J$8"}</definedName>
    <definedName name="werew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ew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erwe" localSheetId="3" hidden="1">{#N/A,#N/A,FALSE,"ALM-ASISC"}</definedName>
    <definedName name="werwe" hidden="1">{#N/A,#N/A,FALSE,"ALM-ASISC"}</definedName>
    <definedName name="werwe_1" localSheetId="3" hidden="1">{#N/A,#N/A,FALSE,"ALM-ASISC"}</definedName>
    <definedName name="werwe_1" hidden="1">{#N/A,#N/A,FALSE,"ALM-ASISC"}</definedName>
    <definedName name="werwe_1_1" localSheetId="3" hidden="1">{#N/A,#N/A,FALSE,"ALM-ASISC"}</definedName>
    <definedName name="werwe_1_1" hidden="1">{#N/A,#N/A,FALSE,"ALM-ASISC"}</definedName>
    <definedName name="werwe_2" localSheetId="3" hidden="1">{#N/A,#N/A,FALSE,"ALM-ASISC"}</definedName>
    <definedName name="werwe_2" hidden="1">{#N/A,#N/A,FALSE,"ALM-ASISC"}</definedName>
    <definedName name="wewq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wewq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WHR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H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jd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d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kd" localSheetId="3" hidden="1">{#N/A,#N/A,FALSE,"3가";#N/A,#N/A,FALSE,"3나";#N/A,#N/A,FALSE,"3다"}</definedName>
    <definedName name="wkd" hidden="1">{#N/A,#N/A,FALSE,"3가";#N/A,#N/A,FALSE,"3나";#N/A,#N/A,FALSE,"3다"}</definedName>
    <definedName name="wkd_1" localSheetId="3" hidden="1">{#N/A,#N/A,FALSE,"3가";#N/A,#N/A,FALSE,"3나";#N/A,#N/A,FALSE,"3다"}</definedName>
    <definedName name="wkd_1" hidden="1">{#N/A,#N/A,FALSE,"3가";#N/A,#N/A,FALSE,"3나";#N/A,#N/A,FALSE,"3다"}</definedName>
    <definedName name="wkd_1_1" localSheetId="3" hidden="1">{#N/A,#N/A,FALSE,"3가";#N/A,#N/A,FALSE,"3나";#N/A,#N/A,FALSE,"3다"}</definedName>
    <definedName name="wkd_1_1" hidden="1">{#N/A,#N/A,FALSE,"3가";#N/A,#N/A,FALSE,"3나";#N/A,#N/A,FALSE,"3다"}</definedName>
    <definedName name="wkd_2" localSheetId="3" hidden="1">{#N/A,#N/A,FALSE,"3가";#N/A,#N/A,FALSE,"3나";#N/A,#N/A,FALSE,"3다"}</definedName>
    <definedName name="wkd_2" hidden="1">{#N/A,#N/A,FALSE,"3가";#N/A,#N/A,FALSE,"3나";#N/A,#N/A,FALSE,"3다"}</definedName>
    <definedName name="wkeljd" localSheetId="3" hidden="1">{#N/A,#N/A,FALSE,"ALM-ASISC"}</definedName>
    <definedName name="wkeljd" hidden="1">{#N/A,#N/A,FALSE,"ALM-ASISC"}</definedName>
    <definedName name="wkeljd_1" localSheetId="3" hidden="1">{#N/A,#N/A,FALSE,"ALM-ASISC"}</definedName>
    <definedName name="wkeljd_1" hidden="1">{#N/A,#N/A,FALSE,"ALM-ASISC"}</definedName>
    <definedName name="wkeljd_1_1" localSheetId="3" hidden="1">{#N/A,#N/A,FALSE,"ALM-ASISC"}</definedName>
    <definedName name="wkeljd_1_1" hidden="1">{#N/A,#N/A,FALSE,"ALM-ASISC"}</definedName>
    <definedName name="wkeljd_2" localSheetId="3" hidden="1">{#N/A,#N/A,FALSE,"ALM-ASISC"}</definedName>
    <definedName name="wkeljd_2" hidden="1">{#N/A,#N/A,FALSE,"ALM-ASISC"}</definedName>
    <definedName name="WPL" localSheetId="3" hidden="1">{#N/A,#N/A,FALSE,"Aging Summary";#N/A,#N/A,FALSE,"Ratio Analysis";#N/A,#N/A,FALSE,"Test 120 Day Accts";#N/A,#N/A,FALSE,"Tickmarks"}</definedName>
    <definedName name="WPL" hidden="1">{#N/A,#N/A,FALSE,"Aging Summary";#N/A,#N/A,FALSE,"Ratio Analysis";#N/A,#N/A,FALSE,"Test 120 Day Accts";#N/A,#N/A,FALSE,"Tickmarks"}</definedName>
    <definedName name="WPL_1" localSheetId="3" hidden="1">{#N/A,#N/A,FALSE,"Aging Summary";#N/A,#N/A,FALSE,"Ratio Analysis";#N/A,#N/A,FALSE,"Test 120 Day Accts";#N/A,#N/A,FALSE,"Tickmarks"}</definedName>
    <definedName name="WPL_1" hidden="1">{#N/A,#N/A,FALSE,"Aging Summary";#N/A,#N/A,FALSE,"Ratio Analysis";#N/A,#N/A,FALSE,"Test 120 Day Accts";#N/A,#N/A,FALSE,"Tickmarks"}</definedName>
    <definedName name="WPL_1_1" localSheetId="3" hidden="1">{#N/A,#N/A,FALSE,"Aging Summary";#N/A,#N/A,FALSE,"Ratio Analysis";#N/A,#N/A,FALSE,"Test 120 Day Accts";#N/A,#N/A,FALSE,"Tickmarks"}</definedName>
    <definedName name="WPL_1_1" hidden="1">{#N/A,#N/A,FALSE,"Aging Summary";#N/A,#N/A,FALSE,"Ratio Analysis";#N/A,#N/A,FALSE,"Test 120 Day Accts";#N/A,#N/A,FALSE,"Tickmarks"}</definedName>
    <definedName name="WPL_2" localSheetId="3" hidden="1">{#N/A,#N/A,FALSE,"Aging Summary";#N/A,#N/A,FALSE,"Ratio Analysis";#N/A,#N/A,FALSE,"Test 120 Day Accts";#N/A,#N/A,FALSE,"Tickmarks"}</definedName>
    <definedName name="WPL_2" hidden="1">{#N/A,#N/A,FALSE,"Aging Summary";#N/A,#N/A,FALSE,"Ratio Analysis";#N/A,#N/A,FALSE,"Test 120 Day Accts";#N/A,#N/A,FALSE,"Tickmarks"}</definedName>
    <definedName name="WQ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eqweqwe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wqeqweqwe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wqewqe" localSheetId="3" hidden="1">{#N/A,#N/A,FALSE,"ALM-ASISC"}</definedName>
    <definedName name="wqewqe" hidden="1">{#N/A,#N/A,FALSE,"ALM-ASISC"}</definedName>
    <definedName name="wqewqe_1" localSheetId="3" hidden="1">{#N/A,#N/A,FALSE,"ALM-ASISC"}</definedName>
    <definedName name="wqewqe_1" hidden="1">{#N/A,#N/A,FALSE,"ALM-ASISC"}</definedName>
    <definedName name="wqewqe_1_1" localSheetId="3" hidden="1">{#N/A,#N/A,FALSE,"ALM-ASISC"}</definedName>
    <definedName name="wqewqe_1_1" hidden="1">{#N/A,#N/A,FALSE,"ALM-ASISC"}</definedName>
    <definedName name="wqewqe_2" localSheetId="3" hidden="1">{#N/A,#N/A,FALSE,"ALM-ASISC"}</definedName>
    <definedName name="wqewqe_2" hidden="1">{#N/A,#N/A,FALSE,"ALM-ASISC"}</definedName>
    <definedName name="wrene" localSheetId="3" hidden="1">{#N/A,#N/A,FALSE,"Aging Summary";#N/A,#N/A,FALSE,"Ratio Analysis";#N/A,#N/A,FALSE,"Test 120 Day Accts";#N/A,#N/A,FALSE,"Tickmarks"}</definedName>
    <definedName name="wrene" hidden="1">{#N/A,#N/A,FALSE,"Aging Summary";#N/A,#N/A,FALSE,"Ratio Analysis";#N/A,#N/A,FALSE,"Test 120 Day Accts";#N/A,#N/A,FALSE,"Tickmarks"}</definedName>
    <definedName name="wrene_1" localSheetId="3" hidden="1">{#N/A,#N/A,FALSE,"Aging Summary";#N/A,#N/A,FALSE,"Ratio Analysis";#N/A,#N/A,FALSE,"Test 120 Day Accts";#N/A,#N/A,FALSE,"Tickmarks"}</definedName>
    <definedName name="wrene_1" hidden="1">{#N/A,#N/A,FALSE,"Aging Summary";#N/A,#N/A,FALSE,"Ratio Analysis";#N/A,#N/A,FALSE,"Test 120 Day Accts";#N/A,#N/A,FALSE,"Tickmarks"}</definedName>
    <definedName name="wrene_1_1" localSheetId="3" hidden="1">{#N/A,#N/A,FALSE,"Aging Summary";#N/A,#N/A,FALSE,"Ratio Analysis";#N/A,#N/A,FALSE,"Test 120 Day Accts";#N/A,#N/A,FALSE,"Tickmarks"}</definedName>
    <definedName name="wrene_1_1" hidden="1">{#N/A,#N/A,FALSE,"Aging Summary";#N/A,#N/A,FALSE,"Ratio Analysis";#N/A,#N/A,FALSE,"Test 120 Day Accts";#N/A,#N/A,FALSE,"Tickmarks"}</definedName>
    <definedName name="wrene_2" localSheetId="3" hidden="1">{#N/A,#N/A,FALSE,"Aging Summary";#N/A,#N/A,FALSE,"Ratio Analysis";#N/A,#N/A,FALSE,"Test 120 Day Accts";#N/A,#N/A,FALSE,"Tickmarks"}</definedName>
    <definedName name="wrene_2" hidden="1">{#N/A,#N/A,FALSE,"Aging Summary";#N/A,#N/A,FALSE,"Ratio Analysis";#N/A,#N/A,FALSE,"Test 120 Day Accts";#N/A,#N/A,FALSE,"Tickmarks"}</definedName>
    <definedName name="wrn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4._.п." localSheetId="3" hidden="1">{#N/A,#N/A,FALSE,"Sheet2";#N/A,#N/A,FALSE,"Sheet3";#N/A,#N/A,FALSE,"Sheet4";#N/A,#N/A,FALSE,"Sheet5";#N/A,#N/A,FALSE,"Sheet7";#N/A,#N/A,FALSE,"Sheet8";#N/A,#N/A,FALSE,"Sheet9";#N/A,#N/A,FALSE,"Sheet10";#N/A,#N/A,FALSE,"Sheet11"}</definedName>
    <definedName name="wrn.4._.п." hidden="1">{#N/A,#N/A,FALSE,"Sheet2";#N/A,#N/A,FALSE,"Sheet3";#N/A,#N/A,FALSE,"Sheet4";#N/A,#N/A,FALSE,"Sheet5";#N/A,#N/A,FALSE,"Sheet7";#N/A,#N/A,FALSE,"Sheet8";#N/A,#N/A,FALSE,"Sheet9";#N/A,#N/A,FALSE,"Sheet10";#N/A,#N/A,FALSE,"Sheet11"}</definedName>
    <definedName name="wrn.6월보고." localSheetId="3" hidden="1">{#N/A,#N/A,FALSE,"공무,경리 매출 대비"}</definedName>
    <definedName name="wrn.6월보고." hidden="1">{#N/A,#N/A,FALSE,"공무,경리 매출 대비"}</definedName>
    <definedName name="wrn.6월보고._1" localSheetId="3" hidden="1">{#N/A,#N/A,FALSE,"공무,경리 매출 대비"}</definedName>
    <definedName name="wrn.6월보고._1" hidden="1">{#N/A,#N/A,FALSE,"공무,경리 매출 대비"}</definedName>
    <definedName name="wrn.6월보고._1_1" localSheetId="3" hidden="1">{#N/A,#N/A,FALSE,"공무,경리 매출 대비"}</definedName>
    <definedName name="wrn.6월보고._1_1" hidden="1">{#N/A,#N/A,FALSE,"공무,경리 매출 대비"}</definedName>
    <definedName name="wrn.6월보고._2" localSheetId="3" hidden="1">{#N/A,#N/A,FALSE,"공무,경리 매출 대비"}</definedName>
    <definedName name="wrn.6월보고._2" hidden="1">{#N/A,#N/A,FALSE,"공무,경리 매출 대비"}</definedName>
    <definedName name="wrn.96_model." localSheetId="3" hidden="1">{"qtr_is_94_95",#N/A,FALSE,"MA";"ann_is_96",#N/A,FALSE,"MA";"seg_sales_96",#N/A,FALSE,"MA";"seg_inc_96",#N/A,FALSE,"MA";"divisional_91_95",#N/A,FALSE,"MA";"ann_bs_96",#N/A,FALSE,"MA";"ann_cf_96",#N/A,FALSE,"MA"}</definedName>
    <definedName name="wrn.96_model." hidden="1">{"qtr_is_94_95",#N/A,FALSE,"MA";"ann_is_96",#N/A,FALSE,"MA";"seg_sales_96",#N/A,FALSE,"MA";"seg_inc_96",#N/A,FALSE,"MA";"divisional_91_95",#N/A,FALSE,"MA";"ann_bs_96",#N/A,FALSE,"MA";"ann_cf_96",#N/A,FALSE,"MA"}</definedName>
    <definedName name="wrn.96_model._1" localSheetId="3" hidden="1">{"qtr_is_94_95",#N/A,FALSE,"MA";"ann_is_96",#N/A,FALSE,"MA";"seg_sales_96",#N/A,FALSE,"MA";"seg_inc_96",#N/A,FALSE,"MA";"divisional_91_95",#N/A,FALSE,"MA";"ann_bs_96",#N/A,FALSE,"MA";"ann_cf_96",#N/A,FALSE,"MA"}</definedName>
    <definedName name="wrn.96_model._1" hidden="1">{"qtr_is_94_95",#N/A,FALSE,"MA";"ann_is_96",#N/A,FALSE,"MA";"seg_sales_96",#N/A,FALSE,"MA";"seg_inc_96",#N/A,FALSE,"MA";"divisional_91_95",#N/A,FALSE,"MA";"ann_bs_96",#N/A,FALSE,"MA";"ann_cf_96",#N/A,FALSE,"MA"}</definedName>
    <definedName name="wrn.96_model._1_1" localSheetId="3" hidden="1">{"qtr_is_94_95",#N/A,FALSE,"MA";"ann_is_96",#N/A,FALSE,"MA";"seg_sales_96",#N/A,FALSE,"MA";"seg_inc_96",#N/A,FALSE,"MA";"divisional_91_95",#N/A,FALSE,"MA";"ann_bs_96",#N/A,FALSE,"MA";"ann_cf_96",#N/A,FALSE,"MA"}</definedName>
    <definedName name="wrn.96_model._1_1" hidden="1">{"qtr_is_94_95",#N/A,FALSE,"MA";"ann_is_96",#N/A,FALSE,"MA";"seg_sales_96",#N/A,FALSE,"MA";"seg_inc_96",#N/A,FALSE,"MA";"divisional_91_95",#N/A,FALSE,"MA";"ann_bs_96",#N/A,FALSE,"MA";"ann_cf_96",#N/A,FALSE,"MA"}</definedName>
    <definedName name="wrn.96_model._2" localSheetId="3" hidden="1">{"qtr_is_94_95",#N/A,FALSE,"MA";"ann_is_96",#N/A,FALSE,"MA";"seg_sales_96",#N/A,FALSE,"MA";"seg_inc_96",#N/A,FALSE,"MA";"divisional_91_95",#N/A,FALSE,"MA";"ann_bs_96",#N/A,FALSE,"MA";"ann_cf_96",#N/A,FALSE,"MA"}</definedName>
    <definedName name="wrn.96_model._2" hidden="1">{"qtr_is_94_95",#N/A,FALSE,"MA";"ann_is_96",#N/A,FALSE,"MA";"seg_sales_96",#N/A,FALSE,"MA";"seg_inc_96",#N/A,FALSE,"MA";"divisional_91_95",#N/A,FALSE,"MA";"ann_bs_96",#N/A,FALSE,"MA";"ann_cf_96",#N/A,FALSE,"MA"}</definedName>
    <definedName name="wrn.97." localSheetId="3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._1" localSheetId="3" hidden="1">{#N/A,#N/A,FALSE,"지침";#N/A,#N/A,FALSE,"환경분석";#N/A,#N/A,FALSE,"Sheet16"}</definedName>
    <definedName name="wrn.97._1" hidden="1">{#N/A,#N/A,FALSE,"지침";#N/A,#N/A,FALSE,"환경분석";#N/A,#N/A,FALSE,"Sheet16"}</definedName>
    <definedName name="wrn.97._1_1" localSheetId="3" hidden="1">{#N/A,#N/A,FALSE,"지침";#N/A,#N/A,FALSE,"환경분석";#N/A,#N/A,FALSE,"Sheet16"}</definedName>
    <definedName name="wrn.97._1_1" hidden="1">{#N/A,#N/A,FALSE,"지침";#N/A,#N/A,FALSE,"환경분석";#N/A,#N/A,FALSE,"Sheet16"}</definedName>
    <definedName name="wrn.97._2" localSheetId="3" hidden="1">{#N/A,#N/A,FALSE,"지침";#N/A,#N/A,FALSE,"환경분석";#N/A,#N/A,FALSE,"Sheet16"}</definedName>
    <definedName name="wrn.97._2" hidden="1">{#N/A,#N/A,FALSE,"지침";#N/A,#N/A,FALSE,"환경분석";#N/A,#N/A,FALSE,"Sheet16"}</definedName>
    <definedName name="wrn.aaa." localSheetId="3" hidden="1">{#N/A,#N/A,FALSE,"ALM-ASISC"}</definedName>
    <definedName name="wrn.aaa." hidden="1">{#N/A,#N/A,FALSE,"ALM-ASISC"}</definedName>
    <definedName name="wrn.aaa._1" localSheetId="3" hidden="1">{#N/A,#N/A,FALSE,"ALM-ASISC"}</definedName>
    <definedName name="wrn.aaa._1" hidden="1">{#N/A,#N/A,FALSE,"ALM-ASISC"}</definedName>
    <definedName name="wrn.aaa._1_1" localSheetId="3" hidden="1">{#N/A,#N/A,FALSE,"ALM-ASISC"}</definedName>
    <definedName name="wrn.aaa._1_1" hidden="1">{#N/A,#N/A,FALSE,"ALM-ASISC"}</definedName>
    <definedName name="wrn.aaa._2" localSheetId="3" hidden="1">{#N/A,#N/A,FALSE,"ALM-ASISC"}</definedName>
    <definedName name="wrn.aaa._2" hidden="1">{#N/A,#N/A,FALSE,"ALM-ASISC"}</definedName>
    <definedName name="wrn.abc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HESON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2" localSheetId="3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2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dana1." localSheetId="3" hidden="1">{"adana1",#N/A,FALSE,"MASRAF.XLS"}</definedName>
    <definedName name="wrn.adana1." hidden="1">{"adana1",#N/A,FALSE,"MASRAF.XLS"}</definedName>
    <definedName name="wrn.adana2." localSheetId="3" hidden="1">{"adana2",#N/A,FALSE,"MASRAF.XLS"}</definedName>
    <definedName name="wrn.adana2." hidden="1">{"adana2",#N/A,FALSE,"MASRAF.XLS"}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3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LAN.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localSheetId="3" hidden="1">{#N/A,#N/A,FALSE,"TradeSumm";#N/A,#N/A,FALSE,"StatsSumm"}</definedName>
    <definedName name="wrn.Alex." hidden="1">{#N/A,#N/A,FALSE,"TradeSumm";#N/A,#N/A,FALSE,"StatsSumm"}</definedName>
    <definedName name="wrn.ALL." localSheetId="3" hidden="1">{"INCOME",#N/A,FALSE,"ProNet";"VALUE",#N/A,FALSE,"ProNet"}</definedName>
    <definedName name="wrn.ALL." hidden="1">{"INCOME",#N/A,FALSE,"ProNet";"VALUE",#N/A,FALSE,"ProNet"}</definedName>
    <definedName name="wrn.All._.Inputs." localSheetId="3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schedules.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_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heets." localSheetId="3" hidden="1">{#N/A,#N/A,FALSE,"Sum";#N/A,#N/A,FALSE,"Presentation";#N/A,#N/A,FALSE,"Constr Alt 1";#N/A,#N/A,FALSE,"US PD";#N/A,#N/A,FALSE,"US Presentation";#N/A,#N/A,FALSE,"Operation";#N/A,#N/A,FALSE,"Schedule";#N/A,#N/A,FALSE,"Net area";#N/A,#N/A,FALSE,"Projection"}</definedName>
    <definedName name="wrn.All._.Sheets." hidden="1">{#N/A,#N/A,FALSE,"Sum";#N/A,#N/A,FALSE,"Presentation";#N/A,#N/A,FALSE,"Constr Alt 1";#N/A,#N/A,FALSE,"US PD";#N/A,#N/A,FALSE,"US Presentation";#N/A,#N/A,FALSE,"Operation";#N/A,#N/A,FALSE,"Schedule";#N/A,#N/A,FALSE,"Net area";#N/A,#N/A,FALSE,"Projection"}</definedName>
    <definedName name="wrn.allpages." localSheetId="3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nnual." localSheetId="3" hidden="1">{#N/A,#N/A,FALSE,"YPF"}</definedName>
    <definedName name="wrn.Annual." hidden="1">{#N/A,#N/A,FALSE,"YPF"}</definedName>
    <definedName name="wrn.AnnualRentRoll" localSheetId="3" hidden="1">{"AnnualRentRoll",#N/A,FALSE,"RentRoll"}</definedName>
    <definedName name="wrn.AnnualRentRoll" hidden="1">{"AnnualRentRoll",#N/A,FALSE,"RentRoll"}</definedName>
    <definedName name="wrn.AnnualRentRoll." localSheetId="3" hidden="1">{"AnnualRentRoll",#N/A,FALSE,"RentRoll"}</definedName>
    <definedName name="wrn.AnnualRentRoll." hidden="1">{"AnnualRentRoll",#N/A,FALSE,"RentRoll"}</definedName>
    <definedName name="wrn.antalya1." localSheetId="3" hidden="1">{"antalya1",#N/A,FALSE,"MASRAF.XLS"}</definedName>
    <definedName name="wrn.antalya1." hidden="1">{"antalya1",#N/A,FALSE,"MASRAF.XLS"}</definedName>
    <definedName name="wrn.antalya2." localSheetId="3" hidden="1">{"antalya2",#N/A,FALSE,"MASRAF.XLS"}</definedName>
    <definedName name="wrn.antalya2." hidden="1">{"antalya2",#N/A,FALSE,"MASRAF.XLS"}</definedName>
    <definedName name="wrn.assumptions." localSheetId="3" hidden="1">{"baseassum",#N/A,FALSE,"BASEDCF";"bassum2",#N/A,FALSE,"BASEDCF";"hmix",#N/A,FALSE,"BASEDCF"}</definedName>
    <definedName name="wrn.assumptions." hidden="1">{"baseassum",#N/A,FALSE,"BASEDCF";"bassum2",#N/A,FALSE,"BASEDCF";"hmix",#N/A,FALSE,"BASEDCF"}</definedName>
    <definedName name="wrn.Aylık.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1_1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1_1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2" localSheetId="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2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Aylık._3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BaseYearDemand." localSheetId="3" hidden="1">{"Base Year Demand",#N/A,FALSE,"Demand-Base Year"}</definedName>
    <definedName name="wrn.BaseYearDemand." hidden="1">{"Base Year Demand",#N/A,FALSE,"Demand-Base Year"}</definedName>
    <definedName name="wrn.basis." localSheetId="3" hidden="1">{#N/A,#N/A,FALSE,"Nw proj. 9899";#N/A,#N/A,FALSE,"Carry-over proj. 9899";#N/A,#N/A,FALSE,"Nw proj. 9900"}</definedName>
    <definedName name="wrn.basis." hidden="1">{#N/A,#N/A,FALSE,"Nw proj. 9899";#N/A,#N/A,FALSE,"Carry-over proj. 9899";#N/A,#N/A,FALSE,"Nw proj. 9900"}</definedName>
    <definedName name="wrn.basis._1" localSheetId="3" hidden="1">{#N/A,#N/A,FALSE,"Nw proj. 9899";#N/A,#N/A,FALSE,"Carry-over proj. 9899";#N/A,#N/A,FALSE,"Nw proj. 9900"}</definedName>
    <definedName name="wrn.basis._1" hidden="1">{#N/A,#N/A,FALSE,"Nw proj. 9899";#N/A,#N/A,FALSE,"Carry-over proj. 9899";#N/A,#N/A,FALSE,"Nw proj. 9900"}</definedName>
    <definedName name="wrn.basis._1_1" localSheetId="3" hidden="1">{#N/A,#N/A,FALSE,"Nw proj. 9899";#N/A,#N/A,FALSE,"Carry-over proj. 9899";#N/A,#N/A,FALSE,"Nw proj. 9900"}</definedName>
    <definedName name="wrn.basis._1_1" hidden="1">{#N/A,#N/A,FALSE,"Nw proj. 9899";#N/A,#N/A,FALSE,"Carry-over proj. 9899";#N/A,#N/A,FALSE,"Nw proj. 9900"}</definedName>
    <definedName name="wrn.basis._2" localSheetId="3" hidden="1">{#N/A,#N/A,FALSE,"Nw proj. 9899";#N/A,#N/A,FALSE,"Carry-over proj. 9899";#N/A,#N/A,FALSE,"Nw proj. 9900"}</definedName>
    <definedName name="wrn.basis._2" hidden="1">{#N/A,#N/A,FALSE,"Nw proj. 9899";#N/A,#N/A,FALSE,"Carry-over proj. 9899";#N/A,#N/A,FALSE,"Nw proj. 9900"}</definedName>
    <definedName name="wrn.bh." localSheetId="3" hidden="1">{#N/A,#N/A,FALSE,"TELEFON"}</definedName>
    <definedName name="wrn.bh." hidden="1">{#N/A,#N/A,FALSE,"TELEFON"}</definedName>
    <definedName name="wrn.BL94TAXRETURN.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_1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1_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2" localSheetId="3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_2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oth._.Outputs." localSheetId="3" hidden="1">{"LTV Output",#N/A,FALSE,"Output";"DCR Output",#N/A,FALSE,"Output"}</definedName>
    <definedName name="wrn.Both._.Outputs." hidden="1">{"LTV Output",#N/A,FALSE,"Output";"DCR Output",#N/A,FALSE,"Output"}</definedName>
    <definedName name="wrn.BPDATA.96.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UILD." localSheetId="3" hidden="1">{"BUILD",#N/A,TRUE,"NI";"BUILD",#N/A,TRUE,"Surrey";"BUILD",#N/A,TRUE,"Herts &amp; Beds";"BUILD",#N/A,TRUE,"Glasgow";"BUILD",#N/A,TRUE,"Kirklees";"BUILD",#N/A,TRUE,"S Wales";"BUILD",#N/A,TRUE,"UK"}</definedName>
    <definedName name="wrn.BUILD." hidden="1">{"BUILD",#N/A,TRUE,"NI";"BUILD",#N/A,TRUE,"Surrey";"BUILD",#N/A,TRUE,"Herts &amp; Beds";"BUILD",#N/A,TRUE,"Glasgow";"BUILD",#N/A,TRUE,"Kirklees";"BUILD",#N/A,TRUE,"S Wales";"BUILD",#N/A,TRUE,"UK"}</definedName>
    <definedName name="wrn.Buildups.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pital._.schedules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_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ri._.Ay." localSheetId="3" hidden="1">{#N/A,#N/A,FALSE,"Bilanço";#N/A,#N/A,FALSE,"Kümülatif Gelir Tablosu";#N/A,#N/A,FALSE,"Aylık Gelir Tablosu";#N/A,#N/A,FALSE,"Raşyo 1"}</definedName>
    <definedName name="wrn.Cari._.Ay." hidden="1">{#N/A,#N/A,FALSE,"Bilanço";#N/A,#N/A,FALSE,"Kümülatif Gelir Tablosu";#N/A,#N/A,FALSE,"Aylık Gelir Tablosu";#N/A,#N/A,FALSE,"Raşyo 1"}</definedName>
    <definedName name="wrn.Cari._.Ay._1" localSheetId="3" hidden="1">{#N/A,#N/A,FALSE,"Bilanço";#N/A,#N/A,FALSE,"Kümülatif Gelir Tablosu";#N/A,#N/A,FALSE,"Aylık Gelir Tablosu";#N/A,#N/A,FALSE,"Raşyo 1"}</definedName>
    <definedName name="wrn.Cari._.Ay._1" hidden="1">{#N/A,#N/A,FALSE,"Bilanço";#N/A,#N/A,FALSE,"Kümülatif Gelir Tablosu";#N/A,#N/A,FALSE,"Aylık Gelir Tablosu";#N/A,#N/A,FALSE,"Raşyo 1"}</definedName>
    <definedName name="wrn.Cari._.Ay._1_1" localSheetId="3" hidden="1">{#N/A,#N/A,FALSE,"Bilanço";#N/A,#N/A,FALSE,"Kümülatif Gelir Tablosu";#N/A,#N/A,FALSE,"Aylık Gelir Tablosu";#N/A,#N/A,FALSE,"Raşyo 1"}</definedName>
    <definedName name="wrn.Cari._.Ay._1_1" hidden="1">{#N/A,#N/A,FALSE,"Bilanço";#N/A,#N/A,FALSE,"Kümülatif Gelir Tablosu";#N/A,#N/A,FALSE,"Aylık Gelir Tablosu";#N/A,#N/A,FALSE,"Raşyo 1"}</definedName>
    <definedName name="wrn.Cari._.Ay._2" localSheetId="3" hidden="1">{#N/A,#N/A,FALSE,"Bilanço";#N/A,#N/A,FALSE,"Kümülatif Gelir Tablosu";#N/A,#N/A,FALSE,"Aylık Gelir Tablosu";#N/A,#N/A,FALSE,"Raşyo 1"}</definedName>
    <definedName name="wrn.Cari._.Ay._2" hidden="1">{#N/A,#N/A,FALSE,"Bilanço";#N/A,#N/A,FALSE,"Kümülatif Gelir Tablosu";#N/A,#N/A,FALSE,"Aylık Gelir Tablosu";#N/A,#N/A,FALSE,"Raşyo 1"}</definedName>
    <definedName name="wrn.Cari._.Ay._3" hidden="1">{#N/A,#N/A,FALSE,"Bilanço";#N/A,#N/A,FALSE,"Kümülatif Gelir Tablosu";#N/A,#N/A,FALSE,"Aylık Gelir Tablosu";#N/A,#N/A,FALSE,"Raşyo 1"}</definedName>
    <definedName name="wrn.CHART." localSheetId="3" hidden="1">{"CHART",#N/A,FALSE,"Arch Communications"}</definedName>
    <definedName name="wrn.CHART." hidden="1">{"CHART",#N/A,FALSE,"Arch Communications"}</definedName>
    <definedName name="wrn.Charts." localSheetId="3" hidden="1">{"Charts1",#N/A,FALSE,"Charts1";"Charts2",#N/A,FALSE,"Charts2"}</definedName>
    <definedName name="wrn.Charts." hidden="1">{"Charts1",#N/A,FALSE,"Charts1";"Charts2",#N/A,FALSE,"Charts2"}</definedName>
    <definedName name="wrn.CIC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2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2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." localSheetId="3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3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3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ns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_1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_1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_1_1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_1_1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_2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ns_2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co._.Only." localSheetId="3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_1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_1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3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ed." localSheetId="3" hidden="1">{"income",#N/A,FALSE,"CONSOLIDATED";"value",#N/A,FALSE,"CONSOLIDATED"}</definedName>
    <definedName name="wrn.consolidated." hidden="1">{"income",#N/A,FALSE,"CONSOLIDATED";"value",#N/A,FALSE,"CONSOLIDATED"}</definedName>
    <definedName name="wrn.contribution." localSheetId="3" hidden="1">{#N/A,#N/A,FALSE,"Contribution Analysis"}</definedName>
    <definedName name="wrn.contribution." hidden="1">{#N/A,#N/A,FALSE,"Contribution Analysis"}</definedName>
    <definedName name="wrn.contribution._1" localSheetId="3" hidden="1">{#N/A,#N/A,FALSE,"Contribution Analysis"}</definedName>
    <definedName name="wrn.contribution._1" hidden="1">{#N/A,#N/A,FALSE,"Contribution Analysis"}</definedName>
    <definedName name="wrn.contribution._1_1" localSheetId="3" hidden="1">{#N/A,#N/A,FALSE,"Contribution Analysis"}</definedName>
    <definedName name="wrn.contribution._1_1" hidden="1">{#N/A,#N/A,FALSE,"Contribution Analysis"}</definedName>
    <definedName name="wrn.contribution._2" localSheetId="3" hidden="1">{#N/A,#N/A,FALSE,"Contribution Analysis"}</definedName>
    <definedName name="wrn.contribution._2" hidden="1">{#N/A,#N/A,FALSE,"Contribution Analysis"}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3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._.FS._.국문._1_1" localSheetId="3" hidden="1">{#N/A,#N/A,FALSE,"BS";#N/A,#N/A,FALSE,"PL";#N/A,#N/A,FALSE,"처분";#N/A,#N/A,FALSE,"현금";#N/A,#N/A,FALSE,"매출";#N/A,#N/A,FALSE,"원가";#N/A,#N/A,FALSE,"경영"}</definedName>
    <definedName name="wrn.COSA._.FS._.국문._1_1" hidden="1">{#N/A,#N/A,FALSE,"BS";#N/A,#N/A,FALSE,"PL";#N/A,#N/A,FALSE,"처분";#N/A,#N/A,FALSE,"현금";#N/A,#N/A,FALSE,"매출";#N/A,#N/A,FALSE,"원가";#N/A,#N/A,FALSE,"경영"}</definedName>
    <definedName name="wrn.COSA._.FS._.국문._2" localSheetId="3" hidden="1">{#N/A,#N/A,FALSE,"BS";#N/A,#N/A,FALSE,"PL";#N/A,#N/A,FALSE,"처분";#N/A,#N/A,FALSE,"현금";#N/A,#N/A,FALSE,"매출";#N/A,#N/A,FALSE,"원가";#N/A,#N/A,FALSE,"경영"}</definedName>
    <definedName name="wrn.COSA._.FS._.국문._2" hidden="1">{#N/A,#N/A,FALSE,"BS";#N/A,#N/A,FALSE,"PL";#N/A,#N/A,FALSE,"처분";#N/A,#N/A,FALSE,"현금";#N/A,#N/A,FALSE,"매출";#N/A,#N/A,FALSE,"원가";#N/A,#N/A,FALSE,"경영"}</definedName>
    <definedName name="wrn.COSA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2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s._.Cons._.Year." localSheetId="3" hidden="1">{"Costs Cons year",#N/A,FALSE,"COSTS"}</definedName>
    <definedName name="wrn.Costs._.Cons._.Year." hidden="1">{"Costs Cons year",#N/A,FALSE,"COSTS"}</definedName>
    <definedName name="wrn.criteria.95p." localSheetId="3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riteria.95p._1" localSheetId="3" hidden="1">{#N/A,#N/A,FALSE,"1.CRITERIA";#N/A,#N/A,FALSE,"2.IS";#N/A,#N/A,FALSE,"3.BS";#N/A,#N/A,FALSE,"4.PER PL";#N/A,#N/A,FALSE,"5.INVESTMENT";#N/A,#N/A,FALSE,"6.공문";#N/A,#N/A,FALSE,"7.netinvest"}</definedName>
    <definedName name="wrn.criteria.95p._1" hidden="1">{#N/A,#N/A,FALSE,"1.CRITERIA";#N/A,#N/A,FALSE,"2.IS";#N/A,#N/A,FALSE,"3.BS";#N/A,#N/A,FALSE,"4.PER PL";#N/A,#N/A,FALSE,"5.INVESTMENT";#N/A,#N/A,FALSE,"6.공문";#N/A,#N/A,FALSE,"7.netinvest"}</definedName>
    <definedName name="wrn.criteria.95p._1_1" localSheetId="3" hidden="1">{#N/A,#N/A,FALSE,"1.CRITERIA";#N/A,#N/A,FALSE,"2.IS";#N/A,#N/A,FALSE,"3.BS";#N/A,#N/A,FALSE,"4.PER PL";#N/A,#N/A,FALSE,"5.INVESTMENT";#N/A,#N/A,FALSE,"6.공문";#N/A,#N/A,FALSE,"7.netinvest"}</definedName>
    <definedName name="wrn.criteria.95p._1_1" hidden="1">{#N/A,#N/A,FALSE,"1.CRITERIA";#N/A,#N/A,FALSE,"2.IS";#N/A,#N/A,FALSE,"3.BS";#N/A,#N/A,FALSE,"4.PER PL";#N/A,#N/A,FALSE,"5.INVESTMENT";#N/A,#N/A,FALSE,"6.공문";#N/A,#N/A,FALSE,"7.netinvest"}</definedName>
    <definedName name="wrn.criteria.95p._2" localSheetId="3" hidden="1">{#N/A,#N/A,FALSE,"1.CRITERIA";#N/A,#N/A,FALSE,"2.IS";#N/A,#N/A,FALSE,"3.BS";#N/A,#N/A,FALSE,"4.PER PL";#N/A,#N/A,FALSE,"5.INVESTMENT";#N/A,#N/A,FALSE,"6.공문";#N/A,#N/A,FALSE,"7.netinvest"}</definedName>
    <definedName name="wrn.criteria.95p._2" hidden="1">{#N/A,#N/A,FALSE,"1.CRITERIA";#N/A,#N/A,FALSE,"2.IS";#N/A,#N/A,FALSE,"3.BS";#N/A,#N/A,FALSE,"4.PER PL";#N/A,#N/A,FALSE,"5.INVESTMENT";#N/A,#N/A,FALSE,"6.공문";#N/A,#N/A,FALSE,"7.netinvest"}</definedName>
    <definedName name="wrn.csc." localSheetId="3" hidden="1">{"orixcsc",#N/A,FALSE,"ORIX CSC";"orixcsc2",#N/A,FALSE,"ORIX CSC"}</definedName>
    <definedName name="wrn.csc." hidden="1">{"orixcsc",#N/A,FALSE,"ORIX CSC";"orixcsc2",#N/A,FALSE,"ORIX CSC"}</definedName>
    <definedName name="wrn.csc._1" localSheetId="3" hidden="1">{"orixcsc",#N/A,FALSE,"ORIX CSC";"orixcsc2",#N/A,FALSE,"ORIX CSC"}</definedName>
    <definedName name="wrn.csc._1" hidden="1">{"orixcsc",#N/A,FALSE,"ORIX CSC";"orixcsc2",#N/A,FALSE,"ORIX CSC"}</definedName>
    <definedName name="wrn.csc._1_1" localSheetId="3" hidden="1">{"orixcsc",#N/A,FALSE,"ORIX CSC";"orixcsc2",#N/A,FALSE,"ORIX CSC"}</definedName>
    <definedName name="wrn.csc._1_1" hidden="1">{"orixcsc",#N/A,FALSE,"ORIX CSC";"orixcsc2",#N/A,FALSE,"ORIX CSC"}</definedName>
    <definedName name="wrn.csc._2" localSheetId="3" hidden="1">{"orixcsc",#N/A,FALSE,"ORIX CSC";"orixcsc2",#N/A,FALSE,"ORIX CSC"}</definedName>
    <definedName name="wrn.csc._2" hidden="1">{"orixcsc",#N/A,FALSE,"ORIX CSC";"orixcsc2",#N/A,FALSE,"ORIX CSC"}</definedName>
    <definedName name="wrn.csc2." localSheetId="3" hidden="1">{#N/A,#N/A,FALSE,"ORIX CSC"}</definedName>
    <definedName name="wrn.csc2." hidden="1">{#N/A,#N/A,FALSE,"ORIX CSC"}</definedName>
    <definedName name="wrn.csc2._1" localSheetId="3" hidden="1">{#N/A,#N/A,FALSE,"ORIX CSC"}</definedName>
    <definedName name="wrn.csc2._1" hidden="1">{#N/A,#N/A,FALSE,"ORIX CSC"}</definedName>
    <definedName name="wrn.csc2._1_1" localSheetId="3" hidden="1">{#N/A,#N/A,FALSE,"ORIX CSC"}</definedName>
    <definedName name="wrn.csc2._1_1" hidden="1">{#N/A,#N/A,FALSE,"ORIX CSC"}</definedName>
    <definedName name="wrn.csc2._2" localSheetId="3" hidden="1">{#N/A,#N/A,FALSE,"ORIX CSC"}</definedName>
    <definedName name="wrn.csc2._2" hidden="1">{#N/A,#N/A,FALSE,"ORIX CSC"}</definedName>
    <definedName name="wrn.dcf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_1" hidden="1">{"mgmt forecast",#N/A,FALSE,"Mgmt Forecast";"dcf table",#N/A,FALSE,"Mgmt Forecast";"sensitivity",#N/A,FALSE,"Mgmt Forecast";"table inputs",#N/A,FALSE,"Mgmt Forecast";"calculations",#N/A,FALSE,"Mgmt Forecast"}</definedName>
    <definedName name="wrn.dcf_1_1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_1_1" hidden="1">{"mgmt forecast",#N/A,FALSE,"Mgmt Forecast";"dcf table",#N/A,FALSE,"Mgmt Forecast";"sensitivity",#N/A,FALSE,"Mgmt Forecast";"table inputs",#N/A,FALSE,"Mgmt Forecast";"calculations",#N/A,FALSE,"Mgmt Forecast"}</definedName>
    <definedName name="wrn.dcf_2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_2" hidden="1">{"mgmt forecast",#N/A,FALSE,"Mgmt Forecast";"dcf table",#N/A,FALSE,"Mgmt Forecast";"sensitivity",#N/A,FALSE,"Mgmt Forecast";"table inputs",#N/A,FALSE,"Mgmt Forecast";"calculations",#N/A,FALSE,"Mgmt Forecast"}</definedName>
    <definedName name="wrn.DCR._.Output." localSheetId="3" hidden="1">{"DCR Output",#N/A,FALSE,"Output"}</definedName>
    <definedName name="wrn.DCR._.Output." hidden="1">{"DCR Output",#N/A,FALSE,"Output"}</definedName>
    <definedName name="wrn.dd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emand._.Calcs." localSheetId="3" hidden="1">{#N/A,#N/A,FALSE,"Demand Calcs"}</definedName>
    <definedName name="wrn.Demand._.Calcs." hidden="1">{#N/A,#N/A,FALSE,"Demand Calcs"}</definedName>
    <definedName name="wrn.Demand._.Inputs." localSheetId="3" hidden="1">{#N/A,#N/A,FALSE,"Demand Inputs"}</definedName>
    <definedName name="wrn.Demand._.Inputs." hidden="1">{#N/A,#N/A,FALSE,"Demand Inputs"}</definedName>
    <definedName name="wrn.depmatrix." localSheetId="3" hidden="1">{"depmatrix",#N/A,FALSE,"DECATUR-DIMMIT"}</definedName>
    <definedName name="wrn.depmatrix." hidden="1">{"depmatrix",#N/A,FALSE,"DECATUR-DIMMIT"}</definedName>
    <definedName name="wrn.Development." localSheetId="3" hidden="1">{#N/A,#N/A,FALSE,"Development";#N/A,#N/A,FALSE,"Summary";#N/A,#N/A,FALSE,"People Time";#N/A,#N/A,FALSE,"Summary of People";#N/A,#N/A,FALSE,"Planing"}</definedName>
    <definedName name="wrn.Development." hidden="1">{#N/A,#N/A,FALSE,"Development";#N/A,#N/A,FALSE,"Summary";#N/A,#N/A,FALSE,"People Time";#N/A,#N/A,FALSE,"Summary of People";#N/A,#N/A,FALSE,"Planing"}</definedName>
    <definedName name="wrn.DG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_1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_1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_1_1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_1_1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_2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._2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G_1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_1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_1_1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_1_1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_2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_2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ege1." localSheetId="3" hidden="1">{"ege1",#N/A,FALSE,"MASRAF.XLS"}</definedName>
    <definedName name="wrn.ege1." hidden="1">{"ege1",#N/A,FALSE,"MASRAF.XLS"}</definedName>
    <definedName name="wrn.ege2." localSheetId="3" hidden="1">{"ege2",#N/A,FALSE,"MASRAF.XLS"}</definedName>
    <definedName name="wrn.ege2." hidden="1">{"ege2",#N/A,FALSE,"MASRAF.XLS"}</definedName>
    <definedName name="wrn.ExitAndSalesAssumptions." localSheetId="3" hidden="1">{#N/A,#N/A,FALSE,"ExitStratigy"}</definedName>
    <definedName name="wrn.ExitAndSalesAssumptions." hidden="1">{#N/A,#N/A,FALSE,"ExitStratigy"}</definedName>
    <definedName name="wrn.Fair._.Share._.Calcs." localSheetId="3" hidden="1">{#N/A,#N/A,FALSE,"Fair Share"}</definedName>
    <definedName name="wrn.Fair._.Share._.Calcs." hidden="1">{#N/A,#N/A,FALSE,"Fair Share"}</definedName>
    <definedName name="wrn.FCB." localSheetId="3" hidden="1">{"FCB_ALL",#N/A,FALSE,"FCB"}</definedName>
    <definedName name="wrn.FCB." hidden="1">{"FCB_ALL",#N/A,FALSE,"FCB"}</definedName>
    <definedName name="wrn.FCB._1" localSheetId="3" hidden="1">{"FCB_ALL",#N/A,FALSE,"FCB"}</definedName>
    <definedName name="wrn.FCB._1" hidden="1">{"FCB_ALL",#N/A,FALSE,"FCB"}</definedName>
    <definedName name="wrn.FCB._1_1" localSheetId="3" hidden="1">{"FCB_ALL",#N/A,FALSE,"FCB"}</definedName>
    <definedName name="wrn.FCB._1_1" hidden="1">{"FCB_ALL",#N/A,FALSE,"FCB"}</definedName>
    <definedName name="wrn.FCB._2" localSheetId="3" hidden="1">{"FCB_ALL",#N/A,FALSE,"FCB"}</definedName>
    <definedName name="wrn.FCB._2" hidden="1">{"FCB_ALL",#N/A,FALSE,"FCB"}</definedName>
    <definedName name="wrn.FCB._3" localSheetId="3" hidden="1">{"FCB_ALL",#N/A,FALSE,"FCB"}</definedName>
    <definedName name="wrn.FCB._3" hidden="1">{"FCB_ALL",#N/A,FALSE,"FCB"}</definedName>
    <definedName name="wrn.FCB._4" localSheetId="3" hidden="1">{"FCB_ALL",#N/A,FALSE,"FCB"}</definedName>
    <definedName name="wrn.FCB._4" hidden="1">{"FCB_ALL",#N/A,FALSE,"FCB"}</definedName>
    <definedName name="wrn.FCB._5" localSheetId="3" hidden="1">{"FCB_ALL",#N/A,FALSE,"FCB"}</definedName>
    <definedName name="wrn.FCB._5" hidden="1">{"FCB_ALL",#N/A,FALSE,"FCB"}</definedName>
    <definedName name="wrn.fcb1" localSheetId="3" hidden="1">{"FCB_ALL",#N/A,FALSE,"FCB"}</definedName>
    <definedName name="wrn.fcb1" hidden="1">{"FCB_ALL",#N/A,FALSE,"FCB"}</definedName>
    <definedName name="wrn.fcb1_1" localSheetId="3" hidden="1">{"FCB_ALL",#N/A,FALSE,"FCB"}</definedName>
    <definedName name="wrn.fcb1_1" hidden="1">{"FCB_ALL",#N/A,FALSE,"FCB"}</definedName>
    <definedName name="wrn.fcb1_2" localSheetId="3" hidden="1">{"FCB_ALL",#N/A,FALSE,"FCB"}</definedName>
    <definedName name="wrn.fcb1_2" hidden="1">{"FCB_ALL",#N/A,FALSE,"FCB"}</definedName>
    <definedName name="wrn.fcb1_3" localSheetId="3" hidden="1">{"FCB_ALL",#N/A,FALSE,"FCB"}</definedName>
    <definedName name="wrn.fcb1_3" hidden="1">{"FCB_ALL",#N/A,FALSE,"FCB"}</definedName>
    <definedName name="wrn.fcb1_4" localSheetId="3" hidden="1">{"FCB_ALL",#N/A,FALSE,"FCB"}</definedName>
    <definedName name="wrn.fcb1_4" hidden="1">{"FCB_ALL",#N/A,FALSE,"FCB"}</definedName>
    <definedName name="wrn.fcb1_5" localSheetId="3" hidden="1">{"FCB_ALL",#N/A,FALSE,"FCB"}</definedName>
    <definedName name="wrn.fcb1_5" hidden="1">{"FCB_ALL",#N/A,FALSE,"FCB"}</definedName>
    <definedName name="wrn.fcb2" localSheetId="3" hidden="1">{"FCB_ALL",#N/A,FALSE,"FCB"}</definedName>
    <definedName name="wrn.fcb2" hidden="1">{"FCB_ALL",#N/A,FALSE,"FCB"}</definedName>
    <definedName name="wrn.fcb2_1" localSheetId="3" hidden="1">{"FCB_ALL",#N/A,FALSE,"FCB"}</definedName>
    <definedName name="wrn.fcb2_1" hidden="1">{"FCB_ALL",#N/A,FALSE,"FCB"}</definedName>
    <definedName name="wrn.fcb2_1_1" localSheetId="3" hidden="1">{"FCB_ALL",#N/A,FALSE,"FCB"}</definedName>
    <definedName name="wrn.fcb2_1_1" hidden="1">{"FCB_ALL",#N/A,FALSE,"FCB"}</definedName>
    <definedName name="wrn.fcb2_2" localSheetId="3" hidden="1">{"FCB_ALL",#N/A,FALSE,"FCB"}</definedName>
    <definedName name="wrn.fcb2_2" hidden="1">{"FCB_ALL",#N/A,FALSE,"FCB"}</definedName>
    <definedName name="wrn.fcb2_3" localSheetId="3" hidden="1">{"FCB_ALL",#N/A,FALSE,"FCB"}</definedName>
    <definedName name="wrn.fcb2_3" hidden="1">{"FCB_ALL",#N/A,FALSE,"FCB"}</definedName>
    <definedName name="wrn.fcb2_4" localSheetId="3" hidden="1">{"FCB_ALL",#N/A,FALSE,"FCB"}</definedName>
    <definedName name="wrn.fcb2_4" hidden="1">{"FCB_ALL",#N/A,FALSE,"FCB"}</definedName>
    <definedName name="wrn.fcb2_5" localSheetId="3" hidden="1">{"FCB_ALL",#N/A,FALSE,"FCB"}</definedName>
    <definedName name="wrn.fcb2_5" hidden="1">{"FCB_ALL",#N/A,FALSE,"FCB"}</definedName>
    <definedName name="wrn.fcb3" localSheetId="3" hidden="1">{"FCB_ALL",#N/A,FALSE,"FCB"}</definedName>
    <definedName name="wrn.fcb3" hidden="1">{"FCB_ALL",#N/A,FALSE,"FCB"}</definedName>
    <definedName name="wrn.fcb3_1" localSheetId="3" hidden="1">{"FCB_ALL",#N/A,FALSE,"FCB"}</definedName>
    <definedName name="wrn.fcb3_1" hidden="1">{"FCB_ALL",#N/A,FALSE,"FCB"}</definedName>
    <definedName name="wrn.fcb3_2" localSheetId="3" hidden="1">{"FCB_ALL",#N/A,FALSE,"FCB"}</definedName>
    <definedName name="wrn.fcb3_2" hidden="1">{"FCB_ALL",#N/A,FALSE,"FCB"}</definedName>
    <definedName name="wrn.fcb3_3" localSheetId="3" hidden="1">{"FCB_ALL",#N/A,FALSE,"FCB"}</definedName>
    <definedName name="wrn.fcb3_3" hidden="1">{"FCB_ALL",#N/A,FALSE,"FCB"}</definedName>
    <definedName name="wrn.fcb3_4" localSheetId="3" hidden="1">{"FCB_ALL",#N/A,FALSE,"FCB"}</definedName>
    <definedName name="wrn.fcb3_4" hidden="1">{"FCB_ALL",#N/A,FALSE,"FCB"}</definedName>
    <definedName name="wrn.fcb3_5" localSheetId="3" hidden="1">{"FCB_ALL",#N/A,FALSE,"FCB"}</definedName>
    <definedName name="wrn.fcb3_5" hidden="1">{"FCB_ALL",#N/A,FALSE,"FCB"}</definedName>
    <definedName name="wrn.Final._.Output." localSheetId="3" hidden="1">{#N/A,#N/A,FALSE,"Final Output"}</definedName>
    <definedName name="wrn.Final._.Output." hidden="1">{#N/A,#N/A,FALSE,"Final Output"}</definedName>
    <definedName name="wrn.Financials_long." localSheetId="3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xed._.assets." localSheetId="3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IZIB." localSheetId="3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lash." localSheetId="3" hidden="1">{"FlashP1",#N/A,FALSE,"Flash p 1";"FlashKInd",#N/A,FALSE,"Flash K Ind";"FlashOpProf",#N/A,FALSE,"Flash Op prof";"Market",#N/A,FALSE,"Market"}</definedName>
    <definedName name="wrn.Flash." hidden="1">{"FlashP1",#N/A,FALSE,"Flash p 1";"FlashKInd",#N/A,FALSE,"Flash K Ind";"FlashOpProf",#N/A,FALSE,"Flash Op prof";"Market",#N/A,FALSE,"Market"}</definedName>
    <definedName name="wrn.Freq_Res." localSheetId="3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TS.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_1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_1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_1_1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_1_1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_2" localSheetId="3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TS._2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" localSheetId="3" hidden="1">{"vi1",#N/A,FALSE,"Pagcc";"vi2",#N/A,FALSE,"Pagcc";"vi3",#N/A,FALSE,"Pagcc";"vi4",#N/A,FALSE,"Pagcc";"vi5",#N/A,FALSE,"Pagcc";#N/A,#N/A,FALSE,"Contribution"}</definedName>
    <definedName name="wrn.full." hidden="1">{"vi1",#N/A,FALSE,"Pagcc";"vi2",#N/A,FALSE,"Pagcc";"vi3",#N/A,FALSE,"Pagcc";"vi4",#N/A,FALSE,"Pagcc";"vi5",#N/A,FALSE,"Pagcc";#N/A,#N/A,FALSE,"Contribution"}</definedName>
    <definedName name="wrn.Full._.Model." localSheetId="3" hidden="1">{#N/A,#N/A,TRUE,"IS";#N/A,#N/A,TRUE,"OpEx";#N/A,#N/A,TRUE,"Distribution";#N/A,#N/A,TRUE,"Affiliate";#N/A,#N/A,TRUE,"Advertising";#N/A,#N/A,TRUE,"Programming";#N/A,#N/A,TRUE,"Employees";#N/A,#N/A,TRUE,"Drivers"}</definedName>
    <definedName name="wrn.Full._.Model." hidden="1">{#N/A,#N/A,TRUE,"IS";#N/A,#N/A,TRUE,"OpEx";#N/A,#N/A,TRUE,"Distribution";#N/A,#N/A,TRUE,"Affiliate";#N/A,#N/A,TRUE,"Advertising";#N/A,#N/A,TRUE,"Programming";#N/A,#N/A,TRUE,"Employees";#N/A,#N/A,TRUE,"Drivers"}</definedName>
    <definedName name="wrn.Full._.Monty.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" localSheetId="3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localSheetId="3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nding._.Analysis." localSheetId="3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localSheetId="3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Z_REP." localSheetId="3" hidden="1">{"FUZ_INC_A",#N/A,FALSE,"NOBE";"FUZ_INC_Q",#N/A,FALSE,"NOBE";"FUZ_BAL_A",#N/A,FALSE,"NOBE";"FUZ_CASH_A",#N/A,FALSE,"NOBE";"FUZ_PROD_A",#N/A,FALSE,"NOBE"}</definedName>
    <definedName name="wrn.FUZ_REP." hidden="1">{"FUZ_INC_A",#N/A,FALSE,"NOBE";"FUZ_INC_Q",#N/A,FALSE,"NOBE";"FUZ_BAL_A",#N/A,FALSE,"NOBE";"FUZ_CASH_A",#N/A,FALSE,"NOBE";"FUZ_PROD_A",#N/A,FALSE,"NOBE"}</definedName>
    <definedName name="wrn.FUZ_REP._1" localSheetId="3" hidden="1">{"FUZ_INC_A",#N/A,FALSE,"NOBE";"FUZ_INC_Q",#N/A,FALSE,"NOBE";"FUZ_BAL_A",#N/A,FALSE,"NOBE";"FUZ_CASH_A",#N/A,FALSE,"NOBE";"FUZ_PROD_A",#N/A,FALSE,"NOBE"}</definedName>
    <definedName name="wrn.FUZ_REP._1" hidden="1">{"FUZ_INC_A",#N/A,FALSE,"NOBE";"FUZ_INC_Q",#N/A,FALSE,"NOBE";"FUZ_BAL_A",#N/A,FALSE,"NOBE";"FUZ_CASH_A",#N/A,FALSE,"NOBE";"FUZ_PROD_A",#N/A,FALSE,"NOBE"}</definedName>
    <definedName name="wrn.FUZ_REP._1_1" localSheetId="3" hidden="1">{"FUZ_INC_A",#N/A,FALSE,"NOBE";"FUZ_INC_Q",#N/A,FALSE,"NOBE";"FUZ_BAL_A",#N/A,FALSE,"NOBE";"FUZ_CASH_A",#N/A,FALSE,"NOBE";"FUZ_PROD_A",#N/A,FALSE,"NOBE"}</definedName>
    <definedName name="wrn.FUZ_REP._1_1" hidden="1">{"FUZ_INC_A",#N/A,FALSE,"NOBE";"FUZ_INC_Q",#N/A,FALSE,"NOBE";"FUZ_BAL_A",#N/A,FALSE,"NOBE";"FUZ_CASH_A",#N/A,FALSE,"NOBE";"FUZ_PROD_A",#N/A,FALSE,"NOBE"}</definedName>
    <definedName name="wrn.FUZ_REP._2" localSheetId="3" hidden="1">{"FUZ_INC_A",#N/A,FALSE,"NOBE";"FUZ_INC_Q",#N/A,FALSE,"NOBE";"FUZ_BAL_A",#N/A,FALSE,"NOBE";"FUZ_CASH_A",#N/A,FALSE,"NOBE";"FUZ_PROD_A",#N/A,FALSE,"NOBE"}</definedName>
    <definedName name="wrn.FUZ_REP._2" hidden="1">{"FUZ_INC_A",#N/A,FALSE,"NOBE";"FUZ_INC_Q",#N/A,FALSE,"NOBE";"FUZ_BAL_A",#N/A,FALSE,"NOBE";"FUZ_CASH_A",#N/A,FALSE,"NOBE";"FUZ_PROD_A",#N/A,FALSE,"NOBE"}</definedName>
    <definedName name="wrn.fuz_report." localSheetId="3" hidden="1">{"fuz_inc_a",#N/A,FALSE,"KSS";"fuz_inc_q",#N/A,FALSE,"KSS";"fuz_bal_a",#N/A,FALSE,"KSS";"fuz_cash_a",#N/A,FALSE,"KSS"}</definedName>
    <definedName name="wrn.fuz_report." hidden="1">{"fuz_inc_a",#N/A,FALSE,"KSS";"fuz_inc_q",#N/A,FALSE,"KSS";"fuz_bal_a",#N/A,FALSE,"KSS";"fuz_cash_a",#N/A,FALSE,"KSS"}</definedName>
    <definedName name="wrn.fuz_report._1" localSheetId="3" hidden="1">{"fuz_inc_a",#N/A,FALSE,"KSS";"fuz_inc_q",#N/A,FALSE,"KSS";"fuz_bal_a",#N/A,FALSE,"KSS";"fuz_cash_a",#N/A,FALSE,"KSS"}</definedName>
    <definedName name="wrn.fuz_report._1" hidden="1">{"fuz_inc_a",#N/A,FALSE,"KSS";"fuz_inc_q",#N/A,FALSE,"KSS";"fuz_bal_a",#N/A,FALSE,"KSS";"fuz_cash_a",#N/A,FALSE,"KSS"}</definedName>
    <definedName name="wrn.fuz_report._1_1" localSheetId="3" hidden="1">{"fuz_inc_a",#N/A,FALSE,"KSS";"fuz_inc_q",#N/A,FALSE,"KSS";"fuz_bal_a",#N/A,FALSE,"KSS";"fuz_cash_a",#N/A,FALSE,"KSS"}</definedName>
    <definedName name="wrn.fuz_report._1_1" hidden="1">{"fuz_inc_a",#N/A,FALSE,"KSS";"fuz_inc_q",#N/A,FALSE,"KSS";"fuz_bal_a",#N/A,FALSE,"KSS";"fuz_cash_a",#N/A,FALSE,"KSS"}</definedName>
    <definedName name="wrn.fuz_report._2" localSheetId="3" hidden="1">{"fuz_inc_a",#N/A,FALSE,"KSS";"fuz_inc_q",#N/A,FALSE,"KSS";"fuz_bal_a",#N/A,FALSE,"KSS";"fuz_cash_a",#N/A,FALSE,"KSS"}</definedName>
    <definedName name="wrn.fuz_report._2" hidden="1">{"fuz_inc_a",#N/A,FALSE,"KSS";"fuz_inc_q",#N/A,FALSE,"KSS";"fuz_bal_a",#N/A,FALSE,"KSS";"fuz_cash_a",#N/A,FALSE,"KSS"}</definedName>
    <definedName name="wrn.GEER_report." localSheetId="3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nelmüd1." localSheetId="3" hidden="1">{"genelmüd1",#N/A,FALSE,"MASRAF.XLS"}</definedName>
    <definedName name="wrn.genelmüd1." hidden="1">{"genelmüd1",#N/A,FALSE,"MASRAF.XLS"}</definedName>
    <definedName name="wrn.genelmüd2." localSheetId="3" hidden="1">{"genelmüd2",#N/A,FALSE,"MASRAF.XLS"}</definedName>
    <definedName name="wrn.genelmüd2." hidden="1">{"genelmüd2",#N/A,FALSE,"MASRAF.XLS"}</definedName>
    <definedName name="wrn.gth." localSheetId="3" hidden="1">{#N/A,#N/A,FALSE,"Title Page";#N/A,#N/A,FALSE,"Summary Sheet"}</definedName>
    <definedName name="wrn.gth." hidden="1">{#N/A,#N/A,FALSE,"Title Page";#N/A,#N/A,FALSE,"Summary Sheet"}</definedName>
    <definedName name="wrn.HAMMOND." localSheetId="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icana1." localSheetId="3" hidden="1">{"icana1",#N/A,FALSE,"MASRAF.XLS"}</definedName>
    <definedName name="wrn.icana1." hidden="1">{"icana1",#N/A,FALSE,"MASRAF.XLS"}</definedName>
    <definedName name="wrn.icana2." localSheetId="3" hidden="1">{"icana2",#N/A,FALSE,"MASRAF.XLS"}</definedName>
    <definedName name="wrn.icana2." hidden="1">{"icana2",#N/A,FALSE,"MASRAF.XLS"}</definedName>
    <definedName name="wrn.IFF94TAX.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_1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2" localSheetId="3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2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ncome._.Cons._.Year." localSheetId="3" hidden="1">{"Income statement (real 2) cons year",#N/A,FALSE,"IS"}</definedName>
    <definedName name="wrn.Income._.Cons._.Year." hidden="1">{"Income statement (real 2) cons year",#N/A,FALSE,"IS"}</definedName>
    <definedName name="wrn.INDEPS." localSheetId="3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ustry.xls." localSheetId="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" localSheetId="3" hidden="1">{"InpCR",#N/A,FALSE,"InpCR";"InpPE",#N/A,FALSE,"InpPE";"InpPP",#N/A,FALSE,"InpPP";"InpPC",#N/A,FALSE,"InpPC"}</definedName>
    <definedName name="wrn.Input." hidden="1">{"InpCR",#N/A,FALSE,"InpCR";"InpPE",#N/A,FALSE,"InpPE";"InpPP",#N/A,FALSE,"InpPP";"InpPC",#N/A,FALSE,"InpPC"}</definedName>
    <definedName name="wrn.input._.and._.output." localSheetId="3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." localSheetId="3" hidden="1">{#N/A,#N/A,FALSE,"Input"}</definedName>
    <definedName name="wrn.Inputs." hidden="1">{#N/A,#N/A,FALSE,"Input"}</definedName>
    <definedName name="wrn.Invest.678.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_1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_1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_2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nvest.678._2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IPO._.Valuation." localSheetId="3" hidden="1">{"assumptions",#N/A,FALSE,"Scenario 1";"valuation",#N/A,FALSE,"Scenario 1"}</definedName>
    <definedName name="wrn.IPO._.Valuation." hidden="1">{"assumptions",#N/A,FALSE,"Scenario 1";"valuation",#N/A,FALSE,"Scenario 1"}</definedName>
    <definedName name="wrn.IVTI_Rep." localSheetId="3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ck94TAXRETURN.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kadikoy1." localSheetId="3" hidden="1">{"kadikoy1",#N/A,FALSE,"MASRAF.XLS"}</definedName>
    <definedName name="wrn.kadikoy1." hidden="1">{"kadikoy1",#N/A,FALSE,"MASRAF.XLS"}</definedName>
    <definedName name="wrn.kadikoy2." localSheetId="3" hidden="1">{"kadikoy2",#N/A,FALSE,"MASRAF.XLS"}</definedName>
    <definedName name="wrn.kadikoy2." hidden="1">{"kadikoy2",#N/A,FALSE,"MASRAF.XLS"}</definedName>
    <definedName name="wrn.KPI._.Sheets." localSheetId="3" hidden="1">{"PO Group",#N/A,TRUE,"KPI Sheets";"PE Asset Cluster",#N/A,TRUE,"KPI Sheets";"PP Asset Cluster",#N/A,TRUE,"KPI Sheets";"BU PE",#N/A,TRUE,"KPI Sheets";"BU PP",#N/A,TRUE,"KPI Sheets";"BU PF",#N/A,TRUE,"KPI Sheets";"BU WC",#N/A,TRUE,"KPI Sheets";"BU EA",#N/A,TRUE,"KPI Sheets"}</definedName>
    <definedName name="wrn.KPI._.Sheets." hidden="1">{"PO Group",#N/A,TRUE,"KPI Sheets";"PE Asset Cluster",#N/A,TRUE,"KPI Sheets";"PP Asset Cluster",#N/A,TRUE,"KPI Sheets";"BU PE",#N/A,TRUE,"KPI Sheets";"BU PP",#N/A,TRUE,"KPI Sheets";"BU PF",#N/A,TRUE,"KPI Sheets";"BU WC",#N/A,TRUE,"KPI Sheets";"BU EA",#N/A,TRUE,"KPI Sheets"}</definedName>
    <definedName name="wrn.kumkol." localSheetId="3" hidden="1">{#N/A,#N/A,FALSE,"Сентябрь";#N/A,#N/A,FALSE,"Пояснительная сентябре 99"}</definedName>
    <definedName name="wrn.kumkol." hidden="1">{#N/A,#N/A,FALSE,"Сентябрь";#N/A,#N/A,FALSE,"Пояснительная сентябре 99"}</definedName>
    <definedName name="wrn.Latent._.Demand._.Inputs." localSheetId="3" hidden="1">{#N/A,#N/A,FALSE,"Latent"}</definedName>
    <definedName name="wrn.Latent._.Demand._.Inputs." hidden="1">{#N/A,#N/A,FALSE,"Latent"}</definedName>
    <definedName name="wrn.LBO._.Summary." localSheetId="3" hidden="1">{"LBO Summary",#N/A,FALSE,"Summary"}</definedName>
    <definedName name="wrn.LBO._.Summary." hidden="1">{"LBO Summary",#N/A,FALSE,"Summary"}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2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3" hidden="1">{#N/A,#N/A,FALSE,"LoanAssumptions"}</definedName>
    <definedName name="wrn.LoanInformation." hidden="1">{#N/A,#N/A,FALSE,"LoanAssumptions"}</definedName>
    <definedName name="wrn.lodging." localSheetId="3" hidden="1">{"p",#N/A,FALSE,"Sheet1";"p 2",#N/A,FALSE,"Sheet1";"p 3",#N/A,FALSE,"Sheet1"}</definedName>
    <definedName name="wrn.lodging." hidden="1">{"p",#N/A,FALSE,"Sheet1";"p 2",#N/A,FALSE,"Sheet1";"p 3",#N/A,FALSE,"Sheet1"}</definedName>
    <definedName name="wrn.LTV._.Output." localSheetId="3" hidden="1">{"LTV Output",#N/A,FALSE,"Output"}</definedName>
    <definedName name="wrn.LTV._.Output." hidden="1">{"LTV Output",#N/A,FALSE,"Output"}</definedName>
    <definedName name="wrn.majorminor." localSheetId="3" hidden="1">{#N/A,#N/A,FALSE,"B6.2 (omis)";#N/A,#N/A,FALSE,"B6.2 (asl)";#N/A,#N/A,FALSE,"B6.2 (dc)";#N/A,#N/A,FALSE,"B6.2 (p) ";#N/A,#N/A,FALSE,"B6.2 (pasl)";#N/A,#N/A,FALSE,"B6.2 (pdc)";#N/A,#N/A,FALSE,"B6.3"}</definedName>
    <definedName name="wrn.majorminor." hidden="1">{#N/A,#N/A,FALSE,"B6.2 (omis)";#N/A,#N/A,FALSE,"B6.2 (asl)";#N/A,#N/A,FALSE,"B6.2 (dc)";#N/A,#N/A,FALSE,"B6.2 (p) ";#N/A,#N/A,FALSE,"B6.2 (pasl)";#N/A,#N/A,FALSE,"B6.2 (pdc)";#N/A,#N/A,FALSE,"B6.3"}</definedName>
    <definedName name="wrn.majorminor._1" localSheetId="3" hidden="1">{#N/A,#N/A,FALSE,"B6.2 (omis)";#N/A,#N/A,FALSE,"B6.2 (asl)";#N/A,#N/A,FALSE,"B6.2 (dc)";#N/A,#N/A,FALSE,"B6.2 (p) ";#N/A,#N/A,FALSE,"B6.2 (pasl)";#N/A,#N/A,FALSE,"B6.2 (pdc)";#N/A,#N/A,FALSE,"B6.3"}</definedName>
    <definedName name="wrn.majorminor._1" hidden="1">{#N/A,#N/A,FALSE,"B6.2 (omis)";#N/A,#N/A,FALSE,"B6.2 (asl)";#N/A,#N/A,FALSE,"B6.2 (dc)";#N/A,#N/A,FALSE,"B6.2 (p) ";#N/A,#N/A,FALSE,"B6.2 (pasl)";#N/A,#N/A,FALSE,"B6.2 (pdc)";#N/A,#N/A,FALSE,"B6.3"}</definedName>
    <definedName name="wrn.majorminor._1_1" localSheetId="3" hidden="1">{#N/A,#N/A,FALSE,"B6.2 (omis)";#N/A,#N/A,FALSE,"B6.2 (asl)";#N/A,#N/A,FALSE,"B6.2 (dc)";#N/A,#N/A,FALSE,"B6.2 (p) ";#N/A,#N/A,FALSE,"B6.2 (pasl)";#N/A,#N/A,FALSE,"B6.2 (pdc)";#N/A,#N/A,FALSE,"B6.3"}</definedName>
    <definedName name="wrn.majorminor._1_1" hidden="1">{#N/A,#N/A,FALSE,"B6.2 (omis)";#N/A,#N/A,FALSE,"B6.2 (asl)";#N/A,#N/A,FALSE,"B6.2 (dc)";#N/A,#N/A,FALSE,"B6.2 (p) ";#N/A,#N/A,FALSE,"B6.2 (pasl)";#N/A,#N/A,FALSE,"B6.2 (pdc)";#N/A,#N/A,FALSE,"B6.3"}</definedName>
    <definedName name="wrn.majorminor._2" localSheetId="3" hidden="1">{#N/A,#N/A,FALSE,"B6.2 (omis)";#N/A,#N/A,FALSE,"B6.2 (asl)";#N/A,#N/A,FALSE,"B6.2 (dc)";#N/A,#N/A,FALSE,"B6.2 (p) ";#N/A,#N/A,FALSE,"B6.2 (pasl)";#N/A,#N/A,FALSE,"B6.2 (pdc)";#N/A,#N/A,FALSE,"B6.3"}</definedName>
    <definedName name="wrn.majorminor._2" hidden="1">{#N/A,#N/A,FALSE,"B6.2 (omis)";#N/A,#N/A,FALSE,"B6.2 (asl)";#N/A,#N/A,FALSE,"B6.2 (dc)";#N/A,#N/A,FALSE,"B6.2 (p) ";#N/A,#N/A,FALSE,"B6.2 (pasl)";#N/A,#N/A,FALSE,"B6.2 (pdc)";#N/A,#N/A,FALSE,"B6.3"}</definedName>
    <definedName name="wrn.Makina._.Projeksiyon." localSheetId="3" hidden="1">{"Bilanço",#N/A,FALSE,"GenelProjeksiyon_Aggregate4";"GelirGider",#N/A,FALSE,"GenelProjeksiyon_Aggregate4";"FonAkım",#N/A,FALSE,"GenelProjeksiyon_Aggregate4"}</definedName>
    <definedName name="wrn.Makina._.Projeksiyon." hidden="1">{"Bilanço",#N/A,FALSE,"GenelProjeksiyon_Aggregate4";"GelirGider",#N/A,FALSE,"GenelProjeksiyon_Aggregate4";"FonAkım",#N/A,FALSE,"GenelProjeksiyon_Aggregate4"}</definedName>
    <definedName name="wrn.merkez1." localSheetId="3" hidden="1">{"merkez1",#N/A,FALSE,"MASRAF.XLS"}</definedName>
    <definedName name="wrn.merkez1." hidden="1">{"merkez1",#N/A,FALSE,"MASRAF.XLS"}</definedName>
    <definedName name="wrn.merkez2." localSheetId="3" hidden="1">{"merkez2",#N/A,FALSE,"MASRAF.XLS"}</definedName>
    <definedName name="wrn.merkez2." hidden="1">{"merkez2",#N/A,FALSE,"MASRAF.XLS"}</definedName>
    <definedName name="wrn.MgtAccs." localSheetId="3" hidden="1">{#N/A,#N/A,FALSE,"Consol";#N/A,#N/A,FALSE,"F&amp;P";#N/A,#N/A,FALSE,"HK";#N/A,#N/A,FALSE,"Sing";#N/A,#N/A,FALSE,"GmbH";#N/A,#N/A,FALSE,"ODS"}</definedName>
    <definedName name="wrn.MgtAccs." hidden="1">{#N/A,#N/A,FALSE,"Consol";#N/A,#N/A,FALSE,"F&amp;P";#N/A,#N/A,FALSE,"HK";#N/A,#N/A,FALSE,"Sing";#N/A,#N/A,FALSE,"GmbH";#N/A,#N/A,FALSE,"ODS"}</definedName>
    <definedName name="wrn.MOBIL." localSheetId="3" hidden="1">{"quarter",#N/A,FALSE,"MOB"}</definedName>
    <definedName name="wrn.MOBIL." hidden="1">{"quarter",#N/A,FALSE,"MOB"}</definedName>
    <definedName name="wrn.Monthly._.Report." localSheetId="3" hidden="1">{#N/A,#N/A,TRUE,"Sales Comparison";#N/A,#N/A,TRUE,"Cum. Summary FFR";#N/A,#N/A,TRUE,"Monthly Summary FFR";#N/A,#N/A,TRUE,"Cum. Summary TL";#N/A,#N/A,TRUE,"Monthly Summary TL"}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Monthly._.report._.Group." localSheetId="3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wrn.Monthly._.report._.Group." hidden="1">{"Page 1",#N/A,FALSE,"Page1";"Overw",#N/A,FALSE,"Overw";"OvW2",#N/A,FALSE,"Overw (2)";"Op Prof YTD",#N/A,FALSE,"Op Prof YTD";"Key ind",#N/A,FALSE,"Key-ind";"Market",#N/A,FALSE,"Market";"K fig 1",#N/A,FALSE,"K-fig 1";"K fig 2",#N/A,FALSE,"K-fig 2"}</definedName>
    <definedName name="wrn.Monthly._.Report._1" localSheetId="3" hidden="1">{#N/A,#N/A,TRUE,"Sales Comparison";#N/A,#N/A,TRUE,"Cum. Summary FFR";#N/A,#N/A,TRUE,"Monthly Summary FFR";#N/A,#N/A,TRUE,"Cum. Summary TL";#N/A,#N/A,TRUE,"Monthly Summary TL"}</definedName>
    <definedName name="wrn.Monthly._.Report._1" hidden="1">{#N/A,#N/A,TRUE,"Sales Comparison";#N/A,#N/A,TRUE,"Cum. Summary FFR";#N/A,#N/A,TRUE,"Monthly Summary FFR";#N/A,#N/A,TRUE,"Cum. Summary TL";#N/A,#N/A,TRUE,"Monthly Summary TL"}</definedName>
    <definedName name="wrn.Monthly._.Report._1_1" localSheetId="3" hidden="1">{#N/A,#N/A,TRUE,"Sales Comparison";#N/A,#N/A,TRUE,"Cum. Summary FFR";#N/A,#N/A,TRUE,"Monthly Summary FFR";#N/A,#N/A,TRUE,"Cum. Summary TL";#N/A,#N/A,TRUE,"Monthly Summary TL"}</definedName>
    <definedName name="wrn.Monthly._.Report._1_1" hidden="1">{#N/A,#N/A,TRUE,"Sales Comparison";#N/A,#N/A,TRUE,"Cum. Summary FFR";#N/A,#N/A,TRUE,"Monthly Summary FFR";#N/A,#N/A,TRUE,"Cum. Summary TL";#N/A,#N/A,TRUE,"Monthly Summary TL"}</definedName>
    <definedName name="wrn.Monthly._.Report._2" localSheetId="3" hidden="1">{#N/A,#N/A,TRUE,"Sales Comparison";#N/A,#N/A,TRUE,"Cum. Summary FFR";#N/A,#N/A,TRUE,"Monthly Summary FFR";#N/A,#N/A,TRUE,"Cum. Summary TL";#N/A,#N/A,TRUE,"Monthly Summary TL"}</definedName>
    <definedName name="wrn.Monthly._.Report._2" hidden="1">{#N/A,#N/A,TRUE,"Sales Comparison";#N/A,#N/A,TRUE,"Cum. Summary FFR";#N/A,#N/A,TRUE,"Monthly Summary FFR";#N/A,#N/A,TRUE,"Cum. Summary TL";#N/A,#N/A,TRUE,"Monthly Summary TL"}</definedName>
    <definedName name="wrn.Monthly._.Report._3" hidden="1">{#N/A,#N/A,TRUE,"Sales Comparison";#N/A,#N/A,TRUE,"Cum. Summary FFR";#N/A,#N/A,TRUE,"Monthly Summary FFR";#N/A,#N/A,TRUE,"Cum. Summary TL";#N/A,#N/A,TRUE,"Monthly Summary TL"}</definedName>
    <definedName name="wrn.MonthlyRentRoll." localSheetId="3" hidden="1">{"MonthlyRentRoll",#N/A,FALSE,"RentRoll"}</definedName>
    <definedName name="wrn.MonthlyRentRoll." hidden="1">{"MonthlyRentRoll",#N/A,FALSE,"RentRoll"}</definedName>
    <definedName name="wrn.muh." localSheetId="3" hidden="1">{#N/A,#N/A,FALSE,"muh";#N/A,#N/A,FALSE,"muh"}</definedName>
    <definedName name="wrn.muh." hidden="1">{#N/A,#N/A,FALSE,"muh";#N/A,#N/A,FALSE,"muh"}</definedName>
    <definedName name="wrn.muh._1" localSheetId="3" hidden="1">{#N/A,#N/A,FALSE,"muh";#N/A,#N/A,FALSE,"muh"}</definedName>
    <definedName name="wrn.muh._1" hidden="1">{#N/A,#N/A,FALSE,"muh";#N/A,#N/A,FALSE,"muh"}</definedName>
    <definedName name="wrn.muh._1_1" localSheetId="3" hidden="1">{#N/A,#N/A,FALSE,"muh";#N/A,#N/A,FALSE,"muh"}</definedName>
    <definedName name="wrn.muh._1_1" hidden="1">{#N/A,#N/A,FALSE,"muh";#N/A,#N/A,FALSE,"muh"}</definedName>
    <definedName name="wrn.muh._2" localSheetId="3" hidden="1">{#N/A,#N/A,FALSE,"muh";#N/A,#N/A,FALSE,"muh"}</definedName>
    <definedName name="wrn.muh._2" hidden="1">{#N/A,#N/A,FALSE,"muh";#N/A,#N/A,FALSE,"muh"}</definedName>
    <definedName name="wrn.Munsell." localSheetId="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o.1." localSheetId="3" hidden="1">{#N/A,#N/A,FALSE,"Const";#N/A,#N/A,FALSE,"P&amp;L";#N/A,#N/A,FALSE,"Sale"}</definedName>
    <definedName name="wrn.no.1." hidden="1">{#N/A,#N/A,FALSE,"Const";#N/A,#N/A,FALSE,"P&amp;L";#N/A,#N/A,FALSE,"Sale"}</definedName>
    <definedName name="wrn.no.1._1" localSheetId="3" hidden="1">{#N/A,#N/A,FALSE,"Const";#N/A,#N/A,FALSE,"P&amp;L";#N/A,#N/A,FALSE,"Sale"}</definedName>
    <definedName name="wrn.no.1._1" hidden="1">{#N/A,#N/A,FALSE,"Const";#N/A,#N/A,FALSE,"P&amp;L";#N/A,#N/A,FALSE,"Sale"}</definedName>
    <definedName name="wrn.no.1._1_1" localSheetId="3" hidden="1">{#N/A,#N/A,FALSE,"Const";#N/A,#N/A,FALSE,"P&amp;L";#N/A,#N/A,FALSE,"Sale"}</definedName>
    <definedName name="wrn.no.1._1_1" hidden="1">{#N/A,#N/A,FALSE,"Const";#N/A,#N/A,FALSE,"P&amp;L";#N/A,#N/A,FALSE,"Sale"}</definedName>
    <definedName name="wrn.no.1._2" localSheetId="3" hidden="1">{#N/A,#N/A,FALSE,"Const";#N/A,#N/A,FALSE,"P&amp;L";#N/A,#N/A,FALSE,"Sale"}</definedName>
    <definedName name="wrn.no.1._2" hidden="1">{#N/A,#N/A,FALSE,"Const";#N/A,#N/A,FALSE,"P&amp;L";#N/A,#N/A,FALSE,"Sale"}</definedName>
    <definedName name="wrn.Occupancy._.Calcs." localSheetId="3" hidden="1">{#N/A,#N/A,FALSE,"Occ. Calcs"}</definedName>
    <definedName name="wrn.Occupancy._.Calcs." hidden="1">{#N/A,#N/A,FALSE,"Occ. Calcs"}</definedName>
    <definedName name="wrn.OCS._.REPORT." localSheetId="3" hidden="1">{#N/A,#N/A,FALSE,"Cover";#N/A,#N/A,FALSE,"Index";#N/A,#N/A,FALSE,"Spec";#N/A,#N/A,FALSE,"Breakdown";#N/A,#N/A,FALSE,"Cost Plan"}</definedName>
    <definedName name="wrn.OCS._.REPORT." hidden="1">{#N/A,#N/A,FALSE,"Cover";#N/A,#N/A,FALSE,"Index";#N/A,#N/A,FALSE,"Spec";#N/A,#N/A,FALSE,"Breakdown";#N/A,#N/A,FALSE,"Cost Plan"}</definedName>
    <definedName name="wrn.omis." localSheetId="3" hidden="1">{#N/A,#N/A,FALSE,"B6.2 (omis)";#N/A,#N/A,FALSE,"B6.2 (p) ";#N/A,#N/A,FALSE,"B6.3";#N/A,#N/A,FALSE,"B6.4";#N/A,#N/A,FALSE,"OMIS";#N/A,#N/A,FALSE,"PRIM";#N/A,#N/A,FALSE,"SEC";#N/A,#N/A,FALSE,"OTH"}</definedName>
    <definedName name="wrn.omis." hidden="1">{#N/A,#N/A,FALSE,"B6.2 (omis)";#N/A,#N/A,FALSE,"B6.2 (p) ";#N/A,#N/A,FALSE,"B6.3";#N/A,#N/A,FALSE,"B6.4";#N/A,#N/A,FALSE,"OMIS";#N/A,#N/A,FALSE,"PRIM";#N/A,#N/A,FALSE,"SEC";#N/A,#N/A,FALSE,"OTH"}</definedName>
    <definedName name="wrn.omis._1" localSheetId="3" hidden="1">{#N/A,#N/A,FALSE,"B6.2 (omis)";#N/A,#N/A,FALSE,"B6.2 (p) ";#N/A,#N/A,FALSE,"B6.3";#N/A,#N/A,FALSE,"B6.4";#N/A,#N/A,FALSE,"OMIS";#N/A,#N/A,FALSE,"PRIM";#N/A,#N/A,FALSE,"SEC";#N/A,#N/A,FALSE,"OTH"}</definedName>
    <definedName name="wrn.omis._1" hidden="1">{#N/A,#N/A,FALSE,"B6.2 (omis)";#N/A,#N/A,FALSE,"B6.2 (p) ";#N/A,#N/A,FALSE,"B6.3";#N/A,#N/A,FALSE,"B6.4";#N/A,#N/A,FALSE,"OMIS";#N/A,#N/A,FALSE,"PRIM";#N/A,#N/A,FALSE,"SEC";#N/A,#N/A,FALSE,"OTH"}</definedName>
    <definedName name="wrn.omis._1_1" localSheetId="3" hidden="1">{#N/A,#N/A,FALSE,"B6.2 (omis)";#N/A,#N/A,FALSE,"B6.2 (p) ";#N/A,#N/A,FALSE,"B6.3";#N/A,#N/A,FALSE,"B6.4";#N/A,#N/A,FALSE,"OMIS";#N/A,#N/A,FALSE,"PRIM";#N/A,#N/A,FALSE,"SEC";#N/A,#N/A,FALSE,"OTH"}</definedName>
    <definedName name="wrn.omis._1_1" hidden="1">{#N/A,#N/A,FALSE,"B6.2 (omis)";#N/A,#N/A,FALSE,"B6.2 (p) ";#N/A,#N/A,FALSE,"B6.3";#N/A,#N/A,FALSE,"B6.4";#N/A,#N/A,FALSE,"OMIS";#N/A,#N/A,FALSE,"PRIM";#N/A,#N/A,FALSE,"SEC";#N/A,#N/A,FALSE,"OTH"}</definedName>
    <definedName name="wrn.omis._2" localSheetId="3" hidden="1">{#N/A,#N/A,FALSE,"B6.2 (omis)";#N/A,#N/A,FALSE,"B6.2 (p) ";#N/A,#N/A,FALSE,"B6.3";#N/A,#N/A,FALSE,"B6.4";#N/A,#N/A,FALSE,"OMIS";#N/A,#N/A,FALSE,"PRIM";#N/A,#N/A,FALSE,"SEC";#N/A,#N/A,FALSE,"OTH"}</definedName>
    <definedName name="wrn.omis._2" hidden="1">{#N/A,#N/A,FALSE,"B6.2 (omis)";#N/A,#N/A,FALSE,"B6.2 (p) ";#N/A,#N/A,FALSE,"B6.3";#N/A,#N/A,FALSE,"B6.4";#N/A,#N/A,FALSE,"OMIS";#N/A,#N/A,FALSE,"PRIM";#N/A,#N/A,FALSE,"SEC";#N/A,#N/A,FALSE,"OTH"}</definedName>
    <definedName name="wrn.ONTK." localSheetId="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Assumtions." localSheetId="3" hidden="1">{#N/A,#N/A,FALSE,"OperatingAssumptions"}</definedName>
    <definedName name="wrn.OperatingAssumtions." hidden="1">{#N/A,#N/A,FALSE,"OperatingAssumptions"}</definedName>
    <definedName name="wrn.Paging._.Compco." localSheetId="3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AIM._.TAX._.PRO.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_1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2" localSheetId="3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2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rge1." localSheetId="3" hidden="1">{"parge1",#N/A,FALSE,"MASRAF.XLS"}</definedName>
    <definedName name="wrn.parge1." hidden="1">{"parge1",#N/A,FALSE,"MASRAF.XLS"}</definedName>
    <definedName name="wrn.parge2." localSheetId="3" hidden="1">{"parge2",#N/A,FALSE,"MASRAF.XLS"}</definedName>
    <definedName name="wrn.parge2." hidden="1">{"parge2",#N/A,FALSE,"MASRAF.XLS"}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azarla1." localSheetId="3" hidden="1">{"pazarla1",#N/A,FALSE,"MASRAF.XLS"}</definedName>
    <definedName name="wrn.pazarla1." hidden="1">{"pazarla1",#N/A,FALSE,"MASRAF.XLS"}</definedName>
    <definedName name="wrn.pazarla2." localSheetId="3" hidden="1">{"pazarla2",#N/A,FALSE,"MASRAF.XLS"}</definedName>
    <definedName name="wrn.pazarla2." hidden="1">{"pazarla2",#N/A,FALSE,"MASRAF.XLS"}</definedName>
    <definedName name="wrn.Penetration." localSheetId="3" hidden="1">{#N/A,#N/A,FALSE,"Mkt Pen"}</definedName>
    <definedName name="wrn.Penetration." hidden="1">{#N/A,#N/A,FALSE,"Mkt Pen"}</definedName>
    <definedName name="wrn.PETC.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_1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_1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_1_1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_1_1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_2" localSheetId="3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TC._2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olycomp._.Monthly." localSheetId="3" hidden="1">{"Page1",#N/A,FALSE,"Page1";"Overview",#N/A,FALSE,"Overview";"result",#N/A,FALSE,"Result";"Charts1",#N/A,FALSE,"Charts1";"Charts2",#N/A,FALSE,"Charts2"}</definedName>
    <definedName name="wrn.Polycomp._.Monthly." hidden="1">{"Page1",#N/A,FALSE,"Page1";"Overview",#N/A,FALSE,"Overview";"result",#N/A,FALSE,"Result";"Charts1",#N/A,FALSE,"Charts1";"Charts2",#N/A,FALSE,"Charts2"}</definedName>
    <definedName name="wrn.presentatie." localSheetId="3" hidden="1">{#N/A,#N/A,FALSE,"B6.2 (n)";#N/A,#N/A,FALSE,"B6.3 (co)";#N/A,#N/A,FALSE,"B6.2 (asl)";#N/A,#N/A,FALSE,"B6.2 (p)";#N/A,#N/A,FALSE,"B6.4"}</definedName>
    <definedName name="wrn.presentatie." hidden="1">{#N/A,#N/A,FALSE,"B6.2 (n)";#N/A,#N/A,FALSE,"B6.3 (co)";#N/A,#N/A,FALSE,"B6.2 (asl)";#N/A,#N/A,FALSE,"B6.2 (p)";#N/A,#N/A,FALSE,"B6.4"}</definedName>
    <definedName name="wrn.presentatie._1" localSheetId="3" hidden="1">{#N/A,#N/A,FALSE,"B6.2 (n)";#N/A,#N/A,FALSE,"B6.3 (co)";#N/A,#N/A,FALSE,"B6.2 (asl)";#N/A,#N/A,FALSE,"B6.2 (p)";#N/A,#N/A,FALSE,"B6.4"}</definedName>
    <definedName name="wrn.presentatie._1" hidden="1">{#N/A,#N/A,FALSE,"B6.2 (n)";#N/A,#N/A,FALSE,"B6.3 (co)";#N/A,#N/A,FALSE,"B6.2 (asl)";#N/A,#N/A,FALSE,"B6.2 (p)";#N/A,#N/A,FALSE,"B6.4"}</definedName>
    <definedName name="wrn.presentatie._1_1" localSheetId="3" hidden="1">{#N/A,#N/A,FALSE,"B6.2 (n)";#N/A,#N/A,FALSE,"B6.3 (co)";#N/A,#N/A,FALSE,"B6.2 (asl)";#N/A,#N/A,FALSE,"B6.2 (p)";#N/A,#N/A,FALSE,"B6.4"}</definedName>
    <definedName name="wrn.presentatie._1_1" hidden="1">{#N/A,#N/A,FALSE,"B6.2 (n)";#N/A,#N/A,FALSE,"B6.3 (co)";#N/A,#N/A,FALSE,"B6.2 (asl)";#N/A,#N/A,FALSE,"B6.2 (p)";#N/A,#N/A,FALSE,"B6.4"}</definedName>
    <definedName name="wrn.presentatie._2" localSheetId="3" hidden="1">{#N/A,#N/A,FALSE,"B6.2 (n)";#N/A,#N/A,FALSE,"B6.3 (co)";#N/A,#N/A,FALSE,"B6.2 (asl)";#N/A,#N/A,FALSE,"B6.2 (p)";#N/A,#N/A,FALSE,"B6.4"}</definedName>
    <definedName name="wrn.presentatie._2" hidden="1">{#N/A,#N/A,FALSE,"B6.2 (n)";#N/A,#N/A,FALSE,"B6.3 (co)";#N/A,#N/A,FALSE,"B6.2 (asl)";#N/A,#N/A,FALSE,"B6.2 (p)";#N/A,#N/A,FALSE,"B6.4"}</definedName>
    <definedName name="wrn.Presentation." localSheetId="3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mary._.Competition." localSheetId="3" hidden="1">{#N/A,#N/A,FALSE,"Primary"}</definedName>
    <definedName name="wrn.Primary._.Competition." hidden="1">{#N/A,#N/A,FALSE,"Primary"}</definedName>
    <definedName name="wrn.print." localSheetId="3" hidden="1">{"page1",#N/A,FALSE,"Sheet1";"page2",#N/A,FALSE,"Sheet1"}</definedName>
    <definedName name="wrn.print." hidden="1">{"page1",#N/A,FALSE,"Sheet1";"page2",#N/A,FALSE,"Sheet1"}</definedName>
    <definedName name="wrn.Print._.All." localSheetId="3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.A4." localSheetId="3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localSheetId="3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localSheetId="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nthly._.report." localSheetId="3" hidden="1">{#N/A,#N/A,FALSE,"1st Page";#N/A,#N/A,FALSE,"BSC";#N/A,#N/A,FALSE,"KPIs";#N/A,#N/A,FALSE,"Financial Report";#N/A,#N/A,FALSE,"Sales";#N/A,#N/A,FALSE,"Fixed costs"}</definedName>
    <definedName name="wrn.Print._.monthly._.report." hidden="1">{#N/A,#N/A,FALSE,"1st Page";#N/A,#N/A,FALSE,"BSC";#N/A,#N/A,FALSE,"KPIs";#N/A,#N/A,FALSE,"Financial Report";#N/A,#N/A,FALSE,"Sales";#N/A,#N/A,FALSE,"Fixed costs"}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esults._.A4." localSheetId="3" hidden="1">{"Valuation",#N/A,TRUE,"Valuation Summary";"Financial Statements",#N/A,TRUE,"Results";"Results",#N/A,TRUE,"Results";"Ratios",#N/A,TRUE,"Results"}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localSheetId="3" hidden="1">{"Valuation Letter",#N/A,TRUE,"Valuation Summary";"Financial Statements Letter",#N/A,TRUE,"Results";"Results Letter",#N/A,TRUE,"Results";"Ratios Letter",#N/A,TRUE,"Results"}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en." localSheetId="3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_1" localSheetId="3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_1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_1_1" localSheetId="3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_1_1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_2" localSheetId="3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en._2" hidden="1">{#N/A,#N/A,FALSE,"b1.1.";#N/A,#N/A,FALSE,"HV";#N/A,#N/A,FALSE,"auto's";#N/A,#N/A,FALSE,"ITM";#N/A,#N/A,FALSE,"Pers";#N/A,#N/A,FALSE,"Others";#N/A,#N/A,FALSE,"EN";#N/A,#N/A,FALSE,"KB";#N/A,#N/A,FALSE,"BTA Alg.";#N/A,#N/A,FALSE,"TL";#N/A,#N/A,FALSE,"Engin.";#N/A,#N/A,FALSE,"BTA wkpls";#N/A,#N/A,FALSE,"Primary";#N/A,#N/A,FALSE,"MRT";#N/A,#N/A,FALSE,"Sausber.";#N/A,#N/A,FALSE,"BTF";#N/A,#N/A,FALSE,"Plant 1";#N/A,#N/A,FALSE,"Plant 2";#N/A,#N/A,FALSE,"FF Pl.1";#N/A,#N/A,FALSE,"FF Pl.2";#N/A,#N/A,FALSE,"Drukk";#N/A,#N/A,FALSE,"Menth";#N/A,#N/A,FALSE,"Fact.Overhead";#N/A,#N/A,FALSE,"CS";#N/A,#N/A,FALSE,"Leaf Ov.";#N/A,#N/A,FALSE,"Mat. Ov.";#N/A,#N/A,FALSE,"EXP";#N/A,#N/A,FALSE,"RIEu";#N/A,#N/A,FALSE,"ASL"}</definedName>
    <definedName name="wrn.Printout." localSheetId="3" hidden="1">{"page1",#N/A,FALSE,"Casual RLE";"page2",#N/A,FALSE,"Casual RLE"}</definedName>
    <definedName name="wrn.Printout." hidden="1">{"page1",#N/A,FALSE,"Casual RLE";"page2",#N/A,FALSE,"Casual RLE"}</definedName>
    <definedName name="wrn.projdescr." localSheetId="3" hidden="1">{#N/A,#N/A,FALSE,"B6.4"}</definedName>
    <definedName name="wrn.projdescr." hidden="1">{#N/A,#N/A,FALSE,"B6.4"}</definedName>
    <definedName name="wrn.projdescr._1" localSheetId="3" hidden="1">{#N/A,#N/A,FALSE,"B6.4"}</definedName>
    <definedName name="wrn.projdescr._1" hidden="1">{#N/A,#N/A,FALSE,"B6.4"}</definedName>
    <definedName name="wrn.projdescr._1_1" localSheetId="3" hidden="1">{#N/A,#N/A,FALSE,"B6.4"}</definedName>
    <definedName name="wrn.projdescr._1_1" hidden="1">{#N/A,#N/A,FALSE,"B6.4"}</definedName>
    <definedName name="wrn.projdescr._2" localSheetId="3" hidden="1">{#N/A,#N/A,FALSE,"B6.4"}</definedName>
    <definedName name="wrn.projdescr._2" hidden="1">{#N/A,#N/A,FALSE,"B6.4"}</definedName>
    <definedName name="wrn.PropertyInformation." localSheetId="3" hidden="1">{#N/A,#N/A,FALSE,"PropertyInfo"}</definedName>
    <definedName name="wrn.PropertyInformation." hidden="1">{#N/A,#N/A,FALSE,"PropertyInfo"}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Q._.Report." localSheetId="3" hidden="1">{"Quarterly Earnings",#N/A,FALSE,"FTS";"Quarterly Margins",#N/A,FALSE,"FTS";"Q Sales",#N/A,FALSE,"FTS";"Q EBIT",#N/A,FALSE,"FTS";"Unit Analysis",#N/A,FALSE,"FTS";"Inventory Analysis",#N/A,FALSE,"FTS"}</definedName>
    <definedName name="wrn.Q._.Report." hidden="1">{"Quarterly Earnings",#N/A,FALSE,"FTS";"Quarterly Margins",#N/A,FALSE,"FTS";"Q Sales",#N/A,FALSE,"FTS";"Q EBIT",#N/A,FALSE,"FTS";"Unit Analysis",#N/A,FALSE,"FTS";"Inventory Analysis",#N/A,FALSE,"FTS"}</definedName>
    <definedName name="wrn.Q._.Report._1" localSheetId="3" hidden="1">{"Quarterly Earnings",#N/A,FALSE,"FTS";"Quarterly Margins",#N/A,FALSE,"FTS";"Q Sales",#N/A,FALSE,"FTS";"Q EBIT",#N/A,FALSE,"FTS";"Unit Analysis",#N/A,FALSE,"FTS";"Inventory Analysis",#N/A,FALSE,"FTS"}</definedName>
    <definedName name="wrn.Q._.Report._1" hidden="1">{"Quarterly Earnings",#N/A,FALSE,"FTS";"Quarterly Margins",#N/A,FALSE,"FTS";"Q Sales",#N/A,FALSE,"FTS";"Q EBIT",#N/A,FALSE,"FTS";"Unit Analysis",#N/A,FALSE,"FTS";"Inventory Analysis",#N/A,FALSE,"FTS"}</definedName>
    <definedName name="wrn.Q._.Report._1_1" localSheetId="3" hidden="1">{"Quarterly Earnings",#N/A,FALSE,"FTS";"Quarterly Margins",#N/A,FALSE,"FTS";"Q Sales",#N/A,FALSE,"FTS";"Q EBIT",#N/A,FALSE,"FTS";"Unit Analysis",#N/A,FALSE,"FTS";"Inventory Analysis",#N/A,FALSE,"FTS"}</definedName>
    <definedName name="wrn.Q._.Report._1_1" hidden="1">{"Quarterly Earnings",#N/A,FALSE,"FTS";"Quarterly Margins",#N/A,FALSE,"FTS";"Q Sales",#N/A,FALSE,"FTS";"Q EBIT",#N/A,FALSE,"FTS";"Unit Analysis",#N/A,FALSE,"FTS";"Inventory Analysis",#N/A,FALSE,"FTS"}</definedName>
    <definedName name="wrn.Q._.Report._2" localSheetId="3" hidden="1">{"Quarterly Earnings",#N/A,FALSE,"FTS";"Quarterly Margins",#N/A,FALSE,"FTS";"Q Sales",#N/A,FALSE,"FTS";"Q EBIT",#N/A,FALSE,"FTS";"Unit Analysis",#N/A,FALSE,"FTS";"Inventory Analysis",#N/A,FALSE,"FTS"}</definedName>
    <definedName name="wrn.Q._.Report._2" hidden="1">{"Quarterly Earnings",#N/A,FALSE,"FTS";"Quarterly Margins",#N/A,FALSE,"FTS";"Q Sales",#N/A,FALSE,"FTS";"Q EBIT",#N/A,FALSE,"FTS";"Unit Analysis",#N/A,FALSE,"FTS";"Inventory Analysis",#N/A,FALSE,"FTS"}</definedName>
    <definedName name="wrn.RADYO._.PRINT." localSheetId="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" localSheetId="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1" localSheetId="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1_1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" localSheetId="3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DYO._.PRINT._2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aport.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tio._.to._.GNP." localSheetId="3" hidden="1">{#N/A,#N/A,FALSE,"Prog"}</definedName>
    <definedName name="wrn.Ratio._.to._.GNP." hidden="1">{#N/A,#N/A,FALSE,"Prog"}</definedName>
    <definedName name="wrn.Ratio._.to._.GNP._1" localSheetId="3" hidden="1">{#N/A,#N/A,FALSE,"Prog"}</definedName>
    <definedName name="wrn.Ratio._.to._.GNP._1" hidden="1">{#N/A,#N/A,FALSE,"Prog"}</definedName>
    <definedName name="wrn.Ratio._.to._.GNP._1_1" localSheetId="3" hidden="1">{#N/A,#N/A,FALSE,"Prog"}</definedName>
    <definedName name="wrn.Ratio._.to._.GNP._1_1" hidden="1">{#N/A,#N/A,FALSE,"Prog"}</definedName>
    <definedName name="wrn.Ratio._.to._.GNP._2" localSheetId="3" hidden="1">{#N/A,#N/A,FALSE,"Prog"}</definedName>
    <definedName name="wrn.Ratio._.to._.GNP._2" hidden="1">{#N/A,#N/A,FALSE,"Prog"}</definedName>
    <definedName name="wrn.report" localSheetId="3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localSheetId="3" hidden="1">{"a",#N/A,FALSE,"Fact Sheet";"a",#N/A,FALSE,"DCFEVA";"a",#N/A,FALSE,"Statements";"a",#N/A,FALSE,"Quarterly";"a",#N/A,FALSE,"Q Grid";"a",#N/A,FALSE,"Stockval";"a",#N/A,FALSE,"DDM"}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venues._.Cons._.Year." localSheetId="3" hidden="1">{"Revenues cons year",#N/A,FALSE,"REV"}</definedName>
    <definedName name="wrn.Revenues._.Cons._.Year." hidden="1">{"Revenues cons year",#N/A,FALSE,"REV"}</definedName>
    <definedName name="wrn.SAA94TAX.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2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_1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2" localSheetId="3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2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econdary._.Competition." localSheetId="3" hidden="1">{#N/A,#N/A,FALSE,"Secondary"}</definedName>
    <definedName name="wrn.Secondary._.Competition." hidden="1">{#N/A,#N/A,FALSE,"Secondary"}</definedName>
    <definedName name="wrn.SHORT." localSheetId="3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ite._.Rep._.Ssund." localSheetId="3" hidden="1">{#N/A,#N/A,FALSE,"Cover";#N/A,#N/A,FALSE,"BSC";#N/A,#N/A,FALSE,"Sum 1";#N/A,#N/A,FALSE,"Cr plant";#N/A,#N/A,FALSE,"PO plant 1"}</definedName>
    <definedName name="wrn.Site._.Rep._.Ssund." hidden="1">{#N/A,#N/A,FALSE,"Cover";#N/A,#N/A,FALSE,"BSC";#N/A,#N/A,FALSE,"Sum 1";#N/A,#N/A,FALSE,"Cr plant";#N/A,#N/A,FALSE,"PO plant 1"}</definedName>
    <definedName name="wrn.SSS." localSheetId="3" hidden="1">{#N/A,#N/A,FALSE,"Sheet1 (2)"}</definedName>
    <definedName name="wrn.SSS." hidden="1">{#N/A,#N/A,FALSE,"Sheet1 (2)"}</definedName>
    <definedName name="wrn.SSS._1" localSheetId="3" hidden="1">{#N/A,#N/A,FALSE,"Sheet1 (2)"}</definedName>
    <definedName name="wrn.SSS._1" hidden="1">{#N/A,#N/A,FALSE,"Sheet1 (2)"}</definedName>
    <definedName name="wrn.SSS._1_1" localSheetId="3" hidden="1">{#N/A,#N/A,FALSE,"Sheet1 (2)"}</definedName>
    <definedName name="wrn.SSS._1_1" hidden="1">{#N/A,#N/A,FALSE,"Sheet1 (2)"}</definedName>
    <definedName name="wrn.SSS._2" localSheetId="3" hidden="1">{#N/A,#N/A,FALSE,"Sheet1 (2)"}</definedName>
    <definedName name="wrn.SSS._2" hidden="1">{#N/A,#N/A,FALSE,"Sheet1 (2)"}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ND_ALONE_BOTH._1" localSheetId="3" hidden="1">{"FCB_ALL",#N/A,FALSE,"FCB";"GREY_ALL",#N/A,FALSE,"GREY"}</definedName>
    <definedName name="wrn.STAND_ALONE_BOTH._1" hidden="1">{"FCB_ALL",#N/A,FALSE,"FCB";"GREY_ALL",#N/A,FALSE,"GREY"}</definedName>
    <definedName name="wrn.STAND_ALONE_BOTH._1_1" localSheetId="3" hidden="1">{"FCB_ALL",#N/A,FALSE,"FCB";"GREY_ALL",#N/A,FALSE,"GREY"}</definedName>
    <definedName name="wrn.STAND_ALONE_BOTH._1_1" hidden="1">{"FCB_ALL",#N/A,FALSE,"FCB";"GREY_ALL",#N/A,FALSE,"GREY"}</definedName>
    <definedName name="wrn.STAND_ALONE_BOTH._2" localSheetId="3" hidden="1">{"FCB_ALL",#N/A,FALSE,"FCB";"GREY_ALL",#N/A,FALSE,"GREY"}</definedName>
    <definedName name="wrn.STAND_ALONE_BOTH._2" hidden="1">{"FCB_ALL",#N/A,FALSE,"FCB";"GREY_ALL",#N/A,FALSE,"GREY"}</definedName>
    <definedName name="wrn.STAND_ALONE_BOTH._3" localSheetId="3" hidden="1">{"FCB_ALL",#N/A,FALSE,"FCB";"GREY_ALL",#N/A,FALSE,"GREY"}</definedName>
    <definedName name="wrn.STAND_ALONE_BOTH._3" hidden="1">{"FCB_ALL",#N/A,FALSE,"FCB";"GREY_ALL",#N/A,FALSE,"GREY"}</definedName>
    <definedName name="wrn.STAND_ALONE_BOTH._4" localSheetId="3" hidden="1">{"FCB_ALL",#N/A,FALSE,"FCB";"GREY_ALL",#N/A,FALSE,"GREY"}</definedName>
    <definedName name="wrn.STAND_ALONE_BOTH._4" hidden="1">{"FCB_ALL",#N/A,FALSE,"FCB";"GREY_ALL",#N/A,FALSE,"GREY"}</definedName>
    <definedName name="wrn.STAND_ALONE_BOTH._5" localSheetId="3" hidden="1">{"FCB_ALL",#N/A,FALSE,"FCB";"GREY_ALL",#N/A,FALSE,"GREY"}</definedName>
    <definedName name="wrn.STAND_ALONE_BOTH._5" hidden="1">{"FCB_ALL",#N/A,FALSE,"FCB";"GREY_ALL",#N/A,FALSE,"GREY"}</definedName>
    <definedName name="wrn.sum1." localSheetId="3" hidden="1">{"sum1",#N/A,FALSE,"Grand Total";"sum1",#N/A,FALSE,"CAs";"sum1",#N/A,FALSE,"HWSCo1T";"sum1",#N/A,FALSE,"WSCo";"sum1",#N/A,FALSE,"FL";"sum1",#N/A,FALSE,"DTT";"sum1",#N/A,FALSE,"DAB";"sum1",#N/A,FALSE,"HSCo"}</definedName>
    <definedName name="wrn.sum1." hidden="1">{"sum1",#N/A,FALSE,"Grand Total";"sum1",#N/A,FALSE,"CAs";"sum1",#N/A,FALSE,"HWSCo1T";"sum1",#N/A,FALSE,"WSCo";"sum1",#N/A,FALSE,"FL";"sum1",#N/A,FALSE,"DTT";"sum1",#N/A,FALSE,"DAB";"sum1",#N/A,FALSE,"HSCo"}</definedName>
    <definedName name="wrn.summary." localSheetId="3" hidden="1">{#N/A,#N/A,FALSE,"OMIS";#N/A,#N/A,FALSE,"PRIM";#N/A,#N/A,FALSE,"SEC";#N/A,#N/A,FALSE,"ENG";#N/A,#N/A,FALSE,"OTH";#N/A,#N/A,FALSE,"distr";#N/A,#N/A,FALSE,"asl";#N/A,#N/A,FALSE,"log";#N/A,#N/A,FALSE,"totaal"}</definedName>
    <definedName name="wrn.summary." hidden="1">{#N/A,#N/A,FALSE,"OMIS";#N/A,#N/A,FALSE,"PRIM";#N/A,#N/A,FALSE,"SEC";#N/A,#N/A,FALSE,"ENG";#N/A,#N/A,FALSE,"OTH";#N/A,#N/A,FALSE,"distr";#N/A,#N/A,FALSE,"asl";#N/A,#N/A,FALSE,"log";#N/A,#N/A,FALSE,"totaal"}</definedName>
    <definedName name="wrn.summary._1" localSheetId="3" hidden="1">{#N/A,#N/A,FALSE,"OMIS";#N/A,#N/A,FALSE,"PRIM";#N/A,#N/A,FALSE,"SEC";#N/A,#N/A,FALSE,"ENG";#N/A,#N/A,FALSE,"OTH";#N/A,#N/A,FALSE,"distr";#N/A,#N/A,FALSE,"asl";#N/A,#N/A,FALSE,"log";#N/A,#N/A,FALSE,"totaal"}</definedName>
    <definedName name="wrn.summary._1" hidden="1">{#N/A,#N/A,FALSE,"OMIS";#N/A,#N/A,FALSE,"PRIM";#N/A,#N/A,FALSE,"SEC";#N/A,#N/A,FALSE,"ENG";#N/A,#N/A,FALSE,"OTH";#N/A,#N/A,FALSE,"distr";#N/A,#N/A,FALSE,"asl";#N/A,#N/A,FALSE,"log";#N/A,#N/A,FALSE,"totaal"}</definedName>
    <definedName name="wrn.summary._1_1" localSheetId="3" hidden="1">{#N/A,#N/A,FALSE,"OMIS";#N/A,#N/A,FALSE,"PRIM";#N/A,#N/A,FALSE,"SEC";#N/A,#N/A,FALSE,"ENG";#N/A,#N/A,FALSE,"OTH";#N/A,#N/A,FALSE,"distr";#N/A,#N/A,FALSE,"asl";#N/A,#N/A,FALSE,"log";#N/A,#N/A,FALSE,"totaal"}</definedName>
    <definedName name="wrn.summary._1_1" hidden="1">{#N/A,#N/A,FALSE,"OMIS";#N/A,#N/A,FALSE,"PRIM";#N/A,#N/A,FALSE,"SEC";#N/A,#N/A,FALSE,"ENG";#N/A,#N/A,FALSE,"OTH";#N/A,#N/A,FALSE,"distr";#N/A,#N/A,FALSE,"asl";#N/A,#N/A,FALSE,"log";#N/A,#N/A,FALSE,"totaal"}</definedName>
    <definedName name="wrn.summary._2" localSheetId="3" hidden="1">{#N/A,#N/A,FALSE,"OMIS";#N/A,#N/A,FALSE,"PRIM";#N/A,#N/A,FALSE,"SEC";#N/A,#N/A,FALSE,"ENG";#N/A,#N/A,FALSE,"OTH";#N/A,#N/A,FALSE,"distr";#N/A,#N/A,FALSE,"asl";#N/A,#N/A,FALSE,"log";#N/A,#N/A,FALSE,"totaal"}</definedName>
    <definedName name="wrn.summary._2" hidden="1">{#N/A,#N/A,FALSE,"OMIS";#N/A,#N/A,FALSE,"PRIM";#N/A,#N/A,FALSE,"SEC";#N/A,#N/A,FALSE,"ENG";#N/A,#N/A,FALSE,"OTH";#N/A,#N/A,FALSE,"distr";#N/A,#N/A,FALSE,"asl";#N/A,#N/A,FALSE,"log";#N/A,#N/A,FALSE,"totaal"}</definedName>
    <definedName name="wrn.Supply._.Additions." localSheetId="3" hidden="1">{#N/A,#N/A,FALSE,"Supply Addn"}</definedName>
    <definedName name="wrn.Supply._.Additions." hidden="1">{#N/A,#N/A,FALSE,"Supply Addn"}</definedName>
    <definedName name="wrn.telecom." localSheetId="3" hidden="1">{#N/A,#N/A,FALSE,"EARNINGS";#N/A,#N/A,FALSE,"BALANCE";#N/A,#N/A,FALSE,"CASHFLOW"}</definedName>
    <definedName name="wrn.telecom." hidden="1">{#N/A,#N/A,FALSE,"EARNINGS";#N/A,#N/A,FALSE,"BALANCE";#N/A,#N/A,FALSE,"CASHFLOW"}</definedName>
    <definedName name="wrn.TEO." localSheetId="3" hidden="1">{#N/A,#N/A,FALSE,"EARNINGS";#N/A,#N/A,FALSE,"BALANCE";#N/A,#N/A,FALSE,"CASHFLOW"}</definedName>
    <definedName name="wrn.TEO." hidden="1">{#N/A,#N/A,FALSE,"EARNINGS";#N/A,#N/A,FALSE,"BALANCE";#N/A,#N/A,FALSE,"CASHFLOW"}</definedName>
    <definedName name="wrn.TEST." localSheetId="3" hidden="1">{#N/A,#N/A,FALSE,"3가";#N/A,#N/A,FALSE,"3나";#N/A,#N/A,FALSE,"3다"}</definedName>
    <definedName name="wrn.TEST." hidden="1">{#N/A,#N/A,FALSE,"3가";#N/A,#N/A,FALSE,"3나";#N/A,#N/A,FALSE,"3다"}</definedName>
    <definedName name="wrn.TEST._1" localSheetId="3" hidden="1">{#N/A,#N/A,FALSE,"3가";#N/A,#N/A,FALSE,"3나";#N/A,#N/A,FALSE,"3다"}</definedName>
    <definedName name="wrn.TEST._1" hidden="1">{#N/A,#N/A,FALSE,"3가";#N/A,#N/A,FALSE,"3나";#N/A,#N/A,FALSE,"3다"}</definedName>
    <definedName name="wrn.TEST._1_1" localSheetId="3" hidden="1">{#N/A,#N/A,FALSE,"3가";#N/A,#N/A,FALSE,"3나";#N/A,#N/A,FALSE,"3다"}</definedName>
    <definedName name="wrn.TEST._1_1" hidden="1">{#N/A,#N/A,FALSE,"3가";#N/A,#N/A,FALSE,"3나";#N/A,#N/A,FALSE,"3다"}</definedName>
    <definedName name="wrn.TEST._2" localSheetId="3" hidden="1">{#N/A,#N/A,FALSE,"3가";#N/A,#N/A,FALSE,"3나";#N/A,#N/A,FALSE,"3다"}</definedName>
    <definedName name="wrn.TEST._2" hidden="1">{#N/A,#N/A,FALSE,"3가";#N/A,#N/A,FALSE,"3나";#N/A,#N/A,FALSE,"3다"}</definedName>
    <definedName name="wrn.Test2." localSheetId="3" hidden="1">{"Overw",#N/A,FALSE,"Overw"}</definedName>
    <definedName name="wrn.Test2." hidden="1">{"Overw",#N/A,FALSE,"Overw"}</definedName>
    <definedName name="wrn.tobacco." localSheetId="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3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pgid." localSheetId="3" hidden="1">{"topgid",#N/A,FALSE,"MASRAF.XLS"}</definedName>
    <definedName name="wrn.topgid." hidden="1">{"topgid",#N/A,FALSE,"MASRAF.XLS"}</definedName>
    <definedName name="wrn.TOTAL." localSheetId="3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rakya1." localSheetId="3" hidden="1">{"trakya1",#N/A,FALSE,"MASRAF.XLS"}</definedName>
    <definedName name="wrn.trakya1." hidden="1">{"trakya1",#N/A,FALSE,"MASRAF.XLS"}</definedName>
    <definedName name="wrn.trakya2." localSheetId="3" hidden="1">{"trakya2",#N/A,FALSE,"MASRAF.XLS"}</definedName>
    <definedName name="wrn.trakya2." hidden="1">{"trakya2",#N/A,FALSE,"MASRAF.XLS"}</definedName>
    <definedName name="wrn.TV." localSheetId="3" hidden="1">{#N/A,#N/A,FALSE,"CONSOLIDATED STATEMENT";#N/A,#N/A,FALSE,"BALANCE SHEET"}</definedName>
    <definedName name="wrn.TV." hidden="1">{#N/A,#N/A,FALSE,"CONSOLIDATED STATEMENT";#N/A,#N/A,FALSE,"BALANCE SHEET"}</definedName>
    <definedName name="wrn.UNIONGAS94TAXRETURN.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_1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2" localSheetId="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aluation." localSheetId="3" hidden="1">{#N/A,#N/A,TRUE,"Contents";#N/A,#N/A,TRUE,"SSB Model";#N/A,#N/A,TRUE,"Sum of Parts Model";#N/A,#N/A,TRUE,"RCNC";#N/A,#N/A,TRUE,"Multiples 99";#N/A,#N/A,TRUE,"WACC CLEC";#N/A,#N/A,TRUE,"WACC Cable";#N/A,#N/A,TRUE,"WACC Combo"}</definedName>
    <definedName name="wrn.Valuation." hidden="1">{#N/A,#N/A,TRUE,"Contents";#N/A,#N/A,TRUE,"SSB Model";#N/A,#N/A,TRUE,"Sum of Parts Model";#N/A,#N/A,TRUE,"RCNC";#N/A,#N/A,TRUE,"Multiples 99";#N/A,#N/A,TRUE,"WACC CLEC";#N/A,#N/A,TRUE,"WACC Cable";#N/A,#N/A,TRUE,"WACC Combo"}</definedName>
    <definedName name="wrn.YUH33400." localSheetId="3" hidden="1">{#N/A,#N/A,FALSE,"2000";#N/A,#N/A,FALSE,"1999_1998"}</definedName>
    <definedName name="wrn.YUH33400." hidden="1">{#N/A,#N/A,FALSE,"2000";#N/A,#N/A,FALSE,"1999_1998"}</definedName>
    <definedName name="wrn.YUH33400._1" localSheetId="3" hidden="1">{#N/A,#N/A,FALSE,"2000";#N/A,#N/A,FALSE,"1999_1998"}</definedName>
    <definedName name="wrn.YUH33400._1" hidden="1">{#N/A,#N/A,FALSE,"2000";#N/A,#N/A,FALSE,"1999_1998"}</definedName>
    <definedName name="wrn.YUH33400._1_1" localSheetId="3" hidden="1">{#N/A,#N/A,FALSE,"2000";#N/A,#N/A,FALSE,"1999_1998"}</definedName>
    <definedName name="wrn.YUH33400._1_1" hidden="1">{#N/A,#N/A,FALSE,"2000";#N/A,#N/A,FALSE,"1999_1998"}</definedName>
    <definedName name="wrn.YUH33400._2" localSheetId="3" hidden="1">{#N/A,#N/A,FALSE,"2000";#N/A,#N/A,FALSE,"1999_1998"}</definedName>
    <definedName name="wrn.YUH33400._2" hidden="1">{#N/A,#N/A,FALSE,"2000";#N/A,#N/A,FALSE,"1999_1998"}</definedName>
    <definedName name="wrn.yy." localSheetId="3" hidden="1">{"tt",#N/A,FALSE,"Haulage Distances"}</definedName>
    <definedName name="wrn.yy." hidden="1">{"tt",#N/A,FALSE,"Haulage Distances"}</definedName>
    <definedName name="wrn.станд." localSheetId="3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wrn.станд." hidden="1">{#N/A,#N/A,FALSE,"30";#N/A,#N/A,FALSE,"29";#N/A,#N/A,FALSE,"28";#N/A,#N/A,FALSE,"27";#N/A,#N/A,FALSE,"26";#N/A,#N/A,FALSE,"25";#N/A,#N/A,FALSE,"24";#N/A,#N/A,FALSE,"23";#N/A,#N/A,FALSE,"22";#N/A,#N/A,FALSE,"21";#N/A,#N/A,FALSE,"20";#N/A,#N/A,FALSE,"19";#N/A,#N/A,FALSE,"18"}</definedName>
    <definedName name="wrn.간단한세무조정계산서.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localSheetId="3" hidden="1">{#N/A,#N/A,FALSE,"buildings"}</definedName>
    <definedName name="wrn.감가." hidden="1">{#N/A,#N/A,FALSE,"buildings"}</definedName>
    <definedName name="wrn.감가._1" localSheetId="3" hidden="1">{#N/A,#N/A,FALSE,"buildings"}</definedName>
    <definedName name="wrn.감가._1" hidden="1">{#N/A,#N/A,FALSE,"buildings"}</definedName>
    <definedName name="wrn.감가._1_1" localSheetId="3" hidden="1">{#N/A,#N/A,FALSE,"buildings"}</definedName>
    <definedName name="wrn.감가._1_1" hidden="1">{#N/A,#N/A,FALSE,"buildings"}</definedName>
    <definedName name="wrn.감가._2" localSheetId="3" hidden="1">{#N/A,#N/A,FALSE,"buildings"}</definedName>
    <definedName name="wrn.감가._2" hidden="1">{#N/A,#N/A,FALSE,"buildings"}</definedName>
    <definedName name="wrn.관섬예산.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급여인상안." localSheetId="3" hidden="1">{#N/A,#N/A,FALSE,"계약직(여)"}</definedName>
    <definedName name="wrn.급여인상안." hidden="1">{#N/A,#N/A,FALSE,"계약직(여)"}</definedName>
    <definedName name="wrn.급여인상안._1" localSheetId="3" hidden="1">{#N/A,#N/A,FALSE,"계약직(여)"}</definedName>
    <definedName name="wrn.급여인상안._1" hidden="1">{#N/A,#N/A,FALSE,"계약직(여)"}</definedName>
    <definedName name="wrn.급여인상안._1_1" localSheetId="3" hidden="1">{#N/A,#N/A,FALSE,"계약직(여)"}</definedName>
    <definedName name="wrn.급여인상안._1_1" hidden="1">{#N/A,#N/A,FALSE,"계약직(여)"}</definedName>
    <definedName name="wrn.급여인상안._2" localSheetId="3" hidden="1">{#N/A,#N/A,FALSE,"계약직(여)"}</definedName>
    <definedName name="wrn.급여인상안._2" hidden="1">{#N/A,#N/A,FALSE,"계약직(여)"}</definedName>
    <definedName name="wrn.세무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씨엠정1.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1.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씨엠정산.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예산99." localSheetId="3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_1" localSheetId="3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_1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_1_1" localSheetId="3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_1_1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_2" localSheetId="3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_2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일일보고." localSheetId="3" hidden="1">{#N/A,#N/A,FALSE,"보통예금";#N/A,#N/A,FALSE,"입.출금명세서";#N/A,#N/A,FALSE,"현금출납현황 ";#N/A,#N/A,FALSE,"차입금,예금"}</definedName>
    <definedName name="wrn.일일보고." hidden="1">{#N/A,#N/A,FALSE,"보통예금";#N/A,#N/A,FALSE,"입.출금명세서";#N/A,#N/A,FALSE,"현금출납현황 ";#N/A,#N/A,FALSE,"차입금,예금"}</definedName>
    <definedName name="wrn.일일보고._1" localSheetId="3" hidden="1">{#N/A,#N/A,FALSE,"보통예금";#N/A,#N/A,FALSE,"입.출금명세서";#N/A,#N/A,FALSE,"현금출납현황 ";#N/A,#N/A,FALSE,"차입금,예금"}</definedName>
    <definedName name="wrn.일일보고._1" hidden="1">{#N/A,#N/A,FALSE,"보통예금";#N/A,#N/A,FALSE,"입.출금명세서";#N/A,#N/A,FALSE,"현금출납현황 ";#N/A,#N/A,FALSE,"차입금,예금"}</definedName>
    <definedName name="wrn.일일보고._1_1" localSheetId="3" hidden="1">{#N/A,#N/A,FALSE,"보통예금";#N/A,#N/A,FALSE,"입.출금명세서";#N/A,#N/A,FALSE,"현금출납현황 ";#N/A,#N/A,FALSE,"차입금,예금"}</definedName>
    <definedName name="wrn.일일보고._1_1" hidden="1">{#N/A,#N/A,FALSE,"보통예금";#N/A,#N/A,FALSE,"입.출금명세서";#N/A,#N/A,FALSE,"현금출납현황 ";#N/A,#N/A,FALSE,"차입금,예금"}</definedName>
    <definedName name="wrn.일일보고._2" localSheetId="3" hidden="1">{#N/A,#N/A,FALSE,"보통예금";#N/A,#N/A,FALSE,"입.출금명세서";#N/A,#N/A,FALSE,"현금출납현황 ";#N/A,#N/A,FALSE,"차입금,예금"}</definedName>
    <definedName name="wrn.일일보고._2" hidden="1">{#N/A,#N/A,FALSE,"보통예금";#N/A,#N/A,FALSE,"입.출금명세서";#N/A,#N/A,FALSE,"현금출납현황 ";#N/A,#N/A,FALSE,"차입금,예금"}</definedName>
    <definedName name="wrn.전사예산.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조흥94세무.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2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채권채무조회서." localSheetId="3" hidden="1">{#N/A,#N/A,FALSE,"채권채무";#N/A,#N/A,FALSE,"control sheet"}</definedName>
    <definedName name="wrn.채권채무조회서." hidden="1">{#N/A,#N/A,FALSE,"채권채무";#N/A,#N/A,FALSE,"control sheet"}</definedName>
    <definedName name="wrn.채권채무조회서._1" localSheetId="3" hidden="1">{#N/A,#N/A,FALSE,"채권채무";#N/A,#N/A,FALSE,"control sheet"}</definedName>
    <definedName name="wrn.채권채무조회서._1" hidden="1">{#N/A,#N/A,FALSE,"채권채무";#N/A,#N/A,FALSE,"control sheet"}</definedName>
    <definedName name="wrn.채권채무조회서._1_1" localSheetId="3" hidden="1">{#N/A,#N/A,FALSE,"채권채무";#N/A,#N/A,FALSE,"control sheet"}</definedName>
    <definedName name="wrn.채권채무조회서._1_1" hidden="1">{#N/A,#N/A,FALSE,"채권채무";#N/A,#N/A,FALSE,"control sheet"}</definedName>
    <definedName name="wrn.채권채무조회서._2" localSheetId="3" hidden="1">{#N/A,#N/A,FALSE,"채권채무";#N/A,#N/A,FALSE,"control sheet"}</definedName>
    <definedName name="wrn.채권채무조회서._2" hidden="1">{#N/A,#N/A,FALSE,"채권채무";#N/A,#N/A,FALSE,"control sheet"}</definedName>
    <definedName name="wrn.판유리예산.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_1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2" localSheetId="3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2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플랜트조직변경에따른인원변동." localSheetId="3" hidden="1">{#N/A,#N/A,FALSE,"Sheet1";#N/A,#N/A,FALSE,"Sheet1";#N/A,#N/A,FALSE,"Sheet1"}</definedName>
    <definedName name="wrn.플랜트조직변경에따른인원변동." hidden="1">{#N/A,#N/A,FALSE,"Sheet1";#N/A,#N/A,FALSE,"Sheet1";#N/A,#N/A,FALSE,"Sheet1"}</definedName>
    <definedName name="wrn.플랜트조직변경에따른인원변동._1" localSheetId="3" hidden="1">{#N/A,#N/A,FALSE,"Sheet1";#N/A,#N/A,FALSE,"Sheet1";#N/A,#N/A,FALSE,"Sheet1"}</definedName>
    <definedName name="wrn.플랜트조직변경에따른인원변동._1" hidden="1">{#N/A,#N/A,FALSE,"Sheet1";#N/A,#N/A,FALSE,"Sheet1";#N/A,#N/A,FALSE,"Sheet1"}</definedName>
    <definedName name="wrn.플랜트조직변경에따른인원변동._1_1" localSheetId="3" hidden="1">{#N/A,#N/A,FALSE,"Sheet1";#N/A,#N/A,FALSE,"Sheet1";#N/A,#N/A,FALSE,"Sheet1"}</definedName>
    <definedName name="wrn.플랜트조직변경에따른인원변동._1_1" hidden="1">{#N/A,#N/A,FALSE,"Sheet1";#N/A,#N/A,FALSE,"Sheet1";#N/A,#N/A,FALSE,"Sheet1"}</definedName>
    <definedName name="wrn.플랜트조직변경에따른인원변동._2" localSheetId="3" hidden="1">{#N/A,#N/A,FALSE,"Sheet1";#N/A,#N/A,FALSE,"Sheet1";#N/A,#N/A,FALSE,"Sheet1"}</definedName>
    <definedName name="wrn.플랜트조직변경에따른인원변동._2" hidden="1">{#N/A,#N/A,FALSE,"Sheet1";#N/A,#N/A,FALSE,"Sheet1";#N/A,#N/A,FALSE,"Sheet1"}</definedName>
    <definedName name="wrn.함영민." localSheetId="3" hidden="1">{#N/A,#N/A,FALSE,"범우구미";#N/A,#N/A,FALSE,"세한케미칼";#N/A,#N/A,FALSE,"세명화학";#N/A,#N/A,FALSE,"신영케미칼";#N/A,#N/A,FALSE,"일석상사"}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localSheetId="3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함영민._1_1" localSheetId="3" hidden="1">{#N/A,#N/A,FALSE,"범우구미";#N/A,#N/A,FALSE,"세한케미칼";#N/A,#N/A,FALSE,"세명화학";#N/A,#N/A,FALSE,"신영케미칼";#N/A,#N/A,FALSE,"일석상사"}</definedName>
    <definedName name="wrn.함영민._1_1" hidden="1">{#N/A,#N/A,FALSE,"범우구미";#N/A,#N/A,FALSE,"세한케미칼";#N/A,#N/A,FALSE,"세명화학";#N/A,#N/A,FALSE,"신영케미칼";#N/A,#N/A,FALSE,"일석상사"}</definedName>
    <definedName name="wrn.함영민._2" localSheetId="3" hidden="1">{#N/A,#N/A,FALSE,"범우구미";#N/A,#N/A,FALSE,"세한케미칼";#N/A,#N/A,FALSE,"세명화학";#N/A,#N/A,FALSE,"신영케미칼";#N/A,#N/A,FALSE,"일석상사"}</definedName>
    <definedName name="wrn.함영민._2" hidden="1">{#N/A,#N/A,FALSE,"범우구미";#N/A,#N/A,FALSE,"세한케미칼";#N/A,#N/A,FALSE,"세명화학";#N/A,#N/A,FALSE,"신영케미칼";#N/A,#N/A,FALSE,"일석상사"}</definedName>
    <definedName name="wrn.회선임차현황." localSheetId="3" hidden="1">{#N/A,#N/A,FALSE,"회선임차현황"}</definedName>
    <definedName name="wrn.회선임차현황." hidden="1">{#N/A,#N/A,FALSE,"회선임차현황"}</definedName>
    <definedName name="wrn.회선임차현황._1" localSheetId="3" hidden="1">{#N/A,#N/A,FALSE,"회선임차현황"}</definedName>
    <definedName name="wrn.회선임차현황._1" hidden="1">{#N/A,#N/A,FALSE,"회선임차현황"}</definedName>
    <definedName name="wrn.회선임차현황._1_1" localSheetId="3" hidden="1">{#N/A,#N/A,FALSE,"회선임차현황"}</definedName>
    <definedName name="wrn.회선임차현황._1_1" hidden="1">{#N/A,#N/A,FALSE,"회선임차현황"}</definedName>
    <definedName name="wrn.회선임차현황._2" localSheetId="3" hidden="1">{#N/A,#N/A,FALSE,"회선임차현황"}</definedName>
    <definedName name="wrn.회선임차현황._2" hidden="1">{#N/A,#N/A,FALSE,"회선임차현황"}</definedName>
    <definedName name="wrwenr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nr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wer33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wrwer3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WSE_amounts" localSheetId="3">#REF!,#REF!</definedName>
    <definedName name="WSE_amounts">#REF!,#REF!</definedName>
    <definedName name="WSE_dbase">#REF!</definedName>
    <definedName name="WSE_fa_amounts">#REF!,#REF!</definedName>
    <definedName name="WSE1_amt">#REF!,#REF!,#REF!,#REF!,#REF!,#REF!,#REF!</definedName>
    <definedName name="WSE2_amt">#REF!,#REF!,#REF!,#REF!,#REF!,#REF!,#REF!</definedName>
    <definedName name="wssp_dbase">#REF!</definedName>
    <definedName name="wssp1_amt">#REF!,#REF!,#REF!,#REF!,#REF!,#REF!,#REF!</definedName>
    <definedName name="wssp2_amt">#REF!,#REF!,#REF!,#REF!,#REF!,#REF!,#REF!</definedName>
    <definedName name="wte" localSheetId="3" hidden="1">{#N/A,#N/A,FALSE,"ALM-ASISC"}</definedName>
    <definedName name="wte" hidden="1">{#N/A,#N/A,FALSE,"ALM-ASISC"}</definedName>
    <definedName name="wte_1" localSheetId="3" hidden="1">{#N/A,#N/A,FALSE,"ALM-ASISC"}</definedName>
    <definedName name="wte_1" hidden="1">{#N/A,#N/A,FALSE,"ALM-ASISC"}</definedName>
    <definedName name="wte_1_1" localSheetId="3" hidden="1">{#N/A,#N/A,FALSE,"ALM-ASISC"}</definedName>
    <definedName name="wte_1_1" hidden="1">{#N/A,#N/A,FALSE,"ALM-ASISC"}</definedName>
    <definedName name="wte_2" localSheetId="3" hidden="1">{#N/A,#N/A,FALSE,"ALM-ASISC"}</definedName>
    <definedName name="wte_2" hidden="1">{#N/A,#N/A,FALSE,"ALM-ASISC"}</definedName>
    <definedName name="wtrw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trw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3" hidden="1">{#N/A,#N/A,FALSE,"회선임차현황"}</definedName>
    <definedName name="ww" hidden="1">{#N/A,#N/A,FALSE,"회선임차현황"}</definedName>
    <definedName name="ww_1" localSheetId="3" hidden="1">{#N/A,#N/A,FALSE,"회선임차현황"}</definedName>
    <definedName name="ww_1" hidden="1">{#N/A,#N/A,FALSE,"회선임차현황"}</definedName>
    <definedName name="ww_1_1" localSheetId="3" hidden="1">{#N/A,#N/A,FALSE,"회선임차현황"}</definedName>
    <definedName name="ww_1_1" hidden="1">{#N/A,#N/A,FALSE,"회선임차현황"}</definedName>
    <definedName name="ww_2" localSheetId="3" hidden="1">{#N/A,#N/A,FALSE,"회선임차현황"}</definedName>
    <definedName name="ww_2" hidden="1">{#N/A,#N/A,FALSE,"회선임차현황"}</definedName>
    <definedName name="wwww" localSheetId="3" hidden="1">{#N/A,#N/A,FALSE,"Aging Summary";#N/A,#N/A,FALSE,"Ratio Analysis";#N/A,#N/A,FALSE,"Test 120 Day Accts";#N/A,#N/A,FALSE,"Tickmarks"}</definedName>
    <definedName name="wwww" hidden="1">{#N/A,#N/A,FALSE,"Aging Summary";#N/A,#N/A,FALSE,"Ratio Analysis";#N/A,#N/A,FALSE,"Test 120 Day Accts";#N/A,#N/A,FALSE,"Tickmarks"}</definedName>
    <definedName name="X" localSheetId="3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  <definedName name="X_1" localSheetId="3" hidden="1">{#N/A,#N/A,FALSE,"Aging Summary";#N/A,#N/A,FALSE,"Ratio Analysis";#N/A,#N/A,FALSE,"Test 120 Day Accts";#N/A,#N/A,FALSE,"Tickmarks"}</definedName>
    <definedName name="X_1" hidden="1">{#N/A,#N/A,FALSE,"Aging Summary";#N/A,#N/A,FALSE,"Ratio Analysis";#N/A,#N/A,FALSE,"Test 120 Day Accts";#N/A,#N/A,FALSE,"Tickmarks"}</definedName>
    <definedName name="X_1_1" localSheetId="3" hidden="1">{#N/A,#N/A,FALSE,"Aging Summary";#N/A,#N/A,FALSE,"Ratio Analysis";#N/A,#N/A,FALSE,"Test 120 Day Accts";#N/A,#N/A,FALSE,"Tickmarks"}</definedName>
    <definedName name="X_1_1" hidden="1">{#N/A,#N/A,FALSE,"Aging Summary";#N/A,#N/A,FALSE,"Ratio Analysis";#N/A,#N/A,FALSE,"Test 120 Day Accts";#N/A,#N/A,FALSE,"Tickmarks"}</definedName>
    <definedName name="X_2" localSheetId="3" hidden="1">{#N/A,#N/A,FALSE,"Aging Summary";#N/A,#N/A,FALSE,"Ratio Analysis";#N/A,#N/A,FALSE,"Test 120 Day Accts";#N/A,#N/A,FALSE,"Tickmarks"}</definedName>
    <definedName name="X_2" hidden="1">{#N/A,#N/A,FALSE,"Aging Summary";#N/A,#N/A,FALSE,"Ratio Analysis";#N/A,#N/A,FALSE,"Test 120 Day Accts";#N/A,#N/A,FALSE,"Tickmarks"}</definedName>
    <definedName name="X_3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RangeCount" hidden="1">4</definedName>
    <definedName name="xxx" localSheetId="3" hidden="1">{#N/A,#N/A,FALSE,"EARNINGS";#N/A,#N/A,FALSE,"BALANCE";#N/A,#N/A,FALSE,"CASHFLOW"}</definedName>
    <definedName name="xxx" hidden="1">{#N/A,#N/A,FALSE,"EARNINGS";#N/A,#N/A,FALSE,"BALANCE";#N/A,#N/A,FALSE,"CASHFLOW"}</definedName>
    <definedName name="xy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a" localSheetId="3" hidden="1">{#N/A,#N/A,FALSE,"Aging Summary";#N/A,#N/A,FALSE,"Ratio Analysis";#N/A,#N/A,FALSE,"Test 120 Day Accts";#N/A,#N/A,FALSE,"Tickmarks"}</definedName>
    <definedName name="ya" hidden="1">{#N/A,#N/A,FALSE,"Aging Summary";#N/A,#N/A,FALSE,"Ratio Analysis";#N/A,#N/A,FALSE,"Test 120 Day Accts";#N/A,#N/A,FALSE,"Tickmarks"}</definedName>
    <definedName name="ya_1" localSheetId="3" hidden="1">{#N/A,#N/A,FALSE,"Aging Summary";#N/A,#N/A,FALSE,"Ratio Analysis";#N/A,#N/A,FALSE,"Test 120 Day Accts";#N/A,#N/A,FALSE,"Tickmarks"}</definedName>
    <definedName name="ya_1" hidden="1">{#N/A,#N/A,FALSE,"Aging Summary";#N/A,#N/A,FALSE,"Ratio Analysis";#N/A,#N/A,FALSE,"Test 120 Day Accts";#N/A,#N/A,FALSE,"Tickmarks"}</definedName>
    <definedName name="ya_1_1" localSheetId="3" hidden="1">{#N/A,#N/A,FALSE,"Aging Summary";#N/A,#N/A,FALSE,"Ratio Analysis";#N/A,#N/A,FALSE,"Test 120 Day Accts";#N/A,#N/A,FALSE,"Tickmarks"}</definedName>
    <definedName name="ya_1_1" hidden="1">{#N/A,#N/A,FALSE,"Aging Summary";#N/A,#N/A,FALSE,"Ratio Analysis";#N/A,#N/A,FALSE,"Test 120 Day Accts";#N/A,#N/A,FALSE,"Tickmarks"}</definedName>
    <definedName name="ya_2" localSheetId="3" hidden="1">{#N/A,#N/A,FALSE,"Aging Summary";#N/A,#N/A,FALSE,"Ratio Analysis";#N/A,#N/A,FALSE,"Test 120 Day Accts";#N/A,#N/A,FALSE,"Tickmarks"}</definedName>
    <definedName name="ya_2" hidden="1">{#N/A,#N/A,FALSE,"Aging Summary";#N/A,#N/A,FALSE,"Ratio Analysis";#N/A,#N/A,FALSE,"Test 120 Day Accts";#N/A,#N/A,FALSE,"Tickmarks"}</definedName>
    <definedName name="YCF" hidden="1">#REF!</definedName>
    <definedName name="yenı" localSheetId="3" hidden="1">{#N/A,#N/A,FALSE,"Sheet1 (2)"}</definedName>
    <definedName name="yenı" hidden="1">{#N/A,#N/A,FALSE,"Sheet1 (2)"}</definedName>
    <definedName name="yenı_1" localSheetId="3" hidden="1">{#N/A,#N/A,FALSE,"Sheet1 (2)"}</definedName>
    <definedName name="yenı_1" hidden="1">{#N/A,#N/A,FALSE,"Sheet1 (2)"}</definedName>
    <definedName name="yenı_1_1" localSheetId="3" hidden="1">{#N/A,#N/A,FALSE,"Sheet1 (2)"}</definedName>
    <definedName name="yenı_1_1" hidden="1">{#N/A,#N/A,FALSE,"Sheet1 (2)"}</definedName>
    <definedName name="yenı_2" localSheetId="3" hidden="1">{#N/A,#N/A,FALSE,"Sheet1 (2)"}</definedName>
    <definedName name="yenı_2" hidden="1">{#N/A,#N/A,FALSE,"Sheet1 (2)"}</definedName>
    <definedName name="yeni2" localSheetId="3" hidden="1">{#N/A,#N/A,FALSE,"Aging Summary";#N/A,#N/A,FALSE,"Ratio Analysis";#N/A,#N/A,FALSE,"Test 120 Day Accts";#N/A,#N/A,FALSE,"Tickmarks"}</definedName>
    <definedName name="yeni2" hidden="1">{#N/A,#N/A,FALSE,"Aging Summary";#N/A,#N/A,FALSE,"Ratio Analysis";#N/A,#N/A,FALSE,"Test 120 Day Accts";#N/A,#N/A,FALSE,"Tickmarks"}</definedName>
    <definedName name="yeni2_1" localSheetId="3" hidden="1">{#N/A,#N/A,FALSE,"Aging Summary";#N/A,#N/A,FALSE,"Ratio Analysis";#N/A,#N/A,FALSE,"Test 120 Day Accts";#N/A,#N/A,FALSE,"Tickmarks"}</definedName>
    <definedName name="yeni2_1" hidden="1">{#N/A,#N/A,FALSE,"Aging Summary";#N/A,#N/A,FALSE,"Ratio Analysis";#N/A,#N/A,FALSE,"Test 120 Day Accts";#N/A,#N/A,FALSE,"Tickmarks"}</definedName>
    <definedName name="yeni2_1_1" localSheetId="3" hidden="1">{#N/A,#N/A,FALSE,"Aging Summary";#N/A,#N/A,FALSE,"Ratio Analysis";#N/A,#N/A,FALSE,"Test 120 Day Accts";#N/A,#N/A,FALSE,"Tickmarks"}</definedName>
    <definedName name="yeni2_1_1" hidden="1">{#N/A,#N/A,FALSE,"Aging Summary";#N/A,#N/A,FALSE,"Ratio Analysis";#N/A,#N/A,FALSE,"Test 120 Day Accts";#N/A,#N/A,FALSE,"Tickmarks"}</definedName>
    <definedName name="yeni2_2" localSheetId="3" hidden="1">{#N/A,#N/A,FALSE,"Aging Summary";#N/A,#N/A,FALSE,"Ratio Analysis";#N/A,#N/A,FALSE,"Test 120 Day Accts";#N/A,#N/A,FALSE,"Tickmarks"}</definedName>
    <definedName name="yeni2_2" hidden="1">{#N/A,#N/A,FALSE,"Aging Summary";#N/A,#N/A,FALSE,"Ratio Analysis";#N/A,#N/A,FALSE,"Test 120 Day Accts";#N/A,#N/A,FALSE,"Tickmarks"}</definedName>
    <definedName name="yeni2_3" hidden="1">{#N/A,#N/A,FALSE,"Aging Summary";#N/A,#N/A,FALSE,"Ratio Analysis";#N/A,#N/A,FALSE,"Test 120 Day Accts";#N/A,#N/A,FALSE,"Tickmarks"}</definedName>
    <definedName name="yikkk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yikkk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YTL" localSheetId="3" hidden="1">{#N/A,#N/A,TRUE,"Sales Comparison";#N/A,#N/A,TRUE,"Cum. Summary FFR";#N/A,#N/A,TRUE,"Monthly Summary FFR";#N/A,#N/A,TRUE,"Cum. Summary TL";#N/A,#N/A,TRUE,"Monthly Summary TL"}</definedName>
    <definedName name="YTL" hidden="1">{#N/A,#N/A,TRUE,"Sales Comparison";#N/A,#N/A,TRUE,"Cum. Summary FFR";#N/A,#N/A,TRUE,"Monthly Summary FFR";#N/A,#N/A,TRUE,"Cum. Summary TL";#N/A,#N/A,TRUE,"Monthly Summary TL"}</definedName>
    <definedName name="ytytyt" localSheetId="3" hidden="1">{#N/A,#N/A,FALSE,"Aging Summary";#N/A,#N/A,FALSE,"Ratio Analysis";#N/A,#N/A,FALSE,"Test 120 Day Accts";#N/A,#N/A,FALSE,"Tickmarks"}</definedName>
    <definedName name="ytytyt" hidden="1">{#N/A,#N/A,FALSE,"Aging Summary";#N/A,#N/A,FALSE,"Ratio Analysis";#N/A,#N/A,FALSE,"Test 120 Day Accts";#N/A,#N/A,FALSE,"Tickmarks"}</definedName>
    <definedName name="ytytyt_1" localSheetId="3" hidden="1">{#N/A,#N/A,FALSE,"Aging Summary";#N/A,#N/A,FALSE,"Ratio Analysis";#N/A,#N/A,FALSE,"Test 120 Day Accts";#N/A,#N/A,FALSE,"Tickmarks"}</definedName>
    <definedName name="ytytyt_1" hidden="1">{#N/A,#N/A,FALSE,"Aging Summary";#N/A,#N/A,FALSE,"Ratio Analysis";#N/A,#N/A,FALSE,"Test 120 Day Accts";#N/A,#N/A,FALSE,"Tickmarks"}</definedName>
    <definedName name="ytytyt_1_1" localSheetId="3" hidden="1">{#N/A,#N/A,FALSE,"Aging Summary";#N/A,#N/A,FALSE,"Ratio Analysis";#N/A,#N/A,FALSE,"Test 120 Day Accts";#N/A,#N/A,FALSE,"Tickmarks"}</definedName>
    <definedName name="ytytyt_1_1" hidden="1">{#N/A,#N/A,FALSE,"Aging Summary";#N/A,#N/A,FALSE,"Ratio Analysis";#N/A,#N/A,FALSE,"Test 120 Day Accts";#N/A,#N/A,FALSE,"Tickmarks"}</definedName>
    <definedName name="ytytyt_2" localSheetId="3" hidden="1">{#N/A,#N/A,FALSE,"Aging Summary";#N/A,#N/A,FALSE,"Ratio Analysis";#N/A,#N/A,FALSE,"Test 120 Day Accts";#N/A,#N/A,FALSE,"Tickmarks"}</definedName>
    <definedName name="ytytyt_2" hidden="1">{#N/A,#N/A,FALSE,"Aging Summary";#N/A,#N/A,FALSE,"Ratio Analysis";#N/A,#N/A,FALSE,"Test 120 Day Accts";#N/A,#N/A,FALSE,"Tickmarks"}</definedName>
    <definedName name="yyy" localSheetId="3" hidden="1">{#N/A,#N/A,FALSE,"지침";#N/A,#N/A,FALSE,"환경분석";#N/A,#N/A,FALSE,"Sheet16"}</definedName>
    <definedName name="yyy" hidden="1">{#N/A,#N/A,FALSE,"지침";#N/A,#N/A,FALSE,"환경분석";#N/A,#N/A,FALSE,"Sheet16"}</definedName>
    <definedName name="yyy_1" localSheetId="3" hidden="1">{#N/A,#N/A,FALSE,"지침";#N/A,#N/A,FALSE,"환경분석";#N/A,#N/A,FALSE,"Sheet16"}</definedName>
    <definedName name="yyy_1" hidden="1">{#N/A,#N/A,FALSE,"지침";#N/A,#N/A,FALSE,"환경분석";#N/A,#N/A,FALSE,"Sheet16"}</definedName>
    <definedName name="yyy_1_1" localSheetId="3" hidden="1">{#N/A,#N/A,FALSE,"지침";#N/A,#N/A,FALSE,"환경분석";#N/A,#N/A,FALSE,"Sheet16"}</definedName>
    <definedName name="yyy_1_1" hidden="1">{#N/A,#N/A,FALSE,"지침";#N/A,#N/A,FALSE,"환경분석";#N/A,#N/A,FALSE,"Sheet16"}</definedName>
    <definedName name="yyy_2" localSheetId="3" hidden="1">{#N/A,#N/A,FALSE,"지침";#N/A,#N/A,FALSE,"환경분석";#N/A,#N/A,FALSE,"Sheet16"}</definedName>
    <definedName name="yyy_2" hidden="1">{#N/A,#N/A,FALSE,"지침";#N/A,#N/A,FALSE,"환경분석";#N/A,#N/A,FALSE,"Sheet16"}</definedName>
    <definedName name="Z_2791C221_DB50_11D1_B5F4_0060080C7B00_.wvu.PrintTitles" hidden="1">#REF!</definedName>
    <definedName name="Z_2791C221_DB50_11D1_B5F4_0060080C7B00_.wvu.Rows" localSheetId="3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2791C221_DB50_11D1_B5F4_0060080C7B00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8C0D8491_B9B2_11D2_8F8D_0060080C7F6B_.wvu.PrintTitles" hidden="1">#REF!</definedName>
    <definedName name="Z_9668DB74_F6B7_11D5_84F8_00C04F163E1C_.wvu.Cols" hidden="1">#REF!,#REF!</definedName>
    <definedName name="Z_9668DB74_F6B7_11D5_84F8_00C04F163E1C_.wvu.PrintArea" hidden="1">#REF!</definedName>
    <definedName name="Z_9668DB74_F6B7_11D5_84F8_00C04F163E1C_.wvu.Rows" hidden="1">#REF!,#REF!,#REF!,#REF!,#REF!,#REF!</definedName>
    <definedName name="Z_BB9B2451_6A3E_11D1_BA64_0060080C7F6B_.wvu.PrintTitles" hidden="1">#REF!</definedName>
    <definedName name="Z_BB9B2451_6A3E_11D1_BA64_0060080C7F6B_.wvu.Rows" hidden="1">#REF!,#REF!,#REF!,#REF!,#REF!,#REF!,#REF!,#REF!,#REF!,#REF!,#REF!,#REF!,#REF!</definedName>
    <definedName name="Z_D04119B1_72D4_11D1_BA72_0060080C7F6B_.wvu.PrintTitles" hidden="1">#REF!</definedName>
    <definedName name="Z_E8FEE9A5_163A_11D2_AED0_0000E81DA68C_.wvu.Rows" hidden="1">#REF!</definedName>
    <definedName name="ZEYNEP" localSheetId="3" hidden="1">{#N/A,#N/A,FALSE,"Sheet1 (2)"}</definedName>
    <definedName name="ZEYNEP" hidden="1">{#N/A,#N/A,FALSE,"Sheet1 (2)"}</definedName>
    <definedName name="ZEYNEP_1" localSheetId="3" hidden="1">{#N/A,#N/A,FALSE,"Sheet1 (2)"}</definedName>
    <definedName name="ZEYNEP_1" hidden="1">{#N/A,#N/A,FALSE,"Sheet1 (2)"}</definedName>
    <definedName name="ZEYNEP_1_1" localSheetId="3" hidden="1">{#N/A,#N/A,FALSE,"Sheet1 (2)"}</definedName>
    <definedName name="ZEYNEP_1_1" hidden="1">{#N/A,#N/A,FALSE,"Sheet1 (2)"}</definedName>
    <definedName name="ZEYNEP_2" localSheetId="3" hidden="1">{#N/A,#N/A,FALSE,"Sheet1 (2)"}</definedName>
    <definedName name="ZEYNEP_2" hidden="1">{#N/A,#N/A,FALSE,"Sheet1 (2)"}</definedName>
    <definedName name="zxx" localSheetId="3" hidden="1">{"'Desktop Inventory 현황'!$B$2:$O$35"}</definedName>
    <definedName name="zxx" hidden="1">{"'Desktop Inventory 현황'!$B$2:$O$35"}</definedName>
    <definedName name="zxx_1" localSheetId="3" hidden="1">{"'Desktop Inventory 현황'!$B$2:$O$35"}</definedName>
    <definedName name="zxx_1" hidden="1">{"'Desktop Inventory 현황'!$B$2:$O$35"}</definedName>
    <definedName name="zxx_1_1" localSheetId="3" hidden="1">{"'Desktop Inventory 현황'!$B$2:$O$35"}</definedName>
    <definedName name="zxx_1_1" hidden="1">{"'Desktop Inventory 현황'!$B$2:$O$35"}</definedName>
    <definedName name="zxx_1_2" localSheetId="3" hidden="1">{"'Desktop Inventory 현황'!$B$2:$O$35"}</definedName>
    <definedName name="zxx_1_2" hidden="1">{"'Desktop Inventory 현황'!$B$2:$O$35"}</definedName>
    <definedName name="zxx_2" localSheetId="3" hidden="1">{"'Desktop Inventory 현황'!$B$2:$O$35"}</definedName>
    <definedName name="zxx_2" hidden="1">{"'Desktop Inventory 현황'!$B$2:$O$35"}</definedName>
    <definedName name="zxx_3" localSheetId="3" hidden="1">{"'Desktop Inventory 현황'!$B$2:$O$35"}</definedName>
    <definedName name="zxx_3" hidden="1">{"'Desktop Inventory 현황'!$B$2:$O$35"}</definedName>
    <definedName name="альфа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льфа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ндрей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ндрей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ристон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аристон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вар" localSheetId="3" hidden="1">{#N/A,#N/A,FALSE,"МТВ"}</definedName>
    <definedName name="вар" hidden="1">{#N/A,#N/A,FALSE,"МТВ"}</definedName>
    <definedName name="вариант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вариант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версия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версия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вор" localSheetId="3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вор" hidden="1">{#N/A,#N/A,FALSE,"шарап -В";#N/A,#N/A,FALSE,"шарап-а";#N/A,#N/A,FALSE,"мунай сервис-2 -А";#N/A,#N/A,FALSE,"мунай сервис-2-В";#N/A,#N/A,FALSE,"мунай агро-2-А";#N/A,#N/A,FALSE,"мунай агро-2-в";#N/A,#N/A,FALSE,"металлинвест-в";#N/A,#N/A,FALSE,"металлинвест-а";#N/A,#N/A,FALSE,"мгдс-3-В";#N/A,#N/A,FALSE,"мгдс-3-А";#N/A,#N/A,FALSE,"мгдс-4-а";#N/A,#N/A,FALSE,"мгдс-4-в";#N/A,#N/A,FALSE,"ел ырысы-2-в";#N/A,#N/A,FALSE,"ел ырысы-2-а";#N/A,#N/A,FALSE,"ел ырысы в";#N/A,#N/A,FALSE,"ел ырысы а";#N/A,#N/A,FALSE,"мгдс-2-В";#N/A,#N/A,FALSE,"мгдс-2-А";#N/A,#N/A,FALSE,"аркон-2 -а";#N/A,#N/A,FALSE,"аркон-2 -в";#N/A,#N/A,FALSE,"газойл-4 А";#N/A,#N/A,FALSE,"газойл-4 В";#N/A,#N/A,FALSE,"шарайна -В";#N/A,#N/A,FALSE,"шарайна-А";#N/A,#N/A,FALSE,"томерис-В";#N/A,#N/A,FALSE,"томерис-А";#N/A,#N/A,FALSE,"хван и к-а";#N/A,#N/A,FALSE,"хван и к-В"}</definedName>
    <definedName name="гараж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гараж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город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город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дурак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дурак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изменения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зменения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ра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р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рина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ирин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Казтрансойл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Казтрансойл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оригинал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оригинал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подготовка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подготовк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расчет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расчет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счет" localSheetId="3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счет" hidden="1">{#N/A,#N/A,FALSE,"техноконтракт33а отв";#N/A,#N/A,FALSE,"техноконтракт56а отв";#N/A,#N/A,FALSE,"техноконтракт 16а отв";#N/A,#N/A,FALSE,"тыныс35а отв";#N/A,#N/A,FALSE,"тыныс18а отв";#N/A,#N/A,FALSE,"акбор26а отв.";#N/A,#N/A,FALSE,"акбор 5а отв"}</definedName>
    <definedName name="фифа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фиф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фонарь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фонарь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фц" localSheetId="3" hidden="1">{"'РП (2)'!$A$5:$S$150"}</definedName>
    <definedName name="фц" hidden="1">{"'РП (2)'!$A$5:$S$150"}</definedName>
    <definedName name="хаха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хаха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цц" localSheetId="3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цц" hidden="1">{#N/A,#N/A,FALSE,"аркон-исп-с";#N/A,#N/A,FALSE,"аркон-исп-d";#N/A,#N/A,FALSE,"газойл-исп-с";#N/A,#N/A,FALSE,"газойл-исп-d";#N/A,#N/A,FALSE,"спецспорт-исп-d";#N/A,#N/A,FALSE,"спецспорт-исп-c";#N/A,#N/A,FALSE,"мунай агро-исп-с";#N/A,#N/A,FALSE,"мунай агро-исп-д";#N/A,#N/A,FALSE,"имсталькон-4 -в";#N/A,#N/A,FALSE,"имсталькон-4 -а";#N/A,#N/A,FALSE,"имсталькон-3-в";#N/A,#N/A,FALSE,"имсталькон-3-а";#N/A,#N/A,FALSE,"имсталькон-2-в";#N/A,#N/A,FALSE,"имсталькон-2-а"}</definedName>
    <definedName name="ㄱ" localSheetId="3" hidden="1">{#N/A,#N/A,FALSE,"3가";#N/A,#N/A,FALSE,"3나";#N/A,#N/A,FALSE,"3다"}</definedName>
    <definedName name="ㄱ" hidden="1">{#N/A,#N/A,FALSE,"3가";#N/A,#N/A,FALSE,"3나";#N/A,#N/A,FALSE,"3다"}</definedName>
    <definedName name="ㄱ_1" localSheetId="3" hidden="1">{#N/A,#N/A,FALSE,"3가";#N/A,#N/A,FALSE,"3나";#N/A,#N/A,FALSE,"3다"}</definedName>
    <definedName name="ㄱ_1" hidden="1">{#N/A,#N/A,FALSE,"3가";#N/A,#N/A,FALSE,"3나";#N/A,#N/A,FALSE,"3다"}</definedName>
    <definedName name="ㄱ_1_1" localSheetId="3" hidden="1">{#N/A,#N/A,FALSE,"3가";#N/A,#N/A,FALSE,"3나";#N/A,#N/A,FALSE,"3다"}</definedName>
    <definedName name="ㄱ_1_1" hidden="1">{#N/A,#N/A,FALSE,"3가";#N/A,#N/A,FALSE,"3나";#N/A,#N/A,FALSE,"3다"}</definedName>
    <definedName name="ㄱ_2" localSheetId="3" hidden="1">{#N/A,#N/A,FALSE,"3가";#N/A,#N/A,FALSE,"3나";#N/A,#N/A,FALSE,"3다"}</definedName>
    <definedName name="ㄱ_2" hidden="1">{#N/A,#N/A,FALSE,"3가";#N/A,#N/A,FALSE,"3나";#N/A,#N/A,FALSE,"3다"}</definedName>
    <definedName name="ㄱㄱ" localSheetId="3" hidden="1">{#N/A,#N/A,FALSE,"Aging Summary";#N/A,#N/A,FALSE,"Ratio Analysis";#N/A,#N/A,FALSE,"Test 120 Day Accts";#N/A,#N/A,FALSE,"Tickmarks"}</definedName>
    <definedName name="ㄱㄱ" hidden="1">{#N/A,#N/A,FALSE,"Aging Summary";#N/A,#N/A,FALSE,"Ratio Analysis";#N/A,#N/A,FALSE,"Test 120 Day Accts";#N/A,#N/A,FALSE,"Tickmarks"}</definedName>
    <definedName name="ㄱㄱ_1" localSheetId="3" hidden="1">{#N/A,#N/A,FALSE,"Aging Summary";#N/A,#N/A,FALSE,"Ratio Analysis";#N/A,#N/A,FALSE,"Test 120 Day Accts";#N/A,#N/A,FALSE,"Tickmarks"}</definedName>
    <definedName name="ㄱㄱ_1" hidden="1">{#N/A,#N/A,FALSE,"Aging Summary";#N/A,#N/A,FALSE,"Ratio Analysis";#N/A,#N/A,FALSE,"Test 120 Day Accts";#N/A,#N/A,FALSE,"Tickmarks"}</definedName>
    <definedName name="ㄱㄱ_1_1" localSheetId="3" hidden="1">{#N/A,#N/A,FALSE,"Aging Summary";#N/A,#N/A,FALSE,"Ratio Analysis";#N/A,#N/A,FALSE,"Test 120 Day Accts";#N/A,#N/A,FALSE,"Tickmarks"}</definedName>
    <definedName name="ㄱㄱ_1_1" hidden="1">{#N/A,#N/A,FALSE,"Aging Summary";#N/A,#N/A,FALSE,"Ratio Analysis";#N/A,#N/A,FALSE,"Test 120 Day Accts";#N/A,#N/A,FALSE,"Tickmarks"}</definedName>
    <definedName name="ㄱㄱ_2" localSheetId="3" hidden="1">{#N/A,#N/A,FALSE,"Aging Summary";#N/A,#N/A,FALSE,"Ratio Analysis";#N/A,#N/A,FALSE,"Test 120 Day Accts";#N/A,#N/A,FALSE,"Tickmarks"}</definedName>
    <definedName name="ㄱㄱ_2" hidden="1">{#N/A,#N/A,FALSE,"Aging Summary";#N/A,#N/A,FALSE,"Ratio Analysis";#N/A,#N/A,FALSE,"Test 120 Day Accts";#N/A,#N/A,FALSE,"Tickmarks"}</definedName>
    <definedName name="ㄱㄱㄱ" localSheetId="3" hidden="1">{"'Desktop Inventory 현황'!$B$2:$O$35"}</definedName>
    <definedName name="ㄱㄱㄱ" hidden="1">{"'Desktop Inventory 현황'!$B$2:$O$35"}</definedName>
    <definedName name="ㄱㄱㄱ_1" localSheetId="3" hidden="1">{"'Desktop Inventory 현황'!$B$2:$O$35"}</definedName>
    <definedName name="ㄱㄱㄱ_1" hidden="1">{"'Desktop Inventory 현황'!$B$2:$O$35"}</definedName>
    <definedName name="ㄱㄱㄱ_1_1" localSheetId="3" hidden="1">{"'Desktop Inventory 현황'!$B$2:$O$35"}</definedName>
    <definedName name="ㄱㄱㄱ_1_1" hidden="1">{"'Desktop Inventory 현황'!$B$2:$O$35"}</definedName>
    <definedName name="ㄱㄱㄱ_1_2" localSheetId="3" hidden="1">{"'Desktop Inventory 현황'!$B$2:$O$35"}</definedName>
    <definedName name="ㄱㄱㄱ_1_2" hidden="1">{"'Desktop Inventory 현황'!$B$2:$O$35"}</definedName>
    <definedName name="ㄱㄱㄱ_2" localSheetId="3" hidden="1">{"'Desktop Inventory 현황'!$B$2:$O$35"}</definedName>
    <definedName name="ㄱㄱㄱ_2" hidden="1">{"'Desktop Inventory 현황'!$B$2:$O$35"}</definedName>
    <definedName name="ㄱㄱㄱ_3" localSheetId="3" hidden="1">{"'Desktop Inventory 현황'!$B$2:$O$35"}</definedName>
    <definedName name="ㄱㄱㄱ_3" hidden="1">{"'Desktop Inventory 현황'!$B$2:$O$35"}</definedName>
    <definedName name="ㄱㄱㄱㄱ" localSheetId="3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_1" localSheetId="3" hidden="1">{#N/A,#N/A,FALSE,"지침";#N/A,#N/A,FALSE,"환경분석";#N/A,#N/A,FALSE,"Sheet16"}</definedName>
    <definedName name="ㄱㄱㄱㄱ_1" hidden="1">{#N/A,#N/A,FALSE,"지침";#N/A,#N/A,FALSE,"환경분석";#N/A,#N/A,FALSE,"Sheet16"}</definedName>
    <definedName name="ㄱㄱㄱㄱ_1_1" localSheetId="3" hidden="1">{#N/A,#N/A,FALSE,"지침";#N/A,#N/A,FALSE,"환경분석";#N/A,#N/A,FALSE,"Sheet16"}</definedName>
    <definedName name="ㄱㄱㄱㄱ_1_1" hidden="1">{#N/A,#N/A,FALSE,"지침";#N/A,#N/A,FALSE,"환경분석";#N/A,#N/A,FALSE,"Sheet16"}</definedName>
    <definedName name="ㄱㄱㄱㄱ_2" localSheetId="3" hidden="1">{#N/A,#N/A,FALSE,"지침";#N/A,#N/A,FALSE,"환경분석";#N/A,#N/A,FALSE,"Sheet16"}</definedName>
    <definedName name="ㄱㄱㄱㄱ_2" hidden="1">{#N/A,#N/A,FALSE,"지침";#N/A,#N/A,FALSE,"환경분석";#N/A,#N/A,FALSE,"Sheet16"}</definedName>
    <definedName name="ㄱㄷㅅ히ㅏ" localSheetId="3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ㅅ히ㅏ_1" localSheetId="3" hidden="1">{#N/A,#N/A,FALSE,"지침";#N/A,#N/A,FALSE,"환경분석";#N/A,#N/A,FALSE,"Sheet16"}</definedName>
    <definedName name="ㄱㄷㅅ히ㅏ_1" hidden="1">{#N/A,#N/A,FALSE,"지침";#N/A,#N/A,FALSE,"환경분석";#N/A,#N/A,FALSE,"Sheet16"}</definedName>
    <definedName name="ㄱㄷㅅ히ㅏ_1_1" localSheetId="3" hidden="1">{#N/A,#N/A,FALSE,"지침";#N/A,#N/A,FALSE,"환경분석";#N/A,#N/A,FALSE,"Sheet16"}</definedName>
    <definedName name="ㄱㄷㅅ히ㅏ_1_1" hidden="1">{#N/A,#N/A,FALSE,"지침";#N/A,#N/A,FALSE,"환경분석";#N/A,#N/A,FALSE,"Sheet16"}</definedName>
    <definedName name="ㄱㄷㅅ히ㅏ_2" localSheetId="3" hidden="1">{#N/A,#N/A,FALSE,"지침";#N/A,#N/A,FALSE,"환경분석";#N/A,#N/A,FALSE,"Sheet16"}</definedName>
    <definedName name="ㄱㄷㅅ히ㅏ_2" hidden="1">{#N/A,#N/A,FALSE,"지침";#N/A,#N/A,FALSE,"환경분석";#N/A,#N/A,FALSE,"Sheet16"}</definedName>
    <definedName name="ㄱㅎㄷㄱㅎ" localSheetId="3" hidden="1">{#N/A,#N/A,FALSE,"ALM-ASISC"}</definedName>
    <definedName name="ㄱㅎㄷㄱㅎ" hidden="1">{#N/A,#N/A,FALSE,"ALM-ASISC"}</definedName>
    <definedName name="ㄱㅎㄷㄱㅎ_1" localSheetId="3" hidden="1">{#N/A,#N/A,FALSE,"ALM-ASISC"}</definedName>
    <definedName name="ㄱㅎㄷㄱㅎ_1" hidden="1">{#N/A,#N/A,FALSE,"ALM-ASISC"}</definedName>
    <definedName name="ㄱㅎㄷㄱㅎ_1_1" localSheetId="3" hidden="1">{#N/A,#N/A,FALSE,"ALM-ASISC"}</definedName>
    <definedName name="ㄱㅎㄷㄱㅎ_1_1" hidden="1">{#N/A,#N/A,FALSE,"ALM-ASISC"}</definedName>
    <definedName name="ㄱㅎㄷㄱㅎ_2" localSheetId="3" hidden="1">{#N/A,#N/A,FALSE,"ALM-ASISC"}</definedName>
    <definedName name="ㄱㅎㄷㄱㅎ_2" hidden="1">{#N/A,#N/A,FALSE,"ALM-ASISC"}</definedName>
    <definedName name="가" localSheetId="3" hidden="1">{#N/A,#N/A,FALSE,"회선임차현황"}</definedName>
    <definedName name="가" hidden="1">{#N/A,#N/A,FALSE,"회선임차현황"}</definedName>
    <definedName name="가_1" localSheetId="3" hidden="1">{#N/A,#N/A,FALSE,"회선임차현황"}</definedName>
    <definedName name="가_1" hidden="1">{#N/A,#N/A,FALSE,"회선임차현황"}</definedName>
    <definedName name="가_1_1" localSheetId="3" hidden="1">{#N/A,#N/A,FALSE,"회선임차현황"}</definedName>
    <definedName name="가_1_1" hidden="1">{#N/A,#N/A,FALSE,"회선임차현황"}</definedName>
    <definedName name="가_2" localSheetId="3" hidden="1">{#N/A,#N/A,FALSE,"회선임차현황"}</definedName>
    <definedName name="가_2" hidden="1">{#N/A,#N/A,FALSE,"회선임차현황"}</definedName>
    <definedName name="가가가" localSheetId="3" hidden="1">{#N/A,#N/A,FALSE,"Aging Summary";#N/A,#N/A,FALSE,"Ratio Analysis";#N/A,#N/A,FALSE,"Test 120 Day Accts";#N/A,#N/A,FALSE,"Tickmarks"}</definedName>
    <definedName name="가가가" hidden="1">{#N/A,#N/A,FALSE,"Aging Summary";#N/A,#N/A,FALSE,"Ratio Analysis";#N/A,#N/A,FALSE,"Test 120 Day Accts";#N/A,#N/A,FALSE,"Tickmarks"}</definedName>
    <definedName name="가가가_1" localSheetId="3" hidden="1">{#N/A,#N/A,FALSE,"Aging Summary";#N/A,#N/A,FALSE,"Ratio Analysis";#N/A,#N/A,FALSE,"Test 120 Day Accts";#N/A,#N/A,FALSE,"Tickmarks"}</definedName>
    <definedName name="가가가_1" hidden="1">{#N/A,#N/A,FALSE,"Aging Summary";#N/A,#N/A,FALSE,"Ratio Analysis";#N/A,#N/A,FALSE,"Test 120 Day Accts";#N/A,#N/A,FALSE,"Tickmarks"}</definedName>
    <definedName name="가가가_1_1" localSheetId="3" hidden="1">{#N/A,#N/A,FALSE,"Aging Summary";#N/A,#N/A,FALSE,"Ratio Analysis";#N/A,#N/A,FALSE,"Test 120 Day Accts";#N/A,#N/A,FALSE,"Tickmarks"}</definedName>
    <definedName name="가가가_1_1" hidden="1">{#N/A,#N/A,FALSE,"Aging Summary";#N/A,#N/A,FALSE,"Ratio Analysis";#N/A,#N/A,FALSE,"Test 120 Day Accts";#N/A,#N/A,FALSE,"Tickmarks"}</definedName>
    <definedName name="가가가_2" localSheetId="3" hidden="1">{#N/A,#N/A,FALSE,"Aging Summary";#N/A,#N/A,FALSE,"Ratio Analysis";#N/A,#N/A,FALSE,"Test 120 Day Accts";#N/A,#N/A,FALSE,"Tickmarks"}</definedName>
    <definedName name="가가가_2" hidden="1">{#N/A,#N/A,FALSE,"Aging Summary";#N/A,#N/A,FALSE,"Ratio Analysis";#N/A,#N/A,FALSE,"Test 120 Day Accts";#N/A,#N/A,FALSE,"Tickmarks"}</definedName>
    <definedName name="가나" localSheetId="3" hidden="1">{#N/A,#N/A,FALSE,"Aging Summary";#N/A,#N/A,FALSE,"Ratio Analysis";#N/A,#N/A,FALSE,"Test 120 Day Accts";#N/A,#N/A,FALSE,"Tickmarks"}</definedName>
    <definedName name="가나" hidden="1">{#N/A,#N/A,FALSE,"Aging Summary";#N/A,#N/A,FALSE,"Ratio Analysis";#N/A,#N/A,FALSE,"Test 120 Day Accts";#N/A,#N/A,FALSE,"Tickmarks"}</definedName>
    <definedName name="가나_1" localSheetId="3" hidden="1">{#N/A,#N/A,FALSE,"Aging Summary";#N/A,#N/A,FALSE,"Ratio Analysis";#N/A,#N/A,FALSE,"Test 120 Day Accts";#N/A,#N/A,FALSE,"Tickmarks"}</definedName>
    <definedName name="가나_1" hidden="1">{#N/A,#N/A,FALSE,"Aging Summary";#N/A,#N/A,FALSE,"Ratio Analysis";#N/A,#N/A,FALSE,"Test 120 Day Accts";#N/A,#N/A,FALSE,"Tickmarks"}</definedName>
    <definedName name="가나_1_1" localSheetId="3" hidden="1">{#N/A,#N/A,FALSE,"Aging Summary";#N/A,#N/A,FALSE,"Ratio Analysis";#N/A,#N/A,FALSE,"Test 120 Day Accts";#N/A,#N/A,FALSE,"Tickmarks"}</definedName>
    <definedName name="가나_1_1" hidden="1">{#N/A,#N/A,FALSE,"Aging Summary";#N/A,#N/A,FALSE,"Ratio Analysis";#N/A,#N/A,FALSE,"Test 120 Day Accts";#N/A,#N/A,FALSE,"Tickmarks"}</definedName>
    <definedName name="가나_2" localSheetId="3" hidden="1">{#N/A,#N/A,FALSE,"Aging Summary";#N/A,#N/A,FALSE,"Ratio Analysis";#N/A,#N/A,FALSE,"Test 120 Day Accts";#N/A,#N/A,FALSE,"Tickmarks"}</definedName>
    <definedName name="가나_2" hidden="1">{#N/A,#N/A,FALSE,"Aging Summary";#N/A,#N/A,FALSE,"Ratio Analysis";#N/A,#N/A,FALSE,"Test 120 Day Accts";#N/A,#N/A,FALSE,"Tickmarks"}</definedName>
    <definedName name="가나다" localSheetId="3" hidden="1">{#N/A,#N/A,FALSE,"Aging Summary";#N/A,#N/A,FALSE,"Ratio Analysis";#N/A,#N/A,FALSE,"Test 120 Day Accts";#N/A,#N/A,FALSE,"Tickmarks"}</definedName>
    <definedName name="가나다" hidden="1">{#N/A,#N/A,FALSE,"Aging Summary";#N/A,#N/A,FALSE,"Ratio Analysis";#N/A,#N/A,FALSE,"Test 120 Day Accts";#N/A,#N/A,FALSE,"Tickmarks"}</definedName>
    <definedName name="가나다_1" localSheetId="3" hidden="1">{#N/A,#N/A,FALSE,"Aging Summary";#N/A,#N/A,FALSE,"Ratio Analysis";#N/A,#N/A,FALSE,"Test 120 Day Accts";#N/A,#N/A,FALSE,"Tickmarks"}</definedName>
    <definedName name="가나다_1" hidden="1">{#N/A,#N/A,FALSE,"Aging Summary";#N/A,#N/A,FALSE,"Ratio Analysis";#N/A,#N/A,FALSE,"Test 120 Day Accts";#N/A,#N/A,FALSE,"Tickmarks"}</definedName>
    <definedName name="가나다_1_1" localSheetId="3" hidden="1">{#N/A,#N/A,FALSE,"Aging Summary";#N/A,#N/A,FALSE,"Ratio Analysis";#N/A,#N/A,FALSE,"Test 120 Day Accts";#N/A,#N/A,FALSE,"Tickmarks"}</definedName>
    <definedName name="가나다_1_1" hidden="1">{#N/A,#N/A,FALSE,"Aging Summary";#N/A,#N/A,FALSE,"Ratio Analysis";#N/A,#N/A,FALSE,"Test 120 Day Accts";#N/A,#N/A,FALSE,"Tickmarks"}</definedName>
    <definedName name="가나다_2" localSheetId="3" hidden="1">{#N/A,#N/A,FALSE,"Aging Summary";#N/A,#N/A,FALSE,"Ratio Analysis";#N/A,#N/A,FALSE,"Test 120 Day Accts";#N/A,#N/A,FALSE,"Tickmarks"}</definedName>
    <definedName name="가나다_2" hidden="1">{#N/A,#N/A,FALSE,"Aging Summary";#N/A,#N/A,FALSE,"Ratio Analysis";#N/A,#N/A,FALSE,"Test 120 Day Accts";#N/A,#N/A,FALSE,"Tickmarks"}</definedName>
    <definedName name="가나다라" localSheetId="3" hidden="1">{#N/A,#N/A,FALSE,"Aging Summary";#N/A,#N/A,FALSE,"Ratio Analysis";#N/A,#N/A,FALSE,"Test 120 Day Accts";#N/A,#N/A,FALSE,"Tickmarks"}</definedName>
    <definedName name="가나다라" hidden="1">{#N/A,#N/A,FALSE,"Aging Summary";#N/A,#N/A,FALSE,"Ratio Analysis";#N/A,#N/A,FALSE,"Test 120 Day Accts";#N/A,#N/A,FALSE,"Tickmarks"}</definedName>
    <definedName name="가나다라_1" localSheetId="3" hidden="1">{#N/A,#N/A,FALSE,"Aging Summary";#N/A,#N/A,FALSE,"Ratio Analysis";#N/A,#N/A,FALSE,"Test 120 Day Accts";#N/A,#N/A,FALSE,"Tickmarks"}</definedName>
    <definedName name="가나다라_1" hidden="1">{#N/A,#N/A,FALSE,"Aging Summary";#N/A,#N/A,FALSE,"Ratio Analysis";#N/A,#N/A,FALSE,"Test 120 Day Accts";#N/A,#N/A,FALSE,"Tickmarks"}</definedName>
    <definedName name="가나다라_1_1" localSheetId="3" hidden="1">{#N/A,#N/A,FALSE,"Aging Summary";#N/A,#N/A,FALSE,"Ratio Analysis";#N/A,#N/A,FALSE,"Test 120 Day Accts";#N/A,#N/A,FALSE,"Tickmarks"}</definedName>
    <definedName name="가나다라_1_1" hidden="1">{#N/A,#N/A,FALSE,"Aging Summary";#N/A,#N/A,FALSE,"Ratio Analysis";#N/A,#N/A,FALSE,"Test 120 Day Accts";#N/A,#N/A,FALSE,"Tickmarks"}</definedName>
    <definedName name="가나다라_2" localSheetId="3" hidden="1">{#N/A,#N/A,FALSE,"Aging Summary";#N/A,#N/A,FALSE,"Ratio Analysis";#N/A,#N/A,FALSE,"Test 120 Day Accts";#N/A,#N/A,FALSE,"Tickmarks"}</definedName>
    <definedName name="가나다라_2" hidden="1">{#N/A,#N/A,FALSE,"Aging Summary";#N/A,#N/A,FALSE,"Ratio Analysis";#N/A,#N/A,FALSE,"Test 120 Day Accts";#N/A,#N/A,FALSE,"Tickmarks"}</definedName>
    <definedName name="가라" localSheetId="3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라_1" localSheetId="3" hidden="1">{#N/A,#N/A,FALSE,"1.CRITERIA";#N/A,#N/A,FALSE,"2.IS";#N/A,#N/A,FALSE,"3.BS";#N/A,#N/A,FALSE,"4.PER PL";#N/A,#N/A,FALSE,"5.INVESTMENT";#N/A,#N/A,FALSE,"6.공문";#N/A,#N/A,FALSE,"7.netinvest"}</definedName>
    <definedName name="가라_1" hidden="1">{#N/A,#N/A,FALSE,"1.CRITERIA";#N/A,#N/A,FALSE,"2.IS";#N/A,#N/A,FALSE,"3.BS";#N/A,#N/A,FALSE,"4.PER PL";#N/A,#N/A,FALSE,"5.INVESTMENT";#N/A,#N/A,FALSE,"6.공문";#N/A,#N/A,FALSE,"7.netinvest"}</definedName>
    <definedName name="가라_1_1" localSheetId="3" hidden="1">{#N/A,#N/A,FALSE,"1.CRITERIA";#N/A,#N/A,FALSE,"2.IS";#N/A,#N/A,FALSE,"3.BS";#N/A,#N/A,FALSE,"4.PER PL";#N/A,#N/A,FALSE,"5.INVESTMENT";#N/A,#N/A,FALSE,"6.공문";#N/A,#N/A,FALSE,"7.netinvest"}</definedName>
    <definedName name="가라_1_1" hidden="1">{#N/A,#N/A,FALSE,"1.CRITERIA";#N/A,#N/A,FALSE,"2.IS";#N/A,#N/A,FALSE,"3.BS";#N/A,#N/A,FALSE,"4.PER PL";#N/A,#N/A,FALSE,"5.INVESTMENT";#N/A,#N/A,FALSE,"6.공문";#N/A,#N/A,FALSE,"7.netinvest"}</definedName>
    <definedName name="가라_2" localSheetId="3" hidden="1">{#N/A,#N/A,FALSE,"1.CRITERIA";#N/A,#N/A,FALSE,"2.IS";#N/A,#N/A,FALSE,"3.BS";#N/A,#N/A,FALSE,"4.PER PL";#N/A,#N/A,FALSE,"5.INVESTMENT";#N/A,#N/A,FALSE,"6.공문";#N/A,#N/A,FALSE,"7.netinvest"}</definedName>
    <definedName name="가라_2" hidden="1">{#N/A,#N/A,FALSE,"1.CRITERIA";#N/A,#N/A,FALSE,"2.IS";#N/A,#N/A,FALSE,"3.BS";#N/A,#N/A,FALSE,"4.PER PL";#N/A,#N/A,FALSE,"5.INVESTMENT";#N/A,#N/A,FALSE,"6.공문";#N/A,#N/A,FALSE,"7.netinvest"}</definedName>
    <definedName name="가로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로손익계산서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미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미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산" localSheetId="3" hidden="1">{#N/A,#N/A,FALSE,"회선임차현황"}</definedName>
    <definedName name="가산" hidden="1">{#N/A,#N/A,FALSE,"회선임차현황"}</definedName>
    <definedName name="가산_1" localSheetId="3" hidden="1">{#N/A,#N/A,FALSE,"회선임차현황"}</definedName>
    <definedName name="가산_1" hidden="1">{#N/A,#N/A,FALSE,"회선임차현황"}</definedName>
    <definedName name="가산_1_1" localSheetId="3" hidden="1">{#N/A,#N/A,FALSE,"회선임차현황"}</definedName>
    <definedName name="가산_1_1" hidden="1">{#N/A,#N/A,FALSE,"회선임차현황"}</definedName>
    <definedName name="가산_2" localSheetId="3" hidden="1">{#N/A,#N/A,FALSE,"회선임차현황"}</definedName>
    <definedName name="가산_2" hidden="1">{#N/A,#N/A,FALSE,"회선임차현황"}</definedName>
    <definedName name="가아차" localSheetId="3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차_1" localSheetId="3" hidden="1">{#N/A,#N/A,FALSE,"1.CRITERIA";#N/A,#N/A,FALSE,"2.IS";#N/A,#N/A,FALSE,"3.BS";#N/A,#N/A,FALSE,"4.PER PL";#N/A,#N/A,FALSE,"5.INVESTMENT";#N/A,#N/A,FALSE,"6.공문";#N/A,#N/A,FALSE,"7.netinvest"}</definedName>
    <definedName name="가아차_1" hidden="1">{#N/A,#N/A,FALSE,"1.CRITERIA";#N/A,#N/A,FALSE,"2.IS";#N/A,#N/A,FALSE,"3.BS";#N/A,#N/A,FALSE,"4.PER PL";#N/A,#N/A,FALSE,"5.INVESTMENT";#N/A,#N/A,FALSE,"6.공문";#N/A,#N/A,FALSE,"7.netinvest"}</definedName>
    <definedName name="가아차_1_1" localSheetId="3" hidden="1">{#N/A,#N/A,FALSE,"1.CRITERIA";#N/A,#N/A,FALSE,"2.IS";#N/A,#N/A,FALSE,"3.BS";#N/A,#N/A,FALSE,"4.PER PL";#N/A,#N/A,FALSE,"5.INVESTMENT";#N/A,#N/A,FALSE,"6.공문";#N/A,#N/A,FALSE,"7.netinvest"}</definedName>
    <definedName name="가아차_1_1" hidden="1">{#N/A,#N/A,FALSE,"1.CRITERIA";#N/A,#N/A,FALSE,"2.IS";#N/A,#N/A,FALSE,"3.BS";#N/A,#N/A,FALSE,"4.PER PL";#N/A,#N/A,FALSE,"5.INVESTMENT";#N/A,#N/A,FALSE,"6.공문";#N/A,#N/A,FALSE,"7.netinvest"}</definedName>
    <definedName name="가아차_2" localSheetId="3" hidden="1">{#N/A,#N/A,FALSE,"1.CRITERIA";#N/A,#N/A,FALSE,"2.IS";#N/A,#N/A,FALSE,"3.BS";#N/A,#N/A,FALSE,"4.PER PL";#N/A,#N/A,FALSE,"5.INVESTMENT";#N/A,#N/A,FALSE,"6.공문";#N/A,#N/A,FALSE,"7.netinvest"}</definedName>
    <definedName name="가아차_2" hidden="1">{#N/A,#N/A,FALSE,"1.CRITERIA";#N/A,#N/A,FALSE,"2.IS";#N/A,#N/A,FALSE,"3.BS";#N/A,#N/A,FALSE,"4.PER PL";#N/A,#N/A,FALSE,"5.INVESTMENT";#N/A,#N/A,FALSE,"6.공문";#N/A,#N/A,FALSE,"7.netinvest"}</definedName>
    <definedName name="각" localSheetId="3" hidden="1">{#N/A,#N/A,FALSE,"Sheet1";#N/A,#N/A,FALSE,"Sheet1";#N/A,#N/A,FALSE,"Sheet1"}</definedName>
    <definedName name="각" hidden="1">{#N/A,#N/A,FALSE,"Sheet1";#N/A,#N/A,FALSE,"Sheet1";#N/A,#N/A,FALSE,"Sheet1"}</definedName>
    <definedName name="각_1" localSheetId="3" hidden="1">{#N/A,#N/A,FALSE,"Sheet1";#N/A,#N/A,FALSE,"Sheet1";#N/A,#N/A,FALSE,"Sheet1"}</definedName>
    <definedName name="각_1" hidden="1">{#N/A,#N/A,FALSE,"Sheet1";#N/A,#N/A,FALSE,"Sheet1";#N/A,#N/A,FALSE,"Sheet1"}</definedName>
    <definedName name="각_1_1" localSheetId="3" hidden="1">{#N/A,#N/A,FALSE,"Sheet1";#N/A,#N/A,FALSE,"Sheet1";#N/A,#N/A,FALSE,"Sheet1"}</definedName>
    <definedName name="각_1_1" hidden="1">{#N/A,#N/A,FALSE,"Sheet1";#N/A,#N/A,FALSE,"Sheet1";#N/A,#N/A,FALSE,"Sheet1"}</definedName>
    <definedName name="각_2" localSheetId="3" hidden="1">{#N/A,#N/A,FALSE,"Sheet1";#N/A,#N/A,FALSE,"Sheet1";#N/A,#N/A,FALSE,"Sheet1"}</definedName>
    <definedName name="각_2" hidden="1">{#N/A,#N/A,FALSE,"Sheet1";#N/A,#N/A,FALSE,"Sheet1";#N/A,#N/A,FALSE,"Sheet1"}</definedName>
    <definedName name="감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localSheetId="3" hidden="1">{#N/A,#N/A,FALSE,"Aging Summary";#N/A,#N/A,FALSE,"Ratio Analysis";#N/A,#N/A,FALSE,"Test 120 Day Accts";#N/A,#N/A,FALSE,"Tickmarks"}</definedName>
    <definedName name="감가overall" hidden="1">{#N/A,#N/A,FALSE,"Aging Summary";#N/A,#N/A,FALSE,"Ratio Analysis";#N/A,#N/A,FALSE,"Test 120 Day Accts";#N/A,#N/A,FALSE,"Tickmarks"}</definedName>
    <definedName name="감가overall_1" localSheetId="3" hidden="1">{#N/A,#N/A,FALSE,"Aging Summary";#N/A,#N/A,FALSE,"Ratio Analysis";#N/A,#N/A,FALSE,"Test 120 Day Accts";#N/A,#N/A,FALSE,"Tickmarks"}</definedName>
    <definedName name="감가overall_1" hidden="1">{#N/A,#N/A,FALSE,"Aging Summary";#N/A,#N/A,FALSE,"Ratio Analysis";#N/A,#N/A,FALSE,"Test 120 Day Accts";#N/A,#N/A,FALSE,"Tickmarks"}</definedName>
    <definedName name="감가overall_1_1" localSheetId="3" hidden="1">{#N/A,#N/A,FALSE,"Aging Summary";#N/A,#N/A,FALSE,"Ratio Analysis";#N/A,#N/A,FALSE,"Test 120 Day Accts";#N/A,#N/A,FALSE,"Tickmarks"}</definedName>
    <definedName name="감가overall_1_1" hidden="1">{#N/A,#N/A,FALSE,"Aging Summary";#N/A,#N/A,FALSE,"Ratio Analysis";#N/A,#N/A,FALSE,"Test 120 Day Accts";#N/A,#N/A,FALSE,"Tickmarks"}</definedName>
    <definedName name="감가overall_2" localSheetId="3" hidden="1">{#N/A,#N/A,FALSE,"Aging Summary";#N/A,#N/A,FALSE,"Ratio Analysis";#N/A,#N/A,FALSE,"Test 120 Day Accts";#N/A,#N/A,FALSE,"Tickmarks"}</definedName>
    <definedName name="감가overall_2" hidden="1">{#N/A,#N/A,FALSE,"Aging Summary";#N/A,#N/A,FALSE,"Ratio Analysis";#N/A,#N/A,FALSE,"Test 120 Day Accts";#N/A,#N/A,FALSE,"Tickmarks"}</definedName>
    <definedName name="감가상각비2" localSheetId="3" hidden="1">{#N/A,#N/A,FALSE,"Aging Summary";#N/A,#N/A,FALSE,"Ratio Analysis";#N/A,#N/A,FALSE,"Test 120 Day Accts";#N/A,#N/A,FALSE,"Tickmarks"}</definedName>
    <definedName name="감가상각비2" hidden="1">{#N/A,#N/A,FALSE,"Aging Summary";#N/A,#N/A,FALSE,"Ratio Analysis";#N/A,#N/A,FALSE,"Test 120 Day Accts";#N/A,#N/A,FALSE,"Tickmarks"}</definedName>
    <definedName name="감가상각비2_1" localSheetId="3" hidden="1">{#N/A,#N/A,FALSE,"Aging Summary";#N/A,#N/A,FALSE,"Ratio Analysis";#N/A,#N/A,FALSE,"Test 120 Day Accts";#N/A,#N/A,FALSE,"Tickmarks"}</definedName>
    <definedName name="감가상각비2_1" hidden="1">{#N/A,#N/A,FALSE,"Aging Summary";#N/A,#N/A,FALSE,"Ratio Analysis";#N/A,#N/A,FALSE,"Test 120 Day Accts";#N/A,#N/A,FALSE,"Tickmarks"}</definedName>
    <definedName name="감가상각비2_1_1" localSheetId="3" hidden="1">{#N/A,#N/A,FALSE,"Aging Summary";#N/A,#N/A,FALSE,"Ratio Analysis";#N/A,#N/A,FALSE,"Test 120 Day Accts";#N/A,#N/A,FALSE,"Tickmarks"}</definedName>
    <definedName name="감가상각비2_1_1" hidden="1">{#N/A,#N/A,FALSE,"Aging Summary";#N/A,#N/A,FALSE,"Ratio Analysis";#N/A,#N/A,FALSE,"Test 120 Day Accts";#N/A,#N/A,FALSE,"Tickmarks"}</definedName>
    <definedName name="감가상각비2_2" localSheetId="3" hidden="1">{#N/A,#N/A,FALSE,"Aging Summary";#N/A,#N/A,FALSE,"Ratio Analysis";#N/A,#N/A,FALSE,"Test 120 Day Accts";#N/A,#N/A,FALSE,"Tickmarks"}</definedName>
    <definedName name="감가상각비2_2" hidden="1">{#N/A,#N/A,FALSE,"Aging Summary";#N/A,#N/A,FALSE,"Ratio Analysis";#N/A,#N/A,FALSE,"Test 120 Day Accts";#N/A,#N/A,FALSE,"Tickmarks"}</definedName>
    <definedName name="강" localSheetId="3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_1" localSheetId="3" hidden="1">{#N/A,#N/A,FALSE,"1.CRITERIA";#N/A,#N/A,FALSE,"2.IS";#N/A,#N/A,FALSE,"3.BS";#N/A,#N/A,FALSE,"4.PER PL";#N/A,#N/A,FALSE,"5.INVESTMENT";#N/A,#N/A,FALSE,"6.공문";#N/A,#N/A,FALSE,"7.netinvest"}</definedName>
    <definedName name="강_1" hidden="1">{#N/A,#N/A,FALSE,"1.CRITERIA";#N/A,#N/A,FALSE,"2.IS";#N/A,#N/A,FALSE,"3.BS";#N/A,#N/A,FALSE,"4.PER PL";#N/A,#N/A,FALSE,"5.INVESTMENT";#N/A,#N/A,FALSE,"6.공문";#N/A,#N/A,FALSE,"7.netinvest"}</definedName>
    <definedName name="강_1_1" localSheetId="3" hidden="1">{#N/A,#N/A,FALSE,"1.CRITERIA";#N/A,#N/A,FALSE,"2.IS";#N/A,#N/A,FALSE,"3.BS";#N/A,#N/A,FALSE,"4.PER PL";#N/A,#N/A,FALSE,"5.INVESTMENT";#N/A,#N/A,FALSE,"6.공문";#N/A,#N/A,FALSE,"7.netinvest"}</definedName>
    <definedName name="강_1_1" hidden="1">{#N/A,#N/A,FALSE,"1.CRITERIA";#N/A,#N/A,FALSE,"2.IS";#N/A,#N/A,FALSE,"3.BS";#N/A,#N/A,FALSE,"4.PER PL";#N/A,#N/A,FALSE,"5.INVESTMENT";#N/A,#N/A,FALSE,"6.공문";#N/A,#N/A,FALSE,"7.netinvest"}</definedName>
    <definedName name="강_2" localSheetId="3" hidden="1">{#N/A,#N/A,FALSE,"1.CRITERIA";#N/A,#N/A,FALSE,"2.IS";#N/A,#N/A,FALSE,"3.BS";#N/A,#N/A,FALSE,"4.PER PL";#N/A,#N/A,FALSE,"5.INVESTMENT";#N/A,#N/A,FALSE,"6.공문";#N/A,#N/A,FALSE,"7.netinvest"}</definedName>
    <definedName name="강_2" hidden="1">{#N/A,#N/A,FALSE,"1.CRITERIA";#N/A,#N/A,FALSE,"2.IS";#N/A,#N/A,FALSE,"3.BS";#N/A,#N/A,FALSE,"4.PER PL";#N/A,#N/A,FALSE,"5.INVESTMENT";#N/A,#N/A,FALSE,"6.공문";#N/A,#N/A,FALSE,"7.netinvest"}</definedName>
    <definedName name="강용" localSheetId="3" hidden="1">{"'Sheet1'!$A$1:$H$36"}</definedName>
    <definedName name="강용" hidden="1">{"'Sheet1'!$A$1:$H$36"}</definedName>
    <definedName name="강용_1" localSheetId="3" hidden="1">{"'Sheet1'!$A$1:$H$36"}</definedName>
    <definedName name="강용_1" hidden="1">{"'Sheet1'!$A$1:$H$36"}</definedName>
    <definedName name="강용_1_1" localSheetId="3" hidden="1">{"'Sheet1'!$A$1:$H$36"}</definedName>
    <definedName name="강용_1_1" hidden="1">{"'Sheet1'!$A$1:$H$36"}</definedName>
    <definedName name="강용_1_2" localSheetId="3" hidden="1">{"'Sheet1'!$A$1:$H$36"}</definedName>
    <definedName name="강용_1_2" hidden="1">{"'Sheet1'!$A$1:$H$36"}</definedName>
    <definedName name="강용_2" localSheetId="3" hidden="1">{"'Sheet1'!$A$1:$H$36"}</definedName>
    <definedName name="강용_2" hidden="1">{"'Sheet1'!$A$1:$H$36"}</definedName>
    <definedName name="강용_3" localSheetId="3" hidden="1">{"'Sheet1'!$A$1:$H$36"}</definedName>
    <definedName name="강용_3" hidden="1">{"'Sheet1'!$A$1:$H$36"}</definedName>
    <definedName name="개발" localSheetId="3" hidden="1">{"'Desktop Inventory 현황'!$B$2:$O$35"}</definedName>
    <definedName name="개발" hidden="1">{"'Desktop Inventory 현황'!$B$2:$O$35"}</definedName>
    <definedName name="개발_1" localSheetId="3" hidden="1">{"'Desktop Inventory 현황'!$B$2:$O$35"}</definedName>
    <definedName name="개발_1" hidden="1">{"'Desktop Inventory 현황'!$B$2:$O$35"}</definedName>
    <definedName name="개발_1_1" localSheetId="3" hidden="1">{"'Desktop Inventory 현황'!$B$2:$O$35"}</definedName>
    <definedName name="개발_1_1" hidden="1">{"'Desktop Inventory 현황'!$B$2:$O$35"}</definedName>
    <definedName name="개발_1_2" localSheetId="3" hidden="1">{"'Desktop Inventory 현황'!$B$2:$O$35"}</definedName>
    <definedName name="개발_1_2" hidden="1">{"'Desktop Inventory 현황'!$B$2:$O$35"}</definedName>
    <definedName name="개발_2" localSheetId="3" hidden="1">{"'Desktop Inventory 현황'!$B$2:$O$35"}</definedName>
    <definedName name="개발_2" hidden="1">{"'Desktop Inventory 현황'!$B$2:$O$35"}</definedName>
    <definedName name="개발_3" localSheetId="3" hidden="1">{"'Desktop Inventory 현황'!$B$2:$O$35"}</definedName>
    <definedName name="개발_3" hidden="1">{"'Desktop Inventory 현황'!$B$2:$O$35"}</definedName>
    <definedName name="개발1" localSheetId="3" hidden="1">{"'Desktop Inventory 현황'!$B$2:$O$35"}</definedName>
    <definedName name="개발1" hidden="1">{"'Desktop Inventory 현황'!$B$2:$O$35"}</definedName>
    <definedName name="개발1_1" localSheetId="3" hidden="1">{"'Desktop Inventory 현황'!$B$2:$O$35"}</definedName>
    <definedName name="개발1_1" hidden="1">{"'Desktop Inventory 현황'!$B$2:$O$35"}</definedName>
    <definedName name="개발1_1_1" localSheetId="3" hidden="1">{"'Desktop Inventory 현황'!$B$2:$O$35"}</definedName>
    <definedName name="개발1_1_1" hidden="1">{"'Desktop Inventory 현황'!$B$2:$O$35"}</definedName>
    <definedName name="개발1_1_2" localSheetId="3" hidden="1">{"'Desktop Inventory 현황'!$B$2:$O$35"}</definedName>
    <definedName name="개발1_1_2" hidden="1">{"'Desktop Inventory 현황'!$B$2:$O$35"}</definedName>
    <definedName name="개발1_2" localSheetId="3" hidden="1">{"'Desktop Inventory 현황'!$B$2:$O$35"}</definedName>
    <definedName name="개발1_2" hidden="1">{"'Desktop Inventory 현황'!$B$2:$O$35"}</definedName>
    <definedName name="개발1_3" localSheetId="3" hidden="1">{"'Desktop Inventory 현황'!$B$2:$O$35"}</definedName>
    <definedName name="개발1_3" hidden="1">{"'Desktop Inventory 현황'!$B$2:$O$35"}</definedName>
    <definedName name="개발비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별손익" localSheetId="3" hidden="1">{#N/A,#N/A,FALSE,"Aging Summary";#N/A,#N/A,FALSE,"Ratio Analysis";#N/A,#N/A,FALSE,"Test 120 Day Accts";#N/A,#N/A,FALSE,"Tickmarks"}</definedName>
    <definedName name="개별손익" hidden="1">{#N/A,#N/A,FALSE,"Aging Summary";#N/A,#N/A,FALSE,"Ratio Analysis";#N/A,#N/A,FALSE,"Test 120 Day Accts";#N/A,#N/A,FALSE,"Tickmarks"}</definedName>
    <definedName name="개별손익_1" localSheetId="3" hidden="1">{#N/A,#N/A,FALSE,"Aging Summary";#N/A,#N/A,FALSE,"Ratio Analysis";#N/A,#N/A,FALSE,"Test 120 Day Accts";#N/A,#N/A,FALSE,"Tickmarks"}</definedName>
    <definedName name="개별손익_1" hidden="1">{#N/A,#N/A,FALSE,"Aging Summary";#N/A,#N/A,FALSE,"Ratio Analysis";#N/A,#N/A,FALSE,"Test 120 Day Accts";#N/A,#N/A,FALSE,"Tickmarks"}</definedName>
    <definedName name="개별손익_1_1" localSheetId="3" hidden="1">{#N/A,#N/A,FALSE,"Aging Summary";#N/A,#N/A,FALSE,"Ratio Analysis";#N/A,#N/A,FALSE,"Test 120 Day Accts";#N/A,#N/A,FALSE,"Tickmarks"}</definedName>
    <definedName name="개별손익_1_1" hidden="1">{#N/A,#N/A,FALSE,"Aging Summary";#N/A,#N/A,FALSE,"Ratio Analysis";#N/A,#N/A,FALSE,"Test 120 Day Accts";#N/A,#N/A,FALSE,"Tickmarks"}</definedName>
    <definedName name="개별손익_2" localSheetId="3" hidden="1">{#N/A,#N/A,FALSE,"Aging Summary";#N/A,#N/A,FALSE,"Ratio Analysis";#N/A,#N/A,FALSE,"Test 120 Day Accts";#N/A,#N/A,FALSE,"Tickmarks"}</definedName>
    <definedName name="개별손익_2" hidden="1">{#N/A,#N/A,FALSE,"Aging Summary";#N/A,#N/A,FALSE,"Ratio Analysis";#N/A,#N/A,FALSE,"Test 120 Day Accts";#N/A,#N/A,FALSE,"Tickmarks"}</definedName>
    <definedName name="거" localSheetId="3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1" localSheetId="3" hidden="1">{#N/A,#N/A,FALSE,"1.CRITERIA";#N/A,#N/A,FALSE,"2.IS";#N/A,#N/A,FALSE,"3.BS";#N/A,#N/A,FALSE,"4.PER PL";#N/A,#N/A,FALSE,"5.INVESTMENT";#N/A,#N/A,FALSE,"6.공문";#N/A,#N/A,FALSE,"7.netinvest"}</definedName>
    <definedName name="거_1" hidden="1">{#N/A,#N/A,FALSE,"1.CRITERIA";#N/A,#N/A,FALSE,"2.IS";#N/A,#N/A,FALSE,"3.BS";#N/A,#N/A,FALSE,"4.PER PL";#N/A,#N/A,FALSE,"5.INVESTMENT";#N/A,#N/A,FALSE,"6.공문";#N/A,#N/A,FALSE,"7.netinvest"}</definedName>
    <definedName name="거_1_1" localSheetId="3" hidden="1">{#N/A,#N/A,FALSE,"1.CRITERIA";#N/A,#N/A,FALSE,"2.IS";#N/A,#N/A,FALSE,"3.BS";#N/A,#N/A,FALSE,"4.PER PL";#N/A,#N/A,FALSE,"5.INVESTMENT";#N/A,#N/A,FALSE,"6.공문";#N/A,#N/A,FALSE,"7.netinvest"}</definedName>
    <definedName name="거_1_1" hidden="1">{#N/A,#N/A,FALSE,"1.CRITERIA";#N/A,#N/A,FALSE,"2.IS";#N/A,#N/A,FALSE,"3.BS";#N/A,#N/A,FALSE,"4.PER PL";#N/A,#N/A,FALSE,"5.INVESTMENT";#N/A,#N/A,FALSE,"6.공문";#N/A,#N/A,FALSE,"7.netinvest"}</definedName>
    <definedName name="거_2" localSheetId="3" hidden="1">{#N/A,#N/A,FALSE,"1.CRITERIA";#N/A,#N/A,FALSE,"2.IS";#N/A,#N/A,FALSE,"3.BS";#N/A,#N/A,FALSE,"4.PER PL";#N/A,#N/A,FALSE,"5.INVESTMENT";#N/A,#N/A,FALSE,"6.공문";#N/A,#N/A,FALSE,"7.netinvest"}</definedName>
    <definedName name="거_2" hidden="1">{#N/A,#N/A,FALSE,"1.CRITERIA";#N/A,#N/A,FALSE,"2.IS";#N/A,#N/A,FALSE,"3.BS";#N/A,#N/A,FALSE,"4.PER PL";#N/A,#N/A,FALSE,"5.INVESTMENT";#N/A,#N/A,FALSE,"6.공문";#N/A,#N/A,FALSE,"7.netinvest"}</definedName>
    <definedName name="거이" localSheetId="3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거이_1" localSheetId="3" hidden="1">{#N/A,#N/A,FALSE,"1.CRITERIA";#N/A,#N/A,FALSE,"2.IS";#N/A,#N/A,FALSE,"3.BS";#N/A,#N/A,FALSE,"4.PER PL";#N/A,#N/A,FALSE,"5.INVESTMENT";#N/A,#N/A,FALSE,"6.공문";#N/A,#N/A,FALSE,"7.netinvest"}</definedName>
    <definedName name="거이_1" hidden="1">{#N/A,#N/A,FALSE,"1.CRITERIA";#N/A,#N/A,FALSE,"2.IS";#N/A,#N/A,FALSE,"3.BS";#N/A,#N/A,FALSE,"4.PER PL";#N/A,#N/A,FALSE,"5.INVESTMENT";#N/A,#N/A,FALSE,"6.공문";#N/A,#N/A,FALSE,"7.netinvest"}</definedName>
    <definedName name="거이_1_1" localSheetId="3" hidden="1">{#N/A,#N/A,FALSE,"1.CRITERIA";#N/A,#N/A,FALSE,"2.IS";#N/A,#N/A,FALSE,"3.BS";#N/A,#N/A,FALSE,"4.PER PL";#N/A,#N/A,FALSE,"5.INVESTMENT";#N/A,#N/A,FALSE,"6.공문";#N/A,#N/A,FALSE,"7.netinvest"}</definedName>
    <definedName name="거이_1_1" hidden="1">{#N/A,#N/A,FALSE,"1.CRITERIA";#N/A,#N/A,FALSE,"2.IS";#N/A,#N/A,FALSE,"3.BS";#N/A,#N/A,FALSE,"4.PER PL";#N/A,#N/A,FALSE,"5.INVESTMENT";#N/A,#N/A,FALSE,"6.공문";#N/A,#N/A,FALSE,"7.netinvest"}</definedName>
    <definedName name="거이_2" localSheetId="3" hidden="1">{#N/A,#N/A,FALSE,"1.CRITERIA";#N/A,#N/A,FALSE,"2.IS";#N/A,#N/A,FALSE,"3.BS";#N/A,#N/A,FALSE,"4.PER PL";#N/A,#N/A,FALSE,"5.INVESTMENT";#N/A,#N/A,FALSE,"6.공문";#N/A,#N/A,FALSE,"7.netinvest"}</definedName>
    <definedName name="거이_2" hidden="1">{#N/A,#N/A,FALSE,"1.CRITERIA";#N/A,#N/A,FALSE,"2.IS";#N/A,#N/A,FALSE,"3.BS";#N/A,#N/A,FALSE,"4.PER PL";#N/A,#N/A,FALSE,"5.INVESTMENT";#N/A,#N/A,FALSE,"6.공문";#N/A,#N/A,FALSE,"7.netinvest"}</definedName>
    <definedName name="결산보고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보고2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성과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localSheetId="3" hidden="1">{#N/A,#N/A,FALSE,"Aging Summary";#N/A,#N/A,FALSE,"Ratio Analysis";#N/A,#N/A,FALSE,"Test 120 Day Accts";#N/A,#N/A,FALSE,"Tickmarks"}</definedName>
    <definedName name="결손금" hidden="1">{#N/A,#N/A,FALSE,"Aging Summary";#N/A,#N/A,FALSE,"Ratio Analysis";#N/A,#N/A,FALSE,"Test 120 Day Accts";#N/A,#N/A,FALSE,"Tickmarks"}</definedName>
    <definedName name="결손금_1" localSheetId="3" hidden="1">{#N/A,#N/A,FALSE,"Aging Summary";#N/A,#N/A,FALSE,"Ratio Analysis";#N/A,#N/A,FALSE,"Test 120 Day Accts";#N/A,#N/A,FALSE,"Tickmarks"}</definedName>
    <definedName name="결손금_1" hidden="1">{#N/A,#N/A,FALSE,"Aging Summary";#N/A,#N/A,FALSE,"Ratio Analysis";#N/A,#N/A,FALSE,"Test 120 Day Accts";#N/A,#N/A,FALSE,"Tickmarks"}</definedName>
    <definedName name="결손금_1_1" localSheetId="3" hidden="1">{#N/A,#N/A,FALSE,"Aging Summary";#N/A,#N/A,FALSE,"Ratio Analysis";#N/A,#N/A,FALSE,"Test 120 Day Accts";#N/A,#N/A,FALSE,"Tickmarks"}</definedName>
    <definedName name="결손금_1_1" hidden="1">{#N/A,#N/A,FALSE,"Aging Summary";#N/A,#N/A,FALSE,"Ratio Analysis";#N/A,#N/A,FALSE,"Test 120 Day Accts";#N/A,#N/A,FALSE,"Tickmarks"}</definedName>
    <definedName name="결손금_2" localSheetId="3" hidden="1">{#N/A,#N/A,FALSE,"Aging Summary";#N/A,#N/A,FALSE,"Ratio Analysis";#N/A,#N/A,FALSE,"Test 120 Day Accts";#N/A,#N/A,FALSE,"Tickmarks"}</definedName>
    <definedName name="결손금_2" hidden="1">{#N/A,#N/A,FALSE,"Aging Summary";#N/A,#N/A,FALSE,"Ratio Analysis";#N/A,#N/A,FALSE,"Test 120 Day Accts";#N/A,#N/A,FALSE,"Tickmarks"}</definedName>
    <definedName name="결손등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경비" localSheetId="3" hidden="1">{"'Desktop Inventory 현황'!$B$2:$O$35"}</definedName>
    <definedName name="경비" hidden="1">{"'Desktop Inventory 현황'!$B$2:$O$35"}</definedName>
    <definedName name="경비_1" localSheetId="3" hidden="1">{"'Desktop Inventory 현황'!$B$2:$O$35"}</definedName>
    <definedName name="경비_1" hidden="1">{"'Desktop Inventory 현황'!$B$2:$O$35"}</definedName>
    <definedName name="경비_1_1" localSheetId="3" hidden="1">{"'Desktop Inventory 현황'!$B$2:$O$35"}</definedName>
    <definedName name="경비_1_1" hidden="1">{"'Desktop Inventory 현황'!$B$2:$O$35"}</definedName>
    <definedName name="경비_1_2" localSheetId="3" hidden="1">{"'Desktop Inventory 현황'!$B$2:$O$35"}</definedName>
    <definedName name="경비_1_2" hidden="1">{"'Desktop Inventory 현황'!$B$2:$O$35"}</definedName>
    <definedName name="경비_2" localSheetId="3" hidden="1">{"'Desktop Inventory 현황'!$B$2:$O$35"}</definedName>
    <definedName name="경비_2" hidden="1">{"'Desktop Inventory 현황'!$B$2:$O$35"}</definedName>
    <definedName name="경비_3" localSheetId="3" hidden="1">{"'Desktop Inventory 현황'!$B$2:$O$35"}</definedName>
    <definedName name="경비_3" hidden="1">{"'Desktop Inventory 현황'!$B$2:$O$35"}</definedName>
    <definedName name="계산" localSheetId="3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_1" localSheetId="3" hidden="1">{#N/A,#N/A,FALSE,"1.CRITERIA";#N/A,#N/A,FALSE,"2.IS";#N/A,#N/A,FALSE,"3.BS";#N/A,#N/A,FALSE,"4.PER PL";#N/A,#N/A,FALSE,"5.INVESTMENT";#N/A,#N/A,FALSE,"6.공문";#N/A,#N/A,FALSE,"7.netinvest"}</definedName>
    <definedName name="계산_1" hidden="1">{#N/A,#N/A,FALSE,"1.CRITERIA";#N/A,#N/A,FALSE,"2.IS";#N/A,#N/A,FALSE,"3.BS";#N/A,#N/A,FALSE,"4.PER PL";#N/A,#N/A,FALSE,"5.INVESTMENT";#N/A,#N/A,FALSE,"6.공문";#N/A,#N/A,FALSE,"7.netinvest"}</definedName>
    <definedName name="계산_1_1" localSheetId="3" hidden="1">{#N/A,#N/A,FALSE,"1.CRITERIA";#N/A,#N/A,FALSE,"2.IS";#N/A,#N/A,FALSE,"3.BS";#N/A,#N/A,FALSE,"4.PER PL";#N/A,#N/A,FALSE,"5.INVESTMENT";#N/A,#N/A,FALSE,"6.공문";#N/A,#N/A,FALSE,"7.netinvest"}</definedName>
    <definedName name="계산_1_1" hidden="1">{#N/A,#N/A,FALSE,"1.CRITERIA";#N/A,#N/A,FALSE,"2.IS";#N/A,#N/A,FALSE,"3.BS";#N/A,#N/A,FALSE,"4.PER PL";#N/A,#N/A,FALSE,"5.INVESTMENT";#N/A,#N/A,FALSE,"6.공문";#N/A,#N/A,FALSE,"7.netinvest"}</definedName>
    <definedName name="계산_2" localSheetId="3" hidden="1">{#N/A,#N/A,FALSE,"1.CRITERIA";#N/A,#N/A,FALSE,"2.IS";#N/A,#N/A,FALSE,"3.BS";#N/A,#N/A,FALSE,"4.PER PL";#N/A,#N/A,FALSE,"5.INVESTMENT";#N/A,#N/A,FALSE,"6.공문";#N/A,#N/A,FALSE,"7.netinvest"}</definedName>
    <definedName name="계산_2" hidden="1">{#N/A,#N/A,FALSE,"1.CRITERIA";#N/A,#N/A,FALSE,"2.IS";#N/A,#N/A,FALSE,"3.BS";#N/A,#N/A,FALSE,"4.PER PL";#N/A,#N/A,FALSE,"5.INVESTMENT";#N/A,#N/A,FALSE,"6.공문";#N/A,#N/A,FALSE,"7.netinvest"}</definedName>
    <definedName name="계수" localSheetId="3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_1" localSheetId="3" hidden="1">{#N/A,#N/A,FALSE,"지침";#N/A,#N/A,FALSE,"환경분석";#N/A,#N/A,FALSE,"Sheet16"}</definedName>
    <definedName name="계수_1" hidden="1">{#N/A,#N/A,FALSE,"지침";#N/A,#N/A,FALSE,"환경분석";#N/A,#N/A,FALSE,"Sheet16"}</definedName>
    <definedName name="계수_1_1" localSheetId="3" hidden="1">{#N/A,#N/A,FALSE,"지침";#N/A,#N/A,FALSE,"환경분석";#N/A,#N/A,FALSE,"Sheet16"}</definedName>
    <definedName name="계수_1_1" hidden="1">{#N/A,#N/A,FALSE,"지침";#N/A,#N/A,FALSE,"환경분석";#N/A,#N/A,FALSE,"Sheet16"}</definedName>
    <definedName name="계수_2" localSheetId="3" hidden="1">{#N/A,#N/A,FALSE,"지침";#N/A,#N/A,FALSE,"환경분석";#N/A,#N/A,FALSE,"Sheet16"}</definedName>
    <definedName name="계수_2" hidden="1">{#N/A,#N/A,FALSE,"지침";#N/A,#N/A,FALSE,"환경분석";#N/A,#N/A,FALSE,"Sheet16"}</definedName>
    <definedName name="계약" localSheetId="3" hidden="1">{#N/A,#N/A,FALSE,"계약직(여)"}</definedName>
    <definedName name="계약" hidden="1">{#N/A,#N/A,FALSE,"계약직(여)"}</definedName>
    <definedName name="계약_1" localSheetId="3" hidden="1">{#N/A,#N/A,FALSE,"계약직(여)"}</definedName>
    <definedName name="계약_1" hidden="1">{#N/A,#N/A,FALSE,"계약직(여)"}</definedName>
    <definedName name="계약_1_1" localSheetId="3" hidden="1">{#N/A,#N/A,FALSE,"계약직(여)"}</definedName>
    <definedName name="계약_1_1" hidden="1">{#N/A,#N/A,FALSE,"계약직(여)"}</definedName>
    <definedName name="계약_2" localSheetId="3" hidden="1">{#N/A,#N/A,FALSE,"계약직(여)"}</definedName>
    <definedName name="계약_2" hidden="1">{#N/A,#N/A,FALSE,"계약직(여)"}</definedName>
    <definedName name="계약현황" localSheetId="3" hidden="1">{#N/A,#N/A,FALSE,"3가";#N/A,#N/A,FALSE,"3나";#N/A,#N/A,FALSE,"3다"}</definedName>
    <definedName name="계약현황" hidden="1">{#N/A,#N/A,FALSE,"3가";#N/A,#N/A,FALSE,"3나";#N/A,#N/A,FALSE,"3다"}</definedName>
    <definedName name="계약현황_1" localSheetId="3" hidden="1">{#N/A,#N/A,FALSE,"3가";#N/A,#N/A,FALSE,"3나";#N/A,#N/A,FALSE,"3다"}</definedName>
    <definedName name="계약현황_1" hidden="1">{#N/A,#N/A,FALSE,"3가";#N/A,#N/A,FALSE,"3나";#N/A,#N/A,FALSE,"3다"}</definedName>
    <definedName name="계약현황_1_1" localSheetId="3" hidden="1">{#N/A,#N/A,FALSE,"3가";#N/A,#N/A,FALSE,"3나";#N/A,#N/A,FALSE,"3다"}</definedName>
    <definedName name="계약현황_1_1" hidden="1">{#N/A,#N/A,FALSE,"3가";#N/A,#N/A,FALSE,"3나";#N/A,#N/A,FALSE,"3다"}</definedName>
    <definedName name="계약현황_2" localSheetId="3" hidden="1">{#N/A,#N/A,FALSE,"3가";#N/A,#N/A,FALSE,"3나";#N/A,#N/A,FALSE,"3다"}</definedName>
    <definedName name="계약현황_2" hidden="1">{#N/A,#N/A,FALSE,"3가";#N/A,#N/A,FALSE,"3나";#N/A,#N/A,FALSE,"3다"}</definedName>
    <definedName name="고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정비비교자세히" hidden="1">#REF!</definedName>
    <definedName name="공공1취합" localSheetId="3" hidden="1">{"'Desktop Inventory 현황'!$B$2:$O$35"}</definedName>
    <definedName name="공공1취합" hidden="1">{"'Desktop Inventory 현황'!$B$2:$O$35"}</definedName>
    <definedName name="공공1취합_1" localSheetId="3" hidden="1">{"'Desktop Inventory 현황'!$B$2:$O$35"}</definedName>
    <definedName name="공공1취합_1" hidden="1">{"'Desktop Inventory 현황'!$B$2:$O$35"}</definedName>
    <definedName name="공공1취합_1_1" localSheetId="3" hidden="1">{"'Desktop Inventory 현황'!$B$2:$O$35"}</definedName>
    <definedName name="공공1취합_1_1" hidden="1">{"'Desktop Inventory 현황'!$B$2:$O$35"}</definedName>
    <definedName name="공공1취합_1_2" localSheetId="3" hidden="1">{"'Desktop Inventory 현황'!$B$2:$O$35"}</definedName>
    <definedName name="공공1취합_1_2" hidden="1">{"'Desktop Inventory 현황'!$B$2:$O$35"}</definedName>
    <definedName name="공공1취합_2" localSheetId="3" hidden="1">{"'Desktop Inventory 현황'!$B$2:$O$35"}</definedName>
    <definedName name="공공1취합_2" hidden="1">{"'Desktop Inventory 현황'!$B$2:$O$35"}</definedName>
    <definedName name="공공1취합_3" localSheetId="3" hidden="1">{"'Desktop Inventory 현황'!$B$2:$O$35"}</definedName>
    <definedName name="공공1취합_3" hidden="1">{"'Desktop Inventory 현황'!$B$2:$O$35"}</definedName>
    <definedName name="공공사업2" localSheetId="3" hidden="1">{"'Desktop Inventory 현황'!$B$2:$O$35"}</definedName>
    <definedName name="공공사업2" hidden="1">{"'Desktop Inventory 현황'!$B$2:$O$35"}</definedName>
    <definedName name="공공사업2_1" localSheetId="3" hidden="1">{"'Desktop Inventory 현황'!$B$2:$O$35"}</definedName>
    <definedName name="공공사업2_1" hidden="1">{"'Desktop Inventory 현황'!$B$2:$O$35"}</definedName>
    <definedName name="공공사업2_1_1" localSheetId="3" hidden="1">{"'Desktop Inventory 현황'!$B$2:$O$35"}</definedName>
    <definedName name="공공사업2_1_1" hidden="1">{"'Desktop Inventory 현황'!$B$2:$O$35"}</definedName>
    <definedName name="공공사업2_1_2" localSheetId="3" hidden="1">{"'Desktop Inventory 현황'!$B$2:$O$35"}</definedName>
    <definedName name="공공사업2_1_2" hidden="1">{"'Desktop Inventory 현황'!$B$2:$O$35"}</definedName>
    <definedName name="공공사업2_2" localSheetId="3" hidden="1">{"'Desktop Inventory 현황'!$B$2:$O$35"}</definedName>
    <definedName name="공공사업2_2" hidden="1">{"'Desktop Inventory 현황'!$B$2:$O$35"}</definedName>
    <definedName name="공공사업2_3" localSheetId="3" hidden="1">{"'Desktop Inventory 현황'!$B$2:$O$35"}</definedName>
    <definedName name="공공사업2_3" hidden="1">{"'Desktop Inventory 현황'!$B$2:$O$35"}</definedName>
    <definedName name="공공사업기획팀" localSheetId="3" hidden="1">{"'Desktop Inventory 현황'!$B$2:$O$35"}</definedName>
    <definedName name="공공사업기획팀" hidden="1">{"'Desktop Inventory 현황'!$B$2:$O$35"}</definedName>
    <definedName name="공공사업기획팀_1" localSheetId="3" hidden="1">{"'Desktop Inventory 현황'!$B$2:$O$35"}</definedName>
    <definedName name="공공사업기획팀_1" hidden="1">{"'Desktop Inventory 현황'!$B$2:$O$35"}</definedName>
    <definedName name="공공사업기획팀_1_1" localSheetId="3" hidden="1">{"'Desktop Inventory 현황'!$B$2:$O$35"}</definedName>
    <definedName name="공공사업기획팀_1_1" hidden="1">{"'Desktop Inventory 현황'!$B$2:$O$35"}</definedName>
    <definedName name="공공사업기획팀_1_2" localSheetId="3" hidden="1">{"'Desktop Inventory 현황'!$B$2:$O$35"}</definedName>
    <definedName name="공공사업기획팀_1_2" hidden="1">{"'Desktop Inventory 현황'!$B$2:$O$35"}</definedName>
    <definedName name="공공사업기획팀_2" localSheetId="3" hidden="1">{"'Desktop Inventory 현황'!$B$2:$O$35"}</definedName>
    <definedName name="공공사업기획팀_2" hidden="1">{"'Desktop Inventory 현황'!$B$2:$O$35"}</definedName>
    <definedName name="공공사업기획팀_3" localSheetId="3" hidden="1">{"'Desktop Inventory 현황'!$B$2:$O$35"}</definedName>
    <definedName name="공공사업기획팀_3" hidden="1">{"'Desktop Inventory 현황'!$B$2:$O$35"}</definedName>
    <definedName name="공사설명서" localSheetId="3" hidden="1">{#N/A,#N/A,FALSE,"ALM-ASISC"}</definedName>
    <definedName name="공사설명서" hidden="1">{#N/A,#N/A,FALSE,"ALM-ASISC"}</definedName>
    <definedName name="공사설명서_1" localSheetId="3" hidden="1">{#N/A,#N/A,FALSE,"ALM-ASISC"}</definedName>
    <definedName name="공사설명서_1" hidden="1">{#N/A,#N/A,FALSE,"ALM-ASISC"}</definedName>
    <definedName name="공사설명서_1_1" localSheetId="3" hidden="1">{#N/A,#N/A,FALSE,"ALM-ASISC"}</definedName>
    <definedName name="공사설명서_1_1" hidden="1">{#N/A,#N/A,FALSE,"ALM-ASISC"}</definedName>
    <definedName name="공사설명서_2" localSheetId="3" hidden="1">{#N/A,#N/A,FALSE,"ALM-ASISC"}</definedName>
    <definedName name="공사설명서_2" hidden="1">{#N/A,#N/A,FALSE,"ALM-ASISC"}</definedName>
    <definedName name="공사진도" localSheetId="3" hidden="1">{#N/A,#N/A,FALSE,"3가";#N/A,#N/A,FALSE,"3나";#N/A,#N/A,FALSE,"3다"}</definedName>
    <definedName name="공사진도" hidden="1">{#N/A,#N/A,FALSE,"3가";#N/A,#N/A,FALSE,"3나";#N/A,#N/A,FALSE,"3다"}</definedName>
    <definedName name="공사진도_1" localSheetId="3" hidden="1">{#N/A,#N/A,FALSE,"3가";#N/A,#N/A,FALSE,"3나";#N/A,#N/A,FALSE,"3다"}</definedName>
    <definedName name="공사진도_1" hidden="1">{#N/A,#N/A,FALSE,"3가";#N/A,#N/A,FALSE,"3나";#N/A,#N/A,FALSE,"3다"}</definedName>
    <definedName name="공사진도_1_1" localSheetId="3" hidden="1">{#N/A,#N/A,FALSE,"3가";#N/A,#N/A,FALSE,"3나";#N/A,#N/A,FALSE,"3다"}</definedName>
    <definedName name="공사진도_1_1" hidden="1">{#N/A,#N/A,FALSE,"3가";#N/A,#N/A,FALSE,"3나";#N/A,#N/A,FALSE,"3다"}</definedName>
    <definedName name="공사진도_2" localSheetId="3" hidden="1">{#N/A,#N/A,FALSE,"3가";#N/A,#N/A,FALSE,"3나";#N/A,#N/A,FALSE,"3다"}</definedName>
    <definedName name="공사진도_2" hidden="1">{#N/A,#N/A,FALSE,"3가";#N/A,#N/A,FALSE,"3나";#N/A,#N/A,FALSE,"3다"}</definedName>
    <definedName name="공용" localSheetId="3" hidden="1">{#N/A,#N/A,FALSE,"3가";#N/A,#N/A,FALSE,"3나";#N/A,#N/A,FALSE,"3다"}</definedName>
    <definedName name="공용" hidden="1">{#N/A,#N/A,FALSE,"3가";#N/A,#N/A,FALSE,"3나";#N/A,#N/A,FALSE,"3다"}</definedName>
    <definedName name="공용_1" localSheetId="3" hidden="1">{#N/A,#N/A,FALSE,"3가";#N/A,#N/A,FALSE,"3나";#N/A,#N/A,FALSE,"3다"}</definedName>
    <definedName name="공용_1" hidden="1">{#N/A,#N/A,FALSE,"3가";#N/A,#N/A,FALSE,"3나";#N/A,#N/A,FALSE,"3다"}</definedName>
    <definedName name="공용_1_1" localSheetId="3" hidden="1">{#N/A,#N/A,FALSE,"3가";#N/A,#N/A,FALSE,"3나";#N/A,#N/A,FALSE,"3다"}</definedName>
    <definedName name="공용_1_1" hidden="1">{#N/A,#N/A,FALSE,"3가";#N/A,#N/A,FALSE,"3나";#N/A,#N/A,FALSE,"3다"}</definedName>
    <definedName name="공용_2" localSheetId="3" hidden="1">{#N/A,#N/A,FALSE,"3가";#N/A,#N/A,FALSE,"3나";#N/A,#N/A,FALSE,"3다"}</definedName>
    <definedName name="공용_2" hidden="1">{#N/A,#N/A,FALSE,"3가";#N/A,#N/A,FALSE,"3나";#N/A,#N/A,FALSE,"3다"}</definedName>
    <definedName name="관실적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광분산" localSheetId="3" hidden="1">{#N/A,#N/A,FALSE,"3가";#N/A,#N/A,FALSE,"3나";#N/A,#N/A,FALSE,"3다"}</definedName>
    <definedName name="광분산" hidden="1">{#N/A,#N/A,FALSE,"3가";#N/A,#N/A,FALSE,"3나";#N/A,#N/A,FALSE,"3다"}</definedName>
    <definedName name="광분산_1" localSheetId="3" hidden="1">{#N/A,#N/A,FALSE,"3가";#N/A,#N/A,FALSE,"3나";#N/A,#N/A,FALSE,"3다"}</definedName>
    <definedName name="광분산_1" hidden="1">{#N/A,#N/A,FALSE,"3가";#N/A,#N/A,FALSE,"3나";#N/A,#N/A,FALSE,"3다"}</definedName>
    <definedName name="광분산_1_1" localSheetId="3" hidden="1">{#N/A,#N/A,FALSE,"3가";#N/A,#N/A,FALSE,"3나";#N/A,#N/A,FALSE,"3다"}</definedName>
    <definedName name="광분산_1_1" hidden="1">{#N/A,#N/A,FALSE,"3가";#N/A,#N/A,FALSE,"3나";#N/A,#N/A,FALSE,"3다"}</definedName>
    <definedName name="광분산_2" localSheetId="3" hidden="1">{#N/A,#N/A,FALSE,"3가";#N/A,#N/A,FALSE,"3나";#N/A,#N/A,FALSE,"3다"}</definedName>
    <definedName name="광분산_2" hidden="1">{#N/A,#N/A,FALSE,"3가";#N/A,#N/A,FALSE,"3나";#N/A,#N/A,FALSE,"3다"}</definedName>
    <definedName name="광중계기" localSheetId="3" hidden="1">{#N/A,#N/A,FALSE,"3가";#N/A,#N/A,FALSE,"3나";#N/A,#N/A,FALSE,"3다"}</definedName>
    <definedName name="광중계기" hidden="1">{#N/A,#N/A,FALSE,"3가";#N/A,#N/A,FALSE,"3나";#N/A,#N/A,FALSE,"3다"}</definedName>
    <definedName name="광중계기_1" localSheetId="3" hidden="1">{#N/A,#N/A,FALSE,"3가";#N/A,#N/A,FALSE,"3나";#N/A,#N/A,FALSE,"3다"}</definedName>
    <definedName name="광중계기_1" hidden="1">{#N/A,#N/A,FALSE,"3가";#N/A,#N/A,FALSE,"3나";#N/A,#N/A,FALSE,"3다"}</definedName>
    <definedName name="광중계기_1_1" localSheetId="3" hidden="1">{#N/A,#N/A,FALSE,"3가";#N/A,#N/A,FALSE,"3나";#N/A,#N/A,FALSE,"3다"}</definedName>
    <definedName name="광중계기_1_1" hidden="1">{#N/A,#N/A,FALSE,"3가";#N/A,#N/A,FALSE,"3나";#N/A,#N/A,FALSE,"3다"}</definedName>
    <definedName name="광중계기_2" localSheetId="3" hidden="1">{#N/A,#N/A,FALSE,"3가";#N/A,#N/A,FALSE,"3나";#N/A,#N/A,FALSE,"3다"}</definedName>
    <definedName name="광중계기_2" hidden="1">{#N/A,#N/A,FALSE,"3가";#N/A,#N/A,FALSE,"3나";#N/A,#N/A,FALSE,"3다"}</definedName>
    <definedName name="교육비" localSheetId="3" hidden="1">{"'Desktop Inventory 현황'!$B$2:$O$35"}</definedName>
    <definedName name="교육비" hidden="1">{"'Desktop Inventory 현황'!$B$2:$O$35"}</definedName>
    <definedName name="교육비_1" localSheetId="3" hidden="1">{"'Desktop Inventory 현황'!$B$2:$O$35"}</definedName>
    <definedName name="교육비_1" hidden="1">{"'Desktop Inventory 현황'!$B$2:$O$35"}</definedName>
    <definedName name="교육비_1_1" localSheetId="3" hidden="1">{"'Desktop Inventory 현황'!$B$2:$O$35"}</definedName>
    <definedName name="교육비_1_1" hidden="1">{"'Desktop Inventory 현황'!$B$2:$O$35"}</definedName>
    <definedName name="교육비_1_2" localSheetId="3" hidden="1">{"'Desktop Inventory 현황'!$B$2:$O$35"}</definedName>
    <definedName name="교육비_1_2" hidden="1">{"'Desktop Inventory 현황'!$B$2:$O$35"}</definedName>
    <definedName name="교육비_2" localSheetId="3" hidden="1">{"'Desktop Inventory 현황'!$B$2:$O$35"}</definedName>
    <definedName name="교육비_2" hidden="1">{"'Desktop Inventory 현황'!$B$2:$O$35"}</definedName>
    <definedName name="교육비_3" localSheetId="3" hidden="1">{"'Desktop Inventory 현황'!$B$2:$O$35"}</definedName>
    <definedName name="교육비_3" hidden="1">{"'Desktop Inventory 현황'!$B$2:$O$35"}</definedName>
    <definedName name="교통비" localSheetId="3" hidden="1">{"'Desktop Inventory 현황'!$B$2:$O$35"}</definedName>
    <definedName name="교통비" hidden="1">{"'Desktop Inventory 현황'!$B$2:$O$35"}</definedName>
    <definedName name="교통비_1" localSheetId="3" hidden="1">{"'Desktop Inventory 현황'!$B$2:$O$35"}</definedName>
    <definedName name="교통비_1" hidden="1">{"'Desktop Inventory 현황'!$B$2:$O$35"}</definedName>
    <definedName name="교통비_1_1" localSheetId="3" hidden="1">{"'Desktop Inventory 현황'!$B$2:$O$35"}</definedName>
    <definedName name="교통비_1_1" hidden="1">{"'Desktop Inventory 현황'!$B$2:$O$35"}</definedName>
    <definedName name="교통비_1_2" localSheetId="3" hidden="1">{"'Desktop Inventory 현황'!$B$2:$O$35"}</definedName>
    <definedName name="교통비_1_2" hidden="1">{"'Desktop Inventory 현황'!$B$2:$O$35"}</definedName>
    <definedName name="교통비_2" localSheetId="3" hidden="1">{"'Desktop Inventory 현황'!$B$2:$O$35"}</definedName>
    <definedName name="교통비_2" hidden="1">{"'Desktop Inventory 현황'!$B$2:$O$35"}</definedName>
    <definedName name="교통비_3" localSheetId="3" hidden="1">{"'Desktop Inventory 현황'!$B$2:$O$35"}</definedName>
    <definedName name="교통비_3" hidden="1">{"'Desktop Inventory 현황'!$B$2:$O$35"}</definedName>
    <definedName name="구매부품TOT" localSheetId="3" hidden="1">{#N/A,#N/A,FALSE,"Aging Summary";#N/A,#N/A,FALSE,"Ratio Analysis";#N/A,#N/A,FALSE,"Test 120 Day Accts";#N/A,#N/A,FALSE,"Tickmarks"}</definedName>
    <definedName name="구매부품TOT" hidden="1">{#N/A,#N/A,FALSE,"Aging Summary";#N/A,#N/A,FALSE,"Ratio Analysis";#N/A,#N/A,FALSE,"Test 120 Day Accts";#N/A,#N/A,FALSE,"Tickmarks"}</definedName>
    <definedName name="구매부품TOT_1" localSheetId="3" hidden="1">{#N/A,#N/A,FALSE,"Aging Summary";#N/A,#N/A,FALSE,"Ratio Analysis";#N/A,#N/A,FALSE,"Test 120 Day Accts";#N/A,#N/A,FALSE,"Tickmarks"}</definedName>
    <definedName name="구매부품TOT_1" hidden="1">{#N/A,#N/A,FALSE,"Aging Summary";#N/A,#N/A,FALSE,"Ratio Analysis";#N/A,#N/A,FALSE,"Test 120 Day Accts";#N/A,#N/A,FALSE,"Tickmarks"}</definedName>
    <definedName name="구매부품TOT_1_1" localSheetId="3" hidden="1">{#N/A,#N/A,FALSE,"Aging Summary";#N/A,#N/A,FALSE,"Ratio Analysis";#N/A,#N/A,FALSE,"Test 120 Day Accts";#N/A,#N/A,FALSE,"Tickmarks"}</definedName>
    <definedName name="구매부품TOT_1_1" hidden="1">{#N/A,#N/A,FALSE,"Aging Summary";#N/A,#N/A,FALSE,"Ratio Analysis";#N/A,#N/A,FALSE,"Test 120 Day Accts";#N/A,#N/A,FALSE,"Tickmarks"}</definedName>
    <definedName name="구매부품TOT_2" localSheetId="3" hidden="1">{#N/A,#N/A,FALSE,"Aging Summary";#N/A,#N/A,FALSE,"Ratio Analysis";#N/A,#N/A,FALSE,"Test 120 Day Accts";#N/A,#N/A,FALSE,"Tickmarks"}</definedName>
    <definedName name="구매부품TOT_2" hidden="1">{#N/A,#N/A,FALSE,"Aging Summary";#N/A,#N/A,FALSE,"Ratio Analysis";#N/A,#N/A,FALSE,"Test 120 Day Accts";#N/A,#N/A,FALSE,"Tickmarks"}</definedName>
    <definedName name="구분손이계산" localSheetId="3" hidden="1">{#N/A,#N/A,FALSE,"Aging Summary";#N/A,#N/A,FALSE,"Ratio Analysis";#N/A,#N/A,FALSE,"Test 120 Day Accts";#N/A,#N/A,FALSE,"Tickmarks"}</definedName>
    <definedName name="구분손이계산" hidden="1">{#N/A,#N/A,FALSE,"Aging Summary";#N/A,#N/A,FALSE,"Ratio Analysis";#N/A,#N/A,FALSE,"Test 120 Day Accts";#N/A,#N/A,FALSE,"Tickmarks"}</definedName>
    <definedName name="구분손이계산_1" localSheetId="3" hidden="1">{#N/A,#N/A,FALSE,"Aging Summary";#N/A,#N/A,FALSE,"Ratio Analysis";#N/A,#N/A,FALSE,"Test 120 Day Accts";#N/A,#N/A,FALSE,"Tickmarks"}</definedName>
    <definedName name="구분손이계산_1" hidden="1">{#N/A,#N/A,FALSE,"Aging Summary";#N/A,#N/A,FALSE,"Ratio Analysis";#N/A,#N/A,FALSE,"Test 120 Day Accts";#N/A,#N/A,FALSE,"Tickmarks"}</definedName>
    <definedName name="구분손이계산_1_1" localSheetId="3" hidden="1">{#N/A,#N/A,FALSE,"Aging Summary";#N/A,#N/A,FALSE,"Ratio Analysis";#N/A,#N/A,FALSE,"Test 120 Day Accts";#N/A,#N/A,FALSE,"Tickmarks"}</definedName>
    <definedName name="구분손이계산_1_1" hidden="1">{#N/A,#N/A,FALSE,"Aging Summary";#N/A,#N/A,FALSE,"Ratio Analysis";#N/A,#N/A,FALSE,"Test 120 Day Accts";#N/A,#N/A,FALSE,"Tickmarks"}</definedName>
    <definedName name="구분손이계산_2" localSheetId="3" hidden="1">{#N/A,#N/A,FALSE,"Aging Summary";#N/A,#N/A,FALSE,"Ratio Analysis";#N/A,#N/A,FALSE,"Test 120 Day Accts";#N/A,#N/A,FALSE,"Tickmarks"}</definedName>
    <definedName name="구분손이계산_2" hidden="1">{#N/A,#N/A,FALSE,"Aging Summary";#N/A,#N/A,FALSE,"Ratio Analysis";#N/A,#N/A,FALSE,"Test 120 Day Accts";#N/A,#N/A,FALSE,"Tickmarks"}</definedName>
    <definedName name="구분손익" localSheetId="3" hidden="1">{#N/A,#N/A,FALSE,"Aging Summary";#N/A,#N/A,FALSE,"Ratio Analysis";#N/A,#N/A,FALSE,"Test 120 Day Accts";#N/A,#N/A,FALSE,"Tickmarks"}</definedName>
    <definedName name="구분손익" hidden="1">{#N/A,#N/A,FALSE,"Aging Summary";#N/A,#N/A,FALSE,"Ratio Analysis";#N/A,#N/A,FALSE,"Test 120 Day Accts";#N/A,#N/A,FALSE,"Tickmarks"}</definedName>
    <definedName name="구분손익_1" localSheetId="3" hidden="1">{#N/A,#N/A,FALSE,"Aging Summary";#N/A,#N/A,FALSE,"Ratio Analysis";#N/A,#N/A,FALSE,"Test 120 Day Accts";#N/A,#N/A,FALSE,"Tickmarks"}</definedName>
    <definedName name="구분손익_1" hidden="1">{#N/A,#N/A,FALSE,"Aging Summary";#N/A,#N/A,FALSE,"Ratio Analysis";#N/A,#N/A,FALSE,"Test 120 Day Accts";#N/A,#N/A,FALSE,"Tickmarks"}</definedName>
    <definedName name="구분손익_1_1" localSheetId="3" hidden="1">{#N/A,#N/A,FALSE,"Aging Summary";#N/A,#N/A,FALSE,"Ratio Analysis";#N/A,#N/A,FALSE,"Test 120 Day Accts";#N/A,#N/A,FALSE,"Tickmarks"}</definedName>
    <definedName name="구분손익_1_1" hidden="1">{#N/A,#N/A,FALSE,"Aging Summary";#N/A,#N/A,FALSE,"Ratio Analysis";#N/A,#N/A,FALSE,"Test 120 Day Accts";#N/A,#N/A,FALSE,"Tickmarks"}</definedName>
    <definedName name="구분손익_2" localSheetId="3" hidden="1">{#N/A,#N/A,FALSE,"Aging Summary";#N/A,#N/A,FALSE,"Ratio Analysis";#N/A,#N/A,FALSE,"Test 120 Day Accts";#N/A,#N/A,FALSE,"Tickmarks"}</definedName>
    <definedName name="구분손익_2" hidden="1">{#N/A,#N/A,FALSE,"Aging Summary";#N/A,#N/A,FALSE,"Ratio Analysis";#N/A,#N/A,FALSE,"Test 120 Day Accts";#N/A,#N/A,FALSE,"Tickmarks"}</definedName>
    <definedName name="구축본부" localSheetId="3" hidden="1">{#N/A,#N/A,FALSE,"3가";#N/A,#N/A,FALSE,"3나";#N/A,#N/A,FALSE,"3다"}</definedName>
    <definedName name="구축본부" hidden="1">{#N/A,#N/A,FALSE,"3가";#N/A,#N/A,FALSE,"3나";#N/A,#N/A,FALSE,"3다"}</definedName>
    <definedName name="구축본부_1" localSheetId="3" hidden="1">{#N/A,#N/A,FALSE,"3가";#N/A,#N/A,FALSE,"3나";#N/A,#N/A,FALSE,"3다"}</definedName>
    <definedName name="구축본부_1" hidden="1">{#N/A,#N/A,FALSE,"3가";#N/A,#N/A,FALSE,"3나";#N/A,#N/A,FALSE,"3다"}</definedName>
    <definedName name="구축본부_1_1" localSheetId="3" hidden="1">{#N/A,#N/A,FALSE,"3가";#N/A,#N/A,FALSE,"3나";#N/A,#N/A,FALSE,"3다"}</definedName>
    <definedName name="구축본부_1_1" hidden="1">{#N/A,#N/A,FALSE,"3가";#N/A,#N/A,FALSE,"3나";#N/A,#N/A,FALSE,"3다"}</definedName>
    <definedName name="구축본부_2" localSheetId="3" hidden="1">{#N/A,#N/A,FALSE,"3가";#N/A,#N/A,FALSE,"3나";#N/A,#N/A,FALSE,"3다"}</definedName>
    <definedName name="구축본부_2" hidden="1">{#N/A,#N/A,FALSE,"3가";#N/A,#N/A,FALSE,"3나";#N/A,#N/A,FALSE,"3다"}</definedName>
    <definedName name="국고" localSheetId="3" hidden="1">{#N/A,#N/A,FALSE,"Aging Summary";#N/A,#N/A,FALSE,"Ratio Analysis";#N/A,#N/A,FALSE,"Test 120 Day Accts";#N/A,#N/A,FALSE,"Tickmarks"}</definedName>
    <definedName name="국고" hidden="1">{#N/A,#N/A,FALSE,"Aging Summary";#N/A,#N/A,FALSE,"Ratio Analysis";#N/A,#N/A,FALSE,"Test 120 Day Accts";#N/A,#N/A,FALSE,"Tickmarks"}</definedName>
    <definedName name="국고_1" localSheetId="3" hidden="1">{#N/A,#N/A,FALSE,"Aging Summary";#N/A,#N/A,FALSE,"Ratio Analysis";#N/A,#N/A,FALSE,"Test 120 Day Accts";#N/A,#N/A,FALSE,"Tickmarks"}</definedName>
    <definedName name="국고_1" hidden="1">{#N/A,#N/A,FALSE,"Aging Summary";#N/A,#N/A,FALSE,"Ratio Analysis";#N/A,#N/A,FALSE,"Test 120 Day Accts";#N/A,#N/A,FALSE,"Tickmarks"}</definedName>
    <definedName name="국고_1_1" localSheetId="3" hidden="1">{#N/A,#N/A,FALSE,"Aging Summary";#N/A,#N/A,FALSE,"Ratio Analysis";#N/A,#N/A,FALSE,"Test 120 Day Accts";#N/A,#N/A,FALSE,"Tickmarks"}</definedName>
    <definedName name="국고_1_1" hidden="1">{#N/A,#N/A,FALSE,"Aging Summary";#N/A,#N/A,FALSE,"Ratio Analysis";#N/A,#N/A,FALSE,"Test 120 Day Accts";#N/A,#N/A,FALSE,"Tickmarks"}</definedName>
    <definedName name="국고_2" localSheetId="3" hidden="1">{#N/A,#N/A,FALSE,"Aging Summary";#N/A,#N/A,FALSE,"Ratio Analysis";#N/A,#N/A,FALSE,"Test 120 Day Accts";#N/A,#N/A,FALSE,"Tickmarks"}</definedName>
    <definedName name="국고_2" hidden="1">{#N/A,#N/A,FALSE,"Aging Summary";#N/A,#N/A,FALSE,"Ratio Analysis";#N/A,#N/A,FALSE,"Test 120 Day Accts";#N/A,#N/A,FALSE,"Tickmarks"}</definedName>
    <definedName name="국제거래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남이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냥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냥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그리일" hidden="1">#REF!</definedName>
    <definedName name="그만" localSheetId="3" hidden="1">{#N/A,#N/A,FALSE,"계약직(여)"}</definedName>
    <definedName name="그만" hidden="1">{#N/A,#N/A,FALSE,"계약직(여)"}</definedName>
    <definedName name="그만_1" localSheetId="3" hidden="1">{#N/A,#N/A,FALSE,"계약직(여)"}</definedName>
    <definedName name="그만_1" hidden="1">{#N/A,#N/A,FALSE,"계약직(여)"}</definedName>
    <definedName name="그만_1_1" localSheetId="3" hidden="1">{#N/A,#N/A,FALSE,"계약직(여)"}</definedName>
    <definedName name="그만_1_1" hidden="1">{#N/A,#N/A,FALSE,"계약직(여)"}</definedName>
    <definedName name="그만_2" localSheetId="3" hidden="1">{#N/A,#N/A,FALSE,"계약직(여)"}</definedName>
    <definedName name="그만_2" hidden="1">{#N/A,#N/A,FALSE,"계약직(여)"}</definedName>
    <definedName name="급여인상안" localSheetId="3" hidden="1">{#N/A,#N/A,FALSE,"계약직(여)"}</definedName>
    <definedName name="급여인상안" hidden="1">{#N/A,#N/A,FALSE,"계약직(여)"}</definedName>
    <definedName name="급여인상안_1" localSheetId="3" hidden="1">{#N/A,#N/A,FALSE,"계약직(여)"}</definedName>
    <definedName name="급여인상안_1" hidden="1">{#N/A,#N/A,FALSE,"계약직(여)"}</definedName>
    <definedName name="급여인상안_1_1" localSheetId="3" hidden="1">{#N/A,#N/A,FALSE,"계약직(여)"}</definedName>
    <definedName name="급여인상안_1_1" hidden="1">{#N/A,#N/A,FALSE,"계약직(여)"}</definedName>
    <definedName name="급여인상안_2" localSheetId="3" hidden="1">{#N/A,#N/A,FALSE,"계약직(여)"}</definedName>
    <definedName name="급여인상안_2" hidden="1">{#N/A,#N/A,FALSE,"계약직(여)"}</definedName>
    <definedName name="급여테스트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급여테스트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계" hidden="1">#REF!</definedName>
    <definedName name="기공" hidden="1">#REF!</definedName>
    <definedName name="기본2" hidden="1">#REF!</definedName>
    <definedName name="기아" localSheetId="3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_1" localSheetId="3" hidden="1">{#N/A,#N/A,FALSE,"1.CRITERIA";#N/A,#N/A,FALSE,"2.IS";#N/A,#N/A,FALSE,"3.BS";#N/A,#N/A,FALSE,"4.PER PL";#N/A,#N/A,FALSE,"5.INVESTMENT";#N/A,#N/A,FALSE,"6.공문";#N/A,#N/A,FALSE,"7.netinvest"}</definedName>
    <definedName name="기아_1" hidden="1">{#N/A,#N/A,FALSE,"1.CRITERIA";#N/A,#N/A,FALSE,"2.IS";#N/A,#N/A,FALSE,"3.BS";#N/A,#N/A,FALSE,"4.PER PL";#N/A,#N/A,FALSE,"5.INVESTMENT";#N/A,#N/A,FALSE,"6.공문";#N/A,#N/A,FALSE,"7.netinvest"}</definedName>
    <definedName name="기아_1_1" localSheetId="3" hidden="1">{#N/A,#N/A,FALSE,"1.CRITERIA";#N/A,#N/A,FALSE,"2.IS";#N/A,#N/A,FALSE,"3.BS";#N/A,#N/A,FALSE,"4.PER PL";#N/A,#N/A,FALSE,"5.INVESTMENT";#N/A,#N/A,FALSE,"6.공문";#N/A,#N/A,FALSE,"7.netinvest"}</definedName>
    <definedName name="기아_1_1" hidden="1">{#N/A,#N/A,FALSE,"1.CRITERIA";#N/A,#N/A,FALSE,"2.IS";#N/A,#N/A,FALSE,"3.BS";#N/A,#N/A,FALSE,"4.PER PL";#N/A,#N/A,FALSE,"5.INVESTMENT";#N/A,#N/A,FALSE,"6.공문";#N/A,#N/A,FALSE,"7.netinvest"}</definedName>
    <definedName name="기아_2" localSheetId="3" hidden="1">{#N/A,#N/A,FALSE,"1.CRITERIA";#N/A,#N/A,FALSE,"2.IS";#N/A,#N/A,FALSE,"3.BS";#N/A,#N/A,FALSE,"4.PER PL";#N/A,#N/A,FALSE,"5.INVESTMENT";#N/A,#N/A,FALSE,"6.공문";#N/A,#N/A,FALSE,"7.netinvest"}</definedName>
    <definedName name="기아_2" hidden="1">{#N/A,#N/A,FALSE,"1.CRITERIA";#N/A,#N/A,FALSE,"2.IS";#N/A,#N/A,FALSE,"3.BS";#N/A,#N/A,FALSE,"4.PER PL";#N/A,#N/A,FALSE,"5.INVESTMENT";#N/A,#N/A,FALSE,"6.공문";#N/A,#N/A,FALSE,"7.netinvest"}</definedName>
    <definedName name="기아차" localSheetId="3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아차_1" localSheetId="3" hidden="1">{#N/A,#N/A,FALSE,"1.CRITERIA";#N/A,#N/A,FALSE,"2.IS";#N/A,#N/A,FALSE,"3.BS";#N/A,#N/A,FALSE,"4.PER PL";#N/A,#N/A,FALSE,"5.INVESTMENT";#N/A,#N/A,FALSE,"6.공문";#N/A,#N/A,FALSE,"7.netinvest"}</definedName>
    <definedName name="기아차_1" hidden="1">{#N/A,#N/A,FALSE,"1.CRITERIA";#N/A,#N/A,FALSE,"2.IS";#N/A,#N/A,FALSE,"3.BS";#N/A,#N/A,FALSE,"4.PER PL";#N/A,#N/A,FALSE,"5.INVESTMENT";#N/A,#N/A,FALSE,"6.공문";#N/A,#N/A,FALSE,"7.netinvest"}</definedName>
    <definedName name="기아차_1_1" localSheetId="3" hidden="1">{#N/A,#N/A,FALSE,"1.CRITERIA";#N/A,#N/A,FALSE,"2.IS";#N/A,#N/A,FALSE,"3.BS";#N/A,#N/A,FALSE,"4.PER PL";#N/A,#N/A,FALSE,"5.INVESTMENT";#N/A,#N/A,FALSE,"6.공문";#N/A,#N/A,FALSE,"7.netinvest"}</definedName>
    <definedName name="기아차_1_1" hidden="1">{#N/A,#N/A,FALSE,"1.CRITERIA";#N/A,#N/A,FALSE,"2.IS";#N/A,#N/A,FALSE,"3.BS";#N/A,#N/A,FALSE,"4.PER PL";#N/A,#N/A,FALSE,"5.INVESTMENT";#N/A,#N/A,FALSE,"6.공문";#N/A,#N/A,FALSE,"7.netinvest"}</definedName>
    <definedName name="기아차_2" localSheetId="3" hidden="1">{#N/A,#N/A,FALSE,"1.CRITERIA";#N/A,#N/A,FALSE,"2.IS";#N/A,#N/A,FALSE,"3.BS";#N/A,#N/A,FALSE,"4.PER PL";#N/A,#N/A,FALSE,"5.INVESTMENT";#N/A,#N/A,FALSE,"6.공문";#N/A,#N/A,FALSE,"7.netinvest"}</definedName>
    <definedName name="기아차_2" hidden="1">{#N/A,#N/A,FALSE,"1.CRITERIA";#N/A,#N/A,FALSE,"2.IS";#N/A,#N/A,FALSE,"3.BS";#N/A,#N/A,FALSE,"4.PER PL";#N/A,#N/A,FALSE,"5.INVESTMENT";#N/A,#N/A,FALSE,"6.공문";#N/A,#N/A,FALSE,"7.netinvest"}</definedName>
    <definedName name="기은" localSheetId="3" hidden="1">{"'Desktop Inventory 현황'!$B$2:$O$35"}</definedName>
    <definedName name="기은" hidden="1">{"'Desktop Inventory 현황'!$B$2:$O$35"}</definedName>
    <definedName name="기은_1" localSheetId="3" hidden="1">{"'Desktop Inventory 현황'!$B$2:$O$35"}</definedName>
    <definedName name="기은_1" hidden="1">{"'Desktop Inventory 현황'!$B$2:$O$35"}</definedName>
    <definedName name="기은_1_1" localSheetId="3" hidden="1">{"'Desktop Inventory 현황'!$B$2:$O$35"}</definedName>
    <definedName name="기은_1_1" hidden="1">{"'Desktop Inventory 현황'!$B$2:$O$35"}</definedName>
    <definedName name="기은_1_2" localSheetId="3" hidden="1">{"'Desktop Inventory 현황'!$B$2:$O$35"}</definedName>
    <definedName name="기은_1_2" hidden="1">{"'Desktop Inventory 현황'!$B$2:$O$35"}</definedName>
    <definedName name="기은_2" localSheetId="3" hidden="1">{"'Desktop Inventory 현황'!$B$2:$O$35"}</definedName>
    <definedName name="기은_2" hidden="1">{"'Desktop Inventory 현황'!$B$2:$O$35"}</definedName>
    <definedName name="기은_3" localSheetId="3" hidden="1">{"'Desktop Inventory 현황'!$B$2:$O$35"}</definedName>
    <definedName name="기은_3" hidden="1">{"'Desktop Inventory 현황'!$B$2:$O$35"}</definedName>
    <definedName name="기준Factor_SRC" localSheetId="3" hidden="1">{"'Desktop Inventory 현황'!$B$2:$O$35"}</definedName>
    <definedName name="기준Factor_SRC" hidden="1">{"'Desktop Inventory 현황'!$B$2:$O$35"}</definedName>
    <definedName name="기준Factor_SRC_1" localSheetId="3" hidden="1">{"'Desktop Inventory 현황'!$B$2:$O$35"}</definedName>
    <definedName name="기준Factor_SRC_1" hidden="1">{"'Desktop Inventory 현황'!$B$2:$O$35"}</definedName>
    <definedName name="기준Factor_SRC_1_1" localSheetId="3" hidden="1">{"'Desktop Inventory 현황'!$B$2:$O$35"}</definedName>
    <definedName name="기준Factor_SRC_1_1" hidden="1">{"'Desktop Inventory 현황'!$B$2:$O$35"}</definedName>
    <definedName name="기준Factor_SRC_1_2" localSheetId="3" hidden="1">{"'Desktop Inventory 현황'!$B$2:$O$35"}</definedName>
    <definedName name="기준Factor_SRC_1_2" hidden="1">{"'Desktop Inventory 현황'!$B$2:$O$35"}</definedName>
    <definedName name="기준Factor_SRC_2" localSheetId="3" hidden="1">{"'Desktop Inventory 현황'!$B$2:$O$35"}</definedName>
    <definedName name="기준Factor_SRC_2" hidden="1">{"'Desktop Inventory 현황'!$B$2:$O$35"}</definedName>
    <definedName name="기준Factor_SRC_3" localSheetId="3" hidden="1">{"'Desktop Inventory 현황'!$B$2:$O$35"}</definedName>
    <definedName name="기준Factor_SRC_3" hidden="1">{"'Desktop Inventory 현황'!$B$2:$O$35"}</definedName>
    <definedName name="기준일" localSheetId="3" hidden="1">{#N/A,#N/A,FALSE,"지침";#N/A,#N/A,FALSE,"환경분석";#N/A,#N/A,FALSE,"Sheet16"}</definedName>
    <definedName name="기준일" hidden="1">{#N/A,#N/A,FALSE,"지침";#N/A,#N/A,FALSE,"환경분석";#N/A,#N/A,FALSE,"Sheet16"}</definedName>
    <definedName name="기준일_1" localSheetId="3" hidden="1">{#N/A,#N/A,FALSE,"지침";#N/A,#N/A,FALSE,"환경분석";#N/A,#N/A,FALSE,"Sheet16"}</definedName>
    <definedName name="기준일_1" hidden="1">{#N/A,#N/A,FALSE,"지침";#N/A,#N/A,FALSE,"환경분석";#N/A,#N/A,FALSE,"Sheet16"}</definedName>
    <definedName name="기준일_1_1" localSheetId="3" hidden="1">{#N/A,#N/A,FALSE,"지침";#N/A,#N/A,FALSE,"환경분석";#N/A,#N/A,FALSE,"Sheet16"}</definedName>
    <definedName name="기준일_1_1" hidden="1">{#N/A,#N/A,FALSE,"지침";#N/A,#N/A,FALSE,"환경분석";#N/A,#N/A,FALSE,"Sheet16"}</definedName>
    <definedName name="기준일_2" localSheetId="3" hidden="1">{#N/A,#N/A,FALSE,"지침";#N/A,#N/A,FALSE,"환경분석";#N/A,#N/A,FALSE,"Sheet16"}</definedName>
    <definedName name="기준일_2" hidden="1">{#N/A,#N/A,FALSE,"지침";#N/A,#N/A,FALSE,"환경분석";#N/A,#N/A,FALSE,"Sheet16"}</definedName>
    <definedName name="기타예수" hidden="1">#REF!</definedName>
    <definedName name="기타예수금" hidden="1">#REF!</definedName>
    <definedName name="기타예수금3" hidden="1">#REF!</definedName>
    <definedName name="김" localSheetId="3" hidden="1">{#N/A,#N/A,FALSE,"Aging Summary";#N/A,#N/A,FALSE,"Ratio Analysis";#N/A,#N/A,FALSE,"Test 120 Day Accts";#N/A,#N/A,FALSE,"Tickmarks"}</definedName>
    <definedName name="김" hidden="1">{#N/A,#N/A,FALSE,"Aging Summary";#N/A,#N/A,FALSE,"Ratio Analysis";#N/A,#N/A,FALSE,"Test 120 Day Accts";#N/A,#N/A,FALSE,"Tickmarks"}</definedName>
    <definedName name="김_1" localSheetId="3" hidden="1">{#N/A,#N/A,FALSE,"Aging Summary";#N/A,#N/A,FALSE,"Ratio Analysis";#N/A,#N/A,FALSE,"Test 120 Day Accts";#N/A,#N/A,FALSE,"Tickmarks"}</definedName>
    <definedName name="김_1" hidden="1">{#N/A,#N/A,FALSE,"Aging Summary";#N/A,#N/A,FALSE,"Ratio Analysis";#N/A,#N/A,FALSE,"Test 120 Day Accts";#N/A,#N/A,FALSE,"Tickmarks"}</definedName>
    <definedName name="김_1_1" localSheetId="3" hidden="1">{#N/A,#N/A,FALSE,"Aging Summary";#N/A,#N/A,FALSE,"Ratio Analysis";#N/A,#N/A,FALSE,"Test 120 Day Accts";#N/A,#N/A,FALSE,"Tickmarks"}</definedName>
    <definedName name="김_1_1" hidden="1">{#N/A,#N/A,FALSE,"Aging Summary";#N/A,#N/A,FALSE,"Ratio Analysis";#N/A,#N/A,FALSE,"Test 120 Day Accts";#N/A,#N/A,FALSE,"Tickmarks"}</definedName>
    <definedName name="김_2" localSheetId="3" hidden="1">{#N/A,#N/A,FALSE,"Aging Summary";#N/A,#N/A,FALSE,"Ratio Analysis";#N/A,#N/A,FALSE,"Test 120 Day Accts";#N/A,#N/A,FALSE,"Tickmarks"}</definedName>
    <definedName name="김_2" hidden="1">{#N/A,#N/A,FALSE,"Aging Summary";#N/A,#N/A,FALSE,"Ratio Analysis";#N/A,#N/A,FALSE,"Test 120 Day Accts";#N/A,#N/A,FALSE,"Tickmarks"}</definedName>
    <definedName name="김성진" localSheetId="3" hidden="1">{#N/A,#N/A,FALSE,"Aging Summary";#N/A,#N/A,FALSE,"Ratio Analysis";#N/A,#N/A,FALSE,"Test 120 Day Accts";#N/A,#N/A,FALSE,"Tickmarks"}</definedName>
    <definedName name="김성진" hidden="1">{#N/A,#N/A,FALSE,"Aging Summary";#N/A,#N/A,FALSE,"Ratio Analysis";#N/A,#N/A,FALSE,"Test 120 Day Accts";#N/A,#N/A,FALSE,"Tickmarks"}</definedName>
    <definedName name="김성진_1" localSheetId="3" hidden="1">{#N/A,#N/A,FALSE,"Aging Summary";#N/A,#N/A,FALSE,"Ratio Analysis";#N/A,#N/A,FALSE,"Test 120 Day Accts";#N/A,#N/A,FALSE,"Tickmarks"}</definedName>
    <definedName name="김성진_1" hidden="1">{#N/A,#N/A,FALSE,"Aging Summary";#N/A,#N/A,FALSE,"Ratio Analysis";#N/A,#N/A,FALSE,"Test 120 Day Accts";#N/A,#N/A,FALSE,"Tickmarks"}</definedName>
    <definedName name="김성진_1_1" localSheetId="3" hidden="1">{#N/A,#N/A,FALSE,"Aging Summary";#N/A,#N/A,FALSE,"Ratio Analysis";#N/A,#N/A,FALSE,"Test 120 Day Accts";#N/A,#N/A,FALSE,"Tickmarks"}</definedName>
    <definedName name="김성진_1_1" hidden="1">{#N/A,#N/A,FALSE,"Aging Summary";#N/A,#N/A,FALSE,"Ratio Analysis";#N/A,#N/A,FALSE,"Test 120 Day Accts";#N/A,#N/A,FALSE,"Tickmarks"}</definedName>
    <definedName name="김성진_2" localSheetId="3" hidden="1">{#N/A,#N/A,FALSE,"Aging Summary";#N/A,#N/A,FALSE,"Ratio Analysis";#N/A,#N/A,FALSE,"Test 120 Day Accts";#N/A,#N/A,FALSE,"Tickmarks"}</definedName>
    <definedName name="김성진_2" hidden="1">{#N/A,#N/A,FALSE,"Aging Summary";#N/A,#N/A,FALSE,"Ratio Analysis";#N/A,#N/A,FALSE,"Test 120 Day Accts";#N/A,#N/A,FALSE,"Tickmarks"}</definedName>
    <definedName name="ㄳㄱ" localSheetId="3" hidden="1">{#N/A,#N/A,FALSE,"Aging Summary";#N/A,#N/A,FALSE,"Ratio Analysis";#N/A,#N/A,FALSE,"Test 120 Day Accts";#N/A,#N/A,FALSE,"Tickmarks"}</definedName>
    <definedName name="ㄳㄱ" hidden="1">{#N/A,#N/A,FALSE,"Aging Summary";#N/A,#N/A,FALSE,"Ratio Analysis";#N/A,#N/A,FALSE,"Test 120 Day Accts";#N/A,#N/A,FALSE,"Tickmarks"}</definedName>
    <definedName name="ㄳㄱ_1" localSheetId="3" hidden="1">{#N/A,#N/A,FALSE,"Aging Summary";#N/A,#N/A,FALSE,"Ratio Analysis";#N/A,#N/A,FALSE,"Test 120 Day Accts";#N/A,#N/A,FALSE,"Tickmarks"}</definedName>
    <definedName name="ㄳㄱ_1" hidden="1">{#N/A,#N/A,FALSE,"Aging Summary";#N/A,#N/A,FALSE,"Ratio Analysis";#N/A,#N/A,FALSE,"Test 120 Day Accts";#N/A,#N/A,FALSE,"Tickmarks"}</definedName>
    <definedName name="ㄳㄱ_1_1" localSheetId="3" hidden="1">{#N/A,#N/A,FALSE,"Aging Summary";#N/A,#N/A,FALSE,"Ratio Analysis";#N/A,#N/A,FALSE,"Test 120 Day Accts";#N/A,#N/A,FALSE,"Tickmarks"}</definedName>
    <definedName name="ㄳㄱ_1_1" hidden="1">{#N/A,#N/A,FALSE,"Aging Summary";#N/A,#N/A,FALSE,"Ratio Analysis";#N/A,#N/A,FALSE,"Test 120 Day Accts";#N/A,#N/A,FALSE,"Tickmarks"}</definedName>
    <definedName name="ㄳㄱ_2" localSheetId="3" hidden="1">{#N/A,#N/A,FALSE,"Aging Summary";#N/A,#N/A,FALSE,"Ratio Analysis";#N/A,#N/A,FALSE,"Test 120 Day Accts";#N/A,#N/A,FALSE,"Tickmarks"}</definedName>
    <definedName name="ㄳㄱ_2" hidden="1">{#N/A,#N/A,FALSE,"Aging Summary";#N/A,#N/A,FALSE,"Ratio Analysis";#N/A,#N/A,FALSE,"Test 120 Day Accts";#N/A,#N/A,FALSE,"Tickmarks"}</definedName>
    <definedName name="ㄴ" hidden="1">#REF!</definedName>
    <definedName name="ㄴㄴㄴ" localSheetId="3" hidden="1">{#N/A,#N/A,FALSE,"지침";#N/A,#N/A,FALSE,"환경분석";#N/A,#N/A,FALSE,"Sheet16"}</definedName>
    <definedName name="ㄴㄴㄴ" hidden="1">{#N/A,#N/A,FALSE,"지침";#N/A,#N/A,FALSE,"환경분석";#N/A,#N/A,FALSE,"Sheet16"}</definedName>
    <definedName name="ㄴㄴㄴ_1" localSheetId="3" hidden="1">{#N/A,#N/A,FALSE,"지침";#N/A,#N/A,FALSE,"환경분석";#N/A,#N/A,FALSE,"Sheet16"}</definedName>
    <definedName name="ㄴㄴㄴ_1" hidden="1">{#N/A,#N/A,FALSE,"지침";#N/A,#N/A,FALSE,"환경분석";#N/A,#N/A,FALSE,"Sheet16"}</definedName>
    <definedName name="ㄴㄴㄴ_1_1" localSheetId="3" hidden="1">{#N/A,#N/A,FALSE,"지침";#N/A,#N/A,FALSE,"환경분석";#N/A,#N/A,FALSE,"Sheet16"}</definedName>
    <definedName name="ㄴㄴㄴ_1_1" hidden="1">{#N/A,#N/A,FALSE,"지침";#N/A,#N/A,FALSE,"환경분석";#N/A,#N/A,FALSE,"Sheet16"}</definedName>
    <definedName name="ㄴㄴㄴ_2" localSheetId="3" hidden="1">{#N/A,#N/A,FALSE,"지침";#N/A,#N/A,FALSE,"환경분석";#N/A,#N/A,FALSE,"Sheet16"}</definedName>
    <definedName name="ㄴㄴㄴ_2" hidden="1">{#N/A,#N/A,FALSE,"지침";#N/A,#N/A,FALSE,"환경분석";#N/A,#N/A,FALSE,"Sheet16"}</definedName>
    <definedName name="ㄴㄹ" localSheetId="3" hidden="1">{#N/A,#N/A,FALSE,"ALM-ASISC"}</definedName>
    <definedName name="ㄴㄹ" hidden="1">{#N/A,#N/A,FALSE,"ALM-ASISC"}</definedName>
    <definedName name="ㄴㄹ_1" localSheetId="3" hidden="1">{#N/A,#N/A,FALSE,"ALM-ASISC"}</definedName>
    <definedName name="ㄴㄹ_1" hidden="1">{#N/A,#N/A,FALSE,"ALM-ASISC"}</definedName>
    <definedName name="ㄴㄹ_1_1" localSheetId="3" hidden="1">{#N/A,#N/A,FALSE,"ALM-ASISC"}</definedName>
    <definedName name="ㄴㄹ_1_1" hidden="1">{#N/A,#N/A,FALSE,"ALM-ASISC"}</definedName>
    <definedName name="ㄴㄹ_2" localSheetId="3" hidden="1">{#N/A,#N/A,FALSE,"ALM-ASISC"}</definedName>
    <definedName name="ㄴㄹ_2" hidden="1">{#N/A,#N/A,FALSE,"ALM-ASISC"}</definedName>
    <definedName name="ㄴㄹㅇ" localSheetId="3" hidden="1">{#N/A,#N/A,FALSE,"Aging Summary";#N/A,#N/A,FALSE,"Ratio Analysis";#N/A,#N/A,FALSE,"Test 120 Day Accts";#N/A,#N/A,FALSE,"Tickmarks"}</definedName>
    <definedName name="ㄴㄹㅇ" hidden="1">{#N/A,#N/A,FALSE,"Aging Summary";#N/A,#N/A,FALSE,"Ratio Analysis";#N/A,#N/A,FALSE,"Test 120 Day Accts";#N/A,#N/A,FALSE,"Tickmarks"}</definedName>
    <definedName name="ㄴㄹㅇ_1" localSheetId="3" hidden="1">{#N/A,#N/A,FALSE,"Aging Summary";#N/A,#N/A,FALSE,"Ratio Analysis";#N/A,#N/A,FALSE,"Test 120 Day Accts";#N/A,#N/A,FALSE,"Tickmarks"}</definedName>
    <definedName name="ㄴㄹㅇ_1" hidden="1">{#N/A,#N/A,FALSE,"Aging Summary";#N/A,#N/A,FALSE,"Ratio Analysis";#N/A,#N/A,FALSE,"Test 120 Day Accts";#N/A,#N/A,FALSE,"Tickmarks"}</definedName>
    <definedName name="ㄴㄹㅇ_1_1" localSheetId="3" hidden="1">{#N/A,#N/A,FALSE,"Aging Summary";#N/A,#N/A,FALSE,"Ratio Analysis";#N/A,#N/A,FALSE,"Test 120 Day Accts";#N/A,#N/A,FALSE,"Tickmarks"}</definedName>
    <definedName name="ㄴㄹㅇ_1_1" hidden="1">{#N/A,#N/A,FALSE,"Aging Summary";#N/A,#N/A,FALSE,"Ratio Analysis";#N/A,#N/A,FALSE,"Test 120 Day Accts";#N/A,#N/A,FALSE,"Tickmarks"}</definedName>
    <definedName name="ㄴㄹㅇ_2" localSheetId="3" hidden="1">{#N/A,#N/A,FALSE,"Aging Summary";#N/A,#N/A,FALSE,"Ratio Analysis";#N/A,#N/A,FALSE,"Test 120 Day Accts";#N/A,#N/A,FALSE,"Tickmarks"}</definedName>
    <definedName name="ㄴㄹㅇ_2" hidden="1">{#N/A,#N/A,FALSE,"Aging Summary";#N/A,#N/A,FALSE,"Ratio Analysis";#N/A,#N/A,FALSE,"Test 120 Day Accts";#N/A,#N/A,FALSE,"Tickmarks"}</definedName>
    <definedName name="ㄴㄹㅇㄹㅇㄴ" localSheetId="3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ㄹㅇㄹㅇㄴ_1" localSheetId="3" hidden="1">{#N/A,#N/A,FALSE,"Aging Summary";#N/A,#N/A,FALSE,"Ratio Analysis";#N/A,#N/A,FALSE,"Test 120 Day Accts";#N/A,#N/A,FALSE,"Tickmarks"}</definedName>
    <definedName name="ㄴㄹㅇㄹㅇㄴ_1" hidden="1">{#N/A,#N/A,FALSE,"Aging Summary";#N/A,#N/A,FALSE,"Ratio Analysis";#N/A,#N/A,FALSE,"Test 120 Day Accts";#N/A,#N/A,FALSE,"Tickmarks"}</definedName>
    <definedName name="ㄴㄹㅇㄹㅇㄴ_1_1" localSheetId="3" hidden="1">{#N/A,#N/A,FALSE,"Aging Summary";#N/A,#N/A,FALSE,"Ratio Analysis";#N/A,#N/A,FALSE,"Test 120 Day Accts";#N/A,#N/A,FALSE,"Tickmarks"}</definedName>
    <definedName name="ㄴㄹㅇㄹㅇㄴ_1_1" hidden="1">{#N/A,#N/A,FALSE,"Aging Summary";#N/A,#N/A,FALSE,"Ratio Analysis";#N/A,#N/A,FALSE,"Test 120 Day Accts";#N/A,#N/A,FALSE,"Tickmarks"}</definedName>
    <definedName name="ㄴㄹㅇㄹㅇㄴ_2" localSheetId="3" hidden="1">{#N/A,#N/A,FALSE,"Aging Summary";#N/A,#N/A,FALSE,"Ratio Analysis";#N/A,#N/A,FALSE,"Test 120 Day Accts";#N/A,#N/A,FALSE,"Tickmarks"}</definedName>
    <definedName name="ㄴㄹㅇㄹㅇㄴ_2" hidden="1">{#N/A,#N/A,FALSE,"Aging Summary";#N/A,#N/A,FALSE,"Ratio Analysis";#N/A,#N/A,FALSE,"Test 120 Day Accts";#N/A,#N/A,FALSE,"Tickmarks"}</definedName>
    <definedName name="ㄴㅇㄹ" localSheetId="3" hidden="1">{#N/A,#N/A,FALSE,"3가";#N/A,#N/A,FALSE,"3나";#N/A,#N/A,FALSE,"3다"}</definedName>
    <definedName name="ㄴㅇㄹ" hidden="1">{#N/A,#N/A,FALSE,"3가";#N/A,#N/A,FALSE,"3나";#N/A,#N/A,FALSE,"3다"}</definedName>
    <definedName name="ㄴㅇㄹ_1" localSheetId="3" hidden="1">{#N/A,#N/A,FALSE,"3가";#N/A,#N/A,FALSE,"3나";#N/A,#N/A,FALSE,"3다"}</definedName>
    <definedName name="ㄴㅇㄹ_1" hidden="1">{#N/A,#N/A,FALSE,"3가";#N/A,#N/A,FALSE,"3나";#N/A,#N/A,FALSE,"3다"}</definedName>
    <definedName name="ㄴㅇㄹ_1_1" localSheetId="3" hidden="1">{#N/A,#N/A,FALSE,"3가";#N/A,#N/A,FALSE,"3나";#N/A,#N/A,FALSE,"3다"}</definedName>
    <definedName name="ㄴㅇㄹ_1_1" hidden="1">{#N/A,#N/A,FALSE,"3가";#N/A,#N/A,FALSE,"3나";#N/A,#N/A,FALSE,"3다"}</definedName>
    <definedName name="ㄴㅇㄹ_2" localSheetId="3" hidden="1">{#N/A,#N/A,FALSE,"3가";#N/A,#N/A,FALSE,"3나";#N/A,#N/A,FALSE,"3다"}</definedName>
    <definedName name="ㄴㅇㄹ_2" hidden="1">{#N/A,#N/A,FALSE,"3가";#N/A,#N/A,FALSE,"3나";#N/A,#N/A,FALSE,"3다"}</definedName>
    <definedName name="ㄴㅇ라" localSheetId="3" hidden="1">{#N/A,#N/A,FALSE,"계약직(여)"}</definedName>
    <definedName name="ㄴㅇ라" hidden="1">{#N/A,#N/A,FALSE,"계약직(여)"}</definedName>
    <definedName name="ㄴㅇ라_1" localSheetId="3" hidden="1">{#N/A,#N/A,FALSE,"계약직(여)"}</definedName>
    <definedName name="ㄴㅇ라_1" hidden="1">{#N/A,#N/A,FALSE,"계약직(여)"}</definedName>
    <definedName name="ㄴㅇ라_1_1" localSheetId="3" hidden="1">{#N/A,#N/A,FALSE,"계약직(여)"}</definedName>
    <definedName name="ㄴㅇ라_1_1" hidden="1">{#N/A,#N/A,FALSE,"계약직(여)"}</definedName>
    <definedName name="ㄴㅇ라_2" localSheetId="3" hidden="1">{#N/A,#N/A,FALSE,"계약직(여)"}</definedName>
    <definedName name="ㄴㅇ라_2" hidden="1">{#N/A,#N/A,FALSE,"계약직(여)"}</definedName>
    <definedName name="ㄴ아러" localSheetId="3" hidden="1">{#N/A,#N/A,FALSE,"ALM-ASISC"}</definedName>
    <definedName name="ㄴ아러" hidden="1">{#N/A,#N/A,FALSE,"ALM-ASISC"}</definedName>
    <definedName name="ㄴ아러_1" localSheetId="3" hidden="1">{#N/A,#N/A,FALSE,"ALM-ASISC"}</definedName>
    <definedName name="ㄴ아러_1" hidden="1">{#N/A,#N/A,FALSE,"ALM-ASISC"}</definedName>
    <definedName name="ㄴ아러_1_1" localSheetId="3" hidden="1">{#N/A,#N/A,FALSE,"ALM-ASISC"}</definedName>
    <definedName name="ㄴ아러_1_1" hidden="1">{#N/A,#N/A,FALSE,"ALM-ASISC"}</definedName>
    <definedName name="ㄴ아러_2" localSheetId="3" hidden="1">{#N/A,#N/A,FALSE,"ALM-ASISC"}</definedName>
    <definedName name="ㄴ아러_2" hidden="1">{#N/A,#N/A,FALSE,"ALM-ASISC"}</definedName>
    <definedName name="나나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나" hidden="1">#REF!</definedName>
    <definedName name="나다가" localSheetId="3" hidden="1">{#N/A,#N/A,FALSE,"3가";#N/A,#N/A,FALSE,"3나";#N/A,#N/A,FALSE,"3다"}</definedName>
    <definedName name="나다가" hidden="1">{#N/A,#N/A,FALSE,"3가";#N/A,#N/A,FALSE,"3나";#N/A,#N/A,FALSE,"3다"}</definedName>
    <definedName name="나다가_1" localSheetId="3" hidden="1">{#N/A,#N/A,FALSE,"3가";#N/A,#N/A,FALSE,"3나";#N/A,#N/A,FALSE,"3다"}</definedName>
    <definedName name="나다가_1" hidden="1">{#N/A,#N/A,FALSE,"3가";#N/A,#N/A,FALSE,"3나";#N/A,#N/A,FALSE,"3다"}</definedName>
    <definedName name="나다가_1_1" localSheetId="3" hidden="1">{#N/A,#N/A,FALSE,"3가";#N/A,#N/A,FALSE,"3나";#N/A,#N/A,FALSE,"3다"}</definedName>
    <definedName name="나다가_1_1" hidden="1">{#N/A,#N/A,FALSE,"3가";#N/A,#N/A,FALSE,"3나";#N/A,#N/A,FALSE,"3다"}</definedName>
    <definedName name="나다가_2" localSheetId="3" hidden="1">{#N/A,#N/A,FALSE,"3가";#N/A,#N/A,FALSE,"3나";#N/A,#N/A,FALSE,"3다"}</definedName>
    <definedName name="나다가_2" hidden="1">{#N/A,#N/A,FALSE,"3가";#N/A,#N/A,FALSE,"3나";#N/A,#N/A,FALSE,"3다"}</definedName>
    <definedName name="나라" localSheetId="3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_1" localSheetId="3" hidden="1">{#N/A,#N/A,FALSE,"1.CRITERIA";#N/A,#N/A,FALSE,"2.IS";#N/A,#N/A,FALSE,"3.BS";#N/A,#N/A,FALSE,"4.PER PL";#N/A,#N/A,FALSE,"5.INVESTMENT";#N/A,#N/A,FALSE,"6.공문";#N/A,#N/A,FALSE,"7.netinvest"}</definedName>
    <definedName name="나라_1" hidden="1">{#N/A,#N/A,FALSE,"1.CRITERIA";#N/A,#N/A,FALSE,"2.IS";#N/A,#N/A,FALSE,"3.BS";#N/A,#N/A,FALSE,"4.PER PL";#N/A,#N/A,FALSE,"5.INVESTMENT";#N/A,#N/A,FALSE,"6.공문";#N/A,#N/A,FALSE,"7.netinvest"}</definedName>
    <definedName name="나라_1_1" localSheetId="3" hidden="1">{#N/A,#N/A,FALSE,"1.CRITERIA";#N/A,#N/A,FALSE,"2.IS";#N/A,#N/A,FALSE,"3.BS";#N/A,#N/A,FALSE,"4.PER PL";#N/A,#N/A,FALSE,"5.INVESTMENT";#N/A,#N/A,FALSE,"6.공문";#N/A,#N/A,FALSE,"7.netinvest"}</definedName>
    <definedName name="나라_1_1" hidden="1">{#N/A,#N/A,FALSE,"1.CRITERIA";#N/A,#N/A,FALSE,"2.IS";#N/A,#N/A,FALSE,"3.BS";#N/A,#N/A,FALSE,"4.PER PL";#N/A,#N/A,FALSE,"5.INVESTMENT";#N/A,#N/A,FALSE,"6.공문";#N/A,#N/A,FALSE,"7.netinvest"}</definedName>
    <definedName name="나라_2" localSheetId="3" hidden="1">{#N/A,#N/A,FALSE,"1.CRITERIA";#N/A,#N/A,FALSE,"2.IS";#N/A,#N/A,FALSE,"3.BS";#N/A,#N/A,FALSE,"4.PER PL";#N/A,#N/A,FALSE,"5.INVESTMENT";#N/A,#N/A,FALSE,"6.공문";#N/A,#N/A,FALSE,"7.netinvest"}</definedName>
    <definedName name="나라_2" hidden="1">{#N/A,#N/A,FALSE,"1.CRITERIA";#N/A,#N/A,FALSE,"2.IS";#N/A,#N/A,FALSE,"3.BS";#N/A,#N/A,FALSE,"4.PER PL";#N/A,#N/A,FALSE,"5.INVESTMENT";#N/A,#N/A,FALSE,"6.공문";#N/A,#N/A,FALSE,"7.netinvest"}</definedName>
    <definedName name="난일" localSheetId="3" hidden="1">{#N/A,#N/A,FALSE,"3가";#N/A,#N/A,FALSE,"3나";#N/A,#N/A,FALSE,"3다"}</definedName>
    <definedName name="난일" hidden="1">{#N/A,#N/A,FALSE,"3가";#N/A,#N/A,FALSE,"3나";#N/A,#N/A,FALSE,"3다"}</definedName>
    <definedName name="난일_1" localSheetId="3" hidden="1">{#N/A,#N/A,FALSE,"3가";#N/A,#N/A,FALSE,"3나";#N/A,#N/A,FALSE,"3다"}</definedName>
    <definedName name="난일_1" hidden="1">{#N/A,#N/A,FALSE,"3가";#N/A,#N/A,FALSE,"3나";#N/A,#N/A,FALSE,"3다"}</definedName>
    <definedName name="난일_1_1" localSheetId="3" hidden="1">{#N/A,#N/A,FALSE,"3가";#N/A,#N/A,FALSE,"3나";#N/A,#N/A,FALSE,"3다"}</definedName>
    <definedName name="난일_1_1" hidden="1">{#N/A,#N/A,FALSE,"3가";#N/A,#N/A,FALSE,"3나";#N/A,#N/A,FALSE,"3다"}</definedName>
    <definedName name="난일_2" localSheetId="3" hidden="1">{#N/A,#N/A,FALSE,"3가";#N/A,#N/A,FALSE,"3나";#N/A,#N/A,FALSE,"3다"}</definedName>
    <definedName name="난일_2" hidden="1">{#N/A,#N/A,FALSE,"3가";#N/A,#N/A,FALSE,"3나";#N/A,#N/A,FALSE,"3다"}</definedName>
    <definedName name="너" localSheetId="3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_1" localSheetId="3" hidden="1">{#N/A,#N/A,FALSE,"1.CRITERIA";#N/A,#N/A,FALSE,"2.IS";#N/A,#N/A,FALSE,"3.BS";#N/A,#N/A,FALSE,"4.PER PL";#N/A,#N/A,FALSE,"5.INVESTMENT";#N/A,#N/A,FALSE,"6.공문";#N/A,#N/A,FALSE,"7.netinvest"}</definedName>
    <definedName name="너_1" hidden="1">{#N/A,#N/A,FALSE,"1.CRITERIA";#N/A,#N/A,FALSE,"2.IS";#N/A,#N/A,FALSE,"3.BS";#N/A,#N/A,FALSE,"4.PER PL";#N/A,#N/A,FALSE,"5.INVESTMENT";#N/A,#N/A,FALSE,"6.공문";#N/A,#N/A,FALSE,"7.netinvest"}</definedName>
    <definedName name="너_1_1" localSheetId="3" hidden="1">{#N/A,#N/A,FALSE,"1.CRITERIA";#N/A,#N/A,FALSE,"2.IS";#N/A,#N/A,FALSE,"3.BS";#N/A,#N/A,FALSE,"4.PER PL";#N/A,#N/A,FALSE,"5.INVESTMENT";#N/A,#N/A,FALSE,"6.공문";#N/A,#N/A,FALSE,"7.netinvest"}</definedName>
    <definedName name="너_1_1" hidden="1">{#N/A,#N/A,FALSE,"1.CRITERIA";#N/A,#N/A,FALSE,"2.IS";#N/A,#N/A,FALSE,"3.BS";#N/A,#N/A,FALSE,"4.PER PL";#N/A,#N/A,FALSE,"5.INVESTMENT";#N/A,#N/A,FALSE,"6.공문";#N/A,#N/A,FALSE,"7.netinvest"}</definedName>
    <definedName name="너_2" localSheetId="3" hidden="1">{#N/A,#N/A,FALSE,"1.CRITERIA";#N/A,#N/A,FALSE,"2.IS";#N/A,#N/A,FALSE,"3.BS";#N/A,#N/A,FALSE,"4.PER PL";#N/A,#N/A,FALSE,"5.INVESTMENT";#N/A,#N/A,FALSE,"6.공문";#N/A,#N/A,FALSE,"7.netinvest"}</definedName>
    <definedName name="너_2" hidden="1">{#N/A,#N/A,FALSE,"1.CRITERIA";#N/A,#N/A,FALSE,"2.IS";#N/A,#N/A,FALSE,"3.BS";#N/A,#N/A,FALSE,"4.PER PL";#N/A,#N/A,FALSE,"5.INVESTMENT";#N/A,#N/A,FALSE,"6.공문";#N/A,#N/A,FALSE,"7.netinvest"}</definedName>
    <definedName name="넷츠고_외상매출금" localSheetId="3" hidden="1">{#N/A,#N/A,FALSE,"Aging Summary";#N/A,#N/A,FALSE,"Ratio Analysis";#N/A,#N/A,FALSE,"Test 120 Day Accts";#N/A,#N/A,FALSE,"Tickmarks"}</definedName>
    <definedName name="넷츠고_외상매출금" hidden="1">{#N/A,#N/A,FALSE,"Aging Summary";#N/A,#N/A,FALSE,"Ratio Analysis";#N/A,#N/A,FALSE,"Test 120 Day Accts";#N/A,#N/A,FALSE,"Tickmarks"}</definedName>
    <definedName name="넷츠고_외상매출금_1" localSheetId="3" hidden="1">{#N/A,#N/A,FALSE,"Aging Summary";#N/A,#N/A,FALSE,"Ratio Analysis";#N/A,#N/A,FALSE,"Test 120 Day Accts";#N/A,#N/A,FALSE,"Tickmarks"}</definedName>
    <definedName name="넷츠고_외상매출금_1" hidden="1">{#N/A,#N/A,FALSE,"Aging Summary";#N/A,#N/A,FALSE,"Ratio Analysis";#N/A,#N/A,FALSE,"Test 120 Day Accts";#N/A,#N/A,FALSE,"Tickmarks"}</definedName>
    <definedName name="넷츠고_외상매출금_1_1" localSheetId="3" hidden="1">{#N/A,#N/A,FALSE,"Aging Summary";#N/A,#N/A,FALSE,"Ratio Analysis";#N/A,#N/A,FALSE,"Test 120 Day Accts";#N/A,#N/A,FALSE,"Tickmarks"}</definedName>
    <definedName name="넷츠고_외상매출금_1_1" hidden="1">{#N/A,#N/A,FALSE,"Aging Summary";#N/A,#N/A,FALSE,"Ratio Analysis";#N/A,#N/A,FALSE,"Test 120 Day Accts";#N/A,#N/A,FALSE,"Tickmarks"}</definedName>
    <definedName name="넷츠고_외상매출금_2" localSheetId="3" hidden="1">{#N/A,#N/A,FALSE,"Aging Summary";#N/A,#N/A,FALSE,"Ratio Analysis";#N/A,#N/A,FALSE,"Test 120 Day Accts";#N/A,#N/A,FALSE,"Tickmarks"}</definedName>
    <definedName name="넷츠고_외상매출금_2" hidden="1">{#N/A,#N/A,FALSE,"Aging Summary";#N/A,#N/A,FALSE,"Ratio Analysis";#N/A,#N/A,FALSE,"Test 120 Day Accts";#N/A,#N/A,FALSE,"Tickmarks"}</definedName>
    <definedName name="노무비조정" localSheetId="3" hidden="1">{"'Desktop Inventory 현황'!$B$2:$O$35"}</definedName>
    <definedName name="노무비조정" hidden="1">{"'Desktop Inventory 현황'!$B$2:$O$35"}</definedName>
    <definedName name="노무비조정_1" localSheetId="3" hidden="1">{"'Desktop Inventory 현황'!$B$2:$O$35"}</definedName>
    <definedName name="노무비조정_1" hidden="1">{"'Desktop Inventory 현황'!$B$2:$O$35"}</definedName>
    <definedName name="노무비조정_1_1" localSheetId="3" hidden="1">{"'Desktop Inventory 현황'!$B$2:$O$35"}</definedName>
    <definedName name="노무비조정_1_1" hidden="1">{"'Desktop Inventory 현황'!$B$2:$O$35"}</definedName>
    <definedName name="노무비조정_1_2" localSheetId="3" hidden="1">{"'Desktop Inventory 현황'!$B$2:$O$35"}</definedName>
    <definedName name="노무비조정_1_2" hidden="1">{"'Desktop Inventory 현황'!$B$2:$O$35"}</definedName>
    <definedName name="노무비조정_2" localSheetId="3" hidden="1">{"'Desktop Inventory 현황'!$B$2:$O$35"}</definedName>
    <definedName name="노무비조정_2" hidden="1">{"'Desktop Inventory 현황'!$B$2:$O$35"}</definedName>
    <definedName name="노무비조정_3" localSheetId="3" hidden="1">{"'Desktop Inventory 현황'!$B$2:$O$35"}</definedName>
    <definedName name="노무비조정_3" hidden="1">{"'Desktop Inventory 현황'!$B$2:$O$35"}</definedName>
    <definedName name="노재승" localSheetId="3" hidden="1">{#N/A,#N/A,FALSE,"Aging Summary";#N/A,#N/A,FALSE,"Ratio Analysis";#N/A,#N/A,FALSE,"Test 120 Day Accts";#N/A,#N/A,FALSE,"Tickmarks"}</definedName>
    <definedName name="노재승" hidden="1">{#N/A,#N/A,FALSE,"Aging Summary";#N/A,#N/A,FALSE,"Ratio Analysis";#N/A,#N/A,FALSE,"Test 120 Day Accts";#N/A,#N/A,FALSE,"Tickmarks"}</definedName>
    <definedName name="노재승_1" localSheetId="3" hidden="1">{#N/A,#N/A,FALSE,"Aging Summary";#N/A,#N/A,FALSE,"Ratio Analysis";#N/A,#N/A,FALSE,"Test 120 Day Accts";#N/A,#N/A,FALSE,"Tickmarks"}</definedName>
    <definedName name="노재승_1" hidden="1">{#N/A,#N/A,FALSE,"Aging Summary";#N/A,#N/A,FALSE,"Ratio Analysis";#N/A,#N/A,FALSE,"Test 120 Day Accts";#N/A,#N/A,FALSE,"Tickmarks"}</definedName>
    <definedName name="노재승_1_1" localSheetId="3" hidden="1">{#N/A,#N/A,FALSE,"Aging Summary";#N/A,#N/A,FALSE,"Ratio Analysis";#N/A,#N/A,FALSE,"Test 120 Day Accts";#N/A,#N/A,FALSE,"Tickmarks"}</definedName>
    <definedName name="노재승_1_1" hidden="1">{#N/A,#N/A,FALSE,"Aging Summary";#N/A,#N/A,FALSE,"Ratio Analysis";#N/A,#N/A,FALSE,"Test 120 Day Accts";#N/A,#N/A,FALSE,"Tickmarks"}</definedName>
    <definedName name="노재승_2" localSheetId="3" hidden="1">{#N/A,#N/A,FALSE,"Aging Summary";#N/A,#N/A,FALSE,"Ratio Analysis";#N/A,#N/A,FALSE,"Test 120 Day Accts";#N/A,#N/A,FALSE,"Tickmarks"}</definedName>
    <definedName name="노재승_2" hidden="1">{#N/A,#N/A,FALSE,"Aging Summary";#N/A,#N/A,FALSE,"Ratio Analysis";#N/A,#N/A,FALSE,"Test 120 Day Accts";#N/A,#N/A,FALSE,"Tickmarks"}</definedName>
    <definedName name="누" localSheetId="3" hidden="1">{"'Desktop Inventory 현황'!$B$2:$O$35"}</definedName>
    <definedName name="누" hidden="1">{"'Desktop Inventory 현황'!$B$2:$O$35"}</definedName>
    <definedName name="누_1" localSheetId="3" hidden="1">{"'Desktop Inventory 현황'!$B$2:$O$35"}</definedName>
    <definedName name="누_1" hidden="1">{"'Desktop Inventory 현황'!$B$2:$O$35"}</definedName>
    <definedName name="누_1_1" localSheetId="3" hidden="1">{"'Desktop Inventory 현황'!$B$2:$O$35"}</definedName>
    <definedName name="누_1_1" hidden="1">{"'Desktop Inventory 현황'!$B$2:$O$35"}</definedName>
    <definedName name="누_1_2" localSheetId="3" hidden="1">{"'Desktop Inventory 현황'!$B$2:$O$35"}</definedName>
    <definedName name="누_1_2" hidden="1">{"'Desktop Inventory 현황'!$B$2:$O$35"}</definedName>
    <definedName name="누_2" localSheetId="3" hidden="1">{"'Desktop Inventory 현황'!$B$2:$O$35"}</definedName>
    <definedName name="누_2" hidden="1">{"'Desktop Inventory 현황'!$B$2:$O$35"}</definedName>
    <definedName name="누_3" localSheetId="3" hidden="1">{"'Desktop Inventory 현황'!$B$2:$O$35"}</definedName>
    <definedName name="누_3" hidden="1">{"'Desktop Inventory 현황'!$B$2:$O$35"}</definedName>
    <definedName name="ㄶㄶㅇㄹ" localSheetId="3" hidden="1">{"'Desktop Inventory 현황'!$B$2:$O$35"}</definedName>
    <definedName name="ㄶㄶㅇㄹ" hidden="1">{"'Desktop Inventory 현황'!$B$2:$O$35"}</definedName>
    <definedName name="ㄶㄶㅇㄹ_1" localSheetId="3" hidden="1">{"'Desktop Inventory 현황'!$B$2:$O$35"}</definedName>
    <definedName name="ㄶㄶㅇㄹ_1" hidden="1">{"'Desktop Inventory 현황'!$B$2:$O$35"}</definedName>
    <definedName name="ㄶㄶㅇㄹ_1_1" localSheetId="3" hidden="1">{"'Desktop Inventory 현황'!$B$2:$O$35"}</definedName>
    <definedName name="ㄶㄶㅇㄹ_1_1" hidden="1">{"'Desktop Inventory 현황'!$B$2:$O$35"}</definedName>
    <definedName name="ㄶㄶㅇㄹ_1_2" localSheetId="3" hidden="1">{"'Desktop Inventory 현황'!$B$2:$O$35"}</definedName>
    <definedName name="ㄶㄶㅇㄹ_1_2" hidden="1">{"'Desktop Inventory 현황'!$B$2:$O$35"}</definedName>
    <definedName name="ㄶㄶㅇㄹ_2" localSheetId="3" hidden="1">{"'Desktop Inventory 현황'!$B$2:$O$35"}</definedName>
    <definedName name="ㄶㄶㅇㄹ_2" hidden="1">{"'Desktop Inventory 현황'!$B$2:$O$35"}</definedName>
    <definedName name="ㄶㄶㅇㄹ_3" localSheetId="3" hidden="1">{"'Desktop Inventory 현황'!$B$2:$O$35"}</definedName>
    <definedName name="ㄶㄶㅇㄹ_3" hidden="1">{"'Desktop Inventory 현황'!$B$2:$O$35"}</definedName>
    <definedName name="ㄶㅇㄶ" localSheetId="3" hidden="1">{"'Desktop Inventory 현황'!$B$2:$O$35"}</definedName>
    <definedName name="ㄶㅇㄶ" hidden="1">{"'Desktop Inventory 현황'!$B$2:$O$35"}</definedName>
    <definedName name="ㄶㅇㄶ_1" localSheetId="3" hidden="1">{"'Desktop Inventory 현황'!$B$2:$O$35"}</definedName>
    <definedName name="ㄶㅇㄶ_1" hidden="1">{"'Desktop Inventory 현황'!$B$2:$O$35"}</definedName>
    <definedName name="ㄶㅇㄶ_1_1" localSheetId="3" hidden="1">{"'Desktop Inventory 현황'!$B$2:$O$35"}</definedName>
    <definedName name="ㄶㅇㄶ_1_1" hidden="1">{"'Desktop Inventory 현황'!$B$2:$O$35"}</definedName>
    <definedName name="ㄶㅇㄶ_1_2" localSheetId="3" hidden="1">{"'Desktop Inventory 현황'!$B$2:$O$35"}</definedName>
    <definedName name="ㄶㅇㄶ_1_2" hidden="1">{"'Desktop Inventory 현황'!$B$2:$O$35"}</definedName>
    <definedName name="ㄶㅇㄶ_2" localSheetId="3" hidden="1">{"'Desktop Inventory 현황'!$B$2:$O$35"}</definedName>
    <definedName name="ㄶㅇㄶ_2" hidden="1">{"'Desktop Inventory 현황'!$B$2:$O$35"}</definedName>
    <definedName name="ㄶㅇㄶ_3" localSheetId="3" hidden="1">{"'Desktop Inventory 현황'!$B$2:$O$35"}</definedName>
    <definedName name="ㄶㅇㄶ_3" hidden="1">{"'Desktop Inventory 현황'!$B$2:$O$35"}</definedName>
    <definedName name="ㄷ가" localSheetId="3" hidden="1">{#N/A,#N/A,FALSE,"ALM-ASISC"}</definedName>
    <definedName name="ㄷ가" hidden="1">{#N/A,#N/A,FALSE,"ALM-ASISC"}</definedName>
    <definedName name="ㄷ가_1" localSheetId="3" hidden="1">{#N/A,#N/A,FALSE,"ALM-ASISC"}</definedName>
    <definedName name="ㄷ가_1" hidden="1">{#N/A,#N/A,FALSE,"ALM-ASISC"}</definedName>
    <definedName name="ㄷ가_1_1" localSheetId="3" hidden="1">{#N/A,#N/A,FALSE,"ALM-ASISC"}</definedName>
    <definedName name="ㄷ가_1_1" hidden="1">{#N/A,#N/A,FALSE,"ALM-ASISC"}</definedName>
    <definedName name="ㄷ가_2" localSheetId="3" hidden="1">{#N/A,#N/A,FALSE,"ALM-ASISC"}</definedName>
    <definedName name="ㄷ가_2" hidden="1">{#N/A,#N/A,FALSE,"ALM-ASISC"}</definedName>
    <definedName name="ㄷㄴㅁㅇ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ㄴㅁㅇ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ㄷㄷㄷㄷ" localSheetId="3" hidden="1">{#N/A,#N/A,FALSE,"지침";#N/A,#N/A,FALSE,"환경분석";#N/A,#N/A,FALSE,"Sheet16"}</definedName>
    <definedName name="ㄷㄷㄷㄷ" hidden="1">{#N/A,#N/A,FALSE,"지침";#N/A,#N/A,FALSE,"환경분석";#N/A,#N/A,FALSE,"Sheet16"}</definedName>
    <definedName name="ㄷㄷㄷㄷ_1" localSheetId="3" hidden="1">{#N/A,#N/A,FALSE,"지침";#N/A,#N/A,FALSE,"환경분석";#N/A,#N/A,FALSE,"Sheet16"}</definedName>
    <definedName name="ㄷㄷㄷㄷ_1" hidden="1">{#N/A,#N/A,FALSE,"지침";#N/A,#N/A,FALSE,"환경분석";#N/A,#N/A,FALSE,"Sheet16"}</definedName>
    <definedName name="ㄷㄷㄷㄷ_1_1" localSheetId="3" hidden="1">{#N/A,#N/A,FALSE,"지침";#N/A,#N/A,FALSE,"환경분석";#N/A,#N/A,FALSE,"Sheet16"}</definedName>
    <definedName name="ㄷㄷㄷㄷ_1_1" hidden="1">{#N/A,#N/A,FALSE,"지침";#N/A,#N/A,FALSE,"환경분석";#N/A,#N/A,FALSE,"Sheet16"}</definedName>
    <definedName name="ㄷㄷㄷㄷ_2" localSheetId="3" hidden="1">{#N/A,#N/A,FALSE,"지침";#N/A,#N/A,FALSE,"환경분석";#N/A,#N/A,FALSE,"Sheet16"}</definedName>
    <definedName name="ㄷㄷㄷㄷ_2" hidden="1">{#N/A,#N/A,FALSE,"지침";#N/A,#N/A,FALSE,"환경분석";#N/A,#N/A,FALSE,"Sheet16"}</definedName>
    <definedName name="ㄷㄹ햐" localSheetId="3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ㄹ햐_1" localSheetId="3" hidden="1">{#N/A,#N/A,FALSE,"지침";#N/A,#N/A,FALSE,"환경분석";#N/A,#N/A,FALSE,"Sheet16"}</definedName>
    <definedName name="ㄷㄹ햐_1" hidden="1">{#N/A,#N/A,FALSE,"지침";#N/A,#N/A,FALSE,"환경분석";#N/A,#N/A,FALSE,"Sheet16"}</definedName>
    <definedName name="ㄷㄹ햐_1_1" localSheetId="3" hidden="1">{#N/A,#N/A,FALSE,"지침";#N/A,#N/A,FALSE,"환경분석";#N/A,#N/A,FALSE,"Sheet16"}</definedName>
    <definedName name="ㄷㄹ햐_1_1" hidden="1">{#N/A,#N/A,FALSE,"지침";#N/A,#N/A,FALSE,"환경분석";#N/A,#N/A,FALSE,"Sheet16"}</definedName>
    <definedName name="ㄷㄹ햐_2" localSheetId="3" hidden="1">{#N/A,#N/A,FALSE,"지침";#N/A,#N/A,FALSE,"환경분석";#N/A,#N/A,FALSE,"Sheet16"}</definedName>
    <definedName name="ㄷㄹ햐_2" hidden="1">{#N/A,#N/A,FALSE,"지침";#N/A,#N/A,FALSE,"환경분석";#N/A,#N/A,FALSE,"Sheet16"}</definedName>
    <definedName name="ㄷㅎㄹㄴㄹㅇㅎㅇㅁㄴㅁㅎ" localSheetId="3" hidden="1">{#N/A,#N/A,FALSE,"Aging Summary";#N/A,#N/A,FALSE,"Ratio Analysis";#N/A,#N/A,FALSE,"Test 120 Day Accts";#N/A,#N/A,FALSE,"Tickmarks"}</definedName>
    <definedName name="ㄷㅎㄹㄴㄹㅇㅎㅇㅁㄴㅁㅎ" hidden="1">{#N/A,#N/A,FALSE,"Aging Summary";#N/A,#N/A,FALSE,"Ratio Analysis";#N/A,#N/A,FALSE,"Test 120 Day Accts";#N/A,#N/A,FALSE,"Tickmarks"}</definedName>
    <definedName name="ㄷㅎㄹㄴㄹㅇㅎㅇㅁㄴㅁㅎ_1" localSheetId="3" hidden="1">{#N/A,#N/A,FALSE,"Aging Summary";#N/A,#N/A,FALSE,"Ratio Analysis";#N/A,#N/A,FALSE,"Test 120 Day Accts";#N/A,#N/A,FALSE,"Tickmarks"}</definedName>
    <definedName name="ㄷㅎㄹㄴㄹㅇㅎㅇㅁㄴㅁㅎ_1" hidden="1">{#N/A,#N/A,FALSE,"Aging Summary";#N/A,#N/A,FALSE,"Ratio Analysis";#N/A,#N/A,FALSE,"Test 120 Day Accts";#N/A,#N/A,FALSE,"Tickmarks"}</definedName>
    <definedName name="ㄷㅎㄹㄴㄹㅇㅎㅇㅁㄴㅁㅎ_1_1" localSheetId="3" hidden="1">{#N/A,#N/A,FALSE,"Aging Summary";#N/A,#N/A,FALSE,"Ratio Analysis";#N/A,#N/A,FALSE,"Test 120 Day Accts";#N/A,#N/A,FALSE,"Tickmarks"}</definedName>
    <definedName name="ㄷㅎㄹㄴㄹㅇㅎㅇㅁㄴㅁㅎ_1_1" hidden="1">{#N/A,#N/A,FALSE,"Aging Summary";#N/A,#N/A,FALSE,"Ratio Analysis";#N/A,#N/A,FALSE,"Test 120 Day Accts";#N/A,#N/A,FALSE,"Tickmarks"}</definedName>
    <definedName name="ㄷㅎㄹㄴㄹㅇㅎㅇㅁㄴㅁㅎ_2" localSheetId="3" hidden="1">{#N/A,#N/A,FALSE,"Aging Summary";#N/A,#N/A,FALSE,"Ratio Analysis";#N/A,#N/A,FALSE,"Test 120 Day Accts";#N/A,#N/A,FALSE,"Tickmarks"}</definedName>
    <definedName name="ㄷㅎㄹㄴㄹㅇㅎㅇㅁㄴㅁㅎ_2" hidden="1">{#N/A,#N/A,FALSE,"Aging Summary";#N/A,#N/A,FALSE,"Ratio Analysis";#N/A,#N/A,FALSE,"Test 120 Day Accts";#N/A,#N/A,FALSE,"Tickmarks"}</definedName>
    <definedName name="단계별" localSheetId="3" hidden="1">{#N/A,#N/A,FALSE,"회선임차현황"}</definedName>
    <definedName name="단계별" hidden="1">{#N/A,#N/A,FALSE,"회선임차현황"}</definedName>
    <definedName name="단계별_1" localSheetId="3" hidden="1">{#N/A,#N/A,FALSE,"회선임차현황"}</definedName>
    <definedName name="단계별_1" hidden="1">{#N/A,#N/A,FALSE,"회선임차현황"}</definedName>
    <definedName name="단계별_1_1" localSheetId="3" hidden="1">{#N/A,#N/A,FALSE,"회선임차현황"}</definedName>
    <definedName name="단계별_1_1" hidden="1">{#N/A,#N/A,FALSE,"회선임차현황"}</definedName>
    <definedName name="단계별_2" localSheetId="3" hidden="1">{#N/A,#N/A,FALSE,"회선임차현황"}</definedName>
    <definedName name="단계별_2" hidden="1">{#N/A,#N/A,FALSE,"회선임차현황"}</definedName>
    <definedName name="단기예치금" localSheetId="3" hidden="1">{#N/A,#N/A,FALSE,"Aging Summary";#N/A,#N/A,FALSE,"Ratio Analysis";#N/A,#N/A,FALSE,"Test 120 Day Accts";#N/A,#N/A,FALSE,"Tickmarks"}</definedName>
    <definedName name="단기예치금" hidden="1">{#N/A,#N/A,FALSE,"Aging Summary";#N/A,#N/A,FALSE,"Ratio Analysis";#N/A,#N/A,FALSE,"Test 120 Day Accts";#N/A,#N/A,FALSE,"Tickmarks"}</definedName>
    <definedName name="단기예치금_1" localSheetId="3" hidden="1">{#N/A,#N/A,FALSE,"Aging Summary";#N/A,#N/A,FALSE,"Ratio Analysis";#N/A,#N/A,FALSE,"Test 120 Day Accts";#N/A,#N/A,FALSE,"Tickmarks"}</definedName>
    <definedName name="단기예치금_1" hidden="1">{#N/A,#N/A,FALSE,"Aging Summary";#N/A,#N/A,FALSE,"Ratio Analysis";#N/A,#N/A,FALSE,"Test 120 Day Accts";#N/A,#N/A,FALSE,"Tickmarks"}</definedName>
    <definedName name="단기예치금_1_1" localSheetId="3" hidden="1">{#N/A,#N/A,FALSE,"Aging Summary";#N/A,#N/A,FALSE,"Ratio Analysis";#N/A,#N/A,FALSE,"Test 120 Day Accts";#N/A,#N/A,FALSE,"Tickmarks"}</definedName>
    <definedName name="단기예치금_1_1" hidden="1">{#N/A,#N/A,FALSE,"Aging Summary";#N/A,#N/A,FALSE,"Ratio Analysis";#N/A,#N/A,FALSE,"Test 120 Day Accts";#N/A,#N/A,FALSE,"Tickmarks"}</definedName>
    <definedName name="단기예치금_2" localSheetId="3" hidden="1">{#N/A,#N/A,FALSE,"Aging Summary";#N/A,#N/A,FALSE,"Ratio Analysis";#N/A,#N/A,FALSE,"Test 120 Day Accts";#N/A,#N/A,FALSE,"Tickmarks"}</definedName>
    <definedName name="단기예치금_2" hidden="1">{#N/A,#N/A,FALSE,"Aging Summary";#N/A,#N/A,FALSE,"Ratio Analysis";#N/A,#N/A,FALSE,"Test 120 Day Accts";#N/A,#N/A,FALSE,"Tickmarks"}</definedName>
    <definedName name="대" localSheetId="3" hidden="1">{#N/A,#N/A,FALSE,"계약직(여)"}</definedName>
    <definedName name="대" hidden="1">{#N/A,#N/A,FALSE,"계약직(여)"}</definedName>
    <definedName name="대_1" localSheetId="3" hidden="1">{#N/A,#N/A,FALSE,"계약직(여)"}</definedName>
    <definedName name="대_1" hidden="1">{#N/A,#N/A,FALSE,"계약직(여)"}</definedName>
    <definedName name="대_1_1" localSheetId="3" hidden="1">{#N/A,#N/A,FALSE,"계약직(여)"}</definedName>
    <definedName name="대_1_1" hidden="1">{#N/A,#N/A,FALSE,"계약직(여)"}</definedName>
    <definedName name="대_2" localSheetId="3" hidden="1">{#N/A,#N/A,FALSE,"계약직(여)"}</definedName>
    <definedName name="대_2" hidden="1">{#N/A,#N/A,FALSE,"계약직(여)"}</definedName>
    <definedName name="대리점사업부" localSheetId="3" hidden="1">{#N/A,#N/A,FALSE,"계약직(여)"}</definedName>
    <definedName name="대리점사업부" hidden="1">{#N/A,#N/A,FALSE,"계약직(여)"}</definedName>
    <definedName name="대리점사업부_1" localSheetId="3" hidden="1">{#N/A,#N/A,FALSE,"계약직(여)"}</definedName>
    <definedName name="대리점사업부_1" hidden="1">{#N/A,#N/A,FALSE,"계약직(여)"}</definedName>
    <definedName name="대리점사업부_1_1" localSheetId="3" hidden="1">{#N/A,#N/A,FALSE,"계약직(여)"}</definedName>
    <definedName name="대리점사업부_1_1" hidden="1">{#N/A,#N/A,FALSE,"계약직(여)"}</definedName>
    <definedName name="대리점사업부_2" localSheetId="3" hidden="1">{#N/A,#N/A,FALSE,"계약직(여)"}</definedName>
    <definedName name="대리점사업부_2" hidden="1">{#N/A,#N/A,FALSE,"계약직(여)"}</definedName>
    <definedName name="대여금1" localSheetId="3" hidden="1">{#N/A,#N/A,FALSE,"BS";#N/A,#N/A,FALSE,"PL";#N/A,#N/A,FALSE,"처분";#N/A,#N/A,FALSE,"현금";#N/A,#N/A,FALSE,"매출";#N/A,#N/A,FALSE,"원가";#N/A,#N/A,FALSE,"경영"}</definedName>
    <definedName name="대여금1" hidden="1">{#N/A,#N/A,FALSE,"BS";#N/A,#N/A,FALSE,"PL";#N/A,#N/A,FALSE,"처분";#N/A,#N/A,FALSE,"현금";#N/A,#N/A,FALSE,"매출";#N/A,#N/A,FALSE,"원가";#N/A,#N/A,FALSE,"경영"}</definedName>
    <definedName name="대여금1_1" localSheetId="3" hidden="1">{#N/A,#N/A,FALSE,"BS";#N/A,#N/A,FALSE,"PL";#N/A,#N/A,FALSE,"처분";#N/A,#N/A,FALSE,"현금";#N/A,#N/A,FALSE,"매출";#N/A,#N/A,FALSE,"원가";#N/A,#N/A,FALSE,"경영"}</definedName>
    <definedName name="대여금1_1" hidden="1">{#N/A,#N/A,FALSE,"BS";#N/A,#N/A,FALSE,"PL";#N/A,#N/A,FALSE,"처분";#N/A,#N/A,FALSE,"현금";#N/A,#N/A,FALSE,"매출";#N/A,#N/A,FALSE,"원가";#N/A,#N/A,FALSE,"경영"}</definedName>
    <definedName name="대여금1_1_1" localSheetId="3" hidden="1">{#N/A,#N/A,FALSE,"BS";#N/A,#N/A,FALSE,"PL";#N/A,#N/A,FALSE,"처분";#N/A,#N/A,FALSE,"현금";#N/A,#N/A,FALSE,"매출";#N/A,#N/A,FALSE,"원가";#N/A,#N/A,FALSE,"경영"}</definedName>
    <definedName name="대여금1_1_1" hidden="1">{#N/A,#N/A,FALSE,"BS";#N/A,#N/A,FALSE,"PL";#N/A,#N/A,FALSE,"처분";#N/A,#N/A,FALSE,"현금";#N/A,#N/A,FALSE,"매출";#N/A,#N/A,FALSE,"원가";#N/A,#N/A,FALSE,"경영"}</definedName>
    <definedName name="대여금1_2" localSheetId="3" hidden="1">{#N/A,#N/A,FALSE,"BS";#N/A,#N/A,FALSE,"PL";#N/A,#N/A,FALSE,"처분";#N/A,#N/A,FALSE,"현금";#N/A,#N/A,FALSE,"매출";#N/A,#N/A,FALSE,"원가";#N/A,#N/A,FALSE,"경영"}</definedName>
    <definedName name="대여금1_2" hidden="1">{#N/A,#N/A,FALSE,"BS";#N/A,#N/A,FALSE,"PL";#N/A,#N/A,FALSE,"처분";#N/A,#N/A,FALSE,"현금";#N/A,#N/A,FALSE,"매출";#N/A,#N/A,FALSE,"원가";#N/A,#N/A,FALSE,"경영"}</definedName>
    <definedName name="대차대조표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차대조표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도서비" localSheetId="3" hidden="1">{"'Desktop Inventory 현황'!$B$2:$O$35"}</definedName>
    <definedName name="도서비" hidden="1">{"'Desktop Inventory 현황'!$B$2:$O$35"}</definedName>
    <definedName name="도서비_1" localSheetId="3" hidden="1">{"'Desktop Inventory 현황'!$B$2:$O$35"}</definedName>
    <definedName name="도서비_1" hidden="1">{"'Desktop Inventory 현황'!$B$2:$O$35"}</definedName>
    <definedName name="도서비_1_1" localSheetId="3" hidden="1">{"'Desktop Inventory 현황'!$B$2:$O$35"}</definedName>
    <definedName name="도서비_1_1" hidden="1">{"'Desktop Inventory 현황'!$B$2:$O$35"}</definedName>
    <definedName name="도서비_1_2" localSheetId="3" hidden="1">{"'Desktop Inventory 현황'!$B$2:$O$35"}</definedName>
    <definedName name="도서비_1_2" hidden="1">{"'Desktop Inventory 현황'!$B$2:$O$35"}</definedName>
    <definedName name="도서비_2" localSheetId="3" hidden="1">{"'Desktop Inventory 현황'!$B$2:$O$35"}</definedName>
    <definedName name="도서비_2" hidden="1">{"'Desktop Inventory 현황'!$B$2:$O$35"}</definedName>
    <definedName name="도서비_3" localSheetId="3" hidden="1">{"'Desktop Inventory 현황'!$B$2:$O$35"}</definedName>
    <definedName name="도서비_3" hidden="1">{"'Desktop Inventory 현황'!$B$2:$O$35"}</definedName>
    <definedName name="도입장비가격2" localSheetId="3" hidden="1">{"'Desktop Inventory 현황'!$B$2:$O$35"}</definedName>
    <definedName name="도입장비가격2" hidden="1">{"'Desktop Inventory 현황'!$B$2:$O$35"}</definedName>
    <definedName name="도입장비가격2_1" localSheetId="3" hidden="1">{"'Desktop Inventory 현황'!$B$2:$O$35"}</definedName>
    <definedName name="도입장비가격2_1" hidden="1">{"'Desktop Inventory 현황'!$B$2:$O$35"}</definedName>
    <definedName name="도입장비가격2_1_1" localSheetId="3" hidden="1">{"'Desktop Inventory 현황'!$B$2:$O$35"}</definedName>
    <definedName name="도입장비가격2_1_1" hidden="1">{"'Desktop Inventory 현황'!$B$2:$O$35"}</definedName>
    <definedName name="도입장비가격2_1_2" localSheetId="3" hidden="1">{"'Desktop Inventory 현황'!$B$2:$O$35"}</definedName>
    <definedName name="도입장비가격2_1_2" hidden="1">{"'Desktop Inventory 현황'!$B$2:$O$35"}</definedName>
    <definedName name="도입장비가격2_2" localSheetId="3" hidden="1">{"'Desktop Inventory 현황'!$B$2:$O$35"}</definedName>
    <definedName name="도입장비가격2_2" hidden="1">{"'Desktop Inventory 현황'!$B$2:$O$35"}</definedName>
    <definedName name="도입장비가격2_3" localSheetId="3" hidden="1">{"'Desktop Inventory 현황'!$B$2:$O$35"}</definedName>
    <definedName name="도입장비가격2_3" hidden="1">{"'Desktop Inventory 현황'!$B$2:$O$35"}</definedName>
    <definedName name="돌아버려" localSheetId="3" hidden="1">{"'Sheet1'!$A$1:$H$36"}</definedName>
    <definedName name="돌아버려" hidden="1">{"'Sheet1'!$A$1:$H$36"}</definedName>
    <definedName name="돌아버려_1" localSheetId="3" hidden="1">{"'Sheet1'!$A$1:$H$36"}</definedName>
    <definedName name="돌아버려_1" hidden="1">{"'Sheet1'!$A$1:$H$36"}</definedName>
    <definedName name="돌아버려_1_1" localSheetId="3" hidden="1">{"'Sheet1'!$A$1:$H$36"}</definedName>
    <definedName name="돌아버려_1_1" hidden="1">{"'Sheet1'!$A$1:$H$36"}</definedName>
    <definedName name="돌아버려_1_2" localSheetId="3" hidden="1">{"'Sheet1'!$A$1:$H$36"}</definedName>
    <definedName name="돌아버려_1_2" hidden="1">{"'Sheet1'!$A$1:$H$36"}</definedName>
    <definedName name="돌아버려_2" localSheetId="3" hidden="1">{"'Sheet1'!$A$1:$H$36"}</definedName>
    <definedName name="돌아버려_2" hidden="1">{"'Sheet1'!$A$1:$H$36"}</definedName>
    <definedName name="돌아버려_3" localSheetId="3" hidden="1">{"'Sheet1'!$A$1:$H$36"}</definedName>
    <definedName name="돌아버려_3" hidden="1">{"'Sheet1'!$A$1:$H$36"}</definedName>
    <definedName name="동방" localSheetId="3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_1" localSheetId="3" hidden="1">{#N/A,#N/A,FALSE,"BS";#N/A,#N/A,FALSE,"PL";#N/A,#N/A,FALSE,"처분";#N/A,#N/A,FALSE,"현금";#N/A,#N/A,FALSE,"매출";#N/A,#N/A,FALSE,"원가";#N/A,#N/A,FALSE,"경영"}</definedName>
    <definedName name="동방_1" hidden="1">{#N/A,#N/A,FALSE,"BS";#N/A,#N/A,FALSE,"PL";#N/A,#N/A,FALSE,"처분";#N/A,#N/A,FALSE,"현금";#N/A,#N/A,FALSE,"매출";#N/A,#N/A,FALSE,"원가";#N/A,#N/A,FALSE,"경영"}</definedName>
    <definedName name="동방_1_1" localSheetId="3" hidden="1">{#N/A,#N/A,FALSE,"BS";#N/A,#N/A,FALSE,"PL";#N/A,#N/A,FALSE,"처분";#N/A,#N/A,FALSE,"현금";#N/A,#N/A,FALSE,"매출";#N/A,#N/A,FALSE,"원가";#N/A,#N/A,FALSE,"경영"}</definedName>
    <definedName name="동방_1_1" hidden="1">{#N/A,#N/A,FALSE,"BS";#N/A,#N/A,FALSE,"PL";#N/A,#N/A,FALSE,"처분";#N/A,#N/A,FALSE,"현금";#N/A,#N/A,FALSE,"매출";#N/A,#N/A,FALSE,"원가";#N/A,#N/A,FALSE,"경영"}</definedName>
    <definedName name="동방_2" localSheetId="3" hidden="1">{#N/A,#N/A,FALSE,"BS";#N/A,#N/A,FALSE,"PL";#N/A,#N/A,FALSE,"처분";#N/A,#N/A,FALSE,"현금";#N/A,#N/A,FALSE,"매출";#N/A,#N/A,FALSE,"원가";#N/A,#N/A,FALSE,"경영"}</definedName>
    <definedName name="동방_2" hidden="1">{#N/A,#N/A,FALSE,"BS";#N/A,#N/A,FALSE,"PL";#N/A,#N/A,FALSE,"처분";#N/A,#N/A,FALSE,"현금";#N/A,#N/A,FALSE,"매출";#N/A,#N/A,FALSE,"원가";#N/A,#N/A,FALSE,"경영"}</definedName>
    <definedName name="동방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_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2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두지" localSheetId="3" hidden="1">{#N/A,#N/A,FALSE,"ALM-ASISC"}</definedName>
    <definedName name="두지" hidden="1">{#N/A,#N/A,FALSE,"ALM-ASISC"}</definedName>
    <definedName name="두지_1" localSheetId="3" hidden="1">{#N/A,#N/A,FALSE,"ALM-ASISC"}</definedName>
    <definedName name="두지_1" hidden="1">{#N/A,#N/A,FALSE,"ALM-ASISC"}</definedName>
    <definedName name="두지_1_1" localSheetId="3" hidden="1">{#N/A,#N/A,FALSE,"ALM-ASISC"}</definedName>
    <definedName name="두지_1_1" hidden="1">{#N/A,#N/A,FALSE,"ALM-ASISC"}</definedName>
    <definedName name="두지_2" localSheetId="3" hidden="1">{#N/A,#N/A,FALSE,"ALM-ASISC"}</definedName>
    <definedName name="두지_2" hidden="1">{#N/A,#N/A,FALSE,"ALM-ASISC"}</definedName>
    <definedName name="둑ㅈ" localSheetId="3" hidden="1">{#N/A,#N/A,FALSE,"ALM-ASISC"}</definedName>
    <definedName name="둑ㅈ" hidden="1">{#N/A,#N/A,FALSE,"ALM-ASISC"}</definedName>
    <definedName name="둑ㅈ_1" localSheetId="3" hidden="1">{#N/A,#N/A,FALSE,"ALM-ASISC"}</definedName>
    <definedName name="둑ㅈ_1" hidden="1">{#N/A,#N/A,FALSE,"ALM-ASISC"}</definedName>
    <definedName name="둑ㅈ_1_1" localSheetId="3" hidden="1">{#N/A,#N/A,FALSE,"ALM-ASISC"}</definedName>
    <definedName name="둑ㅈ_1_1" hidden="1">{#N/A,#N/A,FALSE,"ALM-ASISC"}</definedName>
    <definedName name="둑ㅈ_2" localSheetId="3" hidden="1">{#N/A,#N/A,FALSE,"ALM-ASISC"}</definedName>
    <definedName name="둑ㅈ_2" hidden="1">{#N/A,#N/A,FALSE,"ALM-ASISC"}</definedName>
    <definedName name="또왜이래" localSheetId="3" hidden="1">{"'Sheet1'!$A$1:$H$36"}</definedName>
    <definedName name="또왜이래" hidden="1">{"'Sheet1'!$A$1:$H$36"}</definedName>
    <definedName name="또왜이래_1" localSheetId="3" hidden="1">{"'Sheet1'!$A$1:$H$36"}</definedName>
    <definedName name="또왜이래_1" hidden="1">{"'Sheet1'!$A$1:$H$36"}</definedName>
    <definedName name="또왜이래_1_1" localSheetId="3" hidden="1">{"'Sheet1'!$A$1:$H$36"}</definedName>
    <definedName name="또왜이래_1_1" hidden="1">{"'Sheet1'!$A$1:$H$36"}</definedName>
    <definedName name="또왜이래_1_2" localSheetId="3" hidden="1">{"'Sheet1'!$A$1:$H$36"}</definedName>
    <definedName name="또왜이래_1_2" hidden="1">{"'Sheet1'!$A$1:$H$36"}</definedName>
    <definedName name="또왜이래_2" localSheetId="3" hidden="1">{"'Sheet1'!$A$1:$H$36"}</definedName>
    <definedName name="또왜이래_2" hidden="1">{"'Sheet1'!$A$1:$H$36"}</definedName>
    <definedName name="또왜이래_3" localSheetId="3" hidden="1">{"'Sheet1'!$A$1:$H$36"}</definedName>
    <definedName name="또왜이래_3" hidden="1">{"'Sheet1'!$A$1:$H$36"}</definedName>
    <definedName name="뜨으윽" localSheetId="3" hidden="1">{"'Desktop Inventory 현황'!$B$2:$O$35"}</definedName>
    <definedName name="뜨으윽" hidden="1">{"'Desktop Inventory 현황'!$B$2:$O$35"}</definedName>
    <definedName name="뜨으윽_1" localSheetId="3" hidden="1">{"'Desktop Inventory 현황'!$B$2:$O$35"}</definedName>
    <definedName name="뜨으윽_1" hidden="1">{"'Desktop Inventory 현황'!$B$2:$O$35"}</definedName>
    <definedName name="뜨으윽_1_1" localSheetId="3" hidden="1">{"'Desktop Inventory 현황'!$B$2:$O$35"}</definedName>
    <definedName name="뜨으윽_1_1" hidden="1">{"'Desktop Inventory 현황'!$B$2:$O$35"}</definedName>
    <definedName name="뜨으윽_1_2" localSheetId="3" hidden="1">{"'Desktop Inventory 현황'!$B$2:$O$35"}</definedName>
    <definedName name="뜨으윽_1_2" hidden="1">{"'Desktop Inventory 현황'!$B$2:$O$35"}</definedName>
    <definedName name="뜨으윽_2" localSheetId="3" hidden="1">{"'Desktop Inventory 현황'!$B$2:$O$35"}</definedName>
    <definedName name="뜨으윽_2" hidden="1">{"'Desktop Inventory 현황'!$B$2:$O$35"}</definedName>
    <definedName name="뜨으윽_3" localSheetId="3" hidden="1">{"'Desktop Inventory 현황'!$B$2:$O$35"}</definedName>
    <definedName name="뜨으윽_3" hidden="1">{"'Desktop Inventory 현황'!$B$2:$O$35"}</definedName>
    <definedName name="ㄹㄴㅇㄹ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ㄴㅇㄹㄴㄱㄴㅇ" localSheetId="3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ㅇㄹㄴㅇㄹㄴㄱㄴㅇ_1" localSheetId="3" hidden="1">{#N/A,#N/A,FALSE,"지침";#N/A,#N/A,FALSE,"환경분석";#N/A,#N/A,FALSE,"Sheet16"}</definedName>
    <definedName name="ㄹㄴㅇㄹㄴㅇㄹㄴㄱㄴㅇ_1" hidden="1">{#N/A,#N/A,FALSE,"지침";#N/A,#N/A,FALSE,"환경분석";#N/A,#N/A,FALSE,"Sheet16"}</definedName>
    <definedName name="ㄹㄴㅇㄹㄴㅇㄹㄴㄱㄴㅇ_1_1" localSheetId="3" hidden="1">{#N/A,#N/A,FALSE,"지침";#N/A,#N/A,FALSE,"환경분석";#N/A,#N/A,FALSE,"Sheet16"}</definedName>
    <definedName name="ㄹㄴㅇㄹㄴㅇㄹㄴㄱㄴㅇ_1_1" hidden="1">{#N/A,#N/A,FALSE,"지침";#N/A,#N/A,FALSE,"환경분석";#N/A,#N/A,FALSE,"Sheet16"}</definedName>
    <definedName name="ㄹㄴㅇㄹㄴㅇㄹㄴㄱㄴㅇ_2" localSheetId="3" hidden="1">{#N/A,#N/A,FALSE,"지침";#N/A,#N/A,FALSE,"환경분석";#N/A,#N/A,FALSE,"Sheet16"}</definedName>
    <definedName name="ㄹㄴㅇㄹㄴㅇㄹㄴㄱㄴㅇ_2" hidden="1">{#N/A,#N/A,FALSE,"지침";#N/A,#N/A,FALSE,"환경분석";#N/A,#N/A,FALSE,"Sheet16"}</definedName>
    <definedName name="ㄹㄶㅀ" localSheetId="3" hidden="1">{#N/A,#N/A,FALSE,"회선임차현황"}</definedName>
    <definedName name="ㄹㄶㅀ" hidden="1">{#N/A,#N/A,FALSE,"회선임차현황"}</definedName>
    <definedName name="ㄹㄶㅀ_1" localSheetId="3" hidden="1">{#N/A,#N/A,FALSE,"회선임차현황"}</definedName>
    <definedName name="ㄹㄶㅀ_1" hidden="1">{#N/A,#N/A,FALSE,"회선임차현황"}</definedName>
    <definedName name="ㄹㄶㅀ_1_1" localSheetId="3" hidden="1">{#N/A,#N/A,FALSE,"회선임차현황"}</definedName>
    <definedName name="ㄹㄶㅀ_1_1" hidden="1">{#N/A,#N/A,FALSE,"회선임차현황"}</definedName>
    <definedName name="ㄹㄶㅀ_2" localSheetId="3" hidden="1">{#N/A,#N/A,FALSE,"회선임차현황"}</definedName>
    <definedName name="ㄹㄶㅀ_2" hidden="1">{#N/A,#N/A,FALSE,"회선임차현황"}</definedName>
    <definedName name="ㄹㄹ" localSheetId="3" hidden="1">{"orixcsc",#N/A,FALSE,"ORIX CSC";"orixcsc2",#N/A,FALSE,"ORIX CSC"}</definedName>
    <definedName name="ㄹㄹ" hidden="1">{"orixcsc",#N/A,FALSE,"ORIX CSC";"orixcsc2",#N/A,FALSE,"ORIX CSC"}</definedName>
    <definedName name="ㄹㄹ_1" localSheetId="3" hidden="1">{"orixcsc",#N/A,FALSE,"ORIX CSC";"orixcsc2",#N/A,FALSE,"ORIX CSC"}</definedName>
    <definedName name="ㄹㄹ_1" hidden="1">{"orixcsc",#N/A,FALSE,"ORIX CSC";"orixcsc2",#N/A,FALSE,"ORIX CSC"}</definedName>
    <definedName name="ㄹㄹ_1_1" localSheetId="3" hidden="1">{"orixcsc",#N/A,FALSE,"ORIX CSC";"orixcsc2",#N/A,FALSE,"ORIX CSC"}</definedName>
    <definedName name="ㄹㄹ_1_1" hidden="1">{"orixcsc",#N/A,FALSE,"ORIX CSC";"orixcsc2",#N/A,FALSE,"ORIX CSC"}</definedName>
    <definedName name="ㄹㄹ_2" localSheetId="3" hidden="1">{"orixcsc",#N/A,FALSE,"ORIX CSC";"orixcsc2",#N/A,FALSE,"ORIX CSC"}</definedName>
    <definedName name="ㄹㄹ_2" hidden="1">{"orixcsc",#N/A,FALSE,"ORIX CSC";"orixcsc2",#N/A,FALSE,"ORIX CSC"}</definedName>
    <definedName name="ㄹㄹㄹ" localSheetId="3" hidden="1">{"'Desktop Inventory 현황'!$B$2:$O$35"}</definedName>
    <definedName name="ㄹㄹㄹ" hidden="1">{"'Desktop Inventory 현황'!$B$2:$O$35"}</definedName>
    <definedName name="ㄹㄹㄹ_1" localSheetId="3" hidden="1">{"'Desktop Inventory 현황'!$B$2:$O$35"}</definedName>
    <definedName name="ㄹㄹㄹ_1" hidden="1">{"'Desktop Inventory 현황'!$B$2:$O$35"}</definedName>
    <definedName name="ㄹㄹㄹ_1_1" localSheetId="3" hidden="1">{"'Desktop Inventory 현황'!$B$2:$O$35"}</definedName>
    <definedName name="ㄹㄹㄹ_1_1" hidden="1">{"'Desktop Inventory 현황'!$B$2:$O$35"}</definedName>
    <definedName name="ㄹㄹㄹ_1_2" localSheetId="3" hidden="1">{"'Desktop Inventory 현황'!$B$2:$O$35"}</definedName>
    <definedName name="ㄹㄹㄹ_1_2" hidden="1">{"'Desktop Inventory 현황'!$B$2:$O$35"}</definedName>
    <definedName name="ㄹㄹㄹ_2" localSheetId="3" hidden="1">{"'Desktop Inventory 현황'!$B$2:$O$35"}</definedName>
    <definedName name="ㄹㄹㄹ_2" hidden="1">{"'Desktop Inventory 현황'!$B$2:$O$35"}</definedName>
    <definedName name="ㄹㄹㄹ_3" localSheetId="3" hidden="1">{"'Desktop Inventory 현황'!$B$2:$O$35"}</definedName>
    <definedName name="ㄹㄹㄹ_3" hidden="1">{"'Desktop Inventory 현황'!$B$2:$O$35"}</definedName>
    <definedName name="ㄹㅇㅁㄴㄹ" localSheetId="3" hidden="1">{#N/A,#N/A,FALSE,"3가";#N/A,#N/A,FALSE,"3나";#N/A,#N/A,FALSE,"3다"}</definedName>
    <definedName name="ㄹㅇㅁㄴㄹ" hidden="1">{#N/A,#N/A,FALSE,"3가";#N/A,#N/A,FALSE,"3나";#N/A,#N/A,FALSE,"3다"}</definedName>
    <definedName name="ㄹㅇㅁㄴㄹ_1" localSheetId="3" hidden="1">{#N/A,#N/A,FALSE,"3가";#N/A,#N/A,FALSE,"3나";#N/A,#N/A,FALSE,"3다"}</definedName>
    <definedName name="ㄹㅇㅁㄴㄹ_1" hidden="1">{#N/A,#N/A,FALSE,"3가";#N/A,#N/A,FALSE,"3나";#N/A,#N/A,FALSE,"3다"}</definedName>
    <definedName name="ㄹㅇㅁㄴㄹ_1_1" localSheetId="3" hidden="1">{#N/A,#N/A,FALSE,"3가";#N/A,#N/A,FALSE,"3나";#N/A,#N/A,FALSE,"3다"}</definedName>
    <definedName name="ㄹㅇㅁㄴㄹ_1_1" hidden="1">{#N/A,#N/A,FALSE,"3가";#N/A,#N/A,FALSE,"3나";#N/A,#N/A,FALSE,"3다"}</definedName>
    <definedName name="ㄹㅇㅁㄴㄹ_2" localSheetId="3" hidden="1">{#N/A,#N/A,FALSE,"3가";#N/A,#N/A,FALSE,"3나";#N/A,#N/A,FALSE,"3다"}</definedName>
    <definedName name="ㄹㅇㅁㄴㄹ_2" hidden="1">{#N/A,#N/A,FALSE,"3가";#N/A,#N/A,FALSE,"3나";#N/A,#N/A,FALSE,"3다"}</definedName>
    <definedName name="ㄹㅇㅎㅎ" localSheetId="3" hidden="1">{"'Desktop Inventory 현황'!$B$2:$O$35"}</definedName>
    <definedName name="ㄹㅇㅎㅎ" hidden="1">{"'Desktop Inventory 현황'!$B$2:$O$35"}</definedName>
    <definedName name="ㄹㅇㅎㅎ_1" localSheetId="3" hidden="1">{"'Desktop Inventory 현황'!$B$2:$O$35"}</definedName>
    <definedName name="ㄹㅇㅎㅎ_1" hidden="1">{"'Desktop Inventory 현황'!$B$2:$O$35"}</definedName>
    <definedName name="ㄹㅇㅎㅎ_1_1" localSheetId="3" hidden="1">{"'Desktop Inventory 현황'!$B$2:$O$35"}</definedName>
    <definedName name="ㄹㅇㅎㅎ_1_1" hidden="1">{"'Desktop Inventory 현황'!$B$2:$O$35"}</definedName>
    <definedName name="ㄹㅇㅎㅎ_1_2" localSheetId="3" hidden="1">{"'Desktop Inventory 현황'!$B$2:$O$35"}</definedName>
    <definedName name="ㄹㅇㅎㅎ_1_2" hidden="1">{"'Desktop Inventory 현황'!$B$2:$O$35"}</definedName>
    <definedName name="ㄹㅇㅎㅎ_2" localSheetId="3" hidden="1">{"'Desktop Inventory 현황'!$B$2:$O$35"}</definedName>
    <definedName name="ㄹㅇㅎㅎ_2" hidden="1">{"'Desktop Inventory 현황'!$B$2:$O$35"}</definedName>
    <definedName name="ㄹㅇㅎㅎ_3" localSheetId="3" hidden="1">{"'Desktop Inventory 현황'!$B$2:$O$35"}</definedName>
    <definedName name="ㄹㅇㅎㅎ_3" hidden="1">{"'Desktop Inventory 현황'!$B$2:$O$35"}</definedName>
    <definedName name="ㄹ아아아" localSheetId="3" hidden="1">{"'Desktop Inventory 현황'!$B$2:$O$35"}</definedName>
    <definedName name="ㄹ아아아" hidden="1">{"'Desktop Inventory 현황'!$B$2:$O$35"}</definedName>
    <definedName name="ㄹ아아아_1" localSheetId="3" hidden="1">{"'Desktop Inventory 현황'!$B$2:$O$35"}</definedName>
    <definedName name="ㄹ아아아_1" hidden="1">{"'Desktop Inventory 현황'!$B$2:$O$35"}</definedName>
    <definedName name="ㄹ아아아_1_1" localSheetId="3" hidden="1">{"'Desktop Inventory 현황'!$B$2:$O$35"}</definedName>
    <definedName name="ㄹ아아아_1_1" hidden="1">{"'Desktop Inventory 현황'!$B$2:$O$35"}</definedName>
    <definedName name="ㄹ아아아_1_2" localSheetId="3" hidden="1">{"'Desktop Inventory 현황'!$B$2:$O$35"}</definedName>
    <definedName name="ㄹ아아아_1_2" hidden="1">{"'Desktop Inventory 현황'!$B$2:$O$35"}</definedName>
    <definedName name="ㄹ아아아_2" localSheetId="3" hidden="1">{"'Desktop Inventory 현황'!$B$2:$O$35"}</definedName>
    <definedName name="ㄹ아아아_2" hidden="1">{"'Desktop Inventory 현황'!$B$2:$O$35"}</definedName>
    <definedName name="ㄹ아아아_3" localSheetId="3" hidden="1">{"'Desktop Inventory 현황'!$B$2:$O$35"}</definedName>
    <definedName name="ㄹ아아아_3" hidden="1">{"'Desktop Inventory 현황'!$B$2:$O$35"}</definedName>
    <definedName name="라" localSheetId="3" hidden="1">{#N/A,#N/A,FALSE,"ALM-ASISC"}</definedName>
    <definedName name="라" hidden="1">{#N/A,#N/A,FALSE,"ALM-ASISC"}</definedName>
    <definedName name="라_1" localSheetId="3" hidden="1">{#N/A,#N/A,FALSE,"ALM-ASISC"}</definedName>
    <definedName name="라_1" hidden="1">{#N/A,#N/A,FALSE,"ALM-ASISC"}</definedName>
    <definedName name="라_1_1" localSheetId="3" hidden="1">{#N/A,#N/A,FALSE,"ALM-ASISC"}</definedName>
    <definedName name="라_1_1" hidden="1">{#N/A,#N/A,FALSE,"ALM-ASISC"}</definedName>
    <definedName name="라_2" localSheetId="3" hidden="1">{#N/A,#N/A,FALSE,"ALM-ASISC"}</definedName>
    <definedName name="라_2" hidden="1">{#N/A,#N/A,FALSE,"ALM-ASISC"}</definedName>
    <definedName name="랑" localSheetId="3" hidden="1">{#N/A,#N/A,FALSE,"지침";#N/A,#N/A,FALSE,"환경분석";#N/A,#N/A,FALSE,"Sheet16"}</definedName>
    <definedName name="랑" hidden="1">{#N/A,#N/A,FALSE,"지침";#N/A,#N/A,FALSE,"환경분석";#N/A,#N/A,FALSE,"Sheet16"}</definedName>
    <definedName name="랑_1" localSheetId="3" hidden="1">{#N/A,#N/A,FALSE,"지침";#N/A,#N/A,FALSE,"환경분석";#N/A,#N/A,FALSE,"Sheet16"}</definedName>
    <definedName name="랑_1" hidden="1">{#N/A,#N/A,FALSE,"지침";#N/A,#N/A,FALSE,"환경분석";#N/A,#N/A,FALSE,"Sheet16"}</definedName>
    <definedName name="랑_1_1" localSheetId="3" hidden="1">{#N/A,#N/A,FALSE,"지침";#N/A,#N/A,FALSE,"환경분석";#N/A,#N/A,FALSE,"Sheet16"}</definedName>
    <definedName name="랑_1_1" hidden="1">{#N/A,#N/A,FALSE,"지침";#N/A,#N/A,FALSE,"환경분석";#N/A,#N/A,FALSE,"Sheet16"}</definedName>
    <definedName name="랑_2" localSheetId="3" hidden="1">{#N/A,#N/A,FALSE,"지침";#N/A,#N/A,FALSE,"환경분석";#N/A,#N/A,FALSE,"Sheet16"}</definedName>
    <definedName name="랑_2" hidden="1">{#N/A,#N/A,FALSE,"지침";#N/A,#N/A,FALSE,"환경분석";#N/A,#N/A,FALSE,"Sheet16"}</definedName>
    <definedName name="러ㅏㅇ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로밍" localSheetId="3" hidden="1">{#N/A,#N/A,FALSE,"회선임차현황"}</definedName>
    <definedName name="로밍" hidden="1">{#N/A,#N/A,FALSE,"회선임차현황"}</definedName>
    <definedName name="로밍_1" localSheetId="3" hidden="1">{#N/A,#N/A,FALSE,"회선임차현황"}</definedName>
    <definedName name="로밍_1" hidden="1">{#N/A,#N/A,FALSE,"회선임차현황"}</definedName>
    <definedName name="로밍_1_1" localSheetId="3" hidden="1">{#N/A,#N/A,FALSE,"회선임차현황"}</definedName>
    <definedName name="로밍_1_1" hidden="1">{#N/A,#N/A,FALSE,"회선임차현황"}</definedName>
    <definedName name="로밍_2" localSheetId="3" hidden="1">{#N/A,#N/A,FALSE,"회선임차현황"}</definedName>
    <definedName name="로밍_2" hidden="1">{#N/A,#N/A,FALSE,"회선임차현황"}</definedName>
    <definedName name="리스미지급금" localSheetId="3" hidden="1">{#N/A,#N/A,FALSE,"Aging Summary";#N/A,#N/A,FALSE,"Ratio Analysis";#N/A,#N/A,FALSE,"Test 120 Day Accts";#N/A,#N/A,FALSE,"Tickmarks"}</definedName>
    <definedName name="리스미지급금" hidden="1">{#N/A,#N/A,FALSE,"Aging Summary";#N/A,#N/A,FALSE,"Ratio Analysis";#N/A,#N/A,FALSE,"Test 120 Day Accts";#N/A,#N/A,FALSE,"Tickmarks"}</definedName>
    <definedName name="리스미지급금_1" localSheetId="3" hidden="1">{#N/A,#N/A,FALSE,"Aging Summary";#N/A,#N/A,FALSE,"Ratio Analysis";#N/A,#N/A,FALSE,"Test 120 Day Accts";#N/A,#N/A,FALSE,"Tickmarks"}</definedName>
    <definedName name="리스미지급금_1" hidden="1">{#N/A,#N/A,FALSE,"Aging Summary";#N/A,#N/A,FALSE,"Ratio Analysis";#N/A,#N/A,FALSE,"Test 120 Day Accts";#N/A,#N/A,FALSE,"Tickmarks"}</definedName>
    <definedName name="리스미지급금_1_1" localSheetId="3" hidden="1">{#N/A,#N/A,FALSE,"Aging Summary";#N/A,#N/A,FALSE,"Ratio Analysis";#N/A,#N/A,FALSE,"Test 120 Day Accts";#N/A,#N/A,FALSE,"Tickmarks"}</definedName>
    <definedName name="리스미지급금_1_1" hidden="1">{#N/A,#N/A,FALSE,"Aging Summary";#N/A,#N/A,FALSE,"Ratio Analysis";#N/A,#N/A,FALSE,"Test 120 Day Accts";#N/A,#N/A,FALSE,"Tickmarks"}</definedName>
    <definedName name="리스미지급금_2" localSheetId="3" hidden="1">{#N/A,#N/A,FALSE,"Aging Summary";#N/A,#N/A,FALSE,"Ratio Analysis";#N/A,#N/A,FALSE,"Test 120 Day Accts";#N/A,#N/A,FALSE,"Tickmarks"}</definedName>
    <definedName name="리스미지급금_2" hidden="1">{#N/A,#N/A,FALSE,"Aging Summary";#N/A,#N/A,FALSE,"Ratio Analysis";#N/A,#N/A,FALSE,"Test 120 Day Accts";#N/A,#N/A,FALSE,"Tickmarks"}</definedName>
    <definedName name="ㄺ" localSheetId="3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ㄺ_1" localSheetId="3" hidden="1">{#N/A,#N/A,FALSE,"Aging Summary";#N/A,#N/A,FALSE,"Ratio Analysis";#N/A,#N/A,FALSE,"Test 120 Day Accts";#N/A,#N/A,FALSE,"Tickmarks"}</definedName>
    <definedName name="ㄺ_1" hidden="1">{#N/A,#N/A,FALSE,"Aging Summary";#N/A,#N/A,FALSE,"Ratio Analysis";#N/A,#N/A,FALSE,"Test 120 Day Accts";#N/A,#N/A,FALSE,"Tickmarks"}</definedName>
    <definedName name="ㄺ_1_1" localSheetId="3" hidden="1">{#N/A,#N/A,FALSE,"Aging Summary";#N/A,#N/A,FALSE,"Ratio Analysis";#N/A,#N/A,FALSE,"Test 120 Day Accts";#N/A,#N/A,FALSE,"Tickmarks"}</definedName>
    <definedName name="ㄺ_1_1" hidden="1">{#N/A,#N/A,FALSE,"Aging Summary";#N/A,#N/A,FALSE,"Ratio Analysis";#N/A,#N/A,FALSE,"Test 120 Day Accts";#N/A,#N/A,FALSE,"Tickmarks"}</definedName>
    <definedName name="ㄺ_2" localSheetId="3" hidden="1">{#N/A,#N/A,FALSE,"Aging Summary";#N/A,#N/A,FALSE,"Ratio Analysis";#N/A,#N/A,FALSE,"Test 120 Day Accts";#N/A,#N/A,FALSE,"Tickmarks"}</definedName>
    <definedName name="ㄺ_2" hidden="1">{#N/A,#N/A,FALSE,"Aging Summary";#N/A,#N/A,FALSE,"Ratio Analysis";#N/A,#N/A,FALSE,"Test 120 Day Accts";#N/A,#N/A,FALSE,"Tickmarks"}</definedName>
    <definedName name="ㄻㄴㄻㅇㄹㅇㅁㄹ" localSheetId="3" hidden="1">{#N/A,#N/A,FALSE,"Aging Summary";#N/A,#N/A,FALSE,"Ratio Analysis";#N/A,#N/A,FALSE,"Test 120 Day Accts";#N/A,#N/A,FALSE,"Tickmarks"}</definedName>
    <definedName name="ㄻㄴㄻㅇㄹㅇㅁㄹ" hidden="1">{#N/A,#N/A,FALSE,"Aging Summary";#N/A,#N/A,FALSE,"Ratio Analysis";#N/A,#N/A,FALSE,"Test 120 Day Accts";#N/A,#N/A,FALSE,"Tickmarks"}</definedName>
    <definedName name="ㄻㄴㄻㅇㄹㅇㅁㄹ_1" localSheetId="3" hidden="1">{#N/A,#N/A,FALSE,"Aging Summary";#N/A,#N/A,FALSE,"Ratio Analysis";#N/A,#N/A,FALSE,"Test 120 Day Accts";#N/A,#N/A,FALSE,"Tickmarks"}</definedName>
    <definedName name="ㄻㄴㄻㅇㄹㅇㅁㄹ_1" hidden="1">{#N/A,#N/A,FALSE,"Aging Summary";#N/A,#N/A,FALSE,"Ratio Analysis";#N/A,#N/A,FALSE,"Test 120 Day Accts";#N/A,#N/A,FALSE,"Tickmarks"}</definedName>
    <definedName name="ㄻㄴㄻㅇㄹㅇㅁㄹ_1_1" localSheetId="3" hidden="1">{#N/A,#N/A,FALSE,"Aging Summary";#N/A,#N/A,FALSE,"Ratio Analysis";#N/A,#N/A,FALSE,"Test 120 Day Accts";#N/A,#N/A,FALSE,"Tickmarks"}</definedName>
    <definedName name="ㄻㄴㄻㅇㄹㅇㅁㄹ_1_1" hidden="1">{#N/A,#N/A,FALSE,"Aging Summary";#N/A,#N/A,FALSE,"Ratio Analysis";#N/A,#N/A,FALSE,"Test 120 Day Accts";#N/A,#N/A,FALSE,"Tickmarks"}</definedName>
    <definedName name="ㄻㄴㄻㅇㄹㅇㅁㄹ_2" localSheetId="3" hidden="1">{#N/A,#N/A,FALSE,"Aging Summary";#N/A,#N/A,FALSE,"Ratio Analysis";#N/A,#N/A,FALSE,"Test 120 Day Accts";#N/A,#N/A,FALSE,"Tickmarks"}</definedName>
    <definedName name="ㄻㄴㄻㅇㄹㅇㅁㄹ_2" hidden="1">{#N/A,#N/A,FALSE,"Aging Summary";#N/A,#N/A,FALSE,"Ratio Analysis";#N/A,#N/A,FALSE,"Test 120 Day Accts";#N/A,#N/A,FALSE,"Tickmarks"}</definedName>
    <definedName name="ㄻㄴㅇ" localSheetId="3" hidden="1">{#N/A,#N/A,FALSE,"회선임차현황"}</definedName>
    <definedName name="ㄻㄴㅇ" hidden="1">{#N/A,#N/A,FALSE,"회선임차현황"}</definedName>
    <definedName name="ㄻㄴㅇ_1" localSheetId="3" hidden="1">{#N/A,#N/A,FALSE,"회선임차현황"}</definedName>
    <definedName name="ㄻㄴㅇ_1" hidden="1">{#N/A,#N/A,FALSE,"회선임차현황"}</definedName>
    <definedName name="ㄻㄴㅇ_1_1" localSheetId="3" hidden="1">{#N/A,#N/A,FALSE,"회선임차현황"}</definedName>
    <definedName name="ㄻㄴㅇ_1_1" hidden="1">{#N/A,#N/A,FALSE,"회선임차현황"}</definedName>
    <definedName name="ㄻㄴㅇ_2" localSheetId="3" hidden="1">{#N/A,#N/A,FALSE,"회선임차현황"}</definedName>
    <definedName name="ㄻㄴㅇ_2" hidden="1">{#N/A,#N/A,FALSE,"회선임차현황"}</definedName>
    <definedName name="ㄻㄹ" localSheetId="3" hidden="1">{#N/A,#N/A,FALSE,"3가";#N/A,#N/A,FALSE,"3나";#N/A,#N/A,FALSE,"3다"}</definedName>
    <definedName name="ㄻㄹ" hidden="1">{#N/A,#N/A,FALSE,"3가";#N/A,#N/A,FALSE,"3나";#N/A,#N/A,FALSE,"3다"}</definedName>
    <definedName name="ㄻㄹ_1" localSheetId="3" hidden="1">{#N/A,#N/A,FALSE,"3가";#N/A,#N/A,FALSE,"3나";#N/A,#N/A,FALSE,"3다"}</definedName>
    <definedName name="ㄻㄹ_1" hidden="1">{#N/A,#N/A,FALSE,"3가";#N/A,#N/A,FALSE,"3나";#N/A,#N/A,FALSE,"3다"}</definedName>
    <definedName name="ㄻㄹ_1_1" localSheetId="3" hidden="1">{#N/A,#N/A,FALSE,"3가";#N/A,#N/A,FALSE,"3나";#N/A,#N/A,FALSE,"3다"}</definedName>
    <definedName name="ㄻㄹ_1_1" hidden="1">{#N/A,#N/A,FALSE,"3가";#N/A,#N/A,FALSE,"3나";#N/A,#N/A,FALSE,"3다"}</definedName>
    <definedName name="ㄻㄹ_2" localSheetId="3" hidden="1">{#N/A,#N/A,FALSE,"3가";#N/A,#N/A,FALSE,"3나";#N/A,#N/A,FALSE,"3다"}</definedName>
    <definedName name="ㄻㄹ_2" hidden="1">{#N/A,#N/A,FALSE,"3가";#N/A,#N/A,FALSE,"3나";#N/A,#N/A,FALSE,"3다"}</definedName>
    <definedName name="ㅁㄱㅈㄱㄱㅈㄱㅈㄱ" localSheetId="3" hidden="1">{"'Desktop Inventory 현황'!$B$2:$O$35"}</definedName>
    <definedName name="ㅁㄱㅈㄱㄱㅈㄱㅈㄱ" hidden="1">{"'Desktop Inventory 현황'!$B$2:$O$35"}</definedName>
    <definedName name="ㅁㄱㅈㄱㄱㅈㄱㅈㄱ_1" localSheetId="3" hidden="1">{"'Desktop Inventory 현황'!$B$2:$O$35"}</definedName>
    <definedName name="ㅁㄱㅈㄱㄱㅈㄱㅈㄱ_1" hidden="1">{"'Desktop Inventory 현황'!$B$2:$O$35"}</definedName>
    <definedName name="ㅁㄱㅈㄱㄱㅈㄱㅈㄱ_1_1" localSheetId="3" hidden="1">{"'Desktop Inventory 현황'!$B$2:$O$35"}</definedName>
    <definedName name="ㅁㄱㅈㄱㄱㅈㄱㅈㄱ_1_1" hidden="1">{"'Desktop Inventory 현황'!$B$2:$O$35"}</definedName>
    <definedName name="ㅁㄱㅈㄱㄱㅈㄱㅈㄱ_1_2" localSheetId="3" hidden="1">{"'Desktop Inventory 현황'!$B$2:$O$35"}</definedName>
    <definedName name="ㅁㄱㅈㄱㄱㅈㄱㅈㄱ_1_2" hidden="1">{"'Desktop Inventory 현황'!$B$2:$O$35"}</definedName>
    <definedName name="ㅁㄱㅈㄱㄱㅈㄱㅈㄱ_2" localSheetId="3" hidden="1">{"'Desktop Inventory 현황'!$B$2:$O$35"}</definedName>
    <definedName name="ㅁㄱㅈㄱㄱㅈㄱㅈㄱ_2" hidden="1">{"'Desktop Inventory 현황'!$B$2:$O$35"}</definedName>
    <definedName name="ㅁㄱㅈㄱㄱㅈㄱㅈㄱ_3" localSheetId="3" hidden="1">{"'Desktop Inventory 현황'!$B$2:$O$35"}</definedName>
    <definedName name="ㅁㄱㅈㄱㄱㅈㄱㅈㄱ_3" hidden="1">{"'Desktop Inventory 현황'!$B$2:$O$35"}</definedName>
    <definedName name="ㅁㄴㄹ" hidden="1">#REF!</definedName>
    <definedName name="ㅁㄴㅇㄹ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ㄹ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ㄴㅇㄻ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ㄻㄴㅇ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ㄴㅇㅇㅁ" localSheetId="3" hidden="1">{#N/A,#N/A,FALSE,"Aging Summary";#N/A,#N/A,FALSE,"Ratio Analysis";#N/A,#N/A,FALSE,"Test 120 Day Accts";#N/A,#N/A,FALSE,"Tickmarks"}</definedName>
    <definedName name="ㅁㄴㅇㅇㅁ" hidden="1">{#N/A,#N/A,FALSE,"Aging Summary";#N/A,#N/A,FALSE,"Ratio Analysis";#N/A,#N/A,FALSE,"Test 120 Day Accts";#N/A,#N/A,FALSE,"Tickmarks"}</definedName>
    <definedName name="ㅁㄴㅇㅇㅁ_1" localSheetId="3" hidden="1">{#N/A,#N/A,FALSE,"Aging Summary";#N/A,#N/A,FALSE,"Ratio Analysis";#N/A,#N/A,FALSE,"Test 120 Day Accts";#N/A,#N/A,FALSE,"Tickmarks"}</definedName>
    <definedName name="ㅁㄴㅇㅇㅁ_1" hidden="1">{#N/A,#N/A,FALSE,"Aging Summary";#N/A,#N/A,FALSE,"Ratio Analysis";#N/A,#N/A,FALSE,"Test 120 Day Accts";#N/A,#N/A,FALSE,"Tickmarks"}</definedName>
    <definedName name="ㅁㄴㅇㅇㅁ_1_1" localSheetId="3" hidden="1">{#N/A,#N/A,FALSE,"Aging Summary";#N/A,#N/A,FALSE,"Ratio Analysis";#N/A,#N/A,FALSE,"Test 120 Day Accts";#N/A,#N/A,FALSE,"Tickmarks"}</definedName>
    <definedName name="ㅁㄴㅇㅇㅁ_1_1" hidden="1">{#N/A,#N/A,FALSE,"Aging Summary";#N/A,#N/A,FALSE,"Ratio Analysis";#N/A,#N/A,FALSE,"Test 120 Day Accts";#N/A,#N/A,FALSE,"Tickmarks"}</definedName>
    <definedName name="ㅁㄴㅇㅇㅁ_2" localSheetId="3" hidden="1">{#N/A,#N/A,FALSE,"Aging Summary";#N/A,#N/A,FALSE,"Ratio Analysis";#N/A,#N/A,FALSE,"Test 120 Day Accts";#N/A,#N/A,FALSE,"Tickmarks"}</definedName>
    <definedName name="ㅁㄴㅇㅇㅁ_2" hidden="1">{#N/A,#N/A,FALSE,"Aging Summary";#N/A,#N/A,FALSE,"Ratio Analysis";#N/A,#N/A,FALSE,"Test 120 Day Accts";#N/A,#N/A,FALSE,"Tickmarks"}</definedName>
    <definedName name="ㅁㄴㅍㅊㄴ" localSheetId="3" hidden="1">{"'Desktop Inventory 현황'!$B$2:$O$35"}</definedName>
    <definedName name="ㅁㄴㅍㅊㄴ" hidden="1">{"'Desktop Inventory 현황'!$B$2:$O$35"}</definedName>
    <definedName name="ㅁㄴㅍㅊㄴ_1" localSheetId="3" hidden="1">{"'Desktop Inventory 현황'!$B$2:$O$35"}</definedName>
    <definedName name="ㅁㄴㅍㅊㄴ_1" hidden="1">{"'Desktop Inventory 현황'!$B$2:$O$35"}</definedName>
    <definedName name="ㅁㄴㅍㅊㄴ_1_1" localSheetId="3" hidden="1">{"'Desktop Inventory 현황'!$B$2:$O$35"}</definedName>
    <definedName name="ㅁㄴㅍㅊㄴ_1_1" hidden="1">{"'Desktop Inventory 현황'!$B$2:$O$35"}</definedName>
    <definedName name="ㅁㄴㅍㅊㄴ_1_2" localSheetId="3" hidden="1">{"'Desktop Inventory 현황'!$B$2:$O$35"}</definedName>
    <definedName name="ㅁㄴㅍㅊㄴ_1_2" hidden="1">{"'Desktop Inventory 현황'!$B$2:$O$35"}</definedName>
    <definedName name="ㅁㄴㅍㅊㄴ_2" localSheetId="3" hidden="1">{"'Desktop Inventory 현황'!$B$2:$O$35"}</definedName>
    <definedName name="ㅁㄴㅍㅊㄴ_2" hidden="1">{"'Desktop Inventory 현황'!$B$2:$O$35"}</definedName>
    <definedName name="ㅁㄴㅍㅊㄴ_3" localSheetId="3" hidden="1">{"'Desktop Inventory 현황'!$B$2:$O$35"}</definedName>
    <definedName name="ㅁㄴㅍㅊㄴ_3" hidden="1">{"'Desktop Inventory 현황'!$B$2:$O$35"}</definedName>
    <definedName name="ㅁㄹ" hidden="1">#REF!</definedName>
    <definedName name="ㅁㄹㅇㅁㄴㅇㄹ" localSheetId="3" hidden="1">{#N/A,#N/A,FALSE,"3가";#N/A,#N/A,FALSE,"3나";#N/A,#N/A,FALSE,"3다"}</definedName>
    <definedName name="ㅁㄹㅇㅁㄴㅇㄹ" hidden="1">{#N/A,#N/A,FALSE,"3가";#N/A,#N/A,FALSE,"3나";#N/A,#N/A,FALSE,"3다"}</definedName>
    <definedName name="ㅁㄹㅇㅁㄴㅇㄹ_1" localSheetId="3" hidden="1">{#N/A,#N/A,FALSE,"3가";#N/A,#N/A,FALSE,"3나";#N/A,#N/A,FALSE,"3다"}</definedName>
    <definedName name="ㅁㄹㅇㅁㄴㅇㄹ_1" hidden="1">{#N/A,#N/A,FALSE,"3가";#N/A,#N/A,FALSE,"3나";#N/A,#N/A,FALSE,"3다"}</definedName>
    <definedName name="ㅁㄹㅇㅁㄴㅇㄹ_1_1" localSheetId="3" hidden="1">{#N/A,#N/A,FALSE,"3가";#N/A,#N/A,FALSE,"3나";#N/A,#N/A,FALSE,"3다"}</definedName>
    <definedName name="ㅁㄹㅇㅁㄴㅇㄹ_1_1" hidden="1">{#N/A,#N/A,FALSE,"3가";#N/A,#N/A,FALSE,"3나";#N/A,#N/A,FALSE,"3다"}</definedName>
    <definedName name="ㅁㄹㅇㅁㄴㅇㄹ_2" localSheetId="3" hidden="1">{#N/A,#N/A,FALSE,"3가";#N/A,#N/A,FALSE,"3나";#N/A,#N/A,FALSE,"3다"}</definedName>
    <definedName name="ㅁㄹㅇㅁㄴㅇㄹ_2" hidden="1">{#N/A,#N/A,FALSE,"3가";#N/A,#N/A,FALSE,"3나";#N/A,#N/A,FALSE,"3다"}</definedName>
    <definedName name="ㅁㄻㄴㄹ" localSheetId="3" hidden="1">{#N/A,#N/A,FALSE,"3가";#N/A,#N/A,FALSE,"3나";#N/A,#N/A,FALSE,"3다"}</definedName>
    <definedName name="ㅁㄻㄴㄹ" hidden="1">{#N/A,#N/A,FALSE,"3가";#N/A,#N/A,FALSE,"3나";#N/A,#N/A,FALSE,"3다"}</definedName>
    <definedName name="ㅁㄻㄴㄹ_1" localSheetId="3" hidden="1">{#N/A,#N/A,FALSE,"3가";#N/A,#N/A,FALSE,"3나";#N/A,#N/A,FALSE,"3다"}</definedName>
    <definedName name="ㅁㄻㄴㄹ_1" hidden="1">{#N/A,#N/A,FALSE,"3가";#N/A,#N/A,FALSE,"3나";#N/A,#N/A,FALSE,"3다"}</definedName>
    <definedName name="ㅁㄻㄴㄹ_1_1" localSheetId="3" hidden="1">{#N/A,#N/A,FALSE,"3가";#N/A,#N/A,FALSE,"3나";#N/A,#N/A,FALSE,"3다"}</definedName>
    <definedName name="ㅁㄻㄴㄹ_1_1" hidden="1">{#N/A,#N/A,FALSE,"3가";#N/A,#N/A,FALSE,"3나";#N/A,#N/A,FALSE,"3다"}</definedName>
    <definedName name="ㅁㄻㄴㄹ_2" localSheetId="3" hidden="1">{#N/A,#N/A,FALSE,"3가";#N/A,#N/A,FALSE,"3나";#N/A,#N/A,FALSE,"3다"}</definedName>
    <definedName name="ㅁㄻㄴㄹ_2" hidden="1">{#N/A,#N/A,FALSE,"3가";#N/A,#N/A,FALSE,"3나";#N/A,#N/A,FALSE,"3다"}</definedName>
    <definedName name="ㅁㅁ" localSheetId="3" hidden="1">{#N/A,#N/A,FALSE,"회선임차현황"}</definedName>
    <definedName name="ㅁㅁ" hidden="1">{#N/A,#N/A,FALSE,"회선임차현황"}</definedName>
    <definedName name="ㅁㅁ_1" localSheetId="3" hidden="1">{#N/A,#N/A,FALSE,"회선임차현황"}</definedName>
    <definedName name="ㅁㅁ_1" hidden="1">{#N/A,#N/A,FALSE,"회선임차현황"}</definedName>
    <definedName name="ㅁㅁ_1_1" localSheetId="3" hidden="1">{#N/A,#N/A,FALSE,"회선임차현황"}</definedName>
    <definedName name="ㅁㅁ_1_1" hidden="1">{#N/A,#N/A,FALSE,"회선임차현황"}</definedName>
    <definedName name="ㅁㅁ_2" localSheetId="3" hidden="1">{#N/A,#N/A,FALSE,"회선임차현황"}</definedName>
    <definedName name="ㅁㅁ_2" hidden="1">{#N/A,#N/A,FALSE,"회선임차현황"}</definedName>
    <definedName name="ㅁㅁㅁ" localSheetId="3" hidden="1">{#N/A,#N/A,FALSE,"3가";#N/A,#N/A,FALSE,"3나";#N/A,#N/A,FALSE,"3다"}</definedName>
    <definedName name="ㅁㅁㅁ" hidden="1">{#N/A,#N/A,FALSE,"3가";#N/A,#N/A,FALSE,"3나";#N/A,#N/A,FALSE,"3다"}</definedName>
    <definedName name="ㅁㅁㅁ_1" localSheetId="3" hidden="1">{#N/A,#N/A,FALSE,"3가";#N/A,#N/A,FALSE,"3나";#N/A,#N/A,FALSE,"3다"}</definedName>
    <definedName name="ㅁㅁㅁ_1" hidden="1">{#N/A,#N/A,FALSE,"3가";#N/A,#N/A,FALSE,"3나";#N/A,#N/A,FALSE,"3다"}</definedName>
    <definedName name="ㅁㅁㅁ_1_1" localSheetId="3" hidden="1">{#N/A,#N/A,FALSE,"3가";#N/A,#N/A,FALSE,"3나";#N/A,#N/A,FALSE,"3다"}</definedName>
    <definedName name="ㅁㅁㅁ_1_1" hidden="1">{#N/A,#N/A,FALSE,"3가";#N/A,#N/A,FALSE,"3나";#N/A,#N/A,FALSE,"3다"}</definedName>
    <definedName name="ㅁㅁㅁ_2" localSheetId="3" hidden="1">{#N/A,#N/A,FALSE,"3가";#N/A,#N/A,FALSE,"3나";#N/A,#N/A,FALSE,"3다"}</definedName>
    <definedName name="ㅁㅁㅁ_2" hidden="1">{#N/A,#N/A,FALSE,"3가";#N/A,#N/A,FALSE,"3나";#N/A,#N/A,FALSE,"3다"}</definedName>
    <definedName name="ㅁㅁㅁㅁㅁ" localSheetId="3" hidden="1">{#N/A,#N/A,FALSE,"Aging Summary";#N/A,#N/A,FALSE,"Ratio Analysis";#N/A,#N/A,FALSE,"Test 120 Day Accts";#N/A,#N/A,FALSE,"Tickmarks"}</definedName>
    <definedName name="ㅁㅁㅁㅁㅁ" hidden="1">{#N/A,#N/A,FALSE,"Aging Summary";#N/A,#N/A,FALSE,"Ratio Analysis";#N/A,#N/A,FALSE,"Test 120 Day Accts";#N/A,#N/A,FALSE,"Tickmarks"}</definedName>
    <definedName name="ㅁㅁㅁㅁㅁ_1" localSheetId="3" hidden="1">{#N/A,#N/A,FALSE,"Aging Summary";#N/A,#N/A,FALSE,"Ratio Analysis";#N/A,#N/A,FALSE,"Test 120 Day Accts";#N/A,#N/A,FALSE,"Tickmarks"}</definedName>
    <definedName name="ㅁㅁㅁㅁㅁ_1" hidden="1">{#N/A,#N/A,FALSE,"Aging Summary";#N/A,#N/A,FALSE,"Ratio Analysis";#N/A,#N/A,FALSE,"Test 120 Day Accts";#N/A,#N/A,FALSE,"Tickmarks"}</definedName>
    <definedName name="ㅁㅁㅁㅁㅁ_1_1" localSheetId="3" hidden="1">{#N/A,#N/A,FALSE,"Aging Summary";#N/A,#N/A,FALSE,"Ratio Analysis";#N/A,#N/A,FALSE,"Test 120 Day Accts";#N/A,#N/A,FALSE,"Tickmarks"}</definedName>
    <definedName name="ㅁㅁㅁㅁㅁ_1_1" hidden="1">{#N/A,#N/A,FALSE,"Aging Summary";#N/A,#N/A,FALSE,"Ratio Analysis";#N/A,#N/A,FALSE,"Test 120 Day Accts";#N/A,#N/A,FALSE,"Tickmarks"}</definedName>
    <definedName name="ㅁㅁㅁㅁㅁ_2" localSheetId="3" hidden="1">{#N/A,#N/A,FALSE,"Aging Summary";#N/A,#N/A,FALSE,"Ratio Analysis";#N/A,#N/A,FALSE,"Test 120 Day Accts";#N/A,#N/A,FALSE,"Tickmarks"}</definedName>
    <definedName name="ㅁㅁㅁㅁㅁ_2" hidden="1">{#N/A,#N/A,FALSE,"Aging Summary";#N/A,#N/A,FALSE,"Ratio Analysis";#N/A,#N/A,FALSE,"Test 120 Day Accts";#N/A,#N/A,FALSE,"Tickmarks"}</definedName>
    <definedName name="ㅁㅂㅁ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ㅇㄹ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ㅁㅇㄹ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마" localSheetId="3" hidden="1">{#N/A,#N/A,FALSE,"ALM-ASISC"}</definedName>
    <definedName name="마" hidden="1">{#N/A,#N/A,FALSE,"ALM-ASISC"}</definedName>
    <definedName name="마_1" localSheetId="3" hidden="1">{#N/A,#N/A,FALSE,"ALM-ASISC"}</definedName>
    <definedName name="마_1" hidden="1">{#N/A,#N/A,FALSE,"ALM-ASISC"}</definedName>
    <definedName name="마_1_1" localSheetId="3" hidden="1">{#N/A,#N/A,FALSE,"ALM-ASISC"}</definedName>
    <definedName name="마_1_1" hidden="1">{#N/A,#N/A,FALSE,"ALM-ASISC"}</definedName>
    <definedName name="마_2" localSheetId="3" hidden="1">{#N/A,#N/A,FALSE,"ALM-ASISC"}</definedName>
    <definedName name="마_2" hidden="1">{#N/A,#N/A,FALSE,"ALM-ASISC"}</definedName>
    <definedName name="마마" localSheetId="3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_1" localSheetId="3" hidden="1">{#N/A,#N/A,FALSE,"1.CRITERIA";#N/A,#N/A,FALSE,"2.IS";#N/A,#N/A,FALSE,"3.BS";#N/A,#N/A,FALSE,"4.PER PL";#N/A,#N/A,FALSE,"5.INVESTMENT";#N/A,#N/A,FALSE,"6.공문";#N/A,#N/A,FALSE,"7.netinvest"}</definedName>
    <definedName name="마마_1" hidden="1">{#N/A,#N/A,FALSE,"1.CRITERIA";#N/A,#N/A,FALSE,"2.IS";#N/A,#N/A,FALSE,"3.BS";#N/A,#N/A,FALSE,"4.PER PL";#N/A,#N/A,FALSE,"5.INVESTMENT";#N/A,#N/A,FALSE,"6.공문";#N/A,#N/A,FALSE,"7.netinvest"}</definedName>
    <definedName name="마마_1_1" localSheetId="3" hidden="1">{#N/A,#N/A,FALSE,"1.CRITERIA";#N/A,#N/A,FALSE,"2.IS";#N/A,#N/A,FALSE,"3.BS";#N/A,#N/A,FALSE,"4.PER PL";#N/A,#N/A,FALSE,"5.INVESTMENT";#N/A,#N/A,FALSE,"6.공문";#N/A,#N/A,FALSE,"7.netinvest"}</definedName>
    <definedName name="마마_1_1" hidden="1">{#N/A,#N/A,FALSE,"1.CRITERIA";#N/A,#N/A,FALSE,"2.IS";#N/A,#N/A,FALSE,"3.BS";#N/A,#N/A,FALSE,"4.PER PL";#N/A,#N/A,FALSE,"5.INVESTMENT";#N/A,#N/A,FALSE,"6.공문";#N/A,#N/A,FALSE,"7.netinvest"}</definedName>
    <definedName name="마마_2" localSheetId="3" hidden="1">{#N/A,#N/A,FALSE,"1.CRITERIA";#N/A,#N/A,FALSE,"2.IS";#N/A,#N/A,FALSE,"3.BS";#N/A,#N/A,FALSE,"4.PER PL";#N/A,#N/A,FALSE,"5.INVESTMENT";#N/A,#N/A,FALSE,"6.공문";#N/A,#N/A,FALSE,"7.netinvest"}</definedName>
    <definedName name="마마_2" hidden="1">{#N/A,#N/A,FALSE,"1.CRITERIA";#N/A,#N/A,FALSE,"2.IS";#N/A,#N/A,FALSE,"3.BS";#N/A,#N/A,FALSE,"4.PER PL";#N/A,#N/A,FALSE,"5.INVESTMENT";#N/A,#N/A,FALSE,"6.공문";#N/A,#N/A,FALSE,"7.netinvest"}</definedName>
    <definedName name="마마오" localSheetId="3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오_1" localSheetId="3" hidden="1">{#N/A,#N/A,FALSE,"1.CRITERIA";#N/A,#N/A,FALSE,"2.IS";#N/A,#N/A,FALSE,"3.BS";#N/A,#N/A,FALSE,"4.PER PL";#N/A,#N/A,FALSE,"5.INVESTMENT";#N/A,#N/A,FALSE,"6.공문";#N/A,#N/A,FALSE,"7.netinvest"}</definedName>
    <definedName name="마마오_1" hidden="1">{#N/A,#N/A,FALSE,"1.CRITERIA";#N/A,#N/A,FALSE,"2.IS";#N/A,#N/A,FALSE,"3.BS";#N/A,#N/A,FALSE,"4.PER PL";#N/A,#N/A,FALSE,"5.INVESTMENT";#N/A,#N/A,FALSE,"6.공문";#N/A,#N/A,FALSE,"7.netinvest"}</definedName>
    <definedName name="마마오_1_1" localSheetId="3" hidden="1">{#N/A,#N/A,FALSE,"1.CRITERIA";#N/A,#N/A,FALSE,"2.IS";#N/A,#N/A,FALSE,"3.BS";#N/A,#N/A,FALSE,"4.PER PL";#N/A,#N/A,FALSE,"5.INVESTMENT";#N/A,#N/A,FALSE,"6.공문";#N/A,#N/A,FALSE,"7.netinvest"}</definedName>
    <definedName name="마마오_1_1" hidden="1">{#N/A,#N/A,FALSE,"1.CRITERIA";#N/A,#N/A,FALSE,"2.IS";#N/A,#N/A,FALSE,"3.BS";#N/A,#N/A,FALSE,"4.PER PL";#N/A,#N/A,FALSE,"5.INVESTMENT";#N/A,#N/A,FALSE,"6.공문";#N/A,#N/A,FALSE,"7.netinvest"}</definedName>
    <definedName name="마마오_2" localSheetId="3" hidden="1">{#N/A,#N/A,FALSE,"1.CRITERIA";#N/A,#N/A,FALSE,"2.IS";#N/A,#N/A,FALSE,"3.BS";#N/A,#N/A,FALSE,"4.PER PL";#N/A,#N/A,FALSE,"5.INVESTMENT";#N/A,#N/A,FALSE,"6.공문";#N/A,#N/A,FALSE,"7.netinvest"}</definedName>
    <definedName name="마마오_2" hidden="1">{#N/A,#N/A,FALSE,"1.CRITERIA";#N/A,#N/A,FALSE,"2.IS";#N/A,#N/A,FALSE,"3.BS";#N/A,#N/A,FALSE,"4.PER PL";#N/A,#N/A,FALSE,"5.INVESTMENT";#N/A,#N/A,FALSE,"6.공문";#N/A,#N/A,FALSE,"7.netinvest"}</definedName>
    <definedName name="마마이" localSheetId="3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마이_1" localSheetId="3" hidden="1">{#N/A,#N/A,FALSE,"1.CRITERIA";#N/A,#N/A,FALSE,"2.IS";#N/A,#N/A,FALSE,"3.BS";#N/A,#N/A,FALSE,"4.PER PL";#N/A,#N/A,FALSE,"5.INVESTMENT";#N/A,#N/A,FALSE,"6.공문";#N/A,#N/A,FALSE,"7.netinvest"}</definedName>
    <definedName name="마마이_1" hidden="1">{#N/A,#N/A,FALSE,"1.CRITERIA";#N/A,#N/A,FALSE,"2.IS";#N/A,#N/A,FALSE,"3.BS";#N/A,#N/A,FALSE,"4.PER PL";#N/A,#N/A,FALSE,"5.INVESTMENT";#N/A,#N/A,FALSE,"6.공문";#N/A,#N/A,FALSE,"7.netinvest"}</definedName>
    <definedName name="마마이_1_1" localSheetId="3" hidden="1">{#N/A,#N/A,FALSE,"1.CRITERIA";#N/A,#N/A,FALSE,"2.IS";#N/A,#N/A,FALSE,"3.BS";#N/A,#N/A,FALSE,"4.PER PL";#N/A,#N/A,FALSE,"5.INVESTMENT";#N/A,#N/A,FALSE,"6.공문";#N/A,#N/A,FALSE,"7.netinvest"}</definedName>
    <definedName name="마마이_1_1" hidden="1">{#N/A,#N/A,FALSE,"1.CRITERIA";#N/A,#N/A,FALSE,"2.IS";#N/A,#N/A,FALSE,"3.BS";#N/A,#N/A,FALSE,"4.PER PL";#N/A,#N/A,FALSE,"5.INVESTMENT";#N/A,#N/A,FALSE,"6.공문";#N/A,#N/A,FALSE,"7.netinvest"}</definedName>
    <definedName name="마마이_2" localSheetId="3" hidden="1">{#N/A,#N/A,FALSE,"1.CRITERIA";#N/A,#N/A,FALSE,"2.IS";#N/A,#N/A,FALSE,"3.BS";#N/A,#N/A,FALSE,"4.PER PL";#N/A,#N/A,FALSE,"5.INVESTMENT";#N/A,#N/A,FALSE,"6.공문";#N/A,#N/A,FALSE,"7.netinvest"}</definedName>
    <definedName name="마마이_2" hidden="1">{#N/A,#N/A,FALSE,"1.CRITERIA";#N/A,#N/A,FALSE,"2.IS";#N/A,#N/A,FALSE,"3.BS";#N/A,#N/A,FALSE,"4.PER PL";#N/A,#N/A,FALSE,"5.INVESTMENT";#N/A,#N/A,FALSE,"6.공문";#N/A,#N/A,FALSE,"7.netinvest"}</definedName>
    <definedName name="마미ㅣㅏㅓ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미ㅣㅏㅓ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아" localSheetId="3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아_1" localSheetId="3" hidden="1">{#N/A,#N/A,FALSE,"1.CRITERIA";#N/A,#N/A,FALSE,"2.IS";#N/A,#N/A,FALSE,"3.BS";#N/A,#N/A,FALSE,"4.PER PL";#N/A,#N/A,FALSE,"5.INVESTMENT";#N/A,#N/A,FALSE,"6.공문";#N/A,#N/A,FALSE,"7.netinvest"}</definedName>
    <definedName name="마아_1" hidden="1">{#N/A,#N/A,FALSE,"1.CRITERIA";#N/A,#N/A,FALSE,"2.IS";#N/A,#N/A,FALSE,"3.BS";#N/A,#N/A,FALSE,"4.PER PL";#N/A,#N/A,FALSE,"5.INVESTMENT";#N/A,#N/A,FALSE,"6.공문";#N/A,#N/A,FALSE,"7.netinvest"}</definedName>
    <definedName name="마아_1_1" localSheetId="3" hidden="1">{#N/A,#N/A,FALSE,"1.CRITERIA";#N/A,#N/A,FALSE,"2.IS";#N/A,#N/A,FALSE,"3.BS";#N/A,#N/A,FALSE,"4.PER PL";#N/A,#N/A,FALSE,"5.INVESTMENT";#N/A,#N/A,FALSE,"6.공문";#N/A,#N/A,FALSE,"7.netinvest"}</definedName>
    <definedName name="마아_1_1" hidden="1">{#N/A,#N/A,FALSE,"1.CRITERIA";#N/A,#N/A,FALSE,"2.IS";#N/A,#N/A,FALSE,"3.BS";#N/A,#N/A,FALSE,"4.PER PL";#N/A,#N/A,FALSE,"5.INVESTMENT";#N/A,#N/A,FALSE,"6.공문";#N/A,#N/A,FALSE,"7.netinvest"}</definedName>
    <definedName name="마아_2" localSheetId="3" hidden="1">{#N/A,#N/A,FALSE,"1.CRITERIA";#N/A,#N/A,FALSE,"2.IS";#N/A,#N/A,FALSE,"3.BS";#N/A,#N/A,FALSE,"4.PER PL";#N/A,#N/A,FALSE,"5.INVESTMENT";#N/A,#N/A,FALSE,"6.공문";#N/A,#N/A,FALSE,"7.netinvest"}</definedName>
    <definedName name="마아_2" hidden="1">{#N/A,#N/A,FALSE,"1.CRITERIA";#N/A,#N/A,FALSE,"2.IS";#N/A,#N/A,FALSE,"3.BS";#N/A,#N/A,FALSE,"4.PER PL";#N/A,#N/A,FALSE,"5.INVESTMENT";#N/A,#N/A,FALSE,"6.공문";#N/A,#N/A,FALSE,"7.netinvest"}</definedName>
    <definedName name="망별실적" localSheetId="3" hidden="1">{#N/A,#N/A,FALSE,"회선임차현황"}</definedName>
    <definedName name="망별실적" hidden="1">{#N/A,#N/A,FALSE,"회선임차현황"}</definedName>
    <definedName name="망별실적_1" localSheetId="3" hidden="1">{#N/A,#N/A,FALSE,"회선임차현황"}</definedName>
    <definedName name="망별실적_1" hidden="1">{#N/A,#N/A,FALSE,"회선임차현황"}</definedName>
    <definedName name="망별실적_1_1" localSheetId="3" hidden="1">{#N/A,#N/A,FALSE,"회선임차현황"}</definedName>
    <definedName name="망별실적_1_1" hidden="1">{#N/A,#N/A,FALSE,"회선임차현황"}</definedName>
    <definedName name="망별실적_2" localSheetId="3" hidden="1">{#N/A,#N/A,FALSE,"회선임차현황"}</definedName>
    <definedName name="망별실적_2" hidden="1">{#N/A,#N/A,FALSE,"회선임차현황"}</definedName>
    <definedName name="매입부가세" localSheetId="3" hidden="1">{#N/A,#N/A,FALSE,"Aging Summary";#N/A,#N/A,FALSE,"Ratio Analysis";#N/A,#N/A,FALSE,"Test 120 Day Accts";#N/A,#N/A,FALSE,"Tickmarks"}</definedName>
    <definedName name="매입부가세" hidden="1">{#N/A,#N/A,FALSE,"Aging Summary";#N/A,#N/A,FALSE,"Ratio Analysis";#N/A,#N/A,FALSE,"Test 120 Day Accts";#N/A,#N/A,FALSE,"Tickmarks"}</definedName>
    <definedName name="매입부가세_1" localSheetId="3" hidden="1">{#N/A,#N/A,FALSE,"Aging Summary";#N/A,#N/A,FALSE,"Ratio Analysis";#N/A,#N/A,FALSE,"Test 120 Day Accts";#N/A,#N/A,FALSE,"Tickmarks"}</definedName>
    <definedName name="매입부가세_1" hidden="1">{#N/A,#N/A,FALSE,"Aging Summary";#N/A,#N/A,FALSE,"Ratio Analysis";#N/A,#N/A,FALSE,"Test 120 Day Accts";#N/A,#N/A,FALSE,"Tickmarks"}</definedName>
    <definedName name="매입부가세_1_1" localSheetId="3" hidden="1">{#N/A,#N/A,FALSE,"Aging Summary";#N/A,#N/A,FALSE,"Ratio Analysis";#N/A,#N/A,FALSE,"Test 120 Day Accts";#N/A,#N/A,FALSE,"Tickmarks"}</definedName>
    <definedName name="매입부가세_1_1" hidden="1">{#N/A,#N/A,FALSE,"Aging Summary";#N/A,#N/A,FALSE,"Ratio Analysis";#N/A,#N/A,FALSE,"Test 120 Day Accts";#N/A,#N/A,FALSE,"Tickmarks"}</definedName>
    <definedName name="매입부가세_2" localSheetId="3" hidden="1">{#N/A,#N/A,FALSE,"Aging Summary";#N/A,#N/A,FALSE,"Ratio Analysis";#N/A,#N/A,FALSE,"Test 120 Day Accts";#N/A,#N/A,FALSE,"Tickmarks"}</definedName>
    <definedName name="매입부가세_2" hidden="1">{#N/A,#N/A,FALSE,"Aging Summary";#N/A,#N/A,FALSE,"Ratio Analysis";#N/A,#N/A,FALSE,"Test 120 Day Accts";#N/A,#N/A,FALSE,"Tickmarks"}</definedName>
    <definedName name="매축액2" localSheetId="3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축액2_1" localSheetId="3" hidden="1">{#N/A,#N/A,FALSE,"1.CRITERIA";#N/A,#N/A,FALSE,"2.IS";#N/A,#N/A,FALSE,"3.BS";#N/A,#N/A,FALSE,"4.PER PL";#N/A,#N/A,FALSE,"5.INVESTMENT";#N/A,#N/A,FALSE,"6.공문";#N/A,#N/A,FALSE,"7.netinvest"}</definedName>
    <definedName name="매축액2_1" hidden="1">{#N/A,#N/A,FALSE,"1.CRITERIA";#N/A,#N/A,FALSE,"2.IS";#N/A,#N/A,FALSE,"3.BS";#N/A,#N/A,FALSE,"4.PER PL";#N/A,#N/A,FALSE,"5.INVESTMENT";#N/A,#N/A,FALSE,"6.공문";#N/A,#N/A,FALSE,"7.netinvest"}</definedName>
    <definedName name="매축액2_1_1" localSheetId="3" hidden="1">{#N/A,#N/A,FALSE,"1.CRITERIA";#N/A,#N/A,FALSE,"2.IS";#N/A,#N/A,FALSE,"3.BS";#N/A,#N/A,FALSE,"4.PER PL";#N/A,#N/A,FALSE,"5.INVESTMENT";#N/A,#N/A,FALSE,"6.공문";#N/A,#N/A,FALSE,"7.netinvest"}</definedName>
    <definedName name="매축액2_1_1" hidden="1">{#N/A,#N/A,FALSE,"1.CRITERIA";#N/A,#N/A,FALSE,"2.IS";#N/A,#N/A,FALSE,"3.BS";#N/A,#N/A,FALSE,"4.PER PL";#N/A,#N/A,FALSE,"5.INVESTMENT";#N/A,#N/A,FALSE,"6.공문";#N/A,#N/A,FALSE,"7.netinvest"}</definedName>
    <definedName name="매축액2_2" localSheetId="3" hidden="1">{#N/A,#N/A,FALSE,"1.CRITERIA";#N/A,#N/A,FALSE,"2.IS";#N/A,#N/A,FALSE,"3.BS";#N/A,#N/A,FALSE,"4.PER PL";#N/A,#N/A,FALSE,"5.INVESTMENT";#N/A,#N/A,FALSE,"6.공문";#N/A,#N/A,FALSE,"7.netinvest"}</definedName>
    <definedName name="매축액2_2" hidden="1">{#N/A,#N/A,FALSE,"1.CRITERIA";#N/A,#N/A,FALSE,"2.IS";#N/A,#N/A,FALSE,"3.BS";#N/A,#N/A,FALSE,"4.PER PL";#N/A,#N/A,FALSE,"5.INVESTMENT";#N/A,#N/A,FALSE,"6.공문";#N/A,#N/A,FALSE,"7.netinvest"}</definedName>
    <definedName name="매출3" localSheetId="3" hidden="1">{#N/A,#N/A,FALSE,"회선임차현황"}</definedName>
    <definedName name="매출3" hidden="1">{#N/A,#N/A,FALSE,"회선임차현황"}</definedName>
    <definedName name="매출3_1" localSheetId="3" hidden="1">{#N/A,#N/A,FALSE,"회선임차현황"}</definedName>
    <definedName name="매출3_1" hidden="1">{#N/A,#N/A,FALSE,"회선임차현황"}</definedName>
    <definedName name="매출3_1_1" localSheetId="3" hidden="1">{#N/A,#N/A,FALSE,"회선임차현황"}</definedName>
    <definedName name="매출3_1_1" hidden="1">{#N/A,#N/A,FALSE,"회선임차현황"}</definedName>
    <definedName name="매출3_2" localSheetId="3" hidden="1">{#N/A,#N/A,FALSE,"회선임차현황"}</definedName>
    <definedName name="매출3_2" hidden="1">{#N/A,#N/A,FALSE,"회선임차현황"}</definedName>
    <definedName name="매출액2" localSheetId="3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액2_1" localSheetId="3" hidden="1">{#N/A,#N/A,FALSE,"1.CRITERIA";#N/A,#N/A,FALSE,"2.IS";#N/A,#N/A,FALSE,"3.BS";#N/A,#N/A,FALSE,"4.PER PL";#N/A,#N/A,FALSE,"5.INVESTMENT";#N/A,#N/A,FALSE,"6.공문";#N/A,#N/A,FALSE,"7.netinvest"}</definedName>
    <definedName name="매출액2_1" hidden="1">{#N/A,#N/A,FALSE,"1.CRITERIA";#N/A,#N/A,FALSE,"2.IS";#N/A,#N/A,FALSE,"3.BS";#N/A,#N/A,FALSE,"4.PER PL";#N/A,#N/A,FALSE,"5.INVESTMENT";#N/A,#N/A,FALSE,"6.공문";#N/A,#N/A,FALSE,"7.netinvest"}</definedName>
    <definedName name="매출액2_1_1" localSheetId="3" hidden="1">{#N/A,#N/A,FALSE,"1.CRITERIA";#N/A,#N/A,FALSE,"2.IS";#N/A,#N/A,FALSE,"3.BS";#N/A,#N/A,FALSE,"4.PER PL";#N/A,#N/A,FALSE,"5.INVESTMENT";#N/A,#N/A,FALSE,"6.공문";#N/A,#N/A,FALSE,"7.netinvest"}</definedName>
    <definedName name="매출액2_1_1" hidden="1">{#N/A,#N/A,FALSE,"1.CRITERIA";#N/A,#N/A,FALSE,"2.IS";#N/A,#N/A,FALSE,"3.BS";#N/A,#N/A,FALSE,"4.PER PL";#N/A,#N/A,FALSE,"5.INVESTMENT";#N/A,#N/A,FALSE,"6.공문";#N/A,#N/A,FALSE,"7.netinvest"}</definedName>
    <definedName name="매출액2_2" localSheetId="3" hidden="1">{#N/A,#N/A,FALSE,"1.CRITERIA";#N/A,#N/A,FALSE,"2.IS";#N/A,#N/A,FALSE,"3.BS";#N/A,#N/A,FALSE,"4.PER PL";#N/A,#N/A,FALSE,"5.INVESTMENT";#N/A,#N/A,FALSE,"6.공문";#N/A,#N/A,FALSE,"7.netinvest"}</definedName>
    <definedName name="매출액2_2" hidden="1">{#N/A,#N/A,FALSE,"1.CRITERIA";#N/A,#N/A,FALSE,"2.IS";#N/A,#N/A,FALSE,"3.BS";#N/A,#N/A,FALSE,"4.PER PL";#N/A,#N/A,FALSE,"5.INVESTMENT";#N/A,#N/A,FALSE,"6.공문";#N/A,#N/A,FALSE,"7.netinvest"}</definedName>
    <definedName name="매출원가" localSheetId="3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_1" localSheetId="3" hidden="1">{#N/A,#N/A,FALSE,"Aging Summary";#N/A,#N/A,FALSE,"Ratio Analysis";#N/A,#N/A,FALSE,"Test 120 Day Accts";#N/A,#N/A,FALSE,"Tickmarks"}</definedName>
    <definedName name="매출원가_1" hidden="1">{#N/A,#N/A,FALSE,"Aging Summary";#N/A,#N/A,FALSE,"Ratio Analysis";#N/A,#N/A,FALSE,"Test 120 Day Accts";#N/A,#N/A,FALSE,"Tickmarks"}</definedName>
    <definedName name="매출원가_1_1" localSheetId="3" hidden="1">{#N/A,#N/A,FALSE,"Aging Summary";#N/A,#N/A,FALSE,"Ratio Analysis";#N/A,#N/A,FALSE,"Test 120 Day Accts";#N/A,#N/A,FALSE,"Tickmarks"}</definedName>
    <definedName name="매출원가_1_1" hidden="1">{#N/A,#N/A,FALSE,"Aging Summary";#N/A,#N/A,FALSE,"Ratio Analysis";#N/A,#N/A,FALSE,"Test 120 Day Accts";#N/A,#N/A,FALSE,"Tickmarks"}</definedName>
    <definedName name="매출원가_2" localSheetId="3" hidden="1">{#N/A,#N/A,FALSE,"Aging Summary";#N/A,#N/A,FALSE,"Ratio Analysis";#N/A,#N/A,FALSE,"Test 120 Day Accts";#N/A,#N/A,FALSE,"Tickmarks"}</definedName>
    <definedName name="매출원가_2" hidden="1">{#N/A,#N/A,FALSE,"Aging Summary";#N/A,#N/A,FALSE,"Ratio Analysis";#N/A,#N/A,FALSE,"Test 120 Day Accts";#N/A,#N/A,FALSE,"Tickmarks"}</definedName>
    <definedName name="매출원가배분" localSheetId="3" hidden="1">{"'Desktop Inventory 현황'!$B$2:$O$35"}</definedName>
    <definedName name="매출원가배분" hidden="1">{"'Desktop Inventory 현황'!$B$2:$O$35"}</definedName>
    <definedName name="매출원가배분_1" localSheetId="3" hidden="1">{"'Desktop Inventory 현황'!$B$2:$O$35"}</definedName>
    <definedName name="매출원가배분_1" hidden="1">{"'Desktop Inventory 현황'!$B$2:$O$35"}</definedName>
    <definedName name="매출원가배분_1_1" localSheetId="3" hidden="1">{"'Desktop Inventory 현황'!$B$2:$O$35"}</definedName>
    <definedName name="매출원가배분_1_1" hidden="1">{"'Desktop Inventory 현황'!$B$2:$O$35"}</definedName>
    <definedName name="매출원가배분_1_2" localSheetId="3" hidden="1">{"'Desktop Inventory 현황'!$B$2:$O$35"}</definedName>
    <definedName name="매출원가배분_1_2" hidden="1">{"'Desktop Inventory 현황'!$B$2:$O$35"}</definedName>
    <definedName name="매출원가배분_2" localSheetId="3" hidden="1">{"'Desktop Inventory 현황'!$B$2:$O$35"}</definedName>
    <definedName name="매출원가배분_2" hidden="1">{"'Desktop Inventory 현황'!$B$2:$O$35"}</definedName>
    <definedName name="매출원가배분_3" localSheetId="3" hidden="1">{"'Desktop Inventory 현황'!$B$2:$O$35"}</definedName>
    <definedName name="매출원가배분_3" hidden="1">{"'Desktop Inventory 현황'!$B$2:$O$35"}</definedName>
    <definedName name="머머" localSheetId="3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머머_1" localSheetId="3" hidden="1">{#N/A,#N/A,FALSE,"1.CRITERIA";#N/A,#N/A,FALSE,"2.IS";#N/A,#N/A,FALSE,"3.BS";#N/A,#N/A,FALSE,"4.PER PL";#N/A,#N/A,FALSE,"5.INVESTMENT";#N/A,#N/A,FALSE,"6.공문";#N/A,#N/A,FALSE,"7.netinvest"}</definedName>
    <definedName name="머머_1" hidden="1">{#N/A,#N/A,FALSE,"1.CRITERIA";#N/A,#N/A,FALSE,"2.IS";#N/A,#N/A,FALSE,"3.BS";#N/A,#N/A,FALSE,"4.PER PL";#N/A,#N/A,FALSE,"5.INVESTMENT";#N/A,#N/A,FALSE,"6.공문";#N/A,#N/A,FALSE,"7.netinvest"}</definedName>
    <definedName name="머머_1_1" localSheetId="3" hidden="1">{#N/A,#N/A,FALSE,"1.CRITERIA";#N/A,#N/A,FALSE,"2.IS";#N/A,#N/A,FALSE,"3.BS";#N/A,#N/A,FALSE,"4.PER PL";#N/A,#N/A,FALSE,"5.INVESTMENT";#N/A,#N/A,FALSE,"6.공문";#N/A,#N/A,FALSE,"7.netinvest"}</definedName>
    <definedName name="머머_1_1" hidden="1">{#N/A,#N/A,FALSE,"1.CRITERIA";#N/A,#N/A,FALSE,"2.IS";#N/A,#N/A,FALSE,"3.BS";#N/A,#N/A,FALSE,"4.PER PL";#N/A,#N/A,FALSE,"5.INVESTMENT";#N/A,#N/A,FALSE,"6.공문";#N/A,#N/A,FALSE,"7.netinvest"}</definedName>
    <definedName name="머머_2" localSheetId="3" hidden="1">{#N/A,#N/A,FALSE,"1.CRITERIA";#N/A,#N/A,FALSE,"2.IS";#N/A,#N/A,FALSE,"3.BS";#N/A,#N/A,FALSE,"4.PER PL";#N/A,#N/A,FALSE,"5.INVESTMENT";#N/A,#N/A,FALSE,"6.공문";#N/A,#N/A,FALSE,"7.netinvest"}</definedName>
    <definedName name="머머_2" hidden="1">{#N/A,#N/A,FALSE,"1.CRITERIA";#N/A,#N/A,FALSE,"2.IS";#N/A,#N/A,FALSE,"3.BS";#N/A,#N/A,FALSE,"4.PER PL";#N/A,#N/A,FALSE,"5.INVESTMENT";#N/A,#N/A,FALSE,"6.공문";#N/A,#N/A,FALSE,"7.netinvest"}</definedName>
    <definedName name="며며" localSheetId="3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며며_1" localSheetId="3" hidden="1">{#N/A,#N/A,FALSE,"1.CRITERIA";#N/A,#N/A,FALSE,"2.IS";#N/A,#N/A,FALSE,"3.BS";#N/A,#N/A,FALSE,"4.PER PL";#N/A,#N/A,FALSE,"5.INVESTMENT";#N/A,#N/A,FALSE,"6.공문";#N/A,#N/A,FALSE,"7.netinvest"}</definedName>
    <definedName name="며며_1" hidden="1">{#N/A,#N/A,FALSE,"1.CRITERIA";#N/A,#N/A,FALSE,"2.IS";#N/A,#N/A,FALSE,"3.BS";#N/A,#N/A,FALSE,"4.PER PL";#N/A,#N/A,FALSE,"5.INVESTMENT";#N/A,#N/A,FALSE,"6.공문";#N/A,#N/A,FALSE,"7.netinvest"}</definedName>
    <definedName name="며며_1_1" localSheetId="3" hidden="1">{#N/A,#N/A,FALSE,"1.CRITERIA";#N/A,#N/A,FALSE,"2.IS";#N/A,#N/A,FALSE,"3.BS";#N/A,#N/A,FALSE,"4.PER PL";#N/A,#N/A,FALSE,"5.INVESTMENT";#N/A,#N/A,FALSE,"6.공문";#N/A,#N/A,FALSE,"7.netinvest"}</definedName>
    <definedName name="며며_1_1" hidden="1">{#N/A,#N/A,FALSE,"1.CRITERIA";#N/A,#N/A,FALSE,"2.IS";#N/A,#N/A,FALSE,"3.BS";#N/A,#N/A,FALSE,"4.PER PL";#N/A,#N/A,FALSE,"5.INVESTMENT";#N/A,#N/A,FALSE,"6.공문";#N/A,#N/A,FALSE,"7.netinvest"}</definedName>
    <definedName name="며며_2" localSheetId="3" hidden="1">{#N/A,#N/A,FALSE,"1.CRITERIA";#N/A,#N/A,FALSE,"2.IS";#N/A,#N/A,FALSE,"3.BS";#N/A,#N/A,FALSE,"4.PER PL";#N/A,#N/A,FALSE,"5.INVESTMENT";#N/A,#N/A,FALSE,"6.공문";#N/A,#N/A,FALSE,"7.netinvest"}</definedName>
    <definedName name="며며_2" hidden="1">{#N/A,#N/A,FALSE,"1.CRITERIA";#N/A,#N/A,FALSE,"2.IS";#N/A,#N/A,FALSE,"3.BS";#N/A,#N/A,FALSE,"4.PER PL";#N/A,#N/A,FALSE,"5.INVESTMENT";#N/A,#N/A,FALSE,"6.공문";#N/A,#N/A,FALSE,"7.netinvest"}</definedName>
    <definedName name="명도비현황" localSheetId="3" hidden="1">{"'T-17'!$K$37"}</definedName>
    <definedName name="명도비현황" hidden="1">{"'T-17'!$K$37"}</definedName>
    <definedName name="명도비현황_1" localSheetId="3" hidden="1">{"'T-17'!$K$37"}</definedName>
    <definedName name="명도비현황_1" hidden="1">{"'T-17'!$K$37"}</definedName>
    <definedName name="명도비현황_1_1" localSheetId="3" hidden="1">{"'T-17'!$K$37"}</definedName>
    <definedName name="명도비현황_1_1" hidden="1">{"'T-17'!$K$37"}</definedName>
    <definedName name="명도비현황_1_2" localSheetId="3" hidden="1">{"'T-17'!$K$37"}</definedName>
    <definedName name="명도비현황_1_2" hidden="1">{"'T-17'!$K$37"}</definedName>
    <definedName name="명도비현황_2" localSheetId="3" hidden="1">{"'T-17'!$K$37"}</definedName>
    <definedName name="명도비현황_2" hidden="1">{"'T-17'!$K$37"}</definedName>
    <definedName name="명도비현황_3" localSheetId="3" hidden="1">{"'T-17'!$K$37"}</definedName>
    <definedName name="명도비현황_3" hidden="1">{"'T-17'!$K$37"}</definedName>
    <definedName name="명세" localSheetId="3" hidden="1">{#N/A,#N/A,FALSE,"Aging Summary";#N/A,#N/A,FALSE,"Ratio Analysis";#N/A,#N/A,FALSE,"Test 120 Day Accts";#N/A,#N/A,FALSE,"Tickmarks"}</definedName>
    <definedName name="명세" hidden="1">{#N/A,#N/A,FALSE,"Aging Summary";#N/A,#N/A,FALSE,"Ratio Analysis";#N/A,#N/A,FALSE,"Test 120 Day Accts";#N/A,#N/A,FALSE,"Tickmarks"}</definedName>
    <definedName name="명세_1" localSheetId="3" hidden="1">{#N/A,#N/A,FALSE,"Aging Summary";#N/A,#N/A,FALSE,"Ratio Analysis";#N/A,#N/A,FALSE,"Test 120 Day Accts";#N/A,#N/A,FALSE,"Tickmarks"}</definedName>
    <definedName name="명세_1" hidden="1">{#N/A,#N/A,FALSE,"Aging Summary";#N/A,#N/A,FALSE,"Ratio Analysis";#N/A,#N/A,FALSE,"Test 120 Day Accts";#N/A,#N/A,FALSE,"Tickmarks"}</definedName>
    <definedName name="명세_1_1" localSheetId="3" hidden="1">{#N/A,#N/A,FALSE,"Aging Summary";#N/A,#N/A,FALSE,"Ratio Analysis";#N/A,#N/A,FALSE,"Test 120 Day Accts";#N/A,#N/A,FALSE,"Tickmarks"}</definedName>
    <definedName name="명세_1_1" hidden="1">{#N/A,#N/A,FALSE,"Aging Summary";#N/A,#N/A,FALSE,"Ratio Analysis";#N/A,#N/A,FALSE,"Test 120 Day Accts";#N/A,#N/A,FALSE,"Tickmarks"}</definedName>
    <definedName name="명세_2" localSheetId="3" hidden="1">{#N/A,#N/A,FALSE,"Aging Summary";#N/A,#N/A,FALSE,"Ratio Analysis";#N/A,#N/A,FALSE,"Test 120 Day Accts";#N/A,#N/A,FALSE,"Tickmarks"}</definedName>
    <definedName name="명세_2" hidden="1">{#N/A,#N/A,FALSE,"Aging Summary";#N/A,#N/A,FALSE,"Ratio Analysis";#N/A,#N/A,FALSE,"Test 120 Day Accts";#N/A,#N/A,FALSE,"Tickmarks"}</definedName>
    <definedName name="모모" localSheetId="3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모_1" localSheetId="3" hidden="1">{#N/A,#N/A,FALSE,"1.CRITERIA";#N/A,#N/A,FALSE,"2.IS";#N/A,#N/A,FALSE,"3.BS";#N/A,#N/A,FALSE,"4.PER PL";#N/A,#N/A,FALSE,"5.INVESTMENT";#N/A,#N/A,FALSE,"6.공문";#N/A,#N/A,FALSE,"7.netinvest"}</definedName>
    <definedName name="모모_1" hidden="1">{#N/A,#N/A,FALSE,"1.CRITERIA";#N/A,#N/A,FALSE,"2.IS";#N/A,#N/A,FALSE,"3.BS";#N/A,#N/A,FALSE,"4.PER PL";#N/A,#N/A,FALSE,"5.INVESTMENT";#N/A,#N/A,FALSE,"6.공문";#N/A,#N/A,FALSE,"7.netinvest"}</definedName>
    <definedName name="모모_1_1" localSheetId="3" hidden="1">{#N/A,#N/A,FALSE,"1.CRITERIA";#N/A,#N/A,FALSE,"2.IS";#N/A,#N/A,FALSE,"3.BS";#N/A,#N/A,FALSE,"4.PER PL";#N/A,#N/A,FALSE,"5.INVESTMENT";#N/A,#N/A,FALSE,"6.공문";#N/A,#N/A,FALSE,"7.netinvest"}</definedName>
    <definedName name="모모_1_1" hidden="1">{#N/A,#N/A,FALSE,"1.CRITERIA";#N/A,#N/A,FALSE,"2.IS";#N/A,#N/A,FALSE,"3.BS";#N/A,#N/A,FALSE,"4.PER PL";#N/A,#N/A,FALSE,"5.INVESTMENT";#N/A,#N/A,FALSE,"6.공문";#N/A,#N/A,FALSE,"7.netinvest"}</definedName>
    <definedName name="모모_2" localSheetId="3" hidden="1">{#N/A,#N/A,FALSE,"1.CRITERIA";#N/A,#N/A,FALSE,"2.IS";#N/A,#N/A,FALSE,"3.BS";#N/A,#N/A,FALSE,"4.PER PL";#N/A,#N/A,FALSE,"5.INVESTMENT";#N/A,#N/A,FALSE,"6.공문";#N/A,#N/A,FALSE,"7.netinvest"}</definedName>
    <definedName name="모모_2" hidden="1">{#N/A,#N/A,FALSE,"1.CRITERIA";#N/A,#N/A,FALSE,"2.IS";#N/A,#N/A,FALSE,"3.BS";#N/A,#N/A,FALSE,"4.PER PL";#N/A,#N/A,FALSE,"5.INVESTMENT";#N/A,#N/A,FALSE,"6.공문";#N/A,#N/A,FALSE,"7.netinvest"}</definedName>
    <definedName name="목차" localSheetId="3" hidden="1">{#N/A,#N/A,FALSE,"지침";#N/A,#N/A,FALSE,"환경분석";#N/A,#N/A,FALSE,"Sheet16"}</definedName>
    <definedName name="목차" hidden="1">{#N/A,#N/A,FALSE,"지침";#N/A,#N/A,FALSE,"환경분석";#N/A,#N/A,FALSE,"Sheet16"}</definedName>
    <definedName name="목차_1" localSheetId="3" hidden="1">{#N/A,#N/A,FALSE,"지침";#N/A,#N/A,FALSE,"환경분석";#N/A,#N/A,FALSE,"Sheet16"}</definedName>
    <definedName name="목차_1" hidden="1">{#N/A,#N/A,FALSE,"지침";#N/A,#N/A,FALSE,"환경분석";#N/A,#N/A,FALSE,"Sheet16"}</definedName>
    <definedName name="목차_1_1" localSheetId="3" hidden="1">{#N/A,#N/A,FALSE,"지침";#N/A,#N/A,FALSE,"환경분석";#N/A,#N/A,FALSE,"Sheet16"}</definedName>
    <definedName name="목차_1_1" hidden="1">{#N/A,#N/A,FALSE,"지침";#N/A,#N/A,FALSE,"환경분석";#N/A,#N/A,FALSE,"Sheet16"}</definedName>
    <definedName name="목차_2" localSheetId="3" hidden="1">{#N/A,#N/A,FALSE,"지침";#N/A,#N/A,FALSE,"환경분석";#N/A,#N/A,FALSE,"Sheet16"}</definedName>
    <definedName name="목차_2" hidden="1">{#N/A,#N/A,FALSE,"지침";#N/A,#N/A,FALSE,"환경분석";#N/A,#N/A,FALSE,"Sheet16"}</definedName>
    <definedName name="몰라" localSheetId="3" hidden="1">{#N/A,#N/A,FALSE,"회선임차현황"}</definedName>
    <definedName name="몰라" hidden="1">{#N/A,#N/A,FALSE,"회선임차현황"}</definedName>
    <definedName name="몰라_1" localSheetId="3" hidden="1">{#N/A,#N/A,FALSE,"회선임차현황"}</definedName>
    <definedName name="몰라_1" hidden="1">{#N/A,#N/A,FALSE,"회선임차현황"}</definedName>
    <definedName name="몰라_1_1" localSheetId="3" hidden="1">{#N/A,#N/A,FALSE,"회선임차현황"}</definedName>
    <definedName name="몰라_1_1" hidden="1">{#N/A,#N/A,FALSE,"회선임차현황"}</definedName>
    <definedName name="몰라_2" localSheetId="3" hidden="1">{#N/A,#N/A,FALSE,"회선임차현황"}</definedName>
    <definedName name="몰라_2" hidden="1">{#N/A,#N/A,FALSE,"회선임차현황"}</definedName>
    <definedName name="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묑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무무" localSheetId="3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무_1" localSheetId="3" hidden="1">{#N/A,#N/A,FALSE,"1.CRITERIA";#N/A,#N/A,FALSE,"2.IS";#N/A,#N/A,FALSE,"3.BS";#N/A,#N/A,FALSE,"4.PER PL";#N/A,#N/A,FALSE,"5.INVESTMENT";#N/A,#N/A,FALSE,"6.공문";#N/A,#N/A,FALSE,"7.netinvest"}</definedName>
    <definedName name="무무_1" hidden="1">{#N/A,#N/A,FALSE,"1.CRITERIA";#N/A,#N/A,FALSE,"2.IS";#N/A,#N/A,FALSE,"3.BS";#N/A,#N/A,FALSE,"4.PER PL";#N/A,#N/A,FALSE,"5.INVESTMENT";#N/A,#N/A,FALSE,"6.공문";#N/A,#N/A,FALSE,"7.netinvest"}</definedName>
    <definedName name="무무_1_1" localSheetId="3" hidden="1">{#N/A,#N/A,FALSE,"1.CRITERIA";#N/A,#N/A,FALSE,"2.IS";#N/A,#N/A,FALSE,"3.BS";#N/A,#N/A,FALSE,"4.PER PL";#N/A,#N/A,FALSE,"5.INVESTMENT";#N/A,#N/A,FALSE,"6.공문";#N/A,#N/A,FALSE,"7.netinvest"}</definedName>
    <definedName name="무무_1_1" hidden="1">{#N/A,#N/A,FALSE,"1.CRITERIA";#N/A,#N/A,FALSE,"2.IS";#N/A,#N/A,FALSE,"3.BS";#N/A,#N/A,FALSE,"4.PER PL";#N/A,#N/A,FALSE,"5.INVESTMENT";#N/A,#N/A,FALSE,"6.공문";#N/A,#N/A,FALSE,"7.netinvest"}</definedName>
    <definedName name="무무_2" localSheetId="3" hidden="1">{#N/A,#N/A,FALSE,"1.CRITERIA";#N/A,#N/A,FALSE,"2.IS";#N/A,#N/A,FALSE,"3.BS";#N/A,#N/A,FALSE,"4.PER PL";#N/A,#N/A,FALSE,"5.INVESTMENT";#N/A,#N/A,FALSE,"6.공문";#N/A,#N/A,FALSE,"7.netinvest"}</definedName>
    <definedName name="무무_2" hidden="1">{#N/A,#N/A,FALSE,"1.CRITERIA";#N/A,#N/A,FALSE,"2.IS";#N/A,#N/A,FALSE,"3.BS";#N/A,#N/A,FALSE,"4.PER PL";#N/A,#N/A,FALSE,"5.INVESTMENT";#N/A,#N/A,FALSE,"6.공문";#N/A,#N/A,FALSE,"7.netinvest"}</definedName>
    <definedName name="무형자산" localSheetId="3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무형자산_1" localSheetId="3" hidden="1">{#N/A,#N/A,FALSE,"Aging Summary";#N/A,#N/A,FALSE,"Ratio Analysis";#N/A,#N/A,FALSE,"Test 120 Day Accts";#N/A,#N/A,FALSE,"Tickmarks"}</definedName>
    <definedName name="무형자산_1" hidden="1">{#N/A,#N/A,FALSE,"Aging Summary";#N/A,#N/A,FALSE,"Ratio Analysis";#N/A,#N/A,FALSE,"Test 120 Day Accts";#N/A,#N/A,FALSE,"Tickmarks"}</definedName>
    <definedName name="무형자산_1_1" localSheetId="3" hidden="1">{#N/A,#N/A,FALSE,"Aging Summary";#N/A,#N/A,FALSE,"Ratio Analysis";#N/A,#N/A,FALSE,"Test 120 Day Accts";#N/A,#N/A,FALSE,"Tickmarks"}</definedName>
    <definedName name="무형자산_1_1" hidden="1">{#N/A,#N/A,FALSE,"Aging Summary";#N/A,#N/A,FALSE,"Ratio Analysis";#N/A,#N/A,FALSE,"Test 120 Day Accts";#N/A,#N/A,FALSE,"Tickmarks"}</definedName>
    <definedName name="무형자산_2" localSheetId="3" hidden="1">{#N/A,#N/A,FALSE,"Aging Summary";#N/A,#N/A,FALSE,"Ratio Analysis";#N/A,#N/A,FALSE,"Test 120 Day Accts";#N/A,#N/A,FALSE,"Tickmarks"}</definedName>
    <definedName name="무형자산_2" hidden="1">{#N/A,#N/A,FALSE,"Aging Summary";#N/A,#N/A,FALSE,"Ratio Analysis";#N/A,#N/A,FALSE,"Test 120 Day Accts";#N/A,#N/A,FALSE,"Tickmarks"}</definedName>
    <definedName name="무형자산1" localSheetId="3" hidden="1">{#N/A,#N/A,FALSE,"Aging Summary";#N/A,#N/A,FALSE,"Ratio Analysis";#N/A,#N/A,FALSE,"Test 120 Day Accts";#N/A,#N/A,FALSE,"Tickmarks"}</definedName>
    <definedName name="무형자산1" hidden="1">{#N/A,#N/A,FALSE,"Aging Summary";#N/A,#N/A,FALSE,"Ratio Analysis";#N/A,#N/A,FALSE,"Test 120 Day Accts";#N/A,#N/A,FALSE,"Tickmarks"}</definedName>
    <definedName name="무형자산1_1" localSheetId="3" hidden="1">{#N/A,#N/A,FALSE,"Aging Summary";#N/A,#N/A,FALSE,"Ratio Analysis";#N/A,#N/A,FALSE,"Test 120 Day Accts";#N/A,#N/A,FALSE,"Tickmarks"}</definedName>
    <definedName name="무형자산1_1" hidden="1">{#N/A,#N/A,FALSE,"Aging Summary";#N/A,#N/A,FALSE,"Ratio Analysis";#N/A,#N/A,FALSE,"Test 120 Day Accts";#N/A,#N/A,FALSE,"Tickmarks"}</definedName>
    <definedName name="무형자산1_1_1" localSheetId="3" hidden="1">{#N/A,#N/A,FALSE,"Aging Summary";#N/A,#N/A,FALSE,"Ratio Analysis";#N/A,#N/A,FALSE,"Test 120 Day Accts";#N/A,#N/A,FALSE,"Tickmarks"}</definedName>
    <definedName name="무형자산1_1_1" hidden="1">{#N/A,#N/A,FALSE,"Aging Summary";#N/A,#N/A,FALSE,"Ratio Analysis";#N/A,#N/A,FALSE,"Test 120 Day Accts";#N/A,#N/A,FALSE,"Tickmarks"}</definedName>
    <definedName name="무형자산1_2" localSheetId="3" hidden="1">{#N/A,#N/A,FALSE,"Aging Summary";#N/A,#N/A,FALSE,"Ratio Analysis";#N/A,#N/A,FALSE,"Test 120 Day Accts";#N/A,#N/A,FALSE,"Tickmarks"}</definedName>
    <definedName name="무형자산1_2" hidden="1">{#N/A,#N/A,FALSE,"Aging Summary";#N/A,#N/A,FALSE,"Ratio Analysis";#N/A,#N/A,FALSE,"Test 120 Day Accts";#N/A,#N/A,FALSE,"Tickmarks"}</definedName>
    <definedName name="뭐냐" localSheetId="3" hidden="1">{"'Desktop Inventory 현황'!$B$2:$O$35"}</definedName>
    <definedName name="뭐냐" hidden="1">{"'Desktop Inventory 현황'!$B$2:$O$35"}</definedName>
    <definedName name="뭐냐_1" localSheetId="3" hidden="1">{"'Desktop Inventory 현황'!$B$2:$O$35"}</definedName>
    <definedName name="뭐냐_1" hidden="1">{"'Desktop Inventory 현황'!$B$2:$O$35"}</definedName>
    <definedName name="뭐냐_1_1" localSheetId="3" hidden="1">{"'Desktop Inventory 현황'!$B$2:$O$35"}</definedName>
    <definedName name="뭐냐_1_1" hidden="1">{"'Desktop Inventory 현황'!$B$2:$O$35"}</definedName>
    <definedName name="뭐냐_1_2" localSheetId="3" hidden="1">{"'Desktop Inventory 현황'!$B$2:$O$35"}</definedName>
    <definedName name="뭐냐_1_2" hidden="1">{"'Desktop Inventory 현황'!$B$2:$O$35"}</definedName>
    <definedName name="뭐냐_2" localSheetId="3" hidden="1">{"'Desktop Inventory 현황'!$B$2:$O$35"}</definedName>
    <definedName name="뭐냐_2" hidden="1">{"'Desktop Inventory 현황'!$B$2:$O$35"}</definedName>
    <definedName name="뭐냐_3" localSheetId="3" hidden="1">{"'Desktop Inventory 현황'!$B$2:$O$35"}</definedName>
    <definedName name="뭐냐_3" hidden="1">{"'Desktop Inventory 현황'!$B$2:$O$35"}</definedName>
    <definedName name="뭐야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뮤뮤" localSheetId="3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뮤뮤_1" localSheetId="3" hidden="1">{#N/A,#N/A,FALSE,"1.CRITERIA";#N/A,#N/A,FALSE,"2.IS";#N/A,#N/A,FALSE,"3.BS";#N/A,#N/A,FALSE,"4.PER PL";#N/A,#N/A,FALSE,"5.INVESTMENT";#N/A,#N/A,FALSE,"6.공문";#N/A,#N/A,FALSE,"7.netinvest"}</definedName>
    <definedName name="뮤뮤_1" hidden="1">{#N/A,#N/A,FALSE,"1.CRITERIA";#N/A,#N/A,FALSE,"2.IS";#N/A,#N/A,FALSE,"3.BS";#N/A,#N/A,FALSE,"4.PER PL";#N/A,#N/A,FALSE,"5.INVESTMENT";#N/A,#N/A,FALSE,"6.공문";#N/A,#N/A,FALSE,"7.netinvest"}</definedName>
    <definedName name="뮤뮤_1_1" localSheetId="3" hidden="1">{#N/A,#N/A,FALSE,"1.CRITERIA";#N/A,#N/A,FALSE,"2.IS";#N/A,#N/A,FALSE,"3.BS";#N/A,#N/A,FALSE,"4.PER PL";#N/A,#N/A,FALSE,"5.INVESTMENT";#N/A,#N/A,FALSE,"6.공문";#N/A,#N/A,FALSE,"7.netinvest"}</definedName>
    <definedName name="뮤뮤_1_1" hidden="1">{#N/A,#N/A,FALSE,"1.CRITERIA";#N/A,#N/A,FALSE,"2.IS";#N/A,#N/A,FALSE,"3.BS";#N/A,#N/A,FALSE,"4.PER PL";#N/A,#N/A,FALSE,"5.INVESTMENT";#N/A,#N/A,FALSE,"6.공문";#N/A,#N/A,FALSE,"7.netinvest"}</definedName>
    <definedName name="뮤뮤_2" localSheetId="3" hidden="1">{#N/A,#N/A,FALSE,"1.CRITERIA";#N/A,#N/A,FALSE,"2.IS";#N/A,#N/A,FALSE,"3.BS";#N/A,#N/A,FALSE,"4.PER PL";#N/A,#N/A,FALSE,"5.INVESTMENT";#N/A,#N/A,FALSE,"6.공문";#N/A,#N/A,FALSE,"7.netinvest"}</definedName>
    <definedName name="뮤뮤_2" hidden="1">{#N/A,#N/A,FALSE,"1.CRITERIA";#N/A,#N/A,FALSE,"2.IS";#N/A,#N/A,FALSE,"3.BS";#N/A,#N/A,FALSE,"4.PER PL";#N/A,#N/A,FALSE,"5.INVESTMENT";#N/A,#N/A,FALSE,"6.공문";#N/A,#N/A,FALSE,"7.netinvest"}</definedName>
    <definedName name="미마_MoA" localSheetId="3" hidden="1">{#N/A,#N/A,FALSE,"Aging Summary";#N/A,#N/A,FALSE,"Ratio Analysis";#N/A,#N/A,FALSE,"Test 120 Day Accts";#N/A,#N/A,FALSE,"Tickmarks"}</definedName>
    <definedName name="미마_MoA" hidden="1">{#N/A,#N/A,FALSE,"Aging Summary";#N/A,#N/A,FALSE,"Ratio Analysis";#N/A,#N/A,FALSE,"Test 120 Day Accts";#N/A,#N/A,FALSE,"Tickmarks"}</definedName>
    <definedName name="미마_MoA_1" localSheetId="3" hidden="1">{#N/A,#N/A,FALSE,"Aging Summary";#N/A,#N/A,FALSE,"Ratio Analysis";#N/A,#N/A,FALSE,"Test 120 Day Accts";#N/A,#N/A,FALSE,"Tickmarks"}</definedName>
    <definedName name="미마_MoA_1" hidden="1">{#N/A,#N/A,FALSE,"Aging Summary";#N/A,#N/A,FALSE,"Ratio Analysis";#N/A,#N/A,FALSE,"Test 120 Day Accts";#N/A,#N/A,FALSE,"Tickmarks"}</definedName>
    <definedName name="미마_MoA_1_1" localSheetId="3" hidden="1">{#N/A,#N/A,FALSE,"Aging Summary";#N/A,#N/A,FALSE,"Ratio Analysis";#N/A,#N/A,FALSE,"Test 120 Day Accts";#N/A,#N/A,FALSE,"Tickmarks"}</definedName>
    <definedName name="미마_MoA_1_1" hidden="1">{#N/A,#N/A,FALSE,"Aging Summary";#N/A,#N/A,FALSE,"Ratio Analysis";#N/A,#N/A,FALSE,"Test 120 Day Accts";#N/A,#N/A,FALSE,"Tickmarks"}</definedName>
    <definedName name="미마_MoA_2" localSheetId="3" hidden="1">{#N/A,#N/A,FALSE,"Aging Summary";#N/A,#N/A,FALSE,"Ratio Analysis";#N/A,#N/A,FALSE,"Test 120 Day Accts";#N/A,#N/A,FALSE,"Tickmarks"}</definedName>
    <definedName name="미마_MoA_2" hidden="1">{#N/A,#N/A,FALSE,"Aging Summary";#N/A,#N/A,FALSE,"Ratio Analysis";#N/A,#N/A,FALSE,"Test 120 Day Accts";#N/A,#N/A,FALSE,"Tickmarks"}</definedName>
    <definedName name="미미" localSheetId="3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_1" localSheetId="3" hidden="1">{#N/A,#N/A,FALSE,"1.CRITERIA";#N/A,#N/A,FALSE,"2.IS";#N/A,#N/A,FALSE,"3.BS";#N/A,#N/A,FALSE,"4.PER PL";#N/A,#N/A,FALSE,"5.INVESTMENT";#N/A,#N/A,FALSE,"6.공문";#N/A,#N/A,FALSE,"7.netinvest"}</definedName>
    <definedName name="미미_1" hidden="1">{#N/A,#N/A,FALSE,"1.CRITERIA";#N/A,#N/A,FALSE,"2.IS";#N/A,#N/A,FALSE,"3.BS";#N/A,#N/A,FALSE,"4.PER PL";#N/A,#N/A,FALSE,"5.INVESTMENT";#N/A,#N/A,FALSE,"6.공문";#N/A,#N/A,FALSE,"7.netinvest"}</definedName>
    <definedName name="미미_1_1" localSheetId="3" hidden="1">{#N/A,#N/A,FALSE,"1.CRITERIA";#N/A,#N/A,FALSE,"2.IS";#N/A,#N/A,FALSE,"3.BS";#N/A,#N/A,FALSE,"4.PER PL";#N/A,#N/A,FALSE,"5.INVESTMENT";#N/A,#N/A,FALSE,"6.공문";#N/A,#N/A,FALSE,"7.netinvest"}</definedName>
    <definedName name="미미_1_1" hidden="1">{#N/A,#N/A,FALSE,"1.CRITERIA";#N/A,#N/A,FALSE,"2.IS";#N/A,#N/A,FALSE,"3.BS";#N/A,#N/A,FALSE,"4.PER PL";#N/A,#N/A,FALSE,"5.INVESTMENT";#N/A,#N/A,FALSE,"6.공문";#N/A,#N/A,FALSE,"7.netinvest"}</definedName>
    <definedName name="미미_2" localSheetId="3" hidden="1">{#N/A,#N/A,FALSE,"1.CRITERIA";#N/A,#N/A,FALSE,"2.IS";#N/A,#N/A,FALSE,"3.BS";#N/A,#N/A,FALSE,"4.PER PL";#N/A,#N/A,FALSE,"5.INVESTMENT";#N/A,#N/A,FALSE,"6.공문";#N/A,#N/A,FALSE,"7.netinvest"}</definedName>
    <definedName name="미미_2" hidden="1">{#N/A,#N/A,FALSE,"1.CRITERIA";#N/A,#N/A,FALSE,"2.IS";#N/A,#N/A,FALSE,"3.BS";#N/A,#N/A,FALSE,"4.PER PL";#N/A,#N/A,FALSE,"5.INVESTMENT";#N/A,#N/A,FALSE,"6.공문";#N/A,#N/A,FALSE,"7.netinvest"}</definedName>
    <definedName name="미수" localSheetId="3" hidden="1">{#N/A,#N/A,FALSE,"Aging Summary";#N/A,#N/A,FALSE,"Ratio Analysis";#N/A,#N/A,FALSE,"Test 120 Day Accts";#N/A,#N/A,FALSE,"Tickmarks"}</definedName>
    <definedName name="미수" hidden="1">{#N/A,#N/A,FALSE,"Aging Summary";#N/A,#N/A,FALSE,"Ratio Analysis";#N/A,#N/A,FALSE,"Test 120 Day Accts";#N/A,#N/A,FALSE,"Tickmarks"}</definedName>
    <definedName name="미수_1" localSheetId="3" hidden="1">{#N/A,#N/A,FALSE,"Aging Summary";#N/A,#N/A,FALSE,"Ratio Analysis";#N/A,#N/A,FALSE,"Test 120 Day Accts";#N/A,#N/A,FALSE,"Tickmarks"}</definedName>
    <definedName name="미수_1" hidden="1">{#N/A,#N/A,FALSE,"Aging Summary";#N/A,#N/A,FALSE,"Ratio Analysis";#N/A,#N/A,FALSE,"Test 120 Day Accts";#N/A,#N/A,FALSE,"Tickmarks"}</definedName>
    <definedName name="미수_1_1" localSheetId="3" hidden="1">{#N/A,#N/A,FALSE,"Aging Summary";#N/A,#N/A,FALSE,"Ratio Analysis";#N/A,#N/A,FALSE,"Test 120 Day Accts";#N/A,#N/A,FALSE,"Tickmarks"}</definedName>
    <definedName name="미수_1_1" hidden="1">{#N/A,#N/A,FALSE,"Aging Summary";#N/A,#N/A,FALSE,"Ratio Analysis";#N/A,#N/A,FALSE,"Test 120 Day Accts";#N/A,#N/A,FALSE,"Tickmarks"}</definedName>
    <definedName name="미수_2" localSheetId="3" hidden="1">{#N/A,#N/A,FALSE,"Aging Summary";#N/A,#N/A,FALSE,"Ratio Analysis";#N/A,#N/A,FALSE,"Test 120 Day Accts";#N/A,#N/A,FALSE,"Tickmarks"}</definedName>
    <definedName name="미수_2" hidden="1">{#N/A,#N/A,FALSE,"Aging Summary";#N/A,#N/A,FALSE,"Ratio Analysis";#N/A,#N/A,FALSE,"Test 120 Day Accts";#N/A,#N/A,FALSE,"Tickmarks"}</definedName>
    <definedName name="미수금명세" localSheetId="3" hidden="1">{#N/A,#N/A,FALSE,"Aging Summary";#N/A,#N/A,FALSE,"Ratio Analysis";#N/A,#N/A,FALSE,"Test 120 Day Accts";#N/A,#N/A,FALSE,"Tickmarks"}</definedName>
    <definedName name="미수금명세" hidden="1">{#N/A,#N/A,FALSE,"Aging Summary";#N/A,#N/A,FALSE,"Ratio Analysis";#N/A,#N/A,FALSE,"Test 120 Day Accts";#N/A,#N/A,FALSE,"Tickmarks"}</definedName>
    <definedName name="미수금명세_1" localSheetId="3" hidden="1">{#N/A,#N/A,FALSE,"Aging Summary";#N/A,#N/A,FALSE,"Ratio Analysis";#N/A,#N/A,FALSE,"Test 120 Day Accts";#N/A,#N/A,FALSE,"Tickmarks"}</definedName>
    <definedName name="미수금명세_1" hidden="1">{#N/A,#N/A,FALSE,"Aging Summary";#N/A,#N/A,FALSE,"Ratio Analysis";#N/A,#N/A,FALSE,"Test 120 Day Accts";#N/A,#N/A,FALSE,"Tickmarks"}</definedName>
    <definedName name="미수금명세_1_1" localSheetId="3" hidden="1">{#N/A,#N/A,FALSE,"Aging Summary";#N/A,#N/A,FALSE,"Ratio Analysis";#N/A,#N/A,FALSE,"Test 120 Day Accts";#N/A,#N/A,FALSE,"Tickmarks"}</definedName>
    <definedName name="미수금명세_1_1" hidden="1">{#N/A,#N/A,FALSE,"Aging Summary";#N/A,#N/A,FALSE,"Ratio Analysis";#N/A,#N/A,FALSE,"Test 120 Day Accts";#N/A,#N/A,FALSE,"Tickmarks"}</definedName>
    <definedName name="미수금명세_2" localSheetId="3" hidden="1">{#N/A,#N/A,FALSE,"Aging Summary";#N/A,#N/A,FALSE,"Ratio Analysis";#N/A,#N/A,FALSE,"Test 120 Day Accts";#N/A,#N/A,FALSE,"Tickmarks"}</definedName>
    <definedName name="미수금명세_2" hidden="1">{#N/A,#N/A,FALSE,"Aging Summary";#N/A,#N/A,FALSE,"Ratio Analysis";#N/A,#N/A,FALSE,"Test 120 Day Accts";#N/A,#N/A,FALSE,"Tickmarks"}</definedName>
    <definedName name="미수수익" localSheetId="3" hidden="1">{"'보고양식'!$A$58:$K$111"}</definedName>
    <definedName name="미수수익" hidden="1">{"'보고양식'!$A$58:$K$111"}</definedName>
    <definedName name="미수수익_1" localSheetId="3" hidden="1">{"'보고양식'!$A$58:$K$111"}</definedName>
    <definedName name="미수수익_1" hidden="1">{"'보고양식'!$A$58:$K$111"}</definedName>
    <definedName name="미수수익_1_1" localSheetId="3" hidden="1">{"'보고양식'!$A$58:$K$111"}</definedName>
    <definedName name="미수수익_1_1" hidden="1">{"'보고양식'!$A$58:$K$111"}</definedName>
    <definedName name="미수수익_1_2" localSheetId="3" hidden="1">{"'보고양식'!$A$58:$K$111"}</definedName>
    <definedName name="미수수익_1_2" hidden="1">{"'보고양식'!$A$58:$K$111"}</definedName>
    <definedName name="미수수익_2" localSheetId="3" hidden="1">{"'보고양식'!$A$58:$K$111"}</definedName>
    <definedName name="미수수익_2" hidden="1">{"'보고양식'!$A$58:$K$111"}</definedName>
    <definedName name="미수수익_3" localSheetId="3" hidden="1">{"'보고양식'!$A$58:$K$111"}</definedName>
    <definedName name="미수수익_3" hidden="1">{"'보고양식'!$A$58:$K$111"}</definedName>
    <definedName name="미수수익2" localSheetId="3" hidden="1">{"'보고양식'!$A$58:$K$111"}</definedName>
    <definedName name="미수수익2" hidden="1">{"'보고양식'!$A$58:$K$111"}</definedName>
    <definedName name="미수수익2_1" localSheetId="3" hidden="1">{"'보고양식'!$A$58:$K$111"}</definedName>
    <definedName name="미수수익2_1" hidden="1">{"'보고양식'!$A$58:$K$111"}</definedName>
    <definedName name="미수수익2_1_1" localSheetId="3" hidden="1">{"'보고양식'!$A$58:$K$111"}</definedName>
    <definedName name="미수수익2_1_1" hidden="1">{"'보고양식'!$A$58:$K$111"}</definedName>
    <definedName name="미수수익2_1_2" localSheetId="3" hidden="1">{"'보고양식'!$A$58:$K$111"}</definedName>
    <definedName name="미수수익2_1_2" hidden="1">{"'보고양식'!$A$58:$K$111"}</definedName>
    <definedName name="미수수익2_2" localSheetId="3" hidden="1">{"'보고양식'!$A$58:$K$111"}</definedName>
    <definedName name="미수수익2_2" hidden="1">{"'보고양식'!$A$58:$K$111"}</definedName>
    <definedName name="미수수익2_3" localSheetId="3" hidden="1">{"'보고양식'!$A$58:$K$111"}</definedName>
    <definedName name="미수수익2_3" hidden="1">{"'보고양식'!$A$58:$K$111"}</definedName>
    <definedName name="미수이" localSheetId="3" hidden="1">{#N/A,#N/A,FALSE,"Aging Summary";#N/A,#N/A,FALSE,"Ratio Analysis";#N/A,#N/A,FALSE,"Test 120 Day Accts";#N/A,#N/A,FALSE,"Tickmarks"}</definedName>
    <definedName name="미수이" hidden="1">{#N/A,#N/A,FALSE,"Aging Summary";#N/A,#N/A,FALSE,"Ratio Analysis";#N/A,#N/A,FALSE,"Test 120 Day Accts";#N/A,#N/A,FALSE,"Tickmarks"}</definedName>
    <definedName name="미수이_1" localSheetId="3" hidden="1">{#N/A,#N/A,FALSE,"Aging Summary";#N/A,#N/A,FALSE,"Ratio Analysis";#N/A,#N/A,FALSE,"Test 120 Day Accts";#N/A,#N/A,FALSE,"Tickmarks"}</definedName>
    <definedName name="미수이_1" hidden="1">{#N/A,#N/A,FALSE,"Aging Summary";#N/A,#N/A,FALSE,"Ratio Analysis";#N/A,#N/A,FALSE,"Test 120 Day Accts";#N/A,#N/A,FALSE,"Tickmarks"}</definedName>
    <definedName name="미수이_1_1" localSheetId="3" hidden="1">{#N/A,#N/A,FALSE,"Aging Summary";#N/A,#N/A,FALSE,"Ratio Analysis";#N/A,#N/A,FALSE,"Test 120 Day Accts";#N/A,#N/A,FALSE,"Tickmarks"}</definedName>
    <definedName name="미수이_1_1" hidden="1">{#N/A,#N/A,FALSE,"Aging Summary";#N/A,#N/A,FALSE,"Ratio Analysis";#N/A,#N/A,FALSE,"Test 120 Day Accts";#N/A,#N/A,FALSE,"Tickmarks"}</definedName>
    <definedName name="미수이_2" localSheetId="3" hidden="1">{#N/A,#N/A,FALSE,"Aging Summary";#N/A,#N/A,FALSE,"Ratio Analysis";#N/A,#N/A,FALSE,"Test 120 Day Accts";#N/A,#N/A,FALSE,"Tickmarks"}</definedName>
    <definedName name="미수이_2" hidden="1">{#N/A,#N/A,FALSE,"Aging Summary";#N/A,#N/A,FALSE,"Ratio Analysis";#N/A,#N/A,FALSE,"Test 120 Day Accts";#N/A,#N/A,FALSE,"Tickmarks"}</definedName>
    <definedName name="미수이자1" hidden="1">#REF!</definedName>
    <definedName name="미지" localSheetId="3" hidden="1">{#N/A,#N/A,FALSE,"Aging Summary";#N/A,#N/A,FALSE,"Ratio Analysis";#N/A,#N/A,FALSE,"Test 120 Day Accts";#N/A,#N/A,FALSE,"Tickmarks"}</definedName>
    <definedName name="미지" hidden="1">{#N/A,#N/A,FALSE,"Aging Summary";#N/A,#N/A,FALSE,"Ratio Analysis";#N/A,#N/A,FALSE,"Test 120 Day Accts";#N/A,#N/A,FALSE,"Tickmarks"}</definedName>
    <definedName name="미지_1" localSheetId="3" hidden="1">{#N/A,#N/A,FALSE,"Aging Summary";#N/A,#N/A,FALSE,"Ratio Analysis";#N/A,#N/A,FALSE,"Test 120 Day Accts";#N/A,#N/A,FALSE,"Tickmarks"}</definedName>
    <definedName name="미지_1" hidden="1">{#N/A,#N/A,FALSE,"Aging Summary";#N/A,#N/A,FALSE,"Ratio Analysis";#N/A,#N/A,FALSE,"Test 120 Day Accts";#N/A,#N/A,FALSE,"Tickmarks"}</definedName>
    <definedName name="미지_1_1" localSheetId="3" hidden="1">{#N/A,#N/A,FALSE,"Aging Summary";#N/A,#N/A,FALSE,"Ratio Analysis";#N/A,#N/A,FALSE,"Test 120 Day Accts";#N/A,#N/A,FALSE,"Tickmarks"}</definedName>
    <definedName name="미지_1_1" hidden="1">{#N/A,#N/A,FALSE,"Aging Summary";#N/A,#N/A,FALSE,"Ratio Analysis";#N/A,#N/A,FALSE,"Test 120 Day Accts";#N/A,#N/A,FALSE,"Tickmarks"}</definedName>
    <definedName name="미지_2" localSheetId="3" hidden="1">{#N/A,#N/A,FALSE,"Aging Summary";#N/A,#N/A,FALSE,"Ratio Analysis";#N/A,#N/A,FALSE,"Test 120 Day Accts";#N/A,#N/A,FALSE,"Tickmarks"}</definedName>
    <definedName name="미지_2" hidden="1">{#N/A,#N/A,FALSE,"Aging Summary";#N/A,#N/A,FALSE,"Ratio Analysis";#N/A,#N/A,FALSE,"Test 120 Day Accts";#N/A,#N/A,FALSE,"Tickmarks"}</definedName>
    <definedName name="미지급비용" localSheetId="3" hidden="1">{#N/A,#N/A,FALSE,"Aging Summary";#N/A,#N/A,FALSE,"Ratio Analysis";#N/A,#N/A,FALSE,"Test 120 Day Accts";#N/A,#N/A,FALSE,"Tickmarks"}</definedName>
    <definedName name="미지급비용" hidden="1">{#N/A,#N/A,FALSE,"Aging Summary";#N/A,#N/A,FALSE,"Ratio Analysis";#N/A,#N/A,FALSE,"Test 120 Day Accts";#N/A,#N/A,FALSE,"Tickmarks"}</definedName>
    <definedName name="미지급비용_1" localSheetId="3" hidden="1">{#N/A,#N/A,FALSE,"Aging Summary";#N/A,#N/A,FALSE,"Ratio Analysis";#N/A,#N/A,FALSE,"Test 120 Day Accts";#N/A,#N/A,FALSE,"Tickmarks"}</definedName>
    <definedName name="미지급비용_1" hidden="1">{#N/A,#N/A,FALSE,"Aging Summary";#N/A,#N/A,FALSE,"Ratio Analysis";#N/A,#N/A,FALSE,"Test 120 Day Accts";#N/A,#N/A,FALSE,"Tickmarks"}</definedName>
    <definedName name="미지급비용_1_1" localSheetId="3" hidden="1">{#N/A,#N/A,FALSE,"Aging Summary";#N/A,#N/A,FALSE,"Ratio Analysis";#N/A,#N/A,FALSE,"Test 120 Day Accts";#N/A,#N/A,FALSE,"Tickmarks"}</definedName>
    <definedName name="미지급비용_1_1" hidden="1">{#N/A,#N/A,FALSE,"Aging Summary";#N/A,#N/A,FALSE,"Ratio Analysis";#N/A,#N/A,FALSE,"Test 120 Day Accts";#N/A,#N/A,FALSE,"Tickmarks"}</definedName>
    <definedName name="미지급비용_2" localSheetId="3" hidden="1">{#N/A,#N/A,FALSE,"Aging Summary";#N/A,#N/A,FALSE,"Ratio Analysis";#N/A,#N/A,FALSE,"Test 120 Day Accts";#N/A,#N/A,FALSE,"Tickmarks"}</definedName>
    <definedName name="미지급비용_2" hidden="1">{#N/A,#N/A,FALSE,"Aging Summary";#N/A,#N/A,FALSE,"Ratio Analysis";#N/A,#N/A,FALSE,"Test 120 Day Accts";#N/A,#N/A,FALSE,"Tickmarks"}</definedName>
    <definedName name="미치겠네" localSheetId="3" hidden="1">{"'Sheet1'!$A$1:$H$36"}</definedName>
    <definedName name="미치겠네" hidden="1">{"'Sheet1'!$A$1:$H$36"}</definedName>
    <definedName name="미치겠네_1" localSheetId="3" hidden="1">{"'Sheet1'!$A$1:$H$36"}</definedName>
    <definedName name="미치겠네_1" hidden="1">{"'Sheet1'!$A$1:$H$36"}</definedName>
    <definedName name="미치겠네_1_1" localSheetId="3" hidden="1">{"'Sheet1'!$A$1:$H$36"}</definedName>
    <definedName name="미치겠네_1_1" hidden="1">{"'Sheet1'!$A$1:$H$36"}</definedName>
    <definedName name="미치겠네_1_2" localSheetId="3" hidden="1">{"'Sheet1'!$A$1:$H$36"}</definedName>
    <definedName name="미치겠네_1_2" hidden="1">{"'Sheet1'!$A$1:$H$36"}</definedName>
    <definedName name="미치겠네_2" localSheetId="3" hidden="1">{"'Sheet1'!$A$1:$H$36"}</definedName>
    <definedName name="미치겠네_2" hidden="1">{"'Sheet1'!$A$1:$H$36"}</definedName>
    <definedName name="미치겠네_3" localSheetId="3" hidden="1">{"'Sheet1'!$A$1:$H$36"}</definedName>
    <definedName name="미치겠네_3" hidden="1">{"'Sheet1'!$A$1:$H$36"}</definedName>
    <definedName name="ㅂ" localSheetId="3" hidden="1">{#N/A,#N/A,FALSE,"회선임차현황"}</definedName>
    <definedName name="ㅂ" hidden="1">{#N/A,#N/A,FALSE,"회선임차현황"}</definedName>
    <definedName name="ㅂ_1" localSheetId="3" hidden="1">{#N/A,#N/A,FALSE,"회선임차현황"}</definedName>
    <definedName name="ㅂ_1" hidden="1">{#N/A,#N/A,FALSE,"회선임차현황"}</definedName>
    <definedName name="ㅂ_1_1" localSheetId="3" hidden="1">{#N/A,#N/A,FALSE,"회선임차현황"}</definedName>
    <definedName name="ㅂ_1_1" hidden="1">{#N/A,#N/A,FALSE,"회선임차현황"}</definedName>
    <definedName name="ㅂ_2" localSheetId="3" hidden="1">{#N/A,#N/A,FALSE,"회선임차현황"}</definedName>
    <definedName name="ㅂ_2" hidden="1">{#N/A,#N/A,FALSE,"회선임차현황"}</definedName>
    <definedName name="ㅂㄷㄱ" localSheetId="3" hidden="1">{#N/A,#N/A,FALSE,"Aging Summary";#N/A,#N/A,FALSE,"Ratio Analysis";#N/A,#N/A,FALSE,"Test 120 Day Accts";#N/A,#N/A,FALSE,"Tickmarks"}</definedName>
    <definedName name="ㅂㄷㄱ" hidden="1">{#N/A,#N/A,FALSE,"Aging Summary";#N/A,#N/A,FALSE,"Ratio Analysis";#N/A,#N/A,FALSE,"Test 120 Day Accts";#N/A,#N/A,FALSE,"Tickmarks"}</definedName>
    <definedName name="ㅂㄷㄱ_1" localSheetId="3" hidden="1">{#N/A,#N/A,FALSE,"Aging Summary";#N/A,#N/A,FALSE,"Ratio Analysis";#N/A,#N/A,FALSE,"Test 120 Day Accts";#N/A,#N/A,FALSE,"Tickmarks"}</definedName>
    <definedName name="ㅂㄷㄱ_1" hidden="1">{#N/A,#N/A,FALSE,"Aging Summary";#N/A,#N/A,FALSE,"Ratio Analysis";#N/A,#N/A,FALSE,"Test 120 Day Accts";#N/A,#N/A,FALSE,"Tickmarks"}</definedName>
    <definedName name="ㅂㄷㄱ_1_1" localSheetId="3" hidden="1">{#N/A,#N/A,FALSE,"Aging Summary";#N/A,#N/A,FALSE,"Ratio Analysis";#N/A,#N/A,FALSE,"Test 120 Day Accts";#N/A,#N/A,FALSE,"Tickmarks"}</definedName>
    <definedName name="ㅂㄷㄱ_1_1" hidden="1">{#N/A,#N/A,FALSE,"Aging Summary";#N/A,#N/A,FALSE,"Ratio Analysis";#N/A,#N/A,FALSE,"Test 120 Day Accts";#N/A,#N/A,FALSE,"Tickmarks"}</definedName>
    <definedName name="ㅂㄷㄱ_2" localSheetId="3" hidden="1">{#N/A,#N/A,FALSE,"Aging Summary";#N/A,#N/A,FALSE,"Ratio Analysis";#N/A,#N/A,FALSE,"Test 120 Day Accts";#N/A,#N/A,FALSE,"Tickmarks"}</definedName>
    <definedName name="ㅂㄷㄱ_2" hidden="1">{#N/A,#N/A,FALSE,"Aging Summary";#N/A,#N/A,FALSE,"Ratio Analysis";#N/A,#N/A,FALSE,"Test 120 Day Accts";#N/A,#N/A,FALSE,"Tickmarks"}</definedName>
    <definedName name="ㅂㄷㄷㄱ" localSheetId="3" hidden="1">{#N/A,#N/A,FALSE,"Aging Summary";#N/A,#N/A,FALSE,"Ratio Analysis";#N/A,#N/A,FALSE,"Test 120 Day Accts";#N/A,#N/A,FALSE,"Tickmarks"}</definedName>
    <definedName name="ㅂㄷㄷㄱ" hidden="1">{#N/A,#N/A,FALSE,"Aging Summary";#N/A,#N/A,FALSE,"Ratio Analysis";#N/A,#N/A,FALSE,"Test 120 Day Accts";#N/A,#N/A,FALSE,"Tickmarks"}</definedName>
    <definedName name="ㅂㄷㄷㄱ_1" localSheetId="3" hidden="1">{#N/A,#N/A,FALSE,"Aging Summary";#N/A,#N/A,FALSE,"Ratio Analysis";#N/A,#N/A,FALSE,"Test 120 Day Accts";#N/A,#N/A,FALSE,"Tickmarks"}</definedName>
    <definedName name="ㅂㄷㄷㄱ_1" hidden="1">{#N/A,#N/A,FALSE,"Aging Summary";#N/A,#N/A,FALSE,"Ratio Analysis";#N/A,#N/A,FALSE,"Test 120 Day Accts";#N/A,#N/A,FALSE,"Tickmarks"}</definedName>
    <definedName name="ㅂㄷㄷㄱ_1_1" localSheetId="3" hidden="1">{#N/A,#N/A,FALSE,"Aging Summary";#N/A,#N/A,FALSE,"Ratio Analysis";#N/A,#N/A,FALSE,"Test 120 Day Accts";#N/A,#N/A,FALSE,"Tickmarks"}</definedName>
    <definedName name="ㅂㄷㄷㄱ_1_1" hidden="1">{#N/A,#N/A,FALSE,"Aging Summary";#N/A,#N/A,FALSE,"Ratio Analysis";#N/A,#N/A,FALSE,"Test 120 Day Accts";#N/A,#N/A,FALSE,"Tickmarks"}</definedName>
    <definedName name="ㅂㄷㄷㄱ_2" localSheetId="3" hidden="1">{#N/A,#N/A,FALSE,"Aging Summary";#N/A,#N/A,FALSE,"Ratio Analysis";#N/A,#N/A,FALSE,"Test 120 Day Accts";#N/A,#N/A,FALSE,"Tickmarks"}</definedName>
    <definedName name="ㅂㄷㄷㄱ_2" hidden="1">{#N/A,#N/A,FALSE,"Aging Summary";#N/A,#N/A,FALSE,"Ratio Analysis";#N/A,#N/A,FALSE,"Test 120 Day Accts";#N/A,#N/A,FALSE,"Tickmarks"}</definedName>
    <definedName name="ㅂㅂㅂ" localSheetId="3" hidden="1">{#N/A,#N/A,FALSE,"회선임차현황"}</definedName>
    <definedName name="ㅂㅂㅂ" hidden="1">{#N/A,#N/A,FALSE,"회선임차현황"}</definedName>
    <definedName name="ㅂㅂㅂ_1" localSheetId="3" hidden="1">{#N/A,#N/A,FALSE,"회선임차현황"}</definedName>
    <definedName name="ㅂㅂㅂ_1" hidden="1">{#N/A,#N/A,FALSE,"회선임차현황"}</definedName>
    <definedName name="ㅂㅂㅂ_1_1" localSheetId="3" hidden="1">{#N/A,#N/A,FALSE,"회선임차현황"}</definedName>
    <definedName name="ㅂㅂㅂ_1_1" hidden="1">{#N/A,#N/A,FALSE,"회선임차현황"}</definedName>
    <definedName name="ㅂㅂㅂ_2" localSheetId="3" hidden="1">{#N/A,#N/A,FALSE,"회선임차현황"}</definedName>
    <definedName name="ㅂㅂㅂ_2" hidden="1">{#N/A,#N/A,FALSE,"회선임차현황"}</definedName>
    <definedName name="ㅂㅂㅂㅂㅂㅂ" localSheetId="3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ㅂㅂㅂㅂㅂ_1" localSheetId="3" hidden="1">{#N/A,#N/A,FALSE,"지침";#N/A,#N/A,FALSE,"환경분석";#N/A,#N/A,FALSE,"Sheet16"}</definedName>
    <definedName name="ㅂㅂㅂㅂㅂㅂ_1" hidden="1">{#N/A,#N/A,FALSE,"지침";#N/A,#N/A,FALSE,"환경분석";#N/A,#N/A,FALSE,"Sheet16"}</definedName>
    <definedName name="ㅂㅂㅂㅂㅂㅂ_1_1" localSheetId="3" hidden="1">{#N/A,#N/A,FALSE,"지침";#N/A,#N/A,FALSE,"환경분석";#N/A,#N/A,FALSE,"Sheet16"}</definedName>
    <definedName name="ㅂㅂㅂㅂㅂㅂ_1_1" hidden="1">{#N/A,#N/A,FALSE,"지침";#N/A,#N/A,FALSE,"환경분석";#N/A,#N/A,FALSE,"Sheet16"}</definedName>
    <definedName name="ㅂㅂㅂㅂㅂㅂ_2" localSheetId="3" hidden="1">{#N/A,#N/A,FALSE,"지침";#N/A,#N/A,FALSE,"환경분석";#N/A,#N/A,FALSE,"Sheet16"}</definedName>
    <definedName name="ㅂㅂㅂㅂㅂㅂ_2" hidden="1">{#N/A,#N/A,FALSE,"지침";#N/A,#N/A,FALSE,"환경분석";#N/A,#N/A,FALSE,"Sheet16"}</definedName>
    <definedName name="ㅂㅈㄱㄷㅈ" localSheetId="3" hidden="1">{#N/A,#N/A,FALSE,"Aging Summary";#N/A,#N/A,FALSE,"Ratio Analysis";#N/A,#N/A,FALSE,"Test 120 Day Accts";#N/A,#N/A,FALSE,"Tickmarks"}</definedName>
    <definedName name="ㅂㅈㄱㄷㅈ" hidden="1">{#N/A,#N/A,FALSE,"Aging Summary";#N/A,#N/A,FALSE,"Ratio Analysis";#N/A,#N/A,FALSE,"Test 120 Day Accts";#N/A,#N/A,FALSE,"Tickmarks"}</definedName>
    <definedName name="ㅂㅈㄱㄷㅈ_1" localSheetId="3" hidden="1">{#N/A,#N/A,FALSE,"Aging Summary";#N/A,#N/A,FALSE,"Ratio Analysis";#N/A,#N/A,FALSE,"Test 120 Day Accts";#N/A,#N/A,FALSE,"Tickmarks"}</definedName>
    <definedName name="ㅂㅈㄱㄷㅈ_1" hidden="1">{#N/A,#N/A,FALSE,"Aging Summary";#N/A,#N/A,FALSE,"Ratio Analysis";#N/A,#N/A,FALSE,"Test 120 Day Accts";#N/A,#N/A,FALSE,"Tickmarks"}</definedName>
    <definedName name="ㅂㅈㄱㄷㅈ_1_1" localSheetId="3" hidden="1">{#N/A,#N/A,FALSE,"Aging Summary";#N/A,#N/A,FALSE,"Ratio Analysis";#N/A,#N/A,FALSE,"Test 120 Day Accts";#N/A,#N/A,FALSE,"Tickmarks"}</definedName>
    <definedName name="ㅂㅈㄱㄷㅈ_1_1" hidden="1">{#N/A,#N/A,FALSE,"Aging Summary";#N/A,#N/A,FALSE,"Ratio Analysis";#N/A,#N/A,FALSE,"Test 120 Day Accts";#N/A,#N/A,FALSE,"Tickmarks"}</definedName>
    <definedName name="ㅂㅈㄱㄷㅈ_2" localSheetId="3" hidden="1">{#N/A,#N/A,FALSE,"Aging Summary";#N/A,#N/A,FALSE,"Ratio Analysis";#N/A,#N/A,FALSE,"Test 120 Day Accts";#N/A,#N/A,FALSE,"Tickmarks"}</definedName>
    <definedName name="ㅂㅈㄱㄷㅈ_2" hidden="1">{#N/A,#N/A,FALSE,"Aging Summary";#N/A,#N/A,FALSE,"Ratio Analysis";#N/A,#N/A,FALSE,"Test 120 Day Accts";#N/A,#N/A,FALSE,"Tickmarks"}</definedName>
    <definedName name="ㅂㅈㄷ" localSheetId="3" hidden="1">{#N/A,#N/A,FALSE,"Aging Summary";#N/A,#N/A,FALSE,"Ratio Analysis";#N/A,#N/A,FALSE,"Test 120 Day Accts";#N/A,#N/A,FALSE,"Tickmarks"}</definedName>
    <definedName name="ㅂㅈㄷ" hidden="1">{#N/A,#N/A,FALSE,"Aging Summary";#N/A,#N/A,FALSE,"Ratio Analysis";#N/A,#N/A,FALSE,"Test 120 Day Accts";#N/A,#N/A,FALSE,"Tickmarks"}</definedName>
    <definedName name="ㅂㅈㄷ_1" localSheetId="3" hidden="1">{#N/A,#N/A,FALSE,"Aging Summary";#N/A,#N/A,FALSE,"Ratio Analysis";#N/A,#N/A,FALSE,"Test 120 Day Accts";#N/A,#N/A,FALSE,"Tickmarks"}</definedName>
    <definedName name="ㅂㅈㄷ_1" hidden="1">{#N/A,#N/A,FALSE,"Aging Summary";#N/A,#N/A,FALSE,"Ratio Analysis";#N/A,#N/A,FALSE,"Test 120 Day Accts";#N/A,#N/A,FALSE,"Tickmarks"}</definedName>
    <definedName name="ㅂㅈㄷ_1_1" localSheetId="3" hidden="1">{#N/A,#N/A,FALSE,"Aging Summary";#N/A,#N/A,FALSE,"Ratio Analysis";#N/A,#N/A,FALSE,"Test 120 Day Accts";#N/A,#N/A,FALSE,"Tickmarks"}</definedName>
    <definedName name="ㅂㅈㄷ_1_1" hidden="1">{#N/A,#N/A,FALSE,"Aging Summary";#N/A,#N/A,FALSE,"Ratio Analysis";#N/A,#N/A,FALSE,"Test 120 Day Accts";#N/A,#N/A,FALSE,"Tickmarks"}</definedName>
    <definedName name="ㅂㅈㄷ_2" localSheetId="3" hidden="1">{#N/A,#N/A,FALSE,"Aging Summary";#N/A,#N/A,FALSE,"Ratio Analysis";#N/A,#N/A,FALSE,"Test 120 Day Accts";#N/A,#N/A,FALSE,"Tickmarks"}</definedName>
    <definedName name="ㅂㅈㄷ_2" hidden="1">{#N/A,#N/A,FALSE,"Aging Summary";#N/A,#N/A,FALSE,"Ratio Analysis";#N/A,#N/A,FALSE,"Test 120 Day Accts";#N/A,#N/A,FALSE,"Tickmarks"}</definedName>
    <definedName name="바" localSheetId="3" hidden="1">{#N/A,#N/A,FALSE,"ALM-ASISC"}</definedName>
    <definedName name="바" hidden="1">{#N/A,#N/A,FALSE,"ALM-ASISC"}</definedName>
    <definedName name="바_1" localSheetId="3" hidden="1">{#N/A,#N/A,FALSE,"ALM-ASISC"}</definedName>
    <definedName name="바_1" hidden="1">{#N/A,#N/A,FALSE,"ALM-ASISC"}</definedName>
    <definedName name="바_1_1" localSheetId="3" hidden="1">{#N/A,#N/A,FALSE,"ALM-ASISC"}</definedName>
    <definedName name="바_1_1" hidden="1">{#N/A,#N/A,FALSE,"ALM-ASISC"}</definedName>
    <definedName name="바_2" localSheetId="3" hidden="1">{#N/A,#N/A,FALSE,"ALM-ASISC"}</definedName>
    <definedName name="바_2" hidden="1">{#N/A,#N/A,FALSE,"ALM-ASISC"}</definedName>
    <definedName name="바라" localSheetId="3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_1" localSheetId="3" hidden="1">{#N/A,#N/A,FALSE,"1.CRITERIA";#N/A,#N/A,FALSE,"2.IS";#N/A,#N/A,FALSE,"3.BS";#N/A,#N/A,FALSE,"4.PER PL";#N/A,#N/A,FALSE,"5.INVESTMENT";#N/A,#N/A,FALSE,"6.공문";#N/A,#N/A,FALSE,"7.netinvest"}</definedName>
    <definedName name="바라_1" hidden="1">{#N/A,#N/A,FALSE,"1.CRITERIA";#N/A,#N/A,FALSE,"2.IS";#N/A,#N/A,FALSE,"3.BS";#N/A,#N/A,FALSE,"4.PER PL";#N/A,#N/A,FALSE,"5.INVESTMENT";#N/A,#N/A,FALSE,"6.공문";#N/A,#N/A,FALSE,"7.netinvest"}</definedName>
    <definedName name="바라_1_1" localSheetId="3" hidden="1">{#N/A,#N/A,FALSE,"1.CRITERIA";#N/A,#N/A,FALSE,"2.IS";#N/A,#N/A,FALSE,"3.BS";#N/A,#N/A,FALSE,"4.PER PL";#N/A,#N/A,FALSE,"5.INVESTMENT";#N/A,#N/A,FALSE,"6.공문";#N/A,#N/A,FALSE,"7.netinvest"}</definedName>
    <definedName name="바라_1_1" hidden="1">{#N/A,#N/A,FALSE,"1.CRITERIA";#N/A,#N/A,FALSE,"2.IS";#N/A,#N/A,FALSE,"3.BS";#N/A,#N/A,FALSE,"4.PER PL";#N/A,#N/A,FALSE,"5.INVESTMENT";#N/A,#N/A,FALSE,"6.공문";#N/A,#N/A,FALSE,"7.netinvest"}</definedName>
    <definedName name="바라_2" localSheetId="3" hidden="1">{#N/A,#N/A,FALSE,"1.CRITERIA";#N/A,#N/A,FALSE,"2.IS";#N/A,#N/A,FALSE,"3.BS";#N/A,#N/A,FALSE,"4.PER PL";#N/A,#N/A,FALSE,"5.INVESTMENT";#N/A,#N/A,FALSE,"6.공문";#N/A,#N/A,FALSE,"7.netinvest"}</definedName>
    <definedName name="바라_2" hidden="1">{#N/A,#N/A,FALSE,"1.CRITERIA";#N/A,#N/A,FALSE,"2.IS";#N/A,#N/A,FALSE,"3.BS";#N/A,#N/A,FALSE,"4.PER PL";#N/A,#N/A,FALSE,"5.INVESTMENT";#N/A,#N/A,FALSE,"6.공문";#N/A,#N/A,FALSE,"7.netinvest"}</definedName>
    <definedName name="바바" localSheetId="3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_1" localSheetId="3" hidden="1">{#N/A,#N/A,FALSE,"1.CRITERIA";#N/A,#N/A,FALSE,"2.IS";#N/A,#N/A,FALSE,"3.BS";#N/A,#N/A,FALSE,"4.PER PL";#N/A,#N/A,FALSE,"5.INVESTMENT";#N/A,#N/A,FALSE,"6.공문";#N/A,#N/A,FALSE,"7.netinvest"}</definedName>
    <definedName name="바바_1" hidden="1">{#N/A,#N/A,FALSE,"1.CRITERIA";#N/A,#N/A,FALSE,"2.IS";#N/A,#N/A,FALSE,"3.BS";#N/A,#N/A,FALSE,"4.PER PL";#N/A,#N/A,FALSE,"5.INVESTMENT";#N/A,#N/A,FALSE,"6.공문";#N/A,#N/A,FALSE,"7.netinvest"}</definedName>
    <definedName name="바바_1_1" localSheetId="3" hidden="1">{#N/A,#N/A,FALSE,"1.CRITERIA";#N/A,#N/A,FALSE,"2.IS";#N/A,#N/A,FALSE,"3.BS";#N/A,#N/A,FALSE,"4.PER PL";#N/A,#N/A,FALSE,"5.INVESTMENT";#N/A,#N/A,FALSE,"6.공문";#N/A,#N/A,FALSE,"7.netinvest"}</definedName>
    <definedName name="바바_1_1" hidden="1">{#N/A,#N/A,FALSE,"1.CRITERIA";#N/A,#N/A,FALSE,"2.IS";#N/A,#N/A,FALSE,"3.BS";#N/A,#N/A,FALSE,"4.PER PL";#N/A,#N/A,FALSE,"5.INVESTMENT";#N/A,#N/A,FALSE,"6.공문";#N/A,#N/A,FALSE,"7.netinvest"}</definedName>
    <definedName name="바바_2" localSheetId="3" hidden="1">{#N/A,#N/A,FALSE,"1.CRITERIA";#N/A,#N/A,FALSE,"2.IS";#N/A,#N/A,FALSE,"3.BS";#N/A,#N/A,FALSE,"4.PER PL";#N/A,#N/A,FALSE,"5.INVESTMENT";#N/A,#N/A,FALSE,"6.공문";#N/A,#N/A,FALSE,"7.netinvest"}</definedName>
    <definedName name="바바_2" hidden="1">{#N/A,#N/A,FALSE,"1.CRITERIA";#N/A,#N/A,FALSE,"2.IS";#N/A,#N/A,FALSE,"3.BS";#N/A,#N/A,FALSE,"4.PER PL";#N/A,#N/A,FALSE,"5.INVESTMENT";#N/A,#N/A,FALSE,"6.공문";#N/A,#N/A,FALSE,"7.netinvest"}</definedName>
    <definedName name="바이" localSheetId="3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바이_1" localSheetId="3" hidden="1">{#N/A,#N/A,FALSE,"1.CRITERIA";#N/A,#N/A,FALSE,"2.IS";#N/A,#N/A,FALSE,"3.BS";#N/A,#N/A,FALSE,"4.PER PL";#N/A,#N/A,FALSE,"5.INVESTMENT";#N/A,#N/A,FALSE,"6.공문";#N/A,#N/A,FALSE,"7.netinvest"}</definedName>
    <definedName name="바이_1" hidden="1">{#N/A,#N/A,FALSE,"1.CRITERIA";#N/A,#N/A,FALSE,"2.IS";#N/A,#N/A,FALSE,"3.BS";#N/A,#N/A,FALSE,"4.PER PL";#N/A,#N/A,FALSE,"5.INVESTMENT";#N/A,#N/A,FALSE,"6.공문";#N/A,#N/A,FALSE,"7.netinvest"}</definedName>
    <definedName name="바이_1_1" localSheetId="3" hidden="1">{#N/A,#N/A,FALSE,"1.CRITERIA";#N/A,#N/A,FALSE,"2.IS";#N/A,#N/A,FALSE,"3.BS";#N/A,#N/A,FALSE,"4.PER PL";#N/A,#N/A,FALSE,"5.INVESTMENT";#N/A,#N/A,FALSE,"6.공문";#N/A,#N/A,FALSE,"7.netinvest"}</definedName>
    <definedName name="바이_1_1" hidden="1">{#N/A,#N/A,FALSE,"1.CRITERIA";#N/A,#N/A,FALSE,"2.IS";#N/A,#N/A,FALSE,"3.BS";#N/A,#N/A,FALSE,"4.PER PL";#N/A,#N/A,FALSE,"5.INVESTMENT";#N/A,#N/A,FALSE,"6.공문";#N/A,#N/A,FALSE,"7.netinvest"}</definedName>
    <definedName name="바이_2" localSheetId="3" hidden="1">{#N/A,#N/A,FALSE,"1.CRITERIA";#N/A,#N/A,FALSE,"2.IS";#N/A,#N/A,FALSE,"3.BS";#N/A,#N/A,FALSE,"4.PER PL";#N/A,#N/A,FALSE,"5.INVESTMENT";#N/A,#N/A,FALSE,"6.공문";#N/A,#N/A,FALSE,"7.netinvest"}</definedName>
    <definedName name="바이_2" hidden="1">{#N/A,#N/A,FALSE,"1.CRITERIA";#N/A,#N/A,FALSE,"2.IS";#N/A,#N/A,FALSE,"3.BS";#N/A,#N/A,FALSE,"4.PER PL";#N/A,#N/A,FALSE,"5.INVESTMENT";#N/A,#N/A,FALSE,"6.공문";#N/A,#N/A,FALSE,"7.netinvest"}</definedName>
    <definedName name="배관명세" hidden="1">#REF!</definedName>
    <definedName name="범위액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1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1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2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위액2_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" localSheetId="3" hidden="1">{#N/A,#N/A,FALSE,"Aging Summary";#N/A,#N/A,FALSE,"Ratio Analysis";#N/A,#N/A,FALSE,"Test 120 Day Accts";#N/A,#N/A,FALSE,"Tickmarks"}</definedName>
    <definedName name="법" hidden="1">{#N/A,#N/A,FALSE,"Aging Summary";#N/A,#N/A,FALSE,"Ratio Analysis";#N/A,#N/A,FALSE,"Test 120 Day Accts";#N/A,#N/A,FALSE,"Tickmarks"}</definedName>
    <definedName name="법_1" localSheetId="3" hidden="1">{#N/A,#N/A,FALSE,"Aging Summary";#N/A,#N/A,FALSE,"Ratio Analysis";#N/A,#N/A,FALSE,"Test 120 Day Accts";#N/A,#N/A,FALSE,"Tickmarks"}</definedName>
    <definedName name="법_1" hidden="1">{#N/A,#N/A,FALSE,"Aging Summary";#N/A,#N/A,FALSE,"Ratio Analysis";#N/A,#N/A,FALSE,"Test 120 Day Accts";#N/A,#N/A,FALSE,"Tickmarks"}</definedName>
    <definedName name="법_1_1" localSheetId="3" hidden="1">{#N/A,#N/A,FALSE,"Aging Summary";#N/A,#N/A,FALSE,"Ratio Analysis";#N/A,#N/A,FALSE,"Test 120 Day Accts";#N/A,#N/A,FALSE,"Tickmarks"}</definedName>
    <definedName name="법_1_1" hidden="1">{#N/A,#N/A,FALSE,"Aging Summary";#N/A,#N/A,FALSE,"Ratio Analysis";#N/A,#N/A,FALSE,"Test 120 Day Accts";#N/A,#N/A,FALSE,"Tickmarks"}</definedName>
    <definedName name="법_2" localSheetId="3" hidden="1">{#N/A,#N/A,FALSE,"Aging Summary";#N/A,#N/A,FALSE,"Ratio Analysis";#N/A,#N/A,FALSE,"Test 120 Day Accts";#N/A,#N/A,FALSE,"Tickmarks"}</definedName>
    <definedName name="법_2" hidden="1">{#N/A,#N/A,FALSE,"Aging Summary";#N/A,#N/A,FALSE,"Ratio Analysis";#N/A,#N/A,FALSE,"Test 120 Day Accts";#N/A,#N/A,FALSE,"Tickmarks"}</definedName>
    <definedName name="법인등" localSheetId="3" hidden="1">{#N/A,#N/A,FALSE,"Aging Summary";#N/A,#N/A,FALSE,"Ratio Analysis";#N/A,#N/A,FALSE,"Test 120 Day Accts";#N/A,#N/A,FALSE,"Tickmarks"}</definedName>
    <definedName name="법인등" hidden="1">{#N/A,#N/A,FALSE,"Aging Summary";#N/A,#N/A,FALSE,"Ratio Analysis";#N/A,#N/A,FALSE,"Test 120 Day Accts";#N/A,#N/A,FALSE,"Tickmarks"}</definedName>
    <definedName name="법인등_1" localSheetId="3" hidden="1">{#N/A,#N/A,FALSE,"Aging Summary";#N/A,#N/A,FALSE,"Ratio Analysis";#N/A,#N/A,FALSE,"Test 120 Day Accts";#N/A,#N/A,FALSE,"Tickmarks"}</definedName>
    <definedName name="법인등_1" hidden="1">{#N/A,#N/A,FALSE,"Aging Summary";#N/A,#N/A,FALSE,"Ratio Analysis";#N/A,#N/A,FALSE,"Test 120 Day Accts";#N/A,#N/A,FALSE,"Tickmarks"}</definedName>
    <definedName name="법인등_1_1" localSheetId="3" hidden="1">{#N/A,#N/A,FALSE,"Aging Summary";#N/A,#N/A,FALSE,"Ratio Analysis";#N/A,#N/A,FALSE,"Test 120 Day Accts";#N/A,#N/A,FALSE,"Tickmarks"}</definedName>
    <definedName name="법인등_1_1" hidden="1">{#N/A,#N/A,FALSE,"Aging Summary";#N/A,#N/A,FALSE,"Ratio Analysis";#N/A,#N/A,FALSE,"Test 120 Day Accts";#N/A,#N/A,FALSE,"Tickmarks"}</definedName>
    <definedName name="법인등_2" localSheetId="3" hidden="1">{#N/A,#N/A,FALSE,"Aging Summary";#N/A,#N/A,FALSE,"Ratio Analysis";#N/A,#N/A,FALSE,"Test 120 Day Accts";#N/A,#N/A,FALSE,"Tickmarks"}</definedName>
    <definedName name="법인등_2" hidden="1">{#N/A,#N/A,FALSE,"Aging Summary";#N/A,#N/A,FALSE,"Ratio Analysis";#N/A,#N/A,FALSE,"Test 120 Day Accts";#N/A,#N/A,FALSE,"Tickmarks"}</definedName>
    <definedName name="법인세등" localSheetId="3" hidden="1">{#N/A,#N/A,FALSE,"Aging Summary";#N/A,#N/A,FALSE,"Ratio Analysis";#N/A,#N/A,FALSE,"Test 120 Day Accts";#N/A,#N/A,FALSE,"Tickmarks"}</definedName>
    <definedName name="법인세등" hidden="1">{#N/A,#N/A,FALSE,"Aging Summary";#N/A,#N/A,FALSE,"Ratio Analysis";#N/A,#N/A,FALSE,"Test 120 Day Accts";#N/A,#N/A,FALSE,"Tickmarks"}</definedName>
    <definedName name="법인세등_1" localSheetId="3" hidden="1">{#N/A,#N/A,FALSE,"Aging Summary";#N/A,#N/A,FALSE,"Ratio Analysis";#N/A,#N/A,FALSE,"Test 120 Day Accts";#N/A,#N/A,FALSE,"Tickmarks"}</definedName>
    <definedName name="법인세등_1" hidden="1">{#N/A,#N/A,FALSE,"Aging Summary";#N/A,#N/A,FALSE,"Ratio Analysis";#N/A,#N/A,FALSE,"Test 120 Day Accts";#N/A,#N/A,FALSE,"Tickmarks"}</definedName>
    <definedName name="법인세등_1_1" localSheetId="3" hidden="1">{#N/A,#N/A,FALSE,"Aging Summary";#N/A,#N/A,FALSE,"Ratio Analysis";#N/A,#N/A,FALSE,"Test 120 Day Accts";#N/A,#N/A,FALSE,"Tickmarks"}</definedName>
    <definedName name="법인세등_1_1" hidden="1">{#N/A,#N/A,FALSE,"Aging Summary";#N/A,#N/A,FALSE,"Ratio Analysis";#N/A,#N/A,FALSE,"Test 120 Day Accts";#N/A,#N/A,FALSE,"Tickmarks"}</definedName>
    <definedName name="법인세등_2" localSheetId="3" hidden="1">{#N/A,#N/A,FALSE,"Aging Summary";#N/A,#N/A,FALSE,"Ratio Analysis";#N/A,#N/A,FALSE,"Test 120 Day Accts";#N/A,#N/A,FALSE,"Tickmarks"}</definedName>
    <definedName name="법인세등_2" hidden="1">{#N/A,#N/A,FALSE,"Aging Summary";#N/A,#N/A,FALSE,"Ratio Analysis";#N/A,#N/A,FALSE,"Test 120 Day Accts";#N/A,#N/A,FALSE,"Tickmarks"}</definedName>
    <definedName name="변경내역" localSheetId="3" hidden="1">{#N/A,#N/A,FALSE,"3가";#N/A,#N/A,FALSE,"3나";#N/A,#N/A,FALSE,"3다"}</definedName>
    <definedName name="변경내역" hidden="1">{#N/A,#N/A,FALSE,"3가";#N/A,#N/A,FALSE,"3나";#N/A,#N/A,FALSE,"3다"}</definedName>
    <definedName name="변경내역_1" localSheetId="3" hidden="1">{#N/A,#N/A,FALSE,"3가";#N/A,#N/A,FALSE,"3나";#N/A,#N/A,FALSE,"3다"}</definedName>
    <definedName name="변경내역_1" hidden="1">{#N/A,#N/A,FALSE,"3가";#N/A,#N/A,FALSE,"3나";#N/A,#N/A,FALSE,"3다"}</definedName>
    <definedName name="변경내역_1_1" localSheetId="3" hidden="1">{#N/A,#N/A,FALSE,"3가";#N/A,#N/A,FALSE,"3나";#N/A,#N/A,FALSE,"3다"}</definedName>
    <definedName name="변경내역_1_1" hidden="1">{#N/A,#N/A,FALSE,"3가";#N/A,#N/A,FALSE,"3나";#N/A,#N/A,FALSE,"3다"}</definedName>
    <definedName name="변경내역_2" localSheetId="3" hidden="1">{#N/A,#N/A,FALSE,"3가";#N/A,#N/A,FALSE,"3나";#N/A,#N/A,FALSE,"3다"}</definedName>
    <definedName name="변경내역_2" hidden="1">{#N/A,#N/A,FALSE,"3가";#N/A,#N/A,FALSE,"3나";#N/A,#N/A,FALSE,"3다"}</definedName>
    <definedName name="변파유닛" localSheetId="3" hidden="1">{#N/A,#N/A,FALSE,"3가";#N/A,#N/A,FALSE,"3나";#N/A,#N/A,FALSE,"3다"}</definedName>
    <definedName name="변파유닛" hidden="1">{#N/A,#N/A,FALSE,"3가";#N/A,#N/A,FALSE,"3나";#N/A,#N/A,FALSE,"3다"}</definedName>
    <definedName name="변파유닛_1" localSheetId="3" hidden="1">{#N/A,#N/A,FALSE,"3가";#N/A,#N/A,FALSE,"3나";#N/A,#N/A,FALSE,"3다"}</definedName>
    <definedName name="변파유닛_1" hidden="1">{#N/A,#N/A,FALSE,"3가";#N/A,#N/A,FALSE,"3나";#N/A,#N/A,FALSE,"3다"}</definedName>
    <definedName name="변파유닛_1_1" localSheetId="3" hidden="1">{#N/A,#N/A,FALSE,"3가";#N/A,#N/A,FALSE,"3나";#N/A,#N/A,FALSE,"3다"}</definedName>
    <definedName name="변파유닛_1_1" hidden="1">{#N/A,#N/A,FALSE,"3가";#N/A,#N/A,FALSE,"3나";#N/A,#N/A,FALSE,"3다"}</definedName>
    <definedName name="변파유닛_2" localSheetId="3" hidden="1">{#N/A,#N/A,FALSE,"3가";#N/A,#N/A,FALSE,"3나";#N/A,#N/A,FALSE,"3다"}</definedName>
    <definedName name="변파유닛_2" hidden="1">{#N/A,#N/A,FALSE,"3가";#N/A,#N/A,FALSE,"3나";#N/A,#N/A,FALSE,"3다"}</definedName>
    <definedName name="별지8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지8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" hidden="1">#REF!</definedName>
    <definedName name="보" localSheetId="3" hidden="1">{#N/A,#N/A,FALSE,"3가";#N/A,#N/A,FALSE,"3나";#N/A,#N/A,FALSE,"3다"}</definedName>
    <definedName name="보" hidden="1">{#N/A,#N/A,FALSE,"3가";#N/A,#N/A,FALSE,"3나";#N/A,#N/A,FALSE,"3다"}</definedName>
    <definedName name="보_1" localSheetId="3" hidden="1">{#N/A,#N/A,FALSE,"3가";#N/A,#N/A,FALSE,"3나";#N/A,#N/A,FALSE,"3다"}</definedName>
    <definedName name="보_1" hidden="1">{#N/A,#N/A,FALSE,"3가";#N/A,#N/A,FALSE,"3나";#N/A,#N/A,FALSE,"3다"}</definedName>
    <definedName name="보_1_1" localSheetId="3" hidden="1">{#N/A,#N/A,FALSE,"3가";#N/A,#N/A,FALSE,"3나";#N/A,#N/A,FALSE,"3다"}</definedName>
    <definedName name="보_1_1" hidden="1">{#N/A,#N/A,FALSE,"3가";#N/A,#N/A,FALSE,"3나";#N/A,#N/A,FALSE,"3다"}</definedName>
    <definedName name="보_2" localSheetId="3" hidden="1">{#N/A,#N/A,FALSE,"3가";#N/A,#N/A,FALSE,"3나";#N/A,#N/A,FALSE,"3다"}</definedName>
    <definedName name="보_2" hidden="1">{#N/A,#N/A,FALSE,"3가";#N/A,#N/A,FALSE,"3나";#N/A,#N/A,FALSE,"3다"}</definedName>
    <definedName name="보고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고2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라차" localSheetId="3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라차_1" localSheetId="3" hidden="1">{#N/A,#N/A,FALSE,"1.CRITERIA";#N/A,#N/A,FALSE,"2.IS";#N/A,#N/A,FALSE,"3.BS";#N/A,#N/A,FALSE,"4.PER PL";#N/A,#N/A,FALSE,"5.INVESTMENT";#N/A,#N/A,FALSE,"6.공문";#N/A,#N/A,FALSE,"7.netinvest"}</definedName>
    <definedName name="보라차_1" hidden="1">{#N/A,#N/A,FALSE,"1.CRITERIA";#N/A,#N/A,FALSE,"2.IS";#N/A,#N/A,FALSE,"3.BS";#N/A,#N/A,FALSE,"4.PER PL";#N/A,#N/A,FALSE,"5.INVESTMENT";#N/A,#N/A,FALSE,"6.공문";#N/A,#N/A,FALSE,"7.netinvest"}</definedName>
    <definedName name="보라차_1_1" localSheetId="3" hidden="1">{#N/A,#N/A,FALSE,"1.CRITERIA";#N/A,#N/A,FALSE,"2.IS";#N/A,#N/A,FALSE,"3.BS";#N/A,#N/A,FALSE,"4.PER PL";#N/A,#N/A,FALSE,"5.INVESTMENT";#N/A,#N/A,FALSE,"6.공문";#N/A,#N/A,FALSE,"7.netinvest"}</definedName>
    <definedName name="보라차_1_1" hidden="1">{#N/A,#N/A,FALSE,"1.CRITERIA";#N/A,#N/A,FALSE,"2.IS";#N/A,#N/A,FALSE,"3.BS";#N/A,#N/A,FALSE,"4.PER PL";#N/A,#N/A,FALSE,"5.INVESTMENT";#N/A,#N/A,FALSE,"6.공문";#N/A,#N/A,FALSE,"7.netinvest"}</definedName>
    <definedName name="보라차_2" localSheetId="3" hidden="1">{#N/A,#N/A,FALSE,"1.CRITERIA";#N/A,#N/A,FALSE,"2.IS";#N/A,#N/A,FALSE,"3.BS";#N/A,#N/A,FALSE,"4.PER PL";#N/A,#N/A,FALSE,"5.INVESTMENT";#N/A,#N/A,FALSE,"6.공문";#N/A,#N/A,FALSE,"7.netinvest"}</definedName>
    <definedName name="보라차_2" hidden="1">{#N/A,#N/A,FALSE,"1.CRITERIA";#N/A,#N/A,FALSE,"2.IS";#N/A,#N/A,FALSE,"3.BS";#N/A,#N/A,FALSE,"4.PER PL";#N/A,#N/A,FALSE,"5.INVESTMENT";#N/A,#N/A,FALSE,"6.공문";#N/A,#N/A,FALSE,"7.netinvest"}</definedName>
    <definedName name="보봅" localSheetId="3" hidden="1">{#N/A,#N/A,FALSE,"Aging Summary";#N/A,#N/A,FALSE,"Ratio Analysis";#N/A,#N/A,FALSE,"Test 120 Day Accts";#N/A,#N/A,FALSE,"Tickmarks"}</definedName>
    <definedName name="보봅" hidden="1">{#N/A,#N/A,FALSE,"Aging Summary";#N/A,#N/A,FALSE,"Ratio Analysis";#N/A,#N/A,FALSE,"Test 120 Day Accts";#N/A,#N/A,FALSE,"Tickmarks"}</definedName>
    <definedName name="보봅_1" localSheetId="3" hidden="1">{#N/A,#N/A,FALSE,"Aging Summary";#N/A,#N/A,FALSE,"Ratio Analysis";#N/A,#N/A,FALSE,"Test 120 Day Accts";#N/A,#N/A,FALSE,"Tickmarks"}</definedName>
    <definedName name="보봅_1" hidden="1">{#N/A,#N/A,FALSE,"Aging Summary";#N/A,#N/A,FALSE,"Ratio Analysis";#N/A,#N/A,FALSE,"Test 120 Day Accts";#N/A,#N/A,FALSE,"Tickmarks"}</definedName>
    <definedName name="보봅_1_1" localSheetId="3" hidden="1">{#N/A,#N/A,FALSE,"Aging Summary";#N/A,#N/A,FALSE,"Ratio Analysis";#N/A,#N/A,FALSE,"Test 120 Day Accts";#N/A,#N/A,FALSE,"Tickmarks"}</definedName>
    <definedName name="보봅_1_1" hidden="1">{#N/A,#N/A,FALSE,"Aging Summary";#N/A,#N/A,FALSE,"Ratio Analysis";#N/A,#N/A,FALSE,"Test 120 Day Accts";#N/A,#N/A,FALSE,"Tickmarks"}</definedName>
    <definedName name="보봅_2" localSheetId="3" hidden="1">{#N/A,#N/A,FALSE,"Aging Summary";#N/A,#N/A,FALSE,"Ratio Analysis";#N/A,#N/A,FALSE,"Test 120 Day Accts";#N/A,#N/A,FALSE,"Tickmarks"}</definedName>
    <definedName name="보봅_2" hidden="1">{#N/A,#N/A,FALSE,"Aging Summary";#N/A,#N/A,FALSE,"Ratio Analysis";#N/A,#N/A,FALSE,"Test 120 Day Accts";#N/A,#N/A,FALSE,"Tickmarks"}</definedName>
    <definedName name="보아리" localSheetId="3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아리_1" localSheetId="3" hidden="1">{#N/A,#N/A,FALSE,"1.CRITERIA";#N/A,#N/A,FALSE,"2.IS";#N/A,#N/A,FALSE,"3.BS";#N/A,#N/A,FALSE,"4.PER PL";#N/A,#N/A,FALSE,"5.INVESTMENT";#N/A,#N/A,FALSE,"6.공문";#N/A,#N/A,FALSE,"7.netinvest"}</definedName>
    <definedName name="보아리_1" hidden="1">{#N/A,#N/A,FALSE,"1.CRITERIA";#N/A,#N/A,FALSE,"2.IS";#N/A,#N/A,FALSE,"3.BS";#N/A,#N/A,FALSE,"4.PER PL";#N/A,#N/A,FALSE,"5.INVESTMENT";#N/A,#N/A,FALSE,"6.공문";#N/A,#N/A,FALSE,"7.netinvest"}</definedName>
    <definedName name="보아리_1_1" localSheetId="3" hidden="1">{#N/A,#N/A,FALSE,"1.CRITERIA";#N/A,#N/A,FALSE,"2.IS";#N/A,#N/A,FALSE,"3.BS";#N/A,#N/A,FALSE,"4.PER PL";#N/A,#N/A,FALSE,"5.INVESTMENT";#N/A,#N/A,FALSE,"6.공문";#N/A,#N/A,FALSE,"7.netinvest"}</definedName>
    <definedName name="보아리_1_1" hidden="1">{#N/A,#N/A,FALSE,"1.CRITERIA";#N/A,#N/A,FALSE,"2.IS";#N/A,#N/A,FALSE,"3.BS";#N/A,#N/A,FALSE,"4.PER PL";#N/A,#N/A,FALSE,"5.INVESTMENT";#N/A,#N/A,FALSE,"6.공문";#N/A,#N/A,FALSE,"7.netinvest"}</definedName>
    <definedName name="보아리_2" localSheetId="3" hidden="1">{#N/A,#N/A,FALSE,"1.CRITERIA";#N/A,#N/A,FALSE,"2.IS";#N/A,#N/A,FALSE,"3.BS";#N/A,#N/A,FALSE,"4.PER PL";#N/A,#N/A,FALSE,"5.INVESTMENT";#N/A,#N/A,FALSE,"6.공문";#N/A,#N/A,FALSE,"7.netinvest"}</definedName>
    <definedName name="보아리_2" hidden="1">{#N/A,#N/A,FALSE,"1.CRITERIA";#N/A,#N/A,FALSE,"2.IS";#N/A,#N/A,FALSE,"3.BS";#N/A,#N/A,FALSE,"4.PER PL";#N/A,#N/A,FALSE,"5.INVESTMENT";#N/A,#N/A,FALSE,"6.공문";#N/A,#N/A,FALSE,"7.netinvest"}</definedName>
    <definedName name="보이" localSheetId="3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_1" localSheetId="3" hidden="1">{#N/A,#N/A,FALSE,"1.CRITERIA";#N/A,#N/A,FALSE,"2.IS";#N/A,#N/A,FALSE,"3.BS";#N/A,#N/A,FALSE,"4.PER PL";#N/A,#N/A,FALSE,"5.INVESTMENT";#N/A,#N/A,FALSE,"6.공문";#N/A,#N/A,FALSE,"7.netinvest"}</definedName>
    <definedName name="보이_1" hidden="1">{#N/A,#N/A,FALSE,"1.CRITERIA";#N/A,#N/A,FALSE,"2.IS";#N/A,#N/A,FALSE,"3.BS";#N/A,#N/A,FALSE,"4.PER PL";#N/A,#N/A,FALSE,"5.INVESTMENT";#N/A,#N/A,FALSE,"6.공문";#N/A,#N/A,FALSE,"7.netinvest"}</definedName>
    <definedName name="보이_1_1" localSheetId="3" hidden="1">{#N/A,#N/A,FALSE,"1.CRITERIA";#N/A,#N/A,FALSE,"2.IS";#N/A,#N/A,FALSE,"3.BS";#N/A,#N/A,FALSE,"4.PER PL";#N/A,#N/A,FALSE,"5.INVESTMENT";#N/A,#N/A,FALSE,"6.공문";#N/A,#N/A,FALSE,"7.netinvest"}</definedName>
    <definedName name="보이_1_1" hidden="1">{#N/A,#N/A,FALSE,"1.CRITERIA";#N/A,#N/A,FALSE,"2.IS";#N/A,#N/A,FALSE,"3.BS";#N/A,#N/A,FALSE,"4.PER PL";#N/A,#N/A,FALSE,"5.INVESTMENT";#N/A,#N/A,FALSE,"6.공문";#N/A,#N/A,FALSE,"7.netinvest"}</definedName>
    <definedName name="보이_2" localSheetId="3" hidden="1">{#N/A,#N/A,FALSE,"1.CRITERIA";#N/A,#N/A,FALSE,"2.IS";#N/A,#N/A,FALSE,"3.BS";#N/A,#N/A,FALSE,"4.PER PL";#N/A,#N/A,FALSE,"5.INVESTMENT";#N/A,#N/A,FALSE,"6.공문";#N/A,#N/A,FALSE,"7.netinvest"}</definedName>
    <definedName name="보이_2" hidden="1">{#N/A,#N/A,FALSE,"1.CRITERIA";#N/A,#N/A,FALSE,"2.IS";#N/A,#N/A,FALSE,"3.BS";#N/A,#N/A,FALSE,"4.PER PL";#N/A,#N/A,FALSE,"5.INVESTMENT";#N/A,#N/A,FALSE,"6.공문";#N/A,#N/A,FALSE,"7.netinvest"}</definedName>
    <definedName name="보이아" localSheetId="3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이아_1" localSheetId="3" hidden="1">{#N/A,#N/A,FALSE,"1.CRITERIA";#N/A,#N/A,FALSE,"2.IS";#N/A,#N/A,FALSE,"3.BS";#N/A,#N/A,FALSE,"4.PER PL";#N/A,#N/A,FALSE,"5.INVESTMENT";#N/A,#N/A,FALSE,"6.공문";#N/A,#N/A,FALSE,"7.netinvest"}</definedName>
    <definedName name="보이아_1" hidden="1">{#N/A,#N/A,FALSE,"1.CRITERIA";#N/A,#N/A,FALSE,"2.IS";#N/A,#N/A,FALSE,"3.BS";#N/A,#N/A,FALSE,"4.PER PL";#N/A,#N/A,FALSE,"5.INVESTMENT";#N/A,#N/A,FALSE,"6.공문";#N/A,#N/A,FALSE,"7.netinvest"}</definedName>
    <definedName name="보이아_1_1" localSheetId="3" hidden="1">{#N/A,#N/A,FALSE,"1.CRITERIA";#N/A,#N/A,FALSE,"2.IS";#N/A,#N/A,FALSE,"3.BS";#N/A,#N/A,FALSE,"4.PER PL";#N/A,#N/A,FALSE,"5.INVESTMENT";#N/A,#N/A,FALSE,"6.공문";#N/A,#N/A,FALSE,"7.netinvest"}</definedName>
    <definedName name="보이아_1_1" hidden="1">{#N/A,#N/A,FALSE,"1.CRITERIA";#N/A,#N/A,FALSE,"2.IS";#N/A,#N/A,FALSE,"3.BS";#N/A,#N/A,FALSE,"4.PER PL";#N/A,#N/A,FALSE,"5.INVESTMENT";#N/A,#N/A,FALSE,"6.공문";#N/A,#N/A,FALSE,"7.netinvest"}</definedName>
    <definedName name="보이아_2" localSheetId="3" hidden="1">{#N/A,#N/A,FALSE,"1.CRITERIA";#N/A,#N/A,FALSE,"2.IS";#N/A,#N/A,FALSE,"3.BS";#N/A,#N/A,FALSE,"4.PER PL";#N/A,#N/A,FALSE,"5.INVESTMENT";#N/A,#N/A,FALSE,"6.공문";#N/A,#N/A,FALSE,"7.netinvest"}</definedName>
    <definedName name="보이아_2" hidden="1">{#N/A,#N/A,FALSE,"1.CRITERIA";#N/A,#N/A,FALSE,"2.IS";#N/A,#N/A,FALSE,"3.BS";#N/A,#N/A,FALSE,"4.PER PL";#N/A,#N/A,FALSE,"5.INVESTMENT";#N/A,#N/A,FALSE,"6.공문";#N/A,#N/A,FALSE,"7.netinvest"}</definedName>
    <definedName name="보자기" localSheetId="3" hidden="1">{#N/A,#N/A,FALSE,"3가";#N/A,#N/A,FALSE,"3나";#N/A,#N/A,FALSE,"3다"}</definedName>
    <definedName name="보자기" hidden="1">{#N/A,#N/A,FALSE,"3가";#N/A,#N/A,FALSE,"3나";#N/A,#N/A,FALSE,"3다"}</definedName>
    <definedName name="보자기_1" localSheetId="3" hidden="1">{#N/A,#N/A,FALSE,"3가";#N/A,#N/A,FALSE,"3나";#N/A,#N/A,FALSE,"3다"}</definedName>
    <definedName name="보자기_1" hidden="1">{#N/A,#N/A,FALSE,"3가";#N/A,#N/A,FALSE,"3나";#N/A,#N/A,FALSE,"3다"}</definedName>
    <definedName name="보자기_1_1" localSheetId="3" hidden="1">{#N/A,#N/A,FALSE,"3가";#N/A,#N/A,FALSE,"3나";#N/A,#N/A,FALSE,"3다"}</definedName>
    <definedName name="보자기_1_1" hidden="1">{#N/A,#N/A,FALSE,"3가";#N/A,#N/A,FALSE,"3나";#N/A,#N/A,FALSE,"3다"}</definedName>
    <definedName name="보자기_2" localSheetId="3" hidden="1">{#N/A,#N/A,FALSE,"3가";#N/A,#N/A,FALSE,"3나";#N/A,#N/A,FALSE,"3다"}</definedName>
    <definedName name="보자기_2" hidden="1">{#N/A,#N/A,FALSE,"3가";#N/A,#N/A,FALSE,"3나";#N/A,#N/A,FALSE,"3다"}</definedName>
    <definedName name="보험료" localSheetId="3" hidden="1">{#N/A,#N/A,FALSE,"Aging Summary";#N/A,#N/A,FALSE,"Ratio Analysis";#N/A,#N/A,FALSE,"Test 120 Day Accts";#N/A,#N/A,FALSE,"Tickmarks"}</definedName>
    <definedName name="보험료" hidden="1">{#N/A,#N/A,FALSE,"Aging Summary";#N/A,#N/A,FALSE,"Ratio Analysis";#N/A,#N/A,FALSE,"Test 120 Day Accts";#N/A,#N/A,FALSE,"Tickmarks"}</definedName>
    <definedName name="보험료_1" localSheetId="3" hidden="1">{#N/A,#N/A,FALSE,"Aging Summary";#N/A,#N/A,FALSE,"Ratio Analysis";#N/A,#N/A,FALSE,"Test 120 Day Accts";#N/A,#N/A,FALSE,"Tickmarks"}</definedName>
    <definedName name="보험료_1" hidden="1">{#N/A,#N/A,FALSE,"Aging Summary";#N/A,#N/A,FALSE,"Ratio Analysis";#N/A,#N/A,FALSE,"Test 120 Day Accts";#N/A,#N/A,FALSE,"Tickmarks"}</definedName>
    <definedName name="보험료_1_1" localSheetId="3" hidden="1">{#N/A,#N/A,FALSE,"Aging Summary";#N/A,#N/A,FALSE,"Ratio Analysis";#N/A,#N/A,FALSE,"Test 120 Day Accts";#N/A,#N/A,FALSE,"Tickmarks"}</definedName>
    <definedName name="보험료_1_1" hidden="1">{#N/A,#N/A,FALSE,"Aging Summary";#N/A,#N/A,FALSE,"Ratio Analysis";#N/A,#N/A,FALSE,"Test 120 Day Accts";#N/A,#N/A,FALSE,"Tickmarks"}</definedName>
    <definedName name="보험료_2" localSheetId="3" hidden="1">{#N/A,#N/A,FALSE,"Aging Summary";#N/A,#N/A,FALSE,"Ratio Analysis";#N/A,#N/A,FALSE,"Test 120 Day Accts";#N/A,#N/A,FALSE,"Tickmarks"}</definedName>
    <definedName name="보험료_2" hidden="1">{#N/A,#N/A,FALSE,"Aging Summary";#N/A,#N/A,FALSE,"Ratio Analysis";#N/A,#N/A,FALSE,"Test 120 Day Accts";#N/A,#N/A,FALSE,"Tickmarks"}</definedName>
    <definedName name="복사용MS" localSheetId="3" hidden="1">{"orixcsc",#N/A,FALSE,"ORIX CSC";"orixcsc2",#N/A,FALSE,"ORIX CSC"}</definedName>
    <definedName name="복사용MS" hidden="1">{"orixcsc",#N/A,FALSE,"ORIX CSC";"orixcsc2",#N/A,FALSE,"ORIX CSC"}</definedName>
    <definedName name="복사용MS_1" localSheetId="3" hidden="1">{"orixcsc",#N/A,FALSE,"ORIX CSC";"orixcsc2",#N/A,FALSE,"ORIX CSC"}</definedName>
    <definedName name="복사용MS_1" hidden="1">{"orixcsc",#N/A,FALSE,"ORIX CSC";"orixcsc2",#N/A,FALSE,"ORIX CSC"}</definedName>
    <definedName name="복사용MS_1_1" localSheetId="3" hidden="1">{"orixcsc",#N/A,FALSE,"ORIX CSC";"orixcsc2",#N/A,FALSE,"ORIX CSC"}</definedName>
    <definedName name="복사용MS_1_1" hidden="1">{"orixcsc",#N/A,FALSE,"ORIX CSC";"orixcsc2",#N/A,FALSE,"ORIX CSC"}</definedName>
    <definedName name="복사용MS_2" localSheetId="3" hidden="1">{"orixcsc",#N/A,FALSE,"ORIX CSC";"orixcsc2",#N/A,FALSE,"ORIX CSC"}</definedName>
    <definedName name="복사용MS_2" hidden="1">{"orixcsc",#N/A,FALSE,"ORIX CSC";"orixcsc2",#N/A,FALSE,"ORIX CSC"}</definedName>
    <definedName name="부산" localSheetId="3" hidden="1">{#N/A,#N/A,FALSE,"3가";#N/A,#N/A,FALSE,"3나";#N/A,#N/A,FALSE,"3다"}</definedName>
    <definedName name="부산" hidden="1">{#N/A,#N/A,FALSE,"3가";#N/A,#N/A,FALSE,"3나";#N/A,#N/A,FALSE,"3다"}</definedName>
    <definedName name="부산_1" localSheetId="3" hidden="1">{#N/A,#N/A,FALSE,"3가";#N/A,#N/A,FALSE,"3나";#N/A,#N/A,FALSE,"3다"}</definedName>
    <definedName name="부산_1" hidden="1">{#N/A,#N/A,FALSE,"3가";#N/A,#N/A,FALSE,"3나";#N/A,#N/A,FALSE,"3다"}</definedName>
    <definedName name="부산_1_1" localSheetId="3" hidden="1">{#N/A,#N/A,FALSE,"3가";#N/A,#N/A,FALSE,"3나";#N/A,#N/A,FALSE,"3다"}</definedName>
    <definedName name="부산_1_1" hidden="1">{#N/A,#N/A,FALSE,"3가";#N/A,#N/A,FALSE,"3나";#N/A,#N/A,FALSE,"3다"}</definedName>
    <definedName name="부산_2" localSheetId="3" hidden="1">{#N/A,#N/A,FALSE,"3가";#N/A,#N/A,FALSE,"3나";#N/A,#N/A,FALSE,"3다"}</definedName>
    <definedName name="부산_2" hidden="1">{#N/A,#N/A,FALSE,"3가";#N/A,#N/A,FALSE,"3나";#N/A,#N/A,FALSE,"3다"}</definedName>
    <definedName name="부속" hidden="1">#REF!</definedName>
    <definedName name="부진형황_비동기" localSheetId="3" hidden="1">{#N/A,#N/A,FALSE,"3가";#N/A,#N/A,FALSE,"3나";#N/A,#N/A,FALSE,"3다"}</definedName>
    <definedName name="부진형황_비동기" hidden="1">{#N/A,#N/A,FALSE,"3가";#N/A,#N/A,FALSE,"3나";#N/A,#N/A,FALSE,"3다"}</definedName>
    <definedName name="부진형황_비동기_1" localSheetId="3" hidden="1">{#N/A,#N/A,FALSE,"3가";#N/A,#N/A,FALSE,"3나";#N/A,#N/A,FALSE,"3다"}</definedName>
    <definedName name="부진형황_비동기_1" hidden="1">{#N/A,#N/A,FALSE,"3가";#N/A,#N/A,FALSE,"3나";#N/A,#N/A,FALSE,"3다"}</definedName>
    <definedName name="부진형황_비동기_1_1" localSheetId="3" hidden="1">{#N/A,#N/A,FALSE,"3가";#N/A,#N/A,FALSE,"3나";#N/A,#N/A,FALSE,"3다"}</definedName>
    <definedName name="부진형황_비동기_1_1" hidden="1">{#N/A,#N/A,FALSE,"3가";#N/A,#N/A,FALSE,"3나";#N/A,#N/A,FALSE,"3다"}</definedName>
    <definedName name="부진형황_비동기_2" localSheetId="3" hidden="1">{#N/A,#N/A,FALSE,"3가";#N/A,#N/A,FALSE,"3나";#N/A,#N/A,FALSE,"3다"}</definedName>
    <definedName name="부진형황_비동기_2" hidden="1">{#N/A,#N/A,FALSE,"3가";#N/A,#N/A,FALSE,"3나";#N/A,#N/A,FALSE,"3다"}</definedName>
    <definedName name="비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1_1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1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2" localSheetId="3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_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빙수" localSheetId="3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빙수_1" localSheetId="3" hidden="1">{#N/A,#N/A,FALSE,"1.CRITERIA";#N/A,#N/A,FALSE,"2.IS";#N/A,#N/A,FALSE,"3.BS";#N/A,#N/A,FALSE,"4.PER PL";#N/A,#N/A,FALSE,"5.INVESTMENT";#N/A,#N/A,FALSE,"6.공문";#N/A,#N/A,FALSE,"7.netinvest"}</definedName>
    <definedName name="빙수_1" hidden="1">{#N/A,#N/A,FALSE,"1.CRITERIA";#N/A,#N/A,FALSE,"2.IS";#N/A,#N/A,FALSE,"3.BS";#N/A,#N/A,FALSE,"4.PER PL";#N/A,#N/A,FALSE,"5.INVESTMENT";#N/A,#N/A,FALSE,"6.공문";#N/A,#N/A,FALSE,"7.netinvest"}</definedName>
    <definedName name="빙수_1_1" localSheetId="3" hidden="1">{#N/A,#N/A,FALSE,"1.CRITERIA";#N/A,#N/A,FALSE,"2.IS";#N/A,#N/A,FALSE,"3.BS";#N/A,#N/A,FALSE,"4.PER PL";#N/A,#N/A,FALSE,"5.INVESTMENT";#N/A,#N/A,FALSE,"6.공문";#N/A,#N/A,FALSE,"7.netinvest"}</definedName>
    <definedName name="빙수_1_1" hidden="1">{#N/A,#N/A,FALSE,"1.CRITERIA";#N/A,#N/A,FALSE,"2.IS";#N/A,#N/A,FALSE,"3.BS";#N/A,#N/A,FALSE,"4.PER PL";#N/A,#N/A,FALSE,"5.INVESTMENT";#N/A,#N/A,FALSE,"6.공문";#N/A,#N/A,FALSE,"7.netinvest"}</definedName>
    <definedName name="빙수_2" localSheetId="3" hidden="1">{#N/A,#N/A,FALSE,"1.CRITERIA";#N/A,#N/A,FALSE,"2.IS";#N/A,#N/A,FALSE,"3.BS";#N/A,#N/A,FALSE,"4.PER PL";#N/A,#N/A,FALSE,"5.INVESTMENT";#N/A,#N/A,FALSE,"6.공문";#N/A,#N/A,FALSE,"7.netinvest"}</definedName>
    <definedName name="빙수_2" hidden="1">{#N/A,#N/A,FALSE,"1.CRITERIA";#N/A,#N/A,FALSE,"2.IS";#N/A,#N/A,FALSE,"3.BS";#N/A,#N/A,FALSE,"4.PER PL";#N/A,#N/A,FALSE,"5.INVESTMENT";#N/A,#N/A,FALSE,"6.공문";#N/A,#N/A,FALSE,"7.netinvest"}</definedName>
    <definedName name="뻐구기" localSheetId="3" hidden="1">{#N/A,#N/A,FALSE,"3가";#N/A,#N/A,FALSE,"3나";#N/A,#N/A,FALSE,"3다"}</definedName>
    <definedName name="뻐구기" hidden="1">{#N/A,#N/A,FALSE,"3가";#N/A,#N/A,FALSE,"3나";#N/A,#N/A,FALSE,"3다"}</definedName>
    <definedName name="뻐구기_1" localSheetId="3" hidden="1">{#N/A,#N/A,FALSE,"3가";#N/A,#N/A,FALSE,"3나";#N/A,#N/A,FALSE,"3다"}</definedName>
    <definedName name="뻐구기_1" hidden="1">{#N/A,#N/A,FALSE,"3가";#N/A,#N/A,FALSE,"3나";#N/A,#N/A,FALSE,"3다"}</definedName>
    <definedName name="뻐구기_1_1" localSheetId="3" hidden="1">{#N/A,#N/A,FALSE,"3가";#N/A,#N/A,FALSE,"3나";#N/A,#N/A,FALSE,"3다"}</definedName>
    <definedName name="뻐구기_1_1" hidden="1">{#N/A,#N/A,FALSE,"3가";#N/A,#N/A,FALSE,"3나";#N/A,#N/A,FALSE,"3다"}</definedName>
    <definedName name="뻐구기_2" localSheetId="3" hidden="1">{#N/A,#N/A,FALSE,"3가";#N/A,#N/A,FALSE,"3나";#N/A,#N/A,FALSE,"3다"}</definedName>
    <definedName name="뻐구기_2" hidden="1">{#N/A,#N/A,FALSE,"3가";#N/A,#N/A,FALSE,"3나";#N/A,#N/A,FALSE,"3다"}</definedName>
    <definedName name="ㅅ" localSheetId="3" hidden="1">{"'Desktop Inventory 현황'!$B$2:$O$35"}</definedName>
    <definedName name="ㅅ" hidden="1">{"'Desktop Inventory 현황'!$B$2:$O$35"}</definedName>
    <definedName name="ㅅ_1" localSheetId="3" hidden="1">{"'Desktop Inventory 현황'!$B$2:$O$35"}</definedName>
    <definedName name="ㅅ_1" hidden="1">{"'Desktop Inventory 현황'!$B$2:$O$35"}</definedName>
    <definedName name="ㅅ_1_1" localSheetId="3" hidden="1">{"'Desktop Inventory 현황'!$B$2:$O$35"}</definedName>
    <definedName name="ㅅ_1_1" hidden="1">{"'Desktop Inventory 현황'!$B$2:$O$35"}</definedName>
    <definedName name="ㅅ_1_2" localSheetId="3" hidden="1">{"'Desktop Inventory 현황'!$B$2:$O$35"}</definedName>
    <definedName name="ㅅ_1_2" hidden="1">{"'Desktop Inventory 현황'!$B$2:$O$35"}</definedName>
    <definedName name="ㅅ_2" localSheetId="3" hidden="1">{"'Desktop Inventory 현황'!$B$2:$O$35"}</definedName>
    <definedName name="ㅅ_2" hidden="1">{"'Desktop Inventory 현황'!$B$2:$O$35"}</definedName>
    <definedName name="ㅅ_3" localSheetId="3" hidden="1">{"'Desktop Inventory 현황'!$B$2:$O$35"}</definedName>
    <definedName name="ㅅ_3" hidden="1">{"'Desktop Inventory 현황'!$B$2:$O$35"}</definedName>
    <definedName name="ㅅㅅ" localSheetId="3" hidden="1">{"'Desktop Inventory 현황'!$B$2:$O$35"}</definedName>
    <definedName name="ㅅㅅ" hidden="1">{"'Desktop Inventory 현황'!$B$2:$O$35"}</definedName>
    <definedName name="ㅅㅅ_1" localSheetId="3" hidden="1">{"'Desktop Inventory 현황'!$B$2:$O$35"}</definedName>
    <definedName name="ㅅㅅ_1" hidden="1">{"'Desktop Inventory 현황'!$B$2:$O$35"}</definedName>
    <definedName name="ㅅㅅ_1_1" localSheetId="3" hidden="1">{"'Desktop Inventory 현황'!$B$2:$O$35"}</definedName>
    <definedName name="ㅅㅅ_1_1" hidden="1">{"'Desktop Inventory 현황'!$B$2:$O$35"}</definedName>
    <definedName name="ㅅㅅ_1_2" localSheetId="3" hidden="1">{"'Desktop Inventory 현황'!$B$2:$O$35"}</definedName>
    <definedName name="ㅅㅅ_1_2" hidden="1">{"'Desktop Inventory 현황'!$B$2:$O$35"}</definedName>
    <definedName name="ㅅㅅ_2" localSheetId="3" hidden="1">{"'Desktop Inventory 현황'!$B$2:$O$35"}</definedName>
    <definedName name="ㅅㅅ_2" hidden="1">{"'Desktop Inventory 현황'!$B$2:$O$35"}</definedName>
    <definedName name="ㅅㅅ_3" localSheetId="3" hidden="1">{"'Desktop Inventory 현황'!$B$2:$O$35"}</definedName>
    <definedName name="ㅅㅅ_3" hidden="1">{"'Desktop Inventory 현황'!$B$2:$O$35"}</definedName>
    <definedName name="ㅅㅅㅅ" hidden="1">#REF!</definedName>
    <definedName name="ㅅㅅㅅㅅㅅ" localSheetId="3" hidden="1">{#N/A,#N/A,FALSE,"1.CRITERIA";#N/A,#N/A,FALSE,"2.IS";#N/A,#N/A,FALSE,"3.BS";#N/A,#N/A,FALSE,"4.PER PL";#N/A,#N/A,FALSE,"5.INVESTMENT";#N/A,#N/A,FALSE,"6.공문";#N/A,#N/A,FALSE,"7.netinvest"}</definedName>
    <definedName name="ㅅㅅㅅㅅㅅ" hidden="1">{#N/A,#N/A,FALSE,"1.CRITERIA";#N/A,#N/A,FALSE,"2.IS";#N/A,#N/A,FALSE,"3.BS";#N/A,#N/A,FALSE,"4.PER PL";#N/A,#N/A,FALSE,"5.INVESTMENT";#N/A,#N/A,FALSE,"6.공문";#N/A,#N/A,FALSE,"7.netinvest"}</definedName>
    <definedName name="ㅅㅅㅅㅅㅅ_1" localSheetId="3" hidden="1">{#N/A,#N/A,FALSE,"1.CRITERIA";#N/A,#N/A,FALSE,"2.IS";#N/A,#N/A,FALSE,"3.BS";#N/A,#N/A,FALSE,"4.PER PL";#N/A,#N/A,FALSE,"5.INVESTMENT";#N/A,#N/A,FALSE,"6.공문";#N/A,#N/A,FALSE,"7.netinvest"}</definedName>
    <definedName name="ㅅㅅㅅㅅㅅ_1" hidden="1">{#N/A,#N/A,FALSE,"1.CRITERIA";#N/A,#N/A,FALSE,"2.IS";#N/A,#N/A,FALSE,"3.BS";#N/A,#N/A,FALSE,"4.PER PL";#N/A,#N/A,FALSE,"5.INVESTMENT";#N/A,#N/A,FALSE,"6.공문";#N/A,#N/A,FALSE,"7.netinvest"}</definedName>
    <definedName name="ㅅㅅㅅㅅㅅ_1_1" localSheetId="3" hidden="1">{#N/A,#N/A,FALSE,"1.CRITERIA";#N/A,#N/A,FALSE,"2.IS";#N/A,#N/A,FALSE,"3.BS";#N/A,#N/A,FALSE,"4.PER PL";#N/A,#N/A,FALSE,"5.INVESTMENT";#N/A,#N/A,FALSE,"6.공문";#N/A,#N/A,FALSE,"7.netinvest"}</definedName>
    <definedName name="ㅅㅅㅅㅅㅅ_1_1" hidden="1">{#N/A,#N/A,FALSE,"1.CRITERIA";#N/A,#N/A,FALSE,"2.IS";#N/A,#N/A,FALSE,"3.BS";#N/A,#N/A,FALSE,"4.PER PL";#N/A,#N/A,FALSE,"5.INVESTMENT";#N/A,#N/A,FALSE,"6.공문";#N/A,#N/A,FALSE,"7.netinvest"}</definedName>
    <definedName name="ㅅㅅㅅㅅㅅ_2" localSheetId="3" hidden="1">{#N/A,#N/A,FALSE,"1.CRITERIA";#N/A,#N/A,FALSE,"2.IS";#N/A,#N/A,FALSE,"3.BS";#N/A,#N/A,FALSE,"4.PER PL";#N/A,#N/A,FALSE,"5.INVESTMENT";#N/A,#N/A,FALSE,"6.공문";#N/A,#N/A,FALSE,"7.netinvest"}</definedName>
    <definedName name="ㅅㅅㅅㅅㅅ_2" hidden="1">{#N/A,#N/A,FALSE,"1.CRITERIA";#N/A,#N/A,FALSE,"2.IS";#N/A,#N/A,FALSE,"3.BS";#N/A,#N/A,FALSE,"4.PER PL";#N/A,#N/A,FALSE,"5.INVESTMENT";#N/A,#N/A,FALSE,"6.공문";#N/A,#N/A,FALSE,"7.netinvest"}</definedName>
    <definedName name="사" localSheetId="3" hidden="1">{#N/A,#N/A,FALSE,"ALM-ASISC"}</definedName>
    <definedName name="사" hidden="1">{#N/A,#N/A,FALSE,"ALM-ASISC"}</definedName>
    <definedName name="사_1" localSheetId="3" hidden="1">{#N/A,#N/A,FALSE,"ALM-ASISC"}</definedName>
    <definedName name="사_1" hidden="1">{#N/A,#N/A,FALSE,"ALM-ASISC"}</definedName>
    <definedName name="사_1_1" localSheetId="3" hidden="1">{#N/A,#N/A,FALSE,"ALM-ASISC"}</definedName>
    <definedName name="사_1_1" hidden="1">{#N/A,#N/A,FALSE,"ALM-ASISC"}</definedName>
    <definedName name="사_2" localSheetId="3" hidden="1">{#N/A,#N/A,FALSE,"ALM-ASISC"}</definedName>
    <definedName name="사_2" hidden="1">{#N/A,#N/A,FALSE,"ALM-ASISC"}</definedName>
    <definedName name="사1" localSheetId="3" hidden="1">{#N/A,#N/A,FALSE,"지침";#N/A,#N/A,FALSE,"환경분석";#N/A,#N/A,FALSE,"Sheet16"}</definedName>
    <definedName name="사1" hidden="1">{#N/A,#N/A,FALSE,"지침";#N/A,#N/A,FALSE,"환경분석";#N/A,#N/A,FALSE,"Sheet16"}</definedName>
    <definedName name="사1_1" localSheetId="3" hidden="1">{#N/A,#N/A,FALSE,"지침";#N/A,#N/A,FALSE,"환경분석";#N/A,#N/A,FALSE,"Sheet16"}</definedName>
    <definedName name="사1_1" hidden="1">{#N/A,#N/A,FALSE,"지침";#N/A,#N/A,FALSE,"환경분석";#N/A,#N/A,FALSE,"Sheet16"}</definedName>
    <definedName name="사1_1_1" localSheetId="3" hidden="1">{#N/A,#N/A,FALSE,"지침";#N/A,#N/A,FALSE,"환경분석";#N/A,#N/A,FALSE,"Sheet16"}</definedName>
    <definedName name="사1_1_1" hidden="1">{#N/A,#N/A,FALSE,"지침";#N/A,#N/A,FALSE,"환경분석";#N/A,#N/A,FALSE,"Sheet16"}</definedName>
    <definedName name="사1_2" localSheetId="3" hidden="1">{#N/A,#N/A,FALSE,"지침";#N/A,#N/A,FALSE,"환경분석";#N/A,#N/A,FALSE,"Sheet16"}</definedName>
    <definedName name="사1_2" hidden="1">{#N/A,#N/A,FALSE,"지침";#N/A,#N/A,FALSE,"환경분석";#N/A,#N/A,FALSE,"Sheet16"}</definedName>
    <definedName name="사랑" localSheetId="3" hidden="1">{"'Sheet1'!$A$1:$H$36"}</definedName>
    <definedName name="사랑" hidden="1">{"'Sheet1'!$A$1:$H$36"}</definedName>
    <definedName name="사랑_1" localSheetId="3" hidden="1">{"'Sheet1'!$A$1:$H$36"}</definedName>
    <definedName name="사랑_1" hidden="1">{"'Sheet1'!$A$1:$H$36"}</definedName>
    <definedName name="사랑_1_1" localSheetId="3" hidden="1">{"'Sheet1'!$A$1:$H$36"}</definedName>
    <definedName name="사랑_1_1" hidden="1">{"'Sheet1'!$A$1:$H$36"}</definedName>
    <definedName name="사랑_1_2" localSheetId="3" hidden="1">{"'Sheet1'!$A$1:$H$36"}</definedName>
    <definedName name="사랑_1_2" hidden="1">{"'Sheet1'!$A$1:$H$36"}</definedName>
    <definedName name="사랑_2" localSheetId="3" hidden="1">{"'Sheet1'!$A$1:$H$36"}</definedName>
    <definedName name="사랑_2" hidden="1">{"'Sheet1'!$A$1:$H$36"}</definedName>
    <definedName name="사랑_3" localSheetId="3" hidden="1">{"'Sheet1'!$A$1:$H$36"}</definedName>
    <definedName name="사랑_3" hidden="1">{"'Sheet1'!$A$1:$H$36"}</definedName>
    <definedName name="사사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사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사업자별3" localSheetId="3" hidden="1">{#N/A,#N/A,FALSE,"회선임차현황"}</definedName>
    <definedName name="사업자별3" hidden="1">{#N/A,#N/A,FALSE,"회선임차현황"}</definedName>
    <definedName name="사업자별3_1" localSheetId="3" hidden="1">{#N/A,#N/A,FALSE,"회선임차현황"}</definedName>
    <definedName name="사업자별3_1" hidden="1">{#N/A,#N/A,FALSE,"회선임차현황"}</definedName>
    <definedName name="사업자별3_1_1" localSheetId="3" hidden="1">{#N/A,#N/A,FALSE,"회선임차현황"}</definedName>
    <definedName name="사업자별3_1_1" hidden="1">{#N/A,#N/A,FALSE,"회선임차현황"}</definedName>
    <definedName name="사업자별3_2" localSheetId="3" hidden="1">{#N/A,#N/A,FALSE,"회선임차현황"}</definedName>
    <definedName name="사업자별3_2" hidden="1">{#N/A,#N/A,FALSE,"회선임차현황"}</definedName>
    <definedName name="사용료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료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localSheetId="3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원미지급_1" localSheetId="3" hidden="1">{#N/A,#N/A,FALSE,"1.CRITERIA";#N/A,#N/A,FALSE,"2.IS";#N/A,#N/A,FALSE,"3.BS";#N/A,#N/A,FALSE,"4.PER PL";#N/A,#N/A,FALSE,"5.INVESTMENT";#N/A,#N/A,FALSE,"6.공문";#N/A,#N/A,FALSE,"7.netinvest"}</definedName>
    <definedName name="사원미지급_1" hidden="1">{#N/A,#N/A,FALSE,"1.CRITERIA";#N/A,#N/A,FALSE,"2.IS";#N/A,#N/A,FALSE,"3.BS";#N/A,#N/A,FALSE,"4.PER PL";#N/A,#N/A,FALSE,"5.INVESTMENT";#N/A,#N/A,FALSE,"6.공문";#N/A,#N/A,FALSE,"7.netinvest"}</definedName>
    <definedName name="사원미지급_1_1" localSheetId="3" hidden="1">{#N/A,#N/A,FALSE,"1.CRITERIA";#N/A,#N/A,FALSE,"2.IS";#N/A,#N/A,FALSE,"3.BS";#N/A,#N/A,FALSE,"4.PER PL";#N/A,#N/A,FALSE,"5.INVESTMENT";#N/A,#N/A,FALSE,"6.공문";#N/A,#N/A,FALSE,"7.netinvest"}</definedName>
    <definedName name="사원미지급_1_1" hidden="1">{#N/A,#N/A,FALSE,"1.CRITERIA";#N/A,#N/A,FALSE,"2.IS";#N/A,#N/A,FALSE,"3.BS";#N/A,#N/A,FALSE,"4.PER PL";#N/A,#N/A,FALSE,"5.INVESTMENT";#N/A,#N/A,FALSE,"6.공문";#N/A,#N/A,FALSE,"7.netinvest"}</definedName>
    <definedName name="사원미지급_2" localSheetId="3" hidden="1">{#N/A,#N/A,FALSE,"1.CRITERIA";#N/A,#N/A,FALSE,"2.IS";#N/A,#N/A,FALSE,"3.BS";#N/A,#N/A,FALSE,"4.PER PL";#N/A,#N/A,FALSE,"5.INVESTMENT";#N/A,#N/A,FALSE,"6.공문";#N/A,#N/A,FALSE,"7.netinvest"}</definedName>
    <definedName name="사원미지급_2" hidden="1">{#N/A,#N/A,FALSE,"1.CRITERIA";#N/A,#N/A,FALSE,"2.IS";#N/A,#N/A,FALSE,"3.BS";#N/A,#N/A,FALSE,"4.PER PL";#N/A,#N/A,FALSE,"5.INVESTMENT";#N/A,#N/A,FALSE,"6.공문";#N/A,#N/A,FALSE,"7.netinvest"}</definedName>
    <definedName name="사장보좌임원" localSheetId="3" hidden="1">{"'Desktop Inventory 현황'!$B$2:$O$35"}</definedName>
    <definedName name="사장보좌임원" hidden="1">{"'Desktop Inventory 현황'!$B$2:$O$35"}</definedName>
    <definedName name="사장보좌임원_1" localSheetId="3" hidden="1">{"'Desktop Inventory 현황'!$B$2:$O$35"}</definedName>
    <definedName name="사장보좌임원_1" hidden="1">{"'Desktop Inventory 현황'!$B$2:$O$35"}</definedName>
    <definedName name="사장보좌임원_1_1" localSheetId="3" hidden="1">{"'Desktop Inventory 현황'!$B$2:$O$35"}</definedName>
    <definedName name="사장보좌임원_1_1" hidden="1">{"'Desktop Inventory 현황'!$B$2:$O$35"}</definedName>
    <definedName name="사장보좌임원_1_2" localSheetId="3" hidden="1">{"'Desktop Inventory 현황'!$B$2:$O$35"}</definedName>
    <definedName name="사장보좌임원_1_2" hidden="1">{"'Desktop Inventory 현황'!$B$2:$O$35"}</definedName>
    <definedName name="사장보좌임원_2" localSheetId="3" hidden="1">{"'Desktop Inventory 현황'!$B$2:$O$35"}</definedName>
    <definedName name="사장보좌임원_2" hidden="1">{"'Desktop Inventory 현황'!$B$2:$O$35"}</definedName>
    <definedName name="사장보좌임원_3" localSheetId="3" hidden="1">{"'Desktop Inventory 현황'!$B$2:$O$35"}</definedName>
    <definedName name="사장보좌임원_3" hidden="1">{"'Desktop Inventory 현황'!$B$2:$O$35"}</definedName>
    <definedName name="상반기" localSheetId="3" hidden="1">{#N/A,#N/A,FALSE,"회선임차현황"}</definedName>
    <definedName name="상반기" hidden="1">{#N/A,#N/A,FALSE,"회선임차현황"}</definedName>
    <definedName name="상반기_1" localSheetId="3" hidden="1">{#N/A,#N/A,FALSE,"회선임차현황"}</definedName>
    <definedName name="상반기_1" hidden="1">{#N/A,#N/A,FALSE,"회선임차현황"}</definedName>
    <definedName name="상반기_1_1" localSheetId="3" hidden="1">{#N/A,#N/A,FALSE,"회선임차현황"}</definedName>
    <definedName name="상반기_1_1" hidden="1">{#N/A,#N/A,FALSE,"회선임차현황"}</definedName>
    <definedName name="상반기_2" localSheetId="3" hidden="1">{#N/A,#N/A,FALSE,"회선임차현황"}</definedName>
    <definedName name="상반기_2" hidden="1">{#N/A,#N/A,FALSE,"회선임차현황"}</definedName>
    <definedName name="상품" localSheetId="3" hidden="1">{#N/A,#N/A,FALSE,"Aging Summary";#N/A,#N/A,FALSE,"Ratio Analysis";#N/A,#N/A,FALSE,"Test 120 Day Accts";#N/A,#N/A,FALSE,"Tickmarks"}</definedName>
    <definedName name="상품" hidden="1">{#N/A,#N/A,FALSE,"Aging Summary";#N/A,#N/A,FALSE,"Ratio Analysis";#N/A,#N/A,FALSE,"Test 120 Day Accts";#N/A,#N/A,FALSE,"Tickmarks"}</definedName>
    <definedName name="상품_1" localSheetId="3" hidden="1">{#N/A,#N/A,FALSE,"Aging Summary";#N/A,#N/A,FALSE,"Ratio Analysis";#N/A,#N/A,FALSE,"Test 120 Day Accts";#N/A,#N/A,FALSE,"Tickmarks"}</definedName>
    <definedName name="상품_1" hidden="1">{#N/A,#N/A,FALSE,"Aging Summary";#N/A,#N/A,FALSE,"Ratio Analysis";#N/A,#N/A,FALSE,"Test 120 Day Accts";#N/A,#N/A,FALSE,"Tickmarks"}</definedName>
    <definedName name="상품_1_1" localSheetId="3" hidden="1">{#N/A,#N/A,FALSE,"Aging Summary";#N/A,#N/A,FALSE,"Ratio Analysis";#N/A,#N/A,FALSE,"Test 120 Day Accts";#N/A,#N/A,FALSE,"Tickmarks"}</definedName>
    <definedName name="상품_1_1" hidden="1">{#N/A,#N/A,FALSE,"Aging Summary";#N/A,#N/A,FALSE,"Ratio Analysis";#N/A,#N/A,FALSE,"Test 120 Day Accts";#N/A,#N/A,FALSE,"Tickmarks"}</definedName>
    <definedName name="상품_2" localSheetId="3" hidden="1">{#N/A,#N/A,FALSE,"Aging Summary";#N/A,#N/A,FALSE,"Ratio Analysis";#N/A,#N/A,FALSE,"Test 120 Day Accts";#N/A,#N/A,FALSE,"Tickmarks"}</definedName>
    <definedName name="상품_2" hidden="1">{#N/A,#N/A,FALSE,"Aging Summary";#N/A,#N/A,FALSE,"Ratio Analysis";#N/A,#N/A,FALSE,"Test 120 Day Accts";#N/A,#N/A,FALSE,"Tickmarks"}</definedName>
    <definedName name="새" localSheetId="3" hidden="1">{#N/A,#N/A,FALSE,"Aging Summary";#N/A,#N/A,FALSE,"Ratio Analysis";#N/A,#N/A,FALSE,"Test 120 Day Accts";#N/A,#N/A,FALSE,"Tickmarks"}</definedName>
    <definedName name="새" hidden="1">{#N/A,#N/A,FALSE,"Aging Summary";#N/A,#N/A,FALSE,"Ratio Analysis";#N/A,#N/A,FALSE,"Test 120 Day Accts";#N/A,#N/A,FALSE,"Tickmarks"}</definedName>
    <definedName name="새_1" localSheetId="3" hidden="1">{#N/A,#N/A,FALSE,"Aging Summary";#N/A,#N/A,FALSE,"Ratio Analysis";#N/A,#N/A,FALSE,"Test 120 Day Accts";#N/A,#N/A,FALSE,"Tickmarks"}</definedName>
    <definedName name="새_1" hidden="1">{#N/A,#N/A,FALSE,"Aging Summary";#N/A,#N/A,FALSE,"Ratio Analysis";#N/A,#N/A,FALSE,"Test 120 Day Accts";#N/A,#N/A,FALSE,"Tickmarks"}</definedName>
    <definedName name="새_1_1" localSheetId="3" hidden="1">{#N/A,#N/A,FALSE,"Aging Summary";#N/A,#N/A,FALSE,"Ratio Analysis";#N/A,#N/A,FALSE,"Test 120 Day Accts";#N/A,#N/A,FALSE,"Tickmarks"}</definedName>
    <definedName name="새_1_1" hidden="1">{#N/A,#N/A,FALSE,"Aging Summary";#N/A,#N/A,FALSE,"Ratio Analysis";#N/A,#N/A,FALSE,"Test 120 Day Accts";#N/A,#N/A,FALSE,"Tickmarks"}</definedName>
    <definedName name="새_2" localSheetId="3" hidden="1">{#N/A,#N/A,FALSE,"Aging Summary";#N/A,#N/A,FALSE,"Ratio Analysis";#N/A,#N/A,FALSE,"Test 120 Day Accts";#N/A,#N/A,FALSE,"Tickmarks"}</definedName>
    <definedName name="새_2" hidden="1">{#N/A,#N/A,FALSE,"Aging Summary";#N/A,#N/A,FALSE,"Ratio Analysis";#N/A,#N/A,FALSE,"Test 120 Day Accts";#N/A,#N/A,FALSE,"Tickmarks"}</definedName>
    <definedName name="생산2부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_1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_1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_2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2부_2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_1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_1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_2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_2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서버2" localSheetId="3" hidden="1">{"'Desktop Inventory 현황'!$B$2:$O$35"}</definedName>
    <definedName name="서버2" hidden="1">{"'Desktop Inventory 현황'!$B$2:$O$35"}</definedName>
    <definedName name="서버2_1" localSheetId="3" hidden="1">{"'Desktop Inventory 현황'!$B$2:$O$35"}</definedName>
    <definedName name="서버2_1" hidden="1">{"'Desktop Inventory 현황'!$B$2:$O$35"}</definedName>
    <definedName name="서버2_1_1" localSheetId="3" hidden="1">{"'Desktop Inventory 현황'!$B$2:$O$35"}</definedName>
    <definedName name="서버2_1_1" hidden="1">{"'Desktop Inventory 현황'!$B$2:$O$35"}</definedName>
    <definedName name="서버2_1_2" localSheetId="3" hidden="1">{"'Desktop Inventory 현황'!$B$2:$O$35"}</definedName>
    <definedName name="서버2_1_2" hidden="1">{"'Desktop Inventory 현황'!$B$2:$O$35"}</definedName>
    <definedName name="서버2_2" localSheetId="3" hidden="1">{"'Desktop Inventory 현황'!$B$2:$O$35"}</definedName>
    <definedName name="서버2_2" hidden="1">{"'Desktop Inventory 현황'!$B$2:$O$35"}</definedName>
    <definedName name="서버2_3" localSheetId="3" hidden="1">{"'Desktop Inventory 현황'!$B$2:$O$35"}</definedName>
    <definedName name="서버2_3" hidden="1">{"'Desktop Inventory 현황'!$B$2:$O$35"}</definedName>
    <definedName name="서병진" localSheetId="3" hidden="1">{#N/A,#N/A,FALSE,"3가";#N/A,#N/A,FALSE,"3나";#N/A,#N/A,FALSE,"3다"}</definedName>
    <definedName name="서병진" hidden="1">{#N/A,#N/A,FALSE,"3가";#N/A,#N/A,FALSE,"3나";#N/A,#N/A,FALSE,"3다"}</definedName>
    <definedName name="서병진_1" localSheetId="3" hidden="1">{#N/A,#N/A,FALSE,"3가";#N/A,#N/A,FALSE,"3나";#N/A,#N/A,FALSE,"3다"}</definedName>
    <definedName name="서병진_1" hidden="1">{#N/A,#N/A,FALSE,"3가";#N/A,#N/A,FALSE,"3나";#N/A,#N/A,FALSE,"3다"}</definedName>
    <definedName name="서병진_1_1" localSheetId="3" hidden="1">{#N/A,#N/A,FALSE,"3가";#N/A,#N/A,FALSE,"3나";#N/A,#N/A,FALSE,"3다"}</definedName>
    <definedName name="서병진_1_1" hidden="1">{#N/A,#N/A,FALSE,"3가";#N/A,#N/A,FALSE,"3나";#N/A,#N/A,FALSE,"3다"}</definedName>
    <definedName name="서병진_2" localSheetId="3" hidden="1">{#N/A,#N/A,FALSE,"3가";#N/A,#N/A,FALSE,"3나";#N/A,#N/A,FALSE,"3다"}</definedName>
    <definedName name="서병진_2" hidden="1">{#N/A,#N/A,FALSE,"3가";#N/A,#N/A,FALSE,"3나";#N/A,#N/A,FALSE,"3다"}</definedName>
    <definedName name="서이" localSheetId="3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이_1" localSheetId="3" hidden="1">{#N/A,#N/A,FALSE,"1.CRITERIA";#N/A,#N/A,FALSE,"2.IS";#N/A,#N/A,FALSE,"3.BS";#N/A,#N/A,FALSE,"4.PER PL";#N/A,#N/A,FALSE,"5.INVESTMENT";#N/A,#N/A,FALSE,"6.공문";#N/A,#N/A,FALSE,"7.netinvest"}</definedName>
    <definedName name="서이_1" hidden="1">{#N/A,#N/A,FALSE,"1.CRITERIA";#N/A,#N/A,FALSE,"2.IS";#N/A,#N/A,FALSE,"3.BS";#N/A,#N/A,FALSE,"4.PER PL";#N/A,#N/A,FALSE,"5.INVESTMENT";#N/A,#N/A,FALSE,"6.공문";#N/A,#N/A,FALSE,"7.netinvest"}</definedName>
    <definedName name="서이_1_1" localSheetId="3" hidden="1">{#N/A,#N/A,FALSE,"1.CRITERIA";#N/A,#N/A,FALSE,"2.IS";#N/A,#N/A,FALSE,"3.BS";#N/A,#N/A,FALSE,"4.PER PL";#N/A,#N/A,FALSE,"5.INVESTMENT";#N/A,#N/A,FALSE,"6.공문";#N/A,#N/A,FALSE,"7.netinvest"}</definedName>
    <definedName name="서이_1_1" hidden="1">{#N/A,#N/A,FALSE,"1.CRITERIA";#N/A,#N/A,FALSE,"2.IS";#N/A,#N/A,FALSE,"3.BS";#N/A,#N/A,FALSE,"4.PER PL";#N/A,#N/A,FALSE,"5.INVESTMENT";#N/A,#N/A,FALSE,"6.공문";#N/A,#N/A,FALSE,"7.netinvest"}</definedName>
    <definedName name="서이_2" localSheetId="3" hidden="1">{#N/A,#N/A,FALSE,"1.CRITERIA";#N/A,#N/A,FALSE,"2.IS";#N/A,#N/A,FALSE,"3.BS";#N/A,#N/A,FALSE,"4.PER PL";#N/A,#N/A,FALSE,"5.INVESTMENT";#N/A,#N/A,FALSE,"6.공문";#N/A,#N/A,FALSE,"7.netinvest"}</definedName>
    <definedName name="서이_2" hidden="1">{#N/A,#N/A,FALSE,"1.CRITERIA";#N/A,#N/A,FALSE,"2.IS";#N/A,#N/A,FALSE,"3.BS";#N/A,#N/A,FALSE,"4.PER PL";#N/A,#N/A,FALSE,"5.INVESTMENT";#N/A,#N/A,FALSE,"6.공문";#N/A,#N/A,FALSE,"7.netinvest"}</definedName>
    <definedName name="선급" localSheetId="3" hidden="1">{#N/A,#N/A,FALSE,"Aging Summary";#N/A,#N/A,FALSE,"Ratio Analysis";#N/A,#N/A,FALSE,"Test 120 Day Accts";#N/A,#N/A,FALSE,"Tickmarks"}</definedName>
    <definedName name="선급" hidden="1">{#N/A,#N/A,FALSE,"Aging Summary";#N/A,#N/A,FALSE,"Ratio Analysis";#N/A,#N/A,FALSE,"Test 120 Day Accts";#N/A,#N/A,FALSE,"Tickmarks"}</definedName>
    <definedName name="선급_1" localSheetId="3" hidden="1">{#N/A,#N/A,FALSE,"Aging Summary";#N/A,#N/A,FALSE,"Ratio Analysis";#N/A,#N/A,FALSE,"Test 120 Day Accts";#N/A,#N/A,FALSE,"Tickmarks"}</definedName>
    <definedName name="선급_1" hidden="1">{#N/A,#N/A,FALSE,"Aging Summary";#N/A,#N/A,FALSE,"Ratio Analysis";#N/A,#N/A,FALSE,"Test 120 Day Accts";#N/A,#N/A,FALSE,"Tickmarks"}</definedName>
    <definedName name="선급_1_1" localSheetId="3" hidden="1">{#N/A,#N/A,FALSE,"Aging Summary";#N/A,#N/A,FALSE,"Ratio Analysis";#N/A,#N/A,FALSE,"Test 120 Day Accts";#N/A,#N/A,FALSE,"Tickmarks"}</definedName>
    <definedName name="선급_1_1" hidden="1">{#N/A,#N/A,FALSE,"Aging Summary";#N/A,#N/A,FALSE,"Ratio Analysis";#N/A,#N/A,FALSE,"Test 120 Day Accts";#N/A,#N/A,FALSE,"Tickmarks"}</definedName>
    <definedName name="선급_2" localSheetId="3" hidden="1">{#N/A,#N/A,FALSE,"Aging Summary";#N/A,#N/A,FALSE,"Ratio Analysis";#N/A,#N/A,FALSE,"Test 120 Day Accts";#N/A,#N/A,FALSE,"Tickmarks"}</definedName>
    <definedName name="선급_2" hidden="1">{#N/A,#N/A,FALSE,"Aging Summary";#N/A,#N/A,FALSE,"Ratio Analysis";#N/A,#N/A,FALSE,"Test 120 Day Accts";#N/A,#N/A,FALSE,"Tickmarks"}</definedName>
    <definedName name="선급금" localSheetId="3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_1" localSheetId="3" hidden="1">{#N/A,#N/A,FALSE,"1.CRITERIA";#N/A,#N/A,FALSE,"2.IS";#N/A,#N/A,FALSE,"3.BS";#N/A,#N/A,FALSE,"4.PER PL";#N/A,#N/A,FALSE,"5.INVESTMENT";#N/A,#N/A,FALSE,"6.공문";#N/A,#N/A,FALSE,"7.netinvest"}</definedName>
    <definedName name="선급금_1" hidden="1">{#N/A,#N/A,FALSE,"1.CRITERIA";#N/A,#N/A,FALSE,"2.IS";#N/A,#N/A,FALSE,"3.BS";#N/A,#N/A,FALSE,"4.PER PL";#N/A,#N/A,FALSE,"5.INVESTMENT";#N/A,#N/A,FALSE,"6.공문";#N/A,#N/A,FALSE,"7.netinvest"}</definedName>
    <definedName name="선급금_1_1" localSheetId="3" hidden="1">{#N/A,#N/A,FALSE,"1.CRITERIA";#N/A,#N/A,FALSE,"2.IS";#N/A,#N/A,FALSE,"3.BS";#N/A,#N/A,FALSE,"4.PER PL";#N/A,#N/A,FALSE,"5.INVESTMENT";#N/A,#N/A,FALSE,"6.공문";#N/A,#N/A,FALSE,"7.netinvest"}</definedName>
    <definedName name="선급금_1_1" hidden="1">{#N/A,#N/A,FALSE,"1.CRITERIA";#N/A,#N/A,FALSE,"2.IS";#N/A,#N/A,FALSE,"3.BS";#N/A,#N/A,FALSE,"4.PER PL";#N/A,#N/A,FALSE,"5.INVESTMENT";#N/A,#N/A,FALSE,"6.공문";#N/A,#N/A,FALSE,"7.netinvest"}</definedName>
    <definedName name="선급금_2" localSheetId="3" hidden="1">{#N/A,#N/A,FALSE,"1.CRITERIA";#N/A,#N/A,FALSE,"2.IS";#N/A,#N/A,FALSE,"3.BS";#N/A,#N/A,FALSE,"4.PER PL";#N/A,#N/A,FALSE,"5.INVESTMENT";#N/A,#N/A,FALSE,"6.공문";#N/A,#N/A,FALSE,"7.netinvest"}</definedName>
    <definedName name="선급금_2" hidden="1">{#N/A,#N/A,FALSE,"1.CRITERIA";#N/A,#N/A,FALSE,"2.IS";#N/A,#N/A,FALSE,"3.BS";#N/A,#N/A,FALSE,"4.PER PL";#N/A,#N/A,FALSE,"5.INVESTMENT";#N/A,#N/A,FALSE,"6.공문";#N/A,#N/A,FALSE,"7.netinvest"}</definedName>
    <definedName name="선급비용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이자" localSheetId="3" hidden="1">{"'Sheet1'!$A$1:$H$36"}</definedName>
    <definedName name="선급이자" hidden="1">{"'Sheet1'!$A$1:$H$36"}</definedName>
    <definedName name="선급이자_1" localSheetId="3" hidden="1">{"'Sheet1'!$A$1:$H$36"}</definedName>
    <definedName name="선급이자_1" hidden="1">{"'Sheet1'!$A$1:$H$36"}</definedName>
    <definedName name="선급이자_1_1" localSheetId="3" hidden="1">{"'Sheet1'!$A$1:$H$36"}</definedName>
    <definedName name="선급이자_1_1" hidden="1">{"'Sheet1'!$A$1:$H$36"}</definedName>
    <definedName name="선급이자_1_2" localSheetId="3" hidden="1">{"'Sheet1'!$A$1:$H$36"}</definedName>
    <definedName name="선급이자_1_2" hidden="1">{"'Sheet1'!$A$1:$H$36"}</definedName>
    <definedName name="선급이자_2" localSheetId="3" hidden="1">{"'Sheet1'!$A$1:$H$36"}</definedName>
    <definedName name="선급이자_2" hidden="1">{"'Sheet1'!$A$1:$H$36"}</definedName>
    <definedName name="선급이자_3" localSheetId="3" hidden="1">{"'Sheet1'!$A$1:$H$36"}</definedName>
    <definedName name="선급이자_3" hidden="1">{"'Sheet1'!$A$1:$H$36"}</definedName>
    <definedName name="선수금서" localSheetId="3" hidden="1">{#N/A,#N/A,FALSE,"공무,경리 매출 대비"}</definedName>
    <definedName name="선수금서" hidden="1">{#N/A,#N/A,FALSE,"공무,경리 매출 대비"}</definedName>
    <definedName name="선수금서_1" localSheetId="3" hidden="1">{#N/A,#N/A,FALSE,"공무,경리 매출 대비"}</definedName>
    <definedName name="선수금서_1" hidden="1">{#N/A,#N/A,FALSE,"공무,경리 매출 대비"}</definedName>
    <definedName name="선수금서_1_1" localSheetId="3" hidden="1">{#N/A,#N/A,FALSE,"공무,경리 매출 대비"}</definedName>
    <definedName name="선수금서_1_1" hidden="1">{#N/A,#N/A,FALSE,"공무,경리 매출 대비"}</definedName>
    <definedName name="선수금서_2" localSheetId="3" hidden="1">{#N/A,#N/A,FALSE,"공무,경리 매출 대비"}</definedName>
    <definedName name="선수금서_2" hidden="1">{#N/A,#N/A,FALSE,"공무,경리 매출 대비"}</definedName>
    <definedName name="선택" localSheetId="3" hidden="1">{#N/A,#N/A,FALSE,"지침";#N/A,#N/A,FALSE,"환경분석";#N/A,#N/A,FALSE,"Sheet16"}</definedName>
    <definedName name="선택" hidden="1">{#N/A,#N/A,FALSE,"지침";#N/A,#N/A,FALSE,"환경분석";#N/A,#N/A,FALSE,"Sheet16"}</definedName>
    <definedName name="선택_1" localSheetId="3" hidden="1">{#N/A,#N/A,FALSE,"지침";#N/A,#N/A,FALSE,"환경분석";#N/A,#N/A,FALSE,"Sheet16"}</definedName>
    <definedName name="선택_1" hidden="1">{#N/A,#N/A,FALSE,"지침";#N/A,#N/A,FALSE,"환경분석";#N/A,#N/A,FALSE,"Sheet16"}</definedName>
    <definedName name="선택_1_1" localSheetId="3" hidden="1">{#N/A,#N/A,FALSE,"지침";#N/A,#N/A,FALSE,"환경분석";#N/A,#N/A,FALSE,"Sheet16"}</definedName>
    <definedName name="선택_1_1" hidden="1">{#N/A,#N/A,FALSE,"지침";#N/A,#N/A,FALSE,"환경분석";#N/A,#N/A,FALSE,"Sheet16"}</definedName>
    <definedName name="선택_2" localSheetId="3" hidden="1">{#N/A,#N/A,FALSE,"지침";#N/A,#N/A,FALSE,"환경분석";#N/A,#N/A,FALSE,"Sheet16"}</definedName>
    <definedName name="선택_2" hidden="1">{#N/A,#N/A,FALSE,"지침";#N/A,#N/A,FALSE,"환경분석";#N/A,#N/A,FALSE,"Sheet16"}</definedName>
    <definedName name="설계량" localSheetId="3" hidden="1">{#N/A,#N/A,FALSE,"3가";#N/A,#N/A,FALSE,"3나";#N/A,#N/A,FALSE,"3다"}</definedName>
    <definedName name="설계량" hidden="1">{#N/A,#N/A,FALSE,"3가";#N/A,#N/A,FALSE,"3나";#N/A,#N/A,FALSE,"3다"}</definedName>
    <definedName name="설계량_1" localSheetId="3" hidden="1">{#N/A,#N/A,FALSE,"3가";#N/A,#N/A,FALSE,"3나";#N/A,#N/A,FALSE,"3다"}</definedName>
    <definedName name="설계량_1" hidden="1">{#N/A,#N/A,FALSE,"3가";#N/A,#N/A,FALSE,"3나";#N/A,#N/A,FALSE,"3다"}</definedName>
    <definedName name="설계량_1_1" localSheetId="3" hidden="1">{#N/A,#N/A,FALSE,"3가";#N/A,#N/A,FALSE,"3나";#N/A,#N/A,FALSE,"3다"}</definedName>
    <definedName name="설계량_1_1" hidden="1">{#N/A,#N/A,FALSE,"3가";#N/A,#N/A,FALSE,"3나";#N/A,#N/A,FALSE,"3다"}</definedName>
    <definedName name="설계량_2" localSheetId="3" hidden="1">{#N/A,#N/A,FALSE,"3가";#N/A,#N/A,FALSE,"3나";#N/A,#N/A,FALSE,"3다"}</definedName>
    <definedName name="설계량_2" hidden="1">{#N/A,#N/A,FALSE,"3가";#N/A,#N/A,FALSE,"3나";#N/A,#N/A,FALSE,"3다"}</definedName>
    <definedName name="성우" localSheetId="3" hidden="1">{#N/A,#N/A,FALSE,"Sheet1";#N/A,#N/A,FALSE,"Sheet1";#N/A,#N/A,FALSE,"Sheet1"}</definedName>
    <definedName name="성우" hidden="1">{#N/A,#N/A,FALSE,"Sheet1";#N/A,#N/A,FALSE,"Sheet1";#N/A,#N/A,FALSE,"Sheet1"}</definedName>
    <definedName name="성우_1" localSheetId="3" hidden="1">{#N/A,#N/A,FALSE,"Sheet1";#N/A,#N/A,FALSE,"Sheet1";#N/A,#N/A,FALSE,"Sheet1"}</definedName>
    <definedName name="성우_1" hidden="1">{#N/A,#N/A,FALSE,"Sheet1";#N/A,#N/A,FALSE,"Sheet1";#N/A,#N/A,FALSE,"Sheet1"}</definedName>
    <definedName name="성우_1_1" localSheetId="3" hidden="1">{#N/A,#N/A,FALSE,"Sheet1";#N/A,#N/A,FALSE,"Sheet1";#N/A,#N/A,FALSE,"Sheet1"}</definedName>
    <definedName name="성우_1_1" hidden="1">{#N/A,#N/A,FALSE,"Sheet1";#N/A,#N/A,FALSE,"Sheet1";#N/A,#N/A,FALSE,"Sheet1"}</definedName>
    <definedName name="성우_2" localSheetId="3" hidden="1">{#N/A,#N/A,FALSE,"Sheet1";#N/A,#N/A,FALSE,"Sheet1";#N/A,#N/A,FALSE,"Sheet1"}</definedName>
    <definedName name="성우_2" hidden="1">{#N/A,#N/A,FALSE,"Sheet1";#N/A,#N/A,FALSE,"Sheet1";#N/A,#N/A,FALSE,"Sheet1"}</definedName>
    <definedName name="세무조정구분" localSheetId="3" hidden="1">{#N/A,#N/A,FALSE,"Aging Summary";#N/A,#N/A,FALSE,"Ratio Analysis";#N/A,#N/A,FALSE,"Test 120 Day Accts";#N/A,#N/A,FALSE,"Tickmarks"}</definedName>
    <definedName name="세무조정구분" hidden="1">{#N/A,#N/A,FALSE,"Aging Summary";#N/A,#N/A,FALSE,"Ratio Analysis";#N/A,#N/A,FALSE,"Test 120 Day Accts";#N/A,#N/A,FALSE,"Tickmarks"}</definedName>
    <definedName name="세무조정구분_1" localSheetId="3" hidden="1">{#N/A,#N/A,FALSE,"Aging Summary";#N/A,#N/A,FALSE,"Ratio Analysis";#N/A,#N/A,FALSE,"Test 120 Day Accts";#N/A,#N/A,FALSE,"Tickmarks"}</definedName>
    <definedName name="세무조정구분_1" hidden="1">{#N/A,#N/A,FALSE,"Aging Summary";#N/A,#N/A,FALSE,"Ratio Analysis";#N/A,#N/A,FALSE,"Test 120 Day Accts";#N/A,#N/A,FALSE,"Tickmarks"}</definedName>
    <definedName name="세무조정구분_1_1" localSheetId="3" hidden="1">{#N/A,#N/A,FALSE,"Aging Summary";#N/A,#N/A,FALSE,"Ratio Analysis";#N/A,#N/A,FALSE,"Test 120 Day Accts";#N/A,#N/A,FALSE,"Tickmarks"}</definedName>
    <definedName name="세무조정구분_1_1" hidden="1">{#N/A,#N/A,FALSE,"Aging Summary";#N/A,#N/A,FALSE,"Ratio Analysis";#N/A,#N/A,FALSE,"Test 120 Day Accts";#N/A,#N/A,FALSE,"Tickmarks"}</definedName>
    <definedName name="세무조정구분_2" localSheetId="3" hidden="1">{#N/A,#N/A,FALSE,"Aging Summary";#N/A,#N/A,FALSE,"Ratio Analysis";#N/A,#N/A,FALSE,"Test 120 Day Accts";#N/A,#N/A,FALSE,"Tickmarks"}</definedName>
    <definedName name="세무조정구분_2" hidden="1">{#N/A,#N/A,FALSE,"Aging Summary";#N/A,#N/A,FALSE,"Ratio Analysis";#N/A,#N/A,FALSE,"Test 120 Day Accts";#N/A,#N/A,FALSE,"Tickmarks"}</definedName>
    <definedName name="세전익익" localSheetId="3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세전익익_1" localSheetId="3" hidden="1">{#N/A,#N/A,FALSE,"지침";#N/A,#N/A,FALSE,"환경분석";#N/A,#N/A,FALSE,"Sheet16"}</definedName>
    <definedName name="세전익익_1" hidden="1">{#N/A,#N/A,FALSE,"지침";#N/A,#N/A,FALSE,"환경분석";#N/A,#N/A,FALSE,"Sheet16"}</definedName>
    <definedName name="세전익익_1_1" localSheetId="3" hidden="1">{#N/A,#N/A,FALSE,"지침";#N/A,#N/A,FALSE,"환경분석";#N/A,#N/A,FALSE,"Sheet16"}</definedName>
    <definedName name="세전익익_1_1" hidden="1">{#N/A,#N/A,FALSE,"지침";#N/A,#N/A,FALSE,"환경분석";#N/A,#N/A,FALSE,"Sheet16"}</definedName>
    <definedName name="세전익익_2" localSheetId="3" hidden="1">{#N/A,#N/A,FALSE,"지침";#N/A,#N/A,FALSE,"환경분석";#N/A,#N/A,FALSE,"Sheet16"}</definedName>
    <definedName name="세전익익_2" hidden="1">{#N/A,#N/A,FALSE,"지침";#N/A,#N/A,FALSE,"환경분석";#N/A,#N/A,FALSE,"Sheet16"}</definedName>
    <definedName name="소" localSheetId="3" hidden="1">{#N/A,#N/A,FALSE,"Sheet1";#N/A,#N/A,FALSE,"Sheet1";#N/A,#N/A,FALSE,"Sheet1"}</definedName>
    <definedName name="소" hidden="1">{#N/A,#N/A,FALSE,"Sheet1";#N/A,#N/A,FALSE,"Sheet1";#N/A,#N/A,FALSE,"Sheet1"}</definedName>
    <definedName name="소_1" localSheetId="3" hidden="1">{#N/A,#N/A,FALSE,"Sheet1";#N/A,#N/A,FALSE,"Sheet1";#N/A,#N/A,FALSE,"Sheet1"}</definedName>
    <definedName name="소_1" hidden="1">{#N/A,#N/A,FALSE,"Sheet1";#N/A,#N/A,FALSE,"Sheet1";#N/A,#N/A,FALSE,"Sheet1"}</definedName>
    <definedName name="소_1_1" localSheetId="3" hidden="1">{#N/A,#N/A,FALSE,"Sheet1";#N/A,#N/A,FALSE,"Sheet1";#N/A,#N/A,FALSE,"Sheet1"}</definedName>
    <definedName name="소_1_1" hidden="1">{#N/A,#N/A,FALSE,"Sheet1";#N/A,#N/A,FALSE,"Sheet1";#N/A,#N/A,FALSE,"Sheet1"}</definedName>
    <definedName name="소_2" localSheetId="3" hidden="1">{#N/A,#N/A,FALSE,"Sheet1";#N/A,#N/A,FALSE,"Sheet1";#N/A,#N/A,FALSE,"Sheet1"}</definedName>
    <definedName name="소_2" hidden="1">{#N/A,#N/A,FALSE,"Sheet1";#N/A,#N/A,FALSE,"Sheet1";#N/A,#N/A,FALSE,"Sheet1"}</definedName>
    <definedName name="소득구분3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3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구분조서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localSheetId="3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실_1" localSheetId="3" hidden="1">{#N/A,#N/A,FALSE,"1.CRITERIA";#N/A,#N/A,FALSE,"2.IS";#N/A,#N/A,FALSE,"3.BS";#N/A,#N/A,FALSE,"4.PER PL";#N/A,#N/A,FALSE,"5.INVESTMENT";#N/A,#N/A,FALSE,"6.공문";#N/A,#N/A,FALSE,"7.netinvest"}</definedName>
    <definedName name="손실_1" hidden="1">{#N/A,#N/A,FALSE,"1.CRITERIA";#N/A,#N/A,FALSE,"2.IS";#N/A,#N/A,FALSE,"3.BS";#N/A,#N/A,FALSE,"4.PER PL";#N/A,#N/A,FALSE,"5.INVESTMENT";#N/A,#N/A,FALSE,"6.공문";#N/A,#N/A,FALSE,"7.netinvest"}</definedName>
    <definedName name="손실_1_1" localSheetId="3" hidden="1">{#N/A,#N/A,FALSE,"1.CRITERIA";#N/A,#N/A,FALSE,"2.IS";#N/A,#N/A,FALSE,"3.BS";#N/A,#N/A,FALSE,"4.PER PL";#N/A,#N/A,FALSE,"5.INVESTMENT";#N/A,#N/A,FALSE,"6.공문";#N/A,#N/A,FALSE,"7.netinvest"}</definedName>
    <definedName name="손실_1_1" hidden="1">{#N/A,#N/A,FALSE,"1.CRITERIA";#N/A,#N/A,FALSE,"2.IS";#N/A,#N/A,FALSE,"3.BS";#N/A,#N/A,FALSE,"4.PER PL";#N/A,#N/A,FALSE,"5.INVESTMENT";#N/A,#N/A,FALSE,"6.공문";#N/A,#N/A,FALSE,"7.netinvest"}</definedName>
    <definedName name="손실_2" localSheetId="3" hidden="1">{#N/A,#N/A,FALSE,"1.CRITERIA";#N/A,#N/A,FALSE,"2.IS";#N/A,#N/A,FALSE,"3.BS";#N/A,#N/A,FALSE,"4.PER PL";#N/A,#N/A,FALSE,"5.INVESTMENT";#N/A,#N/A,FALSE,"6.공문";#N/A,#N/A,FALSE,"7.netinvest"}</definedName>
    <definedName name="손실_2" hidden="1">{#N/A,#N/A,FALSE,"1.CRITERIA";#N/A,#N/A,FALSE,"2.IS";#N/A,#N/A,FALSE,"3.BS";#N/A,#N/A,FALSE,"4.PER PL";#N/A,#N/A,FALSE,"5.INVESTMENT";#N/A,#N/A,FALSE,"6.공문";#N/A,#N/A,FALSE,"7.netinvest"}</definedName>
    <definedName name="손익" localSheetId="3" hidden="1">{#N/A,#N/A,FALSE,"회선임차현황"}</definedName>
    <definedName name="손익" hidden="1">{#N/A,#N/A,FALSE,"회선임차현황"}</definedName>
    <definedName name="손익_1" localSheetId="3" hidden="1">{#N/A,#N/A,FALSE,"회선임차현황"}</definedName>
    <definedName name="손익_1" hidden="1">{#N/A,#N/A,FALSE,"회선임차현황"}</definedName>
    <definedName name="손익_1_1" localSheetId="3" hidden="1">{#N/A,#N/A,FALSE,"회선임차현황"}</definedName>
    <definedName name="손익_1_1" hidden="1">{#N/A,#N/A,FALSE,"회선임차현황"}</definedName>
    <definedName name="손익_2" localSheetId="3" hidden="1">{#N/A,#N/A,FALSE,"회선임차현황"}</definedName>
    <definedName name="손익_2" hidden="1">{#N/A,#N/A,FALSE,"회선임차현황"}</definedName>
    <definedName name="손익계산서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손익계산서가로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계산서가로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익변경" localSheetId="3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손익변경_1" localSheetId="3" hidden="1">{#N/A,#N/A,FALSE,"지침";#N/A,#N/A,FALSE,"환경분석";#N/A,#N/A,FALSE,"Sheet16"}</definedName>
    <definedName name="손익변경_1" hidden="1">{#N/A,#N/A,FALSE,"지침";#N/A,#N/A,FALSE,"환경분석";#N/A,#N/A,FALSE,"Sheet16"}</definedName>
    <definedName name="손익변경_1_1" localSheetId="3" hidden="1">{#N/A,#N/A,FALSE,"지침";#N/A,#N/A,FALSE,"환경분석";#N/A,#N/A,FALSE,"Sheet16"}</definedName>
    <definedName name="손익변경_1_1" hidden="1">{#N/A,#N/A,FALSE,"지침";#N/A,#N/A,FALSE,"환경분석";#N/A,#N/A,FALSE,"Sheet16"}</definedName>
    <definedName name="손익변경_2" localSheetId="3" hidden="1">{#N/A,#N/A,FALSE,"지침";#N/A,#N/A,FALSE,"환경분석";#N/A,#N/A,FALSE,"Sheet16"}</definedName>
    <definedName name="손익변경_2" hidden="1">{#N/A,#N/A,FALSE,"지침";#N/A,#N/A,FALSE,"환경분석";#N/A,#N/A,FALSE,"Sheet16"}</definedName>
    <definedName name="수" localSheetId="3" hidden="1">{#N/A,#N/A,FALSE,"ALM-ASISC"}</definedName>
    <definedName name="수" hidden="1">{#N/A,#N/A,FALSE,"ALM-ASISC"}</definedName>
    <definedName name="수_1" localSheetId="3" hidden="1">{#N/A,#N/A,FALSE,"ALM-ASISC"}</definedName>
    <definedName name="수_1" hidden="1">{#N/A,#N/A,FALSE,"ALM-ASISC"}</definedName>
    <definedName name="수_1_1" localSheetId="3" hidden="1">{#N/A,#N/A,FALSE,"ALM-ASISC"}</definedName>
    <definedName name="수_1_1" hidden="1">{#N/A,#N/A,FALSE,"ALM-ASISC"}</definedName>
    <definedName name="수_2" localSheetId="3" hidden="1">{#N/A,#N/A,FALSE,"ALM-ASISC"}</definedName>
    <definedName name="수_2" hidden="1">{#N/A,#N/A,FALSE,"ALM-ASISC"}</definedName>
    <definedName name="수도권eng_2차일정표" localSheetId="3" hidden="1">{#N/A,#N/A,FALSE,"3가";#N/A,#N/A,FALSE,"3나";#N/A,#N/A,FALSE,"3다"}</definedName>
    <definedName name="수도권eng_2차일정표" hidden="1">{#N/A,#N/A,FALSE,"3가";#N/A,#N/A,FALSE,"3나";#N/A,#N/A,FALSE,"3다"}</definedName>
    <definedName name="수도권eng_2차일정표_1" localSheetId="3" hidden="1">{#N/A,#N/A,FALSE,"3가";#N/A,#N/A,FALSE,"3나";#N/A,#N/A,FALSE,"3다"}</definedName>
    <definedName name="수도권eng_2차일정표_1" hidden="1">{#N/A,#N/A,FALSE,"3가";#N/A,#N/A,FALSE,"3나";#N/A,#N/A,FALSE,"3다"}</definedName>
    <definedName name="수도권eng_2차일정표_1_1" localSheetId="3" hidden="1">{#N/A,#N/A,FALSE,"3가";#N/A,#N/A,FALSE,"3나";#N/A,#N/A,FALSE,"3다"}</definedName>
    <definedName name="수도권eng_2차일정표_1_1" hidden="1">{#N/A,#N/A,FALSE,"3가";#N/A,#N/A,FALSE,"3나";#N/A,#N/A,FALSE,"3다"}</definedName>
    <definedName name="수도권eng_2차일정표_2" localSheetId="3" hidden="1">{#N/A,#N/A,FALSE,"3가";#N/A,#N/A,FALSE,"3나";#N/A,#N/A,FALSE,"3다"}</definedName>
    <definedName name="수도권eng_2차일정표_2" hidden="1">{#N/A,#N/A,FALSE,"3가";#N/A,#N/A,FALSE,"3나";#N/A,#N/A,FALSE,"3다"}</definedName>
    <definedName name="수정" localSheetId="3" hidden="1">{#N/A,#N/A,FALSE,"ALM-ASISC"}</definedName>
    <definedName name="수정" hidden="1">{#N/A,#N/A,FALSE,"ALM-ASISC"}</definedName>
    <definedName name="수정_1" localSheetId="3" hidden="1">{#N/A,#N/A,FALSE,"ALM-ASISC"}</definedName>
    <definedName name="수정_1" hidden="1">{#N/A,#N/A,FALSE,"ALM-ASISC"}</definedName>
    <definedName name="수정_1_1" localSheetId="3" hidden="1">{#N/A,#N/A,FALSE,"ALM-ASISC"}</definedName>
    <definedName name="수정_1_1" hidden="1">{#N/A,#N/A,FALSE,"ALM-ASISC"}</definedName>
    <definedName name="수정_2" localSheetId="3" hidden="1">{#N/A,#N/A,FALSE,"ALM-ASISC"}</definedName>
    <definedName name="수정_2" hidden="1">{#N/A,#N/A,FALSE,"ALM-ASISC"}</definedName>
    <definedName name="수정1" localSheetId="3" hidden="1">{#N/A,#N/A,FALSE,"ALM-ASISC"}</definedName>
    <definedName name="수정1" hidden="1">{#N/A,#N/A,FALSE,"ALM-ASISC"}</definedName>
    <definedName name="수정1_1" localSheetId="3" hidden="1">{#N/A,#N/A,FALSE,"ALM-ASISC"}</definedName>
    <definedName name="수정1_1" hidden="1">{#N/A,#N/A,FALSE,"ALM-ASISC"}</definedName>
    <definedName name="수정1_1_1" localSheetId="3" hidden="1">{#N/A,#N/A,FALSE,"ALM-ASISC"}</definedName>
    <definedName name="수정1_1_1" hidden="1">{#N/A,#N/A,FALSE,"ALM-ASISC"}</definedName>
    <definedName name="수정1_2" localSheetId="3" hidden="1">{#N/A,#N/A,FALSE,"ALM-ASISC"}</definedName>
    <definedName name="수정1_2" hidden="1">{#N/A,#N/A,FALSE,"ALM-ASISC"}</definedName>
    <definedName name="수정2" localSheetId="3" hidden="1">{#N/A,#N/A,FALSE,"ALM-ASISC"}</definedName>
    <definedName name="수정2" hidden="1">{#N/A,#N/A,FALSE,"ALM-ASISC"}</definedName>
    <definedName name="수정2_1" localSheetId="3" hidden="1">{#N/A,#N/A,FALSE,"ALM-ASISC"}</definedName>
    <definedName name="수정2_1" hidden="1">{#N/A,#N/A,FALSE,"ALM-ASISC"}</definedName>
    <definedName name="수정2_1_1" localSheetId="3" hidden="1">{#N/A,#N/A,FALSE,"ALM-ASISC"}</definedName>
    <definedName name="수정2_1_1" hidden="1">{#N/A,#N/A,FALSE,"ALM-ASISC"}</definedName>
    <definedName name="수정2_2" localSheetId="3" hidden="1">{#N/A,#N/A,FALSE,"ALM-ASISC"}</definedName>
    <definedName name="수정2_2" hidden="1">{#N/A,#N/A,FALSE,"ALM-ASISC"}</definedName>
    <definedName name="수정3" localSheetId="3" hidden="1">{#N/A,#N/A,FALSE,"ALM-ASISC"}</definedName>
    <definedName name="수정3" hidden="1">{#N/A,#N/A,FALSE,"ALM-ASISC"}</definedName>
    <definedName name="수정3_1" localSheetId="3" hidden="1">{#N/A,#N/A,FALSE,"ALM-ASISC"}</definedName>
    <definedName name="수정3_1" hidden="1">{#N/A,#N/A,FALSE,"ALM-ASISC"}</definedName>
    <definedName name="수정3_1_1" localSheetId="3" hidden="1">{#N/A,#N/A,FALSE,"ALM-ASISC"}</definedName>
    <definedName name="수정3_1_1" hidden="1">{#N/A,#N/A,FALSE,"ALM-ASISC"}</definedName>
    <definedName name="수정3_2" localSheetId="3" hidden="1">{#N/A,#N/A,FALSE,"ALM-ASISC"}</definedName>
    <definedName name="수정3_2" hidden="1">{#N/A,#N/A,FALSE,"ALM-ASISC"}</definedName>
    <definedName name="수정4" localSheetId="3" hidden="1">{#N/A,#N/A,FALSE,"ALM-ASISC"}</definedName>
    <definedName name="수정4" hidden="1">{#N/A,#N/A,FALSE,"ALM-ASISC"}</definedName>
    <definedName name="수정4_1" localSheetId="3" hidden="1">{#N/A,#N/A,FALSE,"ALM-ASISC"}</definedName>
    <definedName name="수정4_1" hidden="1">{#N/A,#N/A,FALSE,"ALM-ASISC"}</definedName>
    <definedName name="수정4_1_1" localSheetId="3" hidden="1">{#N/A,#N/A,FALSE,"ALM-ASISC"}</definedName>
    <definedName name="수정4_1_1" hidden="1">{#N/A,#N/A,FALSE,"ALM-ASISC"}</definedName>
    <definedName name="수정4_2" localSheetId="3" hidden="1">{#N/A,#N/A,FALSE,"ALM-ASISC"}</definedName>
    <definedName name="수정4_2" hidden="1">{#N/A,#N/A,FALSE,"ALM-ASISC"}</definedName>
    <definedName name="수정5" localSheetId="3" hidden="1">{#N/A,#N/A,FALSE,"ALM-ASISC"}</definedName>
    <definedName name="수정5" hidden="1">{#N/A,#N/A,FALSE,"ALM-ASISC"}</definedName>
    <definedName name="수정5_1" localSheetId="3" hidden="1">{#N/A,#N/A,FALSE,"ALM-ASISC"}</definedName>
    <definedName name="수정5_1" hidden="1">{#N/A,#N/A,FALSE,"ALM-ASISC"}</definedName>
    <definedName name="수정5_1_1" localSheetId="3" hidden="1">{#N/A,#N/A,FALSE,"ALM-ASISC"}</definedName>
    <definedName name="수정5_1_1" hidden="1">{#N/A,#N/A,FALSE,"ALM-ASISC"}</definedName>
    <definedName name="수정5_2" localSheetId="3" hidden="1">{#N/A,#N/A,FALSE,"ALM-ASISC"}</definedName>
    <definedName name="수정5_2" hidden="1">{#N/A,#N/A,FALSE,"ALM-ASISC"}</definedName>
    <definedName name="수정6" localSheetId="3" hidden="1">{#N/A,#N/A,FALSE,"ALM-ASISC"}</definedName>
    <definedName name="수정6" hidden="1">{#N/A,#N/A,FALSE,"ALM-ASISC"}</definedName>
    <definedName name="수정6_1" localSheetId="3" hidden="1">{#N/A,#N/A,FALSE,"ALM-ASISC"}</definedName>
    <definedName name="수정6_1" hidden="1">{#N/A,#N/A,FALSE,"ALM-ASISC"}</definedName>
    <definedName name="수정6_1_1" localSheetId="3" hidden="1">{#N/A,#N/A,FALSE,"ALM-ASISC"}</definedName>
    <definedName name="수정6_1_1" hidden="1">{#N/A,#N/A,FALSE,"ALM-ASISC"}</definedName>
    <definedName name="수정6_2" localSheetId="3" hidden="1">{#N/A,#N/A,FALSE,"ALM-ASISC"}</definedName>
    <definedName name="수정6_2" hidden="1">{#N/A,#N/A,FALSE,"ALM-ASISC"}</definedName>
    <definedName name="수정영문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_1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_1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_2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영문_2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자료" localSheetId="3" hidden="1">{#N/A,#N/A,FALSE,"Sheet1";#N/A,#N/A,FALSE,"Sheet1";#N/A,#N/A,FALSE,"Sheet1"}</definedName>
    <definedName name="수정자료" hidden="1">{#N/A,#N/A,FALSE,"Sheet1";#N/A,#N/A,FALSE,"Sheet1";#N/A,#N/A,FALSE,"Sheet1"}</definedName>
    <definedName name="수정자료_1" localSheetId="3" hidden="1">{#N/A,#N/A,FALSE,"Sheet1";#N/A,#N/A,FALSE,"Sheet1";#N/A,#N/A,FALSE,"Sheet1"}</definedName>
    <definedName name="수정자료_1" hidden="1">{#N/A,#N/A,FALSE,"Sheet1";#N/A,#N/A,FALSE,"Sheet1";#N/A,#N/A,FALSE,"Sheet1"}</definedName>
    <definedName name="수정자료_1_1" localSheetId="3" hidden="1">{#N/A,#N/A,FALSE,"Sheet1";#N/A,#N/A,FALSE,"Sheet1";#N/A,#N/A,FALSE,"Sheet1"}</definedName>
    <definedName name="수정자료_1_1" hidden="1">{#N/A,#N/A,FALSE,"Sheet1";#N/A,#N/A,FALSE,"Sheet1";#N/A,#N/A,FALSE,"Sheet1"}</definedName>
    <definedName name="수정자료_2" localSheetId="3" hidden="1">{#N/A,#N/A,FALSE,"Sheet1";#N/A,#N/A,FALSE,"Sheet1";#N/A,#N/A,FALSE,"Sheet1"}</definedName>
    <definedName name="수정자료_2" hidden="1">{#N/A,#N/A,FALSE,"Sheet1";#N/A,#N/A,FALSE,"Sheet1";#N/A,#N/A,FALSE,"Sheet1"}</definedName>
    <definedName name="수정현황" localSheetId="3" hidden="1">{#N/A,#N/A,FALSE,"3가";#N/A,#N/A,FALSE,"3나";#N/A,#N/A,FALSE,"3다"}</definedName>
    <definedName name="수정현황" hidden="1">{#N/A,#N/A,FALSE,"3가";#N/A,#N/A,FALSE,"3나";#N/A,#N/A,FALSE,"3다"}</definedName>
    <definedName name="수정현황_1" localSheetId="3" hidden="1">{#N/A,#N/A,FALSE,"3가";#N/A,#N/A,FALSE,"3나";#N/A,#N/A,FALSE,"3다"}</definedName>
    <definedName name="수정현황_1" hidden="1">{#N/A,#N/A,FALSE,"3가";#N/A,#N/A,FALSE,"3나";#N/A,#N/A,FALSE,"3다"}</definedName>
    <definedName name="수정현황_1_1" localSheetId="3" hidden="1">{#N/A,#N/A,FALSE,"3가";#N/A,#N/A,FALSE,"3나";#N/A,#N/A,FALSE,"3다"}</definedName>
    <definedName name="수정현황_1_1" hidden="1">{#N/A,#N/A,FALSE,"3가";#N/A,#N/A,FALSE,"3나";#N/A,#N/A,FALSE,"3다"}</definedName>
    <definedName name="수정현황_2" localSheetId="3" hidden="1">{#N/A,#N/A,FALSE,"3가";#N/A,#N/A,FALSE,"3나";#N/A,#N/A,FALSE,"3다"}</definedName>
    <definedName name="수정현황_2" hidden="1">{#N/A,#N/A,FALSE,"3가";#N/A,#N/A,FALSE,"3나";#N/A,#N/A,FALSE,"3다"}</definedName>
    <definedName name="신규" localSheetId="3" hidden="1">{#N/A,#N/A,FALSE,"Sheet1";#N/A,#N/A,FALSE,"Sheet1";#N/A,#N/A,FALSE,"Sheet1"}</definedName>
    <definedName name="신규" hidden="1">{#N/A,#N/A,FALSE,"Sheet1";#N/A,#N/A,FALSE,"Sheet1";#N/A,#N/A,FALSE,"Sheet1"}</definedName>
    <definedName name="신규_1" localSheetId="3" hidden="1">{#N/A,#N/A,FALSE,"Sheet1";#N/A,#N/A,FALSE,"Sheet1";#N/A,#N/A,FALSE,"Sheet1"}</definedName>
    <definedName name="신규_1" hidden="1">{#N/A,#N/A,FALSE,"Sheet1";#N/A,#N/A,FALSE,"Sheet1";#N/A,#N/A,FALSE,"Sheet1"}</definedName>
    <definedName name="신규_1_1" localSheetId="3" hidden="1">{#N/A,#N/A,FALSE,"Sheet1";#N/A,#N/A,FALSE,"Sheet1";#N/A,#N/A,FALSE,"Sheet1"}</definedName>
    <definedName name="신규_1_1" hidden="1">{#N/A,#N/A,FALSE,"Sheet1";#N/A,#N/A,FALSE,"Sheet1";#N/A,#N/A,FALSE,"Sheet1"}</definedName>
    <definedName name="신규_2" localSheetId="3" hidden="1">{#N/A,#N/A,FALSE,"Sheet1";#N/A,#N/A,FALSE,"Sheet1";#N/A,#N/A,FALSE,"Sheet1"}</definedName>
    <definedName name="신규_2" hidden="1">{#N/A,#N/A,FALSE,"Sheet1";#N/A,#N/A,FALSE,"Sheet1";#N/A,#N/A,FALSE,"Sheet1"}</definedName>
    <definedName name="신규회선" localSheetId="3" hidden="1">{"'Desktop Inventory 현황'!$B$2:$O$35"}</definedName>
    <definedName name="신규회선" hidden="1">{"'Desktop Inventory 현황'!$B$2:$O$35"}</definedName>
    <definedName name="신규회선_1" localSheetId="3" hidden="1">{"'Desktop Inventory 현황'!$B$2:$O$35"}</definedName>
    <definedName name="신규회선_1" hidden="1">{"'Desktop Inventory 현황'!$B$2:$O$35"}</definedName>
    <definedName name="신규회선_1_1" localSheetId="3" hidden="1">{"'Desktop Inventory 현황'!$B$2:$O$35"}</definedName>
    <definedName name="신규회선_1_1" hidden="1">{"'Desktop Inventory 현황'!$B$2:$O$35"}</definedName>
    <definedName name="신규회선_1_2" localSheetId="3" hidden="1">{"'Desktop Inventory 현황'!$B$2:$O$35"}</definedName>
    <definedName name="신규회선_1_2" hidden="1">{"'Desktop Inventory 현황'!$B$2:$O$35"}</definedName>
    <definedName name="신규회선_2" localSheetId="3" hidden="1">{"'Desktop Inventory 현황'!$B$2:$O$35"}</definedName>
    <definedName name="신규회선_2" hidden="1">{"'Desktop Inventory 현황'!$B$2:$O$35"}</definedName>
    <definedName name="신규회선_3" localSheetId="3" hidden="1">{"'Desktop Inventory 현황'!$B$2:$O$35"}</definedName>
    <definedName name="신규회선_3" hidden="1">{"'Desktop Inventory 현황'!$B$2:$O$35"}</definedName>
    <definedName name="신규회ㅓㄴ" localSheetId="3" hidden="1">{"'Desktop Inventory 현황'!$B$2:$O$35"}</definedName>
    <definedName name="신규회ㅓㄴ" hidden="1">{"'Desktop Inventory 현황'!$B$2:$O$35"}</definedName>
    <definedName name="신규회ㅓㄴ_1" localSheetId="3" hidden="1">{"'Desktop Inventory 현황'!$B$2:$O$35"}</definedName>
    <definedName name="신규회ㅓㄴ_1" hidden="1">{"'Desktop Inventory 현황'!$B$2:$O$35"}</definedName>
    <definedName name="신규회ㅓㄴ_1_1" localSheetId="3" hidden="1">{"'Desktop Inventory 현황'!$B$2:$O$35"}</definedName>
    <definedName name="신규회ㅓㄴ_1_1" hidden="1">{"'Desktop Inventory 현황'!$B$2:$O$35"}</definedName>
    <definedName name="신규회ㅓㄴ_1_2" localSheetId="3" hidden="1">{"'Desktop Inventory 현황'!$B$2:$O$35"}</definedName>
    <definedName name="신규회ㅓㄴ_1_2" hidden="1">{"'Desktop Inventory 현황'!$B$2:$O$35"}</definedName>
    <definedName name="신규회ㅓㄴ_2" localSheetId="3" hidden="1">{"'Desktop Inventory 현황'!$B$2:$O$35"}</definedName>
    <definedName name="신규회ㅓㄴ_2" hidden="1">{"'Desktop Inventory 현황'!$B$2:$O$35"}</definedName>
    <definedName name="신규회ㅓㄴ_3" localSheetId="3" hidden="1">{"'Desktop Inventory 현황'!$B$2:$O$35"}</definedName>
    <definedName name="신규회ㅓㄴ_3" hidden="1">{"'Desktop Inventory 현황'!$B$2:$O$35"}</definedName>
    <definedName name="신설리스트" localSheetId="3" hidden="1">{#N/A,#N/A,FALSE,"3가";#N/A,#N/A,FALSE,"3나";#N/A,#N/A,FALSE,"3다"}</definedName>
    <definedName name="신설리스트" hidden="1">{#N/A,#N/A,FALSE,"3가";#N/A,#N/A,FALSE,"3나";#N/A,#N/A,FALSE,"3다"}</definedName>
    <definedName name="신설리스트_1" localSheetId="3" hidden="1">{#N/A,#N/A,FALSE,"3가";#N/A,#N/A,FALSE,"3나";#N/A,#N/A,FALSE,"3다"}</definedName>
    <definedName name="신설리스트_1" hidden="1">{#N/A,#N/A,FALSE,"3가";#N/A,#N/A,FALSE,"3나";#N/A,#N/A,FALSE,"3다"}</definedName>
    <definedName name="신설리스트_1_1" localSheetId="3" hidden="1">{#N/A,#N/A,FALSE,"3가";#N/A,#N/A,FALSE,"3나";#N/A,#N/A,FALSE,"3다"}</definedName>
    <definedName name="신설리스트_1_1" hidden="1">{#N/A,#N/A,FALSE,"3가";#N/A,#N/A,FALSE,"3나";#N/A,#N/A,FALSE,"3다"}</definedName>
    <definedName name="신설리스트_2" localSheetId="3" hidden="1">{#N/A,#N/A,FALSE,"3가";#N/A,#N/A,FALSE,"3나";#N/A,#N/A,FALSE,"3다"}</definedName>
    <definedName name="신설리스트_2" hidden="1">{#N/A,#N/A,FALSE,"3가";#N/A,#N/A,FALSE,"3나";#N/A,#N/A,FALSE,"3다"}</definedName>
    <definedName name="신설변경" localSheetId="3" hidden="1">{#N/A,#N/A,FALSE,"3가";#N/A,#N/A,FALSE,"3나";#N/A,#N/A,FALSE,"3다"}</definedName>
    <definedName name="신설변경" hidden="1">{#N/A,#N/A,FALSE,"3가";#N/A,#N/A,FALSE,"3나";#N/A,#N/A,FALSE,"3다"}</definedName>
    <definedName name="신설변경_1" localSheetId="3" hidden="1">{#N/A,#N/A,FALSE,"3가";#N/A,#N/A,FALSE,"3나";#N/A,#N/A,FALSE,"3다"}</definedName>
    <definedName name="신설변경_1" hidden="1">{#N/A,#N/A,FALSE,"3가";#N/A,#N/A,FALSE,"3나";#N/A,#N/A,FALSE,"3다"}</definedName>
    <definedName name="신설변경_1_1" localSheetId="3" hidden="1">{#N/A,#N/A,FALSE,"3가";#N/A,#N/A,FALSE,"3나";#N/A,#N/A,FALSE,"3다"}</definedName>
    <definedName name="신설변경_1_1" hidden="1">{#N/A,#N/A,FALSE,"3가";#N/A,#N/A,FALSE,"3나";#N/A,#N/A,FALSE,"3다"}</definedName>
    <definedName name="신설변경_2" localSheetId="3" hidden="1">{#N/A,#N/A,FALSE,"3가";#N/A,#N/A,FALSE,"3나";#N/A,#N/A,FALSE,"3다"}</definedName>
    <definedName name="신설변경_2" hidden="1">{#N/A,#N/A,FALSE,"3가";#N/A,#N/A,FALSE,"3나";#N/A,#N/A,FALSE,"3다"}</definedName>
    <definedName name="신설추가" localSheetId="3" hidden="1">{#N/A,#N/A,FALSE,"3가";#N/A,#N/A,FALSE,"3나";#N/A,#N/A,FALSE,"3다"}</definedName>
    <definedName name="신설추가" hidden="1">{#N/A,#N/A,FALSE,"3가";#N/A,#N/A,FALSE,"3나";#N/A,#N/A,FALSE,"3다"}</definedName>
    <definedName name="신설추가_1" localSheetId="3" hidden="1">{#N/A,#N/A,FALSE,"3가";#N/A,#N/A,FALSE,"3나";#N/A,#N/A,FALSE,"3다"}</definedName>
    <definedName name="신설추가_1" hidden="1">{#N/A,#N/A,FALSE,"3가";#N/A,#N/A,FALSE,"3나";#N/A,#N/A,FALSE,"3다"}</definedName>
    <definedName name="신설추가_1_1" localSheetId="3" hidden="1">{#N/A,#N/A,FALSE,"3가";#N/A,#N/A,FALSE,"3나";#N/A,#N/A,FALSE,"3다"}</definedName>
    <definedName name="신설추가_1_1" hidden="1">{#N/A,#N/A,FALSE,"3가";#N/A,#N/A,FALSE,"3나";#N/A,#N/A,FALSE,"3다"}</definedName>
    <definedName name="신설추가_2" localSheetId="3" hidden="1">{#N/A,#N/A,FALSE,"3가";#N/A,#N/A,FALSE,"3나";#N/A,#N/A,FALSE,"3다"}</definedName>
    <definedName name="신설추가_2" hidden="1">{#N/A,#N/A,FALSE,"3가";#N/A,#N/A,FALSE,"3나";#N/A,#N/A,FALSE,"3다"}</definedName>
    <definedName name="신설통계" localSheetId="3" hidden="1">{#N/A,#N/A,FALSE,"3가";#N/A,#N/A,FALSE,"3나";#N/A,#N/A,FALSE,"3다"}</definedName>
    <definedName name="신설통계" hidden="1">{#N/A,#N/A,FALSE,"3가";#N/A,#N/A,FALSE,"3나";#N/A,#N/A,FALSE,"3다"}</definedName>
    <definedName name="신설통계_1" localSheetId="3" hidden="1">{#N/A,#N/A,FALSE,"3가";#N/A,#N/A,FALSE,"3나";#N/A,#N/A,FALSE,"3다"}</definedName>
    <definedName name="신설통계_1" hidden="1">{#N/A,#N/A,FALSE,"3가";#N/A,#N/A,FALSE,"3나";#N/A,#N/A,FALSE,"3다"}</definedName>
    <definedName name="신설통계_1_1" localSheetId="3" hidden="1">{#N/A,#N/A,FALSE,"3가";#N/A,#N/A,FALSE,"3나";#N/A,#N/A,FALSE,"3다"}</definedName>
    <definedName name="신설통계_1_1" hidden="1">{#N/A,#N/A,FALSE,"3가";#N/A,#N/A,FALSE,"3나";#N/A,#N/A,FALSE,"3다"}</definedName>
    <definedName name="신설통계_2" localSheetId="3" hidden="1">{#N/A,#N/A,FALSE,"3가";#N/A,#N/A,FALSE,"3나";#N/A,#N/A,FALSE,"3다"}</definedName>
    <definedName name="신설통계_2" hidden="1">{#N/A,#N/A,FALSE,"3가";#N/A,#N/A,FALSE,"3나";#N/A,#N/A,FALSE,"3다"}</definedName>
    <definedName name="신설통계양식" localSheetId="3" hidden="1">{#N/A,#N/A,FALSE,"3가";#N/A,#N/A,FALSE,"3나";#N/A,#N/A,FALSE,"3다"}</definedName>
    <definedName name="신설통계양식" hidden="1">{#N/A,#N/A,FALSE,"3가";#N/A,#N/A,FALSE,"3나";#N/A,#N/A,FALSE,"3다"}</definedName>
    <definedName name="신설통계양식_1" localSheetId="3" hidden="1">{#N/A,#N/A,FALSE,"3가";#N/A,#N/A,FALSE,"3나";#N/A,#N/A,FALSE,"3다"}</definedName>
    <definedName name="신설통계양식_1" hidden="1">{#N/A,#N/A,FALSE,"3가";#N/A,#N/A,FALSE,"3나";#N/A,#N/A,FALSE,"3다"}</definedName>
    <definedName name="신설통계양식_1_1" localSheetId="3" hidden="1">{#N/A,#N/A,FALSE,"3가";#N/A,#N/A,FALSE,"3나";#N/A,#N/A,FALSE,"3다"}</definedName>
    <definedName name="신설통계양식_1_1" hidden="1">{#N/A,#N/A,FALSE,"3가";#N/A,#N/A,FALSE,"3나";#N/A,#N/A,FALSE,"3다"}</definedName>
    <definedName name="신설통계양식_2" localSheetId="3" hidden="1">{#N/A,#N/A,FALSE,"3가";#N/A,#N/A,FALSE,"3나";#N/A,#N/A,FALSE,"3다"}</definedName>
    <definedName name="신설통계양식_2" hidden="1">{#N/A,#N/A,FALSE,"3가";#N/A,#N/A,FALSE,"3나";#N/A,#N/A,FALSE,"3다"}</definedName>
    <definedName name="신설통계양식_강원" localSheetId="3" hidden="1">{#N/A,#N/A,FALSE,"3가";#N/A,#N/A,FALSE,"3나";#N/A,#N/A,FALSE,"3다"}</definedName>
    <definedName name="신설통계양식_강원" hidden="1">{#N/A,#N/A,FALSE,"3가";#N/A,#N/A,FALSE,"3나";#N/A,#N/A,FALSE,"3다"}</definedName>
    <definedName name="신설통계양식_강원_1" localSheetId="3" hidden="1">{#N/A,#N/A,FALSE,"3가";#N/A,#N/A,FALSE,"3나";#N/A,#N/A,FALSE,"3다"}</definedName>
    <definedName name="신설통계양식_강원_1" hidden="1">{#N/A,#N/A,FALSE,"3가";#N/A,#N/A,FALSE,"3나";#N/A,#N/A,FALSE,"3다"}</definedName>
    <definedName name="신설통계양식_강원_1_1" localSheetId="3" hidden="1">{#N/A,#N/A,FALSE,"3가";#N/A,#N/A,FALSE,"3나";#N/A,#N/A,FALSE,"3다"}</definedName>
    <definedName name="신설통계양식_강원_1_1" hidden="1">{#N/A,#N/A,FALSE,"3가";#N/A,#N/A,FALSE,"3나";#N/A,#N/A,FALSE,"3다"}</definedName>
    <definedName name="신설통계양식_강원_2" localSheetId="3" hidden="1">{#N/A,#N/A,FALSE,"3가";#N/A,#N/A,FALSE,"3나";#N/A,#N/A,FALSE,"3다"}</definedName>
    <definedName name="신설통계양식_강원_2" hidden="1">{#N/A,#N/A,FALSE,"3가";#N/A,#N/A,FALSE,"3나";#N/A,#N/A,FALSE,"3다"}</definedName>
    <definedName name="실행계획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실행계획2" localSheetId="3" hidden="1">{#N/A,#N/A,FALSE,"Aging Summary";#N/A,#N/A,FALSE,"Ratio Analysis";#N/A,#N/A,FALSE,"Test 120 Day Accts";#N/A,#N/A,FALSE,"Tickmarks"}</definedName>
    <definedName name="실행계획2" hidden="1">{#N/A,#N/A,FALSE,"Aging Summary";#N/A,#N/A,FALSE,"Ratio Analysis";#N/A,#N/A,FALSE,"Test 120 Day Accts";#N/A,#N/A,FALSE,"Tickmarks"}</definedName>
    <definedName name="실행계획2_1" localSheetId="3" hidden="1">{#N/A,#N/A,FALSE,"Aging Summary";#N/A,#N/A,FALSE,"Ratio Analysis";#N/A,#N/A,FALSE,"Test 120 Day Accts";#N/A,#N/A,FALSE,"Tickmarks"}</definedName>
    <definedName name="실행계획2_1" hidden="1">{#N/A,#N/A,FALSE,"Aging Summary";#N/A,#N/A,FALSE,"Ratio Analysis";#N/A,#N/A,FALSE,"Test 120 Day Accts";#N/A,#N/A,FALSE,"Tickmarks"}</definedName>
    <definedName name="실행계획2_1_1" localSheetId="3" hidden="1">{#N/A,#N/A,FALSE,"Aging Summary";#N/A,#N/A,FALSE,"Ratio Analysis";#N/A,#N/A,FALSE,"Test 120 Day Accts";#N/A,#N/A,FALSE,"Tickmarks"}</definedName>
    <definedName name="실행계획2_1_1" hidden="1">{#N/A,#N/A,FALSE,"Aging Summary";#N/A,#N/A,FALSE,"Ratio Analysis";#N/A,#N/A,FALSE,"Test 120 Day Accts";#N/A,#N/A,FALSE,"Tickmarks"}</definedName>
    <definedName name="실행계획2_2" localSheetId="3" hidden="1">{#N/A,#N/A,FALSE,"Aging Summary";#N/A,#N/A,FALSE,"Ratio Analysis";#N/A,#N/A,FALSE,"Test 120 Day Accts";#N/A,#N/A,FALSE,"Tickmarks"}</definedName>
    <definedName name="실행계획2_2" hidden="1">{#N/A,#N/A,FALSE,"Aging Summary";#N/A,#N/A,FALSE,"Ratio Analysis";#N/A,#N/A,FALSE,"Test 120 Day Accts";#N/A,#N/A,FALSE,"Tickmarks"}</definedName>
    <definedName name="실행계획3" localSheetId="3" hidden="1">{#N/A,#N/A,FALSE,"Aging Summary";#N/A,#N/A,FALSE,"Ratio Analysis";#N/A,#N/A,FALSE,"Test 120 Day Accts";#N/A,#N/A,FALSE,"Tickmarks"}</definedName>
    <definedName name="실행계획3" hidden="1">{#N/A,#N/A,FALSE,"Aging Summary";#N/A,#N/A,FALSE,"Ratio Analysis";#N/A,#N/A,FALSE,"Test 120 Day Accts";#N/A,#N/A,FALSE,"Tickmarks"}</definedName>
    <definedName name="실행계획3_1" localSheetId="3" hidden="1">{#N/A,#N/A,FALSE,"Aging Summary";#N/A,#N/A,FALSE,"Ratio Analysis";#N/A,#N/A,FALSE,"Test 120 Day Accts";#N/A,#N/A,FALSE,"Tickmarks"}</definedName>
    <definedName name="실행계획3_1" hidden="1">{#N/A,#N/A,FALSE,"Aging Summary";#N/A,#N/A,FALSE,"Ratio Analysis";#N/A,#N/A,FALSE,"Test 120 Day Accts";#N/A,#N/A,FALSE,"Tickmarks"}</definedName>
    <definedName name="실행계획3_1_1" localSheetId="3" hidden="1">{#N/A,#N/A,FALSE,"Aging Summary";#N/A,#N/A,FALSE,"Ratio Analysis";#N/A,#N/A,FALSE,"Test 120 Day Accts";#N/A,#N/A,FALSE,"Tickmarks"}</definedName>
    <definedName name="실행계획3_1_1" hidden="1">{#N/A,#N/A,FALSE,"Aging Summary";#N/A,#N/A,FALSE,"Ratio Analysis";#N/A,#N/A,FALSE,"Test 120 Day Accts";#N/A,#N/A,FALSE,"Tickmarks"}</definedName>
    <definedName name="실행계획3_2" localSheetId="3" hidden="1">{#N/A,#N/A,FALSE,"Aging Summary";#N/A,#N/A,FALSE,"Ratio Analysis";#N/A,#N/A,FALSE,"Test 120 Day Accts";#N/A,#N/A,FALSE,"Tickmarks"}</definedName>
    <definedName name="실행계획3_2" hidden="1">{#N/A,#N/A,FALSE,"Aging Summary";#N/A,#N/A,FALSE,"Ratio Analysis";#N/A,#N/A,FALSE,"Test 120 Day Accts";#N/A,#N/A,FALSE,"Tickmarks"}</definedName>
    <definedName name="씨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씨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0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0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나닐ㄷ" localSheetId="3" hidden="1">{#N/A,#N/A,FALSE,"ALM-ASISC"}</definedName>
    <definedName name="ㅇ나닐ㄷ" hidden="1">{#N/A,#N/A,FALSE,"ALM-ASISC"}</definedName>
    <definedName name="ㅇ나닐ㄷ_1" localSheetId="3" hidden="1">{#N/A,#N/A,FALSE,"ALM-ASISC"}</definedName>
    <definedName name="ㅇ나닐ㄷ_1" hidden="1">{#N/A,#N/A,FALSE,"ALM-ASISC"}</definedName>
    <definedName name="ㅇ나닐ㄷ_1_1" localSheetId="3" hidden="1">{#N/A,#N/A,FALSE,"ALM-ASISC"}</definedName>
    <definedName name="ㅇ나닐ㄷ_1_1" hidden="1">{#N/A,#N/A,FALSE,"ALM-ASISC"}</definedName>
    <definedName name="ㅇ나닐ㄷ_2" localSheetId="3" hidden="1">{#N/A,#N/A,FALSE,"ALM-ASISC"}</definedName>
    <definedName name="ㅇ나닐ㄷ_2" hidden="1">{#N/A,#N/A,FALSE,"ALM-ASISC"}</definedName>
    <definedName name="ㅇㄷㄴ" localSheetId="3" hidden="1">{#N/A,#N/A,FALSE,"Aging Summary";#N/A,#N/A,FALSE,"Ratio Analysis";#N/A,#N/A,FALSE,"Test 120 Day Accts";#N/A,#N/A,FALSE,"Tickmarks"}</definedName>
    <definedName name="ㅇㄷㄴ" hidden="1">{#N/A,#N/A,FALSE,"Aging Summary";#N/A,#N/A,FALSE,"Ratio Analysis";#N/A,#N/A,FALSE,"Test 120 Day Accts";#N/A,#N/A,FALSE,"Tickmarks"}</definedName>
    <definedName name="ㅇㄷㄴ_1" localSheetId="3" hidden="1">{#N/A,#N/A,FALSE,"Aging Summary";#N/A,#N/A,FALSE,"Ratio Analysis";#N/A,#N/A,FALSE,"Test 120 Day Accts";#N/A,#N/A,FALSE,"Tickmarks"}</definedName>
    <definedName name="ㅇㄷㄴ_1" hidden="1">{#N/A,#N/A,FALSE,"Aging Summary";#N/A,#N/A,FALSE,"Ratio Analysis";#N/A,#N/A,FALSE,"Test 120 Day Accts";#N/A,#N/A,FALSE,"Tickmarks"}</definedName>
    <definedName name="ㅇㄷㄴ_1_1" localSheetId="3" hidden="1">{#N/A,#N/A,FALSE,"Aging Summary";#N/A,#N/A,FALSE,"Ratio Analysis";#N/A,#N/A,FALSE,"Test 120 Day Accts";#N/A,#N/A,FALSE,"Tickmarks"}</definedName>
    <definedName name="ㅇㄷㄴ_1_1" hidden="1">{#N/A,#N/A,FALSE,"Aging Summary";#N/A,#N/A,FALSE,"Ratio Analysis";#N/A,#N/A,FALSE,"Test 120 Day Accts";#N/A,#N/A,FALSE,"Tickmarks"}</definedName>
    <definedName name="ㅇㄷㄴ_2" localSheetId="3" hidden="1">{#N/A,#N/A,FALSE,"Aging Summary";#N/A,#N/A,FALSE,"Ratio Analysis";#N/A,#N/A,FALSE,"Test 120 Day Accts";#N/A,#N/A,FALSE,"Tickmarks"}</definedName>
    <definedName name="ㅇㄷㄴ_2" hidden="1">{#N/A,#N/A,FALSE,"Aging Summary";#N/A,#N/A,FALSE,"Ratio Analysis";#N/A,#N/A,FALSE,"Test 120 Day Accts";#N/A,#N/A,FALSE,"Tickmarks"}</definedName>
    <definedName name="ㅇㄷㄹㄹ" localSheetId="3" hidden="1">{"'Desktop Inventory 현황'!$B$2:$O$35"}</definedName>
    <definedName name="ㅇㄷㄹㄹ" hidden="1">{"'Desktop Inventory 현황'!$B$2:$O$35"}</definedName>
    <definedName name="ㅇㄷㄹㄹ_1" localSheetId="3" hidden="1">{"'Desktop Inventory 현황'!$B$2:$O$35"}</definedName>
    <definedName name="ㅇㄷㄹㄹ_1" hidden="1">{"'Desktop Inventory 현황'!$B$2:$O$35"}</definedName>
    <definedName name="ㅇㄷㄹㄹ_1_1" localSheetId="3" hidden="1">{"'Desktop Inventory 현황'!$B$2:$O$35"}</definedName>
    <definedName name="ㅇㄷㄹㄹ_1_1" hidden="1">{"'Desktop Inventory 현황'!$B$2:$O$35"}</definedName>
    <definedName name="ㅇㄷㄹㄹ_1_2" localSheetId="3" hidden="1">{"'Desktop Inventory 현황'!$B$2:$O$35"}</definedName>
    <definedName name="ㅇㄷㄹㄹ_1_2" hidden="1">{"'Desktop Inventory 현황'!$B$2:$O$35"}</definedName>
    <definedName name="ㅇㄷㄹㄹ_2" localSheetId="3" hidden="1">{"'Desktop Inventory 현황'!$B$2:$O$35"}</definedName>
    <definedName name="ㅇㄷㄹㄹ_2" hidden="1">{"'Desktop Inventory 현황'!$B$2:$O$35"}</definedName>
    <definedName name="ㅇㄷㄹㄹ_3" localSheetId="3" hidden="1">{"'Desktop Inventory 현황'!$B$2:$O$35"}</definedName>
    <definedName name="ㅇㄷㄹㄹ_3" hidden="1">{"'Desktop Inventory 현황'!$B$2:$O$35"}</definedName>
    <definedName name="ㅇㄹㅀㅎ" localSheetId="3" hidden="1">{#N/A,#N/A,FALSE,"Aging Summary";#N/A,#N/A,FALSE,"Ratio Analysis";#N/A,#N/A,FALSE,"Test 120 Day Accts";#N/A,#N/A,FALSE,"Tickmarks"}</definedName>
    <definedName name="ㅇㄹㅀㅎ" hidden="1">{#N/A,#N/A,FALSE,"Aging Summary";#N/A,#N/A,FALSE,"Ratio Analysis";#N/A,#N/A,FALSE,"Test 120 Day Accts";#N/A,#N/A,FALSE,"Tickmarks"}</definedName>
    <definedName name="ㅇㄹㅀㅎ_1" localSheetId="3" hidden="1">{#N/A,#N/A,FALSE,"Aging Summary";#N/A,#N/A,FALSE,"Ratio Analysis";#N/A,#N/A,FALSE,"Test 120 Day Accts";#N/A,#N/A,FALSE,"Tickmarks"}</definedName>
    <definedName name="ㅇㄹㅀㅎ_1" hidden="1">{#N/A,#N/A,FALSE,"Aging Summary";#N/A,#N/A,FALSE,"Ratio Analysis";#N/A,#N/A,FALSE,"Test 120 Day Accts";#N/A,#N/A,FALSE,"Tickmarks"}</definedName>
    <definedName name="ㅇㄹㅀㅎ_1_1" localSheetId="3" hidden="1">{#N/A,#N/A,FALSE,"Aging Summary";#N/A,#N/A,FALSE,"Ratio Analysis";#N/A,#N/A,FALSE,"Test 120 Day Accts";#N/A,#N/A,FALSE,"Tickmarks"}</definedName>
    <definedName name="ㅇㄹㅀㅎ_1_1" hidden="1">{#N/A,#N/A,FALSE,"Aging Summary";#N/A,#N/A,FALSE,"Ratio Analysis";#N/A,#N/A,FALSE,"Test 120 Day Accts";#N/A,#N/A,FALSE,"Tickmarks"}</definedName>
    <definedName name="ㅇㄹㅀㅎ_2" localSheetId="3" hidden="1">{#N/A,#N/A,FALSE,"Aging Summary";#N/A,#N/A,FALSE,"Ratio Analysis";#N/A,#N/A,FALSE,"Test 120 Day Accts";#N/A,#N/A,FALSE,"Tickmarks"}</definedName>
    <definedName name="ㅇㄹㅀㅎ_2" hidden="1">{#N/A,#N/A,FALSE,"Aging Summary";#N/A,#N/A,FALSE,"Ratio Analysis";#N/A,#N/A,FALSE,"Test 120 Day Accts";#N/A,#N/A,FALSE,"Tickmarks"}</definedName>
    <definedName name="ㅇㄹㅇ" localSheetId="3" hidden="1">{#N/A,#N/A,FALSE,"3가";#N/A,#N/A,FALSE,"3나";#N/A,#N/A,FALSE,"3다"}</definedName>
    <definedName name="ㅇㄹㅇ" hidden="1">{#N/A,#N/A,FALSE,"3가";#N/A,#N/A,FALSE,"3나";#N/A,#N/A,FALSE,"3다"}</definedName>
    <definedName name="ㅇㄹㅇ_1" localSheetId="3" hidden="1">{#N/A,#N/A,FALSE,"3가";#N/A,#N/A,FALSE,"3나";#N/A,#N/A,FALSE,"3다"}</definedName>
    <definedName name="ㅇㄹㅇ_1" hidden="1">{#N/A,#N/A,FALSE,"3가";#N/A,#N/A,FALSE,"3나";#N/A,#N/A,FALSE,"3다"}</definedName>
    <definedName name="ㅇㄹㅇ_1_1" localSheetId="3" hidden="1">{#N/A,#N/A,FALSE,"3가";#N/A,#N/A,FALSE,"3나";#N/A,#N/A,FALSE,"3다"}</definedName>
    <definedName name="ㅇㄹㅇ_1_1" hidden="1">{#N/A,#N/A,FALSE,"3가";#N/A,#N/A,FALSE,"3나";#N/A,#N/A,FALSE,"3다"}</definedName>
    <definedName name="ㅇㄹㅇ_2" localSheetId="3" hidden="1">{#N/A,#N/A,FALSE,"3가";#N/A,#N/A,FALSE,"3나";#N/A,#N/A,FALSE,"3다"}</definedName>
    <definedName name="ㅇㄹㅇ_2" hidden="1">{#N/A,#N/A,FALSE,"3가";#N/A,#N/A,FALSE,"3나";#N/A,#N/A,FALSE,"3다"}</definedName>
    <definedName name="ㅇㄹㅇㄴ" localSheetId="3" hidden="1">{#N/A,#N/A,FALSE,"3가";#N/A,#N/A,FALSE,"3나";#N/A,#N/A,FALSE,"3다"}</definedName>
    <definedName name="ㅇㄹㅇㄴ" hidden="1">{#N/A,#N/A,FALSE,"3가";#N/A,#N/A,FALSE,"3나";#N/A,#N/A,FALSE,"3다"}</definedName>
    <definedName name="ㅇㄹㅇㄴ_1" localSheetId="3" hidden="1">{#N/A,#N/A,FALSE,"3가";#N/A,#N/A,FALSE,"3나";#N/A,#N/A,FALSE,"3다"}</definedName>
    <definedName name="ㅇㄹㅇㄴ_1" hidden="1">{#N/A,#N/A,FALSE,"3가";#N/A,#N/A,FALSE,"3나";#N/A,#N/A,FALSE,"3다"}</definedName>
    <definedName name="ㅇㄹㅇㄴ_1_1" localSheetId="3" hidden="1">{#N/A,#N/A,FALSE,"3가";#N/A,#N/A,FALSE,"3나";#N/A,#N/A,FALSE,"3다"}</definedName>
    <definedName name="ㅇㄹㅇㄴ_1_1" hidden="1">{#N/A,#N/A,FALSE,"3가";#N/A,#N/A,FALSE,"3나";#N/A,#N/A,FALSE,"3다"}</definedName>
    <definedName name="ㅇㄹㅇㄴ_2" localSheetId="3" hidden="1">{#N/A,#N/A,FALSE,"3가";#N/A,#N/A,FALSE,"3나";#N/A,#N/A,FALSE,"3다"}</definedName>
    <definedName name="ㅇㄹㅇㄴ_2" hidden="1">{#N/A,#N/A,FALSE,"3가";#N/A,#N/A,FALSE,"3나";#N/A,#N/A,FALSE,"3다"}</definedName>
    <definedName name="ㅇㄹㅈㄷ" localSheetId="3" hidden="1">{#N/A,#N/A,FALSE,"ALM-ASISC"}</definedName>
    <definedName name="ㅇㄹㅈㄷ" hidden="1">{#N/A,#N/A,FALSE,"ALM-ASISC"}</definedName>
    <definedName name="ㅇㄹㅈㄷ_1" localSheetId="3" hidden="1">{#N/A,#N/A,FALSE,"ALM-ASISC"}</definedName>
    <definedName name="ㅇㄹㅈㄷ_1" hidden="1">{#N/A,#N/A,FALSE,"ALM-ASISC"}</definedName>
    <definedName name="ㅇㄹㅈㄷ_1_1" localSheetId="3" hidden="1">{#N/A,#N/A,FALSE,"ALM-ASISC"}</definedName>
    <definedName name="ㅇㄹㅈㄷ_1_1" hidden="1">{#N/A,#N/A,FALSE,"ALM-ASISC"}</definedName>
    <definedName name="ㅇㄹㅈㄷ_2" localSheetId="3" hidden="1">{#N/A,#N/A,FALSE,"ALM-ASISC"}</definedName>
    <definedName name="ㅇㄹㅈㄷ_2" hidden="1">{#N/A,#N/A,FALSE,"ALM-ASISC"}</definedName>
    <definedName name="ㅇㄻㄴㅇㄻㄴㅇㄻ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ㄴㅇㄻㄴㅇㄻ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ㄻㄷ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ㄷ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ㅇㄻㅇㄹ" localSheetId="3" hidden="1">{#N/A,#N/A,FALSE,"Aging Summary";#N/A,#N/A,FALSE,"Ratio Analysis";#N/A,#N/A,FALSE,"Test 120 Day Accts";#N/A,#N/A,FALSE,"Tickmarks"}</definedName>
    <definedName name="ㅇㄻㅇㄹ" hidden="1">{#N/A,#N/A,FALSE,"Aging Summary";#N/A,#N/A,FALSE,"Ratio Analysis";#N/A,#N/A,FALSE,"Test 120 Day Accts";#N/A,#N/A,FALSE,"Tickmarks"}</definedName>
    <definedName name="ㅇㄻㅇㄹ_1" localSheetId="3" hidden="1">{#N/A,#N/A,FALSE,"Aging Summary";#N/A,#N/A,FALSE,"Ratio Analysis";#N/A,#N/A,FALSE,"Test 120 Day Accts";#N/A,#N/A,FALSE,"Tickmarks"}</definedName>
    <definedName name="ㅇㄻㅇㄹ_1" hidden="1">{#N/A,#N/A,FALSE,"Aging Summary";#N/A,#N/A,FALSE,"Ratio Analysis";#N/A,#N/A,FALSE,"Test 120 Day Accts";#N/A,#N/A,FALSE,"Tickmarks"}</definedName>
    <definedName name="ㅇㄻㅇㄹ_1_1" localSheetId="3" hidden="1">{#N/A,#N/A,FALSE,"Aging Summary";#N/A,#N/A,FALSE,"Ratio Analysis";#N/A,#N/A,FALSE,"Test 120 Day Accts";#N/A,#N/A,FALSE,"Tickmarks"}</definedName>
    <definedName name="ㅇㄻㅇㄹ_1_1" hidden="1">{#N/A,#N/A,FALSE,"Aging Summary";#N/A,#N/A,FALSE,"Ratio Analysis";#N/A,#N/A,FALSE,"Test 120 Day Accts";#N/A,#N/A,FALSE,"Tickmarks"}</definedName>
    <definedName name="ㅇㄻㅇㄹ_2" localSheetId="3" hidden="1">{#N/A,#N/A,FALSE,"Aging Summary";#N/A,#N/A,FALSE,"Ratio Analysis";#N/A,#N/A,FALSE,"Test 120 Day Accts";#N/A,#N/A,FALSE,"Tickmarks"}</definedName>
    <definedName name="ㅇㄻㅇㄹ_2" hidden="1">{#N/A,#N/A,FALSE,"Aging Summary";#N/A,#N/A,FALSE,"Ratio Analysis";#N/A,#N/A,FALSE,"Test 120 Day Accts";#N/A,#N/A,FALSE,"Tickmarks"}</definedName>
    <definedName name="ㅇㅀㅇㅁㄹ" localSheetId="3" hidden="1">{#N/A,#N/A,FALSE,"3가";#N/A,#N/A,FALSE,"3나";#N/A,#N/A,FALSE,"3다"}</definedName>
    <definedName name="ㅇㅀㅇㅁㄹ" hidden="1">{#N/A,#N/A,FALSE,"3가";#N/A,#N/A,FALSE,"3나";#N/A,#N/A,FALSE,"3다"}</definedName>
    <definedName name="ㅇㅀㅇㅁㄹ_1" localSheetId="3" hidden="1">{#N/A,#N/A,FALSE,"3가";#N/A,#N/A,FALSE,"3나";#N/A,#N/A,FALSE,"3다"}</definedName>
    <definedName name="ㅇㅀㅇㅁㄹ_1" hidden="1">{#N/A,#N/A,FALSE,"3가";#N/A,#N/A,FALSE,"3나";#N/A,#N/A,FALSE,"3다"}</definedName>
    <definedName name="ㅇㅀㅇㅁㄹ_1_1" localSheetId="3" hidden="1">{#N/A,#N/A,FALSE,"3가";#N/A,#N/A,FALSE,"3나";#N/A,#N/A,FALSE,"3다"}</definedName>
    <definedName name="ㅇㅀㅇㅁㄹ_1_1" hidden="1">{#N/A,#N/A,FALSE,"3가";#N/A,#N/A,FALSE,"3나";#N/A,#N/A,FALSE,"3다"}</definedName>
    <definedName name="ㅇㅀㅇㅁㄹ_2" localSheetId="3" hidden="1">{#N/A,#N/A,FALSE,"3가";#N/A,#N/A,FALSE,"3나";#N/A,#N/A,FALSE,"3다"}</definedName>
    <definedName name="ㅇㅀㅇㅁㄹ_2" hidden="1">{#N/A,#N/A,FALSE,"3가";#N/A,#N/A,FALSE,"3나";#N/A,#N/A,FALSE,"3다"}</definedName>
    <definedName name="ㅇㅁㄻ" localSheetId="3" hidden="1">{#N/A,#N/A,FALSE,"Aging Summary";#N/A,#N/A,FALSE,"Ratio Analysis";#N/A,#N/A,FALSE,"Test 120 Day Accts";#N/A,#N/A,FALSE,"Tickmarks"}</definedName>
    <definedName name="ㅇㅁㄻ" hidden="1">{#N/A,#N/A,FALSE,"Aging Summary";#N/A,#N/A,FALSE,"Ratio Analysis";#N/A,#N/A,FALSE,"Test 120 Day Accts";#N/A,#N/A,FALSE,"Tickmarks"}</definedName>
    <definedName name="ㅇㅁㄻ_1" localSheetId="3" hidden="1">{#N/A,#N/A,FALSE,"Aging Summary";#N/A,#N/A,FALSE,"Ratio Analysis";#N/A,#N/A,FALSE,"Test 120 Day Accts";#N/A,#N/A,FALSE,"Tickmarks"}</definedName>
    <definedName name="ㅇㅁㄻ_1" hidden="1">{#N/A,#N/A,FALSE,"Aging Summary";#N/A,#N/A,FALSE,"Ratio Analysis";#N/A,#N/A,FALSE,"Test 120 Day Accts";#N/A,#N/A,FALSE,"Tickmarks"}</definedName>
    <definedName name="ㅇㅁㄻ_1_1" localSheetId="3" hidden="1">{#N/A,#N/A,FALSE,"Aging Summary";#N/A,#N/A,FALSE,"Ratio Analysis";#N/A,#N/A,FALSE,"Test 120 Day Accts";#N/A,#N/A,FALSE,"Tickmarks"}</definedName>
    <definedName name="ㅇㅁㄻ_1_1" hidden="1">{#N/A,#N/A,FALSE,"Aging Summary";#N/A,#N/A,FALSE,"Ratio Analysis";#N/A,#N/A,FALSE,"Test 120 Day Accts";#N/A,#N/A,FALSE,"Tickmarks"}</definedName>
    <definedName name="ㅇㅁㄻ_2" localSheetId="3" hidden="1">{#N/A,#N/A,FALSE,"Aging Summary";#N/A,#N/A,FALSE,"Ratio Analysis";#N/A,#N/A,FALSE,"Test 120 Day Accts";#N/A,#N/A,FALSE,"Tickmarks"}</definedName>
    <definedName name="ㅇㅁㄻ_2" hidden="1">{#N/A,#N/A,FALSE,"Aging Summary";#N/A,#N/A,FALSE,"Ratio Analysis";#N/A,#N/A,FALSE,"Test 120 Day Accts";#N/A,#N/A,FALSE,"Tickmarks"}</definedName>
    <definedName name="ㅇㅁㄻㅇㄴㄹㅇㅁ" localSheetId="3" hidden="1">{#N/A,#N/A,FALSE,"Aging Summary";#N/A,#N/A,FALSE,"Ratio Analysis";#N/A,#N/A,FALSE,"Test 120 Day Accts";#N/A,#N/A,FALSE,"Tickmarks"}</definedName>
    <definedName name="ㅇㅁㄻㅇㄴㄹㅇㅁ" hidden="1">{#N/A,#N/A,FALSE,"Aging Summary";#N/A,#N/A,FALSE,"Ratio Analysis";#N/A,#N/A,FALSE,"Test 120 Day Accts";#N/A,#N/A,FALSE,"Tickmarks"}</definedName>
    <definedName name="ㅇㅁㄻㅇㄴㄹㅇㅁ_1" localSheetId="3" hidden="1">{#N/A,#N/A,FALSE,"Aging Summary";#N/A,#N/A,FALSE,"Ratio Analysis";#N/A,#N/A,FALSE,"Test 120 Day Accts";#N/A,#N/A,FALSE,"Tickmarks"}</definedName>
    <definedName name="ㅇㅁㄻㅇㄴㄹㅇㅁ_1" hidden="1">{#N/A,#N/A,FALSE,"Aging Summary";#N/A,#N/A,FALSE,"Ratio Analysis";#N/A,#N/A,FALSE,"Test 120 Day Accts";#N/A,#N/A,FALSE,"Tickmarks"}</definedName>
    <definedName name="ㅇㅁㄻㅇㄴㄹㅇㅁ_1_1" localSheetId="3" hidden="1">{#N/A,#N/A,FALSE,"Aging Summary";#N/A,#N/A,FALSE,"Ratio Analysis";#N/A,#N/A,FALSE,"Test 120 Day Accts";#N/A,#N/A,FALSE,"Tickmarks"}</definedName>
    <definedName name="ㅇㅁㄻㅇㄴㄹㅇㅁ_1_1" hidden="1">{#N/A,#N/A,FALSE,"Aging Summary";#N/A,#N/A,FALSE,"Ratio Analysis";#N/A,#N/A,FALSE,"Test 120 Day Accts";#N/A,#N/A,FALSE,"Tickmarks"}</definedName>
    <definedName name="ㅇㅁㄻㅇㄴㄹㅇㅁ_2" localSheetId="3" hidden="1">{#N/A,#N/A,FALSE,"Aging Summary";#N/A,#N/A,FALSE,"Ratio Analysis";#N/A,#N/A,FALSE,"Test 120 Day Accts";#N/A,#N/A,FALSE,"Tickmarks"}</definedName>
    <definedName name="ㅇㅁㄻㅇㄴㄹㅇㅁ_2" hidden="1">{#N/A,#N/A,FALSE,"Aging Summary";#N/A,#N/A,FALSE,"Ratio Analysis";#N/A,#N/A,FALSE,"Test 120 Day Accts";#N/A,#N/A,FALSE,"Tickmarks"}</definedName>
    <definedName name="ㅇㅁㄻㅇㄹ" localSheetId="3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ㄻㅇㄹ_1" localSheetId="3" hidden="1">{#N/A,#N/A,FALSE,"Aging Summary";#N/A,#N/A,FALSE,"Ratio Analysis";#N/A,#N/A,FALSE,"Test 120 Day Accts";#N/A,#N/A,FALSE,"Tickmarks"}</definedName>
    <definedName name="ㅇㅁㄻㅇㄹ_1" hidden="1">{#N/A,#N/A,FALSE,"Aging Summary";#N/A,#N/A,FALSE,"Ratio Analysis";#N/A,#N/A,FALSE,"Test 120 Day Accts";#N/A,#N/A,FALSE,"Tickmarks"}</definedName>
    <definedName name="ㅇㅁㄻㅇㄹ_1_1" localSheetId="3" hidden="1">{#N/A,#N/A,FALSE,"Aging Summary";#N/A,#N/A,FALSE,"Ratio Analysis";#N/A,#N/A,FALSE,"Test 120 Day Accts";#N/A,#N/A,FALSE,"Tickmarks"}</definedName>
    <definedName name="ㅇㅁㄻㅇㄹ_1_1" hidden="1">{#N/A,#N/A,FALSE,"Aging Summary";#N/A,#N/A,FALSE,"Ratio Analysis";#N/A,#N/A,FALSE,"Test 120 Day Accts";#N/A,#N/A,FALSE,"Tickmarks"}</definedName>
    <definedName name="ㅇㅁㄻㅇㄹ_2" localSheetId="3" hidden="1">{#N/A,#N/A,FALSE,"Aging Summary";#N/A,#N/A,FALSE,"Ratio Analysis";#N/A,#N/A,FALSE,"Test 120 Day Accts";#N/A,#N/A,FALSE,"Tickmarks"}</definedName>
    <definedName name="ㅇㅁㄻㅇㄹ_2" hidden="1">{#N/A,#N/A,FALSE,"Aging Summary";#N/A,#N/A,FALSE,"Ratio Analysis";#N/A,#N/A,FALSE,"Test 120 Day Accts";#N/A,#N/A,FALSE,"Tickmarks"}</definedName>
    <definedName name="ㅇㅇ" localSheetId="3" hidden="1">{#N/A,#N/A,FALSE,"회선임차현황"}</definedName>
    <definedName name="ㅇㅇ" hidden="1">{#N/A,#N/A,FALSE,"회선임차현황"}</definedName>
    <definedName name="ㅇㅇ_1" localSheetId="3" hidden="1">{#N/A,#N/A,FALSE,"회선임차현황"}</definedName>
    <definedName name="ㅇㅇ_1" hidden="1">{#N/A,#N/A,FALSE,"회선임차현황"}</definedName>
    <definedName name="ㅇㅇ_1_1" localSheetId="3" hidden="1">{#N/A,#N/A,FALSE,"회선임차현황"}</definedName>
    <definedName name="ㅇㅇ_1_1" hidden="1">{#N/A,#N/A,FALSE,"회선임차현황"}</definedName>
    <definedName name="ㅇㅇ_2" localSheetId="3" hidden="1">{#N/A,#N/A,FALSE,"회선임차현황"}</definedName>
    <definedName name="ㅇㅇ_2" hidden="1">{#N/A,#N/A,FALSE,"회선임차현황"}</definedName>
    <definedName name="ㅇㅇㄹㅈㅈ" localSheetId="3" hidden="1">{#N/A,#N/A,FALSE,"ALM-ASISC"}</definedName>
    <definedName name="ㅇㅇㄹㅈㅈ" hidden="1">{#N/A,#N/A,FALSE,"ALM-ASISC"}</definedName>
    <definedName name="ㅇㅇㄹㅈㅈ_1" localSheetId="3" hidden="1">{#N/A,#N/A,FALSE,"ALM-ASISC"}</definedName>
    <definedName name="ㅇㅇㄹㅈㅈ_1" hidden="1">{#N/A,#N/A,FALSE,"ALM-ASISC"}</definedName>
    <definedName name="ㅇㅇㄹㅈㅈ_1_1" localSheetId="3" hidden="1">{#N/A,#N/A,FALSE,"ALM-ASISC"}</definedName>
    <definedName name="ㅇㅇㄹㅈㅈ_1_1" hidden="1">{#N/A,#N/A,FALSE,"ALM-ASISC"}</definedName>
    <definedName name="ㅇㅇㄹㅈㅈ_2" localSheetId="3" hidden="1">{#N/A,#N/A,FALSE,"ALM-ASISC"}</definedName>
    <definedName name="ㅇㅇㄹㅈㅈ_2" hidden="1">{#N/A,#N/A,FALSE,"ALM-ASISC"}</definedName>
    <definedName name="ㅇㅇㅇ" localSheetId="3" hidden="1">{"'Desktop Inventory 현황'!$B$2:$O$35"}</definedName>
    <definedName name="ㅇㅇㅇ" hidden="1">{"'Desktop Inventory 현황'!$B$2:$O$35"}</definedName>
    <definedName name="ㅇㅇㅇ_1" localSheetId="3" hidden="1">{"'Desktop Inventory 현황'!$B$2:$O$35"}</definedName>
    <definedName name="ㅇㅇㅇ_1" hidden="1">{"'Desktop Inventory 현황'!$B$2:$O$35"}</definedName>
    <definedName name="ㅇㅇㅇ_1_1" localSheetId="3" hidden="1">{"'Desktop Inventory 현황'!$B$2:$O$35"}</definedName>
    <definedName name="ㅇㅇㅇ_1_1" hidden="1">{"'Desktop Inventory 현황'!$B$2:$O$35"}</definedName>
    <definedName name="ㅇㅇㅇ_1_2" localSheetId="3" hidden="1">{"'Desktop Inventory 현황'!$B$2:$O$35"}</definedName>
    <definedName name="ㅇㅇㅇ_1_2" hidden="1">{"'Desktop Inventory 현황'!$B$2:$O$35"}</definedName>
    <definedName name="ㅇㅇㅇ_2" localSheetId="3" hidden="1">{"'Desktop Inventory 현황'!$B$2:$O$35"}</definedName>
    <definedName name="ㅇㅇㅇ_2" hidden="1">{"'Desktop Inventory 현황'!$B$2:$O$35"}</definedName>
    <definedName name="ㅇㅇㅇ_3" localSheetId="3" hidden="1">{"'Desktop Inventory 현황'!$B$2:$O$35"}</definedName>
    <definedName name="ㅇㅇㅇ_3" hidden="1">{"'Desktop Inventory 현황'!$B$2:$O$35"}</definedName>
    <definedName name="ㅇㅇㅇㅇ" localSheetId="3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_1" localSheetId="3" hidden="1">{#N/A,#N/A,FALSE,"지침";#N/A,#N/A,FALSE,"환경분석";#N/A,#N/A,FALSE,"Sheet16"}</definedName>
    <definedName name="ㅇㅇㅇㅇ_1" hidden="1">{#N/A,#N/A,FALSE,"지침";#N/A,#N/A,FALSE,"환경분석";#N/A,#N/A,FALSE,"Sheet16"}</definedName>
    <definedName name="ㅇㅇㅇㅇ_1_1" localSheetId="3" hidden="1">{#N/A,#N/A,FALSE,"지침";#N/A,#N/A,FALSE,"환경분석";#N/A,#N/A,FALSE,"Sheet16"}</definedName>
    <definedName name="ㅇㅇㅇㅇ_1_1" hidden="1">{#N/A,#N/A,FALSE,"지침";#N/A,#N/A,FALSE,"환경분석";#N/A,#N/A,FALSE,"Sheet16"}</definedName>
    <definedName name="ㅇㅇㅇㅇ_2" localSheetId="3" hidden="1">{#N/A,#N/A,FALSE,"지침";#N/A,#N/A,FALSE,"환경분석";#N/A,#N/A,FALSE,"Sheet16"}</definedName>
    <definedName name="ㅇㅇㅇㅇ_2" hidden="1">{#N/A,#N/A,FALSE,"지침";#N/A,#N/A,FALSE,"환경분석";#N/A,#N/A,FALSE,"Sheet16"}</definedName>
    <definedName name="ㅇㅇㅇㅇㅇㅇ" localSheetId="3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ㅇㅇㅇㅇ_1" localSheetId="3" hidden="1">{#N/A,#N/A,FALSE,"지침";#N/A,#N/A,FALSE,"환경분석";#N/A,#N/A,FALSE,"Sheet16"}</definedName>
    <definedName name="ㅇㅇㅇㅇㅇㅇ_1" hidden="1">{#N/A,#N/A,FALSE,"지침";#N/A,#N/A,FALSE,"환경분석";#N/A,#N/A,FALSE,"Sheet16"}</definedName>
    <definedName name="ㅇㅇㅇㅇㅇㅇ_1_1" localSheetId="3" hidden="1">{#N/A,#N/A,FALSE,"지침";#N/A,#N/A,FALSE,"환경분석";#N/A,#N/A,FALSE,"Sheet16"}</definedName>
    <definedName name="ㅇㅇㅇㅇㅇㅇ_1_1" hidden="1">{#N/A,#N/A,FALSE,"지침";#N/A,#N/A,FALSE,"환경분석";#N/A,#N/A,FALSE,"Sheet16"}</definedName>
    <definedName name="ㅇㅇㅇㅇㅇㅇ_2" localSheetId="3" hidden="1">{#N/A,#N/A,FALSE,"지침";#N/A,#N/A,FALSE,"환경분석";#N/A,#N/A,FALSE,"Sheet16"}</definedName>
    <definedName name="ㅇㅇㅇㅇㅇㅇ_2" hidden="1">{#N/A,#N/A,FALSE,"지침";#N/A,#N/A,FALSE,"환경분석";#N/A,#N/A,FALSE,"Sheet16"}</definedName>
    <definedName name="ㅇ아" localSheetId="3" hidden="1">{#N/A,#N/A,FALSE,"3가";#N/A,#N/A,FALSE,"3나";#N/A,#N/A,FALSE,"3다"}</definedName>
    <definedName name="ㅇ아" hidden="1">{#N/A,#N/A,FALSE,"3가";#N/A,#N/A,FALSE,"3나";#N/A,#N/A,FALSE,"3다"}</definedName>
    <definedName name="ㅇ아_1" localSheetId="3" hidden="1">{#N/A,#N/A,FALSE,"3가";#N/A,#N/A,FALSE,"3나";#N/A,#N/A,FALSE,"3다"}</definedName>
    <definedName name="ㅇ아_1" hidden="1">{#N/A,#N/A,FALSE,"3가";#N/A,#N/A,FALSE,"3나";#N/A,#N/A,FALSE,"3다"}</definedName>
    <definedName name="ㅇ아_1_1" localSheetId="3" hidden="1">{#N/A,#N/A,FALSE,"3가";#N/A,#N/A,FALSE,"3나";#N/A,#N/A,FALSE,"3다"}</definedName>
    <definedName name="ㅇ아_1_1" hidden="1">{#N/A,#N/A,FALSE,"3가";#N/A,#N/A,FALSE,"3나";#N/A,#N/A,FALSE,"3다"}</definedName>
    <definedName name="ㅇ아_2" localSheetId="3" hidden="1">{#N/A,#N/A,FALSE,"3가";#N/A,#N/A,FALSE,"3나";#N/A,#N/A,FALSE,"3다"}</definedName>
    <definedName name="ㅇ아_2" hidden="1">{#N/A,#N/A,FALSE,"3가";#N/A,#N/A,FALSE,"3나";#N/A,#N/A,FALSE,"3다"}</definedName>
    <definedName name="ㅇㅈ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ㅎㅇㅎㅇㄶㄹㅇ" localSheetId="3" hidden="1">{"'Desktop Inventory 현황'!$B$2:$O$35"}</definedName>
    <definedName name="ㅇㅎㅇㅎㅇㄶㄹㅇ" hidden="1">{"'Desktop Inventory 현황'!$B$2:$O$35"}</definedName>
    <definedName name="ㅇㅎㅇㅎㅇㄶㄹㅇ_1" localSheetId="3" hidden="1">{"'Desktop Inventory 현황'!$B$2:$O$35"}</definedName>
    <definedName name="ㅇㅎㅇㅎㅇㄶㄹㅇ_1" hidden="1">{"'Desktop Inventory 현황'!$B$2:$O$35"}</definedName>
    <definedName name="ㅇㅎㅇㅎㅇㄶㄹㅇ_1_1" localSheetId="3" hidden="1">{"'Desktop Inventory 현황'!$B$2:$O$35"}</definedName>
    <definedName name="ㅇㅎㅇㅎㅇㄶㄹㅇ_1_1" hidden="1">{"'Desktop Inventory 현황'!$B$2:$O$35"}</definedName>
    <definedName name="ㅇㅎㅇㅎㅇㄶㄹㅇ_1_2" localSheetId="3" hidden="1">{"'Desktop Inventory 현황'!$B$2:$O$35"}</definedName>
    <definedName name="ㅇㅎㅇㅎㅇㄶㄹㅇ_1_2" hidden="1">{"'Desktop Inventory 현황'!$B$2:$O$35"}</definedName>
    <definedName name="ㅇㅎㅇㅎㅇㄶㄹㅇ_2" localSheetId="3" hidden="1">{"'Desktop Inventory 현황'!$B$2:$O$35"}</definedName>
    <definedName name="ㅇㅎㅇㅎㅇㄶㄹㅇ_2" hidden="1">{"'Desktop Inventory 현황'!$B$2:$O$35"}</definedName>
    <definedName name="ㅇㅎㅇㅎㅇㄶㄹㅇ_3" localSheetId="3" hidden="1">{"'Desktop Inventory 현황'!$B$2:$O$35"}</definedName>
    <definedName name="ㅇㅎㅇㅎㅇㄶㄹㅇ_3" hidden="1">{"'Desktop Inventory 현황'!$B$2:$O$35"}</definedName>
    <definedName name="아" localSheetId="3" hidden="1">{#N/A,#N/A,FALSE,"ALM-ASISC"}</definedName>
    <definedName name="아" hidden="1">{#N/A,#N/A,FALSE,"ALM-ASISC"}</definedName>
    <definedName name="아_1" localSheetId="3" hidden="1">{#N/A,#N/A,FALSE,"ALM-ASISC"}</definedName>
    <definedName name="아_1" hidden="1">{#N/A,#N/A,FALSE,"ALM-ASISC"}</definedName>
    <definedName name="아_1_1" localSheetId="3" hidden="1">{#N/A,#N/A,FALSE,"ALM-ASISC"}</definedName>
    <definedName name="아_1_1" hidden="1">{#N/A,#N/A,FALSE,"ALM-ASISC"}</definedName>
    <definedName name="아_2" localSheetId="3" hidden="1">{#N/A,#N/A,FALSE,"ALM-ASISC"}</definedName>
    <definedName name="아_2" hidden="1">{#N/A,#N/A,FALSE,"ALM-ASISC"}</definedName>
    <definedName name="아랑" localSheetId="3" hidden="1">{"'Desktop Inventory 현황'!$B$2:$O$35"}</definedName>
    <definedName name="아랑" hidden="1">{"'Desktop Inventory 현황'!$B$2:$O$35"}</definedName>
    <definedName name="아랑_1" localSheetId="3" hidden="1">{"'Desktop Inventory 현황'!$B$2:$O$35"}</definedName>
    <definedName name="아랑_1" hidden="1">{"'Desktop Inventory 현황'!$B$2:$O$35"}</definedName>
    <definedName name="아랑_1_1" localSheetId="3" hidden="1">{"'Desktop Inventory 현황'!$B$2:$O$35"}</definedName>
    <definedName name="아랑_1_1" hidden="1">{"'Desktop Inventory 현황'!$B$2:$O$35"}</definedName>
    <definedName name="아랑_1_2" localSheetId="3" hidden="1">{"'Desktop Inventory 현황'!$B$2:$O$35"}</definedName>
    <definedName name="아랑_1_2" hidden="1">{"'Desktop Inventory 현황'!$B$2:$O$35"}</definedName>
    <definedName name="아랑_2" localSheetId="3" hidden="1">{"'Desktop Inventory 현황'!$B$2:$O$35"}</definedName>
    <definedName name="아랑_2" hidden="1">{"'Desktop Inventory 현황'!$B$2:$O$35"}</definedName>
    <definedName name="아랑_3" localSheetId="3" hidden="1">{"'Desktop Inventory 현황'!$B$2:$O$35"}</definedName>
    <definedName name="아랑_3" hidden="1">{"'Desktop Inventory 현황'!$B$2:$O$35"}</definedName>
    <definedName name="아릐" localSheetId="3" hidden="1">{"'Desktop Inventory 현황'!$B$2:$O$35"}</definedName>
    <definedName name="아릐" hidden="1">{"'Desktop Inventory 현황'!$B$2:$O$35"}</definedName>
    <definedName name="아릐_1" localSheetId="3" hidden="1">{"'Desktop Inventory 현황'!$B$2:$O$35"}</definedName>
    <definedName name="아릐_1" hidden="1">{"'Desktop Inventory 현황'!$B$2:$O$35"}</definedName>
    <definedName name="아릐_1_1" localSheetId="3" hidden="1">{"'Desktop Inventory 현황'!$B$2:$O$35"}</definedName>
    <definedName name="아릐_1_1" hidden="1">{"'Desktop Inventory 현황'!$B$2:$O$35"}</definedName>
    <definedName name="아릐_1_2" localSheetId="3" hidden="1">{"'Desktop Inventory 현황'!$B$2:$O$35"}</definedName>
    <definedName name="아릐_1_2" hidden="1">{"'Desktop Inventory 현황'!$B$2:$O$35"}</definedName>
    <definedName name="아릐_2" localSheetId="3" hidden="1">{"'Desktop Inventory 현황'!$B$2:$O$35"}</definedName>
    <definedName name="아릐_2" hidden="1">{"'Desktop Inventory 현황'!$B$2:$O$35"}</definedName>
    <definedName name="아릐_3" localSheetId="3" hidden="1">{"'Desktop Inventory 현황'!$B$2:$O$35"}</definedName>
    <definedName name="아릐_3" hidden="1">{"'Desktop Inventory 현황'!$B$2:$O$35"}</definedName>
    <definedName name="아아아" localSheetId="3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localSheetId="3" hidden="1">{#N/A,#N/A,FALSE,"1.CRITERIA";#N/A,#N/A,FALSE,"2.IS";#N/A,#N/A,FALSE,"3.BS";#N/A,#N/A,FALSE,"4.PER PL";#N/A,#N/A,FALSE,"5.INVESTMENT";#N/A,#N/A,FALSE,"6.공문";#N/A,#N/A,FALSE,"7.netinvest"}</definedName>
    <definedName name="아아아_1" hidden="1">{#N/A,#N/A,FALSE,"1.CRITERIA";#N/A,#N/A,FALSE,"2.IS";#N/A,#N/A,FALSE,"3.BS";#N/A,#N/A,FALSE,"4.PER PL";#N/A,#N/A,FALSE,"5.INVESTMENT";#N/A,#N/A,FALSE,"6.공문";#N/A,#N/A,FALSE,"7.netinvest"}</definedName>
    <definedName name="아아아_1_1" localSheetId="3" hidden="1">{#N/A,#N/A,FALSE,"1.CRITERIA";#N/A,#N/A,FALSE,"2.IS";#N/A,#N/A,FALSE,"3.BS";#N/A,#N/A,FALSE,"4.PER PL";#N/A,#N/A,FALSE,"5.INVESTMENT";#N/A,#N/A,FALSE,"6.공문";#N/A,#N/A,FALSE,"7.netinvest"}</definedName>
    <definedName name="아아아_1_1" hidden="1">{#N/A,#N/A,FALSE,"1.CRITERIA";#N/A,#N/A,FALSE,"2.IS";#N/A,#N/A,FALSE,"3.BS";#N/A,#N/A,FALSE,"4.PER PL";#N/A,#N/A,FALSE,"5.INVESTMENT";#N/A,#N/A,FALSE,"6.공문";#N/A,#N/A,FALSE,"7.netinvest"}</definedName>
    <definedName name="아아아_2" localSheetId="3" hidden="1">{#N/A,#N/A,FALSE,"1.CRITERIA";#N/A,#N/A,FALSE,"2.IS";#N/A,#N/A,FALSE,"3.BS";#N/A,#N/A,FALSE,"4.PER PL";#N/A,#N/A,FALSE,"5.INVESTMENT";#N/A,#N/A,FALSE,"6.공문";#N/A,#N/A,FALSE,"7.netinvest"}</definedName>
    <definedName name="아아아_2" hidden="1">{#N/A,#N/A,FALSE,"1.CRITERIA";#N/A,#N/A,FALSE,"2.IS";#N/A,#N/A,FALSE,"3.BS";#N/A,#N/A,FALSE,"4.PER PL";#N/A,#N/A,FALSE,"5.INVESTMENT";#N/A,#N/A,FALSE,"6.공문";#N/A,#N/A,FALSE,"7.netinvest"}</definedName>
    <definedName name="아이" localSheetId="3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_1" localSheetId="3" hidden="1">{#N/A,#N/A,FALSE,"1.CRITERIA";#N/A,#N/A,FALSE,"2.IS";#N/A,#N/A,FALSE,"3.BS";#N/A,#N/A,FALSE,"4.PER PL";#N/A,#N/A,FALSE,"5.INVESTMENT";#N/A,#N/A,FALSE,"6.공문";#N/A,#N/A,FALSE,"7.netinvest"}</definedName>
    <definedName name="아이_1" hidden="1">{#N/A,#N/A,FALSE,"1.CRITERIA";#N/A,#N/A,FALSE,"2.IS";#N/A,#N/A,FALSE,"3.BS";#N/A,#N/A,FALSE,"4.PER PL";#N/A,#N/A,FALSE,"5.INVESTMENT";#N/A,#N/A,FALSE,"6.공문";#N/A,#N/A,FALSE,"7.netinvest"}</definedName>
    <definedName name="아이_1_1" localSheetId="3" hidden="1">{#N/A,#N/A,FALSE,"1.CRITERIA";#N/A,#N/A,FALSE,"2.IS";#N/A,#N/A,FALSE,"3.BS";#N/A,#N/A,FALSE,"4.PER PL";#N/A,#N/A,FALSE,"5.INVESTMENT";#N/A,#N/A,FALSE,"6.공문";#N/A,#N/A,FALSE,"7.netinvest"}</definedName>
    <definedName name="아이_1_1" hidden="1">{#N/A,#N/A,FALSE,"1.CRITERIA";#N/A,#N/A,FALSE,"2.IS";#N/A,#N/A,FALSE,"3.BS";#N/A,#N/A,FALSE,"4.PER PL";#N/A,#N/A,FALSE,"5.INVESTMENT";#N/A,#N/A,FALSE,"6.공문";#N/A,#N/A,FALSE,"7.netinvest"}</definedName>
    <definedName name="아이_2" localSheetId="3" hidden="1">{#N/A,#N/A,FALSE,"1.CRITERIA";#N/A,#N/A,FALSE,"2.IS";#N/A,#N/A,FALSE,"3.BS";#N/A,#N/A,FALSE,"4.PER PL";#N/A,#N/A,FALSE,"5.INVESTMENT";#N/A,#N/A,FALSE,"6.공문";#N/A,#N/A,FALSE,"7.netinvest"}</definedName>
    <definedName name="아이_2" hidden="1">{#N/A,#N/A,FALSE,"1.CRITERIA";#N/A,#N/A,FALSE,"2.IS";#N/A,#N/A,FALSE,"3.BS";#N/A,#N/A,FALSE,"4.PER PL";#N/A,#N/A,FALSE,"5.INVESTMENT";#N/A,#N/A,FALSE,"6.공문";#N/A,#N/A,FALSE,"7.netinvest"}</definedName>
    <definedName name="아ㅓㄹ" localSheetId="3" hidden="1">{#N/A,#N/A,FALSE,"ALM-ASISC"}</definedName>
    <definedName name="아ㅓㄹ" hidden="1">{#N/A,#N/A,FALSE,"ALM-ASISC"}</definedName>
    <definedName name="아ㅓㄹ_1" localSheetId="3" hidden="1">{#N/A,#N/A,FALSE,"ALM-ASISC"}</definedName>
    <definedName name="아ㅓㄹ_1" hidden="1">{#N/A,#N/A,FALSE,"ALM-ASISC"}</definedName>
    <definedName name="아ㅓㄹ_1_1" localSheetId="3" hidden="1">{#N/A,#N/A,FALSE,"ALM-ASISC"}</definedName>
    <definedName name="아ㅓㄹ_1_1" hidden="1">{#N/A,#N/A,FALSE,"ALM-ASISC"}</definedName>
    <definedName name="아ㅓㄹ_2" localSheetId="3" hidden="1">{#N/A,#N/A,FALSE,"ALM-ASISC"}</definedName>
    <definedName name="아ㅓㄹ_2" hidden="1">{#N/A,#N/A,FALSE,"ALM-ASISC"}</definedName>
    <definedName name="아ㅓㄹ지" localSheetId="3" hidden="1">{#N/A,#N/A,FALSE,"ALM-ASISC"}</definedName>
    <definedName name="아ㅓㄹ지" hidden="1">{#N/A,#N/A,FALSE,"ALM-ASISC"}</definedName>
    <definedName name="아ㅓㄹ지_1" localSheetId="3" hidden="1">{#N/A,#N/A,FALSE,"ALM-ASISC"}</definedName>
    <definedName name="아ㅓㄹ지_1" hidden="1">{#N/A,#N/A,FALSE,"ALM-ASISC"}</definedName>
    <definedName name="아ㅓㄹ지_1_1" localSheetId="3" hidden="1">{#N/A,#N/A,FALSE,"ALM-ASISC"}</definedName>
    <definedName name="아ㅓㄹ지_1_1" hidden="1">{#N/A,#N/A,FALSE,"ALM-ASISC"}</definedName>
    <definedName name="아ㅓㄹ지_2" localSheetId="3" hidden="1">{#N/A,#N/A,FALSE,"ALM-ASISC"}</definedName>
    <definedName name="아ㅓㄹ지_2" hidden="1">{#N/A,#N/A,FALSE,"ALM-ASISC"}</definedName>
    <definedName name="아ㅓㅈ" localSheetId="3" hidden="1">{#N/A,#N/A,FALSE,"ALM-ASISC"}</definedName>
    <definedName name="아ㅓㅈ" hidden="1">{#N/A,#N/A,FALSE,"ALM-ASISC"}</definedName>
    <definedName name="아ㅓㅈ_1" localSheetId="3" hidden="1">{#N/A,#N/A,FALSE,"ALM-ASISC"}</definedName>
    <definedName name="아ㅓㅈ_1" hidden="1">{#N/A,#N/A,FALSE,"ALM-ASISC"}</definedName>
    <definedName name="아ㅓㅈ_1_1" localSheetId="3" hidden="1">{#N/A,#N/A,FALSE,"ALM-ASISC"}</definedName>
    <definedName name="아ㅓㅈ_1_1" hidden="1">{#N/A,#N/A,FALSE,"ALM-ASISC"}</definedName>
    <definedName name="아ㅓㅈ_2" localSheetId="3" hidden="1">{#N/A,#N/A,FALSE,"ALM-ASISC"}</definedName>
    <definedName name="아ㅓㅈ_2" hidden="1">{#N/A,#N/A,FALSE,"ALM-ASISC"}</definedName>
    <definedName name="아ㅓㅗㄹ" localSheetId="3" hidden="1">{#N/A,#N/A,FALSE,"ALM-ASISC"}</definedName>
    <definedName name="아ㅓㅗㄹ" hidden="1">{#N/A,#N/A,FALSE,"ALM-ASISC"}</definedName>
    <definedName name="아ㅓㅗㄹ_1" localSheetId="3" hidden="1">{#N/A,#N/A,FALSE,"ALM-ASISC"}</definedName>
    <definedName name="아ㅓㅗㄹ_1" hidden="1">{#N/A,#N/A,FALSE,"ALM-ASISC"}</definedName>
    <definedName name="아ㅓㅗㄹ_1_1" localSheetId="3" hidden="1">{#N/A,#N/A,FALSE,"ALM-ASISC"}</definedName>
    <definedName name="아ㅓㅗㄹ_1_1" hidden="1">{#N/A,#N/A,FALSE,"ALM-ASISC"}</definedName>
    <definedName name="아ㅓㅗㄹ_2" localSheetId="3" hidden="1">{#N/A,#N/A,FALSE,"ALM-ASISC"}</definedName>
    <definedName name="아ㅓㅗㄹ_2" hidden="1">{#N/A,#N/A,FALSE,"ALM-ASISC"}</definedName>
    <definedName name="아ㅣㅈ" localSheetId="3" hidden="1">{#N/A,#N/A,FALSE,"ALM-ASISC"}</definedName>
    <definedName name="아ㅣㅈ" hidden="1">{#N/A,#N/A,FALSE,"ALM-ASISC"}</definedName>
    <definedName name="아ㅣㅈ_1" localSheetId="3" hidden="1">{#N/A,#N/A,FALSE,"ALM-ASISC"}</definedName>
    <definedName name="아ㅣㅈ_1" hidden="1">{#N/A,#N/A,FALSE,"ALM-ASISC"}</definedName>
    <definedName name="아ㅣㅈ_1_1" localSheetId="3" hidden="1">{#N/A,#N/A,FALSE,"ALM-ASISC"}</definedName>
    <definedName name="아ㅣㅈ_1_1" hidden="1">{#N/A,#N/A,FALSE,"ALM-ASISC"}</definedName>
    <definedName name="아ㅣㅈ_2" localSheetId="3" hidden="1">{#N/A,#N/A,FALSE,"ALM-ASISC"}</definedName>
    <definedName name="아ㅣㅈ_2" hidden="1">{#N/A,#N/A,FALSE,"ALM-ASISC"}</definedName>
    <definedName name="아ㅣㅈㅂ" localSheetId="3" hidden="1">{#N/A,#N/A,FALSE,"ALM-ASISC"}</definedName>
    <definedName name="아ㅣㅈㅂ" hidden="1">{#N/A,#N/A,FALSE,"ALM-ASISC"}</definedName>
    <definedName name="아ㅣㅈㅂ_1" localSheetId="3" hidden="1">{#N/A,#N/A,FALSE,"ALM-ASISC"}</definedName>
    <definedName name="아ㅣㅈㅂ_1" hidden="1">{#N/A,#N/A,FALSE,"ALM-ASISC"}</definedName>
    <definedName name="아ㅣㅈㅂ_1_1" localSheetId="3" hidden="1">{#N/A,#N/A,FALSE,"ALM-ASISC"}</definedName>
    <definedName name="아ㅣㅈㅂ_1_1" hidden="1">{#N/A,#N/A,FALSE,"ALM-ASISC"}</definedName>
    <definedName name="아ㅣㅈㅂ_2" localSheetId="3" hidden="1">{#N/A,#N/A,FALSE,"ALM-ASISC"}</definedName>
    <definedName name="아ㅣㅈㅂ_2" hidden="1">{#N/A,#N/A,FALSE,"ALM-ASISC"}</definedName>
    <definedName name="안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안녕하세요" localSheetId="3" hidden="1">{#N/A,#N/A,FALSE,"3가";#N/A,#N/A,FALSE,"3나";#N/A,#N/A,FALSE,"3다"}</definedName>
    <definedName name="안녕하세요" hidden="1">{#N/A,#N/A,FALSE,"3가";#N/A,#N/A,FALSE,"3나";#N/A,#N/A,FALSE,"3다"}</definedName>
    <definedName name="안녕하세요_1" localSheetId="3" hidden="1">{#N/A,#N/A,FALSE,"3가";#N/A,#N/A,FALSE,"3나";#N/A,#N/A,FALSE,"3다"}</definedName>
    <definedName name="안녕하세요_1" hidden="1">{#N/A,#N/A,FALSE,"3가";#N/A,#N/A,FALSE,"3나";#N/A,#N/A,FALSE,"3다"}</definedName>
    <definedName name="안녕하세요_1_1" localSheetId="3" hidden="1">{#N/A,#N/A,FALSE,"3가";#N/A,#N/A,FALSE,"3나";#N/A,#N/A,FALSE,"3다"}</definedName>
    <definedName name="안녕하세요_1_1" hidden="1">{#N/A,#N/A,FALSE,"3가";#N/A,#N/A,FALSE,"3나";#N/A,#N/A,FALSE,"3다"}</definedName>
    <definedName name="안녕하세요_2" localSheetId="3" hidden="1">{#N/A,#N/A,FALSE,"3가";#N/A,#N/A,FALSE,"3나";#N/A,#N/A,FALSE,"3다"}</definedName>
    <definedName name="안녕하세요_2" hidden="1">{#N/A,#N/A,FALSE,"3가";#N/A,#N/A,FALSE,"3나";#N/A,#N/A,FALSE,"3다"}</definedName>
    <definedName name="앙" localSheetId="3" hidden="1">{#N/A,#N/A,FALSE,"BS";#N/A,#N/A,FALSE,"PL";#N/A,#N/A,FALSE,"처분";#N/A,#N/A,FALSE,"현금";#N/A,#N/A,FALSE,"매출";#N/A,#N/A,FALSE,"원가";#N/A,#N/A,FALSE,"경영"}</definedName>
    <definedName name="앙" hidden="1">{#N/A,#N/A,FALSE,"BS";#N/A,#N/A,FALSE,"PL";#N/A,#N/A,FALSE,"처분";#N/A,#N/A,FALSE,"현금";#N/A,#N/A,FALSE,"매출";#N/A,#N/A,FALSE,"원가";#N/A,#N/A,FALSE,"경영"}</definedName>
    <definedName name="앙_1" localSheetId="3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앙_1_1" localSheetId="3" hidden="1">{#N/A,#N/A,FALSE,"BS";#N/A,#N/A,FALSE,"PL";#N/A,#N/A,FALSE,"처분";#N/A,#N/A,FALSE,"현금";#N/A,#N/A,FALSE,"매출";#N/A,#N/A,FALSE,"원가";#N/A,#N/A,FALSE,"경영"}</definedName>
    <definedName name="앙_1_1" hidden="1">{#N/A,#N/A,FALSE,"BS";#N/A,#N/A,FALSE,"PL";#N/A,#N/A,FALSE,"처분";#N/A,#N/A,FALSE,"현금";#N/A,#N/A,FALSE,"매출";#N/A,#N/A,FALSE,"원가";#N/A,#N/A,FALSE,"경영"}</definedName>
    <definedName name="앙_2" localSheetId="3" hidden="1">{#N/A,#N/A,FALSE,"BS";#N/A,#N/A,FALSE,"PL";#N/A,#N/A,FALSE,"처분";#N/A,#N/A,FALSE,"현금";#N/A,#N/A,FALSE,"매출";#N/A,#N/A,FALSE,"원가";#N/A,#N/A,FALSE,"경영"}</definedName>
    <definedName name="앙_2" hidden="1">{#N/A,#N/A,FALSE,"BS";#N/A,#N/A,FALSE,"PL";#N/A,#N/A,FALSE,"처분";#N/A,#N/A,FALSE,"현금";#N/A,#N/A,FALSE,"매출";#N/A,#N/A,FALSE,"원가";#N/A,#N/A,FALSE,"경영"}</definedName>
    <definedName name="양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어떡해" localSheetId="3" hidden="1">{"'Sheet1'!$A$1:$H$36"}</definedName>
    <definedName name="어떡해" hidden="1">{"'Sheet1'!$A$1:$H$36"}</definedName>
    <definedName name="어떡해_1" localSheetId="3" hidden="1">{"'Sheet1'!$A$1:$H$36"}</definedName>
    <definedName name="어떡해_1" hidden="1">{"'Sheet1'!$A$1:$H$36"}</definedName>
    <definedName name="어떡해_1_1" localSheetId="3" hidden="1">{"'Sheet1'!$A$1:$H$36"}</definedName>
    <definedName name="어떡해_1_1" hidden="1">{"'Sheet1'!$A$1:$H$36"}</definedName>
    <definedName name="어떡해_1_2" localSheetId="3" hidden="1">{"'Sheet1'!$A$1:$H$36"}</definedName>
    <definedName name="어떡해_1_2" hidden="1">{"'Sheet1'!$A$1:$H$36"}</definedName>
    <definedName name="어떡해_2" localSheetId="3" hidden="1">{"'Sheet1'!$A$1:$H$36"}</definedName>
    <definedName name="어떡해_2" hidden="1">{"'Sheet1'!$A$1:$H$36"}</definedName>
    <definedName name="어떡해_3" localSheetId="3" hidden="1">{"'Sheet1'!$A$1:$H$36"}</definedName>
    <definedName name="어떡해_3" hidden="1">{"'Sheet1'!$A$1:$H$36"}</definedName>
    <definedName name="어어" localSheetId="3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어_1" localSheetId="3" hidden="1">{#N/A,#N/A,FALSE,"1.CRITERIA";#N/A,#N/A,FALSE,"2.IS";#N/A,#N/A,FALSE,"3.BS";#N/A,#N/A,FALSE,"4.PER PL";#N/A,#N/A,FALSE,"5.INVESTMENT";#N/A,#N/A,FALSE,"6.공문";#N/A,#N/A,FALSE,"7.netinvest"}</definedName>
    <definedName name="어어_1" hidden="1">{#N/A,#N/A,FALSE,"1.CRITERIA";#N/A,#N/A,FALSE,"2.IS";#N/A,#N/A,FALSE,"3.BS";#N/A,#N/A,FALSE,"4.PER PL";#N/A,#N/A,FALSE,"5.INVESTMENT";#N/A,#N/A,FALSE,"6.공문";#N/A,#N/A,FALSE,"7.netinvest"}</definedName>
    <definedName name="어어_1_1" localSheetId="3" hidden="1">{#N/A,#N/A,FALSE,"1.CRITERIA";#N/A,#N/A,FALSE,"2.IS";#N/A,#N/A,FALSE,"3.BS";#N/A,#N/A,FALSE,"4.PER PL";#N/A,#N/A,FALSE,"5.INVESTMENT";#N/A,#N/A,FALSE,"6.공문";#N/A,#N/A,FALSE,"7.netinvest"}</definedName>
    <definedName name="어어_1_1" hidden="1">{#N/A,#N/A,FALSE,"1.CRITERIA";#N/A,#N/A,FALSE,"2.IS";#N/A,#N/A,FALSE,"3.BS";#N/A,#N/A,FALSE,"4.PER PL";#N/A,#N/A,FALSE,"5.INVESTMENT";#N/A,#N/A,FALSE,"6.공문";#N/A,#N/A,FALSE,"7.netinvest"}</definedName>
    <definedName name="어어_2" localSheetId="3" hidden="1">{#N/A,#N/A,FALSE,"1.CRITERIA";#N/A,#N/A,FALSE,"2.IS";#N/A,#N/A,FALSE,"3.BS";#N/A,#N/A,FALSE,"4.PER PL";#N/A,#N/A,FALSE,"5.INVESTMENT";#N/A,#N/A,FALSE,"6.공문";#N/A,#N/A,FALSE,"7.netinvest"}</definedName>
    <definedName name="어어_2" hidden="1">{#N/A,#N/A,FALSE,"1.CRITERIA";#N/A,#N/A,FALSE,"2.IS";#N/A,#N/A,FALSE,"3.BS";#N/A,#N/A,FALSE,"4.PER PL";#N/A,#N/A,FALSE,"5.INVESTMENT";#N/A,#N/A,FALSE,"6.공문";#N/A,#N/A,FALSE,"7.netinvest"}</definedName>
    <definedName name="얼아ㅓ란ㅇ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얼아ㅓ란ㅇ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업적CM자료" localSheetId="3" hidden="1">{#N/A,#N/A,FALSE,"회선임차현황"}</definedName>
    <definedName name="업적CM자료" hidden="1">{#N/A,#N/A,FALSE,"회선임차현황"}</definedName>
    <definedName name="업적CM자료_1" localSheetId="3" hidden="1">{#N/A,#N/A,FALSE,"회선임차현황"}</definedName>
    <definedName name="업적CM자료_1" hidden="1">{#N/A,#N/A,FALSE,"회선임차현황"}</definedName>
    <definedName name="업적CM자료_1_1" localSheetId="3" hidden="1">{#N/A,#N/A,FALSE,"회선임차현황"}</definedName>
    <definedName name="업적CM자료_1_1" hidden="1">{#N/A,#N/A,FALSE,"회선임차현황"}</definedName>
    <definedName name="업적CM자료_2" localSheetId="3" hidden="1">{#N/A,#N/A,FALSE,"회선임차현황"}</definedName>
    <definedName name="업적CM자료_2" hidden="1">{#N/A,#N/A,FALSE,"회선임차현황"}</definedName>
    <definedName name="에너지5" localSheetId="3" hidden="1">{"'Desktop Inventory 현황'!$B$2:$O$35"}</definedName>
    <definedName name="에너지5" hidden="1">{"'Desktop Inventory 현황'!$B$2:$O$35"}</definedName>
    <definedName name="에너지5_1" localSheetId="3" hidden="1">{"'Desktop Inventory 현황'!$B$2:$O$35"}</definedName>
    <definedName name="에너지5_1" hidden="1">{"'Desktop Inventory 현황'!$B$2:$O$35"}</definedName>
    <definedName name="에너지5_1_1" localSheetId="3" hidden="1">{"'Desktop Inventory 현황'!$B$2:$O$35"}</definedName>
    <definedName name="에너지5_1_1" hidden="1">{"'Desktop Inventory 현황'!$B$2:$O$35"}</definedName>
    <definedName name="에너지5_1_2" localSheetId="3" hidden="1">{"'Desktop Inventory 현황'!$B$2:$O$35"}</definedName>
    <definedName name="에너지5_1_2" hidden="1">{"'Desktop Inventory 현황'!$B$2:$O$35"}</definedName>
    <definedName name="에너지5_2" localSheetId="3" hidden="1">{"'Desktop Inventory 현황'!$B$2:$O$35"}</definedName>
    <definedName name="에너지5_2" hidden="1">{"'Desktop Inventory 현황'!$B$2:$O$35"}</definedName>
    <definedName name="에너지5_3" localSheetId="3" hidden="1">{"'Desktop Inventory 현황'!$B$2:$O$35"}</definedName>
    <definedName name="에너지5_3" hidden="1">{"'Desktop Inventory 현황'!$B$2:$O$35"}</definedName>
    <definedName name="여이" localSheetId="3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여이_1" localSheetId="3" hidden="1">{#N/A,#N/A,FALSE,"1.CRITERIA";#N/A,#N/A,FALSE,"2.IS";#N/A,#N/A,FALSE,"3.BS";#N/A,#N/A,FALSE,"4.PER PL";#N/A,#N/A,FALSE,"5.INVESTMENT";#N/A,#N/A,FALSE,"6.공문";#N/A,#N/A,FALSE,"7.netinvest"}</definedName>
    <definedName name="여이_1" hidden="1">{#N/A,#N/A,FALSE,"1.CRITERIA";#N/A,#N/A,FALSE,"2.IS";#N/A,#N/A,FALSE,"3.BS";#N/A,#N/A,FALSE,"4.PER PL";#N/A,#N/A,FALSE,"5.INVESTMENT";#N/A,#N/A,FALSE,"6.공문";#N/A,#N/A,FALSE,"7.netinvest"}</definedName>
    <definedName name="여이_1_1" localSheetId="3" hidden="1">{#N/A,#N/A,FALSE,"1.CRITERIA";#N/A,#N/A,FALSE,"2.IS";#N/A,#N/A,FALSE,"3.BS";#N/A,#N/A,FALSE,"4.PER PL";#N/A,#N/A,FALSE,"5.INVESTMENT";#N/A,#N/A,FALSE,"6.공문";#N/A,#N/A,FALSE,"7.netinvest"}</definedName>
    <definedName name="여이_1_1" hidden="1">{#N/A,#N/A,FALSE,"1.CRITERIA";#N/A,#N/A,FALSE,"2.IS";#N/A,#N/A,FALSE,"3.BS";#N/A,#N/A,FALSE,"4.PER PL";#N/A,#N/A,FALSE,"5.INVESTMENT";#N/A,#N/A,FALSE,"6.공문";#N/A,#N/A,FALSE,"7.netinvest"}</definedName>
    <definedName name="여이_2" localSheetId="3" hidden="1">{#N/A,#N/A,FALSE,"1.CRITERIA";#N/A,#N/A,FALSE,"2.IS";#N/A,#N/A,FALSE,"3.BS";#N/A,#N/A,FALSE,"4.PER PL";#N/A,#N/A,FALSE,"5.INVESTMENT";#N/A,#N/A,FALSE,"6.공문";#N/A,#N/A,FALSE,"7.netinvest"}</definedName>
    <definedName name="여이_2" hidden="1">{#N/A,#N/A,FALSE,"1.CRITERIA";#N/A,#N/A,FALSE,"2.IS";#N/A,#N/A,FALSE,"3.BS";#N/A,#N/A,FALSE,"4.PER PL";#N/A,#N/A,FALSE,"5.INVESTMENT";#N/A,#N/A,FALSE,"6.공문";#N/A,#N/A,FALSE,"7.netinvest"}</definedName>
    <definedName name="연구" localSheetId="3" hidden="1">{#N/A,#N/A,FALSE,"3가";#N/A,#N/A,FALSE,"3나";#N/A,#N/A,FALSE,"3다"}</definedName>
    <definedName name="연구" hidden="1">{#N/A,#N/A,FALSE,"3가";#N/A,#N/A,FALSE,"3나";#N/A,#N/A,FALSE,"3다"}</definedName>
    <definedName name="연구_1" localSheetId="3" hidden="1">{#N/A,#N/A,FALSE,"3가";#N/A,#N/A,FALSE,"3나";#N/A,#N/A,FALSE,"3다"}</definedName>
    <definedName name="연구_1" hidden="1">{#N/A,#N/A,FALSE,"3가";#N/A,#N/A,FALSE,"3나";#N/A,#N/A,FALSE,"3다"}</definedName>
    <definedName name="연구_1_1" localSheetId="3" hidden="1">{#N/A,#N/A,FALSE,"3가";#N/A,#N/A,FALSE,"3나";#N/A,#N/A,FALSE,"3다"}</definedName>
    <definedName name="연구_1_1" hidden="1">{#N/A,#N/A,FALSE,"3가";#N/A,#N/A,FALSE,"3나";#N/A,#N/A,FALSE,"3다"}</definedName>
    <definedName name="연구_2" localSheetId="3" hidden="1">{#N/A,#N/A,FALSE,"3가";#N/A,#N/A,FALSE,"3나";#N/A,#N/A,FALSE,"3다"}</definedName>
    <definedName name="연구_2" hidden="1">{#N/A,#N/A,FALSE,"3가";#N/A,#N/A,FALSE,"3나";#N/A,#N/A,FALSE,"3다"}</definedName>
    <definedName name="연습" localSheetId="3" hidden="1">{#N/A,#N/A,FALSE,"Aging Summary";#N/A,#N/A,FALSE,"Ratio Analysis";#N/A,#N/A,FALSE,"Test 120 Day Accts";#N/A,#N/A,FALSE,"Tickmarks"}</definedName>
    <definedName name="연습" hidden="1">{#N/A,#N/A,FALSE,"Aging Summary";#N/A,#N/A,FALSE,"Ratio Analysis";#N/A,#N/A,FALSE,"Test 120 Day Accts";#N/A,#N/A,FALSE,"Tickmarks"}</definedName>
    <definedName name="연습_1" localSheetId="3" hidden="1">{#N/A,#N/A,FALSE,"Aging Summary";#N/A,#N/A,FALSE,"Ratio Analysis";#N/A,#N/A,FALSE,"Test 120 Day Accts";#N/A,#N/A,FALSE,"Tickmarks"}</definedName>
    <definedName name="연습_1" hidden="1">{#N/A,#N/A,FALSE,"Aging Summary";#N/A,#N/A,FALSE,"Ratio Analysis";#N/A,#N/A,FALSE,"Test 120 Day Accts";#N/A,#N/A,FALSE,"Tickmarks"}</definedName>
    <definedName name="연습_1_1" localSheetId="3" hidden="1">{#N/A,#N/A,FALSE,"Aging Summary";#N/A,#N/A,FALSE,"Ratio Analysis";#N/A,#N/A,FALSE,"Test 120 Day Accts";#N/A,#N/A,FALSE,"Tickmarks"}</definedName>
    <definedName name="연습_1_1" hidden="1">{#N/A,#N/A,FALSE,"Aging Summary";#N/A,#N/A,FALSE,"Ratio Analysis";#N/A,#N/A,FALSE,"Test 120 Day Accts";#N/A,#N/A,FALSE,"Tickmarks"}</definedName>
    <definedName name="연습_2" localSheetId="3" hidden="1">{#N/A,#N/A,FALSE,"Aging Summary";#N/A,#N/A,FALSE,"Ratio Analysis";#N/A,#N/A,FALSE,"Test 120 Day Accts";#N/A,#N/A,FALSE,"Tickmarks"}</definedName>
    <definedName name="연습_2" hidden="1">{#N/A,#N/A,FALSE,"Aging Summary";#N/A,#N/A,FALSE,"Ratio Analysis";#N/A,#N/A,FALSE,"Test 120 Day Accts";#N/A,#N/A,FALSE,"Tickmarks"}</definedName>
    <definedName name="연습용" localSheetId="3" hidden="1">{#N/A,#N/A,FALSE,"Sheet1";#N/A,#N/A,FALSE,"Sheet1";#N/A,#N/A,FALSE,"Sheet1"}</definedName>
    <definedName name="연습용" hidden="1">{#N/A,#N/A,FALSE,"Sheet1";#N/A,#N/A,FALSE,"Sheet1";#N/A,#N/A,FALSE,"Sheet1"}</definedName>
    <definedName name="연습용_1" localSheetId="3" hidden="1">{#N/A,#N/A,FALSE,"Sheet1";#N/A,#N/A,FALSE,"Sheet1";#N/A,#N/A,FALSE,"Sheet1"}</definedName>
    <definedName name="연습용_1" hidden="1">{#N/A,#N/A,FALSE,"Sheet1";#N/A,#N/A,FALSE,"Sheet1";#N/A,#N/A,FALSE,"Sheet1"}</definedName>
    <definedName name="연습용_1_1" localSheetId="3" hidden="1">{#N/A,#N/A,FALSE,"Sheet1";#N/A,#N/A,FALSE,"Sheet1";#N/A,#N/A,FALSE,"Sheet1"}</definedName>
    <definedName name="연습용_1_1" hidden="1">{#N/A,#N/A,FALSE,"Sheet1";#N/A,#N/A,FALSE,"Sheet1";#N/A,#N/A,FALSE,"Sheet1"}</definedName>
    <definedName name="연습용_2" localSheetId="3" hidden="1">{#N/A,#N/A,FALSE,"Sheet1";#N/A,#N/A,FALSE,"Sheet1";#N/A,#N/A,FALSE,"Sheet1"}</definedName>
    <definedName name="연습용_2" hidden="1">{#N/A,#N/A,FALSE,"Sheet1";#N/A,#N/A,FALSE,"Sheet1";#N/A,#N/A,FALSE,"Sheet1"}</definedName>
    <definedName name="영" localSheetId="3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_1" localSheetId="3" hidden="1">{#N/A,#N/A,FALSE,"1.CRITERIA";#N/A,#N/A,FALSE,"2.IS";#N/A,#N/A,FALSE,"3.BS";#N/A,#N/A,FALSE,"4.PER PL";#N/A,#N/A,FALSE,"5.INVESTMENT";#N/A,#N/A,FALSE,"6.공문";#N/A,#N/A,FALSE,"7.netinvest"}</definedName>
    <definedName name="영_1" hidden="1">{#N/A,#N/A,FALSE,"1.CRITERIA";#N/A,#N/A,FALSE,"2.IS";#N/A,#N/A,FALSE,"3.BS";#N/A,#N/A,FALSE,"4.PER PL";#N/A,#N/A,FALSE,"5.INVESTMENT";#N/A,#N/A,FALSE,"6.공문";#N/A,#N/A,FALSE,"7.netinvest"}</definedName>
    <definedName name="영_1_1" localSheetId="3" hidden="1">{#N/A,#N/A,FALSE,"1.CRITERIA";#N/A,#N/A,FALSE,"2.IS";#N/A,#N/A,FALSE,"3.BS";#N/A,#N/A,FALSE,"4.PER PL";#N/A,#N/A,FALSE,"5.INVESTMENT";#N/A,#N/A,FALSE,"6.공문";#N/A,#N/A,FALSE,"7.netinvest"}</definedName>
    <definedName name="영_1_1" hidden="1">{#N/A,#N/A,FALSE,"1.CRITERIA";#N/A,#N/A,FALSE,"2.IS";#N/A,#N/A,FALSE,"3.BS";#N/A,#N/A,FALSE,"4.PER PL";#N/A,#N/A,FALSE,"5.INVESTMENT";#N/A,#N/A,FALSE,"6.공문";#N/A,#N/A,FALSE,"7.netinvest"}</definedName>
    <definedName name="영_2" localSheetId="3" hidden="1">{#N/A,#N/A,FALSE,"1.CRITERIA";#N/A,#N/A,FALSE,"2.IS";#N/A,#N/A,FALSE,"3.BS";#N/A,#N/A,FALSE,"4.PER PL";#N/A,#N/A,FALSE,"5.INVESTMENT";#N/A,#N/A,FALSE,"6.공문";#N/A,#N/A,FALSE,"7.netinvest"}</definedName>
    <definedName name="영_2" hidden="1">{#N/A,#N/A,FALSE,"1.CRITERIA";#N/A,#N/A,FALSE,"2.IS";#N/A,#N/A,FALSE,"3.BS";#N/A,#N/A,FALSE,"4.PER PL";#N/A,#N/A,FALSE,"5.INVESTMENT";#N/A,#N/A,FALSE,"6.공문";#N/A,#N/A,FALSE,"7.netinvest"}</definedName>
    <definedName name="영성기업" localSheetId="3" hidden="1">{#N/A,#N/A,FALSE,"범우구미";#N/A,#N/A,FALSE,"세한케미칼";#N/A,#N/A,FALSE,"세명화학";#N/A,#N/A,FALSE,"신영케미칼";#N/A,#N/A,FALSE,"일석상사"}</definedName>
    <definedName name="영성기업" hidden="1">{#N/A,#N/A,FALSE,"범우구미";#N/A,#N/A,FALSE,"세한케미칼";#N/A,#N/A,FALSE,"세명화학";#N/A,#N/A,FALSE,"신영케미칼";#N/A,#N/A,FALSE,"일석상사"}</definedName>
    <definedName name="영성기업_1" localSheetId="3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성기업_1_1" localSheetId="3" hidden="1">{#N/A,#N/A,FALSE,"범우구미";#N/A,#N/A,FALSE,"세한케미칼";#N/A,#N/A,FALSE,"세명화학";#N/A,#N/A,FALSE,"신영케미칼";#N/A,#N/A,FALSE,"일석상사"}</definedName>
    <definedName name="영성기업_1_1" hidden="1">{#N/A,#N/A,FALSE,"범우구미";#N/A,#N/A,FALSE,"세한케미칼";#N/A,#N/A,FALSE,"세명화학";#N/A,#N/A,FALSE,"신영케미칼";#N/A,#N/A,FALSE,"일석상사"}</definedName>
    <definedName name="영성기업_2" localSheetId="3" hidden="1">{#N/A,#N/A,FALSE,"범우구미";#N/A,#N/A,FALSE,"세한케미칼";#N/A,#N/A,FALSE,"세명화학";#N/A,#N/A,FALSE,"신영케미칼";#N/A,#N/A,FALSE,"일석상사"}</definedName>
    <definedName name="영성기업_2" hidden="1">{#N/A,#N/A,FALSE,"범우구미";#N/A,#N/A,FALSE,"세한케미칼";#N/A,#N/A,FALSE,"세명화학";#N/A,#N/A,FALSE,"신영케미칼";#N/A,#N/A,FALSE,"일석상사"}</definedName>
    <definedName name="영업" localSheetId="3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_1" localSheetId="3" hidden="1">{#N/A,#N/A,FALSE,"지침";#N/A,#N/A,FALSE,"환경분석";#N/A,#N/A,FALSE,"Sheet16"}</definedName>
    <definedName name="영업_1" hidden="1">{#N/A,#N/A,FALSE,"지침";#N/A,#N/A,FALSE,"환경분석";#N/A,#N/A,FALSE,"Sheet16"}</definedName>
    <definedName name="영업_1_1" localSheetId="3" hidden="1">{#N/A,#N/A,FALSE,"지침";#N/A,#N/A,FALSE,"환경분석";#N/A,#N/A,FALSE,"Sheet16"}</definedName>
    <definedName name="영업_1_1" hidden="1">{#N/A,#N/A,FALSE,"지침";#N/A,#N/A,FALSE,"환경분석";#N/A,#N/A,FALSE,"Sheet16"}</definedName>
    <definedName name="영업_2" localSheetId="3" hidden="1">{#N/A,#N/A,FALSE,"지침";#N/A,#N/A,FALSE,"환경분석";#N/A,#N/A,FALSE,"Sheet16"}</definedName>
    <definedName name="영업_2" hidden="1">{#N/A,#N/A,FALSE,"지침";#N/A,#N/A,FALSE,"환경분석";#N/A,#N/A,FALSE,"Sheet16"}</definedName>
    <definedName name="영업담당" localSheetId="3" hidden="1">{#N/A,#N/A,FALSE,"회선임차현황"}</definedName>
    <definedName name="영업담당" hidden="1">{#N/A,#N/A,FALSE,"회선임차현황"}</definedName>
    <definedName name="영업담당_1" localSheetId="3" hidden="1">{#N/A,#N/A,FALSE,"회선임차현황"}</definedName>
    <definedName name="영업담당_1" hidden="1">{#N/A,#N/A,FALSE,"회선임차현황"}</definedName>
    <definedName name="영업담당_1_1" localSheetId="3" hidden="1">{#N/A,#N/A,FALSE,"회선임차현황"}</definedName>
    <definedName name="영업담당_1_1" hidden="1">{#N/A,#N/A,FALSE,"회선임차현황"}</definedName>
    <definedName name="영업담당_2" localSheetId="3" hidden="1">{#N/A,#N/A,FALSE,"회선임차현황"}</definedName>
    <definedName name="영업담당_2" hidden="1">{#N/A,#N/A,FALSE,"회선임차현황"}</definedName>
    <definedName name="영업담당지역" localSheetId="3" hidden="1">{#N/A,#N/A,FALSE,"회선임차현황"}</definedName>
    <definedName name="영업담당지역" hidden="1">{#N/A,#N/A,FALSE,"회선임차현황"}</definedName>
    <definedName name="영업담당지역_1" localSheetId="3" hidden="1">{#N/A,#N/A,FALSE,"회선임차현황"}</definedName>
    <definedName name="영업담당지역_1" hidden="1">{#N/A,#N/A,FALSE,"회선임차현황"}</definedName>
    <definedName name="영업담당지역_1_1" localSheetId="3" hidden="1">{#N/A,#N/A,FALSE,"회선임차현황"}</definedName>
    <definedName name="영업담당지역_1_1" hidden="1">{#N/A,#N/A,FALSE,"회선임차현황"}</definedName>
    <definedName name="영업담당지역_2" localSheetId="3" hidden="1">{#N/A,#N/A,FALSE,"회선임차현황"}</definedName>
    <definedName name="영업담당지역_2" hidden="1">{#N/A,#N/A,FALSE,"회선임차현황"}</definedName>
    <definedName name="영업수" localSheetId="3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_1" localSheetId="3" hidden="1">{#N/A,#N/A,FALSE,"1.CRITERIA";#N/A,#N/A,FALSE,"2.IS";#N/A,#N/A,FALSE,"3.BS";#N/A,#N/A,FALSE,"4.PER PL";#N/A,#N/A,FALSE,"5.INVESTMENT";#N/A,#N/A,FALSE,"6.공문";#N/A,#N/A,FALSE,"7.netinvest"}</definedName>
    <definedName name="영업수_1" hidden="1">{#N/A,#N/A,FALSE,"1.CRITERIA";#N/A,#N/A,FALSE,"2.IS";#N/A,#N/A,FALSE,"3.BS";#N/A,#N/A,FALSE,"4.PER PL";#N/A,#N/A,FALSE,"5.INVESTMENT";#N/A,#N/A,FALSE,"6.공문";#N/A,#N/A,FALSE,"7.netinvest"}</definedName>
    <definedName name="영업수_1_1" localSheetId="3" hidden="1">{#N/A,#N/A,FALSE,"1.CRITERIA";#N/A,#N/A,FALSE,"2.IS";#N/A,#N/A,FALSE,"3.BS";#N/A,#N/A,FALSE,"4.PER PL";#N/A,#N/A,FALSE,"5.INVESTMENT";#N/A,#N/A,FALSE,"6.공문";#N/A,#N/A,FALSE,"7.netinvest"}</definedName>
    <definedName name="영업수_1_1" hidden="1">{#N/A,#N/A,FALSE,"1.CRITERIA";#N/A,#N/A,FALSE,"2.IS";#N/A,#N/A,FALSE,"3.BS";#N/A,#N/A,FALSE,"4.PER PL";#N/A,#N/A,FALSE,"5.INVESTMENT";#N/A,#N/A,FALSE,"6.공문";#N/A,#N/A,FALSE,"7.netinvest"}</definedName>
    <definedName name="영업수_2" localSheetId="3" hidden="1">{#N/A,#N/A,FALSE,"1.CRITERIA";#N/A,#N/A,FALSE,"2.IS";#N/A,#N/A,FALSE,"3.BS";#N/A,#N/A,FALSE,"4.PER PL";#N/A,#N/A,FALSE,"5.INVESTMENT";#N/A,#N/A,FALSE,"6.공문";#N/A,#N/A,FALSE,"7.netinvest"}</definedName>
    <definedName name="영업수_2" hidden="1">{#N/A,#N/A,FALSE,"1.CRITERIA";#N/A,#N/A,FALSE,"2.IS";#N/A,#N/A,FALSE,"3.BS";#N/A,#N/A,FALSE,"4.PER PL";#N/A,#N/A,FALSE,"5.INVESTMENT";#N/A,#N/A,FALSE,"6.공문";#N/A,#N/A,FALSE,"7.netinvest"}</definedName>
    <definedName name="영업수익" localSheetId="3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수익_1" localSheetId="3" hidden="1">{#N/A,#N/A,FALSE,"1.CRITERIA";#N/A,#N/A,FALSE,"2.IS";#N/A,#N/A,FALSE,"3.BS";#N/A,#N/A,FALSE,"4.PER PL";#N/A,#N/A,FALSE,"5.INVESTMENT";#N/A,#N/A,FALSE,"6.공문";#N/A,#N/A,FALSE,"7.netinvest"}</definedName>
    <definedName name="영업수익_1" hidden="1">{#N/A,#N/A,FALSE,"1.CRITERIA";#N/A,#N/A,FALSE,"2.IS";#N/A,#N/A,FALSE,"3.BS";#N/A,#N/A,FALSE,"4.PER PL";#N/A,#N/A,FALSE,"5.INVESTMENT";#N/A,#N/A,FALSE,"6.공문";#N/A,#N/A,FALSE,"7.netinvest"}</definedName>
    <definedName name="영업수익_1_1" localSheetId="3" hidden="1">{#N/A,#N/A,FALSE,"1.CRITERIA";#N/A,#N/A,FALSE,"2.IS";#N/A,#N/A,FALSE,"3.BS";#N/A,#N/A,FALSE,"4.PER PL";#N/A,#N/A,FALSE,"5.INVESTMENT";#N/A,#N/A,FALSE,"6.공문";#N/A,#N/A,FALSE,"7.netinvest"}</definedName>
    <definedName name="영업수익_1_1" hidden="1">{#N/A,#N/A,FALSE,"1.CRITERIA";#N/A,#N/A,FALSE,"2.IS";#N/A,#N/A,FALSE,"3.BS";#N/A,#N/A,FALSE,"4.PER PL";#N/A,#N/A,FALSE,"5.INVESTMENT";#N/A,#N/A,FALSE,"6.공문";#N/A,#N/A,FALSE,"7.netinvest"}</definedName>
    <definedName name="영업수익_2" localSheetId="3" hidden="1">{#N/A,#N/A,FALSE,"1.CRITERIA";#N/A,#N/A,FALSE,"2.IS";#N/A,#N/A,FALSE,"3.BS";#N/A,#N/A,FALSE,"4.PER PL";#N/A,#N/A,FALSE,"5.INVESTMENT";#N/A,#N/A,FALSE,"6.공문";#N/A,#N/A,FALSE,"7.netinvest"}</definedName>
    <definedName name="영업수익_2" hidden="1">{#N/A,#N/A,FALSE,"1.CRITERIA";#N/A,#N/A,FALSE,"2.IS";#N/A,#N/A,FALSE,"3.BS";#N/A,#N/A,FALSE,"4.PER PL";#N/A,#N/A,FALSE,"5.INVESTMENT";#N/A,#N/A,FALSE,"6.공문";#N/A,#N/A,FALSE,"7.netinvest"}</definedName>
    <definedName name="영업외" hidden="1">#REF!</definedName>
    <definedName name="영업외비용" localSheetId="3" hidden="1">{#N/A,#N/A,FALSE,"Aging Summary";#N/A,#N/A,FALSE,"Ratio Analysis";#N/A,#N/A,FALSE,"Test 120 Day Accts";#N/A,#N/A,FALSE,"Tickmarks"}</definedName>
    <definedName name="영업외비용" hidden="1">{#N/A,#N/A,FALSE,"Aging Summary";#N/A,#N/A,FALSE,"Ratio Analysis";#N/A,#N/A,FALSE,"Test 120 Day Accts";#N/A,#N/A,FALSE,"Tickmarks"}</definedName>
    <definedName name="영업외비용_1" localSheetId="3" hidden="1">{#N/A,#N/A,FALSE,"Aging Summary";#N/A,#N/A,FALSE,"Ratio Analysis";#N/A,#N/A,FALSE,"Test 120 Day Accts";#N/A,#N/A,FALSE,"Tickmarks"}</definedName>
    <definedName name="영업외비용_1" hidden="1">{#N/A,#N/A,FALSE,"Aging Summary";#N/A,#N/A,FALSE,"Ratio Analysis";#N/A,#N/A,FALSE,"Test 120 Day Accts";#N/A,#N/A,FALSE,"Tickmarks"}</definedName>
    <definedName name="영업외비용_1_1" localSheetId="3" hidden="1">{#N/A,#N/A,FALSE,"Aging Summary";#N/A,#N/A,FALSE,"Ratio Analysis";#N/A,#N/A,FALSE,"Test 120 Day Accts";#N/A,#N/A,FALSE,"Tickmarks"}</definedName>
    <definedName name="영업외비용_1_1" hidden="1">{#N/A,#N/A,FALSE,"Aging Summary";#N/A,#N/A,FALSE,"Ratio Analysis";#N/A,#N/A,FALSE,"Test 120 Day Accts";#N/A,#N/A,FALSE,"Tickmarks"}</definedName>
    <definedName name="영업외비용_2" localSheetId="3" hidden="1">{#N/A,#N/A,FALSE,"Aging Summary";#N/A,#N/A,FALSE,"Ratio Analysis";#N/A,#N/A,FALSE,"Test 120 Day Accts";#N/A,#N/A,FALSE,"Tickmarks"}</definedName>
    <definedName name="영업외비용_2" hidden="1">{#N/A,#N/A,FALSE,"Aging Summary";#N/A,#N/A,FALSE,"Ratio Analysis";#N/A,#N/A,FALSE,"Test 120 Day Accts";#N/A,#N/A,FALSE,"Tickmarks"}</definedName>
    <definedName name="영업외수" hidden="1">#REF!</definedName>
    <definedName name="영업외수익" localSheetId="3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외수익_1" localSheetId="3" hidden="1">{#N/A,#N/A,FALSE,"1.CRITERIA";#N/A,#N/A,FALSE,"2.IS";#N/A,#N/A,FALSE,"3.BS";#N/A,#N/A,FALSE,"4.PER PL";#N/A,#N/A,FALSE,"5.INVESTMENT";#N/A,#N/A,FALSE,"6.공문";#N/A,#N/A,FALSE,"7.netinvest"}</definedName>
    <definedName name="영업외수익_1" hidden="1">{#N/A,#N/A,FALSE,"1.CRITERIA";#N/A,#N/A,FALSE,"2.IS";#N/A,#N/A,FALSE,"3.BS";#N/A,#N/A,FALSE,"4.PER PL";#N/A,#N/A,FALSE,"5.INVESTMENT";#N/A,#N/A,FALSE,"6.공문";#N/A,#N/A,FALSE,"7.netinvest"}</definedName>
    <definedName name="영업외수익_1_1" localSheetId="3" hidden="1">{#N/A,#N/A,FALSE,"1.CRITERIA";#N/A,#N/A,FALSE,"2.IS";#N/A,#N/A,FALSE,"3.BS";#N/A,#N/A,FALSE,"4.PER PL";#N/A,#N/A,FALSE,"5.INVESTMENT";#N/A,#N/A,FALSE,"6.공문";#N/A,#N/A,FALSE,"7.netinvest"}</definedName>
    <definedName name="영업외수익_1_1" hidden="1">{#N/A,#N/A,FALSE,"1.CRITERIA";#N/A,#N/A,FALSE,"2.IS";#N/A,#N/A,FALSE,"3.BS";#N/A,#N/A,FALSE,"4.PER PL";#N/A,#N/A,FALSE,"5.INVESTMENT";#N/A,#N/A,FALSE,"6.공문";#N/A,#N/A,FALSE,"7.netinvest"}</definedName>
    <definedName name="영업외수익_2" localSheetId="3" hidden="1">{#N/A,#N/A,FALSE,"1.CRITERIA";#N/A,#N/A,FALSE,"2.IS";#N/A,#N/A,FALSE,"3.BS";#N/A,#N/A,FALSE,"4.PER PL";#N/A,#N/A,FALSE,"5.INVESTMENT";#N/A,#N/A,FALSE,"6.공문";#N/A,#N/A,FALSE,"7.netinvest"}</definedName>
    <definedName name="영업외수익_2" hidden="1">{#N/A,#N/A,FALSE,"1.CRITERIA";#N/A,#N/A,FALSE,"2.IS";#N/A,#N/A,FALSE,"3.BS";#N/A,#N/A,FALSE,"4.PER PL";#N/A,#N/A,FALSE,"5.INVESTMENT";#N/A,#N/A,FALSE,"6.공문";#N/A,#N/A,FALSE,"7.netinvest"}</definedName>
    <definedName name="영업이익" localSheetId="3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이익_1" localSheetId="3" hidden="1">{#N/A,#N/A,FALSE,"지침";#N/A,#N/A,FALSE,"환경분석";#N/A,#N/A,FALSE,"Sheet16"}</definedName>
    <definedName name="영업이익_1" hidden="1">{#N/A,#N/A,FALSE,"지침";#N/A,#N/A,FALSE,"환경분석";#N/A,#N/A,FALSE,"Sheet16"}</definedName>
    <definedName name="영업이익_1_1" localSheetId="3" hidden="1">{#N/A,#N/A,FALSE,"지침";#N/A,#N/A,FALSE,"환경분석";#N/A,#N/A,FALSE,"Sheet16"}</definedName>
    <definedName name="영업이익_1_1" hidden="1">{#N/A,#N/A,FALSE,"지침";#N/A,#N/A,FALSE,"환경분석";#N/A,#N/A,FALSE,"Sheet16"}</definedName>
    <definedName name="영업이익_2" localSheetId="3" hidden="1">{#N/A,#N/A,FALSE,"지침";#N/A,#N/A,FALSE,"환경분석";#N/A,#N/A,FALSE,"Sheet16"}</definedName>
    <definedName name="영업이익_2" hidden="1">{#N/A,#N/A,FALSE,"지침";#N/A,#N/A,FALSE,"환경분석";#N/A,#N/A,FALSE,"Sheet16"}</definedName>
    <definedName name="영업현금" localSheetId="3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업현금_1" localSheetId="3" hidden="1">{#N/A,#N/A,FALSE,"지침";#N/A,#N/A,FALSE,"환경분석";#N/A,#N/A,FALSE,"Sheet16"}</definedName>
    <definedName name="영업현금_1" hidden="1">{#N/A,#N/A,FALSE,"지침";#N/A,#N/A,FALSE,"환경분석";#N/A,#N/A,FALSE,"Sheet16"}</definedName>
    <definedName name="영업현금_1_1" localSheetId="3" hidden="1">{#N/A,#N/A,FALSE,"지침";#N/A,#N/A,FALSE,"환경분석";#N/A,#N/A,FALSE,"Sheet16"}</definedName>
    <definedName name="영업현금_1_1" hidden="1">{#N/A,#N/A,FALSE,"지침";#N/A,#N/A,FALSE,"환경분석";#N/A,#N/A,FALSE,"Sheet16"}</definedName>
    <definedName name="영업현금_2" localSheetId="3" hidden="1">{#N/A,#N/A,FALSE,"지침";#N/A,#N/A,FALSE,"환경분석";#N/A,#N/A,FALSE,"Sheet16"}</definedName>
    <definedName name="영업현금_2" hidden="1">{#N/A,#N/A,FALSE,"지침";#N/A,#N/A,FALSE,"환경분석";#N/A,#N/A,FALSE,"Sheet16"}</definedName>
    <definedName name="예금" localSheetId="3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_1" localSheetId="3" hidden="1">{#N/A,#N/A,FALSE,"1.CRITERIA";#N/A,#N/A,FALSE,"2.IS";#N/A,#N/A,FALSE,"3.BS";#N/A,#N/A,FALSE,"4.PER PL";#N/A,#N/A,FALSE,"5.INVESTMENT";#N/A,#N/A,FALSE,"6.공문";#N/A,#N/A,FALSE,"7.netinvest"}</definedName>
    <definedName name="예금_1" hidden="1">{#N/A,#N/A,FALSE,"1.CRITERIA";#N/A,#N/A,FALSE,"2.IS";#N/A,#N/A,FALSE,"3.BS";#N/A,#N/A,FALSE,"4.PER PL";#N/A,#N/A,FALSE,"5.INVESTMENT";#N/A,#N/A,FALSE,"6.공문";#N/A,#N/A,FALSE,"7.netinvest"}</definedName>
    <definedName name="예금_1_1" localSheetId="3" hidden="1">{#N/A,#N/A,FALSE,"1.CRITERIA";#N/A,#N/A,FALSE,"2.IS";#N/A,#N/A,FALSE,"3.BS";#N/A,#N/A,FALSE,"4.PER PL";#N/A,#N/A,FALSE,"5.INVESTMENT";#N/A,#N/A,FALSE,"6.공문";#N/A,#N/A,FALSE,"7.netinvest"}</definedName>
    <definedName name="예금_1_1" hidden="1">{#N/A,#N/A,FALSE,"1.CRITERIA";#N/A,#N/A,FALSE,"2.IS";#N/A,#N/A,FALSE,"3.BS";#N/A,#N/A,FALSE,"4.PER PL";#N/A,#N/A,FALSE,"5.INVESTMENT";#N/A,#N/A,FALSE,"6.공문";#N/A,#N/A,FALSE,"7.netinvest"}</definedName>
    <definedName name="예금_2" localSheetId="3" hidden="1">{#N/A,#N/A,FALSE,"1.CRITERIA";#N/A,#N/A,FALSE,"2.IS";#N/A,#N/A,FALSE,"3.BS";#N/A,#N/A,FALSE,"4.PER PL";#N/A,#N/A,FALSE,"5.INVESTMENT";#N/A,#N/A,FALSE,"6.공문";#N/A,#N/A,FALSE,"7.netinvest"}</definedName>
    <definedName name="예금_2" hidden="1">{#N/A,#N/A,FALSE,"1.CRITERIA";#N/A,#N/A,FALSE,"2.IS";#N/A,#N/A,FALSE,"3.BS";#N/A,#N/A,FALSE,"4.PER PL";#N/A,#N/A,FALSE,"5.INVESTMENT";#N/A,#N/A,FALSE,"6.공문";#N/A,#N/A,FALSE,"7.netinvest"}</definedName>
    <definedName name="예수" localSheetId="3" hidden="1">{#N/A,#N/A,FALSE,"Aging Summary";#N/A,#N/A,FALSE,"Ratio Analysis";#N/A,#N/A,FALSE,"Test 120 Day Accts";#N/A,#N/A,FALSE,"Tickmarks"}</definedName>
    <definedName name="예수" hidden="1">{#N/A,#N/A,FALSE,"Aging Summary";#N/A,#N/A,FALSE,"Ratio Analysis";#N/A,#N/A,FALSE,"Test 120 Day Accts";#N/A,#N/A,FALSE,"Tickmarks"}</definedName>
    <definedName name="예수_1" localSheetId="3" hidden="1">{#N/A,#N/A,FALSE,"Aging Summary";#N/A,#N/A,FALSE,"Ratio Analysis";#N/A,#N/A,FALSE,"Test 120 Day Accts";#N/A,#N/A,FALSE,"Tickmarks"}</definedName>
    <definedName name="예수_1" hidden="1">{#N/A,#N/A,FALSE,"Aging Summary";#N/A,#N/A,FALSE,"Ratio Analysis";#N/A,#N/A,FALSE,"Test 120 Day Accts";#N/A,#N/A,FALSE,"Tickmarks"}</definedName>
    <definedName name="예수_1_1" localSheetId="3" hidden="1">{#N/A,#N/A,FALSE,"Aging Summary";#N/A,#N/A,FALSE,"Ratio Analysis";#N/A,#N/A,FALSE,"Test 120 Day Accts";#N/A,#N/A,FALSE,"Tickmarks"}</definedName>
    <definedName name="예수_1_1" hidden="1">{#N/A,#N/A,FALSE,"Aging Summary";#N/A,#N/A,FALSE,"Ratio Analysis";#N/A,#N/A,FALSE,"Test 120 Day Accts";#N/A,#N/A,FALSE,"Tickmarks"}</definedName>
    <definedName name="예수_2" localSheetId="3" hidden="1">{#N/A,#N/A,FALSE,"Aging Summary";#N/A,#N/A,FALSE,"Ratio Analysis";#N/A,#N/A,FALSE,"Test 120 Day Accts";#N/A,#N/A,FALSE,"Tickmarks"}</definedName>
    <definedName name="예수_2" hidden="1">{#N/A,#N/A,FALSE,"Aging Summary";#N/A,#N/A,FALSE,"Ratio Analysis";#N/A,#N/A,FALSE,"Test 120 Day Accts";#N/A,#N/A,FALSE,"Tickmarks"}</definedName>
    <definedName name="예수금1" localSheetId="3" hidden="1">{#N/A,#N/A,FALSE,"Aging Summary";#N/A,#N/A,FALSE,"Ratio Analysis";#N/A,#N/A,FALSE,"Test 120 Day Accts";#N/A,#N/A,FALSE,"Tickmarks"}</definedName>
    <definedName name="예수금1" hidden="1">{#N/A,#N/A,FALSE,"Aging Summary";#N/A,#N/A,FALSE,"Ratio Analysis";#N/A,#N/A,FALSE,"Test 120 Day Accts";#N/A,#N/A,FALSE,"Tickmarks"}</definedName>
    <definedName name="예수금1_1" localSheetId="3" hidden="1">{#N/A,#N/A,FALSE,"Aging Summary";#N/A,#N/A,FALSE,"Ratio Analysis";#N/A,#N/A,FALSE,"Test 120 Day Accts";#N/A,#N/A,FALSE,"Tickmarks"}</definedName>
    <definedName name="예수금1_1" hidden="1">{#N/A,#N/A,FALSE,"Aging Summary";#N/A,#N/A,FALSE,"Ratio Analysis";#N/A,#N/A,FALSE,"Test 120 Day Accts";#N/A,#N/A,FALSE,"Tickmarks"}</definedName>
    <definedName name="예수금1_1_1" localSheetId="3" hidden="1">{#N/A,#N/A,FALSE,"Aging Summary";#N/A,#N/A,FALSE,"Ratio Analysis";#N/A,#N/A,FALSE,"Test 120 Day Accts";#N/A,#N/A,FALSE,"Tickmarks"}</definedName>
    <definedName name="예수금1_1_1" hidden="1">{#N/A,#N/A,FALSE,"Aging Summary";#N/A,#N/A,FALSE,"Ratio Analysis";#N/A,#N/A,FALSE,"Test 120 Day Accts";#N/A,#N/A,FALSE,"Tickmarks"}</definedName>
    <definedName name="예수금1_2" localSheetId="3" hidden="1">{#N/A,#N/A,FALSE,"Aging Summary";#N/A,#N/A,FALSE,"Ratio Analysis";#N/A,#N/A,FALSE,"Test 120 Day Accts";#N/A,#N/A,FALSE,"Tickmarks"}</definedName>
    <definedName name="예수금1_2" hidden="1">{#N/A,#N/A,FALSE,"Aging Summary";#N/A,#N/A,FALSE,"Ratio Analysis";#N/A,#N/A,FALSE,"Test 120 Day Accts";#N/A,#N/A,FALSE,"Tickmarks"}</definedName>
    <definedName name="예수보증금_2004" localSheetId="3" hidden="1">{#N/A,#N/A,FALSE,"공무,경리 매출 대비"}</definedName>
    <definedName name="예수보증금_2004" hidden="1">{#N/A,#N/A,FALSE,"공무,경리 매출 대비"}</definedName>
    <definedName name="예수보증금_2004_1" localSheetId="3" hidden="1">{#N/A,#N/A,FALSE,"공무,경리 매출 대비"}</definedName>
    <definedName name="예수보증금_2004_1" hidden="1">{#N/A,#N/A,FALSE,"공무,경리 매출 대비"}</definedName>
    <definedName name="예수보증금_2004_1_1" localSheetId="3" hidden="1">{#N/A,#N/A,FALSE,"공무,경리 매출 대비"}</definedName>
    <definedName name="예수보증금_2004_1_1" hidden="1">{#N/A,#N/A,FALSE,"공무,경리 매출 대비"}</definedName>
    <definedName name="예수보증금_2004_2" localSheetId="3" hidden="1">{#N/A,#N/A,FALSE,"공무,경리 매출 대비"}</definedName>
    <definedName name="예수보증금_2004_2" hidden="1">{#N/A,#N/A,FALSE,"공무,경리 매출 대비"}</definedName>
    <definedName name="오ㅓㅁ" localSheetId="3" hidden="1">{"'Desktop Inventory 현황'!$B$2:$O$35"}</definedName>
    <definedName name="오ㅓㅁ" hidden="1">{"'Desktop Inventory 현황'!$B$2:$O$35"}</definedName>
    <definedName name="오ㅓㅁ_1" localSheetId="3" hidden="1">{"'Desktop Inventory 현황'!$B$2:$O$35"}</definedName>
    <definedName name="오ㅓㅁ_1" hidden="1">{"'Desktop Inventory 현황'!$B$2:$O$35"}</definedName>
    <definedName name="오ㅓㅁ_1_1" localSheetId="3" hidden="1">{"'Desktop Inventory 현황'!$B$2:$O$35"}</definedName>
    <definedName name="오ㅓㅁ_1_1" hidden="1">{"'Desktop Inventory 현황'!$B$2:$O$35"}</definedName>
    <definedName name="오ㅓㅁ_1_2" localSheetId="3" hidden="1">{"'Desktop Inventory 현황'!$B$2:$O$35"}</definedName>
    <definedName name="오ㅓㅁ_1_2" hidden="1">{"'Desktop Inventory 현황'!$B$2:$O$35"}</definedName>
    <definedName name="오ㅓㅁ_2" localSheetId="3" hidden="1">{"'Desktop Inventory 현황'!$B$2:$O$35"}</definedName>
    <definedName name="오ㅓㅁ_2" hidden="1">{"'Desktop Inventory 현황'!$B$2:$O$35"}</definedName>
    <definedName name="오ㅓㅁ_3" localSheetId="3" hidden="1">{"'Desktop Inventory 현황'!$B$2:$O$35"}</definedName>
    <definedName name="오ㅓㅁ_3" hidden="1">{"'Desktop Inventory 현황'!$B$2:$O$35"}</definedName>
    <definedName name="완제품" localSheetId="3" hidden="1">{#N/A,#N/A,FALSE,"1.CRITERIA";#N/A,#N/A,FALSE,"2.IS";#N/A,#N/A,FALSE,"3.BS";#N/A,#N/A,FALSE,"4.PER PL";#N/A,#N/A,FALSE,"5.INVESTMENT";#N/A,#N/A,FALSE,"6.공문";#N/A,#N/A,FALSE,"7.netinvest"}</definedName>
    <definedName name="완제품" hidden="1">{#N/A,#N/A,FALSE,"1.CRITERIA";#N/A,#N/A,FALSE,"2.IS";#N/A,#N/A,FALSE,"3.BS";#N/A,#N/A,FALSE,"4.PER PL";#N/A,#N/A,FALSE,"5.INVESTMENT";#N/A,#N/A,FALSE,"6.공문";#N/A,#N/A,FALSE,"7.netinvest"}</definedName>
    <definedName name="완제품_1" localSheetId="3" hidden="1">{#N/A,#N/A,FALSE,"1.CRITERIA";#N/A,#N/A,FALSE,"2.IS";#N/A,#N/A,FALSE,"3.BS";#N/A,#N/A,FALSE,"4.PER PL";#N/A,#N/A,FALSE,"5.INVESTMENT";#N/A,#N/A,FALSE,"6.공문";#N/A,#N/A,FALSE,"7.netinvest"}</definedName>
    <definedName name="완제품_1" hidden="1">{#N/A,#N/A,FALSE,"1.CRITERIA";#N/A,#N/A,FALSE,"2.IS";#N/A,#N/A,FALSE,"3.BS";#N/A,#N/A,FALSE,"4.PER PL";#N/A,#N/A,FALSE,"5.INVESTMENT";#N/A,#N/A,FALSE,"6.공문";#N/A,#N/A,FALSE,"7.netinvest"}</definedName>
    <definedName name="완제품_1_1" localSheetId="3" hidden="1">{#N/A,#N/A,FALSE,"1.CRITERIA";#N/A,#N/A,FALSE,"2.IS";#N/A,#N/A,FALSE,"3.BS";#N/A,#N/A,FALSE,"4.PER PL";#N/A,#N/A,FALSE,"5.INVESTMENT";#N/A,#N/A,FALSE,"6.공문";#N/A,#N/A,FALSE,"7.netinvest"}</definedName>
    <definedName name="완제품_1_1" hidden="1">{#N/A,#N/A,FALSE,"1.CRITERIA";#N/A,#N/A,FALSE,"2.IS";#N/A,#N/A,FALSE,"3.BS";#N/A,#N/A,FALSE,"4.PER PL";#N/A,#N/A,FALSE,"5.INVESTMENT";#N/A,#N/A,FALSE,"6.공문";#N/A,#N/A,FALSE,"7.netinvest"}</definedName>
    <definedName name="완제품_2" localSheetId="3" hidden="1">{#N/A,#N/A,FALSE,"1.CRITERIA";#N/A,#N/A,FALSE,"2.IS";#N/A,#N/A,FALSE,"3.BS";#N/A,#N/A,FALSE,"4.PER PL";#N/A,#N/A,FALSE,"5.INVESTMENT";#N/A,#N/A,FALSE,"6.공문";#N/A,#N/A,FALSE,"7.netinvest"}</definedName>
    <definedName name="완제품_2" hidden="1">{#N/A,#N/A,FALSE,"1.CRITERIA";#N/A,#N/A,FALSE,"2.IS";#N/A,#N/A,FALSE,"3.BS";#N/A,#N/A,FALSE,"4.PER PL";#N/A,#N/A,FALSE,"5.INVESTMENT";#N/A,#N/A,FALSE,"6.공문";#N/A,#N/A,FALSE,"7.netinvest"}</definedName>
    <definedName name="왜이러냐" localSheetId="3" hidden="1">{"'Sheet1'!$A$1:$H$36"}</definedName>
    <definedName name="왜이러냐" hidden="1">{"'Sheet1'!$A$1:$H$36"}</definedName>
    <definedName name="왜이러냐_1" localSheetId="3" hidden="1">{"'Sheet1'!$A$1:$H$36"}</definedName>
    <definedName name="왜이러냐_1" hidden="1">{"'Sheet1'!$A$1:$H$36"}</definedName>
    <definedName name="왜이러냐_1_1" localSheetId="3" hidden="1">{"'Sheet1'!$A$1:$H$36"}</definedName>
    <definedName name="왜이러냐_1_1" hidden="1">{"'Sheet1'!$A$1:$H$36"}</definedName>
    <definedName name="왜이러냐_1_2" localSheetId="3" hidden="1">{"'Sheet1'!$A$1:$H$36"}</definedName>
    <definedName name="왜이러냐_1_2" hidden="1">{"'Sheet1'!$A$1:$H$36"}</definedName>
    <definedName name="왜이러냐_2" localSheetId="3" hidden="1">{"'Sheet1'!$A$1:$H$36"}</definedName>
    <definedName name="왜이러냐_2" hidden="1">{"'Sheet1'!$A$1:$H$36"}</definedName>
    <definedName name="왜이러냐_3" localSheetId="3" hidden="1">{"'Sheet1'!$A$1:$H$36"}</definedName>
    <definedName name="왜이러냐_3" hidden="1">{"'Sheet1'!$A$1:$H$36"}</definedName>
    <definedName name="외예금" localSheetId="3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예금_1" localSheetId="3" hidden="1">{#N/A,#N/A,FALSE,"1.CRITERIA";#N/A,#N/A,FALSE,"2.IS";#N/A,#N/A,FALSE,"3.BS";#N/A,#N/A,FALSE,"4.PER PL";#N/A,#N/A,FALSE,"5.INVESTMENT";#N/A,#N/A,FALSE,"6.공문";#N/A,#N/A,FALSE,"7.netinvest"}</definedName>
    <definedName name="외예금_1" hidden="1">{#N/A,#N/A,FALSE,"1.CRITERIA";#N/A,#N/A,FALSE,"2.IS";#N/A,#N/A,FALSE,"3.BS";#N/A,#N/A,FALSE,"4.PER PL";#N/A,#N/A,FALSE,"5.INVESTMENT";#N/A,#N/A,FALSE,"6.공문";#N/A,#N/A,FALSE,"7.netinvest"}</definedName>
    <definedName name="외예금_1_1" localSheetId="3" hidden="1">{#N/A,#N/A,FALSE,"1.CRITERIA";#N/A,#N/A,FALSE,"2.IS";#N/A,#N/A,FALSE,"3.BS";#N/A,#N/A,FALSE,"4.PER PL";#N/A,#N/A,FALSE,"5.INVESTMENT";#N/A,#N/A,FALSE,"6.공문";#N/A,#N/A,FALSE,"7.netinvest"}</definedName>
    <definedName name="외예금_1_1" hidden="1">{#N/A,#N/A,FALSE,"1.CRITERIA";#N/A,#N/A,FALSE,"2.IS";#N/A,#N/A,FALSE,"3.BS";#N/A,#N/A,FALSE,"4.PER PL";#N/A,#N/A,FALSE,"5.INVESTMENT";#N/A,#N/A,FALSE,"6.공문";#N/A,#N/A,FALSE,"7.netinvest"}</definedName>
    <definedName name="외예금_2" localSheetId="3" hidden="1">{#N/A,#N/A,FALSE,"1.CRITERIA";#N/A,#N/A,FALSE,"2.IS";#N/A,#N/A,FALSE,"3.BS";#N/A,#N/A,FALSE,"4.PER PL";#N/A,#N/A,FALSE,"5.INVESTMENT";#N/A,#N/A,FALSE,"6.공문";#N/A,#N/A,FALSE,"7.netinvest"}</definedName>
    <definedName name="외예금_2" hidden="1">{#N/A,#N/A,FALSE,"1.CRITERIA";#N/A,#N/A,FALSE,"2.IS";#N/A,#N/A,FALSE,"3.BS";#N/A,#N/A,FALSE,"4.PER PL";#N/A,#N/A,FALSE,"5.INVESTMENT";#N/A,#N/A,FALSE,"6.공문";#N/A,#N/A,FALSE,"7.netinvest"}</definedName>
    <definedName name="외화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화환산" localSheetId="3" hidden="1">{#N/A,#N/A,FALSE,"Aging Summary";#N/A,#N/A,FALSE,"Ratio Analysis";#N/A,#N/A,FALSE,"Test 120 Day Accts";#N/A,#N/A,FALSE,"Tickmarks"}</definedName>
    <definedName name="외화환산" hidden="1">{#N/A,#N/A,FALSE,"Aging Summary";#N/A,#N/A,FALSE,"Ratio Analysis";#N/A,#N/A,FALSE,"Test 120 Day Accts";#N/A,#N/A,FALSE,"Tickmarks"}</definedName>
    <definedName name="외화환산_1" localSheetId="3" hidden="1">{#N/A,#N/A,FALSE,"Aging Summary";#N/A,#N/A,FALSE,"Ratio Analysis";#N/A,#N/A,FALSE,"Test 120 Day Accts";#N/A,#N/A,FALSE,"Tickmarks"}</definedName>
    <definedName name="외화환산_1" hidden="1">{#N/A,#N/A,FALSE,"Aging Summary";#N/A,#N/A,FALSE,"Ratio Analysis";#N/A,#N/A,FALSE,"Test 120 Day Accts";#N/A,#N/A,FALSE,"Tickmarks"}</definedName>
    <definedName name="외화환산_1_1" localSheetId="3" hidden="1">{#N/A,#N/A,FALSE,"Aging Summary";#N/A,#N/A,FALSE,"Ratio Analysis";#N/A,#N/A,FALSE,"Test 120 Day Accts";#N/A,#N/A,FALSE,"Tickmarks"}</definedName>
    <definedName name="외화환산_1_1" hidden="1">{#N/A,#N/A,FALSE,"Aging Summary";#N/A,#N/A,FALSE,"Ratio Analysis";#N/A,#N/A,FALSE,"Test 120 Day Accts";#N/A,#N/A,FALSE,"Tickmarks"}</definedName>
    <definedName name="외화환산_2" localSheetId="3" hidden="1">{#N/A,#N/A,FALSE,"Aging Summary";#N/A,#N/A,FALSE,"Ratio Analysis";#N/A,#N/A,FALSE,"Test 120 Day Accts";#N/A,#N/A,FALSE,"Tickmarks"}</definedName>
    <definedName name="외화환산_2" hidden="1">{#N/A,#N/A,FALSE,"Aging Summary";#N/A,#N/A,FALSE,"Ratio Analysis";#N/A,#N/A,FALSE,"Test 120 Day Accts";#N/A,#N/A,FALSE,"Tickmarks"}</definedName>
    <definedName name="외환산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산조서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요약" localSheetId="3" hidden="1">{#N/A,#N/A,FALSE,"회선임차현황"}</definedName>
    <definedName name="요약" hidden="1">{#N/A,#N/A,FALSE,"회선임차현황"}</definedName>
    <definedName name="요약_1" localSheetId="3" hidden="1">{#N/A,#N/A,FALSE,"회선임차현황"}</definedName>
    <definedName name="요약_1" hidden="1">{#N/A,#N/A,FALSE,"회선임차현황"}</definedName>
    <definedName name="요약_1_1" localSheetId="3" hidden="1">{#N/A,#N/A,FALSE,"회선임차현황"}</definedName>
    <definedName name="요약_1_1" hidden="1">{#N/A,#N/A,FALSE,"회선임차현황"}</definedName>
    <definedName name="요약_2" localSheetId="3" hidden="1">{#N/A,#N/A,FALSE,"회선임차현황"}</definedName>
    <definedName name="요약_2" hidden="1">{#N/A,#N/A,FALSE,"회선임차현황"}</definedName>
    <definedName name="요약요약" localSheetId="3" hidden="1">{#N/A,#N/A,FALSE,"회선임차현황"}</definedName>
    <definedName name="요약요약" hidden="1">{#N/A,#N/A,FALSE,"회선임차현황"}</definedName>
    <definedName name="요약요약_1" localSheetId="3" hidden="1">{#N/A,#N/A,FALSE,"회선임차현황"}</definedName>
    <definedName name="요약요약_1" hidden="1">{#N/A,#N/A,FALSE,"회선임차현황"}</definedName>
    <definedName name="요약요약_1_1" localSheetId="3" hidden="1">{#N/A,#N/A,FALSE,"회선임차현황"}</definedName>
    <definedName name="요약요약_1_1" hidden="1">{#N/A,#N/A,FALSE,"회선임차현황"}</definedName>
    <definedName name="요약요약_2" localSheetId="3" hidden="1">{#N/A,#N/A,FALSE,"회선임차현황"}</definedName>
    <definedName name="요약요약_2" hidden="1">{#N/A,#N/A,FALSE,"회선임차현황"}</definedName>
    <definedName name="우리" hidden="1">#N/A</definedName>
    <definedName name="우리는" hidden="1">#N/A</definedName>
    <definedName name="우리의소원" localSheetId="3" hidden="1">{#N/A,#N/A,FALSE,"지침";#N/A,#N/A,FALSE,"환경분석";#N/A,#N/A,FALSE,"Sheet16"}</definedName>
    <definedName name="우리의소원" hidden="1">{#N/A,#N/A,FALSE,"지침";#N/A,#N/A,FALSE,"환경분석";#N/A,#N/A,FALSE,"Sheet16"}</definedName>
    <definedName name="우리의소원_1" localSheetId="3" hidden="1">{#N/A,#N/A,FALSE,"지침";#N/A,#N/A,FALSE,"환경분석";#N/A,#N/A,FALSE,"Sheet16"}</definedName>
    <definedName name="우리의소원_1" hidden="1">{#N/A,#N/A,FALSE,"지침";#N/A,#N/A,FALSE,"환경분석";#N/A,#N/A,FALSE,"Sheet16"}</definedName>
    <definedName name="우리의소원_1_1" localSheetId="3" hidden="1">{#N/A,#N/A,FALSE,"지침";#N/A,#N/A,FALSE,"환경분석";#N/A,#N/A,FALSE,"Sheet16"}</definedName>
    <definedName name="우리의소원_1_1" hidden="1">{#N/A,#N/A,FALSE,"지침";#N/A,#N/A,FALSE,"환경분석";#N/A,#N/A,FALSE,"Sheet16"}</definedName>
    <definedName name="우리의소원_2" localSheetId="3" hidden="1">{#N/A,#N/A,FALSE,"지침";#N/A,#N/A,FALSE,"환경분석";#N/A,#N/A,FALSE,"Sheet16"}</definedName>
    <definedName name="우리의소원_2" hidden="1">{#N/A,#N/A,FALSE,"지침";#N/A,#N/A,FALSE,"환경분석";#N/A,#N/A,FALSE,"Sheet16"}</definedName>
    <definedName name="우일" localSheetId="3" hidden="1">{#N/A,#N/A,FALSE,"3가";#N/A,#N/A,FALSE,"3나";#N/A,#N/A,FALSE,"3다"}</definedName>
    <definedName name="우일" hidden="1">{#N/A,#N/A,FALSE,"3가";#N/A,#N/A,FALSE,"3나";#N/A,#N/A,FALSE,"3다"}</definedName>
    <definedName name="우일_1" localSheetId="3" hidden="1">{#N/A,#N/A,FALSE,"3가";#N/A,#N/A,FALSE,"3나";#N/A,#N/A,FALSE,"3다"}</definedName>
    <definedName name="우일_1" hidden="1">{#N/A,#N/A,FALSE,"3가";#N/A,#N/A,FALSE,"3나";#N/A,#N/A,FALSE,"3다"}</definedName>
    <definedName name="우일_1_1" localSheetId="3" hidden="1">{#N/A,#N/A,FALSE,"3가";#N/A,#N/A,FALSE,"3나";#N/A,#N/A,FALSE,"3다"}</definedName>
    <definedName name="우일_1_1" hidden="1">{#N/A,#N/A,FALSE,"3가";#N/A,#N/A,FALSE,"3나";#N/A,#N/A,FALSE,"3다"}</definedName>
    <definedName name="우일_2" localSheetId="3" hidden="1">{#N/A,#N/A,FALSE,"3가";#N/A,#N/A,FALSE,"3나";#N/A,#N/A,FALSE,"3다"}</definedName>
    <definedName name="우일_2" hidden="1">{#N/A,#N/A,FALSE,"3가";#N/A,#N/A,FALSE,"3나";#N/A,#N/A,FALSE,"3다"}</definedName>
    <definedName name="운영" localSheetId="3" hidden="1">{"'Desktop Inventory 현황'!$B$2:$O$35"}</definedName>
    <definedName name="운영" hidden="1">{"'Desktop Inventory 현황'!$B$2:$O$35"}</definedName>
    <definedName name="운영_1" localSheetId="3" hidden="1">{"'Desktop Inventory 현황'!$B$2:$O$35"}</definedName>
    <definedName name="운영_1" hidden="1">{"'Desktop Inventory 현황'!$B$2:$O$35"}</definedName>
    <definedName name="운영_1_1" localSheetId="3" hidden="1">{"'Desktop Inventory 현황'!$B$2:$O$35"}</definedName>
    <definedName name="운영_1_1" hidden="1">{"'Desktop Inventory 현황'!$B$2:$O$35"}</definedName>
    <definedName name="운영_1_2" localSheetId="3" hidden="1">{"'Desktop Inventory 현황'!$B$2:$O$35"}</definedName>
    <definedName name="운영_1_2" hidden="1">{"'Desktop Inventory 현황'!$B$2:$O$35"}</definedName>
    <definedName name="운영_2" localSheetId="3" hidden="1">{"'Desktop Inventory 현황'!$B$2:$O$35"}</definedName>
    <definedName name="운영_2" hidden="1">{"'Desktop Inventory 현황'!$B$2:$O$35"}</definedName>
    <definedName name="운영_3" localSheetId="3" hidden="1">{"'Desktop Inventory 현황'!$B$2:$O$35"}</definedName>
    <definedName name="운영_3" hidden="1">{"'Desktop Inventory 현황'!$B$2:$O$35"}</definedName>
    <definedName name="운영2" localSheetId="3" hidden="1">{"'Desktop Inventory 현황'!$B$2:$O$35"}</definedName>
    <definedName name="운영2" hidden="1">{"'Desktop Inventory 현황'!$B$2:$O$35"}</definedName>
    <definedName name="운영2_1" localSheetId="3" hidden="1">{"'Desktop Inventory 현황'!$B$2:$O$35"}</definedName>
    <definedName name="운영2_1" hidden="1">{"'Desktop Inventory 현황'!$B$2:$O$35"}</definedName>
    <definedName name="운영2_1_1" localSheetId="3" hidden="1">{"'Desktop Inventory 현황'!$B$2:$O$35"}</definedName>
    <definedName name="운영2_1_1" hidden="1">{"'Desktop Inventory 현황'!$B$2:$O$35"}</definedName>
    <definedName name="운영2_1_2" localSheetId="3" hidden="1">{"'Desktop Inventory 현황'!$B$2:$O$35"}</definedName>
    <definedName name="운영2_1_2" hidden="1">{"'Desktop Inventory 현황'!$B$2:$O$35"}</definedName>
    <definedName name="운영2_2" localSheetId="3" hidden="1">{"'Desktop Inventory 현황'!$B$2:$O$35"}</definedName>
    <definedName name="운영2_2" hidden="1">{"'Desktop Inventory 현황'!$B$2:$O$35"}</definedName>
    <definedName name="운영2_3" localSheetId="3" hidden="1">{"'Desktop Inventory 현황'!$B$2:$O$35"}</definedName>
    <definedName name="운영2_3" hidden="1">{"'Desktop Inventory 현황'!$B$2:$O$35"}</definedName>
    <definedName name="원가" localSheetId="3" hidden="1">{#N/A,#N/A,FALSE,"채권채무";#N/A,#N/A,FALSE,"control sheet"}</definedName>
    <definedName name="원가" hidden="1">{#N/A,#N/A,FALSE,"채권채무";#N/A,#N/A,FALSE,"control sheet"}</definedName>
    <definedName name="원가_1" localSheetId="3" hidden="1">{#N/A,#N/A,FALSE,"채권채무";#N/A,#N/A,FALSE,"control sheet"}</definedName>
    <definedName name="원가_1" hidden="1">{#N/A,#N/A,FALSE,"채권채무";#N/A,#N/A,FALSE,"control sheet"}</definedName>
    <definedName name="원가_1_1" localSheetId="3" hidden="1">{#N/A,#N/A,FALSE,"채권채무";#N/A,#N/A,FALSE,"control sheet"}</definedName>
    <definedName name="원가_1_1" hidden="1">{#N/A,#N/A,FALSE,"채권채무";#N/A,#N/A,FALSE,"control sheet"}</definedName>
    <definedName name="원가_2" localSheetId="3" hidden="1">{#N/A,#N/A,FALSE,"채권채무";#N/A,#N/A,FALSE,"control sheet"}</definedName>
    <definedName name="원가_2" hidden="1">{#N/A,#N/A,FALSE,"채권채무";#N/A,#N/A,FALSE,"control sheet"}</definedName>
    <definedName name="원가분석" localSheetId="3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분석_1" localSheetId="3" hidden="1">{#N/A,#N/A,FALSE,"1.CRITERIA";#N/A,#N/A,FALSE,"2.IS";#N/A,#N/A,FALSE,"3.BS";#N/A,#N/A,FALSE,"4.PER PL";#N/A,#N/A,FALSE,"5.INVESTMENT";#N/A,#N/A,FALSE,"6.공문";#N/A,#N/A,FALSE,"7.netinvest"}</definedName>
    <definedName name="원가분석_1" hidden="1">{#N/A,#N/A,FALSE,"1.CRITERIA";#N/A,#N/A,FALSE,"2.IS";#N/A,#N/A,FALSE,"3.BS";#N/A,#N/A,FALSE,"4.PER PL";#N/A,#N/A,FALSE,"5.INVESTMENT";#N/A,#N/A,FALSE,"6.공문";#N/A,#N/A,FALSE,"7.netinvest"}</definedName>
    <definedName name="원가분석_1_1" localSheetId="3" hidden="1">{#N/A,#N/A,FALSE,"1.CRITERIA";#N/A,#N/A,FALSE,"2.IS";#N/A,#N/A,FALSE,"3.BS";#N/A,#N/A,FALSE,"4.PER PL";#N/A,#N/A,FALSE,"5.INVESTMENT";#N/A,#N/A,FALSE,"6.공문";#N/A,#N/A,FALSE,"7.netinvest"}</definedName>
    <definedName name="원가분석_1_1" hidden="1">{#N/A,#N/A,FALSE,"1.CRITERIA";#N/A,#N/A,FALSE,"2.IS";#N/A,#N/A,FALSE,"3.BS";#N/A,#N/A,FALSE,"4.PER PL";#N/A,#N/A,FALSE,"5.INVESTMENT";#N/A,#N/A,FALSE,"6.공문";#N/A,#N/A,FALSE,"7.netinvest"}</definedName>
    <definedName name="원가분석_2" localSheetId="3" hidden="1">{#N/A,#N/A,FALSE,"1.CRITERIA";#N/A,#N/A,FALSE,"2.IS";#N/A,#N/A,FALSE,"3.BS";#N/A,#N/A,FALSE,"4.PER PL";#N/A,#N/A,FALSE,"5.INVESTMENT";#N/A,#N/A,FALSE,"6.공문";#N/A,#N/A,FALSE,"7.netinvest"}</definedName>
    <definedName name="원가분석_2" hidden="1">{#N/A,#N/A,FALSE,"1.CRITERIA";#N/A,#N/A,FALSE,"2.IS";#N/A,#N/A,FALSE,"3.BS";#N/A,#N/A,FALSE,"4.PER PL";#N/A,#N/A,FALSE,"5.INVESTMENT";#N/A,#N/A,FALSE,"6.공문";#N/A,#N/A,FALSE,"7.netinvest"}</definedName>
    <definedName name="원계획대비" localSheetId="3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계획대비_1" localSheetId="3" hidden="1">{#N/A,#N/A,FALSE,"지침";#N/A,#N/A,FALSE,"환경분석";#N/A,#N/A,FALSE,"Sheet16"}</definedName>
    <definedName name="원계획대비_1" hidden="1">{#N/A,#N/A,FALSE,"지침";#N/A,#N/A,FALSE,"환경분석";#N/A,#N/A,FALSE,"Sheet16"}</definedName>
    <definedName name="원계획대비_1_1" localSheetId="3" hidden="1">{#N/A,#N/A,FALSE,"지침";#N/A,#N/A,FALSE,"환경분석";#N/A,#N/A,FALSE,"Sheet16"}</definedName>
    <definedName name="원계획대비_1_1" hidden="1">{#N/A,#N/A,FALSE,"지침";#N/A,#N/A,FALSE,"환경분석";#N/A,#N/A,FALSE,"Sheet16"}</definedName>
    <definedName name="원계획대비_2" localSheetId="3" hidden="1">{#N/A,#N/A,FALSE,"지침";#N/A,#N/A,FALSE,"환경분석";#N/A,#N/A,FALSE,"Sheet16"}</definedName>
    <definedName name="원계획대비_2" hidden="1">{#N/A,#N/A,FALSE,"지침";#N/A,#N/A,FALSE,"환경분석";#N/A,#N/A,FALSE,"Sheet16"}</definedName>
    <definedName name="원자재구매팀" localSheetId="3" hidden="1">{#N/A,#N/A,FALSE,"지침";#N/A,#N/A,FALSE,"환경분석";#N/A,#N/A,FALSE,"Sheet16"}</definedName>
    <definedName name="원자재구매팀" hidden="1">{#N/A,#N/A,FALSE,"지침";#N/A,#N/A,FALSE,"환경분석";#N/A,#N/A,FALSE,"Sheet16"}</definedName>
    <definedName name="원자재구매팀_1" localSheetId="3" hidden="1">{#N/A,#N/A,FALSE,"지침";#N/A,#N/A,FALSE,"환경분석";#N/A,#N/A,FALSE,"Sheet16"}</definedName>
    <definedName name="원자재구매팀_1" hidden="1">{#N/A,#N/A,FALSE,"지침";#N/A,#N/A,FALSE,"환경분석";#N/A,#N/A,FALSE,"Sheet16"}</definedName>
    <definedName name="원자재구매팀_1_1" localSheetId="3" hidden="1">{#N/A,#N/A,FALSE,"지침";#N/A,#N/A,FALSE,"환경분석";#N/A,#N/A,FALSE,"Sheet16"}</definedName>
    <definedName name="원자재구매팀_1_1" hidden="1">{#N/A,#N/A,FALSE,"지침";#N/A,#N/A,FALSE,"환경분석";#N/A,#N/A,FALSE,"Sheet16"}</definedName>
    <definedName name="원자재구매팀_2" localSheetId="3" hidden="1">{#N/A,#N/A,FALSE,"지침";#N/A,#N/A,FALSE,"환경분석";#N/A,#N/A,FALSE,"Sheet16"}</definedName>
    <definedName name="원자재구매팀_2" hidden="1">{#N/A,#N/A,FALSE,"지침";#N/A,#N/A,FALSE,"환경분석";#N/A,#N/A,FALSE,"Sheet16"}</definedName>
    <definedName name="원천납부8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2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별" localSheetId="3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_1" localSheetId="3" hidden="1">{#N/A,#N/A,FALSE,"1.CRITERIA";#N/A,#N/A,FALSE,"2.IS";#N/A,#N/A,FALSE,"3.BS";#N/A,#N/A,FALSE,"4.PER PL";#N/A,#N/A,FALSE,"5.INVESTMENT";#N/A,#N/A,FALSE,"6.공문";#N/A,#N/A,FALSE,"7.netinvest"}</definedName>
    <definedName name="월별_1" hidden="1">{#N/A,#N/A,FALSE,"1.CRITERIA";#N/A,#N/A,FALSE,"2.IS";#N/A,#N/A,FALSE,"3.BS";#N/A,#N/A,FALSE,"4.PER PL";#N/A,#N/A,FALSE,"5.INVESTMENT";#N/A,#N/A,FALSE,"6.공문";#N/A,#N/A,FALSE,"7.netinvest"}</definedName>
    <definedName name="월별_1_1" localSheetId="3" hidden="1">{#N/A,#N/A,FALSE,"1.CRITERIA";#N/A,#N/A,FALSE,"2.IS";#N/A,#N/A,FALSE,"3.BS";#N/A,#N/A,FALSE,"4.PER PL";#N/A,#N/A,FALSE,"5.INVESTMENT";#N/A,#N/A,FALSE,"6.공문";#N/A,#N/A,FALSE,"7.netinvest"}</definedName>
    <definedName name="월별_1_1" hidden="1">{#N/A,#N/A,FALSE,"1.CRITERIA";#N/A,#N/A,FALSE,"2.IS";#N/A,#N/A,FALSE,"3.BS";#N/A,#N/A,FALSE,"4.PER PL";#N/A,#N/A,FALSE,"5.INVESTMENT";#N/A,#N/A,FALSE,"6.공문";#N/A,#N/A,FALSE,"7.netinvest"}</definedName>
    <definedName name="월별_2" localSheetId="3" hidden="1">{#N/A,#N/A,FALSE,"1.CRITERIA";#N/A,#N/A,FALSE,"2.IS";#N/A,#N/A,FALSE,"3.BS";#N/A,#N/A,FALSE,"4.PER PL";#N/A,#N/A,FALSE,"5.INVESTMENT";#N/A,#N/A,FALSE,"6.공문";#N/A,#N/A,FALSE,"7.netinvest"}</definedName>
    <definedName name="월별_2" hidden="1">{#N/A,#N/A,FALSE,"1.CRITERIA";#N/A,#N/A,FALSE,"2.IS";#N/A,#N/A,FALSE,"3.BS";#N/A,#N/A,FALSE,"4.PER PL";#N/A,#N/A,FALSE,"5.INVESTMENT";#N/A,#N/A,FALSE,"6.공문";#N/A,#N/A,FALSE,"7.netinvest"}</definedName>
    <definedName name="월별영업비용" localSheetId="3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영업비용_1" localSheetId="3" hidden="1">{#N/A,#N/A,FALSE,"1.CRITERIA";#N/A,#N/A,FALSE,"2.IS";#N/A,#N/A,FALSE,"3.BS";#N/A,#N/A,FALSE,"4.PER PL";#N/A,#N/A,FALSE,"5.INVESTMENT";#N/A,#N/A,FALSE,"6.공문";#N/A,#N/A,FALSE,"7.netinvest"}</definedName>
    <definedName name="월별영업비용_1" hidden="1">{#N/A,#N/A,FALSE,"1.CRITERIA";#N/A,#N/A,FALSE,"2.IS";#N/A,#N/A,FALSE,"3.BS";#N/A,#N/A,FALSE,"4.PER PL";#N/A,#N/A,FALSE,"5.INVESTMENT";#N/A,#N/A,FALSE,"6.공문";#N/A,#N/A,FALSE,"7.netinvest"}</definedName>
    <definedName name="월별영업비용_1_1" localSheetId="3" hidden="1">{#N/A,#N/A,FALSE,"1.CRITERIA";#N/A,#N/A,FALSE,"2.IS";#N/A,#N/A,FALSE,"3.BS";#N/A,#N/A,FALSE,"4.PER PL";#N/A,#N/A,FALSE,"5.INVESTMENT";#N/A,#N/A,FALSE,"6.공문";#N/A,#N/A,FALSE,"7.netinvest"}</definedName>
    <definedName name="월별영업비용_1_1" hidden="1">{#N/A,#N/A,FALSE,"1.CRITERIA";#N/A,#N/A,FALSE,"2.IS";#N/A,#N/A,FALSE,"3.BS";#N/A,#N/A,FALSE,"4.PER PL";#N/A,#N/A,FALSE,"5.INVESTMENT";#N/A,#N/A,FALSE,"6.공문";#N/A,#N/A,FALSE,"7.netinvest"}</definedName>
    <definedName name="월별영업비용_2" localSheetId="3" hidden="1">{#N/A,#N/A,FALSE,"1.CRITERIA";#N/A,#N/A,FALSE,"2.IS";#N/A,#N/A,FALSE,"3.BS";#N/A,#N/A,FALSE,"4.PER PL";#N/A,#N/A,FALSE,"5.INVESTMENT";#N/A,#N/A,FALSE,"6.공문";#N/A,#N/A,FALSE,"7.netinvest"}</definedName>
    <definedName name="월별영업비용_2" hidden="1">{#N/A,#N/A,FALSE,"1.CRITERIA";#N/A,#N/A,FALSE,"2.IS";#N/A,#N/A,FALSE,"3.BS";#N/A,#N/A,FALSE,"4.PER PL";#N/A,#N/A,FALSE,"5.INVESTMENT";#N/A,#N/A,FALSE,"6.공문";#N/A,#N/A,FALSE,"7.netinvest"}</definedName>
    <definedName name="월별예산" localSheetId="3" hidden="1">{"FCB_ALL",#N/A,FALSE,"FCB";"GREY_ALL",#N/A,FALSE,"GREY"}</definedName>
    <definedName name="월별예산" hidden="1">{"FCB_ALL",#N/A,FALSE,"FCB";"GREY_ALL",#N/A,FALSE,"GREY"}</definedName>
    <definedName name="월별예산_1" localSheetId="3" hidden="1">{"FCB_ALL",#N/A,FALSE,"FCB";"GREY_ALL",#N/A,FALSE,"GREY"}</definedName>
    <definedName name="월별예산_1" hidden="1">{"FCB_ALL",#N/A,FALSE,"FCB";"GREY_ALL",#N/A,FALSE,"GREY"}</definedName>
    <definedName name="월별예산_1_1" localSheetId="3" hidden="1">{"FCB_ALL",#N/A,FALSE,"FCB";"GREY_ALL",#N/A,FALSE,"GREY"}</definedName>
    <definedName name="월별예산_1_1" hidden="1">{"FCB_ALL",#N/A,FALSE,"FCB";"GREY_ALL",#N/A,FALSE,"GREY"}</definedName>
    <definedName name="월별예산_2" localSheetId="3" hidden="1">{"FCB_ALL",#N/A,FALSE,"FCB";"GREY_ALL",#N/A,FALSE,"GREY"}</definedName>
    <definedName name="월별예산_2" hidden="1">{"FCB_ALL",#N/A,FALSE,"FCB";"GREY_ALL",#N/A,FALSE,"GREY"}</definedName>
    <definedName name="유가증권" localSheetId="3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_1" localSheetId="3" hidden="1">{#N/A,#N/A,FALSE,"Aging Summary";#N/A,#N/A,FALSE,"Ratio Analysis";#N/A,#N/A,FALSE,"Test 120 Day Accts";#N/A,#N/A,FALSE,"Tickmarks"}</definedName>
    <definedName name="유가증권_1" hidden="1">{#N/A,#N/A,FALSE,"Aging Summary";#N/A,#N/A,FALSE,"Ratio Analysis";#N/A,#N/A,FALSE,"Test 120 Day Accts";#N/A,#N/A,FALSE,"Tickmarks"}</definedName>
    <definedName name="유가증권_1_1" localSheetId="3" hidden="1">{#N/A,#N/A,FALSE,"Aging Summary";#N/A,#N/A,FALSE,"Ratio Analysis";#N/A,#N/A,FALSE,"Test 120 Day Accts";#N/A,#N/A,FALSE,"Tickmarks"}</definedName>
    <definedName name="유가증권_1_1" hidden="1">{#N/A,#N/A,FALSE,"Aging Summary";#N/A,#N/A,FALSE,"Ratio Analysis";#N/A,#N/A,FALSE,"Test 120 Day Accts";#N/A,#N/A,FALSE,"Tickmarks"}</definedName>
    <definedName name="유가증권_2" localSheetId="3" hidden="1">{#N/A,#N/A,FALSE,"Aging Summary";#N/A,#N/A,FALSE,"Ratio Analysis";#N/A,#N/A,FALSE,"Test 120 Day Accts";#N/A,#N/A,FALSE,"Tickmarks"}</definedName>
    <definedName name="유가증권_2" hidden="1">{#N/A,#N/A,FALSE,"Aging Summary";#N/A,#N/A,FALSE,"Ratio Analysis";#N/A,#N/A,FALSE,"Test 120 Day Accts";#N/A,#N/A,FALSE,"Tickmarks"}</definedName>
    <definedName name="유가증권평가test" localSheetId="3" hidden="1">{#N/A,#N/A,FALSE,"Aging Summary";#N/A,#N/A,FALSE,"Ratio Analysis";#N/A,#N/A,FALSE,"Test 120 Day Accts";#N/A,#N/A,FALSE,"Tickmarks"}</definedName>
    <definedName name="유가증권평가test" hidden="1">{#N/A,#N/A,FALSE,"Aging Summary";#N/A,#N/A,FALSE,"Ratio Analysis";#N/A,#N/A,FALSE,"Test 120 Day Accts";#N/A,#N/A,FALSE,"Tickmarks"}</definedName>
    <definedName name="유가증권평가test_1" localSheetId="3" hidden="1">{#N/A,#N/A,FALSE,"Aging Summary";#N/A,#N/A,FALSE,"Ratio Analysis";#N/A,#N/A,FALSE,"Test 120 Day Accts";#N/A,#N/A,FALSE,"Tickmarks"}</definedName>
    <definedName name="유가증권평가test_1" hidden="1">{#N/A,#N/A,FALSE,"Aging Summary";#N/A,#N/A,FALSE,"Ratio Analysis";#N/A,#N/A,FALSE,"Test 120 Day Accts";#N/A,#N/A,FALSE,"Tickmarks"}</definedName>
    <definedName name="유가증권평가test_1_1" localSheetId="3" hidden="1">{#N/A,#N/A,FALSE,"Aging Summary";#N/A,#N/A,FALSE,"Ratio Analysis";#N/A,#N/A,FALSE,"Test 120 Day Accts";#N/A,#N/A,FALSE,"Tickmarks"}</definedName>
    <definedName name="유가증권평가test_1_1" hidden="1">{#N/A,#N/A,FALSE,"Aging Summary";#N/A,#N/A,FALSE,"Ratio Analysis";#N/A,#N/A,FALSE,"Test 120 Day Accts";#N/A,#N/A,FALSE,"Tickmarks"}</definedName>
    <definedName name="유가증권평가test_2" localSheetId="3" hidden="1">{#N/A,#N/A,FALSE,"Aging Summary";#N/A,#N/A,FALSE,"Ratio Analysis";#N/A,#N/A,FALSE,"Test 120 Day Accts";#N/A,#N/A,FALSE,"Tickmarks"}</definedName>
    <definedName name="유가증권평가test_2" hidden="1">{#N/A,#N/A,FALSE,"Aging Summary";#N/A,#N/A,FALSE,"Ratio Analysis";#N/A,#N/A,FALSE,"Test 120 Day Accts";#N/A,#N/A,FALSE,"Tickmarks"}</definedName>
    <definedName name="유니트" localSheetId="3" hidden="1">{#N/A,#N/A,FALSE,"3가";#N/A,#N/A,FALSE,"3나";#N/A,#N/A,FALSE,"3다"}</definedName>
    <definedName name="유니트" hidden="1">{#N/A,#N/A,FALSE,"3가";#N/A,#N/A,FALSE,"3나";#N/A,#N/A,FALSE,"3다"}</definedName>
    <definedName name="유니트_1" localSheetId="3" hidden="1">{#N/A,#N/A,FALSE,"3가";#N/A,#N/A,FALSE,"3나";#N/A,#N/A,FALSE,"3다"}</definedName>
    <definedName name="유니트_1" hidden="1">{#N/A,#N/A,FALSE,"3가";#N/A,#N/A,FALSE,"3나";#N/A,#N/A,FALSE,"3다"}</definedName>
    <definedName name="유니트_1_1" localSheetId="3" hidden="1">{#N/A,#N/A,FALSE,"3가";#N/A,#N/A,FALSE,"3나";#N/A,#N/A,FALSE,"3다"}</definedName>
    <definedName name="유니트_1_1" hidden="1">{#N/A,#N/A,FALSE,"3가";#N/A,#N/A,FALSE,"3나";#N/A,#N/A,FALSE,"3다"}</definedName>
    <definedName name="유니트_2" localSheetId="3" hidden="1">{#N/A,#N/A,FALSE,"3가";#N/A,#N/A,FALSE,"3나";#N/A,#N/A,FALSE,"3다"}</definedName>
    <definedName name="유니트_2" hidden="1">{#N/A,#N/A,FALSE,"3가";#N/A,#N/A,FALSE,"3나";#N/A,#N/A,FALSE,"3다"}</definedName>
    <definedName name="유이" localSheetId="3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이_1" localSheetId="3" hidden="1">{#N/A,#N/A,FALSE,"1.CRITERIA";#N/A,#N/A,FALSE,"2.IS";#N/A,#N/A,FALSE,"3.BS";#N/A,#N/A,FALSE,"4.PER PL";#N/A,#N/A,FALSE,"5.INVESTMENT";#N/A,#N/A,FALSE,"6.공문";#N/A,#N/A,FALSE,"7.netinvest"}</definedName>
    <definedName name="유이_1" hidden="1">{#N/A,#N/A,FALSE,"1.CRITERIA";#N/A,#N/A,FALSE,"2.IS";#N/A,#N/A,FALSE,"3.BS";#N/A,#N/A,FALSE,"4.PER PL";#N/A,#N/A,FALSE,"5.INVESTMENT";#N/A,#N/A,FALSE,"6.공문";#N/A,#N/A,FALSE,"7.netinvest"}</definedName>
    <definedName name="유이_1_1" localSheetId="3" hidden="1">{#N/A,#N/A,FALSE,"1.CRITERIA";#N/A,#N/A,FALSE,"2.IS";#N/A,#N/A,FALSE,"3.BS";#N/A,#N/A,FALSE,"4.PER PL";#N/A,#N/A,FALSE,"5.INVESTMENT";#N/A,#N/A,FALSE,"6.공문";#N/A,#N/A,FALSE,"7.netinvest"}</definedName>
    <definedName name="유이_1_1" hidden="1">{#N/A,#N/A,FALSE,"1.CRITERIA";#N/A,#N/A,FALSE,"2.IS";#N/A,#N/A,FALSE,"3.BS";#N/A,#N/A,FALSE,"4.PER PL";#N/A,#N/A,FALSE,"5.INVESTMENT";#N/A,#N/A,FALSE,"6.공문";#N/A,#N/A,FALSE,"7.netinvest"}</definedName>
    <definedName name="유이_2" localSheetId="3" hidden="1">{#N/A,#N/A,FALSE,"1.CRITERIA";#N/A,#N/A,FALSE,"2.IS";#N/A,#N/A,FALSE,"3.BS";#N/A,#N/A,FALSE,"4.PER PL";#N/A,#N/A,FALSE,"5.INVESTMENT";#N/A,#N/A,FALSE,"6.공문";#N/A,#N/A,FALSE,"7.netinvest"}</definedName>
    <definedName name="유이_2" hidden="1">{#N/A,#N/A,FALSE,"1.CRITERIA";#N/A,#N/A,FALSE,"2.IS";#N/A,#N/A,FALSE,"3.BS";#N/A,#N/A,FALSE,"4.PER PL";#N/A,#N/A,FALSE,"5.INVESTMENT";#N/A,#N/A,FALSE,"6.공문";#N/A,#N/A,FALSE,"7.netinvest"}</definedName>
    <definedName name="유형자산tot" localSheetId="3" hidden="1">{#N/A,#N/A,FALSE,"Aging Summary";#N/A,#N/A,FALSE,"Ratio Analysis";#N/A,#N/A,FALSE,"Test 120 Day Accts";#N/A,#N/A,FALSE,"Tickmarks"}</definedName>
    <definedName name="유형자산tot" hidden="1">{#N/A,#N/A,FALSE,"Aging Summary";#N/A,#N/A,FALSE,"Ratio Analysis";#N/A,#N/A,FALSE,"Test 120 Day Accts";#N/A,#N/A,FALSE,"Tickmarks"}</definedName>
    <definedName name="유형자산tot_1" localSheetId="3" hidden="1">{#N/A,#N/A,FALSE,"Aging Summary";#N/A,#N/A,FALSE,"Ratio Analysis";#N/A,#N/A,FALSE,"Test 120 Day Accts";#N/A,#N/A,FALSE,"Tickmarks"}</definedName>
    <definedName name="유형자산tot_1" hidden="1">{#N/A,#N/A,FALSE,"Aging Summary";#N/A,#N/A,FALSE,"Ratio Analysis";#N/A,#N/A,FALSE,"Test 120 Day Accts";#N/A,#N/A,FALSE,"Tickmarks"}</definedName>
    <definedName name="유형자산tot_1_1" localSheetId="3" hidden="1">{#N/A,#N/A,FALSE,"Aging Summary";#N/A,#N/A,FALSE,"Ratio Analysis";#N/A,#N/A,FALSE,"Test 120 Day Accts";#N/A,#N/A,FALSE,"Tickmarks"}</definedName>
    <definedName name="유형자산tot_1_1" hidden="1">{#N/A,#N/A,FALSE,"Aging Summary";#N/A,#N/A,FALSE,"Ratio Analysis";#N/A,#N/A,FALSE,"Test 120 Day Accts";#N/A,#N/A,FALSE,"Tickmarks"}</definedName>
    <definedName name="유형자산tot_2" localSheetId="3" hidden="1">{#N/A,#N/A,FALSE,"Aging Summary";#N/A,#N/A,FALSE,"Ratio Analysis";#N/A,#N/A,FALSE,"Test 120 Day Accts";#N/A,#N/A,FALSE,"Tickmarks"}</definedName>
    <definedName name="유형자산tot_2" hidden="1">{#N/A,#N/A,FALSE,"Aging Summary";#N/A,#N/A,FALSE,"Ratio Analysis";#N/A,#N/A,FALSE,"Test 120 Day Accts";#N/A,#N/A,FALSE,"Tickmarks"}</definedName>
    <definedName name="율리1총괄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_1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_1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_2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_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이름" hidden="1">#REF!</definedName>
    <definedName name="이사님.수정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_1_1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_1_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_2" localSheetId="3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사님.수정_2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설" localSheetId="3" hidden="1">{#N/A,#N/A,FALSE,"3가";#N/A,#N/A,FALSE,"3나";#N/A,#N/A,FALSE,"3다"}</definedName>
    <definedName name="이설" hidden="1">{#N/A,#N/A,FALSE,"3가";#N/A,#N/A,FALSE,"3나";#N/A,#N/A,FALSE,"3다"}</definedName>
    <definedName name="이설_1" localSheetId="3" hidden="1">{#N/A,#N/A,FALSE,"3가";#N/A,#N/A,FALSE,"3나";#N/A,#N/A,FALSE,"3다"}</definedName>
    <definedName name="이설_1" hidden="1">{#N/A,#N/A,FALSE,"3가";#N/A,#N/A,FALSE,"3나";#N/A,#N/A,FALSE,"3다"}</definedName>
    <definedName name="이설_1_1" localSheetId="3" hidden="1">{#N/A,#N/A,FALSE,"3가";#N/A,#N/A,FALSE,"3나";#N/A,#N/A,FALSE,"3다"}</definedName>
    <definedName name="이설_1_1" hidden="1">{#N/A,#N/A,FALSE,"3가";#N/A,#N/A,FALSE,"3나";#N/A,#N/A,FALSE,"3다"}</definedName>
    <definedName name="이설_2" localSheetId="3" hidden="1">{#N/A,#N/A,FALSE,"3가";#N/A,#N/A,FALSE,"3나";#N/A,#N/A,FALSE,"3다"}</definedName>
    <definedName name="이설_2" hidden="1">{#N/A,#N/A,FALSE,"3가";#N/A,#N/A,FALSE,"3나";#N/A,#N/A,FALSE,"3다"}</definedName>
    <definedName name="이슈" localSheetId="3" hidden="1">{#N/A,#N/A,FALSE,"지침";#N/A,#N/A,FALSE,"환경분석";#N/A,#N/A,FALSE,"Sheet16"}</definedName>
    <definedName name="이슈" hidden="1">{#N/A,#N/A,FALSE,"지침";#N/A,#N/A,FALSE,"환경분석";#N/A,#N/A,FALSE,"Sheet16"}</definedName>
    <definedName name="이슈_1" localSheetId="3" hidden="1">{#N/A,#N/A,FALSE,"지침";#N/A,#N/A,FALSE,"환경분석";#N/A,#N/A,FALSE,"Sheet16"}</definedName>
    <definedName name="이슈_1" hidden="1">{#N/A,#N/A,FALSE,"지침";#N/A,#N/A,FALSE,"환경분석";#N/A,#N/A,FALSE,"Sheet16"}</definedName>
    <definedName name="이슈_1_1" localSheetId="3" hidden="1">{#N/A,#N/A,FALSE,"지침";#N/A,#N/A,FALSE,"환경분석";#N/A,#N/A,FALSE,"Sheet16"}</definedName>
    <definedName name="이슈_1_1" hidden="1">{#N/A,#N/A,FALSE,"지침";#N/A,#N/A,FALSE,"환경분석";#N/A,#N/A,FALSE,"Sheet16"}</definedName>
    <definedName name="이슈_2" localSheetId="3" hidden="1">{#N/A,#N/A,FALSE,"지침";#N/A,#N/A,FALSE,"환경분석";#N/A,#N/A,FALSE,"Sheet16"}</definedName>
    <definedName name="이슈_2" hidden="1">{#N/A,#N/A,FALSE,"지침";#N/A,#N/A,FALSE,"환경분석";#N/A,#N/A,FALSE,"Sheet16"}</definedName>
    <definedName name="이익잉여금처분계산" hidden="1">#REF!</definedName>
    <definedName name="이자율별이자" localSheetId="3" hidden="1">{#N/A,#N/A,FALSE,"Aging Summary";#N/A,#N/A,FALSE,"Ratio Analysis";#N/A,#N/A,FALSE,"Test 120 Day Accts";#N/A,#N/A,FALSE,"Tickmarks"}</definedName>
    <definedName name="이자율별이자" hidden="1">{#N/A,#N/A,FALSE,"Aging Summary";#N/A,#N/A,FALSE,"Ratio Analysis";#N/A,#N/A,FALSE,"Test 120 Day Accts";#N/A,#N/A,FALSE,"Tickmarks"}</definedName>
    <definedName name="이자율별이자_1" localSheetId="3" hidden="1">{#N/A,#N/A,FALSE,"Aging Summary";#N/A,#N/A,FALSE,"Ratio Analysis";#N/A,#N/A,FALSE,"Test 120 Day Accts";#N/A,#N/A,FALSE,"Tickmarks"}</definedName>
    <definedName name="이자율별이자_1" hidden="1">{#N/A,#N/A,FALSE,"Aging Summary";#N/A,#N/A,FALSE,"Ratio Analysis";#N/A,#N/A,FALSE,"Test 120 Day Accts";#N/A,#N/A,FALSE,"Tickmarks"}</definedName>
    <definedName name="이자율별이자_1_1" localSheetId="3" hidden="1">{#N/A,#N/A,FALSE,"Aging Summary";#N/A,#N/A,FALSE,"Ratio Analysis";#N/A,#N/A,FALSE,"Test 120 Day Accts";#N/A,#N/A,FALSE,"Tickmarks"}</definedName>
    <definedName name="이자율별이자_1_1" hidden="1">{#N/A,#N/A,FALSE,"Aging Summary";#N/A,#N/A,FALSE,"Ratio Analysis";#N/A,#N/A,FALSE,"Test 120 Day Accts";#N/A,#N/A,FALSE,"Tickmarks"}</definedName>
    <definedName name="이자율별이자_2" localSheetId="3" hidden="1">{#N/A,#N/A,FALSE,"Aging Summary";#N/A,#N/A,FALSE,"Ratio Analysis";#N/A,#N/A,FALSE,"Test 120 Day Accts";#N/A,#N/A,FALSE,"Tickmarks"}</definedName>
    <definedName name="이자율별이자_2" hidden="1">{#N/A,#N/A,FALSE,"Aging Summary";#N/A,#N/A,FALSE,"Ratio Analysis";#N/A,#N/A,FALSE,"Test 120 Day Accts";#N/A,#N/A,FALSE,"Tickmarks"}</definedName>
    <definedName name="익우러" localSheetId="3" hidden="1">{"'Desktop Inventory 현황'!$B$2:$O$35"}</definedName>
    <definedName name="익우러" hidden="1">{"'Desktop Inventory 현황'!$B$2:$O$35"}</definedName>
    <definedName name="익우러_1" localSheetId="3" hidden="1">{"'Desktop Inventory 현황'!$B$2:$O$35"}</definedName>
    <definedName name="익우러_1" hidden="1">{"'Desktop Inventory 현황'!$B$2:$O$35"}</definedName>
    <definedName name="익우러_1_1" localSheetId="3" hidden="1">{"'Desktop Inventory 현황'!$B$2:$O$35"}</definedName>
    <definedName name="익우러_1_1" hidden="1">{"'Desktop Inventory 현황'!$B$2:$O$35"}</definedName>
    <definedName name="익우러_1_2" localSheetId="3" hidden="1">{"'Desktop Inventory 현황'!$B$2:$O$35"}</definedName>
    <definedName name="익우러_1_2" hidden="1">{"'Desktop Inventory 현황'!$B$2:$O$35"}</definedName>
    <definedName name="익우러_2" localSheetId="3" hidden="1">{"'Desktop Inventory 현황'!$B$2:$O$35"}</definedName>
    <definedName name="익우러_2" hidden="1">{"'Desktop Inventory 현황'!$B$2:$O$35"}</definedName>
    <definedName name="익우러_3" localSheetId="3" hidden="1">{"'Desktop Inventory 현황'!$B$2:$O$35"}</definedName>
    <definedName name="익우러_3" hidden="1">{"'Desktop Inventory 현황'!$B$2:$O$35"}</definedName>
    <definedName name="인력2" localSheetId="3" hidden="1">{#N/A,#N/A,FALSE,"계약직(여)"}</definedName>
    <definedName name="인력2" hidden="1">{#N/A,#N/A,FALSE,"계약직(여)"}</definedName>
    <definedName name="인력2_1" localSheetId="3" hidden="1">{#N/A,#N/A,FALSE,"계약직(여)"}</definedName>
    <definedName name="인력2_1" hidden="1">{#N/A,#N/A,FALSE,"계약직(여)"}</definedName>
    <definedName name="인력2_1_1" localSheetId="3" hidden="1">{#N/A,#N/A,FALSE,"계약직(여)"}</definedName>
    <definedName name="인력2_1_1" hidden="1">{#N/A,#N/A,FALSE,"계약직(여)"}</definedName>
    <definedName name="인력2_2" localSheetId="3" hidden="1">{#N/A,#N/A,FALSE,"계약직(여)"}</definedName>
    <definedName name="인력2_2" hidden="1">{#N/A,#N/A,FALSE,"계약직(여)"}</definedName>
    <definedName name="인원충원사유" localSheetId="3" hidden="1">{#N/A,#N/A,FALSE,"계약직(여)"}</definedName>
    <definedName name="인원충원사유" hidden="1">{#N/A,#N/A,FALSE,"계약직(여)"}</definedName>
    <definedName name="인원충원사유_1" localSheetId="3" hidden="1">{#N/A,#N/A,FALSE,"계약직(여)"}</definedName>
    <definedName name="인원충원사유_1" hidden="1">{#N/A,#N/A,FALSE,"계약직(여)"}</definedName>
    <definedName name="인원충원사유_1_1" localSheetId="3" hidden="1">{#N/A,#N/A,FALSE,"계약직(여)"}</definedName>
    <definedName name="인원충원사유_1_1" hidden="1">{#N/A,#N/A,FALSE,"계약직(여)"}</definedName>
    <definedName name="인원충원사유_2" localSheetId="3" hidden="1">{#N/A,#N/A,FALSE,"계약직(여)"}</definedName>
    <definedName name="인원충원사유_2" hidden="1">{#N/A,#N/A,FALSE,"계약직(여)"}</definedName>
    <definedName name="인정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1_1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1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2" localSheetId="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_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일이삼사" localSheetId="3" hidden="1">{#N/A,#N/A,FALSE,"Aging Summary";#N/A,#N/A,FALSE,"Ratio Analysis";#N/A,#N/A,FALSE,"Test 120 Day Accts";#N/A,#N/A,FALSE,"Tickmarks"}</definedName>
    <definedName name="일이삼사" hidden="1">{#N/A,#N/A,FALSE,"Aging Summary";#N/A,#N/A,FALSE,"Ratio Analysis";#N/A,#N/A,FALSE,"Test 120 Day Accts";#N/A,#N/A,FALSE,"Tickmarks"}</definedName>
    <definedName name="일이삼사_1" localSheetId="3" hidden="1">{#N/A,#N/A,FALSE,"Aging Summary";#N/A,#N/A,FALSE,"Ratio Analysis";#N/A,#N/A,FALSE,"Test 120 Day Accts";#N/A,#N/A,FALSE,"Tickmarks"}</definedName>
    <definedName name="일이삼사_1" hidden="1">{#N/A,#N/A,FALSE,"Aging Summary";#N/A,#N/A,FALSE,"Ratio Analysis";#N/A,#N/A,FALSE,"Test 120 Day Accts";#N/A,#N/A,FALSE,"Tickmarks"}</definedName>
    <definedName name="일이삼사_1_1" localSheetId="3" hidden="1">{#N/A,#N/A,FALSE,"Aging Summary";#N/A,#N/A,FALSE,"Ratio Analysis";#N/A,#N/A,FALSE,"Test 120 Day Accts";#N/A,#N/A,FALSE,"Tickmarks"}</definedName>
    <definedName name="일이삼사_1_1" hidden="1">{#N/A,#N/A,FALSE,"Aging Summary";#N/A,#N/A,FALSE,"Ratio Analysis";#N/A,#N/A,FALSE,"Test 120 Day Accts";#N/A,#N/A,FALSE,"Tickmarks"}</definedName>
    <definedName name="일이삼사_2" localSheetId="3" hidden="1">{#N/A,#N/A,FALSE,"Aging Summary";#N/A,#N/A,FALSE,"Ratio Analysis";#N/A,#N/A,FALSE,"Test 120 Day Accts";#N/A,#N/A,FALSE,"Tickmarks"}</definedName>
    <definedName name="일이삼사_2" hidden="1">{#N/A,#N/A,FALSE,"Aging Summary";#N/A,#N/A,FALSE,"Ratio Analysis";#N/A,#N/A,FALSE,"Test 120 Day Accts";#N/A,#N/A,FALSE,"Tickmarks"}</definedName>
    <definedName name="일일보고." localSheetId="3" hidden="1">{#N/A,#N/A,FALSE,"3가";#N/A,#N/A,FALSE,"3나";#N/A,#N/A,FALSE,"3다"}</definedName>
    <definedName name="일일보고." hidden="1">{#N/A,#N/A,FALSE,"3가";#N/A,#N/A,FALSE,"3나";#N/A,#N/A,FALSE,"3다"}</definedName>
    <definedName name="일일보고._1" localSheetId="3" hidden="1">{#N/A,#N/A,FALSE,"3가";#N/A,#N/A,FALSE,"3나";#N/A,#N/A,FALSE,"3다"}</definedName>
    <definedName name="일일보고._1" hidden="1">{#N/A,#N/A,FALSE,"3가";#N/A,#N/A,FALSE,"3나";#N/A,#N/A,FALSE,"3다"}</definedName>
    <definedName name="일일보고._1_1" localSheetId="3" hidden="1">{#N/A,#N/A,FALSE,"3가";#N/A,#N/A,FALSE,"3나";#N/A,#N/A,FALSE,"3다"}</definedName>
    <definedName name="일일보고._1_1" hidden="1">{#N/A,#N/A,FALSE,"3가";#N/A,#N/A,FALSE,"3나";#N/A,#N/A,FALSE,"3다"}</definedName>
    <definedName name="일일보고._2" localSheetId="3" hidden="1">{#N/A,#N/A,FALSE,"3가";#N/A,#N/A,FALSE,"3나";#N/A,#N/A,FALSE,"3다"}</definedName>
    <definedName name="일일보고._2" hidden="1">{#N/A,#N/A,FALSE,"3가";#N/A,#N/A,FALSE,"3나";#N/A,#N/A,FALSE,"3다"}</definedName>
    <definedName name="일일보고2" localSheetId="3" hidden="1">{#N/A,#N/A,FALSE,"3가";#N/A,#N/A,FALSE,"3나";#N/A,#N/A,FALSE,"3다"}</definedName>
    <definedName name="일일보고2" hidden="1">{#N/A,#N/A,FALSE,"3가";#N/A,#N/A,FALSE,"3나";#N/A,#N/A,FALSE,"3다"}</definedName>
    <definedName name="일일보고2_1" localSheetId="3" hidden="1">{#N/A,#N/A,FALSE,"3가";#N/A,#N/A,FALSE,"3나";#N/A,#N/A,FALSE,"3다"}</definedName>
    <definedName name="일일보고2_1" hidden="1">{#N/A,#N/A,FALSE,"3가";#N/A,#N/A,FALSE,"3나";#N/A,#N/A,FALSE,"3다"}</definedName>
    <definedName name="일일보고2_1_1" localSheetId="3" hidden="1">{#N/A,#N/A,FALSE,"3가";#N/A,#N/A,FALSE,"3나";#N/A,#N/A,FALSE,"3다"}</definedName>
    <definedName name="일일보고2_1_1" hidden="1">{#N/A,#N/A,FALSE,"3가";#N/A,#N/A,FALSE,"3나";#N/A,#N/A,FALSE,"3다"}</definedName>
    <definedName name="일일보고2_2" localSheetId="3" hidden="1">{#N/A,#N/A,FALSE,"3가";#N/A,#N/A,FALSE,"3나";#N/A,#N/A,FALSE,"3다"}</definedName>
    <definedName name="일일보고2_2" hidden="1">{#N/A,#N/A,FALSE,"3가";#N/A,#N/A,FALSE,"3나";#N/A,#N/A,FALSE,"3다"}</definedName>
    <definedName name="일일작업보고" localSheetId="3" hidden="1">{#N/A,#N/A,FALSE,"3가";#N/A,#N/A,FALSE,"3나";#N/A,#N/A,FALSE,"3다"}</definedName>
    <definedName name="일일작업보고" hidden="1">{#N/A,#N/A,FALSE,"3가";#N/A,#N/A,FALSE,"3나";#N/A,#N/A,FALSE,"3다"}</definedName>
    <definedName name="일일작업보고_1" localSheetId="3" hidden="1">{#N/A,#N/A,FALSE,"3가";#N/A,#N/A,FALSE,"3나";#N/A,#N/A,FALSE,"3다"}</definedName>
    <definedName name="일일작업보고_1" hidden="1">{#N/A,#N/A,FALSE,"3가";#N/A,#N/A,FALSE,"3나";#N/A,#N/A,FALSE,"3다"}</definedName>
    <definedName name="일일작업보고_1_1" localSheetId="3" hidden="1">{#N/A,#N/A,FALSE,"3가";#N/A,#N/A,FALSE,"3나";#N/A,#N/A,FALSE,"3다"}</definedName>
    <definedName name="일일작업보고_1_1" hidden="1">{#N/A,#N/A,FALSE,"3가";#N/A,#N/A,FALSE,"3나";#N/A,#N/A,FALSE,"3다"}</definedName>
    <definedName name="일일작업보고_2" localSheetId="3" hidden="1">{#N/A,#N/A,FALSE,"3가";#N/A,#N/A,FALSE,"3나";#N/A,#N/A,FALSE,"3다"}</definedName>
    <definedName name="일일작업보고_2" hidden="1">{#N/A,#N/A,FALSE,"3가";#N/A,#N/A,FALSE,"3나";#N/A,#N/A,FALSE,"3다"}</definedName>
    <definedName name="임시" localSheetId="3" hidden="1">{#N/A,#N/A,FALSE,"Aging Summary";#N/A,#N/A,FALSE,"Ratio Analysis";#N/A,#N/A,FALSE,"Test 120 Day Accts";#N/A,#N/A,FALSE,"Tickmarks"}</definedName>
    <definedName name="임시" hidden="1">{#N/A,#N/A,FALSE,"Aging Summary";#N/A,#N/A,FALSE,"Ratio Analysis";#N/A,#N/A,FALSE,"Test 120 Day Accts";#N/A,#N/A,FALSE,"Tickmarks"}</definedName>
    <definedName name="임시_1" localSheetId="3" hidden="1">{#N/A,#N/A,FALSE,"Aging Summary";#N/A,#N/A,FALSE,"Ratio Analysis";#N/A,#N/A,FALSE,"Test 120 Day Accts";#N/A,#N/A,FALSE,"Tickmarks"}</definedName>
    <definedName name="임시_1" hidden="1">{#N/A,#N/A,FALSE,"Aging Summary";#N/A,#N/A,FALSE,"Ratio Analysis";#N/A,#N/A,FALSE,"Test 120 Day Accts";#N/A,#N/A,FALSE,"Tickmarks"}</definedName>
    <definedName name="임시_1_1" localSheetId="3" hidden="1">{#N/A,#N/A,FALSE,"Aging Summary";#N/A,#N/A,FALSE,"Ratio Analysis";#N/A,#N/A,FALSE,"Test 120 Day Accts";#N/A,#N/A,FALSE,"Tickmarks"}</definedName>
    <definedName name="임시_1_1" hidden="1">{#N/A,#N/A,FALSE,"Aging Summary";#N/A,#N/A,FALSE,"Ratio Analysis";#N/A,#N/A,FALSE,"Test 120 Day Accts";#N/A,#N/A,FALSE,"Tickmarks"}</definedName>
    <definedName name="임시_2" localSheetId="3" hidden="1">{#N/A,#N/A,FALSE,"Aging Summary";#N/A,#N/A,FALSE,"Ratio Analysis";#N/A,#N/A,FALSE,"Test 120 Day Accts";#N/A,#N/A,FALSE,"Tickmarks"}</definedName>
    <definedName name="임시_2" hidden="1">{#N/A,#N/A,FALSE,"Aging Summary";#N/A,#N/A,FALSE,"Ratio Analysis";#N/A,#N/A,FALSE,"Test 120 Day Accts";#N/A,#N/A,FALSE,"Tickmarks"}</definedName>
    <definedName name="잊" localSheetId="3" hidden="1">{#N/A,#N/A,FALSE,"ALM-ASISC"}</definedName>
    <definedName name="잊" hidden="1">{#N/A,#N/A,FALSE,"ALM-ASISC"}</definedName>
    <definedName name="잊_1" localSheetId="3" hidden="1">{#N/A,#N/A,FALSE,"ALM-ASISC"}</definedName>
    <definedName name="잊_1" hidden="1">{#N/A,#N/A,FALSE,"ALM-ASISC"}</definedName>
    <definedName name="잊_1_1" localSheetId="3" hidden="1">{#N/A,#N/A,FALSE,"ALM-ASISC"}</definedName>
    <definedName name="잊_1_1" hidden="1">{#N/A,#N/A,FALSE,"ALM-ASISC"}</definedName>
    <definedName name="잊_2" localSheetId="3" hidden="1">{#N/A,#N/A,FALSE,"ALM-ASISC"}</definedName>
    <definedName name="잊_2" hidden="1">{#N/A,#N/A,FALSE,"ALM-ASISC"}</definedName>
    <definedName name="ㅈ" localSheetId="3" hidden="1">{#N/A,#N/A,FALSE,"ALM-ASISC"}</definedName>
    <definedName name="ㅈ" hidden="1">{#N/A,#N/A,FALSE,"ALM-ASISC"}</definedName>
    <definedName name="ㅈ_1" localSheetId="3" hidden="1">{#N/A,#N/A,FALSE,"ALM-ASISC"}</definedName>
    <definedName name="ㅈ_1" hidden="1">{#N/A,#N/A,FALSE,"ALM-ASISC"}</definedName>
    <definedName name="ㅈ_1_1" localSheetId="3" hidden="1">{#N/A,#N/A,FALSE,"ALM-ASISC"}</definedName>
    <definedName name="ㅈ_1_1" hidden="1">{#N/A,#N/A,FALSE,"ALM-ASISC"}</definedName>
    <definedName name="ㅈ_2" localSheetId="3" hidden="1">{#N/A,#N/A,FALSE,"ALM-ASISC"}</definedName>
    <definedName name="ㅈ_2" hidden="1">{#N/A,#N/A,FALSE,"ALM-ASISC"}</definedName>
    <definedName name="ㅈㄷㄱㄱ" localSheetId="3" hidden="1">{#N/A,#N/A,FALSE,"Aging Summary";#N/A,#N/A,FALSE,"Ratio Analysis";#N/A,#N/A,FALSE,"Test 120 Day Accts";#N/A,#N/A,FALSE,"Tickmarks"}</definedName>
    <definedName name="ㅈㄷㄱㄱ" hidden="1">{#N/A,#N/A,FALSE,"Aging Summary";#N/A,#N/A,FALSE,"Ratio Analysis";#N/A,#N/A,FALSE,"Test 120 Day Accts";#N/A,#N/A,FALSE,"Tickmarks"}</definedName>
    <definedName name="ㅈㄷㄱㄱ_1" localSheetId="3" hidden="1">{#N/A,#N/A,FALSE,"Aging Summary";#N/A,#N/A,FALSE,"Ratio Analysis";#N/A,#N/A,FALSE,"Test 120 Day Accts";#N/A,#N/A,FALSE,"Tickmarks"}</definedName>
    <definedName name="ㅈㄷㄱㄱ_1" hidden="1">{#N/A,#N/A,FALSE,"Aging Summary";#N/A,#N/A,FALSE,"Ratio Analysis";#N/A,#N/A,FALSE,"Test 120 Day Accts";#N/A,#N/A,FALSE,"Tickmarks"}</definedName>
    <definedName name="ㅈㄷㄱㄱ_1_1" localSheetId="3" hidden="1">{#N/A,#N/A,FALSE,"Aging Summary";#N/A,#N/A,FALSE,"Ratio Analysis";#N/A,#N/A,FALSE,"Test 120 Day Accts";#N/A,#N/A,FALSE,"Tickmarks"}</definedName>
    <definedName name="ㅈㄷㄱㄱ_1_1" hidden="1">{#N/A,#N/A,FALSE,"Aging Summary";#N/A,#N/A,FALSE,"Ratio Analysis";#N/A,#N/A,FALSE,"Test 120 Day Accts";#N/A,#N/A,FALSE,"Tickmarks"}</definedName>
    <definedName name="ㅈㄷㄱㄱ_2" localSheetId="3" hidden="1">{#N/A,#N/A,FALSE,"Aging Summary";#N/A,#N/A,FALSE,"Ratio Analysis";#N/A,#N/A,FALSE,"Test 120 Day Accts";#N/A,#N/A,FALSE,"Tickmarks"}</definedName>
    <definedName name="ㅈㄷㄱㄱ_2" hidden="1">{#N/A,#N/A,FALSE,"Aging Summary";#N/A,#N/A,FALSE,"Ratio Analysis";#N/A,#N/A,FALSE,"Test 120 Day Accts";#N/A,#N/A,FALSE,"Tickmarks"}</definedName>
    <definedName name="ㅈㄷㄷㄷㅈ" localSheetId="3" hidden="1">{"'Desktop Inventory 현황'!$B$2:$O$35"}</definedName>
    <definedName name="ㅈㄷㄷㄷㅈ" hidden="1">{"'Desktop Inventory 현황'!$B$2:$O$35"}</definedName>
    <definedName name="ㅈㄷㄷㄷㅈ_1" localSheetId="3" hidden="1">{"'Desktop Inventory 현황'!$B$2:$O$35"}</definedName>
    <definedName name="ㅈㄷㄷㄷㅈ_1" hidden="1">{"'Desktop Inventory 현황'!$B$2:$O$35"}</definedName>
    <definedName name="ㅈㄷㄷㄷㅈ_1_1" localSheetId="3" hidden="1">{"'Desktop Inventory 현황'!$B$2:$O$35"}</definedName>
    <definedName name="ㅈㄷㄷㄷㅈ_1_1" hidden="1">{"'Desktop Inventory 현황'!$B$2:$O$35"}</definedName>
    <definedName name="ㅈㄷㄷㄷㅈ_1_2" localSheetId="3" hidden="1">{"'Desktop Inventory 현황'!$B$2:$O$35"}</definedName>
    <definedName name="ㅈㄷㄷㄷㅈ_1_2" hidden="1">{"'Desktop Inventory 현황'!$B$2:$O$35"}</definedName>
    <definedName name="ㅈㄷㄷㄷㅈ_2" localSheetId="3" hidden="1">{"'Desktop Inventory 현황'!$B$2:$O$35"}</definedName>
    <definedName name="ㅈㄷㄷㄷㅈ_2" hidden="1">{"'Desktop Inventory 현황'!$B$2:$O$35"}</definedName>
    <definedName name="ㅈㄷㄷㄷㅈ_3" localSheetId="3" hidden="1">{"'Desktop Inventory 현황'!$B$2:$O$35"}</definedName>
    <definedName name="ㅈㄷㄷㄷㅈ_3" hidden="1">{"'Desktop Inventory 현황'!$B$2:$O$35"}</definedName>
    <definedName name="ㅈㅂㄷㅈㅂㄷ" localSheetId="3" hidden="1">{#N/A,#N/A,FALSE,"ALM-ASISC"}</definedName>
    <definedName name="ㅈㅂㄷㅈㅂㄷ" hidden="1">{#N/A,#N/A,FALSE,"ALM-ASISC"}</definedName>
    <definedName name="ㅈㅂㄷㅈㅂㄷ_1" localSheetId="3" hidden="1">{#N/A,#N/A,FALSE,"ALM-ASISC"}</definedName>
    <definedName name="ㅈㅂㄷㅈㅂㄷ_1" hidden="1">{#N/A,#N/A,FALSE,"ALM-ASISC"}</definedName>
    <definedName name="ㅈㅂㄷㅈㅂㄷ_1_1" localSheetId="3" hidden="1">{#N/A,#N/A,FALSE,"ALM-ASISC"}</definedName>
    <definedName name="ㅈㅂㄷㅈㅂㄷ_1_1" hidden="1">{#N/A,#N/A,FALSE,"ALM-ASISC"}</definedName>
    <definedName name="ㅈㅂㄷㅈㅂㄷ_2" localSheetId="3" hidden="1">{#N/A,#N/A,FALSE,"ALM-ASISC"}</definedName>
    <definedName name="ㅈㅂㄷㅈㅂㄷ_2" hidden="1">{#N/A,#N/A,FALSE,"ALM-ASISC"}</definedName>
    <definedName name="ㅈㅂㅈㅂ" localSheetId="3" hidden="1">{#N/A,#N/A,FALSE,"Sheet1";#N/A,#N/A,FALSE,"Sheet1";#N/A,#N/A,FALSE,"Sheet1"}</definedName>
    <definedName name="ㅈㅂㅈㅂ" hidden="1">{#N/A,#N/A,FALSE,"Sheet1";#N/A,#N/A,FALSE,"Sheet1";#N/A,#N/A,FALSE,"Sheet1"}</definedName>
    <definedName name="ㅈㅂㅈㅂ_1" localSheetId="3" hidden="1">{#N/A,#N/A,FALSE,"Sheet1";#N/A,#N/A,FALSE,"Sheet1";#N/A,#N/A,FALSE,"Sheet1"}</definedName>
    <definedName name="ㅈㅂㅈㅂ_1" hidden="1">{#N/A,#N/A,FALSE,"Sheet1";#N/A,#N/A,FALSE,"Sheet1";#N/A,#N/A,FALSE,"Sheet1"}</definedName>
    <definedName name="ㅈㅂㅈㅂ_1_1" localSheetId="3" hidden="1">{#N/A,#N/A,FALSE,"Sheet1";#N/A,#N/A,FALSE,"Sheet1";#N/A,#N/A,FALSE,"Sheet1"}</definedName>
    <definedName name="ㅈㅂㅈㅂ_1_1" hidden="1">{#N/A,#N/A,FALSE,"Sheet1";#N/A,#N/A,FALSE,"Sheet1";#N/A,#N/A,FALSE,"Sheet1"}</definedName>
    <definedName name="ㅈㅂㅈㅂ_2" localSheetId="3" hidden="1">{#N/A,#N/A,FALSE,"Sheet1";#N/A,#N/A,FALSE,"Sheet1";#N/A,#N/A,FALSE,"Sheet1"}</definedName>
    <definedName name="ㅈㅂㅈㅂ_2" hidden="1">{#N/A,#N/A,FALSE,"Sheet1";#N/A,#N/A,FALSE,"Sheet1";#N/A,#N/A,FALSE,"Sheet1"}</definedName>
    <definedName name="ㅈㅈㅈㅈㅈㅈㅈㅈㅈㅈㅈㅈㅈㅈㅈㅈㅈㅈㅈ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_1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_1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_1_1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_1_1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_2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_2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_1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_1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_1_1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_1_1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_2" localSheetId="3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_2" hidden="1">{#N/A,#N/A,FALSE,"1.CRITERIA";#N/A,#N/A,FALSE,"2.IS";#N/A,#N/A,FALSE,"3.BS";#N/A,#N/A,FALSE,"4.PER PL";#N/A,#N/A,FALSE,"5.INVESTMENT";#N/A,#N/A,FALSE,"6.공문";#N/A,#N/A,FALSE,"7.netinvest"}</definedName>
    <definedName name="자" localSheetId="3" hidden="1">{#N/A,#N/A,FALSE,"ALM-ASISC"}</definedName>
    <definedName name="자" hidden="1">{#N/A,#N/A,FALSE,"ALM-ASISC"}</definedName>
    <definedName name="자_1" localSheetId="3" hidden="1">{#N/A,#N/A,FALSE,"ALM-ASISC"}</definedName>
    <definedName name="자_1" hidden="1">{#N/A,#N/A,FALSE,"ALM-ASISC"}</definedName>
    <definedName name="자_1_1" localSheetId="3" hidden="1">{#N/A,#N/A,FALSE,"ALM-ASISC"}</definedName>
    <definedName name="자_1_1" hidden="1">{#N/A,#N/A,FALSE,"ALM-ASISC"}</definedName>
    <definedName name="자_2" localSheetId="3" hidden="1">{#N/A,#N/A,FALSE,"ALM-ASISC"}</definedName>
    <definedName name="자_2" hidden="1">{#N/A,#N/A,FALSE,"ALM-ASISC"}</definedName>
    <definedName name="자금수지_00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집행실적" localSheetId="3" hidden="1">{"'Sheet1'!$A$1:$H$36"}</definedName>
    <definedName name="자금집행실적" hidden="1">{"'Sheet1'!$A$1:$H$36"}</definedName>
    <definedName name="자금집행실적_1" localSheetId="3" hidden="1">{"'Sheet1'!$A$1:$H$36"}</definedName>
    <definedName name="자금집행실적_1" hidden="1">{"'Sheet1'!$A$1:$H$36"}</definedName>
    <definedName name="자금집행실적_1_1" localSheetId="3" hidden="1">{"'Sheet1'!$A$1:$H$36"}</definedName>
    <definedName name="자금집행실적_1_1" hidden="1">{"'Sheet1'!$A$1:$H$36"}</definedName>
    <definedName name="자금집행실적_1_2" localSheetId="3" hidden="1">{"'Sheet1'!$A$1:$H$36"}</definedName>
    <definedName name="자금집행실적_1_2" hidden="1">{"'Sheet1'!$A$1:$H$36"}</definedName>
    <definedName name="자금집행실적_2" localSheetId="3" hidden="1">{"'Sheet1'!$A$1:$H$36"}</definedName>
    <definedName name="자금집행실적_2" hidden="1">{"'Sheet1'!$A$1:$H$36"}</definedName>
    <definedName name="자금집행실적_3" localSheetId="3" hidden="1">{"'Sheet1'!$A$1:$H$36"}</definedName>
    <definedName name="자금집행실적_3" hidden="1">{"'Sheet1'!$A$1:$H$36"}</definedName>
    <definedName name="자본" localSheetId="3" hidden="1">{#N/A,#N/A,FALSE,"Aging Summary";#N/A,#N/A,FALSE,"Ratio Analysis";#N/A,#N/A,FALSE,"Test 120 Day Accts";#N/A,#N/A,FALSE,"Tickmarks"}</definedName>
    <definedName name="자본" hidden="1">{#N/A,#N/A,FALSE,"Aging Summary";#N/A,#N/A,FALSE,"Ratio Analysis";#N/A,#N/A,FALSE,"Test 120 Day Accts";#N/A,#N/A,FALSE,"Tickmarks"}</definedName>
    <definedName name="자본_1" localSheetId="3" hidden="1">{#N/A,#N/A,FALSE,"Aging Summary";#N/A,#N/A,FALSE,"Ratio Analysis";#N/A,#N/A,FALSE,"Test 120 Day Accts";#N/A,#N/A,FALSE,"Tickmarks"}</definedName>
    <definedName name="자본_1" hidden="1">{#N/A,#N/A,FALSE,"Aging Summary";#N/A,#N/A,FALSE,"Ratio Analysis";#N/A,#N/A,FALSE,"Test 120 Day Accts";#N/A,#N/A,FALSE,"Tickmarks"}</definedName>
    <definedName name="자본_1_1" localSheetId="3" hidden="1">{#N/A,#N/A,FALSE,"Aging Summary";#N/A,#N/A,FALSE,"Ratio Analysis";#N/A,#N/A,FALSE,"Test 120 Day Accts";#N/A,#N/A,FALSE,"Tickmarks"}</definedName>
    <definedName name="자본_1_1" hidden="1">{#N/A,#N/A,FALSE,"Aging Summary";#N/A,#N/A,FALSE,"Ratio Analysis";#N/A,#N/A,FALSE,"Test 120 Day Accts";#N/A,#N/A,FALSE,"Tickmarks"}</definedName>
    <definedName name="자본_2" localSheetId="3" hidden="1">{#N/A,#N/A,FALSE,"Aging Summary";#N/A,#N/A,FALSE,"Ratio Analysis";#N/A,#N/A,FALSE,"Test 120 Day Accts";#N/A,#N/A,FALSE,"Tickmarks"}</definedName>
    <definedName name="자본_2" hidden="1">{#N/A,#N/A,FALSE,"Aging Summary";#N/A,#N/A,FALSE,"Ratio Analysis";#N/A,#N/A,FALSE,"Test 120 Day Accts";#N/A,#N/A,FALSE,"Tickmarks"}</definedName>
    <definedName name="자본금" localSheetId="3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본금_1" localSheetId="3" hidden="1">{#N/A,#N/A,FALSE,"Aging Summary";#N/A,#N/A,FALSE,"Ratio Analysis";#N/A,#N/A,FALSE,"Test 120 Day Accts";#N/A,#N/A,FALSE,"Tickmarks"}</definedName>
    <definedName name="자본금_1" hidden="1">{#N/A,#N/A,FALSE,"Aging Summary";#N/A,#N/A,FALSE,"Ratio Analysis";#N/A,#N/A,FALSE,"Test 120 Day Accts";#N/A,#N/A,FALSE,"Tickmarks"}</definedName>
    <definedName name="자본금_1_1" localSheetId="3" hidden="1">{#N/A,#N/A,FALSE,"Aging Summary";#N/A,#N/A,FALSE,"Ratio Analysis";#N/A,#N/A,FALSE,"Test 120 Day Accts";#N/A,#N/A,FALSE,"Tickmarks"}</definedName>
    <definedName name="자본금_1_1" hidden="1">{#N/A,#N/A,FALSE,"Aging Summary";#N/A,#N/A,FALSE,"Ratio Analysis";#N/A,#N/A,FALSE,"Test 120 Day Accts";#N/A,#N/A,FALSE,"Tickmarks"}</definedName>
    <definedName name="자본금_2" localSheetId="3" hidden="1">{#N/A,#N/A,FALSE,"Aging Summary";#N/A,#N/A,FALSE,"Ratio Analysis";#N/A,#N/A,FALSE,"Test 120 Day Accts";#N/A,#N/A,FALSE,"Tickmarks"}</definedName>
    <definedName name="자본금_2" hidden="1">{#N/A,#N/A,FALSE,"Aging Summary";#N/A,#N/A,FALSE,"Ratio Analysis";#N/A,#N/A,FALSE,"Test 120 Day Accts";#N/A,#N/A,FALSE,"Tickmarks"}</definedName>
    <definedName name="자본방" localSheetId="3" hidden="1">{#N/A,#N/A,FALSE,"Aging Summary";#N/A,#N/A,FALSE,"Ratio Analysis";#N/A,#N/A,FALSE,"Test 120 Day Accts";#N/A,#N/A,FALSE,"Tickmarks"}</definedName>
    <definedName name="자본방" hidden="1">{#N/A,#N/A,FALSE,"Aging Summary";#N/A,#N/A,FALSE,"Ratio Analysis";#N/A,#N/A,FALSE,"Test 120 Day Accts";#N/A,#N/A,FALSE,"Tickmarks"}</definedName>
    <definedName name="자본방_1" localSheetId="3" hidden="1">{#N/A,#N/A,FALSE,"Aging Summary";#N/A,#N/A,FALSE,"Ratio Analysis";#N/A,#N/A,FALSE,"Test 120 Day Accts";#N/A,#N/A,FALSE,"Tickmarks"}</definedName>
    <definedName name="자본방_1" hidden="1">{#N/A,#N/A,FALSE,"Aging Summary";#N/A,#N/A,FALSE,"Ratio Analysis";#N/A,#N/A,FALSE,"Test 120 Day Accts";#N/A,#N/A,FALSE,"Tickmarks"}</definedName>
    <definedName name="자본방_1_1" localSheetId="3" hidden="1">{#N/A,#N/A,FALSE,"Aging Summary";#N/A,#N/A,FALSE,"Ratio Analysis";#N/A,#N/A,FALSE,"Test 120 Day Accts";#N/A,#N/A,FALSE,"Tickmarks"}</definedName>
    <definedName name="자본방_1_1" hidden="1">{#N/A,#N/A,FALSE,"Aging Summary";#N/A,#N/A,FALSE,"Ratio Analysis";#N/A,#N/A,FALSE,"Test 120 Day Accts";#N/A,#N/A,FALSE,"Tickmarks"}</definedName>
    <definedName name="자본방_2" localSheetId="3" hidden="1">{#N/A,#N/A,FALSE,"Aging Summary";#N/A,#N/A,FALSE,"Ratio Analysis";#N/A,#N/A,FALSE,"Test 120 Day Accts";#N/A,#N/A,FALSE,"Tickmarks"}</definedName>
    <definedName name="자본방_2" hidden="1">{#N/A,#N/A,FALSE,"Aging Summary";#N/A,#N/A,FALSE,"Ratio Analysis";#N/A,#N/A,FALSE,"Test 120 Day Accts";#N/A,#N/A,FALSE,"Tickmarks"}</definedName>
    <definedName name="자본조정명세서" localSheetId="3" hidden="1">{#N/A,#N/A,FALSE,"Aging Summary";#N/A,#N/A,FALSE,"Ratio Analysis";#N/A,#N/A,FALSE,"Test 120 Day Accts";#N/A,#N/A,FALSE,"Tickmarks"}</definedName>
    <definedName name="자본조정명세서" hidden="1">{#N/A,#N/A,FALSE,"Aging Summary";#N/A,#N/A,FALSE,"Ratio Analysis";#N/A,#N/A,FALSE,"Test 120 Day Accts";#N/A,#N/A,FALSE,"Tickmarks"}</definedName>
    <definedName name="자본조정명세서_1" localSheetId="3" hidden="1">{#N/A,#N/A,FALSE,"Aging Summary";#N/A,#N/A,FALSE,"Ratio Analysis";#N/A,#N/A,FALSE,"Test 120 Day Accts";#N/A,#N/A,FALSE,"Tickmarks"}</definedName>
    <definedName name="자본조정명세서_1" hidden="1">{#N/A,#N/A,FALSE,"Aging Summary";#N/A,#N/A,FALSE,"Ratio Analysis";#N/A,#N/A,FALSE,"Test 120 Day Accts";#N/A,#N/A,FALSE,"Tickmarks"}</definedName>
    <definedName name="자본조정명세서_1_1" localSheetId="3" hidden="1">{#N/A,#N/A,FALSE,"Aging Summary";#N/A,#N/A,FALSE,"Ratio Analysis";#N/A,#N/A,FALSE,"Test 120 Day Accts";#N/A,#N/A,FALSE,"Tickmarks"}</definedName>
    <definedName name="자본조정명세서_1_1" hidden="1">{#N/A,#N/A,FALSE,"Aging Summary";#N/A,#N/A,FALSE,"Ratio Analysis";#N/A,#N/A,FALSE,"Test 120 Day Accts";#N/A,#N/A,FALSE,"Tickmarks"}</definedName>
    <definedName name="자본조정명세서_2" localSheetId="3" hidden="1">{#N/A,#N/A,FALSE,"Aging Summary";#N/A,#N/A,FALSE,"Ratio Analysis";#N/A,#N/A,FALSE,"Test 120 Day Accts";#N/A,#N/A,FALSE,"Tickmarks"}</definedName>
    <definedName name="자본조정명세서_2" hidden="1">{#N/A,#N/A,FALSE,"Aging Summary";#N/A,#N/A,FALSE,"Ratio Analysis";#N/A,#N/A,FALSE,"Test 120 Day Accts";#N/A,#N/A,FALSE,"Tickmarks"}</definedName>
    <definedName name="자재1" localSheetId="3" hidden="1">{#N/A,#N/A,FALSE,"3가";#N/A,#N/A,FALSE,"3나";#N/A,#N/A,FALSE,"3다"}</definedName>
    <definedName name="자재1" hidden="1">{#N/A,#N/A,FALSE,"3가";#N/A,#N/A,FALSE,"3나";#N/A,#N/A,FALSE,"3다"}</definedName>
    <definedName name="자재1_1" localSheetId="3" hidden="1">{#N/A,#N/A,FALSE,"3가";#N/A,#N/A,FALSE,"3나";#N/A,#N/A,FALSE,"3다"}</definedName>
    <definedName name="자재1_1" hidden="1">{#N/A,#N/A,FALSE,"3가";#N/A,#N/A,FALSE,"3나";#N/A,#N/A,FALSE,"3다"}</definedName>
    <definedName name="자재1_1_1" localSheetId="3" hidden="1">{#N/A,#N/A,FALSE,"3가";#N/A,#N/A,FALSE,"3나";#N/A,#N/A,FALSE,"3다"}</definedName>
    <definedName name="자재1_1_1" hidden="1">{#N/A,#N/A,FALSE,"3가";#N/A,#N/A,FALSE,"3나";#N/A,#N/A,FALSE,"3다"}</definedName>
    <definedName name="자재1_2" localSheetId="3" hidden="1">{#N/A,#N/A,FALSE,"3가";#N/A,#N/A,FALSE,"3나";#N/A,#N/A,FALSE,"3다"}</definedName>
    <definedName name="자재1_2" hidden="1">{#N/A,#N/A,FALSE,"3가";#N/A,#N/A,FALSE,"3나";#N/A,#N/A,FALSE,"3다"}</definedName>
    <definedName name="자ㅓㄷ" localSheetId="3" hidden="1">{#N/A,#N/A,FALSE,"ALM-ASISC"}</definedName>
    <definedName name="자ㅓㄷ" hidden="1">{#N/A,#N/A,FALSE,"ALM-ASISC"}</definedName>
    <definedName name="자ㅓㄷ_1" localSheetId="3" hidden="1">{#N/A,#N/A,FALSE,"ALM-ASISC"}</definedName>
    <definedName name="자ㅓㄷ_1" hidden="1">{#N/A,#N/A,FALSE,"ALM-ASISC"}</definedName>
    <definedName name="자ㅓㄷ_1_1" localSheetId="3" hidden="1">{#N/A,#N/A,FALSE,"ALM-ASISC"}</definedName>
    <definedName name="자ㅓㄷ_1_1" hidden="1">{#N/A,#N/A,FALSE,"ALM-ASISC"}</definedName>
    <definedName name="자ㅓㄷ_2" localSheetId="3" hidden="1">{#N/A,#N/A,FALSE,"ALM-ASISC"}</definedName>
    <definedName name="자ㅓㄷ_2" hidden="1">{#N/A,#N/A,FALSE,"ALM-ASISC"}</definedName>
    <definedName name="작업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잔액" hidden="1">#REF!</definedName>
    <definedName name="잡비" localSheetId="3" hidden="1">{"'Desktop Inventory 현황'!$B$2:$O$35"}</definedName>
    <definedName name="잡비" hidden="1">{"'Desktop Inventory 현황'!$B$2:$O$35"}</definedName>
    <definedName name="잡비_1" localSheetId="3" hidden="1">{"'Desktop Inventory 현황'!$B$2:$O$35"}</definedName>
    <definedName name="잡비_1" hidden="1">{"'Desktop Inventory 현황'!$B$2:$O$35"}</definedName>
    <definedName name="잡비_1_1" localSheetId="3" hidden="1">{"'Desktop Inventory 현황'!$B$2:$O$35"}</definedName>
    <definedName name="잡비_1_1" hidden="1">{"'Desktop Inventory 현황'!$B$2:$O$35"}</definedName>
    <definedName name="잡비_1_2" localSheetId="3" hidden="1">{"'Desktop Inventory 현황'!$B$2:$O$35"}</definedName>
    <definedName name="잡비_1_2" hidden="1">{"'Desktop Inventory 현황'!$B$2:$O$35"}</definedName>
    <definedName name="잡비_2" localSheetId="3" hidden="1">{"'Desktop Inventory 현황'!$B$2:$O$35"}</definedName>
    <definedName name="잡비_2" hidden="1">{"'Desktop Inventory 현황'!$B$2:$O$35"}</definedName>
    <definedName name="잡비_3" localSheetId="3" hidden="1">{"'Desktop Inventory 현황'!$B$2:$O$35"}</definedName>
    <definedName name="잡비_3" hidden="1">{"'Desktop Inventory 현황'!$B$2:$O$35"}</definedName>
    <definedName name="잡손실" localSheetId="3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_1" localSheetId="3" hidden="1">{#N/A,#N/A,FALSE,"1.CRITERIA";#N/A,#N/A,FALSE,"2.IS";#N/A,#N/A,FALSE,"3.BS";#N/A,#N/A,FALSE,"4.PER PL";#N/A,#N/A,FALSE,"5.INVESTMENT";#N/A,#N/A,FALSE,"6.공문";#N/A,#N/A,FALSE,"7.netinvest"}</definedName>
    <definedName name="잡손실_1" hidden="1">{#N/A,#N/A,FALSE,"1.CRITERIA";#N/A,#N/A,FALSE,"2.IS";#N/A,#N/A,FALSE,"3.BS";#N/A,#N/A,FALSE,"4.PER PL";#N/A,#N/A,FALSE,"5.INVESTMENT";#N/A,#N/A,FALSE,"6.공문";#N/A,#N/A,FALSE,"7.netinvest"}</definedName>
    <definedName name="잡손실_1_1" localSheetId="3" hidden="1">{#N/A,#N/A,FALSE,"1.CRITERIA";#N/A,#N/A,FALSE,"2.IS";#N/A,#N/A,FALSE,"3.BS";#N/A,#N/A,FALSE,"4.PER PL";#N/A,#N/A,FALSE,"5.INVESTMENT";#N/A,#N/A,FALSE,"6.공문";#N/A,#N/A,FALSE,"7.netinvest"}</definedName>
    <definedName name="잡손실_1_1" hidden="1">{#N/A,#N/A,FALSE,"1.CRITERIA";#N/A,#N/A,FALSE,"2.IS";#N/A,#N/A,FALSE,"3.BS";#N/A,#N/A,FALSE,"4.PER PL";#N/A,#N/A,FALSE,"5.INVESTMENT";#N/A,#N/A,FALSE,"6.공문";#N/A,#N/A,FALSE,"7.netinvest"}</definedName>
    <definedName name="잡손실_2" localSheetId="3" hidden="1">{#N/A,#N/A,FALSE,"1.CRITERIA";#N/A,#N/A,FALSE,"2.IS";#N/A,#N/A,FALSE,"3.BS";#N/A,#N/A,FALSE,"4.PER PL";#N/A,#N/A,FALSE,"5.INVESTMENT";#N/A,#N/A,FALSE,"6.공문";#N/A,#N/A,FALSE,"7.netinvest"}</definedName>
    <definedName name="잡손실_2" hidden="1">{#N/A,#N/A,FALSE,"1.CRITERIA";#N/A,#N/A,FALSE,"2.IS";#N/A,#N/A,FALSE,"3.BS";#N/A,#N/A,FALSE,"4.PER PL";#N/A,#N/A,FALSE,"5.INVESTMENT";#N/A,#N/A,FALSE,"6.공문";#N/A,#N/A,FALSE,"7.netinvest"}</definedName>
    <definedName name="잡이익" localSheetId="3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_1" localSheetId="3" hidden="1">{#N/A,#N/A,FALSE,"1.CRITERIA";#N/A,#N/A,FALSE,"2.IS";#N/A,#N/A,FALSE,"3.BS";#N/A,#N/A,FALSE,"4.PER PL";#N/A,#N/A,FALSE,"5.INVESTMENT";#N/A,#N/A,FALSE,"6.공문";#N/A,#N/A,FALSE,"7.netinvest"}</definedName>
    <definedName name="잡이익_1" hidden="1">{#N/A,#N/A,FALSE,"1.CRITERIA";#N/A,#N/A,FALSE,"2.IS";#N/A,#N/A,FALSE,"3.BS";#N/A,#N/A,FALSE,"4.PER PL";#N/A,#N/A,FALSE,"5.INVESTMENT";#N/A,#N/A,FALSE,"6.공문";#N/A,#N/A,FALSE,"7.netinvest"}</definedName>
    <definedName name="잡이익_1_1" localSheetId="3" hidden="1">{#N/A,#N/A,FALSE,"1.CRITERIA";#N/A,#N/A,FALSE,"2.IS";#N/A,#N/A,FALSE,"3.BS";#N/A,#N/A,FALSE,"4.PER PL";#N/A,#N/A,FALSE,"5.INVESTMENT";#N/A,#N/A,FALSE,"6.공문";#N/A,#N/A,FALSE,"7.netinvest"}</definedName>
    <definedName name="잡이익_1_1" hidden="1">{#N/A,#N/A,FALSE,"1.CRITERIA";#N/A,#N/A,FALSE,"2.IS";#N/A,#N/A,FALSE,"3.BS";#N/A,#N/A,FALSE,"4.PER PL";#N/A,#N/A,FALSE,"5.INVESTMENT";#N/A,#N/A,FALSE,"6.공문";#N/A,#N/A,FALSE,"7.netinvest"}</definedName>
    <definedName name="잡이익_2" localSheetId="3" hidden="1">{#N/A,#N/A,FALSE,"1.CRITERIA";#N/A,#N/A,FALSE,"2.IS";#N/A,#N/A,FALSE,"3.BS";#N/A,#N/A,FALSE,"4.PER PL";#N/A,#N/A,FALSE,"5.INVESTMENT";#N/A,#N/A,FALSE,"6.공문";#N/A,#N/A,FALSE,"7.netinvest"}</definedName>
    <definedName name="잡이익_2" hidden="1">{#N/A,#N/A,FALSE,"1.CRITERIA";#N/A,#N/A,FALSE,"2.IS";#N/A,#N/A,FALSE,"3.BS";#N/A,#N/A,FALSE,"4.PER PL";#N/A,#N/A,FALSE,"5.INVESTMENT";#N/A,#N/A,FALSE,"6.공문";#N/A,#N/A,FALSE,"7.netinvest"}</definedName>
    <definedName name="잡이익분석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이익분석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재고자산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재고자산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저장품" localSheetId="3" hidden="1">{#N/A,#N/A,FALSE,"Aging Summary";#N/A,#N/A,FALSE,"Ratio Analysis";#N/A,#N/A,FALSE,"Test 120 Day Accts";#N/A,#N/A,FALSE,"Tickmarks"}</definedName>
    <definedName name="저장품" hidden="1">{#N/A,#N/A,FALSE,"Aging Summary";#N/A,#N/A,FALSE,"Ratio Analysis";#N/A,#N/A,FALSE,"Test 120 Day Accts";#N/A,#N/A,FALSE,"Tickmarks"}</definedName>
    <definedName name="저장품_1" localSheetId="3" hidden="1">{#N/A,#N/A,FALSE,"Aging Summary";#N/A,#N/A,FALSE,"Ratio Analysis";#N/A,#N/A,FALSE,"Test 120 Day Accts";#N/A,#N/A,FALSE,"Tickmarks"}</definedName>
    <definedName name="저장품_1" hidden="1">{#N/A,#N/A,FALSE,"Aging Summary";#N/A,#N/A,FALSE,"Ratio Analysis";#N/A,#N/A,FALSE,"Test 120 Day Accts";#N/A,#N/A,FALSE,"Tickmarks"}</definedName>
    <definedName name="저장품_1_1" localSheetId="3" hidden="1">{#N/A,#N/A,FALSE,"Aging Summary";#N/A,#N/A,FALSE,"Ratio Analysis";#N/A,#N/A,FALSE,"Test 120 Day Accts";#N/A,#N/A,FALSE,"Tickmarks"}</definedName>
    <definedName name="저장품_1_1" hidden="1">{#N/A,#N/A,FALSE,"Aging Summary";#N/A,#N/A,FALSE,"Ratio Analysis";#N/A,#N/A,FALSE,"Test 120 Day Accts";#N/A,#N/A,FALSE,"Tickmarks"}</definedName>
    <definedName name="저장품_2" localSheetId="3" hidden="1">{#N/A,#N/A,FALSE,"Aging Summary";#N/A,#N/A,FALSE,"Ratio Analysis";#N/A,#N/A,FALSE,"Test 120 Day Accts";#N/A,#N/A,FALSE,"Tickmarks"}</definedName>
    <definedName name="저장품_2" hidden="1">{#N/A,#N/A,FALSE,"Aging Summary";#N/A,#N/A,FALSE,"Ratio Analysis";#N/A,#N/A,FALSE,"Test 120 Day Accts";#N/A,#N/A,FALSE,"Tickmarks"}</definedName>
    <definedName name="전기" localSheetId="3" hidden="1">{#N/A,#N/A,FALSE,"3가";#N/A,#N/A,FALSE,"3나";#N/A,#N/A,FALSE,"3다"}</definedName>
    <definedName name="전기" hidden="1">{#N/A,#N/A,FALSE,"3가";#N/A,#N/A,FALSE,"3나";#N/A,#N/A,FALSE,"3다"}</definedName>
    <definedName name="전기_1" localSheetId="3" hidden="1">{#N/A,#N/A,FALSE,"3가";#N/A,#N/A,FALSE,"3나";#N/A,#N/A,FALSE,"3다"}</definedName>
    <definedName name="전기_1" hidden="1">{#N/A,#N/A,FALSE,"3가";#N/A,#N/A,FALSE,"3나";#N/A,#N/A,FALSE,"3다"}</definedName>
    <definedName name="전기_1_1" localSheetId="3" hidden="1">{#N/A,#N/A,FALSE,"3가";#N/A,#N/A,FALSE,"3나";#N/A,#N/A,FALSE,"3다"}</definedName>
    <definedName name="전기_1_1" hidden="1">{#N/A,#N/A,FALSE,"3가";#N/A,#N/A,FALSE,"3나";#N/A,#N/A,FALSE,"3다"}</definedName>
    <definedName name="전기_2" localSheetId="3" hidden="1">{#N/A,#N/A,FALSE,"3가";#N/A,#N/A,FALSE,"3나";#N/A,#N/A,FALSE,"3다"}</definedName>
    <definedName name="전기_2" hidden="1">{#N/A,#N/A,FALSE,"3가";#N/A,#N/A,FALSE,"3나";#N/A,#N/A,FALSE,"3다"}</definedName>
    <definedName name="전기상요로" localSheetId="3" hidden="1">{#N/A,#N/A,FALSE,"3가";#N/A,#N/A,FALSE,"3나";#N/A,#N/A,FALSE,"3다"}</definedName>
    <definedName name="전기상요로" hidden="1">{#N/A,#N/A,FALSE,"3가";#N/A,#N/A,FALSE,"3나";#N/A,#N/A,FALSE,"3다"}</definedName>
    <definedName name="전기상요로_1" localSheetId="3" hidden="1">{#N/A,#N/A,FALSE,"3가";#N/A,#N/A,FALSE,"3나";#N/A,#N/A,FALSE,"3다"}</definedName>
    <definedName name="전기상요로_1" hidden="1">{#N/A,#N/A,FALSE,"3가";#N/A,#N/A,FALSE,"3나";#N/A,#N/A,FALSE,"3다"}</definedName>
    <definedName name="전기상요로_1_1" localSheetId="3" hidden="1">{#N/A,#N/A,FALSE,"3가";#N/A,#N/A,FALSE,"3나";#N/A,#N/A,FALSE,"3다"}</definedName>
    <definedName name="전기상요로_1_1" hidden="1">{#N/A,#N/A,FALSE,"3가";#N/A,#N/A,FALSE,"3나";#N/A,#N/A,FALSE,"3다"}</definedName>
    <definedName name="전기상요로_2" localSheetId="3" hidden="1">{#N/A,#N/A,FALSE,"3가";#N/A,#N/A,FALSE,"3나";#N/A,#N/A,FALSE,"3다"}</definedName>
    <definedName name="전기상요로_2" hidden="1">{#N/A,#N/A,FALSE,"3가";#N/A,#N/A,FALSE,"3나";#N/A,#N/A,FALSE,"3다"}</definedName>
    <definedName name="전라북도" localSheetId="3" hidden="1">{#N/A,#N/A,FALSE,"회선임차현황"}</definedName>
    <definedName name="전라북도" hidden="1">{#N/A,#N/A,FALSE,"회선임차현황"}</definedName>
    <definedName name="전라북도_1" localSheetId="3" hidden="1">{#N/A,#N/A,FALSE,"회선임차현황"}</definedName>
    <definedName name="전라북도_1" hidden="1">{#N/A,#N/A,FALSE,"회선임차현황"}</definedName>
    <definedName name="전라북도_1_1" localSheetId="3" hidden="1">{#N/A,#N/A,FALSE,"회선임차현황"}</definedName>
    <definedName name="전라북도_1_1" hidden="1">{#N/A,#N/A,FALSE,"회선임차현황"}</definedName>
    <definedName name="전라북도_2" localSheetId="3" hidden="1">{#N/A,#N/A,FALSE,"회선임차현황"}</definedName>
    <definedName name="전라북도_2" hidden="1">{#N/A,#N/A,FALSE,"회선임차현황"}</definedName>
    <definedName name="전략" localSheetId="3" hidden="1">{"'Desktop Inventory 현황'!$B$2:$O$35"}</definedName>
    <definedName name="전략" hidden="1">{"'Desktop Inventory 현황'!$B$2:$O$35"}</definedName>
    <definedName name="전략_1" localSheetId="3" hidden="1">{"'Desktop Inventory 현황'!$B$2:$O$35"}</definedName>
    <definedName name="전략_1" hidden="1">{"'Desktop Inventory 현황'!$B$2:$O$35"}</definedName>
    <definedName name="전략_1_1" localSheetId="3" hidden="1">{"'Desktop Inventory 현황'!$B$2:$O$35"}</definedName>
    <definedName name="전략_1_1" hidden="1">{"'Desktop Inventory 현황'!$B$2:$O$35"}</definedName>
    <definedName name="전략_1_2" localSheetId="3" hidden="1">{"'Desktop Inventory 현황'!$B$2:$O$35"}</definedName>
    <definedName name="전략_1_2" hidden="1">{"'Desktop Inventory 현황'!$B$2:$O$35"}</definedName>
    <definedName name="전략_2" localSheetId="3" hidden="1">{"'Desktop Inventory 현황'!$B$2:$O$35"}</definedName>
    <definedName name="전략_2" hidden="1">{"'Desktop Inventory 현황'!$B$2:$O$35"}</definedName>
    <definedName name="전략_3" localSheetId="3" hidden="1">{"'Desktop Inventory 현황'!$B$2:$O$35"}</definedName>
    <definedName name="전략_3" hidden="1">{"'Desktop Inventory 현황'!$B$2:$O$35"}</definedName>
    <definedName name="전산장비" localSheetId="3" hidden="1">{"'Sheet1'!$A$1:$H$36"}</definedName>
    <definedName name="전산장비" hidden="1">{"'Sheet1'!$A$1:$H$36"}</definedName>
    <definedName name="전산장비_1" localSheetId="3" hidden="1">{"'Sheet1'!$A$1:$H$36"}</definedName>
    <definedName name="전산장비_1" hidden="1">{"'Sheet1'!$A$1:$H$36"}</definedName>
    <definedName name="전산장비_1_1" localSheetId="3" hidden="1">{"'Sheet1'!$A$1:$H$36"}</definedName>
    <definedName name="전산장비_1_1" hidden="1">{"'Sheet1'!$A$1:$H$36"}</definedName>
    <definedName name="전산장비_1_2" localSheetId="3" hidden="1">{"'Sheet1'!$A$1:$H$36"}</definedName>
    <definedName name="전산장비_1_2" hidden="1">{"'Sheet1'!$A$1:$H$36"}</definedName>
    <definedName name="전산장비_2" localSheetId="3" hidden="1">{"'Sheet1'!$A$1:$H$36"}</definedName>
    <definedName name="전산장비_2" hidden="1">{"'Sheet1'!$A$1:$H$36"}</definedName>
    <definedName name="전산장비_3" localSheetId="3" hidden="1">{"'Sheet1'!$A$1:$H$36"}</definedName>
    <definedName name="전산장비_3" hidden="1">{"'Sheet1'!$A$1:$H$36"}</definedName>
    <definedName name="전자CF" localSheetId="3" hidden="1">{#N/A,#N/A,FALSE,"지침";#N/A,#N/A,FALSE,"환경분석";#N/A,#N/A,FALSE,"Sheet16"}</definedName>
    <definedName name="전자CF" hidden="1">{#N/A,#N/A,FALSE,"지침";#N/A,#N/A,FALSE,"환경분석";#N/A,#N/A,FALSE,"Sheet16"}</definedName>
    <definedName name="전자CF_1" localSheetId="3" hidden="1">{#N/A,#N/A,FALSE,"지침";#N/A,#N/A,FALSE,"환경분석";#N/A,#N/A,FALSE,"Sheet16"}</definedName>
    <definedName name="전자CF_1" hidden="1">{#N/A,#N/A,FALSE,"지침";#N/A,#N/A,FALSE,"환경분석";#N/A,#N/A,FALSE,"Sheet16"}</definedName>
    <definedName name="전자CF_1_1" localSheetId="3" hidden="1">{#N/A,#N/A,FALSE,"지침";#N/A,#N/A,FALSE,"환경분석";#N/A,#N/A,FALSE,"Sheet16"}</definedName>
    <definedName name="전자CF_1_1" hidden="1">{#N/A,#N/A,FALSE,"지침";#N/A,#N/A,FALSE,"환경분석";#N/A,#N/A,FALSE,"Sheet16"}</definedName>
    <definedName name="전자CF_2" localSheetId="3" hidden="1">{#N/A,#N/A,FALSE,"지침";#N/A,#N/A,FALSE,"환경분석";#N/A,#N/A,FALSE,"Sheet16"}</definedName>
    <definedName name="전자CF_2" hidden="1">{#N/A,#N/A,FALSE,"지침";#N/A,#N/A,FALSE,"환경분석";#N/A,#N/A,FALSE,"Sheet16"}</definedName>
    <definedName name="전표수거비" localSheetId="3" hidden="1">{#N/A,#N/A,FALSE,"계약직(여)"}</definedName>
    <definedName name="전표수거비" hidden="1">{#N/A,#N/A,FALSE,"계약직(여)"}</definedName>
    <definedName name="전표수거비_1" localSheetId="3" hidden="1">{#N/A,#N/A,FALSE,"계약직(여)"}</definedName>
    <definedName name="전표수거비_1" hidden="1">{#N/A,#N/A,FALSE,"계약직(여)"}</definedName>
    <definedName name="전표수거비_1_1" localSheetId="3" hidden="1">{#N/A,#N/A,FALSE,"계약직(여)"}</definedName>
    <definedName name="전표수거비_1_1" hidden="1">{#N/A,#N/A,FALSE,"계약직(여)"}</definedName>
    <definedName name="전표수거비_2" localSheetId="3" hidden="1">{#N/A,#N/A,FALSE,"계약직(여)"}</definedName>
    <definedName name="전표수거비_2" hidden="1">{#N/A,#N/A,FALSE,"계약직(여)"}</definedName>
    <definedName name="접대비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리" localSheetId="3" hidden="1">{#N/A,#N/A,FALSE,"3가";#N/A,#N/A,FALSE,"3나";#N/A,#N/A,FALSE,"3다"}</definedName>
    <definedName name="정리" hidden="1">{#N/A,#N/A,FALSE,"3가";#N/A,#N/A,FALSE,"3나";#N/A,#N/A,FALSE,"3다"}</definedName>
    <definedName name="정리_1" localSheetId="3" hidden="1">{#N/A,#N/A,FALSE,"3가";#N/A,#N/A,FALSE,"3나";#N/A,#N/A,FALSE,"3다"}</definedName>
    <definedName name="정리_1" hidden="1">{#N/A,#N/A,FALSE,"3가";#N/A,#N/A,FALSE,"3나";#N/A,#N/A,FALSE,"3다"}</definedName>
    <definedName name="정리_1_1" localSheetId="3" hidden="1">{#N/A,#N/A,FALSE,"3가";#N/A,#N/A,FALSE,"3나";#N/A,#N/A,FALSE,"3다"}</definedName>
    <definedName name="정리_1_1" hidden="1">{#N/A,#N/A,FALSE,"3가";#N/A,#N/A,FALSE,"3나";#N/A,#N/A,FALSE,"3다"}</definedName>
    <definedName name="정리_2" localSheetId="3" hidden="1">{#N/A,#N/A,FALSE,"3가";#N/A,#N/A,FALSE,"3나";#N/A,#N/A,FALSE,"3다"}</definedName>
    <definedName name="정리_2" hidden="1">{#N/A,#N/A,FALSE,"3가";#N/A,#N/A,FALSE,"3나";#N/A,#N/A,FALSE,"3다"}</definedName>
    <definedName name="정상가격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1_1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1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2" localSheetId="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_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가격2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승희대리제출분" localSheetId="3" hidden="1">{"'Desktop Inventory 현황'!$B$2:$O$35"}</definedName>
    <definedName name="정승희대리제출분" hidden="1">{"'Desktop Inventory 현황'!$B$2:$O$35"}</definedName>
    <definedName name="정승희대리제출분_1" localSheetId="3" hidden="1">{"'Desktop Inventory 현황'!$B$2:$O$35"}</definedName>
    <definedName name="정승희대리제출분_1" hidden="1">{"'Desktop Inventory 현황'!$B$2:$O$35"}</definedName>
    <definedName name="정승희대리제출분_1_1" localSheetId="3" hidden="1">{"'Desktop Inventory 현황'!$B$2:$O$35"}</definedName>
    <definedName name="정승희대리제출분_1_1" hidden="1">{"'Desktop Inventory 현황'!$B$2:$O$35"}</definedName>
    <definedName name="정승희대리제출분_1_2" localSheetId="3" hidden="1">{"'Desktop Inventory 현황'!$B$2:$O$35"}</definedName>
    <definedName name="정승희대리제출분_1_2" hidden="1">{"'Desktop Inventory 현황'!$B$2:$O$35"}</definedName>
    <definedName name="정승희대리제출분_2" localSheetId="3" hidden="1">{"'Desktop Inventory 현황'!$B$2:$O$35"}</definedName>
    <definedName name="정승희대리제출분_2" hidden="1">{"'Desktop Inventory 현황'!$B$2:$O$35"}</definedName>
    <definedName name="정승희대리제출분_3" localSheetId="3" hidden="1">{"'Desktop Inventory 현황'!$B$2:$O$35"}</definedName>
    <definedName name="정승희대리제출분_3" hidden="1">{"'Desktop Inventory 현황'!$B$2:$O$35"}</definedName>
    <definedName name="제조" localSheetId="3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_1" localSheetId="3" hidden="1">{#N/A,#N/A,FALSE,"1.CRITERIA";#N/A,#N/A,FALSE,"2.IS";#N/A,#N/A,FALSE,"3.BS";#N/A,#N/A,FALSE,"4.PER PL";#N/A,#N/A,FALSE,"5.INVESTMENT";#N/A,#N/A,FALSE,"6.공문";#N/A,#N/A,FALSE,"7.netinvest"}</definedName>
    <definedName name="제조_1" hidden="1">{#N/A,#N/A,FALSE,"1.CRITERIA";#N/A,#N/A,FALSE,"2.IS";#N/A,#N/A,FALSE,"3.BS";#N/A,#N/A,FALSE,"4.PER PL";#N/A,#N/A,FALSE,"5.INVESTMENT";#N/A,#N/A,FALSE,"6.공문";#N/A,#N/A,FALSE,"7.netinvest"}</definedName>
    <definedName name="제조_1_1" localSheetId="3" hidden="1">{#N/A,#N/A,FALSE,"1.CRITERIA";#N/A,#N/A,FALSE,"2.IS";#N/A,#N/A,FALSE,"3.BS";#N/A,#N/A,FALSE,"4.PER PL";#N/A,#N/A,FALSE,"5.INVESTMENT";#N/A,#N/A,FALSE,"6.공문";#N/A,#N/A,FALSE,"7.netinvest"}</definedName>
    <definedName name="제조_1_1" hidden="1">{#N/A,#N/A,FALSE,"1.CRITERIA";#N/A,#N/A,FALSE,"2.IS";#N/A,#N/A,FALSE,"3.BS";#N/A,#N/A,FALSE,"4.PER PL";#N/A,#N/A,FALSE,"5.INVESTMENT";#N/A,#N/A,FALSE,"6.공문";#N/A,#N/A,FALSE,"7.netinvest"}</definedName>
    <definedName name="제조_2" localSheetId="3" hidden="1">{#N/A,#N/A,FALSE,"1.CRITERIA";#N/A,#N/A,FALSE,"2.IS";#N/A,#N/A,FALSE,"3.BS";#N/A,#N/A,FALSE,"4.PER PL";#N/A,#N/A,FALSE,"5.INVESTMENT";#N/A,#N/A,FALSE,"6.공문";#N/A,#N/A,FALSE,"7.netinvest"}</definedName>
    <definedName name="제조_2" hidden="1">{#N/A,#N/A,FALSE,"1.CRITERIA";#N/A,#N/A,FALSE,"2.IS";#N/A,#N/A,FALSE,"3.BS";#N/A,#N/A,FALSE,"4.PER PL";#N/A,#N/A,FALSE,"5.INVESTMENT";#N/A,#N/A,FALSE,"6.공문";#N/A,#N/A,FALSE,"7.netinvest"}</definedName>
    <definedName name="제주추가종합수정안" localSheetId="3" hidden="1">{#N/A,#N/A,FALSE,"3가";#N/A,#N/A,FALSE,"3나";#N/A,#N/A,FALSE,"3다"}</definedName>
    <definedName name="제주추가종합수정안" hidden="1">{#N/A,#N/A,FALSE,"3가";#N/A,#N/A,FALSE,"3나";#N/A,#N/A,FALSE,"3다"}</definedName>
    <definedName name="제주추가종합수정안_1" localSheetId="3" hidden="1">{#N/A,#N/A,FALSE,"3가";#N/A,#N/A,FALSE,"3나";#N/A,#N/A,FALSE,"3다"}</definedName>
    <definedName name="제주추가종합수정안_1" hidden="1">{#N/A,#N/A,FALSE,"3가";#N/A,#N/A,FALSE,"3나";#N/A,#N/A,FALSE,"3다"}</definedName>
    <definedName name="제주추가종합수정안_1_1" localSheetId="3" hidden="1">{#N/A,#N/A,FALSE,"3가";#N/A,#N/A,FALSE,"3나";#N/A,#N/A,FALSE,"3다"}</definedName>
    <definedName name="제주추가종합수정안_1_1" hidden="1">{#N/A,#N/A,FALSE,"3가";#N/A,#N/A,FALSE,"3나";#N/A,#N/A,FALSE,"3다"}</definedName>
    <definedName name="제주추가종합수정안_2" localSheetId="3" hidden="1">{#N/A,#N/A,FALSE,"3가";#N/A,#N/A,FALSE,"3나";#N/A,#N/A,FALSE,"3다"}</definedName>
    <definedName name="제주추가종합수정안_2" hidden="1">{#N/A,#N/A,FALSE,"3가";#N/A,#N/A,FALSE,"3나";#N/A,#N/A,FALSE,"3다"}</definedName>
    <definedName name="조별유형" hidden="1">#REF!</definedName>
    <definedName name="조정" localSheetId="3" hidden="1">{"FCB_ALL",#N/A,FALSE,"FCB";"GREY_ALL",#N/A,FALSE,"GREY"}</definedName>
    <definedName name="조정" hidden="1">{"FCB_ALL",#N/A,FALSE,"FCB";"GREY_ALL",#N/A,FALSE,"GREY"}</definedName>
    <definedName name="조정_1" localSheetId="3" hidden="1">{"FCB_ALL",#N/A,FALSE,"FCB";"GREY_ALL",#N/A,FALSE,"GREY"}</definedName>
    <definedName name="조정_1" hidden="1">{"FCB_ALL",#N/A,FALSE,"FCB";"GREY_ALL",#N/A,FALSE,"GREY"}</definedName>
    <definedName name="조정_1_1" localSheetId="3" hidden="1">{"FCB_ALL",#N/A,FALSE,"FCB";"GREY_ALL",#N/A,FALSE,"GREY"}</definedName>
    <definedName name="조정_1_1" hidden="1">{"FCB_ALL",#N/A,FALSE,"FCB";"GREY_ALL",#N/A,FALSE,"GREY"}</definedName>
    <definedName name="조정_2" localSheetId="3" hidden="1">{"FCB_ALL",#N/A,FALSE,"FCB";"GREY_ALL",#N/A,FALSE,"GREY"}</definedName>
    <definedName name="조정_2" hidden="1">{"FCB_ALL",#N/A,FALSE,"FCB";"GREY_ALL",#N/A,FALSE,"GREY"}</definedName>
    <definedName name="조정표" localSheetId="3" hidden="1">{"'Desktop Inventory 현황'!$B$2:$O$35"}</definedName>
    <definedName name="조정표" hidden="1">{"'Desktop Inventory 현황'!$B$2:$O$35"}</definedName>
    <definedName name="조정표_1" localSheetId="3" hidden="1">{"'Desktop Inventory 현황'!$B$2:$O$35"}</definedName>
    <definedName name="조정표_1" hidden="1">{"'Desktop Inventory 현황'!$B$2:$O$35"}</definedName>
    <definedName name="조정표_1_1" localSheetId="3" hidden="1">{"'Desktop Inventory 현황'!$B$2:$O$35"}</definedName>
    <definedName name="조정표_1_1" hidden="1">{"'Desktop Inventory 현황'!$B$2:$O$35"}</definedName>
    <definedName name="조정표_1_2" localSheetId="3" hidden="1">{"'Desktop Inventory 현황'!$B$2:$O$35"}</definedName>
    <definedName name="조정표_1_2" hidden="1">{"'Desktop Inventory 현황'!$B$2:$O$35"}</definedName>
    <definedName name="조정표_2" localSheetId="3" hidden="1">{"'Desktop Inventory 현황'!$B$2:$O$35"}</definedName>
    <definedName name="조정표_2" hidden="1">{"'Desktop Inventory 현황'!$B$2:$O$35"}</definedName>
    <definedName name="조정표_3" localSheetId="3" hidden="1">{"'Desktop Inventory 현황'!$B$2:$O$35"}</definedName>
    <definedName name="조정표_3" hidden="1">{"'Desktop Inventory 현황'!$B$2:$O$35"}</definedName>
    <definedName name="조회" localSheetId="3" hidden="1">{#N/A,#N/A,FALSE,"채권채무";#N/A,#N/A,FALSE,"control sheet"}</definedName>
    <definedName name="조회" hidden="1">{#N/A,#N/A,FALSE,"채권채무";#N/A,#N/A,FALSE,"control sheet"}</definedName>
    <definedName name="조회_1" localSheetId="3" hidden="1">{#N/A,#N/A,FALSE,"채권채무";#N/A,#N/A,FALSE,"control sheet"}</definedName>
    <definedName name="조회_1" hidden="1">{#N/A,#N/A,FALSE,"채권채무";#N/A,#N/A,FALSE,"control sheet"}</definedName>
    <definedName name="조회_1_1" localSheetId="3" hidden="1">{#N/A,#N/A,FALSE,"채권채무";#N/A,#N/A,FALSE,"control sheet"}</definedName>
    <definedName name="조회_1_1" hidden="1">{#N/A,#N/A,FALSE,"채권채무";#N/A,#N/A,FALSE,"control sheet"}</definedName>
    <definedName name="조회_2" localSheetId="3" hidden="1">{#N/A,#N/A,FALSE,"채권채무";#N/A,#N/A,FALSE,"control sheet"}</definedName>
    <definedName name="조회_2" hidden="1">{#N/A,#N/A,FALSE,"채권채무";#N/A,#N/A,FALSE,"control sheet"}</definedName>
    <definedName name="조회서" localSheetId="3" hidden="1">{#N/A,#N/A,FALSE,"채권채무";#N/A,#N/A,FALSE,"control sheet"}</definedName>
    <definedName name="조회서" hidden="1">{#N/A,#N/A,FALSE,"채권채무";#N/A,#N/A,FALSE,"control sheet"}</definedName>
    <definedName name="조회서_1" localSheetId="3" hidden="1">{#N/A,#N/A,FALSE,"채권채무";#N/A,#N/A,FALSE,"control sheet"}</definedName>
    <definedName name="조회서_1" hidden="1">{#N/A,#N/A,FALSE,"채권채무";#N/A,#N/A,FALSE,"control sheet"}</definedName>
    <definedName name="조회서_1_1" localSheetId="3" hidden="1">{#N/A,#N/A,FALSE,"채권채무";#N/A,#N/A,FALSE,"control sheet"}</definedName>
    <definedName name="조회서_1_1" hidden="1">{#N/A,#N/A,FALSE,"채권채무";#N/A,#N/A,FALSE,"control sheet"}</definedName>
    <definedName name="조회서_2" localSheetId="3" hidden="1">{#N/A,#N/A,FALSE,"채권채무";#N/A,#N/A,FALSE,"control sheet"}</definedName>
    <definedName name="조회서_2" hidden="1">{#N/A,#N/A,FALSE,"채권채무";#N/A,#N/A,FALSE,"control sheet"}</definedName>
    <definedName name="종" localSheetId="3" hidden="1">{#N/A,#N/A,FALSE,"회선임차현황"}</definedName>
    <definedName name="종" hidden="1">{#N/A,#N/A,FALSE,"회선임차현황"}</definedName>
    <definedName name="종." localSheetId="3" hidden="1">{#N/A,#N/A,FALSE,"회선임차현황"}</definedName>
    <definedName name="종." hidden="1">{#N/A,#N/A,FALSE,"회선임차현황"}</definedName>
    <definedName name="종._1" localSheetId="3" hidden="1">{#N/A,#N/A,FALSE,"회선임차현황"}</definedName>
    <definedName name="종._1" hidden="1">{#N/A,#N/A,FALSE,"회선임차현황"}</definedName>
    <definedName name="종._1_1" localSheetId="3" hidden="1">{#N/A,#N/A,FALSE,"회선임차현황"}</definedName>
    <definedName name="종._1_1" hidden="1">{#N/A,#N/A,FALSE,"회선임차현황"}</definedName>
    <definedName name="종._2" localSheetId="3" hidden="1">{#N/A,#N/A,FALSE,"회선임차현황"}</definedName>
    <definedName name="종._2" hidden="1">{#N/A,#N/A,FALSE,"회선임차현황"}</definedName>
    <definedName name="종_1" localSheetId="3" hidden="1">{#N/A,#N/A,FALSE,"회선임차현황"}</definedName>
    <definedName name="종_1" hidden="1">{#N/A,#N/A,FALSE,"회선임차현황"}</definedName>
    <definedName name="종_1_1" localSheetId="3" hidden="1">{#N/A,#N/A,FALSE,"회선임차현황"}</definedName>
    <definedName name="종_1_1" hidden="1">{#N/A,#N/A,FALSE,"회선임차현황"}</definedName>
    <definedName name="종_2" localSheetId="3" hidden="1">{#N/A,#N/A,FALSE,"회선임차현황"}</definedName>
    <definedName name="종_2" hidden="1">{#N/A,#N/A,FALSE,"회선임차현황"}</definedName>
    <definedName name="종합.투자우선순위" localSheetId="3" hidden="1">{#N/A,#N/A,FALSE,"회선임차현황"}</definedName>
    <definedName name="종합.투자우선순위" hidden="1">{#N/A,#N/A,FALSE,"회선임차현황"}</definedName>
    <definedName name="종합.투자우선순위_1" localSheetId="3" hidden="1">{#N/A,#N/A,FALSE,"회선임차현황"}</definedName>
    <definedName name="종합.투자우선순위_1" hidden="1">{#N/A,#N/A,FALSE,"회선임차현황"}</definedName>
    <definedName name="종합.투자우선순위_1_1" localSheetId="3" hidden="1">{#N/A,#N/A,FALSE,"회선임차현황"}</definedName>
    <definedName name="종합.투자우선순위_1_1" hidden="1">{#N/A,#N/A,FALSE,"회선임차현황"}</definedName>
    <definedName name="종합.투자우선순위_2" localSheetId="3" hidden="1">{#N/A,#N/A,FALSE,"회선임차현황"}</definedName>
    <definedName name="종합.투자우선순위_2" hidden="1">{#N/A,#N/A,FALSE,"회선임차현황"}</definedName>
    <definedName name="종합_투자우선순위" localSheetId="3" hidden="1">{#N/A,#N/A,FALSE,"회선임차현황"}</definedName>
    <definedName name="종합_투자우선순위" hidden="1">{#N/A,#N/A,FALSE,"회선임차현황"}</definedName>
    <definedName name="종합_투자우선순위_1" localSheetId="3" hidden="1">{#N/A,#N/A,FALSE,"회선임차현황"}</definedName>
    <definedName name="종합_투자우선순위_1" hidden="1">{#N/A,#N/A,FALSE,"회선임차현황"}</definedName>
    <definedName name="종합_투자우선순위_1_1" localSheetId="3" hidden="1">{#N/A,#N/A,FALSE,"회선임차현황"}</definedName>
    <definedName name="종합_투자우선순위_1_1" hidden="1">{#N/A,#N/A,FALSE,"회선임차현황"}</definedName>
    <definedName name="종합_투자우선순위_2" localSheetId="3" hidden="1">{#N/A,#N/A,FALSE,"회선임차현황"}</definedName>
    <definedName name="종합_투자우선순위_2" hidden="1">{#N/A,#N/A,FALSE,"회선임차현황"}</definedName>
    <definedName name="종합투자물량" localSheetId="3" hidden="1">{#N/A,#N/A,FALSE,"회선임차현황"}</definedName>
    <definedName name="종합투자물량" hidden="1">{#N/A,#N/A,FALSE,"회선임차현황"}</definedName>
    <definedName name="종합투자물량_1" localSheetId="3" hidden="1">{#N/A,#N/A,FALSE,"회선임차현황"}</definedName>
    <definedName name="종합투자물량_1" hidden="1">{#N/A,#N/A,FALSE,"회선임차현황"}</definedName>
    <definedName name="종합투자물량_1_1" localSheetId="3" hidden="1">{#N/A,#N/A,FALSE,"회선임차현황"}</definedName>
    <definedName name="종합투자물량_1_1" hidden="1">{#N/A,#N/A,FALSE,"회선임차현황"}</definedName>
    <definedName name="종합투자물량_2" localSheetId="3" hidden="1">{#N/A,#N/A,FALSE,"회선임차현황"}</definedName>
    <definedName name="종합투자물량_2" hidden="1">{#N/A,#N/A,FALSE,"회선임차현황"}</definedName>
    <definedName name="주" localSheetId="3" hidden="1">{#N/A,#N/A,FALSE,"지침";#N/A,#N/A,FALSE,"환경분석";#N/A,#N/A,FALSE,"Sheet16"}</definedName>
    <definedName name="주" hidden="1">{#N/A,#N/A,FALSE,"지침";#N/A,#N/A,FALSE,"환경분석";#N/A,#N/A,FALSE,"Sheet16"}</definedName>
    <definedName name="주_1" localSheetId="3" hidden="1">{#N/A,#N/A,FALSE,"지침";#N/A,#N/A,FALSE,"환경분석";#N/A,#N/A,FALSE,"Sheet16"}</definedName>
    <definedName name="주_1" hidden="1">{#N/A,#N/A,FALSE,"지침";#N/A,#N/A,FALSE,"환경분석";#N/A,#N/A,FALSE,"Sheet16"}</definedName>
    <definedName name="주_1_1" localSheetId="3" hidden="1">{#N/A,#N/A,FALSE,"지침";#N/A,#N/A,FALSE,"환경분석";#N/A,#N/A,FALSE,"Sheet16"}</definedName>
    <definedName name="주_1_1" hidden="1">{#N/A,#N/A,FALSE,"지침";#N/A,#N/A,FALSE,"환경분석";#N/A,#N/A,FALSE,"Sheet16"}</definedName>
    <definedName name="주_2" localSheetId="3" hidden="1">{#N/A,#N/A,FALSE,"지침";#N/A,#N/A,FALSE,"환경분석";#N/A,#N/A,FALSE,"Sheet16"}</definedName>
    <definedName name="주_2" hidden="1">{#N/A,#N/A,FALSE,"지침";#N/A,#N/A,FALSE,"환경분석";#N/A,#N/A,FALSE,"Sheet16"}</definedName>
    <definedName name="주주" localSheetId="3" hidden="1">{#N/A,#N/A,FALSE,"Aging Summary";#N/A,#N/A,FALSE,"Ratio Analysis";#N/A,#N/A,FALSE,"Test 120 Day Accts";#N/A,#N/A,FALSE,"Tickmarks"}</definedName>
    <definedName name="주주" hidden="1">{#N/A,#N/A,FALSE,"Aging Summary";#N/A,#N/A,FALSE,"Ratio Analysis";#N/A,#N/A,FALSE,"Test 120 Day Accts";#N/A,#N/A,FALSE,"Tickmarks"}</definedName>
    <definedName name="주주_1" localSheetId="3" hidden="1">{#N/A,#N/A,FALSE,"Aging Summary";#N/A,#N/A,FALSE,"Ratio Analysis";#N/A,#N/A,FALSE,"Test 120 Day Accts";#N/A,#N/A,FALSE,"Tickmarks"}</definedName>
    <definedName name="주주_1" hidden="1">{#N/A,#N/A,FALSE,"Aging Summary";#N/A,#N/A,FALSE,"Ratio Analysis";#N/A,#N/A,FALSE,"Test 120 Day Accts";#N/A,#N/A,FALSE,"Tickmarks"}</definedName>
    <definedName name="주주_1_1" localSheetId="3" hidden="1">{#N/A,#N/A,FALSE,"Aging Summary";#N/A,#N/A,FALSE,"Ratio Analysis";#N/A,#N/A,FALSE,"Test 120 Day Accts";#N/A,#N/A,FALSE,"Tickmarks"}</definedName>
    <definedName name="주주_1_1" hidden="1">{#N/A,#N/A,FALSE,"Aging Summary";#N/A,#N/A,FALSE,"Ratio Analysis";#N/A,#N/A,FALSE,"Test 120 Day Accts";#N/A,#N/A,FALSE,"Tickmarks"}</definedName>
    <definedName name="주주_2" localSheetId="3" hidden="1">{#N/A,#N/A,FALSE,"Aging Summary";#N/A,#N/A,FALSE,"Ratio Analysis";#N/A,#N/A,FALSE,"Test 120 Day Accts";#N/A,#N/A,FALSE,"Tickmarks"}</definedName>
    <definedName name="주주_2" hidden="1">{#N/A,#N/A,FALSE,"Aging Summary";#N/A,#N/A,FALSE,"Ratio Analysis";#N/A,#N/A,FALSE,"Test 120 Day Accts";#N/A,#N/A,FALSE,"Tickmarks"}</definedName>
    <definedName name="준" localSheetId="3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준_1" localSheetId="3" hidden="1">{#N/A,#N/A,FALSE,"Aging Summary";#N/A,#N/A,FALSE,"Ratio Analysis";#N/A,#N/A,FALSE,"Test 120 Day Accts";#N/A,#N/A,FALSE,"Tickmarks"}</definedName>
    <definedName name="준_1" hidden="1">{#N/A,#N/A,FALSE,"Aging Summary";#N/A,#N/A,FALSE,"Ratio Analysis";#N/A,#N/A,FALSE,"Test 120 Day Accts";#N/A,#N/A,FALSE,"Tickmarks"}</definedName>
    <definedName name="준_1_1" localSheetId="3" hidden="1">{#N/A,#N/A,FALSE,"Aging Summary";#N/A,#N/A,FALSE,"Ratio Analysis";#N/A,#N/A,FALSE,"Test 120 Day Accts";#N/A,#N/A,FALSE,"Tickmarks"}</definedName>
    <definedName name="준_1_1" hidden="1">{#N/A,#N/A,FALSE,"Aging Summary";#N/A,#N/A,FALSE,"Ratio Analysis";#N/A,#N/A,FALSE,"Test 120 Day Accts";#N/A,#N/A,FALSE,"Tickmarks"}</definedName>
    <definedName name="준_2" localSheetId="3" hidden="1">{#N/A,#N/A,FALSE,"Aging Summary";#N/A,#N/A,FALSE,"Ratio Analysis";#N/A,#N/A,FALSE,"Test 120 Day Accts";#N/A,#N/A,FALSE,"Tickmarks"}</definedName>
    <definedName name="준_2" hidden="1">{#N/A,#N/A,FALSE,"Aging Summary";#N/A,#N/A,FALSE,"Ratio Analysis";#N/A,#N/A,FALSE,"Test 120 Day Accts";#N/A,#N/A,FALSE,"Tickmarks"}</definedName>
    <definedName name="중간예납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계산서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1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1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2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예납신고납부계산서_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기예산" localSheetId="3" hidden="1">{#N/A,#N/A,FALSE,"3가";#N/A,#N/A,FALSE,"3나";#N/A,#N/A,FALSE,"3다"}</definedName>
    <definedName name="중기예산" hidden="1">{#N/A,#N/A,FALSE,"3가";#N/A,#N/A,FALSE,"3나";#N/A,#N/A,FALSE,"3다"}</definedName>
    <definedName name="중기예산_1" localSheetId="3" hidden="1">{#N/A,#N/A,FALSE,"3가";#N/A,#N/A,FALSE,"3나";#N/A,#N/A,FALSE,"3다"}</definedName>
    <definedName name="중기예산_1" hidden="1">{#N/A,#N/A,FALSE,"3가";#N/A,#N/A,FALSE,"3나";#N/A,#N/A,FALSE,"3다"}</definedName>
    <definedName name="중기예산_1_1" localSheetId="3" hidden="1">{#N/A,#N/A,FALSE,"3가";#N/A,#N/A,FALSE,"3나";#N/A,#N/A,FALSE,"3다"}</definedName>
    <definedName name="중기예산_1_1" hidden="1">{#N/A,#N/A,FALSE,"3가";#N/A,#N/A,FALSE,"3나";#N/A,#N/A,FALSE,"3다"}</definedName>
    <definedName name="중기예산_2" localSheetId="3" hidden="1">{#N/A,#N/A,FALSE,"3가";#N/A,#N/A,FALSE,"3나";#N/A,#N/A,FALSE,"3다"}</definedName>
    <definedName name="중기예산_2" hidden="1">{#N/A,#N/A,FALSE,"3가";#N/A,#N/A,FALSE,"3나";#N/A,#N/A,FALSE,"3다"}</definedName>
    <definedName name="증설" localSheetId="3" hidden="1">{#N/A,#N/A,FALSE,"3가";#N/A,#N/A,FALSE,"3나";#N/A,#N/A,FALSE,"3다"}</definedName>
    <definedName name="증설" hidden="1">{#N/A,#N/A,FALSE,"3가";#N/A,#N/A,FALSE,"3나";#N/A,#N/A,FALSE,"3다"}</definedName>
    <definedName name="증설_1" localSheetId="3" hidden="1">{#N/A,#N/A,FALSE,"3가";#N/A,#N/A,FALSE,"3나";#N/A,#N/A,FALSE,"3다"}</definedName>
    <definedName name="증설_1" hidden="1">{#N/A,#N/A,FALSE,"3가";#N/A,#N/A,FALSE,"3나";#N/A,#N/A,FALSE,"3다"}</definedName>
    <definedName name="증설_1_1" localSheetId="3" hidden="1">{#N/A,#N/A,FALSE,"3가";#N/A,#N/A,FALSE,"3나";#N/A,#N/A,FALSE,"3다"}</definedName>
    <definedName name="증설_1_1" hidden="1">{#N/A,#N/A,FALSE,"3가";#N/A,#N/A,FALSE,"3나";#N/A,#N/A,FALSE,"3다"}</definedName>
    <definedName name="증설_2" localSheetId="3" hidden="1">{#N/A,#N/A,FALSE,"3가";#N/A,#N/A,FALSE,"3나";#N/A,#N/A,FALSE,"3다"}</definedName>
    <definedName name="증설_2" hidden="1">{#N/A,#N/A,FALSE,"3가";#N/A,#N/A,FALSE,"3나";#N/A,#N/A,FALSE,"3다"}</definedName>
    <definedName name="지급이자A" localSheetId="3" hidden="1">{#N/A,#N/A,FALSE,"Aging Summary";#N/A,#N/A,FALSE,"Ratio Analysis";#N/A,#N/A,FALSE,"Test 120 Day Accts";#N/A,#N/A,FALSE,"Tickmarks"}</definedName>
    <definedName name="지급이자A" hidden="1">{#N/A,#N/A,FALSE,"Aging Summary";#N/A,#N/A,FALSE,"Ratio Analysis";#N/A,#N/A,FALSE,"Test 120 Day Accts";#N/A,#N/A,FALSE,"Tickmarks"}</definedName>
    <definedName name="지급이자A_1" localSheetId="3" hidden="1">{#N/A,#N/A,FALSE,"Aging Summary";#N/A,#N/A,FALSE,"Ratio Analysis";#N/A,#N/A,FALSE,"Test 120 Day Accts";#N/A,#N/A,FALSE,"Tickmarks"}</definedName>
    <definedName name="지급이자A_1" hidden="1">{#N/A,#N/A,FALSE,"Aging Summary";#N/A,#N/A,FALSE,"Ratio Analysis";#N/A,#N/A,FALSE,"Test 120 Day Accts";#N/A,#N/A,FALSE,"Tickmarks"}</definedName>
    <definedName name="지급이자A_1_1" localSheetId="3" hidden="1">{#N/A,#N/A,FALSE,"Aging Summary";#N/A,#N/A,FALSE,"Ratio Analysis";#N/A,#N/A,FALSE,"Test 120 Day Accts";#N/A,#N/A,FALSE,"Tickmarks"}</definedName>
    <definedName name="지급이자A_1_1" hidden="1">{#N/A,#N/A,FALSE,"Aging Summary";#N/A,#N/A,FALSE,"Ratio Analysis";#N/A,#N/A,FALSE,"Test 120 Day Accts";#N/A,#N/A,FALSE,"Tickmarks"}</definedName>
    <definedName name="지급이자A_2" localSheetId="3" hidden="1">{#N/A,#N/A,FALSE,"Aging Summary";#N/A,#N/A,FALSE,"Ratio Analysis";#N/A,#N/A,FALSE,"Test 120 Day Accts";#N/A,#N/A,FALSE,"Tickmarks"}</definedName>
    <definedName name="지급이자A_2" hidden="1">{#N/A,#N/A,FALSE,"Aging Summary";#N/A,#N/A,FALSE,"Ratio Analysis";#N/A,#N/A,FALSE,"Test 120 Day Accts";#N/A,#N/A,FALSE,"Tickmarks"}</definedName>
    <definedName name="지더" localSheetId="3" hidden="1">{#N/A,#N/A,FALSE,"ALM-ASISC"}</definedName>
    <definedName name="지더" hidden="1">{#N/A,#N/A,FALSE,"ALM-ASISC"}</definedName>
    <definedName name="지더_1" localSheetId="3" hidden="1">{#N/A,#N/A,FALSE,"ALM-ASISC"}</definedName>
    <definedName name="지더_1" hidden="1">{#N/A,#N/A,FALSE,"ALM-ASISC"}</definedName>
    <definedName name="지더_1_1" localSheetId="3" hidden="1">{#N/A,#N/A,FALSE,"ALM-ASISC"}</definedName>
    <definedName name="지더_1_1" hidden="1">{#N/A,#N/A,FALSE,"ALM-ASISC"}</definedName>
    <definedName name="지더_2" localSheetId="3" hidden="1">{#N/A,#N/A,FALSE,"ALM-ASISC"}</definedName>
    <definedName name="지더_2" hidden="1">{#N/A,#N/A,FALSE,"ALM-ASISC"}</definedName>
    <definedName name="지두" localSheetId="3" hidden="1">{#N/A,#N/A,FALSE,"ALM-ASISC"}</definedName>
    <definedName name="지두" hidden="1">{#N/A,#N/A,FALSE,"ALM-ASISC"}</definedName>
    <definedName name="지두_1" localSheetId="3" hidden="1">{#N/A,#N/A,FALSE,"ALM-ASISC"}</definedName>
    <definedName name="지두_1" hidden="1">{#N/A,#N/A,FALSE,"ALM-ASISC"}</definedName>
    <definedName name="지두_1_1" localSheetId="3" hidden="1">{#N/A,#N/A,FALSE,"ALM-ASISC"}</definedName>
    <definedName name="지두_1_1" hidden="1">{#N/A,#N/A,FALSE,"ALM-ASISC"}</definedName>
    <definedName name="지두_2" localSheetId="3" hidden="1">{#N/A,#N/A,FALSE,"ALM-ASISC"}</definedName>
    <definedName name="지두_2" hidden="1">{#N/A,#N/A,FALSE,"ALM-ASISC"}</definedName>
    <definedName name="지분법" localSheetId="3" hidden="1">{#N/A,#N/A,FALSE,"계약직(여)"}</definedName>
    <definedName name="지분법" hidden="1">{#N/A,#N/A,FALSE,"계약직(여)"}</definedName>
    <definedName name="지분법_1" localSheetId="3" hidden="1">{#N/A,#N/A,FALSE,"계약직(여)"}</definedName>
    <definedName name="지분법_1" hidden="1">{#N/A,#N/A,FALSE,"계약직(여)"}</definedName>
    <definedName name="지분법_1_1" localSheetId="3" hidden="1">{#N/A,#N/A,FALSE,"계약직(여)"}</definedName>
    <definedName name="지분법_1_1" hidden="1">{#N/A,#N/A,FALSE,"계약직(여)"}</definedName>
    <definedName name="지분법_2" localSheetId="3" hidden="1">{#N/A,#N/A,FALSE,"계약직(여)"}</definedName>
    <definedName name="지분법_2" hidden="1">{#N/A,#N/A,FALSE,"계약직(여)"}</definedName>
    <definedName name="지시서" localSheetId="3" hidden="1">{#N/A,#N/A,FALSE,"3가";#N/A,#N/A,FALSE,"3나";#N/A,#N/A,FALSE,"3다"}</definedName>
    <definedName name="지시서" hidden="1">{#N/A,#N/A,FALSE,"3가";#N/A,#N/A,FALSE,"3나";#N/A,#N/A,FALSE,"3다"}</definedName>
    <definedName name="지시서_1" localSheetId="3" hidden="1">{#N/A,#N/A,FALSE,"3가";#N/A,#N/A,FALSE,"3나";#N/A,#N/A,FALSE,"3다"}</definedName>
    <definedName name="지시서_1" hidden="1">{#N/A,#N/A,FALSE,"3가";#N/A,#N/A,FALSE,"3나";#N/A,#N/A,FALSE,"3다"}</definedName>
    <definedName name="지시서_1_1" localSheetId="3" hidden="1">{#N/A,#N/A,FALSE,"3가";#N/A,#N/A,FALSE,"3나";#N/A,#N/A,FALSE,"3다"}</definedName>
    <definedName name="지시서_1_1" hidden="1">{#N/A,#N/A,FALSE,"3가";#N/A,#N/A,FALSE,"3나";#N/A,#N/A,FALSE,"3다"}</definedName>
    <definedName name="지시서_2" localSheetId="3" hidden="1">{#N/A,#N/A,FALSE,"3가";#N/A,#N/A,FALSE,"3나";#N/A,#N/A,FALSE,"3다"}</definedName>
    <definedName name="지시서_2" hidden="1">{#N/A,#N/A,FALSE,"3가";#N/A,#N/A,FALSE,"3나";#N/A,#N/A,FALSE,"3다"}</definedName>
    <definedName name="지시서1" localSheetId="3" hidden="1">{#N/A,#N/A,FALSE,"3가";#N/A,#N/A,FALSE,"3나";#N/A,#N/A,FALSE,"3다"}</definedName>
    <definedName name="지시서1" hidden="1">{#N/A,#N/A,FALSE,"3가";#N/A,#N/A,FALSE,"3나";#N/A,#N/A,FALSE,"3다"}</definedName>
    <definedName name="지시서1_1" localSheetId="3" hidden="1">{#N/A,#N/A,FALSE,"3가";#N/A,#N/A,FALSE,"3나";#N/A,#N/A,FALSE,"3다"}</definedName>
    <definedName name="지시서1_1" hidden="1">{#N/A,#N/A,FALSE,"3가";#N/A,#N/A,FALSE,"3나";#N/A,#N/A,FALSE,"3다"}</definedName>
    <definedName name="지시서1_1_1" localSheetId="3" hidden="1">{#N/A,#N/A,FALSE,"3가";#N/A,#N/A,FALSE,"3나";#N/A,#N/A,FALSE,"3다"}</definedName>
    <definedName name="지시서1_1_1" hidden="1">{#N/A,#N/A,FALSE,"3가";#N/A,#N/A,FALSE,"3나";#N/A,#N/A,FALSE,"3다"}</definedName>
    <definedName name="지시서1_2" localSheetId="3" hidden="1">{#N/A,#N/A,FALSE,"3가";#N/A,#N/A,FALSE,"3나";#N/A,#N/A,FALSE,"3다"}</definedName>
    <definedName name="지시서1_2" hidden="1">{#N/A,#N/A,FALSE,"3가";#N/A,#N/A,FALSE,"3나";#N/A,#N/A,FALSE,"3다"}</definedName>
    <definedName name="지하철이설" localSheetId="3" hidden="1">{#N/A,#N/A,FALSE,"3가";#N/A,#N/A,FALSE,"3나";#N/A,#N/A,FALSE,"3다"}</definedName>
    <definedName name="지하철이설" hidden="1">{#N/A,#N/A,FALSE,"3가";#N/A,#N/A,FALSE,"3나";#N/A,#N/A,FALSE,"3다"}</definedName>
    <definedName name="지하철이설_1" localSheetId="3" hidden="1">{#N/A,#N/A,FALSE,"3가";#N/A,#N/A,FALSE,"3나";#N/A,#N/A,FALSE,"3다"}</definedName>
    <definedName name="지하철이설_1" hidden="1">{#N/A,#N/A,FALSE,"3가";#N/A,#N/A,FALSE,"3나";#N/A,#N/A,FALSE,"3다"}</definedName>
    <definedName name="지하철이설_1_1" localSheetId="3" hidden="1">{#N/A,#N/A,FALSE,"3가";#N/A,#N/A,FALSE,"3나";#N/A,#N/A,FALSE,"3다"}</definedName>
    <definedName name="지하철이설_1_1" hidden="1">{#N/A,#N/A,FALSE,"3가";#N/A,#N/A,FALSE,"3나";#N/A,#N/A,FALSE,"3다"}</definedName>
    <definedName name="지하철이설_2" localSheetId="3" hidden="1">{#N/A,#N/A,FALSE,"3가";#N/A,#N/A,FALSE,"3나";#N/A,#N/A,FALSE,"3다"}</definedName>
    <definedName name="지하철이설_2" hidden="1">{#N/A,#N/A,FALSE,"3가";#N/A,#N/A,FALSE,"3나";#N/A,#N/A,FALSE,"3다"}</definedName>
    <definedName name="직급별초입비교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_1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2" localSheetId="3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진" localSheetId="3" hidden="1">{#N/A,#N/A,FALSE,"3가";#N/A,#N/A,FALSE,"3나";#N/A,#N/A,FALSE,"3다"}</definedName>
    <definedName name="진" hidden="1">{#N/A,#N/A,FALSE,"3가";#N/A,#N/A,FALSE,"3나";#N/A,#N/A,FALSE,"3다"}</definedName>
    <definedName name="진_1" localSheetId="3" hidden="1">{#N/A,#N/A,FALSE,"3가";#N/A,#N/A,FALSE,"3나";#N/A,#N/A,FALSE,"3다"}</definedName>
    <definedName name="진_1" hidden="1">{#N/A,#N/A,FALSE,"3가";#N/A,#N/A,FALSE,"3나";#N/A,#N/A,FALSE,"3다"}</definedName>
    <definedName name="진_1_1" localSheetId="3" hidden="1">{#N/A,#N/A,FALSE,"3가";#N/A,#N/A,FALSE,"3나";#N/A,#N/A,FALSE,"3다"}</definedName>
    <definedName name="진_1_1" hidden="1">{#N/A,#N/A,FALSE,"3가";#N/A,#N/A,FALSE,"3나";#N/A,#N/A,FALSE,"3다"}</definedName>
    <definedName name="진_2" localSheetId="3" hidden="1">{#N/A,#N/A,FALSE,"3가";#N/A,#N/A,FALSE,"3나";#N/A,#N/A,FALSE,"3다"}</definedName>
    <definedName name="진_2" hidden="1">{#N/A,#N/A,FALSE,"3가";#N/A,#N/A,FALSE,"3나";#N/A,#N/A,FALSE,"3다"}</definedName>
    <definedName name="집행실적200211" localSheetId="3" hidden="1">{"'Sheet1'!$A$1:$H$36"}</definedName>
    <definedName name="집행실적200211" hidden="1">{"'Sheet1'!$A$1:$H$36"}</definedName>
    <definedName name="집행실적200211_1" localSheetId="3" hidden="1">{"'Sheet1'!$A$1:$H$36"}</definedName>
    <definedName name="집행실적200211_1" hidden="1">{"'Sheet1'!$A$1:$H$36"}</definedName>
    <definedName name="집행실적200211_1_1" localSheetId="3" hidden="1">{"'Sheet1'!$A$1:$H$36"}</definedName>
    <definedName name="집행실적200211_1_1" hidden="1">{"'Sheet1'!$A$1:$H$36"}</definedName>
    <definedName name="집행실적200211_1_2" localSheetId="3" hidden="1">{"'Sheet1'!$A$1:$H$36"}</definedName>
    <definedName name="집행실적200211_1_2" hidden="1">{"'Sheet1'!$A$1:$H$36"}</definedName>
    <definedName name="집행실적200211_2" localSheetId="3" hidden="1">{"'Sheet1'!$A$1:$H$36"}</definedName>
    <definedName name="집행실적200211_2" hidden="1">{"'Sheet1'!$A$1:$H$36"}</definedName>
    <definedName name="집행실적200211_3" localSheetId="3" hidden="1">{"'Sheet1'!$A$1:$H$36"}</definedName>
    <definedName name="집행실적200211_3" hidden="1">{"'Sheet1'!$A$1:$H$36"}</definedName>
    <definedName name="ㅊㅌㅇㅇㄹ" localSheetId="3" hidden="1">{"'Desktop Inventory 현황'!$B$2:$O$35"}</definedName>
    <definedName name="ㅊㅌㅇㅇㄹ" hidden="1">{"'Desktop Inventory 현황'!$B$2:$O$35"}</definedName>
    <definedName name="ㅊㅌㅇㅇㄹ_1" localSheetId="3" hidden="1">{"'Desktop Inventory 현황'!$B$2:$O$35"}</definedName>
    <definedName name="ㅊㅌㅇㅇㄹ_1" hidden="1">{"'Desktop Inventory 현황'!$B$2:$O$35"}</definedName>
    <definedName name="ㅊㅌㅇㅇㄹ_1_1" localSheetId="3" hidden="1">{"'Desktop Inventory 현황'!$B$2:$O$35"}</definedName>
    <definedName name="ㅊㅌㅇㅇㄹ_1_1" hidden="1">{"'Desktop Inventory 현황'!$B$2:$O$35"}</definedName>
    <definedName name="ㅊㅌㅇㅇㄹ_1_2" localSheetId="3" hidden="1">{"'Desktop Inventory 현황'!$B$2:$O$35"}</definedName>
    <definedName name="ㅊㅌㅇㅇㄹ_1_2" hidden="1">{"'Desktop Inventory 현황'!$B$2:$O$35"}</definedName>
    <definedName name="ㅊㅌㅇㅇㄹ_2" localSheetId="3" hidden="1">{"'Desktop Inventory 현황'!$B$2:$O$35"}</definedName>
    <definedName name="ㅊㅌㅇㅇㄹ_2" hidden="1">{"'Desktop Inventory 현황'!$B$2:$O$35"}</definedName>
    <definedName name="ㅊㅌㅇㅇㄹ_3" localSheetId="3" hidden="1">{"'Desktop Inventory 현황'!$B$2:$O$35"}</definedName>
    <definedName name="ㅊㅌㅇㅇㄹ_3" hidden="1">{"'Desktop Inventory 현황'!$B$2:$O$35"}</definedName>
    <definedName name="차" localSheetId="3" hidden="1">{#N/A,#N/A,FALSE,"ALM-ASISC"}</definedName>
    <definedName name="차" hidden="1">{#N/A,#N/A,FALSE,"ALM-ASISC"}</definedName>
    <definedName name="차_1" localSheetId="3" hidden="1">{#N/A,#N/A,FALSE,"ALM-ASISC"}</definedName>
    <definedName name="차_1" hidden="1">{#N/A,#N/A,FALSE,"ALM-ASISC"}</definedName>
    <definedName name="차_1_1" localSheetId="3" hidden="1">{#N/A,#N/A,FALSE,"ALM-ASISC"}</definedName>
    <definedName name="차_1_1" hidden="1">{#N/A,#N/A,FALSE,"ALM-ASISC"}</definedName>
    <definedName name="차_2" localSheetId="3" hidden="1">{#N/A,#N/A,FALSE,"ALM-ASISC"}</definedName>
    <definedName name="차_2" hidden="1">{#N/A,#N/A,FALSE,"ALM-ASISC"}</definedName>
    <definedName name="참조" localSheetId="3" hidden="1">{"'Desktop Inventory 현황'!$B$2:$O$35"}</definedName>
    <definedName name="참조" hidden="1">{"'Desktop Inventory 현황'!$B$2:$O$35"}</definedName>
    <definedName name="참조_1" localSheetId="3" hidden="1">{"'Desktop Inventory 현황'!$B$2:$O$35"}</definedName>
    <definedName name="참조_1" hidden="1">{"'Desktop Inventory 현황'!$B$2:$O$35"}</definedName>
    <definedName name="참조_1_1" localSheetId="3" hidden="1">{"'Desktop Inventory 현황'!$B$2:$O$35"}</definedName>
    <definedName name="참조_1_1" hidden="1">{"'Desktop Inventory 현황'!$B$2:$O$35"}</definedName>
    <definedName name="참조_1_2" localSheetId="3" hidden="1">{"'Desktop Inventory 현황'!$B$2:$O$35"}</definedName>
    <definedName name="참조_1_2" hidden="1">{"'Desktop Inventory 현황'!$B$2:$O$35"}</definedName>
    <definedName name="참조_2" localSheetId="3" hidden="1">{"'Desktop Inventory 현황'!$B$2:$O$35"}</definedName>
    <definedName name="참조_2" hidden="1">{"'Desktop Inventory 현황'!$B$2:$O$35"}</definedName>
    <definedName name="참조_3" localSheetId="3" hidden="1">{"'Desktop Inventory 현황'!$B$2:$O$35"}</definedName>
    <definedName name="참조_3" hidden="1">{"'Desktop Inventory 현황'!$B$2:$O$35"}</definedName>
    <definedName name="초임금비교" localSheetId="3" hidden="1">{#N/A,#N/A,FALSE,"계약직(여)"}</definedName>
    <definedName name="초임금비교" hidden="1">{#N/A,#N/A,FALSE,"계약직(여)"}</definedName>
    <definedName name="초임금비교_1" localSheetId="3" hidden="1">{#N/A,#N/A,FALSE,"계약직(여)"}</definedName>
    <definedName name="초임금비교_1" hidden="1">{#N/A,#N/A,FALSE,"계약직(여)"}</definedName>
    <definedName name="초임금비교_1_1" localSheetId="3" hidden="1">{#N/A,#N/A,FALSE,"계약직(여)"}</definedName>
    <definedName name="초임금비교_1_1" hidden="1">{#N/A,#N/A,FALSE,"계약직(여)"}</definedName>
    <definedName name="초임금비교_2" localSheetId="3" hidden="1">{#N/A,#N/A,FALSE,"계약직(여)"}</definedName>
    <definedName name="초임금비교_2" hidden="1">{#N/A,#N/A,FALSE,"계약직(여)"}</definedName>
    <definedName name="초임급" localSheetId="3" hidden="1">{#N/A,#N/A,FALSE,"계약직(여)"}</definedName>
    <definedName name="초임급" hidden="1">{#N/A,#N/A,FALSE,"계약직(여)"}</definedName>
    <definedName name="초임급_1" localSheetId="3" hidden="1">{#N/A,#N/A,FALSE,"계약직(여)"}</definedName>
    <definedName name="초임급_1" hidden="1">{#N/A,#N/A,FALSE,"계약직(여)"}</definedName>
    <definedName name="초임급_1_1" localSheetId="3" hidden="1">{#N/A,#N/A,FALSE,"계약직(여)"}</definedName>
    <definedName name="초임급_1_1" hidden="1">{#N/A,#N/A,FALSE,"계약직(여)"}</definedName>
    <definedName name="초임급_2" localSheetId="3" hidden="1">{#N/A,#N/A,FALSE,"계약직(여)"}</definedName>
    <definedName name="초임급_2" hidden="1">{#N/A,#N/A,FALSE,"계약직(여)"}</definedName>
    <definedName name="총괄016" localSheetId="3" hidden="1">{#N/A,#N/A,FALSE,"3가";#N/A,#N/A,FALSE,"3나";#N/A,#N/A,FALSE,"3다"}</definedName>
    <definedName name="총괄016" hidden="1">{#N/A,#N/A,FALSE,"3가";#N/A,#N/A,FALSE,"3나";#N/A,#N/A,FALSE,"3다"}</definedName>
    <definedName name="총괄016_1" localSheetId="3" hidden="1">{#N/A,#N/A,FALSE,"3가";#N/A,#N/A,FALSE,"3나";#N/A,#N/A,FALSE,"3다"}</definedName>
    <definedName name="총괄016_1" hidden="1">{#N/A,#N/A,FALSE,"3가";#N/A,#N/A,FALSE,"3나";#N/A,#N/A,FALSE,"3다"}</definedName>
    <definedName name="총괄016_1_1" localSheetId="3" hidden="1">{#N/A,#N/A,FALSE,"3가";#N/A,#N/A,FALSE,"3나";#N/A,#N/A,FALSE,"3다"}</definedName>
    <definedName name="총괄016_1_1" hidden="1">{#N/A,#N/A,FALSE,"3가";#N/A,#N/A,FALSE,"3나";#N/A,#N/A,FALSE,"3다"}</definedName>
    <definedName name="총괄016_2" localSheetId="3" hidden="1">{#N/A,#N/A,FALSE,"3가";#N/A,#N/A,FALSE,"3나";#N/A,#N/A,FALSE,"3다"}</definedName>
    <definedName name="총괄016_2" hidden="1">{#N/A,#N/A,FALSE,"3가";#N/A,#N/A,FALSE,"3나";#N/A,#N/A,FALSE,"3다"}</definedName>
    <definedName name="총괄11" localSheetId="3" hidden="1">{#N/A,#N/A,FALSE,"3가";#N/A,#N/A,FALSE,"3나";#N/A,#N/A,FALSE,"3다"}</definedName>
    <definedName name="총괄11" hidden="1">{#N/A,#N/A,FALSE,"3가";#N/A,#N/A,FALSE,"3나";#N/A,#N/A,FALSE,"3다"}</definedName>
    <definedName name="총괄11_1" localSheetId="3" hidden="1">{#N/A,#N/A,FALSE,"3가";#N/A,#N/A,FALSE,"3나";#N/A,#N/A,FALSE,"3다"}</definedName>
    <definedName name="총괄11_1" hidden="1">{#N/A,#N/A,FALSE,"3가";#N/A,#N/A,FALSE,"3나";#N/A,#N/A,FALSE,"3다"}</definedName>
    <definedName name="총괄11_1_1" localSheetId="3" hidden="1">{#N/A,#N/A,FALSE,"3가";#N/A,#N/A,FALSE,"3나";#N/A,#N/A,FALSE,"3다"}</definedName>
    <definedName name="총괄11_1_1" hidden="1">{#N/A,#N/A,FALSE,"3가";#N/A,#N/A,FALSE,"3나";#N/A,#N/A,FALSE,"3다"}</definedName>
    <definedName name="총괄11_2" localSheetId="3" hidden="1">{#N/A,#N/A,FALSE,"3가";#N/A,#N/A,FALSE,"3나";#N/A,#N/A,FALSE,"3다"}</definedName>
    <definedName name="총괄11_2" hidden="1">{#N/A,#N/A,FALSE,"3가";#N/A,#N/A,FALSE,"3나";#N/A,#N/A,FALSE,"3다"}</definedName>
    <definedName name="총괄표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_1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2" localSheetId="3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최재호" hidden="1">#REF!</definedName>
    <definedName name="추공내역서" hidden="1">#REF!</definedName>
    <definedName name="출장비" localSheetId="3" hidden="1">{"'Desktop Inventory 현황'!$B$2:$O$35"}</definedName>
    <definedName name="출장비" hidden="1">{"'Desktop Inventory 현황'!$B$2:$O$35"}</definedName>
    <definedName name="출장비_1" localSheetId="3" hidden="1">{"'Desktop Inventory 현황'!$B$2:$O$35"}</definedName>
    <definedName name="출장비_1" hidden="1">{"'Desktop Inventory 현황'!$B$2:$O$35"}</definedName>
    <definedName name="출장비_1_1" localSheetId="3" hidden="1">{"'Desktop Inventory 현황'!$B$2:$O$35"}</definedName>
    <definedName name="출장비_1_1" hidden="1">{"'Desktop Inventory 현황'!$B$2:$O$35"}</definedName>
    <definedName name="출장비_1_2" localSheetId="3" hidden="1">{"'Desktop Inventory 현황'!$B$2:$O$35"}</definedName>
    <definedName name="출장비_1_2" hidden="1">{"'Desktop Inventory 현황'!$B$2:$O$35"}</definedName>
    <definedName name="출장비_2" localSheetId="3" hidden="1">{"'Desktop Inventory 현황'!$B$2:$O$35"}</definedName>
    <definedName name="출장비_2" hidden="1">{"'Desktop Inventory 현황'!$B$2:$O$35"}</definedName>
    <definedName name="출장비_3" localSheetId="3" hidden="1">{"'Desktop Inventory 현황'!$B$2:$O$35"}</definedName>
    <definedName name="출장비_3" hidden="1">{"'Desktop Inventory 현황'!$B$2:$O$35"}</definedName>
    <definedName name="출판" localSheetId="3" hidden="1">{#N/A,#N/A,FALSE,"지침";#N/A,#N/A,FALSE,"환경분석";#N/A,#N/A,FALSE,"Sheet16"}</definedName>
    <definedName name="출판" hidden="1">{#N/A,#N/A,FALSE,"지침";#N/A,#N/A,FALSE,"환경분석";#N/A,#N/A,FALSE,"Sheet16"}</definedName>
    <definedName name="출판_1" localSheetId="3" hidden="1">{#N/A,#N/A,FALSE,"지침";#N/A,#N/A,FALSE,"환경분석";#N/A,#N/A,FALSE,"Sheet16"}</definedName>
    <definedName name="출판_1" hidden="1">{#N/A,#N/A,FALSE,"지침";#N/A,#N/A,FALSE,"환경분석";#N/A,#N/A,FALSE,"Sheet16"}</definedName>
    <definedName name="출판_1_1" localSheetId="3" hidden="1">{#N/A,#N/A,FALSE,"지침";#N/A,#N/A,FALSE,"환경분석";#N/A,#N/A,FALSE,"Sheet16"}</definedName>
    <definedName name="출판_1_1" hidden="1">{#N/A,#N/A,FALSE,"지침";#N/A,#N/A,FALSE,"환경분석";#N/A,#N/A,FALSE,"Sheet16"}</definedName>
    <definedName name="출판_2" localSheetId="3" hidden="1">{#N/A,#N/A,FALSE,"지침";#N/A,#N/A,FALSE,"환경분석";#N/A,#N/A,FALSE,"Sheet16"}</definedName>
    <definedName name="출판_2" hidden="1">{#N/A,#N/A,FALSE,"지침";#N/A,#N/A,FALSE,"환경분석";#N/A,#N/A,FALSE,"Sheet16"}</definedName>
    <definedName name="충당계상내역" localSheetId="3" hidden="1">{#N/A,#N/A,FALSE,"회선임차현황"}</definedName>
    <definedName name="충당계상내역" hidden="1">{#N/A,#N/A,FALSE,"회선임차현황"}</definedName>
    <definedName name="충당계상내역_1" localSheetId="3" hidden="1">{#N/A,#N/A,FALSE,"회선임차현황"}</definedName>
    <definedName name="충당계상내역_1" hidden="1">{#N/A,#N/A,FALSE,"회선임차현황"}</definedName>
    <definedName name="충당계상내역_1_1" localSheetId="3" hidden="1">{#N/A,#N/A,FALSE,"회선임차현황"}</definedName>
    <definedName name="충당계상내역_1_1" hidden="1">{#N/A,#N/A,FALSE,"회선임차현황"}</definedName>
    <definedName name="충당계상내역_2" localSheetId="3" hidden="1">{#N/A,#N/A,FALSE,"회선임차현황"}</definedName>
    <definedName name="충당계상내역_2" hidden="1">{#N/A,#N/A,FALSE,"회선임차현황"}</definedName>
    <definedName name="충돌" localSheetId="3" hidden="1">{"'Desktop Inventory 현황'!$B$2:$O$35"}</definedName>
    <definedName name="충돌" hidden="1">{"'Desktop Inventory 현황'!$B$2:$O$35"}</definedName>
    <definedName name="충돌_1" localSheetId="3" hidden="1">{"'Desktop Inventory 현황'!$B$2:$O$35"}</definedName>
    <definedName name="충돌_1" hidden="1">{"'Desktop Inventory 현황'!$B$2:$O$35"}</definedName>
    <definedName name="충돌_1_1" localSheetId="3" hidden="1">{"'Desktop Inventory 현황'!$B$2:$O$35"}</definedName>
    <definedName name="충돌_1_1" hidden="1">{"'Desktop Inventory 현황'!$B$2:$O$35"}</definedName>
    <definedName name="충돌_1_2" localSheetId="3" hidden="1">{"'Desktop Inventory 현황'!$B$2:$O$35"}</definedName>
    <definedName name="충돌_1_2" hidden="1">{"'Desktop Inventory 현황'!$B$2:$O$35"}</definedName>
    <definedName name="충돌_2" localSheetId="3" hidden="1">{"'Desktop Inventory 현황'!$B$2:$O$35"}</definedName>
    <definedName name="충돌_2" hidden="1">{"'Desktop Inventory 현황'!$B$2:$O$35"}</definedName>
    <definedName name="충돌_3" localSheetId="3" hidden="1">{"'Desktop Inventory 현황'!$B$2:$O$35"}</definedName>
    <definedName name="충돌_3" hidden="1">{"'Desktop Inventory 현황'!$B$2:$O$35"}</definedName>
    <definedName name="충돌충돌충돌" localSheetId="3" hidden="1">{"'Desktop Inventory 현황'!$B$2:$O$35"}</definedName>
    <definedName name="충돌충돌충돌" hidden="1">{"'Desktop Inventory 현황'!$B$2:$O$35"}</definedName>
    <definedName name="충돌충돌충돌_1" localSheetId="3" hidden="1">{"'Desktop Inventory 현황'!$B$2:$O$35"}</definedName>
    <definedName name="충돌충돌충돌_1" hidden="1">{"'Desktop Inventory 현황'!$B$2:$O$35"}</definedName>
    <definedName name="충돌충돌충돌_1_1" localSheetId="3" hidden="1">{"'Desktop Inventory 현황'!$B$2:$O$35"}</definedName>
    <definedName name="충돌충돌충돌_1_1" hidden="1">{"'Desktop Inventory 현황'!$B$2:$O$35"}</definedName>
    <definedName name="충돌충돌충돌_1_2" localSheetId="3" hidden="1">{"'Desktop Inventory 현황'!$B$2:$O$35"}</definedName>
    <definedName name="충돌충돌충돌_1_2" hidden="1">{"'Desktop Inventory 현황'!$B$2:$O$35"}</definedName>
    <definedName name="충돌충돌충돌_2" localSheetId="3" hidden="1">{"'Desktop Inventory 현황'!$B$2:$O$35"}</definedName>
    <definedName name="충돌충돌충돌_2" hidden="1">{"'Desktop Inventory 현황'!$B$2:$O$35"}</definedName>
    <definedName name="충돌충돌충돌_3" localSheetId="3" hidden="1">{"'Desktop Inventory 현황'!$B$2:$O$35"}</definedName>
    <definedName name="충돌충돌충돌_3" hidden="1">{"'Desktop Inventory 현황'!$B$2:$O$35"}</definedName>
    <definedName name="충동충돌충돌" localSheetId="3" hidden="1">{"'Desktop Inventory 현황'!$B$2:$O$35"}</definedName>
    <definedName name="충동충돌충돌" hidden="1">{"'Desktop Inventory 현황'!$B$2:$O$35"}</definedName>
    <definedName name="충동충돌충돌_1" localSheetId="3" hidden="1">{"'Desktop Inventory 현황'!$B$2:$O$35"}</definedName>
    <definedName name="충동충돌충돌_1" hidden="1">{"'Desktop Inventory 현황'!$B$2:$O$35"}</definedName>
    <definedName name="충동충돌충돌_1_1" localSheetId="3" hidden="1">{"'Desktop Inventory 현황'!$B$2:$O$35"}</definedName>
    <definedName name="충동충돌충돌_1_1" hidden="1">{"'Desktop Inventory 현황'!$B$2:$O$35"}</definedName>
    <definedName name="충동충돌충돌_1_2" localSheetId="3" hidden="1">{"'Desktop Inventory 현황'!$B$2:$O$35"}</definedName>
    <definedName name="충동충돌충돌_1_2" hidden="1">{"'Desktop Inventory 현황'!$B$2:$O$35"}</definedName>
    <definedName name="충동충돌충돌_2" localSheetId="3" hidden="1">{"'Desktop Inventory 현황'!$B$2:$O$35"}</definedName>
    <definedName name="충동충돌충돌_2" hidden="1">{"'Desktop Inventory 현황'!$B$2:$O$35"}</definedName>
    <definedName name="충동충돌충돌_3" localSheetId="3" hidden="1">{"'Desktop Inventory 현황'!$B$2:$O$35"}</definedName>
    <definedName name="충동충돌충돌_3" hidden="1">{"'Desktop Inventory 현황'!$B$2:$O$35"}</definedName>
    <definedName name="ㅋ" localSheetId="3" hidden="1">{#N/A,#N/A,FALSE,"Aging Summary";#N/A,#N/A,FALSE,"Ratio Analysis";#N/A,#N/A,FALSE,"Test 120 Day Accts";#N/A,#N/A,FALSE,"Tickmarks"}</definedName>
    <definedName name="ㅋ" hidden="1">{#N/A,#N/A,FALSE,"Aging Summary";#N/A,#N/A,FALSE,"Ratio Analysis";#N/A,#N/A,FALSE,"Test 120 Day Accts";#N/A,#N/A,FALSE,"Tickmarks"}</definedName>
    <definedName name="ㅋ_1" localSheetId="3" hidden="1">{#N/A,#N/A,FALSE,"Aging Summary";#N/A,#N/A,FALSE,"Ratio Analysis";#N/A,#N/A,FALSE,"Test 120 Day Accts";#N/A,#N/A,FALSE,"Tickmarks"}</definedName>
    <definedName name="ㅋ_1" hidden="1">{#N/A,#N/A,FALSE,"Aging Summary";#N/A,#N/A,FALSE,"Ratio Analysis";#N/A,#N/A,FALSE,"Test 120 Day Accts";#N/A,#N/A,FALSE,"Tickmarks"}</definedName>
    <definedName name="ㅋ_1_1" localSheetId="3" hidden="1">{#N/A,#N/A,FALSE,"Aging Summary";#N/A,#N/A,FALSE,"Ratio Analysis";#N/A,#N/A,FALSE,"Test 120 Day Accts";#N/A,#N/A,FALSE,"Tickmarks"}</definedName>
    <definedName name="ㅋ_1_1" hidden="1">{#N/A,#N/A,FALSE,"Aging Summary";#N/A,#N/A,FALSE,"Ratio Analysis";#N/A,#N/A,FALSE,"Test 120 Day Accts";#N/A,#N/A,FALSE,"Tickmarks"}</definedName>
    <definedName name="ㅋ_2" localSheetId="3" hidden="1">{#N/A,#N/A,FALSE,"Aging Summary";#N/A,#N/A,FALSE,"Ratio Analysis";#N/A,#N/A,FALSE,"Test 120 Day Accts";#N/A,#N/A,FALSE,"Tickmarks"}</definedName>
    <definedName name="ㅋ_2" hidden="1">{#N/A,#N/A,FALSE,"Aging Summary";#N/A,#N/A,FALSE,"Ratio Analysis";#N/A,#N/A,FALSE,"Test 120 Day Accts";#N/A,#N/A,FALSE,"Tickmarks"}</definedName>
    <definedName name="ㅋㅋㅋ" localSheetId="3" hidden="1">{"'Desktop Inventory 현황'!$B$2:$O$35"}</definedName>
    <definedName name="ㅋㅋㅋ" hidden="1">{"'Desktop Inventory 현황'!$B$2:$O$35"}</definedName>
    <definedName name="ㅋㅋㅋ_1" localSheetId="3" hidden="1">{"'Desktop Inventory 현황'!$B$2:$O$35"}</definedName>
    <definedName name="ㅋㅋㅋ_1" hidden="1">{"'Desktop Inventory 현황'!$B$2:$O$35"}</definedName>
    <definedName name="ㅋㅋㅋ_1_1" localSheetId="3" hidden="1">{"'Desktop Inventory 현황'!$B$2:$O$35"}</definedName>
    <definedName name="ㅋㅋㅋ_1_1" hidden="1">{"'Desktop Inventory 현황'!$B$2:$O$35"}</definedName>
    <definedName name="ㅋㅋㅋ_1_2" localSheetId="3" hidden="1">{"'Desktop Inventory 현황'!$B$2:$O$35"}</definedName>
    <definedName name="ㅋㅋㅋ_1_2" hidden="1">{"'Desktop Inventory 현황'!$B$2:$O$35"}</definedName>
    <definedName name="ㅋㅋㅋ_2" localSheetId="3" hidden="1">{"'Desktop Inventory 현황'!$B$2:$O$35"}</definedName>
    <definedName name="ㅋㅋㅋ_2" hidden="1">{"'Desktop Inventory 현황'!$B$2:$O$35"}</definedName>
    <definedName name="ㅋㅋㅋ_3" localSheetId="3" hidden="1">{"'Desktop Inventory 현황'!$B$2:$O$35"}</definedName>
    <definedName name="ㅋㅋㅋ_3" hidden="1">{"'Desktop Inventory 현황'!$B$2:$O$35"}</definedName>
    <definedName name="ㅋㅋㅋㅋ" localSheetId="3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ㅋㅋㅋㅋ_1" localSheetId="3" hidden="1">{#N/A,#N/A,FALSE,"Aging Summary";#N/A,#N/A,FALSE,"Ratio Analysis";#N/A,#N/A,FALSE,"Test 120 Day Accts";#N/A,#N/A,FALSE,"Tickmarks"}</definedName>
    <definedName name="ㅋㅋㅋㅋ_1" hidden="1">{#N/A,#N/A,FALSE,"Aging Summary";#N/A,#N/A,FALSE,"Ratio Analysis";#N/A,#N/A,FALSE,"Test 120 Day Accts";#N/A,#N/A,FALSE,"Tickmarks"}</definedName>
    <definedName name="ㅋㅋㅋㅋ_1_1" localSheetId="3" hidden="1">{#N/A,#N/A,FALSE,"Aging Summary";#N/A,#N/A,FALSE,"Ratio Analysis";#N/A,#N/A,FALSE,"Test 120 Day Accts";#N/A,#N/A,FALSE,"Tickmarks"}</definedName>
    <definedName name="ㅋㅋㅋㅋ_1_1" hidden="1">{#N/A,#N/A,FALSE,"Aging Summary";#N/A,#N/A,FALSE,"Ratio Analysis";#N/A,#N/A,FALSE,"Test 120 Day Accts";#N/A,#N/A,FALSE,"Tickmarks"}</definedName>
    <definedName name="ㅋㅋㅋㅋ_2" localSheetId="3" hidden="1">{#N/A,#N/A,FALSE,"Aging Summary";#N/A,#N/A,FALSE,"Ratio Analysis";#N/A,#N/A,FALSE,"Test 120 Day Accts";#N/A,#N/A,FALSE,"Tickmarks"}</definedName>
    <definedName name="ㅋㅋㅋㅋ_2" hidden="1">{#N/A,#N/A,FALSE,"Aging Summary";#N/A,#N/A,FALSE,"Ratio Analysis";#N/A,#N/A,FALSE,"Test 120 Day Accts";#N/A,#N/A,FALSE,"Tickmarks"}</definedName>
    <definedName name="카" localSheetId="3" hidden="1">{#N/A,#N/A,FALSE,"ALM-ASISC"}</definedName>
    <definedName name="카" hidden="1">{#N/A,#N/A,FALSE,"ALM-ASISC"}</definedName>
    <definedName name="카_1" localSheetId="3" hidden="1">{#N/A,#N/A,FALSE,"ALM-ASISC"}</definedName>
    <definedName name="카_1" hidden="1">{#N/A,#N/A,FALSE,"ALM-ASISC"}</definedName>
    <definedName name="카_1_1" localSheetId="3" hidden="1">{#N/A,#N/A,FALSE,"ALM-ASISC"}</definedName>
    <definedName name="카_1_1" hidden="1">{#N/A,#N/A,FALSE,"ALM-ASISC"}</definedName>
    <definedName name="카_2" localSheetId="3" hidden="1">{#N/A,#N/A,FALSE,"ALM-ASISC"}</definedName>
    <definedName name="카_2" hidden="1">{#N/A,#N/A,FALSE,"ALM-ASISC"}</definedName>
    <definedName name="캐쉬" localSheetId="3" hidden="1">{#N/A,#N/A,FALSE,"지침";#N/A,#N/A,FALSE,"환경분석";#N/A,#N/A,FALSE,"Sheet16"}</definedName>
    <definedName name="캐쉬" hidden="1">{#N/A,#N/A,FALSE,"지침";#N/A,#N/A,FALSE,"환경분석";#N/A,#N/A,FALSE,"Sheet16"}</definedName>
    <definedName name="캐쉬_1" localSheetId="3" hidden="1">{#N/A,#N/A,FALSE,"지침";#N/A,#N/A,FALSE,"환경분석";#N/A,#N/A,FALSE,"Sheet16"}</definedName>
    <definedName name="캐쉬_1" hidden="1">{#N/A,#N/A,FALSE,"지침";#N/A,#N/A,FALSE,"환경분석";#N/A,#N/A,FALSE,"Sheet16"}</definedName>
    <definedName name="캐쉬_1_1" localSheetId="3" hidden="1">{#N/A,#N/A,FALSE,"지침";#N/A,#N/A,FALSE,"환경분석";#N/A,#N/A,FALSE,"Sheet16"}</definedName>
    <definedName name="캐쉬_1_1" hidden="1">{#N/A,#N/A,FALSE,"지침";#N/A,#N/A,FALSE,"환경분석";#N/A,#N/A,FALSE,"Sheet16"}</definedName>
    <definedName name="캐쉬_2" localSheetId="3" hidden="1">{#N/A,#N/A,FALSE,"지침";#N/A,#N/A,FALSE,"환경분석";#N/A,#N/A,FALSE,"Sheet16"}</definedName>
    <definedName name="캐쉬_2" hidden="1">{#N/A,#N/A,FALSE,"지침";#N/A,#N/A,FALSE,"환경분석";#N/A,#N/A,FALSE,"Sheet16"}</definedName>
    <definedName name="커머" localSheetId="3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커머_1" localSheetId="3" hidden="1">{#N/A,#N/A,FALSE,"1.CRITERIA";#N/A,#N/A,FALSE,"2.IS";#N/A,#N/A,FALSE,"3.BS";#N/A,#N/A,FALSE,"4.PER PL";#N/A,#N/A,FALSE,"5.INVESTMENT";#N/A,#N/A,FALSE,"6.공문";#N/A,#N/A,FALSE,"7.netinvest"}</definedName>
    <definedName name="커머_1" hidden="1">{#N/A,#N/A,FALSE,"1.CRITERIA";#N/A,#N/A,FALSE,"2.IS";#N/A,#N/A,FALSE,"3.BS";#N/A,#N/A,FALSE,"4.PER PL";#N/A,#N/A,FALSE,"5.INVESTMENT";#N/A,#N/A,FALSE,"6.공문";#N/A,#N/A,FALSE,"7.netinvest"}</definedName>
    <definedName name="커머_1_1" localSheetId="3" hidden="1">{#N/A,#N/A,FALSE,"1.CRITERIA";#N/A,#N/A,FALSE,"2.IS";#N/A,#N/A,FALSE,"3.BS";#N/A,#N/A,FALSE,"4.PER PL";#N/A,#N/A,FALSE,"5.INVESTMENT";#N/A,#N/A,FALSE,"6.공문";#N/A,#N/A,FALSE,"7.netinvest"}</definedName>
    <definedName name="커머_1_1" hidden="1">{#N/A,#N/A,FALSE,"1.CRITERIA";#N/A,#N/A,FALSE,"2.IS";#N/A,#N/A,FALSE,"3.BS";#N/A,#N/A,FALSE,"4.PER PL";#N/A,#N/A,FALSE,"5.INVESTMENT";#N/A,#N/A,FALSE,"6.공문";#N/A,#N/A,FALSE,"7.netinvest"}</definedName>
    <definedName name="커머_2" localSheetId="3" hidden="1">{#N/A,#N/A,FALSE,"1.CRITERIA";#N/A,#N/A,FALSE,"2.IS";#N/A,#N/A,FALSE,"3.BS";#N/A,#N/A,FALSE,"4.PER PL";#N/A,#N/A,FALSE,"5.INVESTMENT";#N/A,#N/A,FALSE,"6.공문";#N/A,#N/A,FALSE,"7.netinvest"}</definedName>
    <definedName name="커머_2" hidden="1">{#N/A,#N/A,FALSE,"1.CRITERIA";#N/A,#N/A,FALSE,"2.IS";#N/A,#N/A,FALSE,"3.BS";#N/A,#N/A,FALSE,"4.PER PL";#N/A,#N/A,FALSE,"5.INVESTMENT";#N/A,#N/A,FALSE,"6.공문";#N/A,#N/A,FALSE,"7.netinvest"}</definedName>
    <definedName name="컼커" localSheetId="3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컼커_1" localSheetId="3" hidden="1">{#N/A,#N/A,FALSE,"1.CRITERIA";#N/A,#N/A,FALSE,"2.IS";#N/A,#N/A,FALSE,"3.BS";#N/A,#N/A,FALSE,"4.PER PL";#N/A,#N/A,FALSE,"5.INVESTMENT";#N/A,#N/A,FALSE,"6.공문";#N/A,#N/A,FALSE,"7.netinvest"}</definedName>
    <definedName name="컼커_1" hidden="1">{#N/A,#N/A,FALSE,"1.CRITERIA";#N/A,#N/A,FALSE,"2.IS";#N/A,#N/A,FALSE,"3.BS";#N/A,#N/A,FALSE,"4.PER PL";#N/A,#N/A,FALSE,"5.INVESTMENT";#N/A,#N/A,FALSE,"6.공문";#N/A,#N/A,FALSE,"7.netinvest"}</definedName>
    <definedName name="컼커_1_1" localSheetId="3" hidden="1">{#N/A,#N/A,FALSE,"1.CRITERIA";#N/A,#N/A,FALSE,"2.IS";#N/A,#N/A,FALSE,"3.BS";#N/A,#N/A,FALSE,"4.PER PL";#N/A,#N/A,FALSE,"5.INVESTMENT";#N/A,#N/A,FALSE,"6.공문";#N/A,#N/A,FALSE,"7.netinvest"}</definedName>
    <definedName name="컼커_1_1" hidden="1">{#N/A,#N/A,FALSE,"1.CRITERIA";#N/A,#N/A,FALSE,"2.IS";#N/A,#N/A,FALSE,"3.BS";#N/A,#N/A,FALSE,"4.PER PL";#N/A,#N/A,FALSE,"5.INVESTMENT";#N/A,#N/A,FALSE,"6.공문";#N/A,#N/A,FALSE,"7.netinvest"}</definedName>
    <definedName name="컼커_2" localSheetId="3" hidden="1">{#N/A,#N/A,FALSE,"1.CRITERIA";#N/A,#N/A,FALSE,"2.IS";#N/A,#N/A,FALSE,"3.BS";#N/A,#N/A,FALSE,"4.PER PL";#N/A,#N/A,FALSE,"5.INVESTMENT";#N/A,#N/A,FALSE,"6.공문";#N/A,#N/A,FALSE,"7.netinvest"}</definedName>
    <definedName name="컼커_2" hidden="1">{#N/A,#N/A,FALSE,"1.CRITERIA";#N/A,#N/A,FALSE,"2.IS";#N/A,#N/A,FALSE,"3.BS";#N/A,#N/A,FALSE,"4.PER PL";#N/A,#N/A,FALSE,"5.INVESTMENT";#N/A,#N/A,FALSE,"6.공문";#N/A,#N/A,FALSE,"7.netinvest"}</definedName>
    <definedName name="콘도비용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1_1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2" localSheetId="3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비용_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쿠자심의요청서_Immobilizer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쿠자심의요청서_Immobilizer2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ㅌㄹㅇㄴㄻㅇㄹ" localSheetId="3" hidden="1">{#N/A,#N/A,FALSE,"Aging Summary";#N/A,#N/A,FALSE,"Ratio Analysis";#N/A,#N/A,FALSE,"Test 120 Day Accts";#N/A,#N/A,FALSE,"Tickmarks"}</definedName>
    <definedName name="ㅌㄹㅇㄴㄻㅇㄹ" hidden="1">{#N/A,#N/A,FALSE,"Aging Summary";#N/A,#N/A,FALSE,"Ratio Analysis";#N/A,#N/A,FALSE,"Test 120 Day Accts";#N/A,#N/A,FALSE,"Tickmarks"}</definedName>
    <definedName name="ㅌㄹㅇㄴㄻㅇㄹ_1" localSheetId="3" hidden="1">{#N/A,#N/A,FALSE,"Aging Summary";#N/A,#N/A,FALSE,"Ratio Analysis";#N/A,#N/A,FALSE,"Test 120 Day Accts";#N/A,#N/A,FALSE,"Tickmarks"}</definedName>
    <definedName name="ㅌㄹㅇㄴㄻㅇㄹ_1" hidden="1">{#N/A,#N/A,FALSE,"Aging Summary";#N/A,#N/A,FALSE,"Ratio Analysis";#N/A,#N/A,FALSE,"Test 120 Day Accts";#N/A,#N/A,FALSE,"Tickmarks"}</definedName>
    <definedName name="ㅌㄹㅇㄴㄻㅇㄹ_1_1" localSheetId="3" hidden="1">{#N/A,#N/A,FALSE,"Aging Summary";#N/A,#N/A,FALSE,"Ratio Analysis";#N/A,#N/A,FALSE,"Test 120 Day Accts";#N/A,#N/A,FALSE,"Tickmarks"}</definedName>
    <definedName name="ㅌㄹㅇㄴㄻㅇㄹ_1_1" hidden="1">{#N/A,#N/A,FALSE,"Aging Summary";#N/A,#N/A,FALSE,"Ratio Analysis";#N/A,#N/A,FALSE,"Test 120 Day Accts";#N/A,#N/A,FALSE,"Tickmarks"}</definedName>
    <definedName name="ㅌㄹㅇㄴㄻㅇㄹ_2" localSheetId="3" hidden="1">{#N/A,#N/A,FALSE,"Aging Summary";#N/A,#N/A,FALSE,"Ratio Analysis";#N/A,#N/A,FALSE,"Test 120 Day Accts";#N/A,#N/A,FALSE,"Tickmarks"}</definedName>
    <definedName name="ㅌㄹㅇㄴㄻㅇㄹ_2" hidden="1">{#N/A,#N/A,FALSE,"Aging Summary";#N/A,#N/A,FALSE,"Ratio Analysis";#N/A,#N/A,FALSE,"Test 120 Day Accts";#N/A,#N/A,FALSE,"Tickmarks"}</definedName>
    <definedName name="ㅌㅊㅀㅎㄴㅇㅎ" localSheetId="3" hidden="1">{"'Desktop Inventory 현황'!$B$2:$O$35"}</definedName>
    <definedName name="ㅌㅊㅀㅎㄴㅇㅎ" hidden="1">{"'Desktop Inventory 현황'!$B$2:$O$35"}</definedName>
    <definedName name="ㅌㅊㅀㅎㄴㅇㅎ_1" localSheetId="3" hidden="1">{"'Desktop Inventory 현황'!$B$2:$O$35"}</definedName>
    <definedName name="ㅌㅊㅀㅎㄴㅇㅎ_1" hidden="1">{"'Desktop Inventory 현황'!$B$2:$O$35"}</definedName>
    <definedName name="ㅌㅊㅀㅎㄴㅇㅎ_1_1" localSheetId="3" hidden="1">{"'Desktop Inventory 현황'!$B$2:$O$35"}</definedName>
    <definedName name="ㅌㅊㅀㅎㄴㅇㅎ_1_1" hidden="1">{"'Desktop Inventory 현황'!$B$2:$O$35"}</definedName>
    <definedName name="ㅌㅊㅀㅎㄴㅇㅎ_1_2" localSheetId="3" hidden="1">{"'Desktop Inventory 현황'!$B$2:$O$35"}</definedName>
    <definedName name="ㅌㅊㅀㅎㄴㅇㅎ_1_2" hidden="1">{"'Desktop Inventory 현황'!$B$2:$O$35"}</definedName>
    <definedName name="ㅌㅊㅀㅎㄴㅇㅎ_2" localSheetId="3" hidden="1">{"'Desktop Inventory 현황'!$B$2:$O$35"}</definedName>
    <definedName name="ㅌㅊㅀㅎㄴㅇㅎ_2" hidden="1">{"'Desktop Inventory 현황'!$B$2:$O$35"}</definedName>
    <definedName name="ㅌㅊㅀㅎㄴㅇㅎ_3" localSheetId="3" hidden="1">{"'Desktop Inventory 현황'!$B$2:$O$35"}</definedName>
    <definedName name="ㅌㅊㅀㅎㄴㅇㅎ_3" hidden="1">{"'Desktop Inventory 현황'!$B$2:$O$35"}</definedName>
    <definedName name="타" localSheetId="3" hidden="1">{#N/A,#N/A,FALSE,"ALM-ASISC"}</definedName>
    <definedName name="타" hidden="1">{#N/A,#N/A,FALSE,"ALM-ASISC"}</definedName>
    <definedName name="타_1" localSheetId="3" hidden="1">{#N/A,#N/A,FALSE,"ALM-ASISC"}</definedName>
    <definedName name="타_1" hidden="1">{#N/A,#N/A,FALSE,"ALM-ASISC"}</definedName>
    <definedName name="타_1_1" localSheetId="3" hidden="1">{#N/A,#N/A,FALSE,"ALM-ASISC"}</definedName>
    <definedName name="타_1_1" hidden="1">{#N/A,#N/A,FALSE,"ALM-ASISC"}</definedName>
    <definedName name="타_2" localSheetId="3" hidden="1">{#N/A,#N/A,FALSE,"ALM-ASISC"}</definedName>
    <definedName name="타_2" hidden="1">{#N/A,#N/A,FALSE,"ALM-ASISC"}</definedName>
    <definedName name="타타타" localSheetId="3" hidden="1">{"'Sheet1'!$A$1:$H$36"}</definedName>
    <definedName name="타타타" hidden="1">{"'Sheet1'!$A$1:$H$36"}</definedName>
    <definedName name="타타타_1" localSheetId="3" hidden="1">{"'Sheet1'!$A$1:$H$36"}</definedName>
    <definedName name="타타타_1" hidden="1">{"'Sheet1'!$A$1:$H$36"}</definedName>
    <definedName name="타타타_1_1" localSheetId="3" hidden="1">{"'Sheet1'!$A$1:$H$36"}</definedName>
    <definedName name="타타타_1_1" hidden="1">{"'Sheet1'!$A$1:$H$36"}</definedName>
    <definedName name="타타타_1_2" localSheetId="3" hidden="1">{"'Sheet1'!$A$1:$H$36"}</definedName>
    <definedName name="타타타_1_2" hidden="1">{"'Sheet1'!$A$1:$H$36"}</definedName>
    <definedName name="타타타_2" localSheetId="3" hidden="1">{"'Sheet1'!$A$1:$H$36"}</definedName>
    <definedName name="타타타_2" hidden="1">{"'Sheet1'!$A$1:$H$36"}</definedName>
    <definedName name="타타타_3" localSheetId="3" hidden="1">{"'Sheet1'!$A$1:$H$36"}</definedName>
    <definedName name="타타타_3" hidden="1">{"'Sheet1'!$A$1:$H$36"}</definedName>
    <definedName name="태원몰라" localSheetId="3" hidden="1">{#N/A,#N/A,FALSE,"공무,경리 매출 대비"}</definedName>
    <definedName name="태원몰라" hidden="1">{#N/A,#N/A,FALSE,"공무,경리 매출 대비"}</definedName>
    <definedName name="태원몰라_1" localSheetId="3" hidden="1">{#N/A,#N/A,FALSE,"공무,경리 매출 대비"}</definedName>
    <definedName name="태원몰라_1" hidden="1">{#N/A,#N/A,FALSE,"공무,경리 매출 대비"}</definedName>
    <definedName name="태원몰라_1_1" localSheetId="3" hidden="1">{#N/A,#N/A,FALSE,"공무,경리 매출 대비"}</definedName>
    <definedName name="태원몰라_1_1" hidden="1">{#N/A,#N/A,FALSE,"공무,경리 매출 대비"}</definedName>
    <definedName name="태원몰라_2" localSheetId="3" hidden="1">{#N/A,#N/A,FALSE,"공무,경리 매출 대비"}</definedName>
    <definedName name="태원몰라_2" hidden="1">{#N/A,#N/A,FALSE,"공무,경리 매출 대비"}</definedName>
    <definedName name="통신회선편집용" localSheetId="3" hidden="1">{#N/A,#N/A,FALSE,"회선임차현황"}</definedName>
    <definedName name="통신회선편집용" hidden="1">{#N/A,#N/A,FALSE,"회선임차현황"}</definedName>
    <definedName name="통신회선편집용_1" localSheetId="3" hidden="1">{#N/A,#N/A,FALSE,"회선임차현황"}</definedName>
    <definedName name="통신회선편집용_1" hidden="1">{#N/A,#N/A,FALSE,"회선임차현황"}</definedName>
    <definedName name="통신회선편집용_1_1" localSheetId="3" hidden="1">{#N/A,#N/A,FALSE,"회선임차현황"}</definedName>
    <definedName name="통신회선편집용_1_1" hidden="1">{#N/A,#N/A,FALSE,"회선임차현황"}</definedName>
    <definedName name="통신회선편집용_2" localSheetId="3" hidden="1">{#N/A,#N/A,FALSE,"회선임차현황"}</definedName>
    <definedName name="통신회선편집용_2" hidden="1">{#N/A,#N/A,FALSE,"회선임차현황"}</definedName>
    <definedName name="통합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퇴직보험료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료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충명세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_1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2" localSheetId="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자목록중" localSheetId="3" hidden="1">{#N/A,#N/A,FALSE,"회선임차현황"}</definedName>
    <definedName name="투자목록중" hidden="1">{#N/A,#N/A,FALSE,"회선임차현황"}</definedName>
    <definedName name="투자목록중_1" localSheetId="3" hidden="1">{#N/A,#N/A,FALSE,"회선임차현황"}</definedName>
    <definedName name="투자목록중_1" hidden="1">{#N/A,#N/A,FALSE,"회선임차현황"}</definedName>
    <definedName name="투자목록중_1_1" localSheetId="3" hidden="1">{#N/A,#N/A,FALSE,"회선임차현황"}</definedName>
    <definedName name="투자목록중_1_1" hidden="1">{#N/A,#N/A,FALSE,"회선임차현황"}</definedName>
    <definedName name="투자목록중_2" localSheetId="3" hidden="1">{#N/A,#N/A,FALSE,"회선임차현황"}</definedName>
    <definedName name="투자목록중_2" hidden="1">{#N/A,#N/A,FALSE,"회선임차현황"}</definedName>
    <definedName name="투자심의요청서_Immobilizer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_1_1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_1_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_2" localSheetId="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_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자산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투자자산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특별시방서1" localSheetId="3" hidden="1">{#N/A,#N/A,FALSE,"ALM-ASISC"}</definedName>
    <definedName name="특별시방서1" hidden="1">{#N/A,#N/A,FALSE,"ALM-ASISC"}</definedName>
    <definedName name="특별시방서1_1" localSheetId="3" hidden="1">{#N/A,#N/A,FALSE,"ALM-ASISC"}</definedName>
    <definedName name="특별시방서1_1" hidden="1">{#N/A,#N/A,FALSE,"ALM-ASISC"}</definedName>
    <definedName name="특별시방서1_1_1" localSheetId="3" hidden="1">{#N/A,#N/A,FALSE,"ALM-ASISC"}</definedName>
    <definedName name="특별시방서1_1_1" hidden="1">{#N/A,#N/A,FALSE,"ALM-ASISC"}</definedName>
    <definedName name="특별시방서1_2" localSheetId="3" hidden="1">{#N/A,#N/A,FALSE,"ALM-ASISC"}</definedName>
    <definedName name="특별시방서1_2" hidden="1">{#N/A,#N/A,FALSE,"ALM-ASISC"}</definedName>
    <definedName name="특정" localSheetId="3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_1" localSheetId="3" hidden="1">{#N/A,#N/A,FALSE,"1.CRITERIA";#N/A,#N/A,FALSE,"2.IS";#N/A,#N/A,FALSE,"3.BS";#N/A,#N/A,FALSE,"4.PER PL";#N/A,#N/A,FALSE,"5.INVESTMENT";#N/A,#N/A,FALSE,"6.공문";#N/A,#N/A,FALSE,"7.netinvest"}</definedName>
    <definedName name="특정_1" hidden="1">{#N/A,#N/A,FALSE,"1.CRITERIA";#N/A,#N/A,FALSE,"2.IS";#N/A,#N/A,FALSE,"3.BS";#N/A,#N/A,FALSE,"4.PER PL";#N/A,#N/A,FALSE,"5.INVESTMENT";#N/A,#N/A,FALSE,"6.공문";#N/A,#N/A,FALSE,"7.netinvest"}</definedName>
    <definedName name="특정_1_1" localSheetId="3" hidden="1">{#N/A,#N/A,FALSE,"1.CRITERIA";#N/A,#N/A,FALSE,"2.IS";#N/A,#N/A,FALSE,"3.BS";#N/A,#N/A,FALSE,"4.PER PL";#N/A,#N/A,FALSE,"5.INVESTMENT";#N/A,#N/A,FALSE,"6.공문";#N/A,#N/A,FALSE,"7.netinvest"}</definedName>
    <definedName name="특정_1_1" hidden="1">{#N/A,#N/A,FALSE,"1.CRITERIA";#N/A,#N/A,FALSE,"2.IS";#N/A,#N/A,FALSE,"3.BS";#N/A,#N/A,FALSE,"4.PER PL";#N/A,#N/A,FALSE,"5.INVESTMENT";#N/A,#N/A,FALSE,"6.공문";#N/A,#N/A,FALSE,"7.netinvest"}</definedName>
    <definedName name="특정_2" localSheetId="3" hidden="1">{#N/A,#N/A,FALSE,"1.CRITERIA";#N/A,#N/A,FALSE,"2.IS";#N/A,#N/A,FALSE,"3.BS";#N/A,#N/A,FALSE,"4.PER PL";#N/A,#N/A,FALSE,"5.INVESTMENT";#N/A,#N/A,FALSE,"6.공문";#N/A,#N/A,FALSE,"7.netinvest"}</definedName>
    <definedName name="특정_2" hidden="1">{#N/A,#N/A,FALSE,"1.CRITERIA";#N/A,#N/A,FALSE,"2.IS";#N/A,#N/A,FALSE,"3.BS";#N/A,#N/A,FALSE,"4.PER PL";#N/A,#N/A,FALSE,"5.INVESTMENT";#N/A,#N/A,FALSE,"6.공문";#N/A,#N/A,FALSE,"7.netinvest"}</definedName>
    <definedName name="특정현금과예금" localSheetId="3" hidden="1">{#N/A,#N/A,FALSE,"Aging Summary";#N/A,#N/A,FALSE,"Ratio Analysis";#N/A,#N/A,FALSE,"Test 120 Day Accts";#N/A,#N/A,FALSE,"Tickmarks"}</definedName>
    <definedName name="특정현금과예금" hidden="1">{#N/A,#N/A,FALSE,"Aging Summary";#N/A,#N/A,FALSE,"Ratio Analysis";#N/A,#N/A,FALSE,"Test 120 Day Accts";#N/A,#N/A,FALSE,"Tickmarks"}</definedName>
    <definedName name="특정현금과예금_1" localSheetId="3" hidden="1">{#N/A,#N/A,FALSE,"Aging Summary";#N/A,#N/A,FALSE,"Ratio Analysis";#N/A,#N/A,FALSE,"Test 120 Day Accts";#N/A,#N/A,FALSE,"Tickmarks"}</definedName>
    <definedName name="특정현금과예금_1" hidden="1">{#N/A,#N/A,FALSE,"Aging Summary";#N/A,#N/A,FALSE,"Ratio Analysis";#N/A,#N/A,FALSE,"Test 120 Day Accts";#N/A,#N/A,FALSE,"Tickmarks"}</definedName>
    <definedName name="특정현금과예금_1_1" localSheetId="3" hidden="1">{#N/A,#N/A,FALSE,"Aging Summary";#N/A,#N/A,FALSE,"Ratio Analysis";#N/A,#N/A,FALSE,"Test 120 Day Accts";#N/A,#N/A,FALSE,"Tickmarks"}</definedName>
    <definedName name="특정현금과예금_1_1" hidden="1">{#N/A,#N/A,FALSE,"Aging Summary";#N/A,#N/A,FALSE,"Ratio Analysis";#N/A,#N/A,FALSE,"Test 120 Day Accts";#N/A,#N/A,FALSE,"Tickmarks"}</definedName>
    <definedName name="특정현금과예금_2" localSheetId="3" hidden="1">{#N/A,#N/A,FALSE,"Aging Summary";#N/A,#N/A,FALSE,"Ratio Analysis";#N/A,#N/A,FALSE,"Test 120 Day Accts";#N/A,#N/A,FALSE,"Tickmarks"}</definedName>
    <definedName name="특정현금과예금_2" hidden="1">{#N/A,#N/A,FALSE,"Aging Summary";#N/A,#N/A,FALSE,"Ratio Analysis";#N/A,#N/A,FALSE,"Test 120 Day Accts";#N/A,#N/A,FALSE,"Tickmarks"}</definedName>
    <definedName name="팀별" localSheetId="3" hidden="1">{"'Desktop Inventory 현황'!$B$2:$O$35"}</definedName>
    <definedName name="팀별" hidden="1">{"'Desktop Inventory 현황'!$B$2:$O$35"}</definedName>
    <definedName name="팀별_1" localSheetId="3" hidden="1">{"'Desktop Inventory 현황'!$B$2:$O$35"}</definedName>
    <definedName name="팀별_1" hidden="1">{"'Desktop Inventory 현황'!$B$2:$O$35"}</definedName>
    <definedName name="팀별_1_1" localSheetId="3" hidden="1">{"'Desktop Inventory 현황'!$B$2:$O$35"}</definedName>
    <definedName name="팀별_1_1" hidden="1">{"'Desktop Inventory 현황'!$B$2:$O$35"}</definedName>
    <definedName name="팀별_1_2" localSheetId="3" hidden="1">{"'Desktop Inventory 현황'!$B$2:$O$35"}</definedName>
    <definedName name="팀별_1_2" hidden="1">{"'Desktop Inventory 현황'!$B$2:$O$35"}</definedName>
    <definedName name="팀별_2" localSheetId="3" hidden="1">{"'Desktop Inventory 현황'!$B$2:$O$35"}</definedName>
    <definedName name="팀별_2" hidden="1">{"'Desktop Inventory 현황'!$B$2:$O$35"}</definedName>
    <definedName name="팀별_2_1" localSheetId="3" hidden="1">{"'Desktop Inventory 현황'!$B$2:$O$35"}</definedName>
    <definedName name="팀별_2_1" hidden="1">{"'Desktop Inventory 현황'!$B$2:$O$35"}</definedName>
    <definedName name="팀별_2_1_1" localSheetId="3" hidden="1">{"'Desktop Inventory 현황'!$B$2:$O$35"}</definedName>
    <definedName name="팀별_2_1_1" hidden="1">{"'Desktop Inventory 현황'!$B$2:$O$35"}</definedName>
    <definedName name="팀별_2_1_2" localSheetId="3" hidden="1">{"'Desktop Inventory 현황'!$B$2:$O$35"}</definedName>
    <definedName name="팀별_2_1_2" hidden="1">{"'Desktop Inventory 현황'!$B$2:$O$35"}</definedName>
    <definedName name="팀별_2_2" localSheetId="3" hidden="1">{"'Desktop Inventory 현황'!$B$2:$O$35"}</definedName>
    <definedName name="팀별_2_2" hidden="1">{"'Desktop Inventory 현황'!$B$2:$O$35"}</definedName>
    <definedName name="팀별_2_3" localSheetId="3" hidden="1">{"'Desktop Inventory 현황'!$B$2:$O$35"}</definedName>
    <definedName name="팀별_2_3" hidden="1">{"'Desktop Inventory 현황'!$B$2:$O$35"}</definedName>
    <definedName name="팀별_3" localSheetId="3" hidden="1">{"'Desktop Inventory 현황'!$B$2:$O$35"}</definedName>
    <definedName name="팀별_3" hidden="1">{"'Desktop Inventory 현황'!$B$2:$O$35"}</definedName>
    <definedName name="팀별_4" localSheetId="3" hidden="1">{"'Desktop Inventory 현황'!$B$2:$O$35"}</definedName>
    <definedName name="팀별_4" hidden="1">{"'Desktop Inventory 현황'!$B$2:$O$35"}</definedName>
    <definedName name="ㅍ" localSheetId="3" hidden="1">{#N/A,#N/A,FALSE,"Aging Summary";#N/A,#N/A,FALSE,"Ratio Analysis";#N/A,#N/A,FALSE,"Test 120 Day Accts";#N/A,#N/A,FALSE,"Tickmarks"}</definedName>
    <definedName name="ㅍ" hidden="1">{#N/A,#N/A,FALSE,"Aging Summary";#N/A,#N/A,FALSE,"Ratio Analysis";#N/A,#N/A,FALSE,"Test 120 Day Accts";#N/A,#N/A,FALSE,"Tickmarks"}</definedName>
    <definedName name="ㅍ_1" localSheetId="3" hidden="1">{#N/A,#N/A,FALSE,"Aging Summary";#N/A,#N/A,FALSE,"Ratio Analysis";#N/A,#N/A,FALSE,"Test 120 Day Accts";#N/A,#N/A,FALSE,"Tickmarks"}</definedName>
    <definedName name="ㅍ_1" hidden="1">{#N/A,#N/A,FALSE,"Aging Summary";#N/A,#N/A,FALSE,"Ratio Analysis";#N/A,#N/A,FALSE,"Test 120 Day Accts";#N/A,#N/A,FALSE,"Tickmarks"}</definedName>
    <definedName name="ㅍ_1_1" localSheetId="3" hidden="1">{#N/A,#N/A,FALSE,"Aging Summary";#N/A,#N/A,FALSE,"Ratio Analysis";#N/A,#N/A,FALSE,"Test 120 Day Accts";#N/A,#N/A,FALSE,"Tickmarks"}</definedName>
    <definedName name="ㅍ_1_1" hidden="1">{#N/A,#N/A,FALSE,"Aging Summary";#N/A,#N/A,FALSE,"Ratio Analysis";#N/A,#N/A,FALSE,"Test 120 Day Accts";#N/A,#N/A,FALSE,"Tickmarks"}</definedName>
    <definedName name="ㅍ_2" localSheetId="3" hidden="1">{#N/A,#N/A,FALSE,"Aging Summary";#N/A,#N/A,FALSE,"Ratio Analysis";#N/A,#N/A,FALSE,"Test 120 Day Accts";#N/A,#N/A,FALSE,"Tickmarks"}</definedName>
    <definedName name="ㅍ_2" hidden="1">{#N/A,#N/A,FALSE,"Aging Summary";#N/A,#N/A,FALSE,"Ratio Analysis";#N/A,#N/A,FALSE,"Test 120 Day Accts";#N/A,#N/A,FALSE,"Tickmarks"}</definedName>
    <definedName name="파" localSheetId="3" hidden="1">{#N/A,#N/A,FALSE,"ALM-ASISC"}</definedName>
    <definedName name="파" hidden="1">{#N/A,#N/A,FALSE,"ALM-ASISC"}</definedName>
    <definedName name="파_1" localSheetId="3" hidden="1">{#N/A,#N/A,FALSE,"ALM-ASISC"}</definedName>
    <definedName name="파_1" hidden="1">{#N/A,#N/A,FALSE,"ALM-ASISC"}</definedName>
    <definedName name="파_1_1" localSheetId="3" hidden="1">{#N/A,#N/A,FALSE,"ALM-ASISC"}</definedName>
    <definedName name="파_1_1" hidden="1">{#N/A,#N/A,FALSE,"ALM-ASISC"}</definedName>
    <definedName name="파_2" localSheetId="3" hidden="1">{#N/A,#N/A,FALSE,"ALM-ASISC"}</definedName>
    <definedName name="파_2" hidden="1">{#N/A,#N/A,FALSE,"ALM-ASISC"}</definedName>
    <definedName name="파하" localSheetId="3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파하_1" localSheetId="3" hidden="1">{#N/A,#N/A,FALSE,"1.CRITERIA";#N/A,#N/A,FALSE,"2.IS";#N/A,#N/A,FALSE,"3.BS";#N/A,#N/A,FALSE,"4.PER PL";#N/A,#N/A,FALSE,"5.INVESTMENT";#N/A,#N/A,FALSE,"6.공문";#N/A,#N/A,FALSE,"7.netinvest"}</definedName>
    <definedName name="파하_1" hidden="1">{#N/A,#N/A,FALSE,"1.CRITERIA";#N/A,#N/A,FALSE,"2.IS";#N/A,#N/A,FALSE,"3.BS";#N/A,#N/A,FALSE,"4.PER PL";#N/A,#N/A,FALSE,"5.INVESTMENT";#N/A,#N/A,FALSE,"6.공문";#N/A,#N/A,FALSE,"7.netinvest"}</definedName>
    <definedName name="파하_1_1" localSheetId="3" hidden="1">{#N/A,#N/A,FALSE,"1.CRITERIA";#N/A,#N/A,FALSE,"2.IS";#N/A,#N/A,FALSE,"3.BS";#N/A,#N/A,FALSE,"4.PER PL";#N/A,#N/A,FALSE,"5.INVESTMENT";#N/A,#N/A,FALSE,"6.공문";#N/A,#N/A,FALSE,"7.netinvest"}</definedName>
    <definedName name="파하_1_1" hidden="1">{#N/A,#N/A,FALSE,"1.CRITERIA";#N/A,#N/A,FALSE,"2.IS";#N/A,#N/A,FALSE,"3.BS";#N/A,#N/A,FALSE,"4.PER PL";#N/A,#N/A,FALSE,"5.INVESTMENT";#N/A,#N/A,FALSE,"6.공문";#N/A,#N/A,FALSE,"7.netinvest"}</definedName>
    <definedName name="파하_2" localSheetId="3" hidden="1">{#N/A,#N/A,FALSE,"1.CRITERIA";#N/A,#N/A,FALSE,"2.IS";#N/A,#N/A,FALSE,"3.BS";#N/A,#N/A,FALSE,"4.PER PL";#N/A,#N/A,FALSE,"5.INVESTMENT";#N/A,#N/A,FALSE,"6.공문";#N/A,#N/A,FALSE,"7.netinvest"}</definedName>
    <definedName name="파하_2" hidden="1">{#N/A,#N/A,FALSE,"1.CRITERIA";#N/A,#N/A,FALSE,"2.IS";#N/A,#N/A,FALSE,"3.BS";#N/A,#N/A,FALSE,"4.PER PL";#N/A,#N/A,FALSE,"5.INVESTMENT";#N/A,#N/A,FALSE,"6.공문";#N/A,#N/A,FALSE,"7.netinvest"}</definedName>
    <definedName name="판관비tot" localSheetId="3" hidden="1">{#N/A,#N/A,FALSE,"Aging Summary";#N/A,#N/A,FALSE,"Ratio Analysis";#N/A,#N/A,FALSE,"Test 120 Day Accts";#N/A,#N/A,FALSE,"Tickmarks"}</definedName>
    <definedName name="판관비tot" hidden="1">{#N/A,#N/A,FALSE,"Aging Summary";#N/A,#N/A,FALSE,"Ratio Analysis";#N/A,#N/A,FALSE,"Test 120 Day Accts";#N/A,#N/A,FALSE,"Tickmarks"}</definedName>
    <definedName name="판관비tot_1" localSheetId="3" hidden="1">{#N/A,#N/A,FALSE,"Aging Summary";#N/A,#N/A,FALSE,"Ratio Analysis";#N/A,#N/A,FALSE,"Test 120 Day Accts";#N/A,#N/A,FALSE,"Tickmarks"}</definedName>
    <definedName name="판관비tot_1" hidden="1">{#N/A,#N/A,FALSE,"Aging Summary";#N/A,#N/A,FALSE,"Ratio Analysis";#N/A,#N/A,FALSE,"Test 120 Day Accts";#N/A,#N/A,FALSE,"Tickmarks"}</definedName>
    <definedName name="판관비tot_1_1" localSheetId="3" hidden="1">{#N/A,#N/A,FALSE,"Aging Summary";#N/A,#N/A,FALSE,"Ratio Analysis";#N/A,#N/A,FALSE,"Test 120 Day Accts";#N/A,#N/A,FALSE,"Tickmarks"}</definedName>
    <definedName name="판관비tot_1_1" hidden="1">{#N/A,#N/A,FALSE,"Aging Summary";#N/A,#N/A,FALSE,"Ratio Analysis";#N/A,#N/A,FALSE,"Test 120 Day Accts";#N/A,#N/A,FALSE,"Tickmarks"}</definedName>
    <definedName name="판관비tot_2" localSheetId="3" hidden="1">{#N/A,#N/A,FALSE,"Aging Summary";#N/A,#N/A,FALSE,"Ratio Analysis";#N/A,#N/A,FALSE,"Test 120 Day Accts";#N/A,#N/A,FALSE,"Tickmarks"}</definedName>
    <definedName name="판관비tot_2" hidden="1">{#N/A,#N/A,FALSE,"Aging Summary";#N/A,#N/A,FALSE,"Ratio Analysis";#N/A,#N/A,FALSE,"Test 120 Day Accts";#N/A,#N/A,FALSE,"Tickmarks"}</definedName>
    <definedName name="평균이자" hidden="1">#REF!</definedName>
    <definedName name="폐기" hidden="1">#REF!</definedName>
    <definedName name="포공화학" localSheetId="3" hidden="1">{#N/A,#N/A,FALSE,"범우구미";#N/A,#N/A,FALSE,"세한케미칼";#N/A,#N/A,FALSE,"세명화학";#N/A,#N/A,FALSE,"신영케미칼";#N/A,#N/A,FALSE,"일석상사"}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localSheetId="3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공화학_1_1" localSheetId="3" hidden="1">{#N/A,#N/A,FALSE,"범우구미";#N/A,#N/A,FALSE,"세한케미칼";#N/A,#N/A,FALSE,"세명화학";#N/A,#N/A,FALSE,"신영케미칼";#N/A,#N/A,FALSE,"일석상사"}</definedName>
    <definedName name="포공화학_1_1" hidden="1">{#N/A,#N/A,FALSE,"범우구미";#N/A,#N/A,FALSE,"세한케미칼";#N/A,#N/A,FALSE,"세명화학";#N/A,#N/A,FALSE,"신영케미칼";#N/A,#N/A,FALSE,"일석상사"}</definedName>
    <definedName name="포공화학_2" localSheetId="3" hidden="1">{#N/A,#N/A,FALSE,"범우구미";#N/A,#N/A,FALSE,"세한케미칼";#N/A,#N/A,FALSE,"세명화학";#N/A,#N/A,FALSE,"신영케미칼";#N/A,#N/A,FALSE,"일석상사"}</definedName>
    <definedName name="포공화학_2" hidden="1">{#N/A,#N/A,FALSE,"범우구미";#N/A,#N/A,FALSE,"세한케미칼";#N/A,#N/A,FALSE,"세명화학";#N/A,#N/A,FALSE,"신영케미칼";#N/A,#N/A,FALSE,"일석상사"}</definedName>
    <definedName name="포장2월ocf" localSheetId="3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2월ocf_1" localSheetId="3" hidden="1">{#N/A,#N/A,FALSE,"지침";#N/A,#N/A,FALSE,"환경분석";#N/A,#N/A,FALSE,"Sheet16"}</definedName>
    <definedName name="포장2월ocf_1" hidden="1">{#N/A,#N/A,FALSE,"지침";#N/A,#N/A,FALSE,"환경분석";#N/A,#N/A,FALSE,"Sheet16"}</definedName>
    <definedName name="포장2월ocf_1_1" localSheetId="3" hidden="1">{#N/A,#N/A,FALSE,"지침";#N/A,#N/A,FALSE,"환경분석";#N/A,#N/A,FALSE,"Sheet16"}</definedName>
    <definedName name="포장2월ocf_1_1" hidden="1">{#N/A,#N/A,FALSE,"지침";#N/A,#N/A,FALSE,"환경분석";#N/A,#N/A,FALSE,"Sheet16"}</definedName>
    <definedName name="포장2월ocf_2" localSheetId="3" hidden="1">{#N/A,#N/A,FALSE,"지침";#N/A,#N/A,FALSE,"환경분석";#N/A,#N/A,FALSE,"Sheet16"}</definedName>
    <definedName name="포장2월ocf_2" hidden="1">{#N/A,#N/A,FALSE,"지침";#N/A,#N/A,FALSE,"환경분석";#N/A,#N/A,FALSE,"Sheet16"}</definedName>
    <definedName name="포장ocf" localSheetId="3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ocf_1" localSheetId="3" hidden="1">{#N/A,#N/A,FALSE,"지침";#N/A,#N/A,FALSE,"환경분석";#N/A,#N/A,FALSE,"Sheet16"}</definedName>
    <definedName name="포장ocf_1" hidden="1">{#N/A,#N/A,FALSE,"지침";#N/A,#N/A,FALSE,"환경분석";#N/A,#N/A,FALSE,"Sheet16"}</definedName>
    <definedName name="포장ocf_1_1" localSheetId="3" hidden="1">{#N/A,#N/A,FALSE,"지침";#N/A,#N/A,FALSE,"환경분석";#N/A,#N/A,FALSE,"Sheet16"}</definedName>
    <definedName name="포장ocf_1_1" hidden="1">{#N/A,#N/A,FALSE,"지침";#N/A,#N/A,FALSE,"환경분석";#N/A,#N/A,FALSE,"Sheet16"}</definedName>
    <definedName name="포장ocf_2" localSheetId="3" hidden="1">{#N/A,#N/A,FALSE,"지침";#N/A,#N/A,FALSE,"환경분석";#N/A,#N/A,FALSE,"Sheet16"}</definedName>
    <definedName name="포장ocf_2" hidden="1">{#N/A,#N/A,FALSE,"지침";#N/A,#N/A,FALSE,"환경분석";#N/A,#N/A,FALSE,"Sheet16"}</definedName>
    <definedName name="프랜트부문" localSheetId="3" hidden="1">{#N/A,#N/A,FALSE,"Sheet1";#N/A,#N/A,FALSE,"Sheet1";#N/A,#N/A,FALSE,"Sheet1"}</definedName>
    <definedName name="프랜트부문" hidden="1">{#N/A,#N/A,FALSE,"Sheet1";#N/A,#N/A,FALSE,"Sheet1";#N/A,#N/A,FALSE,"Sheet1"}</definedName>
    <definedName name="프랜트부문_1" localSheetId="3" hidden="1">{#N/A,#N/A,FALSE,"Sheet1";#N/A,#N/A,FALSE,"Sheet1";#N/A,#N/A,FALSE,"Sheet1"}</definedName>
    <definedName name="프랜트부문_1" hidden="1">{#N/A,#N/A,FALSE,"Sheet1";#N/A,#N/A,FALSE,"Sheet1";#N/A,#N/A,FALSE,"Sheet1"}</definedName>
    <definedName name="프랜트부문_1_1" localSheetId="3" hidden="1">{#N/A,#N/A,FALSE,"Sheet1";#N/A,#N/A,FALSE,"Sheet1";#N/A,#N/A,FALSE,"Sheet1"}</definedName>
    <definedName name="프랜트부문_1_1" hidden="1">{#N/A,#N/A,FALSE,"Sheet1";#N/A,#N/A,FALSE,"Sheet1";#N/A,#N/A,FALSE,"Sheet1"}</definedName>
    <definedName name="프랜트부문_2" localSheetId="3" hidden="1">{#N/A,#N/A,FALSE,"Sheet1";#N/A,#N/A,FALSE,"Sheet1";#N/A,#N/A,FALSE,"Sheet1"}</definedName>
    <definedName name="프랜트부문_2" hidden="1">{#N/A,#N/A,FALSE,"Sheet1";#N/A,#N/A,FALSE,"Sheet1";#N/A,#N/A,FALSE,"Sheet1"}</definedName>
    <definedName name="프름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름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플랜트" localSheetId="3" hidden="1">{#N/A,#N/A,FALSE,"Sheet1";#N/A,#N/A,FALSE,"Sheet1";#N/A,#N/A,FALSE,"Sheet1"}</definedName>
    <definedName name="플랜트" hidden="1">{#N/A,#N/A,FALSE,"Sheet1";#N/A,#N/A,FALSE,"Sheet1";#N/A,#N/A,FALSE,"Sheet1"}</definedName>
    <definedName name="플랜트_1" localSheetId="3" hidden="1">{#N/A,#N/A,FALSE,"Sheet1";#N/A,#N/A,FALSE,"Sheet1";#N/A,#N/A,FALSE,"Sheet1"}</definedName>
    <definedName name="플랜트_1" hidden="1">{#N/A,#N/A,FALSE,"Sheet1";#N/A,#N/A,FALSE,"Sheet1";#N/A,#N/A,FALSE,"Sheet1"}</definedName>
    <definedName name="플랜트_1_1" localSheetId="3" hidden="1">{#N/A,#N/A,FALSE,"Sheet1";#N/A,#N/A,FALSE,"Sheet1";#N/A,#N/A,FALSE,"Sheet1"}</definedName>
    <definedName name="플랜트_1_1" hidden="1">{#N/A,#N/A,FALSE,"Sheet1";#N/A,#N/A,FALSE,"Sheet1";#N/A,#N/A,FALSE,"Sheet1"}</definedName>
    <definedName name="플랜트_2" localSheetId="3" hidden="1">{#N/A,#N/A,FALSE,"Sheet1";#N/A,#N/A,FALSE,"Sheet1";#N/A,#N/A,FALSE,"Sheet1"}</definedName>
    <definedName name="플랜트_2" hidden="1">{#N/A,#N/A,FALSE,"Sheet1";#N/A,#N/A,FALSE,"Sheet1";#N/A,#N/A,FALSE,"Sheet1"}</definedName>
    <definedName name="ㅎ" localSheetId="3" hidden="1">{#N/A,#N/A,FALSE,"3가";#N/A,#N/A,FALSE,"3나";#N/A,#N/A,FALSE,"3다"}</definedName>
    <definedName name="ㅎ" hidden="1">{#N/A,#N/A,FALSE,"3가";#N/A,#N/A,FALSE,"3나";#N/A,#N/A,FALSE,"3다"}</definedName>
    <definedName name="ㅎ_1" localSheetId="3" hidden="1">{#N/A,#N/A,FALSE,"3가";#N/A,#N/A,FALSE,"3나";#N/A,#N/A,FALSE,"3다"}</definedName>
    <definedName name="ㅎ_1" hidden="1">{#N/A,#N/A,FALSE,"3가";#N/A,#N/A,FALSE,"3나";#N/A,#N/A,FALSE,"3다"}</definedName>
    <definedName name="ㅎ_1_1" localSheetId="3" hidden="1">{#N/A,#N/A,FALSE,"3가";#N/A,#N/A,FALSE,"3나";#N/A,#N/A,FALSE,"3다"}</definedName>
    <definedName name="ㅎ_1_1" hidden="1">{#N/A,#N/A,FALSE,"3가";#N/A,#N/A,FALSE,"3나";#N/A,#N/A,FALSE,"3다"}</definedName>
    <definedName name="ㅎ_2" localSheetId="3" hidden="1">{#N/A,#N/A,FALSE,"3가";#N/A,#N/A,FALSE,"3나";#N/A,#N/A,FALSE,"3다"}</definedName>
    <definedName name="ㅎ_2" hidden="1">{#N/A,#N/A,FALSE,"3가";#N/A,#N/A,FALSE,"3나";#N/A,#N/A,FALSE,"3다"}</definedName>
    <definedName name="ㅎㅇ" localSheetId="3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ㅇ_1" localSheetId="3" hidden="1">{#N/A,#N/A,FALSE,"Aging Summary";#N/A,#N/A,FALSE,"Ratio Analysis";#N/A,#N/A,FALSE,"Test 120 Day Accts";#N/A,#N/A,FALSE,"Tickmarks"}</definedName>
    <definedName name="ㅎㅇ_1" hidden="1">{#N/A,#N/A,FALSE,"Aging Summary";#N/A,#N/A,FALSE,"Ratio Analysis";#N/A,#N/A,FALSE,"Test 120 Day Accts";#N/A,#N/A,FALSE,"Tickmarks"}</definedName>
    <definedName name="ㅎㅇ_1_1" localSheetId="3" hidden="1">{#N/A,#N/A,FALSE,"Aging Summary";#N/A,#N/A,FALSE,"Ratio Analysis";#N/A,#N/A,FALSE,"Test 120 Day Accts";#N/A,#N/A,FALSE,"Tickmarks"}</definedName>
    <definedName name="ㅎㅇ_1_1" hidden="1">{#N/A,#N/A,FALSE,"Aging Summary";#N/A,#N/A,FALSE,"Ratio Analysis";#N/A,#N/A,FALSE,"Test 120 Day Accts";#N/A,#N/A,FALSE,"Tickmarks"}</definedName>
    <definedName name="ㅎㅇ_2" localSheetId="3" hidden="1">{#N/A,#N/A,FALSE,"Aging Summary";#N/A,#N/A,FALSE,"Ratio Analysis";#N/A,#N/A,FALSE,"Test 120 Day Accts";#N/A,#N/A,FALSE,"Tickmarks"}</definedName>
    <definedName name="ㅎㅇ_2" hidden="1">{#N/A,#N/A,FALSE,"Aging Summary";#N/A,#N/A,FALSE,"Ratio Analysis";#N/A,#N/A,FALSE,"Test 120 Day Accts";#N/A,#N/A,FALSE,"Tickmarks"}</definedName>
    <definedName name="ㅎㅎㅎ" localSheetId="3" hidden="1">{#N/A,#N/A,FALSE,"3가";#N/A,#N/A,FALSE,"3나";#N/A,#N/A,FALSE,"3다"}</definedName>
    <definedName name="ㅎㅎㅎ" hidden="1">{#N/A,#N/A,FALSE,"3가";#N/A,#N/A,FALSE,"3나";#N/A,#N/A,FALSE,"3다"}</definedName>
    <definedName name="ㅎㅎㅎ_1" localSheetId="3" hidden="1">{#N/A,#N/A,FALSE,"3가";#N/A,#N/A,FALSE,"3나";#N/A,#N/A,FALSE,"3다"}</definedName>
    <definedName name="ㅎㅎㅎ_1" hidden="1">{#N/A,#N/A,FALSE,"3가";#N/A,#N/A,FALSE,"3나";#N/A,#N/A,FALSE,"3다"}</definedName>
    <definedName name="ㅎㅎㅎ_1_1" localSheetId="3" hidden="1">{#N/A,#N/A,FALSE,"3가";#N/A,#N/A,FALSE,"3나";#N/A,#N/A,FALSE,"3다"}</definedName>
    <definedName name="ㅎㅎㅎ_1_1" hidden="1">{#N/A,#N/A,FALSE,"3가";#N/A,#N/A,FALSE,"3나";#N/A,#N/A,FALSE,"3다"}</definedName>
    <definedName name="ㅎㅎㅎ_2" localSheetId="3" hidden="1">{#N/A,#N/A,FALSE,"3가";#N/A,#N/A,FALSE,"3나";#N/A,#N/A,FALSE,"3다"}</definedName>
    <definedName name="ㅎㅎㅎ_2" hidden="1">{#N/A,#N/A,FALSE,"3가";#N/A,#N/A,FALSE,"3나";#N/A,#N/A,FALSE,"3다"}</definedName>
    <definedName name="ㅎㅎ하" localSheetId="3" hidden="1">{#N/A,#N/A,FALSE,"계약직(여)"}</definedName>
    <definedName name="ㅎㅎ하" hidden="1">{#N/A,#N/A,FALSE,"계약직(여)"}</definedName>
    <definedName name="ㅎㅎ하_1" localSheetId="3" hidden="1">{#N/A,#N/A,FALSE,"계약직(여)"}</definedName>
    <definedName name="ㅎㅎ하_1" hidden="1">{#N/A,#N/A,FALSE,"계약직(여)"}</definedName>
    <definedName name="ㅎㅎ하_1_1" localSheetId="3" hidden="1">{#N/A,#N/A,FALSE,"계약직(여)"}</definedName>
    <definedName name="ㅎㅎ하_1_1" hidden="1">{#N/A,#N/A,FALSE,"계약직(여)"}</definedName>
    <definedName name="ㅎㅎ하_2" localSheetId="3" hidden="1">{#N/A,#N/A,FALSE,"계약직(여)"}</definedName>
    <definedName name="ㅎㅎ하_2" hidden="1">{#N/A,#N/A,FALSE,"계약직(여)"}</definedName>
    <definedName name="하" localSheetId="3" hidden="1">{#N/A,#N/A,FALSE,"ALM-ASISC"}</definedName>
    <definedName name="하" hidden="1">{#N/A,#N/A,FALSE,"ALM-ASISC"}</definedName>
    <definedName name="하_1" localSheetId="3" hidden="1">{#N/A,#N/A,FALSE,"ALM-ASISC"}</definedName>
    <definedName name="하_1" hidden="1">{#N/A,#N/A,FALSE,"ALM-ASISC"}</definedName>
    <definedName name="하_1_1" localSheetId="3" hidden="1">{#N/A,#N/A,FALSE,"ALM-ASISC"}</definedName>
    <definedName name="하_1_1" hidden="1">{#N/A,#N/A,FALSE,"ALM-ASISC"}</definedName>
    <definedName name="하_2" localSheetId="3" hidden="1">{#N/A,#N/A,FALSE,"ALM-ASISC"}</definedName>
    <definedName name="하_2" hidden="1">{#N/A,#N/A,FALSE,"ALM-ASISC"}</definedName>
    <definedName name="한" localSheetId="3" hidden="1">{#N/A,#N/A,FALSE,"3가";#N/A,#N/A,FALSE,"3나";#N/A,#N/A,FALSE,"3다"}</definedName>
    <definedName name="한" hidden="1">{#N/A,#N/A,FALSE,"3가";#N/A,#N/A,FALSE,"3나";#N/A,#N/A,FALSE,"3다"}</definedName>
    <definedName name="한_1" localSheetId="3" hidden="1">{#N/A,#N/A,FALSE,"3가";#N/A,#N/A,FALSE,"3나";#N/A,#N/A,FALSE,"3다"}</definedName>
    <definedName name="한_1" hidden="1">{#N/A,#N/A,FALSE,"3가";#N/A,#N/A,FALSE,"3나";#N/A,#N/A,FALSE,"3다"}</definedName>
    <definedName name="한_1_1" localSheetId="3" hidden="1">{#N/A,#N/A,FALSE,"3가";#N/A,#N/A,FALSE,"3나";#N/A,#N/A,FALSE,"3다"}</definedName>
    <definedName name="한_1_1" hidden="1">{#N/A,#N/A,FALSE,"3가";#N/A,#N/A,FALSE,"3나";#N/A,#N/A,FALSE,"3다"}</definedName>
    <definedName name="한_2" localSheetId="3" hidden="1">{#N/A,#N/A,FALSE,"3가";#N/A,#N/A,FALSE,"3나";#N/A,#N/A,FALSE,"3다"}</definedName>
    <definedName name="한_2" hidden="1">{#N/A,#N/A,FALSE,"3가";#N/A,#N/A,FALSE,"3나";#N/A,#N/A,FALSE,"3다"}</definedName>
    <definedName name="한원양행" localSheetId="3" hidden="1">{#N/A,#N/A,FALSE,"범우구미";#N/A,#N/A,FALSE,"세한케미칼";#N/A,#N/A,FALSE,"세명화학";#N/A,#N/A,FALSE,"신영케미칼";#N/A,#N/A,FALSE,"일석상사"}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localSheetId="3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원양행_1_1" localSheetId="3" hidden="1">{#N/A,#N/A,FALSE,"범우구미";#N/A,#N/A,FALSE,"세한케미칼";#N/A,#N/A,FALSE,"세명화학";#N/A,#N/A,FALSE,"신영케미칼";#N/A,#N/A,FALSE,"일석상사"}</definedName>
    <definedName name="한원양행_1_1" hidden="1">{#N/A,#N/A,FALSE,"범우구미";#N/A,#N/A,FALSE,"세한케미칼";#N/A,#N/A,FALSE,"세명화학";#N/A,#N/A,FALSE,"신영케미칼";#N/A,#N/A,FALSE,"일석상사"}</definedName>
    <definedName name="한원양행_2" localSheetId="3" hidden="1">{#N/A,#N/A,FALSE,"범우구미";#N/A,#N/A,FALSE,"세한케미칼";#N/A,#N/A,FALSE,"세명화학";#N/A,#N/A,FALSE,"신영케미칼";#N/A,#N/A,FALSE,"일석상사"}</definedName>
    <definedName name="한원양행_2" hidden="1">{#N/A,#N/A,FALSE,"범우구미";#N/A,#N/A,FALSE,"세한케미칼";#N/A,#N/A,FALSE,"세명화학";#N/A,#N/A,FALSE,"신영케미칼";#N/A,#N/A,FALSE,"일석상사"}</definedName>
    <definedName name="해상문제" localSheetId="3" hidden="1">{#N/A,#N/A,FALSE,"3가";#N/A,#N/A,FALSE,"3나";#N/A,#N/A,FALSE,"3다"}</definedName>
    <definedName name="해상문제" hidden="1">{#N/A,#N/A,FALSE,"3가";#N/A,#N/A,FALSE,"3나";#N/A,#N/A,FALSE,"3다"}</definedName>
    <definedName name="해상문제_1" localSheetId="3" hidden="1">{#N/A,#N/A,FALSE,"3가";#N/A,#N/A,FALSE,"3나";#N/A,#N/A,FALSE,"3다"}</definedName>
    <definedName name="해상문제_1" hidden="1">{#N/A,#N/A,FALSE,"3가";#N/A,#N/A,FALSE,"3나";#N/A,#N/A,FALSE,"3다"}</definedName>
    <definedName name="해상문제_1_1" localSheetId="3" hidden="1">{#N/A,#N/A,FALSE,"3가";#N/A,#N/A,FALSE,"3나";#N/A,#N/A,FALSE,"3다"}</definedName>
    <definedName name="해상문제_1_1" hidden="1">{#N/A,#N/A,FALSE,"3가";#N/A,#N/A,FALSE,"3나";#N/A,#N/A,FALSE,"3다"}</definedName>
    <definedName name="해상문제_2" localSheetId="3" hidden="1">{#N/A,#N/A,FALSE,"3가";#N/A,#N/A,FALSE,"3나";#N/A,#N/A,FALSE,"3다"}</definedName>
    <definedName name="해상문제_2" hidden="1">{#N/A,#N/A,FALSE,"3가";#N/A,#N/A,FALSE,"3나";#N/A,#N/A,FALSE,"3다"}</definedName>
    <definedName name="해외공사수입명세서" localSheetId="3" hidden="1">{#N/A,#N/A,FALSE,"공무,경리 매출 대비"}</definedName>
    <definedName name="해외공사수입명세서" hidden="1">{#N/A,#N/A,FALSE,"공무,경리 매출 대비"}</definedName>
    <definedName name="해외공사수입명세서_1" localSheetId="3" hidden="1">{#N/A,#N/A,FALSE,"공무,경리 매출 대비"}</definedName>
    <definedName name="해외공사수입명세서_1" hidden="1">{#N/A,#N/A,FALSE,"공무,경리 매출 대비"}</definedName>
    <definedName name="해외공사수입명세서_1_1" localSheetId="3" hidden="1">{#N/A,#N/A,FALSE,"공무,경리 매출 대비"}</definedName>
    <definedName name="해외공사수입명세서_1_1" hidden="1">{#N/A,#N/A,FALSE,"공무,경리 매출 대비"}</definedName>
    <definedName name="해외공사수입명세서_2" localSheetId="3" hidden="1">{#N/A,#N/A,FALSE,"공무,경리 매출 대비"}</definedName>
    <definedName name="해외공사수입명세서_2" hidden="1">{#N/A,#N/A,FALSE,"공무,경리 매출 대비"}</definedName>
    <definedName name="해외특수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1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1_1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1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2" localSheetId="3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외특수_2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출비" localSheetId="3" hidden="1">{"'Desktop Inventory 현황'!$B$2:$O$35"}</definedName>
    <definedName name="해출비" hidden="1">{"'Desktop Inventory 현황'!$B$2:$O$35"}</definedName>
    <definedName name="해출비_1" localSheetId="3" hidden="1">{"'Desktop Inventory 현황'!$B$2:$O$35"}</definedName>
    <definedName name="해출비_1" hidden="1">{"'Desktop Inventory 현황'!$B$2:$O$35"}</definedName>
    <definedName name="해출비_1_1" localSheetId="3" hidden="1">{"'Desktop Inventory 현황'!$B$2:$O$35"}</definedName>
    <definedName name="해출비_1_1" hidden="1">{"'Desktop Inventory 현황'!$B$2:$O$35"}</definedName>
    <definedName name="해출비_1_2" localSheetId="3" hidden="1">{"'Desktop Inventory 현황'!$B$2:$O$35"}</definedName>
    <definedName name="해출비_1_2" hidden="1">{"'Desktop Inventory 현황'!$B$2:$O$35"}</definedName>
    <definedName name="해출비_2" localSheetId="3" hidden="1">{"'Desktop Inventory 현황'!$B$2:$O$35"}</definedName>
    <definedName name="해출비_2" hidden="1">{"'Desktop Inventory 현황'!$B$2:$O$35"}</definedName>
    <definedName name="해출비_3" localSheetId="3" hidden="1">{"'Desktop Inventory 현황'!$B$2:$O$35"}</definedName>
    <definedName name="해출비_3" hidden="1">{"'Desktop Inventory 현황'!$B$2:$O$35"}</definedName>
    <definedName name="행사비" localSheetId="3" hidden="1">{"'Desktop Inventory 현황'!$B$2:$O$35"}</definedName>
    <definedName name="행사비" hidden="1">{"'Desktop Inventory 현황'!$B$2:$O$35"}</definedName>
    <definedName name="행사비_1" localSheetId="3" hidden="1">{"'Desktop Inventory 현황'!$B$2:$O$35"}</definedName>
    <definedName name="행사비_1" hidden="1">{"'Desktop Inventory 현황'!$B$2:$O$35"}</definedName>
    <definedName name="행사비_1_1" localSheetId="3" hidden="1">{"'Desktop Inventory 현황'!$B$2:$O$35"}</definedName>
    <definedName name="행사비_1_1" hidden="1">{"'Desktop Inventory 현황'!$B$2:$O$35"}</definedName>
    <definedName name="행사비_1_2" localSheetId="3" hidden="1">{"'Desktop Inventory 현황'!$B$2:$O$35"}</definedName>
    <definedName name="행사비_1_2" hidden="1">{"'Desktop Inventory 현황'!$B$2:$O$35"}</definedName>
    <definedName name="행사비_2" localSheetId="3" hidden="1">{"'Desktop Inventory 현황'!$B$2:$O$35"}</definedName>
    <definedName name="행사비_2" hidden="1">{"'Desktop Inventory 현황'!$B$2:$O$35"}</definedName>
    <definedName name="행사비_3" localSheetId="3" hidden="1">{"'Desktop Inventory 현황'!$B$2:$O$35"}</definedName>
    <definedName name="행사비_3" hidden="1">{"'Desktop Inventory 현황'!$B$2:$O$35"}</definedName>
    <definedName name="현" localSheetId="3" hidden="1">{#N/A,#N/A,FALSE,"계약직(여)"}</definedName>
    <definedName name="현" hidden="1">{#N/A,#N/A,FALSE,"계약직(여)"}</definedName>
    <definedName name="현_1" localSheetId="3" hidden="1">{#N/A,#N/A,FALSE,"계약직(여)"}</definedName>
    <definedName name="현_1" hidden="1">{#N/A,#N/A,FALSE,"계약직(여)"}</definedName>
    <definedName name="현_1_1" localSheetId="3" hidden="1">{#N/A,#N/A,FALSE,"계약직(여)"}</definedName>
    <definedName name="현_1_1" hidden="1">{#N/A,#N/A,FALSE,"계약직(여)"}</definedName>
    <definedName name="현_2" localSheetId="3" hidden="1">{#N/A,#N/A,FALSE,"계약직(여)"}</definedName>
    <definedName name="현_2" hidden="1">{#N/A,#N/A,FALSE,"계약직(여)"}</definedName>
    <definedName name="현금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등가물" localSheetId="3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_1" localSheetId="3" hidden="1">{#N/A,#N/A,FALSE,"Aging Summary";#N/A,#N/A,FALSE,"Ratio Analysis";#N/A,#N/A,FALSE,"Test 120 Day Accts";#N/A,#N/A,FALSE,"Tickmarks"}</definedName>
    <definedName name="현금등가물_1" hidden="1">{#N/A,#N/A,FALSE,"Aging Summary";#N/A,#N/A,FALSE,"Ratio Analysis";#N/A,#N/A,FALSE,"Test 120 Day Accts";#N/A,#N/A,FALSE,"Tickmarks"}</definedName>
    <definedName name="현금등가물_1_1" localSheetId="3" hidden="1">{#N/A,#N/A,FALSE,"Aging Summary";#N/A,#N/A,FALSE,"Ratio Analysis";#N/A,#N/A,FALSE,"Test 120 Day Accts";#N/A,#N/A,FALSE,"Tickmarks"}</definedName>
    <definedName name="현금등가물_1_1" hidden="1">{#N/A,#N/A,FALSE,"Aging Summary";#N/A,#N/A,FALSE,"Ratio Analysis";#N/A,#N/A,FALSE,"Test 120 Day Accts";#N/A,#N/A,FALSE,"Tickmarks"}</definedName>
    <definedName name="현금등가물_2" localSheetId="3" hidden="1">{#N/A,#N/A,FALSE,"Aging Summary";#N/A,#N/A,FALSE,"Ratio Analysis";#N/A,#N/A,FALSE,"Test 120 Day Accts";#N/A,#N/A,FALSE,"Tickmarks"}</definedName>
    <definedName name="현금등가물_2" hidden="1">{#N/A,#N/A,FALSE,"Aging Summary";#N/A,#N/A,FALSE,"Ratio Analysis";#N/A,#N/A,FALSE,"Test 120 Day Accts";#N/A,#N/A,FALSE,"Tickmarks"}</definedName>
    <definedName name="현금등가물및단기" localSheetId="3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등가물및단기_1" localSheetId="3" hidden="1">{#N/A,#N/A,FALSE,"Aging Summary";#N/A,#N/A,FALSE,"Ratio Analysis";#N/A,#N/A,FALSE,"Test 120 Day Accts";#N/A,#N/A,FALSE,"Tickmarks"}</definedName>
    <definedName name="현금등가물및단기_1" hidden="1">{#N/A,#N/A,FALSE,"Aging Summary";#N/A,#N/A,FALSE,"Ratio Analysis";#N/A,#N/A,FALSE,"Test 120 Day Accts";#N/A,#N/A,FALSE,"Tickmarks"}</definedName>
    <definedName name="현금등가물및단기_1_1" localSheetId="3" hidden="1">{#N/A,#N/A,FALSE,"Aging Summary";#N/A,#N/A,FALSE,"Ratio Analysis";#N/A,#N/A,FALSE,"Test 120 Day Accts";#N/A,#N/A,FALSE,"Tickmarks"}</definedName>
    <definedName name="현금등가물및단기_1_1" hidden="1">{#N/A,#N/A,FALSE,"Aging Summary";#N/A,#N/A,FALSE,"Ratio Analysis";#N/A,#N/A,FALSE,"Test 120 Day Accts";#N/A,#N/A,FALSE,"Tickmarks"}</definedName>
    <definedName name="현금등가물및단기_2" localSheetId="3" hidden="1">{#N/A,#N/A,FALSE,"Aging Summary";#N/A,#N/A,FALSE,"Ratio Analysis";#N/A,#N/A,FALSE,"Test 120 Day Accts";#N/A,#N/A,FALSE,"Tickmarks"}</definedName>
    <definedName name="현금등가물및단기_2" hidden="1">{#N/A,#N/A,FALSE,"Aging Summary";#N/A,#N/A,FALSE,"Ratio Analysis";#N/A,#N/A,FALSE,"Test 120 Day Accts";#N/A,#N/A,FALSE,"Tickmarks"}</definedName>
    <definedName name="현금정산" localSheetId="3" hidden="1">{#N/A,#N/A,FALSE,"Aging Summary";#N/A,#N/A,FALSE,"Ratio Analysis";#N/A,#N/A,FALSE,"Test 120 Day Accts";#N/A,#N/A,FALSE,"Tickmarks"}</definedName>
    <definedName name="현금정산" hidden="1">{#N/A,#N/A,FALSE,"Aging Summary";#N/A,#N/A,FALSE,"Ratio Analysis";#N/A,#N/A,FALSE,"Test 120 Day Accts";#N/A,#N/A,FALSE,"Tickmarks"}</definedName>
    <definedName name="현금정산_1" localSheetId="3" hidden="1">{#N/A,#N/A,FALSE,"Aging Summary";#N/A,#N/A,FALSE,"Ratio Analysis";#N/A,#N/A,FALSE,"Test 120 Day Accts";#N/A,#N/A,FALSE,"Tickmarks"}</definedName>
    <definedName name="현금정산_1" hidden="1">{#N/A,#N/A,FALSE,"Aging Summary";#N/A,#N/A,FALSE,"Ratio Analysis";#N/A,#N/A,FALSE,"Test 120 Day Accts";#N/A,#N/A,FALSE,"Tickmarks"}</definedName>
    <definedName name="현금정산_1_1" localSheetId="3" hidden="1">{#N/A,#N/A,FALSE,"Aging Summary";#N/A,#N/A,FALSE,"Ratio Analysis";#N/A,#N/A,FALSE,"Test 120 Day Accts";#N/A,#N/A,FALSE,"Tickmarks"}</definedName>
    <definedName name="현금정산_1_1" hidden="1">{#N/A,#N/A,FALSE,"Aging Summary";#N/A,#N/A,FALSE,"Ratio Analysis";#N/A,#N/A,FALSE,"Test 120 Day Accts";#N/A,#N/A,FALSE,"Tickmarks"}</definedName>
    <definedName name="현금정산_2" localSheetId="3" hidden="1">{#N/A,#N/A,FALSE,"Aging Summary";#N/A,#N/A,FALSE,"Ratio Analysis";#N/A,#N/A,FALSE,"Test 120 Day Accts";#N/A,#N/A,FALSE,"Tickmarks"}</definedName>
    <definedName name="현금정산_2" hidden="1">{#N/A,#N/A,FALSE,"Aging Summary";#N/A,#N/A,FALSE,"Ratio Analysis";#N/A,#N/A,FALSE,"Test 120 Day Accts";#N/A,#N/A,FALSE,"Tickmarks"}</definedName>
    <definedName name="현금정산료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료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_1_1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_1_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_2" localSheetId="3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_2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프름표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_1_1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_1_1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_2" localSheetId="3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표_2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재" localSheetId="3" hidden="1">{"'Sheet1'!$A$1:$H$36"}</definedName>
    <definedName name="현재" hidden="1">{"'Sheet1'!$A$1:$H$36"}</definedName>
    <definedName name="현재_1" localSheetId="3" hidden="1">{"'Sheet1'!$A$1:$H$36"}</definedName>
    <definedName name="현재_1" hidden="1">{"'Sheet1'!$A$1:$H$36"}</definedName>
    <definedName name="현재_1_1" localSheetId="3" hidden="1">{"'Sheet1'!$A$1:$H$36"}</definedName>
    <definedName name="현재_1_1" hidden="1">{"'Sheet1'!$A$1:$H$36"}</definedName>
    <definedName name="현재_1_2" localSheetId="3" hidden="1">{"'Sheet1'!$A$1:$H$36"}</definedName>
    <definedName name="현재_1_2" hidden="1">{"'Sheet1'!$A$1:$H$36"}</definedName>
    <definedName name="현재_2" localSheetId="3" hidden="1">{"'Sheet1'!$A$1:$H$36"}</definedName>
    <definedName name="현재_2" hidden="1">{"'Sheet1'!$A$1:$H$36"}</definedName>
    <definedName name="현재_3" localSheetId="3" hidden="1">{"'Sheet1'!$A$1:$H$36"}</definedName>
    <definedName name="현재_3" hidden="1">{"'Sheet1'!$A$1:$H$36"}</definedName>
    <definedName name="호" localSheetId="3" hidden="1">{"'Desktop Inventory 현황'!$B$2:$O$35"}</definedName>
    <definedName name="호" hidden="1">{"'Desktop Inventory 현황'!$B$2:$O$35"}</definedName>
    <definedName name="호_1" localSheetId="3" hidden="1">{"'Desktop Inventory 현황'!$B$2:$O$35"}</definedName>
    <definedName name="호_1" hidden="1">{"'Desktop Inventory 현황'!$B$2:$O$35"}</definedName>
    <definedName name="호_1_1" localSheetId="3" hidden="1">{"'Desktop Inventory 현황'!$B$2:$O$35"}</definedName>
    <definedName name="호_1_1" hidden="1">{"'Desktop Inventory 현황'!$B$2:$O$35"}</definedName>
    <definedName name="호_1_2" localSheetId="3" hidden="1">{"'Desktop Inventory 현황'!$B$2:$O$35"}</definedName>
    <definedName name="호_1_2" hidden="1">{"'Desktop Inventory 현황'!$B$2:$O$35"}</definedName>
    <definedName name="호_2" localSheetId="3" hidden="1">{"'Desktop Inventory 현황'!$B$2:$O$35"}</definedName>
    <definedName name="호_2" hidden="1">{"'Desktop Inventory 현황'!$B$2:$O$35"}</definedName>
    <definedName name="호_3" localSheetId="3" hidden="1">{"'Desktop Inventory 현황'!$B$2:$O$35"}</definedName>
    <definedName name="호_3" hidden="1">{"'Desktop Inventory 현황'!$B$2:$O$35"}</definedName>
    <definedName name="호스트IDS" localSheetId="3" hidden="1">{"'Desktop Inventory 현황'!$B$2:$O$35"}</definedName>
    <definedName name="호스트IDS" hidden="1">{"'Desktop Inventory 현황'!$B$2:$O$35"}</definedName>
    <definedName name="호스트IDS_1" localSheetId="3" hidden="1">{"'Desktop Inventory 현황'!$B$2:$O$35"}</definedName>
    <definedName name="호스트IDS_1" hidden="1">{"'Desktop Inventory 현황'!$B$2:$O$35"}</definedName>
    <definedName name="호스트IDS_1_1" localSheetId="3" hidden="1">{"'Desktop Inventory 현황'!$B$2:$O$35"}</definedName>
    <definedName name="호스트IDS_1_1" hidden="1">{"'Desktop Inventory 현황'!$B$2:$O$35"}</definedName>
    <definedName name="호스트IDS_1_2" localSheetId="3" hidden="1">{"'Desktop Inventory 현황'!$B$2:$O$35"}</definedName>
    <definedName name="호스트IDS_1_2" hidden="1">{"'Desktop Inventory 현황'!$B$2:$O$35"}</definedName>
    <definedName name="호스트IDS_2" localSheetId="3" hidden="1">{"'Desktop Inventory 현황'!$B$2:$O$35"}</definedName>
    <definedName name="호스트IDS_2" hidden="1">{"'Desktop Inventory 현황'!$B$2:$O$35"}</definedName>
    <definedName name="호스트IDS_3" localSheetId="3" hidden="1">{"'Desktop Inventory 현황'!$B$2:$O$35"}</definedName>
    <definedName name="호스트IDS_3" hidden="1">{"'Desktop Inventory 현황'!$B$2:$O$35"}</definedName>
    <definedName name="홍야홍야" localSheetId="3" hidden="1">{"'Desktop Inventory 현황'!$B$2:$O$35"}</definedName>
    <definedName name="홍야홍야" hidden="1">{"'Desktop Inventory 현황'!$B$2:$O$35"}</definedName>
    <definedName name="홍야홍야_1" localSheetId="3" hidden="1">{"'Desktop Inventory 현황'!$B$2:$O$35"}</definedName>
    <definedName name="홍야홍야_1" hidden="1">{"'Desktop Inventory 현황'!$B$2:$O$35"}</definedName>
    <definedName name="홍야홍야_1_1" localSheetId="3" hidden="1">{"'Desktop Inventory 현황'!$B$2:$O$35"}</definedName>
    <definedName name="홍야홍야_1_1" hidden="1">{"'Desktop Inventory 현황'!$B$2:$O$35"}</definedName>
    <definedName name="홍야홍야_1_2" localSheetId="3" hidden="1">{"'Desktop Inventory 현황'!$B$2:$O$35"}</definedName>
    <definedName name="홍야홍야_1_2" hidden="1">{"'Desktop Inventory 현황'!$B$2:$O$35"}</definedName>
    <definedName name="홍야홍야_2" localSheetId="3" hidden="1">{"'Desktop Inventory 현황'!$B$2:$O$35"}</definedName>
    <definedName name="홍야홍야_2" hidden="1">{"'Desktop Inventory 현황'!$B$2:$O$35"}</definedName>
    <definedName name="홍야홍야_3" localSheetId="3" hidden="1">{"'Desktop Inventory 현황'!$B$2:$O$35"}</definedName>
    <definedName name="홍야홍야_3" hidden="1">{"'Desktop Inventory 현황'!$B$2:$O$35"}</definedName>
    <definedName name="홎ㅅㄱ도" localSheetId="3" hidden="1">{#N/A,#N/A,FALSE,"ALM-ASISC"}</definedName>
    <definedName name="홎ㅅㄱ도" hidden="1">{#N/A,#N/A,FALSE,"ALM-ASISC"}</definedName>
    <definedName name="홎ㅅㄱ도_1" localSheetId="3" hidden="1">{#N/A,#N/A,FALSE,"ALM-ASISC"}</definedName>
    <definedName name="홎ㅅㄱ도_1" hidden="1">{#N/A,#N/A,FALSE,"ALM-ASISC"}</definedName>
    <definedName name="홎ㅅㄱ도_1_1" localSheetId="3" hidden="1">{#N/A,#N/A,FALSE,"ALM-ASISC"}</definedName>
    <definedName name="홎ㅅㄱ도_1_1" hidden="1">{#N/A,#N/A,FALSE,"ALM-ASISC"}</definedName>
    <definedName name="홎ㅅㄱ도_2" localSheetId="3" hidden="1">{#N/A,#N/A,FALSE,"ALM-ASISC"}</definedName>
    <definedName name="홎ㅅㄱ도_2" hidden="1">{#N/A,#N/A,FALSE,"ALM-ASISC"}</definedName>
    <definedName name="환경분석청주" localSheetId="3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분석청주_1" localSheetId="3" hidden="1">{#N/A,#N/A,FALSE,"지침";#N/A,#N/A,FALSE,"환경분석";#N/A,#N/A,FALSE,"Sheet16"}</definedName>
    <definedName name="환경분석청주_1" hidden="1">{#N/A,#N/A,FALSE,"지침";#N/A,#N/A,FALSE,"환경분석";#N/A,#N/A,FALSE,"Sheet16"}</definedName>
    <definedName name="환경분석청주_1_1" localSheetId="3" hidden="1">{#N/A,#N/A,FALSE,"지침";#N/A,#N/A,FALSE,"환경분석";#N/A,#N/A,FALSE,"Sheet16"}</definedName>
    <definedName name="환경분석청주_1_1" hidden="1">{#N/A,#N/A,FALSE,"지침";#N/A,#N/A,FALSE,"환경분석";#N/A,#N/A,FALSE,"Sheet16"}</definedName>
    <definedName name="환경분석청주_2" localSheetId="3" hidden="1">{#N/A,#N/A,FALSE,"지침";#N/A,#N/A,FALSE,"환경분석";#N/A,#N/A,FALSE,"Sheet16"}</definedName>
    <definedName name="환경분석청주_2" hidden="1">{#N/A,#N/A,FALSE,"지침";#N/A,#N/A,FALSE,"환경분석";#N/A,#N/A,FALSE,"Sheet16"}</definedName>
    <definedName name="환경소주2" localSheetId="3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환경소주2_1" localSheetId="3" hidden="1">{#N/A,#N/A,FALSE,"지침";#N/A,#N/A,FALSE,"환경분석";#N/A,#N/A,FALSE,"Sheet16"}</definedName>
    <definedName name="환경소주2_1" hidden="1">{#N/A,#N/A,FALSE,"지침";#N/A,#N/A,FALSE,"환경분석";#N/A,#N/A,FALSE,"Sheet16"}</definedName>
    <definedName name="환경소주2_1_1" localSheetId="3" hidden="1">{#N/A,#N/A,FALSE,"지침";#N/A,#N/A,FALSE,"환경분석";#N/A,#N/A,FALSE,"Sheet16"}</definedName>
    <definedName name="환경소주2_1_1" hidden="1">{#N/A,#N/A,FALSE,"지침";#N/A,#N/A,FALSE,"환경분석";#N/A,#N/A,FALSE,"Sheet16"}</definedName>
    <definedName name="환경소주2_2" localSheetId="3" hidden="1">{#N/A,#N/A,FALSE,"지침";#N/A,#N/A,FALSE,"환경분석";#N/A,#N/A,FALSE,"Sheet16"}</definedName>
    <definedName name="환경소주2_2" hidden="1">{#N/A,#N/A,FALSE,"지침";#N/A,#N/A,FALSE,"환경분석";#N/A,#N/A,FALSE,"Sheet16"}</definedName>
    <definedName name="회의비" localSheetId="3" hidden="1">{"'Desktop Inventory 현황'!$B$2:$O$35"}</definedName>
    <definedName name="회의비" hidden="1">{"'Desktop Inventory 현황'!$B$2:$O$35"}</definedName>
    <definedName name="회의비_1" localSheetId="3" hidden="1">{"'Desktop Inventory 현황'!$B$2:$O$35"}</definedName>
    <definedName name="회의비_1" hidden="1">{"'Desktop Inventory 현황'!$B$2:$O$35"}</definedName>
    <definedName name="회의비_1_1" localSheetId="3" hidden="1">{"'Desktop Inventory 현황'!$B$2:$O$35"}</definedName>
    <definedName name="회의비_1_1" hidden="1">{"'Desktop Inventory 현황'!$B$2:$O$35"}</definedName>
    <definedName name="회의비_1_2" localSheetId="3" hidden="1">{"'Desktop Inventory 현황'!$B$2:$O$35"}</definedName>
    <definedName name="회의비_1_2" hidden="1">{"'Desktop Inventory 현황'!$B$2:$O$35"}</definedName>
    <definedName name="회의비_2" localSheetId="3" hidden="1">{"'Desktop Inventory 현황'!$B$2:$O$35"}</definedName>
    <definedName name="회의비_2" hidden="1">{"'Desktop Inventory 현황'!$B$2:$O$35"}</definedName>
    <definedName name="회의비_3" localSheetId="3" hidden="1">{"'Desktop Inventory 현황'!$B$2:$O$35"}</definedName>
    <definedName name="회의비_3" hidden="1">{"'Desktop Inventory 현황'!$B$2:$O$35"}</definedName>
    <definedName name="훈" hidden="1">255</definedName>
    <definedName name="ㅏ" localSheetId="3" hidden="1">{#N/A,#N/A,FALSE,"3가";#N/A,#N/A,FALSE,"3나";#N/A,#N/A,FALSE,"3다"}</definedName>
    <definedName name="ㅏ" hidden="1">{#N/A,#N/A,FALSE,"3가";#N/A,#N/A,FALSE,"3나";#N/A,#N/A,FALSE,"3다"}</definedName>
    <definedName name="ㅏ_1" localSheetId="3" hidden="1">{#N/A,#N/A,FALSE,"3가";#N/A,#N/A,FALSE,"3나";#N/A,#N/A,FALSE,"3다"}</definedName>
    <definedName name="ㅏ_1" hidden="1">{#N/A,#N/A,FALSE,"3가";#N/A,#N/A,FALSE,"3나";#N/A,#N/A,FALSE,"3다"}</definedName>
    <definedName name="ㅏ_1_1" localSheetId="3" hidden="1">{#N/A,#N/A,FALSE,"3가";#N/A,#N/A,FALSE,"3나";#N/A,#N/A,FALSE,"3다"}</definedName>
    <definedName name="ㅏ_1_1" hidden="1">{#N/A,#N/A,FALSE,"3가";#N/A,#N/A,FALSE,"3나";#N/A,#N/A,FALSE,"3다"}</definedName>
    <definedName name="ㅏ_2" localSheetId="3" hidden="1">{#N/A,#N/A,FALSE,"3가";#N/A,#N/A,FALSE,"3나";#N/A,#N/A,FALSE,"3다"}</definedName>
    <definedName name="ㅏ_2" hidden="1">{#N/A,#N/A,FALSE,"3가";#N/A,#N/A,FALSE,"3나";#N/A,#N/A,FALSE,"3다"}</definedName>
    <definedName name="ㅏㄷ" localSheetId="3" hidden="1">{#N/A,#N/A,FALSE,"ALM-ASISC"}</definedName>
    <definedName name="ㅏㄷ" hidden="1">{#N/A,#N/A,FALSE,"ALM-ASISC"}</definedName>
    <definedName name="ㅏㄷ_1" localSheetId="3" hidden="1">{#N/A,#N/A,FALSE,"ALM-ASISC"}</definedName>
    <definedName name="ㅏㄷ_1" hidden="1">{#N/A,#N/A,FALSE,"ALM-ASISC"}</definedName>
    <definedName name="ㅏㄷ_1_1" localSheetId="3" hidden="1">{#N/A,#N/A,FALSE,"ALM-ASISC"}</definedName>
    <definedName name="ㅏㄷ_1_1" hidden="1">{#N/A,#N/A,FALSE,"ALM-ASISC"}</definedName>
    <definedName name="ㅏㄷ_2" localSheetId="3" hidden="1">{#N/A,#N/A,FALSE,"ALM-ASISC"}</definedName>
    <definedName name="ㅏㄷ_2" hidden="1">{#N/A,#N/A,FALSE,"ALM-ASISC"}</definedName>
    <definedName name="ㅏ딪" localSheetId="3" hidden="1">{#N/A,#N/A,FALSE,"ALM-ASISC"}</definedName>
    <definedName name="ㅏ딪" hidden="1">{#N/A,#N/A,FALSE,"ALM-ASISC"}</definedName>
    <definedName name="ㅏ딪_1" localSheetId="3" hidden="1">{#N/A,#N/A,FALSE,"ALM-ASISC"}</definedName>
    <definedName name="ㅏ딪_1" hidden="1">{#N/A,#N/A,FALSE,"ALM-ASISC"}</definedName>
    <definedName name="ㅏ딪_1_1" localSheetId="3" hidden="1">{#N/A,#N/A,FALSE,"ALM-ASISC"}</definedName>
    <definedName name="ㅏ딪_1_1" hidden="1">{#N/A,#N/A,FALSE,"ALM-ASISC"}</definedName>
    <definedName name="ㅏ딪_2" localSheetId="3" hidden="1">{#N/A,#N/A,FALSE,"ALM-ASISC"}</definedName>
    <definedName name="ㅏ딪_2" hidden="1">{#N/A,#N/A,FALSE,"ALM-ASISC"}</definedName>
    <definedName name="ㅏㅇ" localSheetId="3" hidden="1">{#N/A,#N/A,FALSE,"ALM-ASISC"}</definedName>
    <definedName name="ㅏㅇ" hidden="1">{#N/A,#N/A,FALSE,"ALM-ASISC"}</definedName>
    <definedName name="ㅏㅇ_1" localSheetId="3" hidden="1">{#N/A,#N/A,FALSE,"ALM-ASISC"}</definedName>
    <definedName name="ㅏㅇ_1" hidden="1">{#N/A,#N/A,FALSE,"ALM-ASISC"}</definedName>
    <definedName name="ㅏㅇ_1_1" localSheetId="3" hidden="1">{#N/A,#N/A,FALSE,"ALM-ASISC"}</definedName>
    <definedName name="ㅏㅇ_1_1" hidden="1">{#N/A,#N/A,FALSE,"ALM-ASISC"}</definedName>
    <definedName name="ㅏㅇ_2" localSheetId="3" hidden="1">{#N/A,#N/A,FALSE,"ALM-ASISC"}</definedName>
    <definedName name="ㅏㅇ_2" hidden="1">{#N/A,#N/A,FALSE,"ALM-ASISC"}</definedName>
    <definedName name="ㅏ잊" localSheetId="3" hidden="1">{#N/A,#N/A,FALSE,"ALM-ASISC"}</definedName>
    <definedName name="ㅏ잊" hidden="1">{#N/A,#N/A,FALSE,"ALM-ASISC"}</definedName>
    <definedName name="ㅏ잊_1" localSheetId="3" hidden="1">{#N/A,#N/A,FALSE,"ALM-ASISC"}</definedName>
    <definedName name="ㅏ잊_1" hidden="1">{#N/A,#N/A,FALSE,"ALM-ASISC"}</definedName>
    <definedName name="ㅏ잊_1_1" localSheetId="3" hidden="1">{#N/A,#N/A,FALSE,"ALM-ASISC"}</definedName>
    <definedName name="ㅏ잊_1_1" hidden="1">{#N/A,#N/A,FALSE,"ALM-ASISC"}</definedName>
    <definedName name="ㅏ잊_2" localSheetId="3" hidden="1">{#N/A,#N/A,FALSE,"ALM-ASISC"}</definedName>
    <definedName name="ㅏ잊_2" hidden="1">{#N/A,#N/A,FALSE,"ALM-ASISC"}</definedName>
    <definedName name="ㅏ짇" localSheetId="3" hidden="1">{#N/A,#N/A,FALSE,"ALM-ASISC"}</definedName>
    <definedName name="ㅏ짇" hidden="1">{#N/A,#N/A,FALSE,"ALM-ASISC"}</definedName>
    <definedName name="ㅏ짇_1" localSheetId="3" hidden="1">{#N/A,#N/A,FALSE,"ALM-ASISC"}</definedName>
    <definedName name="ㅏ짇_1" hidden="1">{#N/A,#N/A,FALSE,"ALM-ASISC"}</definedName>
    <definedName name="ㅏ짇_1_1" localSheetId="3" hidden="1">{#N/A,#N/A,FALSE,"ALM-ASISC"}</definedName>
    <definedName name="ㅏ짇_1_1" hidden="1">{#N/A,#N/A,FALSE,"ALM-ASISC"}</definedName>
    <definedName name="ㅏ짇_2" localSheetId="3" hidden="1">{#N/A,#N/A,FALSE,"ALM-ASISC"}</definedName>
    <definedName name="ㅏ짇_2" hidden="1">{#N/A,#N/A,FALSE,"ALM-ASISC"}</definedName>
    <definedName name="ㅏㅣㄴ" localSheetId="3" hidden="1">{#N/A,#N/A,FALSE,"ALM-ASISC"}</definedName>
    <definedName name="ㅏㅣㄴ" hidden="1">{#N/A,#N/A,FALSE,"ALM-ASISC"}</definedName>
    <definedName name="ㅏㅣㄴ_1" localSheetId="3" hidden="1">{#N/A,#N/A,FALSE,"ALM-ASISC"}</definedName>
    <definedName name="ㅏㅣㄴ_1" hidden="1">{#N/A,#N/A,FALSE,"ALM-ASISC"}</definedName>
    <definedName name="ㅏㅣㄴ_1_1" localSheetId="3" hidden="1">{#N/A,#N/A,FALSE,"ALM-ASISC"}</definedName>
    <definedName name="ㅏㅣㄴ_1_1" hidden="1">{#N/A,#N/A,FALSE,"ALM-ASISC"}</definedName>
    <definedName name="ㅏㅣㄴ_2" localSheetId="3" hidden="1">{#N/A,#N/A,FALSE,"ALM-ASISC"}</definedName>
    <definedName name="ㅏㅣㄴ_2" hidden="1">{#N/A,#N/A,FALSE,"ALM-ASISC"}</definedName>
    <definedName name="ㅏㅣㄷ" localSheetId="3" hidden="1">{#N/A,#N/A,FALSE,"ALM-ASISC"}</definedName>
    <definedName name="ㅏㅣㄷ" hidden="1">{#N/A,#N/A,FALSE,"ALM-ASISC"}</definedName>
    <definedName name="ㅏㅣㄷ_1" localSheetId="3" hidden="1">{#N/A,#N/A,FALSE,"ALM-ASISC"}</definedName>
    <definedName name="ㅏㅣㄷ_1" hidden="1">{#N/A,#N/A,FALSE,"ALM-ASISC"}</definedName>
    <definedName name="ㅏㅣㄷ_1_1" localSheetId="3" hidden="1">{#N/A,#N/A,FALSE,"ALM-ASISC"}</definedName>
    <definedName name="ㅏㅣㄷ_1_1" hidden="1">{#N/A,#N/A,FALSE,"ALM-ASISC"}</definedName>
    <definedName name="ㅏㅣㄷ_2" localSheetId="3" hidden="1">{#N/A,#N/A,FALSE,"ALM-ASISC"}</definedName>
    <definedName name="ㅏㅣㄷ_2" hidden="1">{#N/A,#N/A,FALSE,"ALM-ASISC"}</definedName>
    <definedName name="ㅐㄴㄴ" localSheetId="3" hidden="1">{#N/A,#N/A,FALSE,"3가";#N/A,#N/A,FALSE,"3나";#N/A,#N/A,FALSE,"3다"}</definedName>
    <definedName name="ㅐㄴㄴ" hidden="1">{#N/A,#N/A,FALSE,"3가";#N/A,#N/A,FALSE,"3나";#N/A,#N/A,FALSE,"3다"}</definedName>
    <definedName name="ㅐㄴㄴ_1" localSheetId="3" hidden="1">{#N/A,#N/A,FALSE,"3가";#N/A,#N/A,FALSE,"3나";#N/A,#N/A,FALSE,"3다"}</definedName>
    <definedName name="ㅐㄴㄴ_1" hidden="1">{#N/A,#N/A,FALSE,"3가";#N/A,#N/A,FALSE,"3나";#N/A,#N/A,FALSE,"3다"}</definedName>
    <definedName name="ㅐㄴㄴ_1_1" localSheetId="3" hidden="1">{#N/A,#N/A,FALSE,"3가";#N/A,#N/A,FALSE,"3나";#N/A,#N/A,FALSE,"3다"}</definedName>
    <definedName name="ㅐㄴㄴ_1_1" hidden="1">{#N/A,#N/A,FALSE,"3가";#N/A,#N/A,FALSE,"3나";#N/A,#N/A,FALSE,"3다"}</definedName>
    <definedName name="ㅐㄴㄴ_2" localSheetId="3" hidden="1">{#N/A,#N/A,FALSE,"3가";#N/A,#N/A,FALSE,"3나";#N/A,#N/A,FALSE,"3다"}</definedName>
    <definedName name="ㅐㄴㄴ_2" hidden="1">{#N/A,#N/A,FALSE,"3가";#N/A,#N/A,FALSE,"3나";#N/A,#N/A,FALSE,"3다"}</definedName>
    <definedName name="ㅐㅐㅐ" localSheetId="3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ㅐㅐ_1" localSheetId="3" hidden="1">{#N/A,#N/A,FALSE,"지침";#N/A,#N/A,FALSE,"환경분석";#N/A,#N/A,FALSE,"Sheet16"}</definedName>
    <definedName name="ㅐㅐㅐ_1" hidden="1">{#N/A,#N/A,FALSE,"지침";#N/A,#N/A,FALSE,"환경분석";#N/A,#N/A,FALSE,"Sheet16"}</definedName>
    <definedName name="ㅐㅐㅐ_1_1" localSheetId="3" hidden="1">{#N/A,#N/A,FALSE,"지침";#N/A,#N/A,FALSE,"환경분석";#N/A,#N/A,FALSE,"Sheet16"}</definedName>
    <definedName name="ㅐㅐㅐ_1_1" hidden="1">{#N/A,#N/A,FALSE,"지침";#N/A,#N/A,FALSE,"환경분석";#N/A,#N/A,FALSE,"Sheet16"}</definedName>
    <definedName name="ㅐㅐㅐ_2" localSheetId="3" hidden="1">{#N/A,#N/A,FALSE,"지침";#N/A,#N/A,FALSE,"환경분석";#N/A,#N/A,FALSE,"Sheet16"}</definedName>
    <definedName name="ㅐㅐㅐ_2" hidden="1">{#N/A,#N/A,FALSE,"지침";#N/A,#N/A,FALSE,"환경분석";#N/A,#N/A,FALSE,"Sheet16"}</definedName>
    <definedName name="ㅑ" localSheetId="3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_1" localSheetId="3" hidden="1">{#N/A,#N/A,FALSE,"Aging Summary";#N/A,#N/A,FALSE,"Ratio Analysis";#N/A,#N/A,FALSE,"Test 120 Day Accts";#N/A,#N/A,FALSE,"Tickmarks"}</definedName>
    <definedName name="ㅑ_1" hidden="1">{#N/A,#N/A,FALSE,"Aging Summary";#N/A,#N/A,FALSE,"Ratio Analysis";#N/A,#N/A,FALSE,"Test 120 Day Accts";#N/A,#N/A,FALSE,"Tickmarks"}</definedName>
    <definedName name="ㅑ_1_1" localSheetId="3" hidden="1">{#N/A,#N/A,FALSE,"Aging Summary";#N/A,#N/A,FALSE,"Ratio Analysis";#N/A,#N/A,FALSE,"Test 120 Day Accts";#N/A,#N/A,FALSE,"Tickmarks"}</definedName>
    <definedName name="ㅑ_1_1" hidden="1">{#N/A,#N/A,FALSE,"Aging Summary";#N/A,#N/A,FALSE,"Ratio Analysis";#N/A,#N/A,FALSE,"Test 120 Day Accts";#N/A,#N/A,FALSE,"Tickmarks"}</definedName>
    <definedName name="ㅑ_2" localSheetId="3" hidden="1">{#N/A,#N/A,FALSE,"Aging Summary";#N/A,#N/A,FALSE,"Ratio Analysis";#N/A,#N/A,FALSE,"Test 120 Day Accts";#N/A,#N/A,FALSE,"Tickmarks"}</definedName>
    <definedName name="ㅑ_2" hidden="1">{#N/A,#N/A,FALSE,"Aging Summary";#N/A,#N/A,FALSE,"Ratio Analysis";#N/A,#N/A,FALSE,"Test 120 Day Accts";#N/A,#N/A,FALSE,"Tickmarks"}</definedName>
    <definedName name="ㅑㅑ" localSheetId="3" hidden="1">{"'Desktop Inventory 현황'!$B$2:$O$35"}</definedName>
    <definedName name="ㅑㅑ" hidden="1">{"'Desktop Inventory 현황'!$B$2:$O$35"}</definedName>
    <definedName name="ㅑㅑ_1" localSheetId="3" hidden="1">{"'Desktop Inventory 현황'!$B$2:$O$35"}</definedName>
    <definedName name="ㅑㅑ_1" hidden="1">{"'Desktop Inventory 현황'!$B$2:$O$35"}</definedName>
    <definedName name="ㅑㅑ_1_1" localSheetId="3" hidden="1">{"'Desktop Inventory 현황'!$B$2:$O$35"}</definedName>
    <definedName name="ㅑㅑ_1_1" hidden="1">{"'Desktop Inventory 현황'!$B$2:$O$35"}</definedName>
    <definedName name="ㅑㅑ_1_2" localSheetId="3" hidden="1">{"'Desktop Inventory 현황'!$B$2:$O$35"}</definedName>
    <definedName name="ㅑㅑ_1_2" hidden="1">{"'Desktop Inventory 현황'!$B$2:$O$35"}</definedName>
    <definedName name="ㅑㅑ_2" localSheetId="3" hidden="1">{"'Desktop Inventory 현황'!$B$2:$O$35"}</definedName>
    <definedName name="ㅑㅑ_2" hidden="1">{"'Desktop Inventory 현황'!$B$2:$O$35"}</definedName>
    <definedName name="ㅑㅑ_3" localSheetId="3" hidden="1">{"'Desktop Inventory 현황'!$B$2:$O$35"}</definedName>
    <definedName name="ㅑㅑ_3" hidden="1">{"'Desktop Inventory 현황'!$B$2:$O$35"}</definedName>
    <definedName name="ㅑㅑㅑ" localSheetId="3" hidden="1">{#N/A,#N/A,FALSE,"지침";#N/A,#N/A,FALSE,"환경분석";#N/A,#N/A,FALSE,"Sheet16"}</definedName>
    <definedName name="ㅑㅑㅑ" hidden="1">{#N/A,#N/A,FALSE,"지침";#N/A,#N/A,FALSE,"환경분석";#N/A,#N/A,FALSE,"Sheet16"}</definedName>
    <definedName name="ㅑㅑㅑ_1" localSheetId="3" hidden="1">{#N/A,#N/A,FALSE,"지침";#N/A,#N/A,FALSE,"환경분석";#N/A,#N/A,FALSE,"Sheet16"}</definedName>
    <definedName name="ㅑㅑㅑ_1" hidden="1">{#N/A,#N/A,FALSE,"지침";#N/A,#N/A,FALSE,"환경분석";#N/A,#N/A,FALSE,"Sheet16"}</definedName>
    <definedName name="ㅑㅑㅑ_1_1" localSheetId="3" hidden="1">{#N/A,#N/A,FALSE,"지침";#N/A,#N/A,FALSE,"환경분석";#N/A,#N/A,FALSE,"Sheet16"}</definedName>
    <definedName name="ㅑㅑㅑ_1_1" hidden="1">{#N/A,#N/A,FALSE,"지침";#N/A,#N/A,FALSE,"환경분석";#N/A,#N/A,FALSE,"Sheet16"}</definedName>
    <definedName name="ㅑㅑㅑ_2" localSheetId="3" hidden="1">{#N/A,#N/A,FALSE,"지침";#N/A,#N/A,FALSE,"환경분석";#N/A,#N/A,FALSE,"Sheet16"}</definedName>
    <definedName name="ㅑㅑㅑ_2" hidden="1">{#N/A,#N/A,FALSE,"지침";#N/A,#N/A,FALSE,"환경분석";#N/A,#N/A,FALSE,"Sheet16"}</definedName>
    <definedName name="ㅓ" localSheetId="3" hidden="1">{#N/A,#N/A,FALSE,"3가";#N/A,#N/A,FALSE,"3나";#N/A,#N/A,FALSE,"3다"}</definedName>
    <definedName name="ㅓ" hidden="1">{#N/A,#N/A,FALSE,"3가";#N/A,#N/A,FALSE,"3나";#N/A,#N/A,FALSE,"3다"}</definedName>
    <definedName name="ㅓ_1" localSheetId="3" hidden="1">{#N/A,#N/A,FALSE,"3가";#N/A,#N/A,FALSE,"3나";#N/A,#N/A,FALSE,"3다"}</definedName>
    <definedName name="ㅓ_1" hidden="1">{#N/A,#N/A,FALSE,"3가";#N/A,#N/A,FALSE,"3나";#N/A,#N/A,FALSE,"3다"}</definedName>
    <definedName name="ㅓ_1_1" localSheetId="3" hidden="1">{#N/A,#N/A,FALSE,"3가";#N/A,#N/A,FALSE,"3나";#N/A,#N/A,FALSE,"3다"}</definedName>
    <definedName name="ㅓ_1_1" hidden="1">{#N/A,#N/A,FALSE,"3가";#N/A,#N/A,FALSE,"3나";#N/A,#N/A,FALSE,"3다"}</definedName>
    <definedName name="ㅓ_2" localSheetId="3" hidden="1">{#N/A,#N/A,FALSE,"3가";#N/A,#N/A,FALSE,"3나";#N/A,#N/A,FALSE,"3다"}</definedName>
    <definedName name="ㅓ_2" hidden="1">{#N/A,#N/A,FALSE,"3가";#N/A,#N/A,FALSE,"3나";#N/A,#N/A,FALSE,"3다"}</definedName>
    <definedName name="ㅓ아ㅣㄷ" localSheetId="3" hidden="1">{#N/A,#N/A,FALSE,"ALM-ASISC"}</definedName>
    <definedName name="ㅓ아ㅣㄷ" hidden="1">{#N/A,#N/A,FALSE,"ALM-ASISC"}</definedName>
    <definedName name="ㅓ아ㅣㄷ_1" localSheetId="3" hidden="1">{#N/A,#N/A,FALSE,"ALM-ASISC"}</definedName>
    <definedName name="ㅓ아ㅣㄷ_1" hidden="1">{#N/A,#N/A,FALSE,"ALM-ASISC"}</definedName>
    <definedName name="ㅓ아ㅣㄷ_1_1" localSheetId="3" hidden="1">{#N/A,#N/A,FALSE,"ALM-ASISC"}</definedName>
    <definedName name="ㅓ아ㅣㄷ_1_1" hidden="1">{#N/A,#N/A,FALSE,"ALM-ASISC"}</definedName>
    <definedName name="ㅓ아ㅣㄷ_2" localSheetId="3" hidden="1">{#N/A,#N/A,FALSE,"ALM-ASISC"}</definedName>
    <definedName name="ㅓ아ㅣㄷ_2" hidden="1">{#N/A,#N/A,FALSE,"ALM-ASISC"}</definedName>
    <definedName name="ㅓㅏㅣㅑ" localSheetId="3" hidden="1">{#N/A,#N/A,FALSE,"Aging Summary";#N/A,#N/A,FALSE,"Ratio Analysis";#N/A,#N/A,FALSE,"Test 120 Day Accts";#N/A,#N/A,FALSE,"Tickmarks"}</definedName>
    <definedName name="ㅓㅏㅣㅑ" hidden="1">{#N/A,#N/A,FALSE,"Aging Summary";#N/A,#N/A,FALSE,"Ratio Analysis";#N/A,#N/A,FALSE,"Test 120 Day Accts";#N/A,#N/A,FALSE,"Tickmarks"}</definedName>
    <definedName name="ㅓㅏㅣㅑ_1" localSheetId="3" hidden="1">{#N/A,#N/A,FALSE,"Aging Summary";#N/A,#N/A,FALSE,"Ratio Analysis";#N/A,#N/A,FALSE,"Test 120 Day Accts";#N/A,#N/A,FALSE,"Tickmarks"}</definedName>
    <definedName name="ㅓㅏㅣㅑ_1" hidden="1">{#N/A,#N/A,FALSE,"Aging Summary";#N/A,#N/A,FALSE,"Ratio Analysis";#N/A,#N/A,FALSE,"Test 120 Day Accts";#N/A,#N/A,FALSE,"Tickmarks"}</definedName>
    <definedName name="ㅓㅏㅣㅑ_1_1" localSheetId="3" hidden="1">{#N/A,#N/A,FALSE,"Aging Summary";#N/A,#N/A,FALSE,"Ratio Analysis";#N/A,#N/A,FALSE,"Test 120 Day Accts";#N/A,#N/A,FALSE,"Tickmarks"}</definedName>
    <definedName name="ㅓㅏㅣㅑ_1_1" hidden="1">{#N/A,#N/A,FALSE,"Aging Summary";#N/A,#N/A,FALSE,"Ratio Analysis";#N/A,#N/A,FALSE,"Test 120 Day Accts";#N/A,#N/A,FALSE,"Tickmarks"}</definedName>
    <definedName name="ㅓㅏㅣㅑ_2" localSheetId="3" hidden="1">{#N/A,#N/A,FALSE,"Aging Summary";#N/A,#N/A,FALSE,"Ratio Analysis";#N/A,#N/A,FALSE,"Test 120 Day Accts";#N/A,#N/A,FALSE,"Tickmarks"}</definedName>
    <definedName name="ㅓㅏㅣㅑ_2" hidden="1">{#N/A,#N/A,FALSE,"Aging Summary";#N/A,#N/A,FALSE,"Ratio Analysis";#N/A,#N/A,FALSE,"Test 120 Day Accts";#N/A,#N/A,FALSE,"Tickmarks"}</definedName>
    <definedName name="ㅕ해" localSheetId="3" hidden="1">{#N/A,#N/A,FALSE,"지침";#N/A,#N/A,FALSE,"환경분석";#N/A,#N/A,FALSE,"Sheet16"}</definedName>
    <definedName name="ㅕ해" hidden="1">{#N/A,#N/A,FALSE,"지침";#N/A,#N/A,FALSE,"환경분석";#N/A,#N/A,FALSE,"Sheet16"}</definedName>
    <definedName name="ㅕ해_1" localSheetId="3" hidden="1">{#N/A,#N/A,FALSE,"지침";#N/A,#N/A,FALSE,"환경분석";#N/A,#N/A,FALSE,"Sheet16"}</definedName>
    <definedName name="ㅕ해_1" hidden="1">{#N/A,#N/A,FALSE,"지침";#N/A,#N/A,FALSE,"환경분석";#N/A,#N/A,FALSE,"Sheet16"}</definedName>
    <definedName name="ㅕ해_1_1" localSheetId="3" hidden="1">{#N/A,#N/A,FALSE,"지침";#N/A,#N/A,FALSE,"환경분석";#N/A,#N/A,FALSE,"Sheet16"}</definedName>
    <definedName name="ㅕ해_1_1" hidden="1">{#N/A,#N/A,FALSE,"지침";#N/A,#N/A,FALSE,"환경분석";#N/A,#N/A,FALSE,"Sheet16"}</definedName>
    <definedName name="ㅕ해_2" localSheetId="3" hidden="1">{#N/A,#N/A,FALSE,"지침";#N/A,#N/A,FALSE,"환경분석";#N/A,#N/A,FALSE,"Sheet16"}</definedName>
    <definedName name="ㅕ해_2" hidden="1">{#N/A,#N/A,FALSE,"지침";#N/A,#N/A,FALSE,"환경분석";#N/A,#N/A,FALSE,"Sheet16"}</definedName>
    <definedName name="ㅕㅑㅕㅑ" localSheetId="3" hidden="1">{"'Desktop Inventory 현황'!$B$2:$O$35"}</definedName>
    <definedName name="ㅕㅑㅕㅑ" hidden="1">{"'Desktop Inventory 현황'!$B$2:$O$35"}</definedName>
    <definedName name="ㅕㅑㅕㅑ_1" localSheetId="3" hidden="1">{"'Desktop Inventory 현황'!$B$2:$O$35"}</definedName>
    <definedName name="ㅕㅑㅕㅑ_1" hidden="1">{"'Desktop Inventory 현황'!$B$2:$O$35"}</definedName>
    <definedName name="ㅕㅑㅕㅑ_1_1" localSheetId="3" hidden="1">{"'Desktop Inventory 현황'!$B$2:$O$35"}</definedName>
    <definedName name="ㅕㅑㅕㅑ_1_1" hidden="1">{"'Desktop Inventory 현황'!$B$2:$O$35"}</definedName>
    <definedName name="ㅕㅑㅕㅑ_1_2" localSheetId="3" hidden="1">{"'Desktop Inventory 현황'!$B$2:$O$35"}</definedName>
    <definedName name="ㅕㅑㅕㅑ_1_2" hidden="1">{"'Desktop Inventory 현황'!$B$2:$O$35"}</definedName>
    <definedName name="ㅕㅑㅕㅑ_2" localSheetId="3" hidden="1">{"'Desktop Inventory 현황'!$B$2:$O$35"}</definedName>
    <definedName name="ㅕㅑㅕㅑ_2" hidden="1">{"'Desktop Inventory 현황'!$B$2:$O$35"}</definedName>
    <definedName name="ㅕㅑㅕㅑ_3" localSheetId="3" hidden="1">{"'Desktop Inventory 현황'!$B$2:$O$35"}</definedName>
    <definedName name="ㅕㅑㅕㅑ_3" hidden="1">{"'Desktop Inventory 현황'!$B$2:$O$35"}</definedName>
    <definedName name="ㅕㅕㅕ" localSheetId="3" hidden="1">{#N/A,#N/A,FALSE,"지침";#N/A,#N/A,FALSE,"환경분석";#N/A,#N/A,FALSE,"Sheet16"}</definedName>
    <definedName name="ㅕㅕㅕ" hidden="1">{#N/A,#N/A,FALSE,"지침";#N/A,#N/A,FALSE,"환경분석";#N/A,#N/A,FALSE,"Sheet16"}</definedName>
    <definedName name="ㅕㅕㅕ_1" localSheetId="3" hidden="1">{#N/A,#N/A,FALSE,"지침";#N/A,#N/A,FALSE,"환경분석";#N/A,#N/A,FALSE,"Sheet16"}</definedName>
    <definedName name="ㅕㅕㅕ_1" hidden="1">{#N/A,#N/A,FALSE,"지침";#N/A,#N/A,FALSE,"환경분석";#N/A,#N/A,FALSE,"Sheet16"}</definedName>
    <definedName name="ㅕㅕㅕ_1_1" localSheetId="3" hidden="1">{#N/A,#N/A,FALSE,"지침";#N/A,#N/A,FALSE,"환경분석";#N/A,#N/A,FALSE,"Sheet16"}</definedName>
    <definedName name="ㅕㅕㅕ_1_1" hidden="1">{#N/A,#N/A,FALSE,"지침";#N/A,#N/A,FALSE,"환경분석";#N/A,#N/A,FALSE,"Sheet16"}</definedName>
    <definedName name="ㅕㅕㅕ_2" localSheetId="3" hidden="1">{#N/A,#N/A,FALSE,"지침";#N/A,#N/A,FALSE,"환경분석";#N/A,#N/A,FALSE,"Sheet16"}</definedName>
    <definedName name="ㅕㅕㅕ_2" hidden="1">{#N/A,#N/A,FALSE,"지침";#N/A,#N/A,FALSE,"환경분석";#N/A,#N/A,FALSE,"Sheet16"}</definedName>
    <definedName name="ㅕㅛ" localSheetId="3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_1" localSheetId="3" hidden="1">{#N/A,#N/A,FALSE,"지침";#N/A,#N/A,FALSE,"환경분석";#N/A,#N/A,FALSE,"Sheet16"}</definedName>
    <definedName name="ㅕㅛ_1" hidden="1">{#N/A,#N/A,FALSE,"지침";#N/A,#N/A,FALSE,"환경분석";#N/A,#N/A,FALSE,"Sheet16"}</definedName>
    <definedName name="ㅕㅛ_1_1" localSheetId="3" hidden="1">{#N/A,#N/A,FALSE,"지침";#N/A,#N/A,FALSE,"환경분석";#N/A,#N/A,FALSE,"Sheet16"}</definedName>
    <definedName name="ㅕㅛ_1_1" hidden="1">{#N/A,#N/A,FALSE,"지침";#N/A,#N/A,FALSE,"환경분석";#N/A,#N/A,FALSE,"Sheet16"}</definedName>
    <definedName name="ㅕㅛ_2" localSheetId="3" hidden="1">{#N/A,#N/A,FALSE,"지침";#N/A,#N/A,FALSE,"환경분석";#N/A,#N/A,FALSE,"Sheet16"}</definedName>
    <definedName name="ㅕㅛ_2" hidden="1">{#N/A,#N/A,FALSE,"지침";#N/A,#N/A,FALSE,"환경분석";#N/A,#N/A,FALSE,"Sheet16"}</definedName>
    <definedName name="ㅗ" localSheetId="3" hidden="1">{#N/A,#N/A,FALSE,"3가";#N/A,#N/A,FALSE,"3나";#N/A,#N/A,FALSE,"3다"}</definedName>
    <definedName name="ㅗ" hidden="1">{#N/A,#N/A,FALSE,"3가";#N/A,#N/A,FALSE,"3나";#N/A,#N/A,FALSE,"3다"}</definedName>
    <definedName name="ㅗ_1" localSheetId="3" hidden="1">{#N/A,#N/A,FALSE,"3가";#N/A,#N/A,FALSE,"3나";#N/A,#N/A,FALSE,"3다"}</definedName>
    <definedName name="ㅗ_1" hidden="1">{#N/A,#N/A,FALSE,"3가";#N/A,#N/A,FALSE,"3나";#N/A,#N/A,FALSE,"3다"}</definedName>
    <definedName name="ㅗ_1_1" localSheetId="3" hidden="1">{#N/A,#N/A,FALSE,"3가";#N/A,#N/A,FALSE,"3나";#N/A,#N/A,FALSE,"3다"}</definedName>
    <definedName name="ㅗ_1_1" hidden="1">{#N/A,#N/A,FALSE,"3가";#N/A,#N/A,FALSE,"3나";#N/A,#N/A,FALSE,"3다"}</definedName>
    <definedName name="ㅗ_2" localSheetId="3" hidden="1">{#N/A,#N/A,FALSE,"3가";#N/A,#N/A,FALSE,"3나";#N/A,#N/A,FALSE,"3다"}</definedName>
    <definedName name="ㅗ_2" hidden="1">{#N/A,#N/A,FALSE,"3가";#N/A,#N/A,FALSE,"3나";#N/A,#N/A,FALSE,"3다"}</definedName>
    <definedName name="ㅗㄹ호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_1_1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_1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_2" localSheetId="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_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ㅛ" localSheetId="3" hidden="1">{#N/A,#N/A,FALSE,"3가";#N/A,#N/A,FALSE,"3나";#N/A,#N/A,FALSE,"3다"}</definedName>
    <definedName name="ㅛ" hidden="1">{#N/A,#N/A,FALSE,"3가";#N/A,#N/A,FALSE,"3나";#N/A,#N/A,FALSE,"3다"}</definedName>
    <definedName name="ㅛ_1" localSheetId="3" hidden="1">{#N/A,#N/A,FALSE,"3가";#N/A,#N/A,FALSE,"3나";#N/A,#N/A,FALSE,"3다"}</definedName>
    <definedName name="ㅛ_1" hidden="1">{#N/A,#N/A,FALSE,"3가";#N/A,#N/A,FALSE,"3나";#N/A,#N/A,FALSE,"3다"}</definedName>
    <definedName name="ㅛ_1_1" localSheetId="3" hidden="1">{#N/A,#N/A,FALSE,"3가";#N/A,#N/A,FALSE,"3나";#N/A,#N/A,FALSE,"3다"}</definedName>
    <definedName name="ㅛ_1_1" hidden="1">{#N/A,#N/A,FALSE,"3가";#N/A,#N/A,FALSE,"3나";#N/A,#N/A,FALSE,"3다"}</definedName>
    <definedName name="ㅛ_2" localSheetId="3" hidden="1">{#N/A,#N/A,FALSE,"3가";#N/A,#N/A,FALSE,"3나";#N/A,#N/A,FALSE,"3다"}</definedName>
    <definedName name="ㅛ_2" hidden="1">{#N/A,#N/A,FALSE,"3가";#N/A,#N/A,FALSE,"3나";#N/A,#N/A,FALSE,"3다"}</definedName>
    <definedName name="ㅛㅕ" localSheetId="3" hidden="1">{#N/A,#N/A,FALSE,"1.CRITERIA";#N/A,#N/A,FALSE,"2.IS";#N/A,#N/A,FALSE,"3.BS";#N/A,#N/A,FALSE,"4.PER PL";#N/A,#N/A,FALSE,"5.INVESTMENT";#N/A,#N/A,FALSE,"6.공문";#N/A,#N/A,FALSE,"7.netinvest"}</definedName>
    <definedName name="ㅛㅕ" hidden="1">{#N/A,#N/A,FALSE,"1.CRITERIA";#N/A,#N/A,FALSE,"2.IS";#N/A,#N/A,FALSE,"3.BS";#N/A,#N/A,FALSE,"4.PER PL";#N/A,#N/A,FALSE,"5.INVESTMENT";#N/A,#N/A,FALSE,"6.공문";#N/A,#N/A,FALSE,"7.netinvest"}</definedName>
    <definedName name="ㅛㅕ_1" localSheetId="3" hidden="1">{#N/A,#N/A,FALSE,"1.CRITERIA";#N/A,#N/A,FALSE,"2.IS";#N/A,#N/A,FALSE,"3.BS";#N/A,#N/A,FALSE,"4.PER PL";#N/A,#N/A,FALSE,"5.INVESTMENT";#N/A,#N/A,FALSE,"6.공문";#N/A,#N/A,FALSE,"7.netinvest"}</definedName>
    <definedName name="ㅛㅕ_1" hidden="1">{#N/A,#N/A,FALSE,"1.CRITERIA";#N/A,#N/A,FALSE,"2.IS";#N/A,#N/A,FALSE,"3.BS";#N/A,#N/A,FALSE,"4.PER PL";#N/A,#N/A,FALSE,"5.INVESTMENT";#N/A,#N/A,FALSE,"6.공문";#N/A,#N/A,FALSE,"7.netinvest"}</definedName>
    <definedName name="ㅛㅕ_1_1" localSheetId="3" hidden="1">{#N/A,#N/A,FALSE,"1.CRITERIA";#N/A,#N/A,FALSE,"2.IS";#N/A,#N/A,FALSE,"3.BS";#N/A,#N/A,FALSE,"4.PER PL";#N/A,#N/A,FALSE,"5.INVESTMENT";#N/A,#N/A,FALSE,"6.공문";#N/A,#N/A,FALSE,"7.netinvest"}</definedName>
    <definedName name="ㅛㅕ_1_1" hidden="1">{#N/A,#N/A,FALSE,"1.CRITERIA";#N/A,#N/A,FALSE,"2.IS";#N/A,#N/A,FALSE,"3.BS";#N/A,#N/A,FALSE,"4.PER PL";#N/A,#N/A,FALSE,"5.INVESTMENT";#N/A,#N/A,FALSE,"6.공문";#N/A,#N/A,FALSE,"7.netinvest"}</definedName>
    <definedName name="ㅛㅕ_2" localSheetId="3" hidden="1">{#N/A,#N/A,FALSE,"1.CRITERIA";#N/A,#N/A,FALSE,"2.IS";#N/A,#N/A,FALSE,"3.BS";#N/A,#N/A,FALSE,"4.PER PL";#N/A,#N/A,FALSE,"5.INVESTMENT";#N/A,#N/A,FALSE,"6.공문";#N/A,#N/A,FALSE,"7.netinvest"}</definedName>
    <definedName name="ㅛㅕ_2" hidden="1">{#N/A,#N/A,FALSE,"1.CRITERIA";#N/A,#N/A,FALSE,"2.IS";#N/A,#N/A,FALSE,"3.BS";#N/A,#N/A,FALSE,"4.PER PL";#N/A,#N/A,FALSE,"5.INVESTMENT";#N/A,#N/A,FALSE,"6.공문";#N/A,#N/A,FALSE,"7.netinvest"}</definedName>
    <definedName name="ㅛㅗㅂ좆" hidden="1">#REF!</definedName>
    <definedName name="ㅛㅛㅛ" localSheetId="3" hidden="1">{#N/A,#N/A,FALSE,"지침";#N/A,#N/A,FALSE,"환경분석";#N/A,#N/A,FALSE,"Sheet16"}</definedName>
    <definedName name="ㅛㅛㅛ" hidden="1">{#N/A,#N/A,FALSE,"지침";#N/A,#N/A,FALSE,"환경분석";#N/A,#N/A,FALSE,"Sheet16"}</definedName>
    <definedName name="ㅛㅛㅛ_1" localSheetId="3" hidden="1">{#N/A,#N/A,FALSE,"지침";#N/A,#N/A,FALSE,"환경분석";#N/A,#N/A,FALSE,"Sheet16"}</definedName>
    <definedName name="ㅛㅛㅛ_1" hidden="1">{#N/A,#N/A,FALSE,"지침";#N/A,#N/A,FALSE,"환경분석";#N/A,#N/A,FALSE,"Sheet16"}</definedName>
    <definedName name="ㅛㅛㅛ_1_1" localSheetId="3" hidden="1">{#N/A,#N/A,FALSE,"지침";#N/A,#N/A,FALSE,"환경분석";#N/A,#N/A,FALSE,"Sheet16"}</definedName>
    <definedName name="ㅛㅛㅛ_1_1" hidden="1">{#N/A,#N/A,FALSE,"지침";#N/A,#N/A,FALSE,"환경분석";#N/A,#N/A,FALSE,"Sheet16"}</definedName>
    <definedName name="ㅛㅛㅛ_2" localSheetId="3" hidden="1">{#N/A,#N/A,FALSE,"지침";#N/A,#N/A,FALSE,"환경분석";#N/A,#N/A,FALSE,"Sheet16"}</definedName>
    <definedName name="ㅛㅛㅛ_2" hidden="1">{#N/A,#N/A,FALSE,"지침";#N/A,#N/A,FALSE,"환경분석";#N/A,#N/A,FALSE,"Sheet16"}</definedName>
    <definedName name="ㅜ다" localSheetId="3" hidden="1">{#N/A,#N/A,FALSE,"ALM-ASISC"}</definedName>
    <definedName name="ㅜ다" hidden="1">{#N/A,#N/A,FALSE,"ALM-ASISC"}</definedName>
    <definedName name="ㅜ다_1" localSheetId="3" hidden="1">{#N/A,#N/A,FALSE,"ALM-ASISC"}</definedName>
    <definedName name="ㅜ다_1" hidden="1">{#N/A,#N/A,FALSE,"ALM-ASISC"}</definedName>
    <definedName name="ㅜ다_1_1" localSheetId="3" hidden="1">{#N/A,#N/A,FALSE,"ALM-ASISC"}</definedName>
    <definedName name="ㅜ다_1_1" hidden="1">{#N/A,#N/A,FALSE,"ALM-ASISC"}</definedName>
    <definedName name="ㅜ다_2" localSheetId="3" hidden="1">{#N/A,#N/A,FALSE,"ALM-ASISC"}</definedName>
    <definedName name="ㅜ다_2" hidden="1">{#N/A,#N/A,FALSE,"ALM-ASISC"}</definedName>
    <definedName name="ㅜㅈ다" localSheetId="3" hidden="1">{#N/A,#N/A,FALSE,"ALM-ASISC"}</definedName>
    <definedName name="ㅜㅈ다" hidden="1">{#N/A,#N/A,FALSE,"ALM-ASISC"}</definedName>
    <definedName name="ㅜㅈ다_1" localSheetId="3" hidden="1">{#N/A,#N/A,FALSE,"ALM-ASISC"}</definedName>
    <definedName name="ㅜㅈ다_1" hidden="1">{#N/A,#N/A,FALSE,"ALM-ASISC"}</definedName>
    <definedName name="ㅜㅈ다_1_1" localSheetId="3" hidden="1">{#N/A,#N/A,FALSE,"ALM-ASISC"}</definedName>
    <definedName name="ㅜㅈ다_1_1" hidden="1">{#N/A,#N/A,FALSE,"ALM-ASISC"}</definedName>
    <definedName name="ㅜㅈ다_2" localSheetId="3" hidden="1">{#N/A,#N/A,FALSE,"ALM-ASISC"}</definedName>
    <definedName name="ㅜㅈ다_2" hidden="1">{#N/A,#N/A,FALSE,"ALM-ASISC"}</definedName>
    <definedName name="ㅜ자ㅣㅂ" localSheetId="3" hidden="1">{#N/A,#N/A,FALSE,"ALM-ASISC"}</definedName>
    <definedName name="ㅜ자ㅣㅂ" hidden="1">{#N/A,#N/A,FALSE,"ALM-ASISC"}</definedName>
    <definedName name="ㅜ자ㅣㅂ_1" localSheetId="3" hidden="1">{#N/A,#N/A,FALSE,"ALM-ASISC"}</definedName>
    <definedName name="ㅜ자ㅣㅂ_1" hidden="1">{#N/A,#N/A,FALSE,"ALM-ASISC"}</definedName>
    <definedName name="ㅜ자ㅣㅂ_1_1" localSheetId="3" hidden="1">{#N/A,#N/A,FALSE,"ALM-ASISC"}</definedName>
    <definedName name="ㅜ자ㅣㅂ_1_1" hidden="1">{#N/A,#N/A,FALSE,"ALM-ASISC"}</definedName>
    <definedName name="ㅜ자ㅣㅂ_2" localSheetId="3" hidden="1">{#N/A,#N/A,FALSE,"ALM-ASISC"}</definedName>
    <definedName name="ㅜ자ㅣㅂ_2" hidden="1">{#N/A,#N/A,FALSE,"ALM-ASISC"}</definedName>
    <definedName name="ㅠㅠㅠ" localSheetId="3" hidden="1">{#N/A,#N/A,FALSE,"지침";#N/A,#N/A,FALSE,"환경분석";#N/A,#N/A,FALSE,"Sheet16"}</definedName>
    <definedName name="ㅠㅠㅠ" hidden="1">{#N/A,#N/A,FALSE,"지침";#N/A,#N/A,FALSE,"환경분석";#N/A,#N/A,FALSE,"Sheet16"}</definedName>
    <definedName name="ㅠㅠㅠ_1" localSheetId="3" hidden="1">{#N/A,#N/A,FALSE,"지침";#N/A,#N/A,FALSE,"환경분석";#N/A,#N/A,FALSE,"Sheet16"}</definedName>
    <definedName name="ㅠㅠㅠ_1" hidden="1">{#N/A,#N/A,FALSE,"지침";#N/A,#N/A,FALSE,"환경분석";#N/A,#N/A,FALSE,"Sheet16"}</definedName>
    <definedName name="ㅠㅠㅠ_1_1" localSheetId="3" hidden="1">{#N/A,#N/A,FALSE,"지침";#N/A,#N/A,FALSE,"환경분석";#N/A,#N/A,FALSE,"Sheet16"}</definedName>
    <definedName name="ㅠㅠㅠ_1_1" hidden="1">{#N/A,#N/A,FALSE,"지침";#N/A,#N/A,FALSE,"환경분석";#N/A,#N/A,FALSE,"Sheet16"}</definedName>
    <definedName name="ㅠㅠㅠ_2" localSheetId="3" hidden="1">{#N/A,#N/A,FALSE,"지침";#N/A,#N/A,FALSE,"환경분석";#N/A,#N/A,FALSE,"Sheet16"}</definedName>
    <definedName name="ㅠㅠㅠ_2" hidden="1">{#N/A,#N/A,FALSE,"지침";#N/A,#N/A,FALSE,"환경분석";#N/A,#N/A,FALSE,"Sheet16"}</definedName>
    <definedName name="ㅡ" localSheetId="3" hidden="1">{#N/A,#N/A,FALSE,"Aging Summary";#N/A,#N/A,FALSE,"Ratio Analysis";#N/A,#N/A,FALSE,"Test 120 Day Accts";#N/A,#N/A,FALSE,"Tickmarks"}</definedName>
    <definedName name="ㅡ" hidden="1">{#N/A,#N/A,FALSE,"Aging Summary";#N/A,#N/A,FALSE,"Ratio Analysis";#N/A,#N/A,FALSE,"Test 120 Day Accts";#N/A,#N/A,FALSE,"Tickmarks"}</definedName>
    <definedName name="ㅡ_1" localSheetId="3" hidden="1">{#N/A,#N/A,FALSE,"Aging Summary";#N/A,#N/A,FALSE,"Ratio Analysis";#N/A,#N/A,FALSE,"Test 120 Day Accts";#N/A,#N/A,FALSE,"Tickmarks"}</definedName>
    <definedName name="ㅡ_1" hidden="1">{#N/A,#N/A,FALSE,"Aging Summary";#N/A,#N/A,FALSE,"Ratio Analysis";#N/A,#N/A,FALSE,"Test 120 Day Accts";#N/A,#N/A,FALSE,"Tickmarks"}</definedName>
    <definedName name="ㅡ_1_1" localSheetId="3" hidden="1">{#N/A,#N/A,FALSE,"Aging Summary";#N/A,#N/A,FALSE,"Ratio Analysis";#N/A,#N/A,FALSE,"Test 120 Day Accts";#N/A,#N/A,FALSE,"Tickmarks"}</definedName>
    <definedName name="ㅡ_1_1" hidden="1">{#N/A,#N/A,FALSE,"Aging Summary";#N/A,#N/A,FALSE,"Ratio Analysis";#N/A,#N/A,FALSE,"Test 120 Day Accts";#N/A,#N/A,FALSE,"Tickmarks"}</definedName>
    <definedName name="ㅡ_2" localSheetId="3" hidden="1">{#N/A,#N/A,FALSE,"Aging Summary";#N/A,#N/A,FALSE,"Ratio Analysis";#N/A,#N/A,FALSE,"Test 120 Day Accts";#N/A,#N/A,FALSE,"Tickmarks"}</definedName>
    <definedName name="ㅡ_2" hidden="1">{#N/A,#N/A,FALSE,"Aging Summary";#N/A,#N/A,FALSE,"Ratio Analysis";#N/A,#N/A,FALSE,"Test 120 Day Accts";#N/A,#N/A,FALSE,"Tickmarks"}</definedName>
    <definedName name="ㅣ닺" localSheetId="3" hidden="1">{#N/A,#N/A,FALSE,"ALM-ASISC"}</definedName>
    <definedName name="ㅣ닺" hidden="1">{#N/A,#N/A,FALSE,"ALM-ASISC"}</definedName>
    <definedName name="ㅣ닺_1" localSheetId="3" hidden="1">{#N/A,#N/A,FALSE,"ALM-ASISC"}</definedName>
    <definedName name="ㅣ닺_1" hidden="1">{#N/A,#N/A,FALSE,"ALM-ASISC"}</definedName>
    <definedName name="ㅣ닺_1_1" localSheetId="3" hidden="1">{#N/A,#N/A,FALSE,"ALM-ASISC"}</definedName>
    <definedName name="ㅣ닺_1_1" hidden="1">{#N/A,#N/A,FALSE,"ALM-ASISC"}</definedName>
    <definedName name="ㅣ닺_2" localSheetId="3" hidden="1">{#N/A,#N/A,FALSE,"ALM-ASISC"}</definedName>
    <definedName name="ㅣ닺_2" hidden="1">{#N/A,#N/A,FALSE,"ALM-ASISC"}</definedName>
    <definedName name="ㅣㅇ" localSheetId="3" hidden="1">{#N/A,#N/A,FALSE,"ALM-ASISC"}</definedName>
    <definedName name="ㅣㅇ" hidden="1">{#N/A,#N/A,FALSE,"ALM-ASISC"}</definedName>
    <definedName name="ㅣㅇ_1" localSheetId="3" hidden="1">{#N/A,#N/A,FALSE,"ALM-ASISC"}</definedName>
    <definedName name="ㅣㅇ_1" hidden="1">{#N/A,#N/A,FALSE,"ALM-ASISC"}</definedName>
    <definedName name="ㅣㅇ_1_1" localSheetId="3" hidden="1">{#N/A,#N/A,FALSE,"ALM-ASISC"}</definedName>
    <definedName name="ㅣㅇ_1_1" hidden="1">{#N/A,#N/A,FALSE,"ALM-ASISC"}</definedName>
    <definedName name="ㅣㅇ_2" localSheetId="3" hidden="1">{#N/A,#N/A,FALSE,"ALM-ASISC"}</definedName>
    <definedName name="ㅣㅇ_2" hidden="1">{#N/A,#N/A,FALSE,"ALM-ASISC"}</definedName>
    <definedName name="ㅣㅈ다" localSheetId="3" hidden="1">{#N/A,#N/A,FALSE,"ALM-ASISC"}</definedName>
    <definedName name="ㅣㅈ다" hidden="1">{#N/A,#N/A,FALSE,"ALM-ASISC"}</definedName>
    <definedName name="ㅣㅈ다_1" localSheetId="3" hidden="1">{#N/A,#N/A,FALSE,"ALM-ASISC"}</definedName>
    <definedName name="ㅣㅈ다_1" hidden="1">{#N/A,#N/A,FALSE,"ALM-ASISC"}</definedName>
    <definedName name="ㅣㅈ다_1_1" localSheetId="3" hidden="1">{#N/A,#N/A,FALSE,"ALM-ASISC"}</definedName>
    <definedName name="ㅣㅈ다_1_1" hidden="1">{#N/A,#N/A,FALSE,"ALM-ASISC"}</definedName>
    <definedName name="ㅣㅈ다_2" localSheetId="3" hidden="1">{#N/A,#N/A,FALSE,"ALM-ASISC"}</definedName>
    <definedName name="ㅣㅈ다_2" hidden="1">{#N/A,#N/A,FALSE,"ALM-ASISC"}</definedName>
    <definedName name="ㅣ잗" localSheetId="3" hidden="1">{#N/A,#N/A,FALSE,"ALM-ASISC"}</definedName>
    <definedName name="ㅣ잗" hidden="1">{#N/A,#N/A,FALSE,"ALM-ASISC"}</definedName>
    <definedName name="ㅣ잗_1" localSheetId="3" hidden="1">{#N/A,#N/A,FALSE,"ALM-ASISC"}</definedName>
    <definedName name="ㅣ잗_1" hidden="1">{#N/A,#N/A,FALSE,"ALM-ASISC"}</definedName>
    <definedName name="ㅣ잗_1_1" localSheetId="3" hidden="1">{#N/A,#N/A,FALSE,"ALM-ASISC"}</definedName>
    <definedName name="ㅣ잗_1_1" hidden="1">{#N/A,#N/A,FALSE,"ALM-ASISC"}</definedName>
    <definedName name="ㅣ잗_2" localSheetId="3" hidden="1">{#N/A,#N/A,FALSE,"ALM-ASISC"}</definedName>
    <definedName name="ㅣ잗_2" hidden="1">{#N/A,#N/A,FALSE,"ALM-ASISC"}</definedName>
    <definedName name="ㅣ젇" localSheetId="3" hidden="1">{#N/A,#N/A,FALSE,"ALM-ASISC"}</definedName>
    <definedName name="ㅣ젇" hidden="1">{#N/A,#N/A,FALSE,"ALM-ASISC"}</definedName>
    <definedName name="ㅣ젇_1" localSheetId="3" hidden="1">{#N/A,#N/A,FALSE,"ALM-ASISC"}</definedName>
    <definedName name="ㅣ젇_1" hidden="1">{#N/A,#N/A,FALSE,"ALM-ASISC"}</definedName>
    <definedName name="ㅣ젇_1_1" localSheetId="3" hidden="1">{#N/A,#N/A,FALSE,"ALM-ASISC"}</definedName>
    <definedName name="ㅣ젇_1_1" hidden="1">{#N/A,#N/A,FALSE,"ALM-ASISC"}</definedName>
    <definedName name="ㅣ젇_2" localSheetId="3" hidden="1">{#N/A,#N/A,FALSE,"ALM-ASISC"}</definedName>
    <definedName name="ㅣ젇_2" hidden="1">{#N/A,#N/A,FALSE,"ALM-ASISC"}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6" i="12" l="1"/>
  <c r="Y176" i="12"/>
  <c r="X176" i="12"/>
  <c r="W176" i="12"/>
  <c r="BV180" i="13" l="1"/>
  <c r="BU180" i="13"/>
  <c r="BT180" i="13"/>
  <c r="BS180" i="13"/>
  <c r="BR180" i="13"/>
  <c r="BQ180" i="13"/>
  <c r="BP180" i="13"/>
  <c r="BO180" i="13"/>
  <c r="BN180" i="13"/>
  <c r="BM180" i="13"/>
  <c r="BL180" i="13"/>
  <c r="BK180" i="13"/>
  <c r="HE170" i="14" l="1"/>
  <c r="CF170" i="14"/>
  <c r="Y170" i="14"/>
  <c r="S170" i="14"/>
  <c r="M170" i="14"/>
  <c r="M171" i="14" s="1"/>
  <c r="G170" i="14"/>
  <c r="HH166" i="14"/>
  <c r="BW166" i="14"/>
  <c r="AQ168" i="14"/>
  <c r="AN168" i="14"/>
  <c r="AO168" i="14"/>
  <c r="HJ167" i="14"/>
  <c r="HG167" i="14"/>
  <c r="HD167" i="14"/>
  <c r="HB166" i="14"/>
  <c r="GX167" i="14"/>
  <c r="GU167" i="14"/>
  <c r="GS166" i="14"/>
  <c r="GR167" i="14"/>
  <c r="GO167" i="14"/>
  <c r="GI167" i="14"/>
  <c r="GF167" i="14"/>
  <c r="GC167" i="14"/>
  <c r="FW167" i="14"/>
  <c r="FR166" i="14"/>
  <c r="FQ167" i="14"/>
  <c r="FH167" i="14"/>
  <c r="FF166" i="14"/>
  <c r="EW166" i="14"/>
  <c r="EV167" i="14"/>
  <c r="ES167" i="14"/>
  <c r="EP167" i="14"/>
  <c r="EM167" i="14"/>
  <c r="EJ167" i="14"/>
  <c r="EG167" i="14"/>
  <c r="ED167" i="14"/>
  <c r="EA167" i="14"/>
  <c r="DY166" i="14"/>
  <c r="DR167" i="14"/>
  <c r="DO167" i="14"/>
  <c r="DL167" i="14"/>
  <c r="DI167" i="14"/>
  <c r="DF167" i="14"/>
  <c r="DC167" i="14"/>
  <c r="CW167" i="14"/>
  <c r="CU166" i="14"/>
  <c r="CQ167" i="14"/>
  <c r="CK167" i="14"/>
  <c r="CH167" i="14"/>
  <c r="CE167" i="14"/>
  <c r="CC166" i="14"/>
  <c r="CB167" i="14"/>
  <c r="BY167" i="14"/>
  <c r="BS167" i="14"/>
  <c r="BP167" i="14"/>
  <c r="BJ167" i="14"/>
  <c r="BD167" i="14"/>
  <c r="AX167" i="14"/>
  <c r="AR167" i="14"/>
  <c r="HE166" i="14"/>
  <c r="GG166" i="14"/>
  <c r="GD166" i="14"/>
  <c r="FU166" i="14"/>
  <c r="FO166" i="14"/>
  <c r="EN166" i="14"/>
  <c r="EK166" i="14"/>
  <c r="EH166" i="14"/>
  <c r="EB166" i="14"/>
  <c r="DM166" i="14"/>
  <c r="DJ166" i="14"/>
  <c r="DG166" i="14"/>
  <c r="DD166" i="14"/>
  <c r="DG176" i="14" s="1"/>
  <c r="CO166" i="14"/>
  <c r="CI166" i="14"/>
  <c r="CF166" i="14"/>
  <c r="BN166" i="14"/>
  <c r="BH166" i="14"/>
  <c r="AV166" i="14"/>
  <c r="AP166" i="14"/>
  <c r="AN166" i="14"/>
  <c r="AK166" i="14"/>
  <c r="AK170" i="14" s="1"/>
  <c r="AH166" i="14"/>
  <c r="AH170" i="14" s="1"/>
  <c r="AE166" i="14"/>
  <c r="AE170" i="14" s="1"/>
  <c r="AB166" i="14"/>
  <c r="AB170" i="14" s="1"/>
  <c r="Y166" i="14"/>
  <c r="V166" i="14"/>
  <c r="V170" i="14" s="1"/>
  <c r="S166" i="14"/>
  <c r="P166" i="14"/>
  <c r="P170" i="14" s="1"/>
  <c r="M166" i="14"/>
  <c r="J166" i="14"/>
  <c r="J170" i="14" s="1"/>
  <c r="G166" i="14"/>
  <c r="D166" i="14"/>
  <c r="D170" i="14" s="1"/>
  <c r="ES165" i="14"/>
  <c r="EP165" i="14"/>
  <c r="EM165" i="14"/>
  <c r="EJ165" i="14"/>
  <c r="EG165" i="14"/>
  <c r="EA165" i="14"/>
  <c r="DX165" i="14"/>
  <c r="DU165" i="14"/>
  <c r="DR165" i="14"/>
  <c r="DL165" i="14"/>
  <c r="DJ170" i="14"/>
  <c r="DI165" i="14"/>
  <c r="DF165" i="14"/>
  <c r="DC165" i="14"/>
  <c r="CZ165" i="14"/>
  <c r="CT165" i="14"/>
  <c r="CN165" i="14"/>
  <c r="CK165" i="14"/>
  <c r="CH165" i="14"/>
  <c r="CE165" i="14"/>
  <c r="CB165" i="14"/>
  <c r="BY165" i="14"/>
  <c r="BS165" i="14"/>
  <c r="BP165" i="14"/>
  <c r="BJ165" i="14"/>
  <c r="BG165" i="14"/>
  <c r="BD165" i="14"/>
  <c r="BA165" i="14"/>
  <c r="AX165" i="14"/>
  <c r="AU165" i="14"/>
  <c r="AR165" i="14"/>
  <c r="AO165" i="14"/>
  <c r="HJ164" i="14"/>
  <c r="HD164" i="14"/>
  <c r="HA164" i="14"/>
  <c r="GU164" i="14"/>
  <c r="GR164" i="14"/>
  <c r="GL164" i="14"/>
  <c r="GF164" i="14"/>
  <c r="FZ164" i="14"/>
  <c r="FW164" i="14"/>
  <c r="FT164" i="14"/>
  <c r="FQ164" i="14"/>
  <c r="FN164" i="14"/>
  <c r="FK164" i="14"/>
  <c r="FH164" i="14"/>
  <c r="FB164" i="14"/>
  <c r="EY164" i="14"/>
  <c r="EV164" i="14"/>
  <c r="ES164" i="14"/>
  <c r="EP164" i="14"/>
  <c r="EM164" i="14"/>
  <c r="EJ164" i="14"/>
  <c r="ED164" i="14"/>
  <c r="EA164" i="14"/>
  <c r="DX164" i="14"/>
  <c r="DU164" i="14"/>
  <c r="DL164" i="14"/>
  <c r="DF164" i="14"/>
  <c r="DC164" i="14"/>
  <c r="CZ164" i="14"/>
  <c r="CW164" i="14"/>
  <c r="CQ164" i="14"/>
  <c r="CN164" i="14"/>
  <c r="CK164" i="14"/>
  <c r="CH164" i="14"/>
  <c r="CE164" i="14"/>
  <c r="CB164" i="14"/>
  <c r="BY164" i="14"/>
  <c r="BV164" i="14"/>
  <c r="BS164" i="14"/>
  <c r="BP164" i="14"/>
  <c r="BG164" i="14"/>
  <c r="BA164" i="14"/>
  <c r="AX164" i="14"/>
  <c r="AU164" i="14"/>
  <c r="AR164" i="14"/>
  <c r="AO164" i="14"/>
  <c r="HJ163" i="14"/>
  <c r="HG163" i="14"/>
  <c r="HD163" i="14"/>
  <c r="HA163" i="14"/>
  <c r="GX163" i="14"/>
  <c r="GR163" i="14"/>
  <c r="GI163" i="14"/>
  <c r="GF163" i="14"/>
  <c r="GC163" i="14"/>
  <c r="FZ163" i="14"/>
  <c r="FW163" i="14"/>
  <c r="FT163" i="14"/>
  <c r="FN163" i="14"/>
  <c r="FK163" i="14"/>
  <c r="FH163" i="14"/>
  <c r="FE163" i="14"/>
  <c r="FB163" i="14"/>
  <c r="EY163" i="14"/>
  <c r="EV163" i="14"/>
  <c r="EP163" i="14"/>
  <c r="EM163" i="14"/>
  <c r="EJ163" i="14"/>
  <c r="EG163" i="14"/>
  <c r="ED163" i="14"/>
  <c r="EA163" i="14"/>
  <c r="DX163" i="14"/>
  <c r="DR163" i="14"/>
  <c r="DL163" i="14"/>
  <c r="DI163" i="14"/>
  <c r="DF163" i="14"/>
  <c r="DC163" i="14"/>
  <c r="CZ163" i="14"/>
  <c r="CT163" i="14"/>
  <c r="CQ163" i="14"/>
  <c r="CN163" i="14"/>
  <c r="CK163" i="14"/>
  <c r="CE163" i="14"/>
  <c r="CB163" i="14"/>
  <c r="BV163" i="14"/>
  <c r="BS163" i="14"/>
  <c r="BP163" i="14"/>
  <c r="BM163" i="14"/>
  <c r="BJ163" i="14"/>
  <c r="BG163" i="14"/>
  <c r="BD163" i="14"/>
  <c r="AX163" i="14"/>
  <c r="AU163" i="14"/>
  <c r="AR163" i="14"/>
  <c r="AO163" i="14"/>
  <c r="HJ162" i="14"/>
  <c r="HG162" i="14"/>
  <c r="HD162" i="14"/>
  <c r="HA162" i="14"/>
  <c r="GX162" i="14"/>
  <c r="GU162" i="14"/>
  <c r="GR162" i="14"/>
  <c r="GL162" i="14"/>
  <c r="GI162" i="14"/>
  <c r="GF162" i="14"/>
  <c r="GC162" i="14"/>
  <c r="FZ162" i="14"/>
  <c r="FT162" i="14"/>
  <c r="FN162" i="14"/>
  <c r="FK162" i="14"/>
  <c r="FH162" i="14"/>
  <c r="FE162" i="14"/>
  <c r="FB162" i="14"/>
  <c r="EY162" i="14"/>
  <c r="EV162" i="14"/>
  <c r="ES162" i="14"/>
  <c r="EP162" i="14"/>
  <c r="EM162" i="14"/>
  <c r="EJ162" i="14"/>
  <c r="ED162" i="14"/>
  <c r="EA162" i="14"/>
  <c r="DX162" i="14"/>
  <c r="DR162" i="14"/>
  <c r="DO162" i="14"/>
  <c r="DL162" i="14"/>
  <c r="DI162" i="14"/>
  <c r="DF162" i="14"/>
  <c r="DC162" i="14"/>
  <c r="CW162" i="14"/>
  <c r="CT162" i="14"/>
  <c r="CQ162" i="14"/>
  <c r="CN162" i="14"/>
  <c r="CK162" i="14"/>
  <c r="CE162" i="14"/>
  <c r="CB162" i="14"/>
  <c r="BY162" i="14"/>
  <c r="BV162" i="14"/>
  <c r="BS162" i="14"/>
  <c r="BP162" i="14"/>
  <c r="BM162" i="14"/>
  <c r="BJ162" i="14"/>
  <c r="BD162" i="14"/>
  <c r="BA162" i="14"/>
  <c r="AX162" i="14"/>
  <c r="AU162" i="14"/>
  <c r="AR162" i="14"/>
  <c r="AO162" i="14"/>
  <c r="HJ161" i="14"/>
  <c r="HG161" i="14"/>
  <c r="HD161" i="14"/>
  <c r="HA161" i="14"/>
  <c r="GX161" i="14"/>
  <c r="GR161" i="14"/>
  <c r="GO161" i="14"/>
  <c r="GL161" i="14"/>
  <c r="GI161" i="14"/>
  <c r="GC161" i="14"/>
  <c r="FZ161" i="14"/>
  <c r="FW161" i="14"/>
  <c r="FT161" i="14"/>
  <c r="FQ161" i="14"/>
  <c r="FK161" i="14"/>
  <c r="FF170" i="14"/>
  <c r="FE161" i="14"/>
  <c r="FB161" i="14"/>
  <c r="EV161" i="14"/>
  <c r="ES161" i="14"/>
  <c r="EP161" i="14"/>
  <c r="EN170" i="14"/>
  <c r="EM161" i="14"/>
  <c r="EJ161" i="14"/>
  <c r="EG161" i="14"/>
  <c r="DX161" i="14"/>
  <c r="DU161" i="14"/>
  <c r="DR161" i="14"/>
  <c r="DO161" i="14"/>
  <c r="DL161" i="14"/>
  <c r="DI161" i="14"/>
  <c r="DF161" i="14"/>
  <c r="CZ161" i="14"/>
  <c r="CW161" i="14"/>
  <c r="CT161" i="14"/>
  <c r="CQ161" i="14"/>
  <c r="CN161" i="14"/>
  <c r="CK161" i="14"/>
  <c r="CH161" i="14"/>
  <c r="CB161" i="14"/>
  <c r="BY161" i="14"/>
  <c r="BV161" i="14"/>
  <c r="BS161" i="14"/>
  <c r="BP161" i="14"/>
  <c r="BJ161" i="14"/>
  <c r="BA161" i="14"/>
  <c r="AX161" i="14"/>
  <c r="AU161" i="14"/>
  <c r="AO161" i="14"/>
  <c r="FO170" i="14"/>
  <c r="EW170" i="14"/>
  <c r="CM160" i="14"/>
  <c r="CH160" i="14"/>
  <c r="CE160" i="14"/>
  <c r="CB160" i="14"/>
  <c r="BS160" i="14"/>
  <c r="BP160" i="14"/>
  <c r="BD160" i="14"/>
  <c r="AX160" i="14"/>
  <c r="S159" i="14"/>
  <c r="S171" i="14" s="1"/>
  <c r="HJ158" i="14"/>
  <c r="HG158" i="14"/>
  <c r="HD158" i="14"/>
  <c r="HA158" i="14"/>
  <c r="GX158" i="14"/>
  <c r="GU158" i="14"/>
  <c r="GR158" i="14"/>
  <c r="GO158" i="14"/>
  <c r="GL158" i="14"/>
  <c r="GI158" i="14"/>
  <c r="GF158" i="14"/>
  <c r="GC158" i="14"/>
  <c r="FZ158" i="14"/>
  <c r="FW158" i="14"/>
  <c r="FT158" i="14"/>
  <c r="FQ158" i="14"/>
  <c r="FN158" i="14"/>
  <c r="FJ155" i="14"/>
  <c r="FH158" i="14"/>
  <c r="FE158" i="14"/>
  <c r="FB158" i="14"/>
  <c r="EY158" i="14"/>
  <c r="EV158" i="14"/>
  <c r="ES158" i="14"/>
  <c r="EP158" i="14"/>
  <c r="EM158" i="14"/>
  <c r="EI155" i="14"/>
  <c r="EG158" i="14"/>
  <c r="ED158" i="14"/>
  <c r="EA158" i="14"/>
  <c r="DX158" i="14"/>
  <c r="DR158" i="14"/>
  <c r="DO158" i="14"/>
  <c r="DL158" i="14"/>
  <c r="DI158" i="14"/>
  <c r="DG155" i="14"/>
  <c r="DF158" i="14"/>
  <c r="DC158" i="14"/>
  <c r="CZ158" i="14"/>
  <c r="CY155" i="14"/>
  <c r="CW158" i="14"/>
  <c r="CT158" i="14"/>
  <c r="CQ158" i="14"/>
  <c r="CN158" i="14"/>
  <c r="CG155" i="14"/>
  <c r="CH158" i="14"/>
  <c r="CE158" i="14"/>
  <c r="CC155" i="14"/>
  <c r="CB158" i="14"/>
  <c r="BY158" i="14"/>
  <c r="BV158" i="14"/>
  <c r="BS158" i="14"/>
  <c r="BP158" i="14"/>
  <c r="BM158" i="14"/>
  <c r="BJ158" i="14"/>
  <c r="BG158" i="14"/>
  <c r="BA158" i="14"/>
  <c r="AZ155" i="14"/>
  <c r="AX158" i="14"/>
  <c r="AU158" i="14"/>
  <c r="AO158" i="14"/>
  <c r="HI155" i="14"/>
  <c r="HG157" i="14"/>
  <c r="HD157" i="14"/>
  <c r="HA157" i="14"/>
  <c r="GX157" i="14"/>
  <c r="GP155" i="14"/>
  <c r="GO157" i="14"/>
  <c r="GL157" i="14"/>
  <c r="GH155" i="14"/>
  <c r="GF157" i="14"/>
  <c r="GC157" i="14"/>
  <c r="FZ157" i="14"/>
  <c r="FW157" i="14"/>
  <c r="FQ157" i="14"/>
  <c r="FK157" i="14"/>
  <c r="FH157" i="14"/>
  <c r="FB157" i="14"/>
  <c r="EV157" i="14"/>
  <c r="ES157" i="14"/>
  <c r="EP157" i="14"/>
  <c r="EM157" i="14"/>
  <c r="EJ157" i="14"/>
  <c r="EE155" i="14"/>
  <c r="ED157" i="14"/>
  <c r="EA157" i="14"/>
  <c r="DX157" i="14"/>
  <c r="DU157" i="14"/>
  <c r="DR157" i="14"/>
  <c r="DL157" i="14"/>
  <c r="DF157" i="14"/>
  <c r="DC157" i="14"/>
  <c r="CZ157" i="14"/>
  <c r="CW157" i="14"/>
  <c r="CT157" i="14"/>
  <c r="CQ157" i="14"/>
  <c r="CN157" i="14"/>
  <c r="CJ155" i="14"/>
  <c r="CH157" i="14"/>
  <c r="CE157" i="14"/>
  <c r="BY157" i="14"/>
  <c r="BS157" i="14"/>
  <c r="BP157" i="14"/>
  <c r="BM157" i="14"/>
  <c r="BJ157" i="14"/>
  <c r="BG157" i="14"/>
  <c r="BD157" i="14"/>
  <c r="BA157" i="14"/>
  <c r="AX157" i="14"/>
  <c r="AU157" i="14"/>
  <c r="AR157" i="14"/>
  <c r="AO157" i="14"/>
  <c r="HD156" i="14"/>
  <c r="HA156" i="14"/>
  <c r="GX156" i="14"/>
  <c r="GT155" i="14"/>
  <c r="GO156" i="14"/>
  <c r="GL156" i="14"/>
  <c r="GK155" i="14"/>
  <c r="GI156" i="14"/>
  <c r="GC156" i="14"/>
  <c r="FZ156" i="14"/>
  <c r="FW156" i="14"/>
  <c r="FT156" i="14"/>
  <c r="FP155" i="14"/>
  <c r="FN156" i="14"/>
  <c r="FK156" i="14"/>
  <c r="FG155" i="14"/>
  <c r="FB156" i="14"/>
  <c r="FA155" i="14"/>
  <c r="EZ155" i="14"/>
  <c r="EV156" i="14"/>
  <c r="EO155" i="14"/>
  <c r="EM156" i="14"/>
  <c r="EC155" i="14"/>
  <c r="DY155" i="14"/>
  <c r="DW155" i="14"/>
  <c r="DX156" i="14"/>
  <c r="DT155" i="14"/>
  <c r="DR156" i="14"/>
  <c r="DP155" i="14"/>
  <c r="DO156" i="14"/>
  <c r="DL156" i="14"/>
  <c r="DI156" i="14"/>
  <c r="DF156" i="14"/>
  <c r="CX155" i="14"/>
  <c r="CV155" i="14"/>
  <c r="CS155" i="14"/>
  <c r="CR155" i="14"/>
  <c r="CT155" i="14" s="1"/>
  <c r="CN156" i="14"/>
  <c r="CK156" i="14"/>
  <c r="CH156" i="14"/>
  <c r="CE156" i="14"/>
  <c r="BV156" i="14"/>
  <c r="BU155" i="14"/>
  <c r="BR155" i="14"/>
  <c r="BL155" i="14"/>
  <c r="BJ156" i="14"/>
  <c r="BA156" i="14"/>
  <c r="AW155" i="14"/>
  <c r="AT155" i="14"/>
  <c r="AS155" i="14"/>
  <c r="AQ155" i="14"/>
  <c r="AO156" i="14"/>
  <c r="AN155" i="14"/>
  <c r="HF155" i="14"/>
  <c r="HB155" i="14"/>
  <c r="GZ155" i="14"/>
  <c r="GV155" i="14"/>
  <c r="GS155" i="14"/>
  <c r="GU155" i="14" s="1"/>
  <c r="GN155" i="14"/>
  <c r="GO155" i="14" s="1"/>
  <c r="GM155" i="14"/>
  <c r="GJ155" i="14"/>
  <c r="GE155" i="14"/>
  <c r="GA155" i="14"/>
  <c r="FY155" i="14"/>
  <c r="FV155" i="14"/>
  <c r="FS155" i="14"/>
  <c r="FM155" i="14"/>
  <c r="FI155" i="14"/>
  <c r="FF155" i="14"/>
  <c r="FB155" i="14"/>
  <c r="EU155" i="14"/>
  <c r="ET155" i="14"/>
  <c r="EL155" i="14"/>
  <c r="EK155" i="14"/>
  <c r="EM155" i="14" s="1"/>
  <c r="DV155" i="14"/>
  <c r="DX155" i="14" s="1"/>
  <c r="DS155" i="14"/>
  <c r="DU155" i="14" s="1"/>
  <c r="DQ155" i="14"/>
  <c r="DK155" i="14"/>
  <c r="DJ155" i="14"/>
  <c r="DL155" i="14" s="1"/>
  <c r="DH155" i="14"/>
  <c r="CP155" i="14"/>
  <c r="CL155" i="14"/>
  <c r="CF155" i="14"/>
  <c r="CH155" i="14" s="1"/>
  <c r="BZ155" i="14"/>
  <c r="BX155" i="14"/>
  <c r="BV155" i="14"/>
  <c r="BT155" i="14"/>
  <c r="BO155" i="14"/>
  <c r="BI155" i="14"/>
  <c r="AY155" i="14"/>
  <c r="AK155" i="14"/>
  <c r="AH155" i="14"/>
  <c r="AE155" i="14"/>
  <c r="AB155" i="14"/>
  <c r="Y155" i="14"/>
  <c r="V155" i="14"/>
  <c r="S155" i="14"/>
  <c r="P155" i="14"/>
  <c r="M155" i="14"/>
  <c r="J155" i="14"/>
  <c r="G155" i="14"/>
  <c r="D155" i="14"/>
  <c r="AX154" i="14"/>
  <c r="AU154" i="14"/>
  <c r="AR154" i="14"/>
  <c r="AO154" i="14"/>
  <c r="HJ152" i="14"/>
  <c r="HG152" i="14"/>
  <c r="HD152" i="14"/>
  <c r="HA152" i="14"/>
  <c r="GU152" i="14"/>
  <c r="GR152" i="14"/>
  <c r="GI152" i="14"/>
  <c r="GF152" i="14"/>
  <c r="GC152" i="14"/>
  <c r="FZ152" i="14"/>
  <c r="FW152" i="14"/>
  <c r="FQ152" i="14"/>
  <c r="FN152" i="14"/>
  <c r="FK152" i="14"/>
  <c r="FH152" i="14"/>
  <c r="FE152" i="14"/>
  <c r="FB152" i="14"/>
  <c r="EY152" i="14"/>
  <c r="ES152" i="14"/>
  <c r="EP152" i="14"/>
  <c r="EM152" i="14"/>
  <c r="EJ152" i="14"/>
  <c r="DX152" i="14"/>
  <c r="DU152" i="14"/>
  <c r="DO152" i="14"/>
  <c r="DL152" i="14"/>
  <c r="DI152" i="14"/>
  <c r="DF152" i="14"/>
  <c r="CZ152" i="14"/>
  <c r="CW152" i="14"/>
  <c r="CT152" i="14"/>
  <c r="CQ152" i="14"/>
  <c r="CN152" i="14"/>
  <c r="CK152" i="14"/>
  <c r="CH152" i="14"/>
  <c r="CE152" i="14"/>
  <c r="CB152" i="14"/>
  <c r="BY152" i="14"/>
  <c r="BV152" i="14"/>
  <c r="BS152" i="14"/>
  <c r="BP152" i="14"/>
  <c r="BM152" i="14"/>
  <c r="BJ152" i="14"/>
  <c r="BG152" i="14"/>
  <c r="BD152" i="14"/>
  <c r="BA152" i="14"/>
  <c r="AX152" i="14"/>
  <c r="AU152" i="14"/>
  <c r="AR152" i="14"/>
  <c r="AO152" i="14"/>
  <c r="HJ151" i="14"/>
  <c r="HG151" i="14"/>
  <c r="HA151" i="14"/>
  <c r="GX151" i="14"/>
  <c r="GU151" i="14"/>
  <c r="GR151" i="14"/>
  <c r="GO151" i="14"/>
  <c r="GL151" i="14"/>
  <c r="GI151" i="14"/>
  <c r="GC151" i="14"/>
  <c r="FZ151" i="14"/>
  <c r="FW151" i="14"/>
  <c r="FQ151" i="14"/>
  <c r="FN151" i="14"/>
  <c r="FK151" i="14"/>
  <c r="FH151" i="14"/>
  <c r="FE151" i="14"/>
  <c r="FB151" i="14"/>
  <c r="EY151" i="14"/>
  <c r="EV151" i="14"/>
  <c r="ES151" i="14"/>
  <c r="EP151" i="14"/>
  <c r="EM151" i="14"/>
  <c r="EJ151" i="14"/>
  <c r="EG151" i="14"/>
  <c r="ED151" i="14"/>
  <c r="EA151" i="14"/>
  <c r="DX151" i="14"/>
  <c r="DU151" i="14"/>
  <c r="DR151" i="14"/>
  <c r="DO151" i="14"/>
  <c r="DI151" i="14"/>
  <c r="DF151" i="14"/>
  <c r="DC151" i="14"/>
  <c r="CZ151" i="14"/>
  <c r="CW151" i="14"/>
  <c r="CT151" i="14"/>
  <c r="CQ151" i="14"/>
  <c r="CK151" i="14"/>
  <c r="CH151" i="14"/>
  <c r="CE151" i="14"/>
  <c r="CB151" i="14"/>
  <c r="BY151" i="14"/>
  <c r="BV151" i="14"/>
  <c r="BS151" i="14"/>
  <c r="BM151" i="14"/>
  <c r="BJ151" i="14"/>
  <c r="BG151" i="14"/>
  <c r="BD151" i="14"/>
  <c r="BA151" i="14"/>
  <c r="AX151" i="14"/>
  <c r="AU151" i="14"/>
  <c r="AR151" i="14"/>
  <c r="AO151" i="14"/>
  <c r="HJ150" i="14"/>
  <c r="HG150" i="14"/>
  <c r="HD150" i="14"/>
  <c r="HA150" i="14"/>
  <c r="GX150" i="14"/>
  <c r="GU150" i="14"/>
  <c r="GR150" i="14"/>
  <c r="GO150" i="14"/>
  <c r="GL150" i="14"/>
  <c r="GI150" i="14"/>
  <c r="GF150" i="14"/>
  <c r="GC150" i="14"/>
  <c r="FZ150" i="14"/>
  <c r="FW150" i="14"/>
  <c r="FQ150" i="14"/>
  <c r="FN150" i="14"/>
  <c r="FK150" i="14"/>
  <c r="FE150" i="14"/>
  <c r="FB150" i="14"/>
  <c r="EY150" i="14"/>
  <c r="ES150" i="14"/>
  <c r="EP150" i="14"/>
  <c r="EM150" i="14"/>
  <c r="EJ150" i="14"/>
  <c r="EG150" i="14"/>
  <c r="ED150" i="14"/>
  <c r="EA150" i="14"/>
  <c r="DX150" i="14"/>
  <c r="DU150" i="14"/>
  <c r="DL150" i="14"/>
  <c r="DI150" i="14"/>
  <c r="DF150" i="14"/>
  <c r="DC150" i="14"/>
  <c r="CZ150" i="14"/>
  <c r="CW150" i="14"/>
  <c r="CT150" i="14"/>
  <c r="CQ150" i="14"/>
  <c r="CN150" i="14"/>
  <c r="CK150" i="14"/>
  <c r="CH150" i="14"/>
  <c r="CE150" i="14"/>
  <c r="CB150" i="14"/>
  <c r="BY150" i="14"/>
  <c r="BV150" i="14"/>
  <c r="BP150" i="14"/>
  <c r="BM150" i="14"/>
  <c r="BJ150" i="14"/>
  <c r="BG150" i="14"/>
  <c r="BA150" i="14"/>
  <c r="AX150" i="14"/>
  <c r="AR150" i="14"/>
  <c r="AO150" i="14"/>
  <c r="HG149" i="14"/>
  <c r="HA149" i="14"/>
  <c r="GX149" i="14"/>
  <c r="GU149" i="14"/>
  <c r="GR149" i="14"/>
  <c r="GO149" i="14"/>
  <c r="GO147" i="14" s="1"/>
  <c r="GM147" i="14"/>
  <c r="GL149" i="14"/>
  <c r="GI149" i="14"/>
  <c r="GF149" i="14"/>
  <c r="GC149" i="14"/>
  <c r="FZ149" i="14"/>
  <c r="FW149" i="14"/>
  <c r="FS147" i="14"/>
  <c r="FQ149" i="14"/>
  <c r="FN149" i="14"/>
  <c r="FE149" i="14"/>
  <c r="FB149" i="14"/>
  <c r="EY149" i="14"/>
  <c r="EU147" i="14"/>
  <c r="EO147" i="14"/>
  <c r="EL147" i="14"/>
  <c r="EG149" i="14"/>
  <c r="ED149" i="14"/>
  <c r="EA149" i="14"/>
  <c r="DV147" i="14"/>
  <c r="DU149" i="14"/>
  <c r="DU147" i="14" s="1"/>
  <c r="DT147" i="14"/>
  <c r="DQ147" i="14"/>
  <c r="DR149" i="14"/>
  <c r="DI149" i="14"/>
  <c r="DH147" i="14"/>
  <c r="DC149" i="14"/>
  <c r="CZ149" i="14"/>
  <c r="CT149" i="14"/>
  <c r="CN149" i="14"/>
  <c r="CK149" i="14"/>
  <c r="CI147" i="14"/>
  <c r="CH149" i="14"/>
  <c r="CB149" i="14"/>
  <c r="BY149" i="14"/>
  <c r="BV149" i="14"/>
  <c r="BM149" i="14"/>
  <c r="BJ149" i="14"/>
  <c r="BG149" i="14"/>
  <c r="BC147" i="14"/>
  <c r="BD149" i="14"/>
  <c r="BD147" i="14" s="1"/>
  <c r="BA149" i="14"/>
  <c r="AX149" i="14"/>
  <c r="AM147" i="14"/>
  <c r="HH147" i="14"/>
  <c r="HG148" i="14"/>
  <c r="HG147" i="14" s="1"/>
  <c r="HC147" i="14"/>
  <c r="HA148" i="14"/>
  <c r="GO148" i="14"/>
  <c r="GK147" i="14"/>
  <c r="GH147" i="14"/>
  <c r="GI148" i="14"/>
  <c r="GI147" i="14" s="1"/>
  <c r="GF148" i="14"/>
  <c r="GF147" i="14" s="1"/>
  <c r="GB147" i="14"/>
  <c r="FZ148" i="14"/>
  <c r="FX147" i="14"/>
  <c r="FW148" i="14"/>
  <c r="FW147" i="14" s="1"/>
  <c r="FN148" i="14"/>
  <c r="FK148" i="14"/>
  <c r="FH148" i="14"/>
  <c r="FA147" i="14"/>
  <c r="EZ147" i="14"/>
  <c r="EP148" i="14"/>
  <c r="EJ148" i="14"/>
  <c r="ED148" i="14"/>
  <c r="ED147" i="14" s="1"/>
  <c r="DY147" i="14"/>
  <c r="DW147" i="14"/>
  <c r="DU148" i="14"/>
  <c r="DR148" i="14"/>
  <c r="DO148" i="14"/>
  <c r="DF148" i="14"/>
  <c r="DC148" i="14"/>
  <c r="CY147" i="14"/>
  <c r="CS147" i="14"/>
  <c r="CR147" i="14"/>
  <c r="CN148" i="14"/>
  <c r="CH148" i="14"/>
  <c r="CE148" i="14"/>
  <c r="CA147" i="14"/>
  <c r="BY148" i="14"/>
  <c r="BY147" i="14" s="1"/>
  <c r="BO147" i="14"/>
  <c r="BM148" i="14"/>
  <c r="BG148" i="14"/>
  <c r="BG147" i="14" s="1"/>
  <c r="BF147" i="14"/>
  <c r="BD148" i="14"/>
  <c r="AX148" i="14"/>
  <c r="AX147" i="14" s="1"/>
  <c r="AU148" i="14"/>
  <c r="AT147" i="14"/>
  <c r="AO148" i="14"/>
  <c r="AN147" i="14"/>
  <c r="HI147" i="14"/>
  <c r="HE147" i="14"/>
  <c r="HA147" i="14"/>
  <c r="GZ147" i="14"/>
  <c r="GY147" i="14"/>
  <c r="GW147" i="14"/>
  <c r="GS147" i="14"/>
  <c r="GQ147" i="14"/>
  <c r="GN147" i="14"/>
  <c r="GE147" i="14"/>
  <c r="GD147" i="14"/>
  <c r="FY147" i="14"/>
  <c r="FV147" i="14"/>
  <c r="FU147" i="14"/>
  <c r="FO147" i="14"/>
  <c r="FN147" i="14"/>
  <c r="FM147" i="14"/>
  <c r="FL147" i="14"/>
  <c r="FG147" i="14"/>
  <c r="FF147" i="14"/>
  <c r="FD147" i="14"/>
  <c r="EW147" i="14"/>
  <c r="EI147" i="14"/>
  <c r="EH147" i="14"/>
  <c r="EE147" i="14"/>
  <c r="EC147" i="14"/>
  <c r="EB147" i="14"/>
  <c r="DZ147" i="14"/>
  <c r="DS147" i="14"/>
  <c r="DD147" i="14"/>
  <c r="DB147" i="14"/>
  <c r="DA147" i="14"/>
  <c r="CX147" i="14"/>
  <c r="CP147" i="14"/>
  <c r="CO147" i="14"/>
  <c r="CM147" i="14"/>
  <c r="CG147" i="14"/>
  <c r="CD147" i="14"/>
  <c r="CC147" i="14"/>
  <c r="BX147" i="14"/>
  <c r="BW147" i="14"/>
  <c r="BN147" i="14"/>
  <c r="BL147" i="14"/>
  <c r="BK147" i="14"/>
  <c r="BI147" i="14"/>
  <c r="BE147" i="14"/>
  <c r="AZ147" i="14"/>
  <c r="AW147" i="14"/>
  <c r="AV147" i="14"/>
  <c r="AK147" i="14"/>
  <c r="AK159" i="14" s="1"/>
  <c r="AH147" i="14"/>
  <c r="AH159" i="14" s="1"/>
  <c r="AE147" i="14"/>
  <c r="AE159" i="14" s="1"/>
  <c r="AE171" i="14" s="1"/>
  <c r="AB147" i="14"/>
  <c r="AB159" i="14" s="1"/>
  <c r="Y147" i="14"/>
  <c r="V147" i="14"/>
  <c r="V159" i="14" s="1"/>
  <c r="V171" i="14" s="1"/>
  <c r="S147" i="14"/>
  <c r="P147" i="14"/>
  <c r="M147" i="14"/>
  <c r="M159" i="14" s="1"/>
  <c r="J147" i="14"/>
  <c r="J159" i="14" s="1"/>
  <c r="J171" i="14" s="1"/>
  <c r="G147" i="14"/>
  <c r="D147" i="14"/>
  <c r="D159" i="14" s="1"/>
  <c r="HJ146" i="14"/>
  <c r="HG146" i="14"/>
  <c r="HD146" i="14"/>
  <c r="GX146" i="14"/>
  <c r="GU146" i="14"/>
  <c r="GR146" i="14"/>
  <c r="GO146" i="14"/>
  <c r="GL146" i="14"/>
  <c r="GF146" i="14"/>
  <c r="GC146" i="14"/>
  <c r="FZ146" i="14"/>
  <c r="FW146" i="14"/>
  <c r="FT146" i="14"/>
  <c r="FQ146" i="14"/>
  <c r="FK146" i="14"/>
  <c r="FH146" i="14"/>
  <c r="FB146" i="14"/>
  <c r="EY146" i="14"/>
  <c r="EV146" i="14"/>
  <c r="ES146" i="14"/>
  <c r="EP146" i="14"/>
  <c r="EM146" i="14"/>
  <c r="EJ146" i="14"/>
  <c r="EG146" i="14"/>
  <c r="EA146" i="14"/>
  <c r="DX146" i="14"/>
  <c r="DU146" i="14"/>
  <c r="DR146" i="14"/>
  <c r="DL146" i="14"/>
  <c r="DF146" i="14"/>
  <c r="DC146" i="14"/>
  <c r="CZ146" i="14"/>
  <c r="CW146" i="14"/>
  <c r="CT146" i="14"/>
  <c r="CQ146" i="14"/>
  <c r="CH146" i="14"/>
  <c r="CE146" i="14"/>
  <c r="CB146" i="14"/>
  <c r="BY146" i="14"/>
  <c r="BV146" i="14"/>
  <c r="BS146" i="14"/>
  <c r="BJ146" i="14"/>
  <c r="BD146" i="14"/>
  <c r="BA146" i="14"/>
  <c r="AU146" i="14"/>
  <c r="AR146" i="14"/>
  <c r="AO146" i="14"/>
  <c r="HJ145" i="14"/>
  <c r="HG145" i="14"/>
  <c r="HA145" i="14"/>
  <c r="GR145" i="14"/>
  <c r="GL145" i="14"/>
  <c r="GI145" i="14"/>
  <c r="FZ145" i="14"/>
  <c r="FW145" i="14"/>
  <c r="FT145" i="14"/>
  <c r="FK145" i="14"/>
  <c r="FH145" i="14"/>
  <c r="FB145" i="14"/>
  <c r="EJ145" i="14"/>
  <c r="EA145" i="14"/>
  <c r="DR145" i="14"/>
  <c r="CQ145" i="14"/>
  <c r="CE145" i="14"/>
  <c r="BV145" i="14"/>
  <c r="BJ145" i="14"/>
  <c r="AU145" i="14"/>
  <c r="GY142" i="14"/>
  <c r="GJ142" i="14"/>
  <c r="FC142" i="14"/>
  <c r="EZ142" i="14"/>
  <c r="CX142" i="14"/>
  <c r="AM142" i="14"/>
  <c r="AK142" i="14"/>
  <c r="AH142" i="14"/>
  <c r="AE142" i="14"/>
  <c r="AB142" i="14"/>
  <c r="Y142" i="14"/>
  <c r="V142" i="14"/>
  <c r="S142" i="14"/>
  <c r="P142" i="14"/>
  <c r="M142" i="14"/>
  <c r="J142" i="14"/>
  <c r="G142" i="14"/>
  <c r="D142" i="14"/>
  <c r="HJ141" i="14"/>
  <c r="HG141" i="14"/>
  <c r="HD141" i="14"/>
  <c r="GX141" i="14"/>
  <c r="GU141" i="14"/>
  <c r="GR141" i="14"/>
  <c r="GO141" i="14"/>
  <c r="GL141" i="14"/>
  <c r="GI141" i="14"/>
  <c r="GF141" i="14"/>
  <c r="FZ141" i="14"/>
  <c r="FW141" i="14"/>
  <c r="FT141" i="14"/>
  <c r="FQ141" i="14"/>
  <c r="FK141" i="14"/>
  <c r="FH141" i="14"/>
  <c r="FB141" i="14"/>
  <c r="EY141" i="14"/>
  <c r="EV141" i="14"/>
  <c r="ES141" i="14"/>
  <c r="EP141" i="14"/>
  <c r="EM141" i="14"/>
  <c r="EJ141" i="14"/>
  <c r="ED141" i="14"/>
  <c r="EA141" i="14"/>
  <c r="DX141" i="14"/>
  <c r="DU141" i="14"/>
  <c r="DR141" i="14"/>
  <c r="DL141" i="14"/>
  <c r="DF141" i="14"/>
  <c r="DC141" i="14"/>
  <c r="CZ141" i="14"/>
  <c r="CW141" i="14"/>
  <c r="CT141" i="14"/>
  <c r="CN141" i="14"/>
  <c r="CK141" i="14"/>
  <c r="CH141" i="14"/>
  <c r="CE141" i="14"/>
  <c r="CB141" i="14"/>
  <c r="BY141" i="14"/>
  <c r="BV141" i="14"/>
  <c r="BS141" i="14"/>
  <c r="BJ141" i="14"/>
  <c r="BG141" i="14"/>
  <c r="BD141" i="14"/>
  <c r="BA141" i="14"/>
  <c r="AX141" i="14"/>
  <c r="AU141" i="14"/>
  <c r="AR141" i="14"/>
  <c r="HJ140" i="14"/>
  <c r="HG140" i="14"/>
  <c r="HB142" i="14"/>
  <c r="HA140" i="14"/>
  <c r="GX140" i="14"/>
  <c r="GU140" i="14"/>
  <c r="GR140" i="14"/>
  <c r="GL140" i="14"/>
  <c r="GI140" i="14"/>
  <c r="GF140" i="14"/>
  <c r="GC140" i="14"/>
  <c r="FZ140" i="14"/>
  <c r="FW140" i="14"/>
  <c r="FT140" i="14"/>
  <c r="FQ140" i="14"/>
  <c r="FN140" i="14"/>
  <c r="FK140" i="14"/>
  <c r="FH140" i="14"/>
  <c r="FE140" i="14"/>
  <c r="FB140" i="14"/>
  <c r="EY140" i="14"/>
  <c r="EV140" i="14"/>
  <c r="ES140" i="14"/>
  <c r="EP140" i="14"/>
  <c r="EM140" i="14"/>
  <c r="EJ140" i="14"/>
  <c r="EG140" i="14"/>
  <c r="ED140" i="14"/>
  <c r="EA140" i="14"/>
  <c r="DO140" i="14"/>
  <c r="DL140" i="14"/>
  <c r="DI140" i="14"/>
  <c r="DF140" i="14"/>
  <c r="DC140" i="14"/>
  <c r="CZ140" i="14"/>
  <c r="CT140" i="14"/>
  <c r="CQ140" i="14"/>
  <c r="CN140" i="14"/>
  <c r="CK140" i="14"/>
  <c r="CE140" i="14"/>
  <c r="BY140" i="14"/>
  <c r="BV140" i="14"/>
  <c r="BS140" i="14"/>
  <c r="BP140" i="14"/>
  <c r="BM140" i="14"/>
  <c r="BJ140" i="14"/>
  <c r="BG140" i="14"/>
  <c r="BD140" i="14"/>
  <c r="BA140" i="14"/>
  <c r="AX140" i="14"/>
  <c r="AU140" i="14"/>
  <c r="AR140" i="14"/>
  <c r="AO140" i="14"/>
  <c r="FW139" i="14"/>
  <c r="FN139" i="14"/>
  <c r="FH139" i="14"/>
  <c r="FB139" i="14"/>
  <c r="EY139" i="14"/>
  <c r="EW142" i="14"/>
  <c r="EV139" i="14"/>
  <c r="EP139" i="14"/>
  <c r="EM139" i="14"/>
  <c r="EJ139" i="14"/>
  <c r="EG139" i="14"/>
  <c r="EA139" i="14"/>
  <c r="DX139" i="14"/>
  <c r="DU139" i="14"/>
  <c r="DR139" i="14"/>
  <c r="DO139" i="14"/>
  <c r="DM142" i="14"/>
  <c r="DL139" i="14"/>
  <c r="DF139" i="14"/>
  <c r="CZ139" i="14"/>
  <c r="CW139" i="14"/>
  <c r="CT139" i="14"/>
  <c r="CQ139" i="14"/>
  <c r="CN139" i="14"/>
  <c r="CH139" i="14"/>
  <c r="CE139" i="14"/>
  <c r="CB139" i="14"/>
  <c r="BV139" i="14"/>
  <c r="BJ139" i="14"/>
  <c r="BG139" i="14"/>
  <c r="BD139" i="14"/>
  <c r="BA139" i="14"/>
  <c r="AX139" i="14"/>
  <c r="AU139" i="14"/>
  <c r="AO139" i="14"/>
  <c r="FU142" i="14"/>
  <c r="CS138" i="14"/>
  <c r="CM138" i="14"/>
  <c r="CP138" i="14" s="1"/>
  <c r="CP142" i="14" s="1"/>
  <c r="CK138" i="14"/>
  <c r="CH138" i="14"/>
  <c r="CE138" i="14"/>
  <c r="CB138" i="14"/>
  <c r="BY138" i="14"/>
  <c r="BV138" i="14"/>
  <c r="BR142" i="14"/>
  <c r="BM138" i="14"/>
  <c r="BJ138" i="14"/>
  <c r="BG138" i="14"/>
  <c r="BD138" i="14"/>
  <c r="BA138" i="14"/>
  <c r="AX138" i="14"/>
  <c r="AW142" i="14"/>
  <c r="AU138" i="14"/>
  <c r="AQ142" i="14"/>
  <c r="AN142" i="14"/>
  <c r="AO138" i="14"/>
  <c r="HJ137" i="14"/>
  <c r="HH142" i="14"/>
  <c r="HG137" i="14"/>
  <c r="HE142" i="14"/>
  <c r="HD137" i="14"/>
  <c r="HA137" i="14"/>
  <c r="GO137" i="14"/>
  <c r="GM142" i="14"/>
  <c r="GL137" i="14"/>
  <c r="GI137" i="14"/>
  <c r="GG142" i="14"/>
  <c r="GF137" i="14"/>
  <c r="GD142" i="14"/>
  <c r="FZ137" i="14"/>
  <c r="FW137" i="14"/>
  <c r="FT137" i="14"/>
  <c r="FH137" i="14"/>
  <c r="FB137" i="14"/>
  <c r="EY137" i="14"/>
  <c r="ET142" i="14"/>
  <c r="ES137" i="14"/>
  <c r="DX137" i="14"/>
  <c r="DR137" i="14"/>
  <c r="DO137" i="14"/>
  <c r="DF137" i="14"/>
  <c r="CZ137" i="14"/>
  <c r="CT137" i="14"/>
  <c r="CN137" i="14"/>
  <c r="CK137" i="14"/>
  <c r="CC142" i="14"/>
  <c r="CA142" i="14"/>
  <c r="BZ142" i="14"/>
  <c r="BY137" i="14"/>
  <c r="BV137" i="14"/>
  <c r="BS137" i="14"/>
  <c r="BL142" i="14"/>
  <c r="BI142" i="14"/>
  <c r="BF142" i="14"/>
  <c r="BC142" i="14"/>
  <c r="AZ142" i="14"/>
  <c r="AR137" i="14"/>
  <c r="AO137" i="14"/>
  <c r="HJ135" i="14"/>
  <c r="HG135" i="14"/>
  <c r="HD135" i="14"/>
  <c r="HA135" i="14"/>
  <c r="GX135" i="14"/>
  <c r="GU135" i="14"/>
  <c r="GR135" i="14"/>
  <c r="GL135" i="14"/>
  <c r="GI135" i="14"/>
  <c r="GF135" i="14"/>
  <c r="GC135" i="14"/>
  <c r="FW135" i="14"/>
  <c r="FT135" i="14"/>
  <c r="FN135" i="14"/>
  <c r="FK135" i="14"/>
  <c r="FH135" i="14"/>
  <c r="FE135" i="14"/>
  <c r="FB135" i="14"/>
  <c r="EY135" i="14"/>
  <c r="EP135" i="14"/>
  <c r="EM135" i="14"/>
  <c r="EJ135" i="14"/>
  <c r="EG135" i="14"/>
  <c r="ED135" i="14"/>
  <c r="EA135" i="14"/>
  <c r="DX135" i="14"/>
  <c r="DR135" i="14"/>
  <c r="DL135" i="14"/>
  <c r="DI135" i="14"/>
  <c r="DF135" i="14"/>
  <c r="DC135" i="14"/>
  <c r="CZ135" i="14"/>
  <c r="CW135" i="14"/>
  <c r="CT135" i="14"/>
  <c r="CQ135" i="14"/>
  <c r="CN135" i="14"/>
  <c r="CK135" i="14"/>
  <c r="CH135" i="14"/>
  <c r="CE135" i="14"/>
  <c r="CB135" i="14"/>
  <c r="BY135" i="14"/>
  <c r="BS135" i="14"/>
  <c r="BP135" i="14"/>
  <c r="BM135" i="14"/>
  <c r="BJ135" i="14"/>
  <c r="BD135" i="14"/>
  <c r="BA135" i="14"/>
  <c r="AX135" i="14"/>
  <c r="AU135" i="14"/>
  <c r="AR135" i="14"/>
  <c r="AO135" i="14"/>
  <c r="HJ134" i="14"/>
  <c r="HG134" i="14"/>
  <c r="HD134" i="14"/>
  <c r="GX134" i="14"/>
  <c r="GU134" i="14"/>
  <c r="GO134" i="14"/>
  <c r="GI134" i="14"/>
  <c r="GF134" i="14"/>
  <c r="GC134" i="14"/>
  <c r="FW134" i="14"/>
  <c r="FT134" i="14"/>
  <c r="FQ134" i="14"/>
  <c r="FN134" i="14"/>
  <c r="FK134" i="14"/>
  <c r="FH134" i="14"/>
  <c r="FE134" i="14"/>
  <c r="FB134" i="14"/>
  <c r="EY134" i="14"/>
  <c r="EV134" i="14"/>
  <c r="ES134" i="14"/>
  <c r="EP134" i="14"/>
  <c r="EJ134" i="14"/>
  <c r="EG134" i="14"/>
  <c r="ED134" i="14"/>
  <c r="EA134" i="14"/>
  <c r="DX134" i="14"/>
  <c r="DU134" i="14"/>
  <c r="DR134" i="14"/>
  <c r="DO134" i="14"/>
  <c r="DL134" i="14"/>
  <c r="CZ134" i="14"/>
  <c r="CW134" i="14"/>
  <c r="CT134" i="14"/>
  <c r="CQ134" i="14"/>
  <c r="CN134" i="14"/>
  <c r="CK134" i="14"/>
  <c r="CH134" i="14"/>
  <c r="CE134" i="14"/>
  <c r="CB134" i="14"/>
  <c r="BY134" i="14"/>
  <c r="BV134" i="14"/>
  <c r="BS134" i="14"/>
  <c r="BP134" i="14"/>
  <c r="BM134" i="14"/>
  <c r="BJ134" i="14"/>
  <c r="BG134" i="14"/>
  <c r="BD134" i="14"/>
  <c r="BA134" i="14"/>
  <c r="AX134" i="14"/>
  <c r="AR134" i="14"/>
  <c r="AO134" i="14"/>
  <c r="HJ133" i="14"/>
  <c r="HG133" i="14"/>
  <c r="HD133" i="14"/>
  <c r="HA133" i="14"/>
  <c r="GX133" i="14"/>
  <c r="GR133" i="14"/>
  <c r="GL133" i="14"/>
  <c r="GI133" i="14"/>
  <c r="GF133" i="14"/>
  <c r="FW133" i="14"/>
  <c r="FT133" i="14"/>
  <c r="FN133" i="14"/>
  <c r="FH133" i="14"/>
  <c r="FE133" i="14"/>
  <c r="FB133" i="14"/>
  <c r="EY133" i="14"/>
  <c r="EV133" i="14"/>
  <c r="EP133" i="14"/>
  <c r="EM133" i="14"/>
  <c r="EJ133" i="14"/>
  <c r="EG133" i="14"/>
  <c r="ED133" i="14"/>
  <c r="EA133" i="14"/>
  <c r="DX133" i="14"/>
  <c r="DU133" i="14"/>
  <c r="DR133" i="14"/>
  <c r="DO133" i="14"/>
  <c r="DL133" i="14"/>
  <c r="DF133" i="14"/>
  <c r="DC133" i="14"/>
  <c r="CZ133" i="14"/>
  <c r="CT133" i="14"/>
  <c r="CQ133" i="14"/>
  <c r="CN133" i="14"/>
  <c r="CK133" i="14"/>
  <c r="CH133" i="14"/>
  <c r="CE133" i="14"/>
  <c r="CB133" i="14"/>
  <c r="BY133" i="14"/>
  <c r="BV133" i="14"/>
  <c r="BS133" i="14"/>
  <c r="BP133" i="14"/>
  <c r="BM133" i="14"/>
  <c r="BJ133" i="14"/>
  <c r="BG133" i="14"/>
  <c r="BD133" i="14"/>
  <c r="AX133" i="14"/>
  <c r="AU133" i="14"/>
  <c r="AR133" i="14"/>
  <c r="AO133" i="14"/>
  <c r="AN130" i="14"/>
  <c r="HG132" i="14"/>
  <c r="HD132" i="14"/>
  <c r="GX132" i="14"/>
  <c r="GU132" i="14"/>
  <c r="GR132" i="14"/>
  <c r="GO132" i="14"/>
  <c r="GI132" i="14"/>
  <c r="GF132" i="14"/>
  <c r="FZ132" i="14"/>
  <c r="FW132" i="14"/>
  <c r="FT132" i="14"/>
  <c r="FQ132" i="14"/>
  <c r="FN132" i="14"/>
  <c r="FK132" i="14"/>
  <c r="FH132" i="14"/>
  <c r="FB132" i="14"/>
  <c r="EM132" i="14"/>
  <c r="EJ132" i="14"/>
  <c r="EG132" i="14"/>
  <c r="EB130" i="14"/>
  <c r="DX132" i="14"/>
  <c r="DR132" i="14"/>
  <c r="DO132" i="14"/>
  <c r="DL132" i="14"/>
  <c r="DI132" i="14"/>
  <c r="DC132" i="14"/>
  <c r="CZ132" i="14"/>
  <c r="CW132" i="14"/>
  <c r="CT132" i="14"/>
  <c r="CQ132" i="14"/>
  <c r="CN132" i="14"/>
  <c r="CK132" i="14"/>
  <c r="CH132" i="14"/>
  <c r="CE132" i="14"/>
  <c r="CB132" i="14"/>
  <c r="BW130" i="14"/>
  <c r="BJ132" i="14"/>
  <c r="BD132" i="14"/>
  <c r="BA132" i="14"/>
  <c r="AX132" i="14"/>
  <c r="AU132" i="14"/>
  <c r="AR132" i="14"/>
  <c r="GA130" i="14"/>
  <c r="FO130" i="14"/>
  <c r="EZ130" i="14"/>
  <c r="EH130" i="14"/>
  <c r="DJ130" i="14"/>
  <c r="CR130" i="14"/>
  <c r="CI130" i="14"/>
  <c r="BT130" i="14"/>
  <c r="AU131" i="14"/>
  <c r="AR131" i="14"/>
  <c r="AR130" i="14" s="1"/>
  <c r="AO131" i="14"/>
  <c r="HE130" i="14"/>
  <c r="HB130" i="14"/>
  <c r="GY130" i="14"/>
  <c r="GS130" i="14"/>
  <c r="GP130" i="14"/>
  <c r="GM130" i="14"/>
  <c r="FI130" i="14"/>
  <c r="FF130" i="14"/>
  <c r="EQ130" i="14"/>
  <c r="DM130" i="14"/>
  <c r="DA130" i="14"/>
  <c r="CX130" i="14"/>
  <c r="CU130" i="14"/>
  <c r="CO130" i="14"/>
  <c r="BQ130" i="14"/>
  <c r="AS130" i="14"/>
  <c r="AQ130" i="14"/>
  <c r="AP130" i="14"/>
  <c r="AK130" i="14"/>
  <c r="AH130" i="14"/>
  <c r="AE130" i="14"/>
  <c r="AB130" i="14"/>
  <c r="Y130" i="14"/>
  <c r="V130" i="14"/>
  <c r="S130" i="14"/>
  <c r="P130" i="14"/>
  <c r="M130" i="14"/>
  <c r="J130" i="14"/>
  <c r="G130" i="14"/>
  <c r="D130" i="14"/>
  <c r="HJ129" i="14"/>
  <c r="HG129" i="14"/>
  <c r="HC127" i="14"/>
  <c r="HA129" i="14"/>
  <c r="GX129" i="14"/>
  <c r="GU129" i="14"/>
  <c r="GU127" i="14" s="1"/>
  <c r="GS127" i="14"/>
  <c r="GQ127" i="14"/>
  <c r="GO129" i="14"/>
  <c r="GI129" i="14"/>
  <c r="GF129" i="14"/>
  <c r="GC129" i="14"/>
  <c r="FZ129" i="14"/>
  <c r="FW129" i="14"/>
  <c r="FT129" i="14"/>
  <c r="FQ129" i="14"/>
  <c r="FN129" i="14"/>
  <c r="FK129" i="14"/>
  <c r="FH129" i="14"/>
  <c r="EY129" i="14"/>
  <c r="EV129" i="14"/>
  <c r="EU127" i="14"/>
  <c r="ER127" i="14"/>
  <c r="EP129" i="14"/>
  <c r="EM129" i="14"/>
  <c r="EJ129" i="14"/>
  <c r="EG129" i="14"/>
  <c r="ED129" i="14"/>
  <c r="EA129" i="14"/>
  <c r="DT127" i="14"/>
  <c r="DR129" i="14"/>
  <c r="DN127" i="14"/>
  <c r="DK127" i="14"/>
  <c r="DL129" i="14"/>
  <c r="DF129" i="14"/>
  <c r="CZ129" i="14"/>
  <c r="CW129" i="14"/>
  <c r="CT129" i="14"/>
  <c r="CT127" i="14" s="1"/>
  <c r="CQ129" i="14"/>
  <c r="CN129" i="14"/>
  <c r="BY129" i="14"/>
  <c r="BV129" i="14"/>
  <c r="BS129" i="14"/>
  <c r="BP129" i="14"/>
  <c r="BP127" i="14" s="1"/>
  <c r="BJ129" i="14"/>
  <c r="BG129" i="14"/>
  <c r="BD129" i="14"/>
  <c r="AX129" i="14"/>
  <c r="AT127" i="14"/>
  <c r="AO129" i="14"/>
  <c r="HJ128" i="14"/>
  <c r="HI127" i="14"/>
  <c r="HF127" i="14"/>
  <c r="GU128" i="14"/>
  <c r="GR128" i="14"/>
  <c r="GI128" i="14"/>
  <c r="GI127" i="14" s="1"/>
  <c r="GF128" i="14"/>
  <c r="GF127" i="14" s="1"/>
  <c r="GE127" i="14"/>
  <c r="GC128" i="14"/>
  <c r="GB127" i="14"/>
  <c r="FZ128" i="14"/>
  <c r="FW128" i="14"/>
  <c r="FW127" i="14" s="1"/>
  <c r="FN128" i="14"/>
  <c r="FM127" i="14"/>
  <c r="FK128" i="14"/>
  <c r="FG127" i="14"/>
  <c r="FE128" i="14"/>
  <c r="FD127" i="14"/>
  <c r="FB128" i="14"/>
  <c r="EX127" i="14"/>
  <c r="ES128" i="14"/>
  <c r="EP128" i="14"/>
  <c r="EN127" i="14"/>
  <c r="EA128" i="14"/>
  <c r="EA127" i="14" s="1"/>
  <c r="DQ127" i="14"/>
  <c r="DO128" i="14"/>
  <c r="DI128" i="14"/>
  <c r="DF128" i="14"/>
  <c r="DF127" i="14" s="1"/>
  <c r="DD127" i="14"/>
  <c r="DA127" i="14"/>
  <c r="CZ128" i="14"/>
  <c r="CZ127" i="14" s="1"/>
  <c r="CW128" i="14"/>
  <c r="CT128" i="14"/>
  <c r="CP127" i="14"/>
  <c r="CN128" i="14"/>
  <c r="CN127" i="14" s="1"/>
  <c r="CK128" i="14"/>
  <c r="CI127" i="14"/>
  <c r="CF127" i="14"/>
  <c r="CE128" i="14"/>
  <c r="CC127" i="14"/>
  <c r="CA127" i="14"/>
  <c r="BV128" i="14"/>
  <c r="BV127" i="14" s="1"/>
  <c r="BS128" i="14"/>
  <c r="BS127" i="14" s="1"/>
  <c r="BR127" i="14"/>
  <c r="BQ127" i="14"/>
  <c r="BP128" i="14"/>
  <c r="BO127" i="14"/>
  <c r="BI127" i="14"/>
  <c r="BJ128" i="14"/>
  <c r="BJ127" i="14" s="1"/>
  <c r="BG128" i="14"/>
  <c r="BG127" i="14" s="1"/>
  <c r="BC127" i="14"/>
  <c r="AZ127" i="14"/>
  <c r="AX128" i="14"/>
  <c r="AQ127" i="14"/>
  <c r="AR128" i="14"/>
  <c r="AO128" i="14"/>
  <c r="HJ127" i="14"/>
  <c r="HH127" i="14"/>
  <c r="GZ127" i="14"/>
  <c r="GW127" i="14"/>
  <c r="GP127" i="14"/>
  <c r="GN127" i="14"/>
  <c r="GH127" i="14"/>
  <c r="GG127" i="14"/>
  <c r="GD127" i="14"/>
  <c r="FY127" i="14"/>
  <c r="FX127" i="14"/>
  <c r="FV127" i="14"/>
  <c r="FS127" i="14"/>
  <c r="FR127" i="14"/>
  <c r="FP127" i="14"/>
  <c r="FN127" i="14"/>
  <c r="FL127" i="14"/>
  <c r="FJ127" i="14"/>
  <c r="FI127" i="14"/>
  <c r="FA127" i="14"/>
  <c r="EQ127" i="14"/>
  <c r="EP127" i="14"/>
  <c r="EO127" i="14"/>
  <c r="EL127" i="14"/>
  <c r="EI127" i="14"/>
  <c r="EF127" i="14"/>
  <c r="EC127" i="14"/>
  <c r="DZ127" i="14"/>
  <c r="DM127" i="14"/>
  <c r="DH127" i="14"/>
  <c r="DG127" i="14"/>
  <c r="DE127" i="14"/>
  <c r="CY127" i="14"/>
  <c r="CV127" i="14"/>
  <c r="CS127" i="14"/>
  <c r="CM127" i="14"/>
  <c r="CL127" i="14"/>
  <c r="CJ127" i="14"/>
  <c r="CD127" i="14"/>
  <c r="BZ127" i="14"/>
  <c r="BW127" i="14"/>
  <c r="BU127" i="14"/>
  <c r="BT127" i="14"/>
  <c r="BN127" i="14"/>
  <c r="BL127" i="14"/>
  <c r="BH127" i="14"/>
  <c r="BF127" i="14"/>
  <c r="AX127" i="14"/>
  <c r="AW127" i="14"/>
  <c r="AV127" i="14"/>
  <c r="AN127" i="14"/>
  <c r="AK127" i="14"/>
  <c r="AH127" i="14"/>
  <c r="AE127" i="14"/>
  <c r="AB127" i="14"/>
  <c r="Y127" i="14"/>
  <c r="V127" i="14"/>
  <c r="S127" i="14"/>
  <c r="P127" i="14"/>
  <c r="M127" i="14"/>
  <c r="J127" i="14"/>
  <c r="G127" i="14"/>
  <c r="D127" i="14"/>
  <c r="ED126" i="14"/>
  <c r="EA126" i="14"/>
  <c r="DX126" i="14"/>
  <c r="DU126" i="14"/>
  <c r="DR126" i="14"/>
  <c r="DO126" i="14"/>
  <c r="DI126" i="14"/>
  <c r="DF126" i="14"/>
  <c r="DC126" i="14"/>
  <c r="CZ126" i="14"/>
  <c r="CW126" i="14"/>
  <c r="CT126" i="14"/>
  <c r="CH126" i="14"/>
  <c r="CB126" i="14"/>
  <c r="BV126" i="14"/>
  <c r="BS126" i="14"/>
  <c r="BP126" i="14"/>
  <c r="BJ126" i="14"/>
  <c r="BG126" i="14"/>
  <c r="BD126" i="14"/>
  <c r="BA126" i="14"/>
  <c r="AX126" i="14"/>
  <c r="AU126" i="14"/>
  <c r="AR126" i="14"/>
  <c r="AO126" i="14"/>
  <c r="FK125" i="14"/>
  <c r="FH125" i="14"/>
  <c r="FB125" i="14"/>
  <c r="EY125" i="14"/>
  <c r="EV125" i="14"/>
  <c r="ES125" i="14"/>
  <c r="EP125" i="14"/>
  <c r="EM125" i="14"/>
  <c r="EM120" i="14" s="1"/>
  <c r="EG125" i="14"/>
  <c r="ED125" i="14"/>
  <c r="EA125" i="14"/>
  <c r="DX125" i="14"/>
  <c r="DR125" i="14"/>
  <c r="DO125" i="14"/>
  <c r="DL125" i="14"/>
  <c r="DI125" i="14"/>
  <c r="DE120" i="14"/>
  <c r="DC125" i="14"/>
  <c r="CZ125" i="14"/>
  <c r="CN125" i="14"/>
  <c r="CM120" i="14"/>
  <c r="CK125" i="14"/>
  <c r="CH125" i="14"/>
  <c r="CE125" i="14"/>
  <c r="CB125" i="14"/>
  <c r="BV125" i="14"/>
  <c r="BS125" i="14"/>
  <c r="BP125" i="14"/>
  <c r="BM125" i="14"/>
  <c r="BG125" i="14"/>
  <c r="BD125" i="14"/>
  <c r="BA125" i="14"/>
  <c r="AX125" i="14"/>
  <c r="AU125" i="14"/>
  <c r="AR125" i="14"/>
  <c r="AO125" i="14"/>
  <c r="HJ124" i="14"/>
  <c r="HG124" i="14"/>
  <c r="HD124" i="14"/>
  <c r="HA124" i="14"/>
  <c r="GX124" i="14"/>
  <c r="GR124" i="14"/>
  <c r="GO124" i="14"/>
  <c r="GL124" i="14"/>
  <c r="GI124" i="14"/>
  <c r="GC124" i="14"/>
  <c r="FW124" i="14"/>
  <c r="FT124" i="14"/>
  <c r="FQ124" i="14"/>
  <c r="FN124" i="14"/>
  <c r="FK124" i="14"/>
  <c r="FH124" i="14"/>
  <c r="EY124" i="14"/>
  <c r="EV124" i="14"/>
  <c r="ES124" i="14"/>
  <c r="EP124" i="14"/>
  <c r="EM124" i="14"/>
  <c r="EJ124" i="14"/>
  <c r="EG124" i="14"/>
  <c r="ED124" i="14"/>
  <c r="EA124" i="14"/>
  <c r="DX124" i="14"/>
  <c r="DU124" i="14"/>
  <c r="DQ120" i="14"/>
  <c r="DR124" i="14"/>
  <c r="DO124" i="14"/>
  <c r="DL124" i="14"/>
  <c r="DF124" i="14"/>
  <c r="DC124" i="14"/>
  <c r="CZ124" i="14"/>
  <c r="CW124" i="14"/>
  <c r="CT124" i="14"/>
  <c r="CP120" i="14"/>
  <c r="CN124" i="14"/>
  <c r="CJ120" i="14"/>
  <c r="CH124" i="14"/>
  <c r="CE124" i="14"/>
  <c r="BV124" i="14"/>
  <c r="BS124" i="14"/>
  <c r="BJ124" i="14"/>
  <c r="BD124" i="14"/>
  <c r="BA124" i="14"/>
  <c r="AX124" i="14"/>
  <c r="AU124" i="14"/>
  <c r="AR124" i="14"/>
  <c r="AO124" i="14"/>
  <c r="HJ123" i="14"/>
  <c r="HG123" i="14"/>
  <c r="HD123" i="14"/>
  <c r="HA123" i="14"/>
  <c r="GU123" i="14"/>
  <c r="GR123" i="14"/>
  <c r="GO123" i="14"/>
  <c r="GI123" i="14"/>
  <c r="GF123" i="14"/>
  <c r="GC123" i="14"/>
  <c r="FZ123" i="14"/>
  <c r="FW123" i="14"/>
  <c r="FT123" i="14"/>
  <c r="FQ123" i="14"/>
  <c r="FN123" i="14"/>
  <c r="FK123" i="14"/>
  <c r="FH123" i="14"/>
  <c r="FF120" i="14"/>
  <c r="FE123" i="14"/>
  <c r="FB123" i="14"/>
  <c r="EY123" i="14"/>
  <c r="EV123" i="14"/>
  <c r="ES123" i="14"/>
  <c r="EO120" i="14"/>
  <c r="EM123" i="14"/>
  <c r="EJ123" i="14"/>
  <c r="EG123" i="14"/>
  <c r="ED123" i="14"/>
  <c r="DX123" i="14"/>
  <c r="DR123" i="14"/>
  <c r="DO123" i="14"/>
  <c r="DL123" i="14"/>
  <c r="DI123" i="14"/>
  <c r="DF123" i="14"/>
  <c r="CZ123" i="14"/>
  <c r="CW123" i="14"/>
  <c r="CT123" i="14"/>
  <c r="CQ123" i="14"/>
  <c r="CN123" i="14"/>
  <c r="CK123" i="14"/>
  <c r="CH123" i="14"/>
  <c r="CE123" i="14"/>
  <c r="CB123" i="14"/>
  <c r="BV123" i="14"/>
  <c r="BS123" i="14"/>
  <c r="BM123" i="14"/>
  <c r="BJ123" i="14"/>
  <c r="BG123" i="14"/>
  <c r="BD123" i="14"/>
  <c r="AX123" i="14"/>
  <c r="AU123" i="14"/>
  <c r="AQ120" i="14"/>
  <c r="AN120" i="14"/>
  <c r="AO123" i="14"/>
  <c r="HJ122" i="14"/>
  <c r="HG122" i="14"/>
  <c r="HD122" i="14"/>
  <c r="GU122" i="14"/>
  <c r="GR122" i="14"/>
  <c r="GO122" i="14"/>
  <c r="GI122" i="14"/>
  <c r="GF122" i="14"/>
  <c r="GC122" i="14"/>
  <c r="FZ122" i="14"/>
  <c r="FW122" i="14"/>
  <c r="FT122" i="14"/>
  <c r="FQ122" i="14"/>
  <c r="FM120" i="14"/>
  <c r="FK122" i="14"/>
  <c r="FB122" i="14"/>
  <c r="EV122" i="14"/>
  <c r="ES122" i="14"/>
  <c r="EP122" i="14"/>
  <c r="EM122" i="14"/>
  <c r="EF120" i="14"/>
  <c r="EC120" i="14"/>
  <c r="EA122" i="14"/>
  <c r="DX122" i="14"/>
  <c r="DU122" i="14"/>
  <c r="DR122" i="14"/>
  <c r="DN120" i="14"/>
  <c r="DL122" i="14"/>
  <c r="DF122" i="14"/>
  <c r="CZ122" i="14"/>
  <c r="CW122" i="14"/>
  <c r="CT122" i="14"/>
  <c r="CQ122" i="14"/>
  <c r="CN122" i="14"/>
  <c r="CH122" i="14"/>
  <c r="CC120" i="14"/>
  <c r="CB122" i="14"/>
  <c r="BY122" i="14"/>
  <c r="BV122" i="14"/>
  <c r="BS122" i="14"/>
  <c r="BM122" i="14"/>
  <c r="BJ122" i="14"/>
  <c r="BG122" i="14"/>
  <c r="BC120" i="14"/>
  <c r="BD122" i="14"/>
  <c r="BD120" i="14" s="1"/>
  <c r="BA122" i="14"/>
  <c r="AX122" i="14"/>
  <c r="AU122" i="14"/>
  <c r="AR122" i="14"/>
  <c r="HA121" i="14"/>
  <c r="GX121" i="14"/>
  <c r="GU121" i="14"/>
  <c r="GR121" i="14"/>
  <c r="GI121" i="14"/>
  <c r="FZ121" i="14"/>
  <c r="FW121" i="14"/>
  <c r="FQ121" i="14"/>
  <c r="FN121" i="14"/>
  <c r="FH121" i="14"/>
  <c r="FB121" i="14"/>
  <c r="EX120" i="14"/>
  <c r="ES121" i="14"/>
  <c r="ES120" i="14" s="1"/>
  <c r="EP121" i="14"/>
  <c r="EM121" i="14"/>
  <c r="EJ121" i="14"/>
  <c r="EA121" i="14"/>
  <c r="DX121" i="14"/>
  <c r="DX120" i="14" s="1"/>
  <c r="DT120" i="14"/>
  <c r="DR121" i="14"/>
  <c r="DO121" i="14"/>
  <c r="DK120" i="14"/>
  <c r="DF121" i="14"/>
  <c r="DC121" i="14"/>
  <c r="DB120" i="14"/>
  <c r="CZ121" i="14"/>
  <c r="CZ120" i="14" s="1"/>
  <c r="CY120" i="14"/>
  <c r="CW121" i="14"/>
  <c r="CS120" i="14"/>
  <c r="CN121" i="14"/>
  <c r="CE121" i="14"/>
  <c r="CD120" i="14"/>
  <c r="CB121" i="14"/>
  <c r="BX120" i="14"/>
  <c r="BR120" i="14"/>
  <c r="BM121" i="14"/>
  <c r="BG121" i="14"/>
  <c r="BE120" i="14"/>
  <c r="BD121" i="14"/>
  <c r="AW120" i="14"/>
  <c r="AT120" i="14"/>
  <c r="AR121" i="14"/>
  <c r="AP120" i="14"/>
  <c r="AO121" i="14"/>
  <c r="HE120" i="14"/>
  <c r="GY120" i="14"/>
  <c r="GG120" i="14"/>
  <c r="GD120" i="14"/>
  <c r="FX120" i="14"/>
  <c r="FU120" i="14"/>
  <c r="FA120" i="14"/>
  <c r="EU120" i="14"/>
  <c r="ER120" i="14"/>
  <c r="EN120" i="14"/>
  <c r="EK120" i="14"/>
  <c r="DZ120" i="14"/>
  <c r="DW120" i="14"/>
  <c r="DD120" i="14"/>
  <c r="CX120" i="14"/>
  <c r="CU120" i="14"/>
  <c r="CL120" i="14"/>
  <c r="CA120" i="14"/>
  <c r="BZ120" i="14"/>
  <c r="BW120" i="14"/>
  <c r="BU120" i="14"/>
  <c r="BL120" i="14"/>
  <c r="BK120" i="14"/>
  <c r="BI120" i="14"/>
  <c r="BF120" i="14"/>
  <c r="BB120" i="14"/>
  <c r="AZ120" i="14"/>
  <c r="AY120" i="14"/>
  <c r="AK120" i="14"/>
  <c r="AH120" i="14"/>
  <c r="AE120" i="14"/>
  <c r="AB120" i="14"/>
  <c r="Y120" i="14"/>
  <c r="V120" i="14"/>
  <c r="S120" i="14"/>
  <c r="P120" i="14"/>
  <c r="M120" i="14"/>
  <c r="J120" i="14"/>
  <c r="G120" i="14"/>
  <c r="D120" i="14"/>
  <c r="HJ119" i="14"/>
  <c r="HF116" i="14"/>
  <c r="HG119" i="14"/>
  <c r="HD119" i="14"/>
  <c r="GX119" i="14"/>
  <c r="GU119" i="14"/>
  <c r="GR119" i="14"/>
  <c r="GO119" i="14"/>
  <c r="GM116" i="14"/>
  <c r="GL119" i="14"/>
  <c r="GI119" i="14"/>
  <c r="GF119" i="14"/>
  <c r="GC119" i="14"/>
  <c r="FW119" i="14"/>
  <c r="FT119" i="14"/>
  <c r="FQ119" i="14"/>
  <c r="FH119" i="14"/>
  <c r="FB119" i="14"/>
  <c r="EY119" i="14"/>
  <c r="EV119" i="14"/>
  <c r="ES119" i="14"/>
  <c r="EP119" i="14"/>
  <c r="EM119" i="14"/>
  <c r="EF116" i="14"/>
  <c r="ED119" i="14"/>
  <c r="EA119" i="14"/>
  <c r="DX119" i="14"/>
  <c r="DU119" i="14"/>
  <c r="DR119" i="14"/>
  <c r="DO119" i="14"/>
  <c r="DL119" i="14"/>
  <c r="DH116" i="14"/>
  <c r="DF119" i="14"/>
  <c r="CZ119" i="14"/>
  <c r="CT119" i="14"/>
  <c r="CQ119" i="14"/>
  <c r="CN119" i="14"/>
  <c r="CH119" i="14"/>
  <c r="CE119" i="14"/>
  <c r="CB119" i="14"/>
  <c r="BY119" i="14"/>
  <c r="BV119" i="14"/>
  <c r="BO116" i="14"/>
  <c r="BJ119" i="14"/>
  <c r="BG119" i="14"/>
  <c r="BD119" i="14"/>
  <c r="BA119" i="14"/>
  <c r="AX119" i="14"/>
  <c r="AR119" i="14"/>
  <c r="AO119" i="14"/>
  <c r="HJ118" i="14"/>
  <c r="HE116" i="14"/>
  <c r="HD118" i="14"/>
  <c r="HA118" i="14"/>
  <c r="GX118" i="14"/>
  <c r="GU118" i="14"/>
  <c r="GR118" i="14"/>
  <c r="GO118" i="14"/>
  <c r="GL118" i="14"/>
  <c r="GI118" i="14"/>
  <c r="GI116" i="14" s="1"/>
  <c r="GF118" i="14"/>
  <c r="GC118" i="14"/>
  <c r="FZ118" i="14"/>
  <c r="FW118" i="14"/>
  <c r="FT118" i="14"/>
  <c r="FM116" i="14"/>
  <c r="FH118" i="14"/>
  <c r="EZ116" i="14"/>
  <c r="EX116" i="14"/>
  <c r="EV118" i="14"/>
  <c r="ES118" i="14"/>
  <c r="EP118" i="14"/>
  <c r="EM118" i="14"/>
  <c r="EJ118" i="14"/>
  <c r="EG118" i="14"/>
  <c r="ED118" i="14"/>
  <c r="EA118" i="14"/>
  <c r="DX118" i="14"/>
  <c r="DU118" i="14"/>
  <c r="DK116" i="14"/>
  <c r="DL118" i="14"/>
  <c r="DI118" i="14"/>
  <c r="DF118" i="14"/>
  <c r="DF116" i="14" s="1"/>
  <c r="DC118" i="14"/>
  <c r="CZ118" i="14"/>
  <c r="CW118" i="14"/>
  <c r="CT118" i="14"/>
  <c r="CQ118" i="14"/>
  <c r="CK118" i="14"/>
  <c r="CH118" i="14"/>
  <c r="CD116" i="14"/>
  <c r="CE118" i="14"/>
  <c r="CA116" i="14"/>
  <c r="BS118" i="14"/>
  <c r="BP118" i="14"/>
  <c r="BJ118" i="14"/>
  <c r="BC116" i="14"/>
  <c r="AZ116" i="14"/>
  <c r="AU118" i="14"/>
  <c r="AR118" i="14"/>
  <c r="AM116" i="14"/>
  <c r="HI116" i="14"/>
  <c r="HG117" i="14"/>
  <c r="HD117" i="14"/>
  <c r="GZ116" i="14"/>
  <c r="GX117" i="14"/>
  <c r="GX116" i="14" s="1"/>
  <c r="GW116" i="14"/>
  <c r="GT116" i="14"/>
  <c r="GR117" i="14"/>
  <c r="GR116" i="14" s="1"/>
  <c r="GQ116" i="14"/>
  <c r="GP116" i="14"/>
  <c r="GK116" i="14"/>
  <c r="GI117" i="14"/>
  <c r="GF117" i="14"/>
  <c r="FS116" i="14"/>
  <c r="FR116" i="14"/>
  <c r="FP116" i="14"/>
  <c r="FN117" i="14"/>
  <c r="FK117" i="14"/>
  <c r="FH117" i="14"/>
  <c r="FA116" i="14"/>
  <c r="EY117" i="14"/>
  <c r="EW116" i="14"/>
  <c r="EU116" i="14"/>
  <c r="ET116" i="14"/>
  <c r="ES117" i="14"/>
  <c r="ES116" i="14" s="1"/>
  <c r="ER116" i="14"/>
  <c r="EQ116" i="14"/>
  <c r="EN116" i="14"/>
  <c r="EM117" i="14"/>
  <c r="EM116" i="14" s="1"/>
  <c r="EL116" i="14"/>
  <c r="EG117" i="14"/>
  <c r="EA117" i="14"/>
  <c r="DX117" i="14"/>
  <c r="DU117" i="14"/>
  <c r="DU116" i="14" s="1"/>
  <c r="DR117" i="14"/>
  <c r="DQ116" i="14"/>
  <c r="DL117" i="14"/>
  <c r="DL116" i="14" s="1"/>
  <c r="DJ116" i="14"/>
  <c r="DF117" i="14"/>
  <c r="CV116" i="14"/>
  <c r="CS116" i="14"/>
  <c r="CR116" i="14"/>
  <c r="CK117" i="14"/>
  <c r="CH117" i="14"/>
  <c r="CH116" i="14" s="1"/>
  <c r="CB117" i="14"/>
  <c r="BU116" i="14"/>
  <c r="BT116" i="14"/>
  <c r="BS117" i="14"/>
  <c r="BN116" i="14"/>
  <c r="BM117" i="14"/>
  <c r="BJ117" i="14"/>
  <c r="BG117" i="14"/>
  <c r="BD117" i="14"/>
  <c r="BA117" i="14"/>
  <c r="AX117" i="14"/>
  <c r="AV116" i="14"/>
  <c r="AU117" i="14"/>
  <c r="AT116" i="14"/>
  <c r="AQ116" i="14"/>
  <c r="AR117" i="14"/>
  <c r="AR116" i="14" s="1"/>
  <c r="HH116" i="14"/>
  <c r="HC116" i="14"/>
  <c r="HB116" i="14"/>
  <c r="GV116" i="14"/>
  <c r="GH116" i="14"/>
  <c r="GG116" i="14"/>
  <c r="GE116" i="14"/>
  <c r="GD116" i="14"/>
  <c r="GB116" i="14"/>
  <c r="FX116" i="14"/>
  <c r="FV116" i="14"/>
  <c r="FO116" i="14"/>
  <c r="FJ116" i="14"/>
  <c r="FG116" i="14"/>
  <c r="FF116" i="14"/>
  <c r="FD116" i="14"/>
  <c r="FC116" i="14"/>
  <c r="EK116" i="14"/>
  <c r="EH116" i="14"/>
  <c r="DY116" i="14"/>
  <c r="DX116" i="14"/>
  <c r="DV116" i="14"/>
  <c r="DT116" i="14"/>
  <c r="DS116" i="14"/>
  <c r="DG116" i="14"/>
  <c r="DE116" i="14"/>
  <c r="CP116" i="14"/>
  <c r="CJ116" i="14"/>
  <c r="CI116" i="14"/>
  <c r="BZ116" i="14"/>
  <c r="BX116" i="14"/>
  <c r="BQ116" i="14"/>
  <c r="BL116" i="14"/>
  <c r="BJ116" i="14"/>
  <c r="BI116" i="14"/>
  <c r="BH116" i="14"/>
  <c r="BE116" i="14"/>
  <c r="AP116" i="14"/>
  <c r="AN116" i="14"/>
  <c r="AK116" i="14"/>
  <c r="AK136" i="14" s="1"/>
  <c r="AK143" i="14" s="1"/>
  <c r="AH116" i="14"/>
  <c r="AH136" i="14" s="1"/>
  <c r="AH143" i="14" s="1"/>
  <c r="AE116" i="14"/>
  <c r="AE136" i="14" s="1"/>
  <c r="AB116" i="14"/>
  <c r="AB136" i="14" s="1"/>
  <c r="Y116" i="14"/>
  <c r="Y136" i="14" s="1"/>
  <c r="Y143" i="14" s="1"/>
  <c r="V116" i="14"/>
  <c r="V136" i="14" s="1"/>
  <c r="V143" i="14" s="1"/>
  <c r="S116" i="14"/>
  <c r="S136" i="14" s="1"/>
  <c r="P116" i="14"/>
  <c r="P136" i="14" s="1"/>
  <c r="M116" i="14"/>
  <c r="M136" i="14" s="1"/>
  <c r="J116" i="14"/>
  <c r="J136" i="14" s="1"/>
  <c r="J143" i="14" s="1"/>
  <c r="G116" i="14"/>
  <c r="D116" i="14"/>
  <c r="D136" i="14" s="1"/>
  <c r="D143" i="14" s="1"/>
  <c r="HI115" i="14"/>
  <c r="HF115" i="14"/>
  <c r="HC115" i="14"/>
  <c r="GZ115" i="14"/>
  <c r="GW115" i="14"/>
  <c r="GT115" i="14"/>
  <c r="GQ115" i="14"/>
  <c r="GN115" i="14"/>
  <c r="GK115" i="14"/>
  <c r="GH115" i="14"/>
  <c r="GE115" i="14"/>
  <c r="GB115" i="14"/>
  <c r="FY115" i="14"/>
  <c r="FV115" i="14"/>
  <c r="FS115" i="14"/>
  <c r="FP115" i="14"/>
  <c r="FM115" i="14"/>
  <c r="FJ115" i="14"/>
  <c r="FG115" i="14"/>
  <c r="FD115" i="14"/>
  <c r="FA115" i="14"/>
  <c r="EX115" i="14"/>
  <c r="EU115" i="14"/>
  <c r="ER115" i="14"/>
  <c r="EO115" i="14"/>
  <c r="EL115" i="14"/>
  <c r="EI115" i="14"/>
  <c r="EF115" i="14"/>
  <c r="EC115" i="14"/>
  <c r="DZ115" i="14"/>
  <c r="DW115" i="14"/>
  <c r="DT115" i="14"/>
  <c r="DQ115" i="14"/>
  <c r="DN115" i="14"/>
  <c r="DK115" i="14"/>
  <c r="DH115" i="14"/>
  <c r="DE115" i="14"/>
  <c r="DB115" i="14"/>
  <c r="CY115" i="14"/>
  <c r="CV115" i="14"/>
  <c r="CS115" i="14"/>
  <c r="CP115" i="14"/>
  <c r="CM115" i="14"/>
  <c r="CJ115" i="14"/>
  <c r="CG115" i="14"/>
  <c r="CD115" i="14"/>
  <c r="CA115" i="14"/>
  <c r="BX115" i="14"/>
  <c r="BU115" i="14"/>
  <c r="BR115" i="14"/>
  <c r="BO115" i="14"/>
  <c r="BL115" i="14"/>
  <c r="BI115" i="14"/>
  <c r="BF115" i="14"/>
  <c r="BC115" i="14"/>
  <c r="AZ115" i="14"/>
  <c r="AW115" i="14"/>
  <c r="AT115" i="14"/>
  <c r="AQ115" i="14"/>
  <c r="AN115" i="14"/>
  <c r="AK115" i="14"/>
  <c r="AH115" i="14"/>
  <c r="AE115" i="14"/>
  <c r="AB115" i="14"/>
  <c r="Y115" i="14"/>
  <c r="V115" i="14"/>
  <c r="S115" i="14"/>
  <c r="P115" i="14"/>
  <c r="M115" i="14"/>
  <c r="J115" i="14"/>
  <c r="G115" i="14"/>
  <c r="D115" i="14"/>
  <c r="C115" i="14"/>
  <c r="E115" i="14" s="1"/>
  <c r="HJ108" i="14"/>
  <c r="HG108" i="14"/>
  <c r="HD108" i="14"/>
  <c r="GX108" i="14"/>
  <c r="GU108" i="14"/>
  <c r="GR108" i="14"/>
  <c r="GL108" i="14"/>
  <c r="GI108" i="14"/>
  <c r="GF108" i="14"/>
  <c r="GC108" i="14"/>
  <c r="FZ108" i="14"/>
  <c r="FW108" i="14"/>
  <c r="FT108" i="14"/>
  <c r="FQ108" i="14"/>
  <c r="FK108" i="14"/>
  <c r="FH108" i="14"/>
  <c r="FE108" i="14"/>
  <c r="FB108" i="14"/>
  <c r="EY108" i="14"/>
  <c r="EV108" i="14"/>
  <c r="ES108" i="14"/>
  <c r="EP108" i="14"/>
  <c r="EM108" i="14"/>
  <c r="EJ108" i="14"/>
  <c r="EG108" i="14"/>
  <c r="ED108" i="14"/>
  <c r="DX108" i="14"/>
  <c r="DU108" i="14"/>
  <c r="DR108" i="14"/>
  <c r="DO108" i="14"/>
  <c r="DL108" i="14"/>
  <c r="DH103" i="14"/>
  <c r="DF108" i="14"/>
  <c r="DC108" i="14"/>
  <c r="CZ108" i="14"/>
  <c r="CN108" i="14"/>
  <c r="CK108" i="14"/>
  <c r="CH108" i="14"/>
  <c r="CG103" i="14"/>
  <c r="CE108" i="14"/>
  <c r="BY108" i="14"/>
  <c r="BV108" i="14"/>
  <c r="BS108" i="14"/>
  <c r="BP108" i="14"/>
  <c r="BM108" i="14"/>
  <c r="BJ108" i="14"/>
  <c r="BG108" i="14"/>
  <c r="AU108" i="14"/>
  <c r="AR108" i="14"/>
  <c r="AO108" i="14"/>
  <c r="HJ107" i="14"/>
  <c r="HG107" i="14"/>
  <c r="HD107" i="14"/>
  <c r="HA107" i="14"/>
  <c r="GX107" i="14"/>
  <c r="GR107" i="14"/>
  <c r="GO107" i="14"/>
  <c r="GL107" i="14"/>
  <c r="GI107" i="14"/>
  <c r="GF107" i="14"/>
  <c r="GC107" i="14"/>
  <c r="FZ107" i="14"/>
  <c r="FW107" i="14"/>
  <c r="FT107" i="14"/>
  <c r="FQ107" i="14"/>
  <c r="FN107" i="14"/>
  <c r="FK107" i="14"/>
  <c r="FH107" i="14"/>
  <c r="FG103" i="14"/>
  <c r="FB107" i="14"/>
  <c r="EV107" i="14"/>
  <c r="EP107" i="14"/>
  <c r="EJ107" i="14"/>
  <c r="EG107" i="14"/>
  <c r="ED107" i="14"/>
  <c r="DU107" i="14"/>
  <c r="DR107" i="14"/>
  <c r="DO107" i="14"/>
  <c r="DL107" i="14"/>
  <c r="DF107" i="14"/>
  <c r="CZ107" i="14"/>
  <c r="CW107" i="14"/>
  <c r="CT107" i="14"/>
  <c r="CQ107" i="14"/>
  <c r="CH107" i="14"/>
  <c r="BY107" i="14"/>
  <c r="BV107" i="14"/>
  <c r="BP107" i="14"/>
  <c r="BM107" i="14"/>
  <c r="BJ107" i="14"/>
  <c r="BG107" i="14"/>
  <c r="BD107" i="14"/>
  <c r="BA107" i="14"/>
  <c r="AX107" i="14"/>
  <c r="AR107" i="14"/>
  <c r="HG106" i="14"/>
  <c r="HD106" i="14"/>
  <c r="HA106" i="14"/>
  <c r="GX106" i="14"/>
  <c r="GU106" i="14"/>
  <c r="GO106" i="14"/>
  <c r="GE103" i="14"/>
  <c r="GC106" i="14"/>
  <c r="FZ106" i="14"/>
  <c r="FW106" i="14"/>
  <c r="FT106" i="14"/>
  <c r="FN106" i="14"/>
  <c r="FH106" i="14"/>
  <c r="FE106" i="14"/>
  <c r="FB106" i="14"/>
  <c r="EV106" i="14"/>
  <c r="ES106" i="14"/>
  <c r="EM106" i="14"/>
  <c r="EJ106" i="14"/>
  <c r="EG106" i="14"/>
  <c r="ED106" i="14"/>
  <c r="EA106" i="14"/>
  <c r="DX106" i="14"/>
  <c r="DR106" i="14"/>
  <c r="DO106" i="14"/>
  <c r="DL106" i="14"/>
  <c r="DI106" i="14"/>
  <c r="DF106" i="14"/>
  <c r="DF103" i="14" s="1"/>
  <c r="DC106" i="14"/>
  <c r="CZ106" i="14"/>
  <c r="CT106" i="14"/>
  <c r="CQ106" i="14"/>
  <c r="CN106" i="14"/>
  <c r="CK106" i="14"/>
  <c r="CH106" i="14"/>
  <c r="CD103" i="14"/>
  <c r="CB106" i="14"/>
  <c r="BV106" i="14"/>
  <c r="BS106" i="14"/>
  <c r="BP106" i="14"/>
  <c r="BM106" i="14"/>
  <c r="BJ106" i="14"/>
  <c r="BG106" i="14"/>
  <c r="BD106" i="14"/>
  <c r="AY103" i="14"/>
  <c r="AX106" i="14"/>
  <c r="AR106" i="14"/>
  <c r="AO106" i="14"/>
  <c r="HJ105" i="14"/>
  <c r="HG105" i="14"/>
  <c r="HG103" i="14" s="1"/>
  <c r="HD105" i="14"/>
  <c r="HA105" i="14"/>
  <c r="GU105" i="14"/>
  <c r="GS103" i="14"/>
  <c r="GO105" i="14"/>
  <c r="GN103" i="14"/>
  <c r="GL105" i="14"/>
  <c r="GI105" i="14"/>
  <c r="GF105" i="14"/>
  <c r="FZ105" i="14"/>
  <c r="FW105" i="14"/>
  <c r="FT105" i="14"/>
  <c r="FQ105" i="14"/>
  <c r="FN105" i="14"/>
  <c r="FK105" i="14"/>
  <c r="FH105" i="14"/>
  <c r="FB105" i="14"/>
  <c r="EV105" i="14"/>
  <c r="ES105" i="14"/>
  <c r="EP105" i="14"/>
  <c r="EM105" i="14"/>
  <c r="EJ105" i="14"/>
  <c r="EI103" i="14"/>
  <c r="EF103" i="14"/>
  <c r="ED105" i="14"/>
  <c r="EA105" i="14"/>
  <c r="DX105" i="14"/>
  <c r="DU105" i="14"/>
  <c r="DO105" i="14"/>
  <c r="DL105" i="14"/>
  <c r="DI105" i="14"/>
  <c r="DF105" i="14"/>
  <c r="DC105" i="14"/>
  <c r="CZ105" i="14"/>
  <c r="CW105" i="14"/>
  <c r="CT105" i="14"/>
  <c r="CM103" i="14"/>
  <c r="CH105" i="14"/>
  <c r="CE105" i="14"/>
  <c r="CB105" i="14"/>
  <c r="BY105" i="14"/>
  <c r="BV105" i="14"/>
  <c r="BM105" i="14"/>
  <c r="BJ105" i="14"/>
  <c r="BG105" i="14"/>
  <c r="BG103" i="14" s="1"/>
  <c r="BD105" i="14"/>
  <c r="BA105" i="14"/>
  <c r="AX105" i="14"/>
  <c r="AU105" i="14"/>
  <c r="AR105" i="14"/>
  <c r="AN103" i="14"/>
  <c r="HG104" i="14"/>
  <c r="HD104" i="14"/>
  <c r="GW103" i="14"/>
  <c r="GV103" i="14"/>
  <c r="GU104" i="14"/>
  <c r="GR104" i="14"/>
  <c r="GL104" i="14"/>
  <c r="GH103" i="14"/>
  <c r="GI104" i="14"/>
  <c r="GF104" i="14"/>
  <c r="GC104" i="14"/>
  <c r="FY103" i="14"/>
  <c r="FS103" i="14"/>
  <c r="FI103" i="14"/>
  <c r="FF103" i="14"/>
  <c r="FE104" i="14"/>
  <c r="FB104" i="14"/>
  <c r="EX103" i="14"/>
  <c r="EV104" i="14"/>
  <c r="EU103" i="14"/>
  <c r="ER103" i="14"/>
  <c r="EP104" i="14"/>
  <c r="EJ104" i="14"/>
  <c r="EG104" i="14"/>
  <c r="EC103" i="14"/>
  <c r="EA104" i="14"/>
  <c r="DV103" i="14"/>
  <c r="DR104" i="14"/>
  <c r="DQ103" i="14"/>
  <c r="DO104" i="14"/>
  <c r="DI104" i="14"/>
  <c r="DF104" i="14"/>
  <c r="DB103" i="14"/>
  <c r="CY103" i="14"/>
  <c r="CV103" i="14"/>
  <c r="CT104" i="14"/>
  <c r="CS103" i="14"/>
  <c r="CR103" i="14"/>
  <c r="CN104" i="14"/>
  <c r="CK104" i="14"/>
  <c r="CH104" i="14"/>
  <c r="CE104" i="14"/>
  <c r="CB104" i="14"/>
  <c r="CA103" i="14"/>
  <c r="BZ103" i="14"/>
  <c r="BX103" i="14"/>
  <c r="BT103" i="14"/>
  <c r="BS104" i="14"/>
  <c r="BO103" i="14"/>
  <c r="BP104" i="14"/>
  <c r="BL103" i="14"/>
  <c r="BJ104" i="14"/>
  <c r="BG104" i="14"/>
  <c r="BD104" i="14"/>
  <c r="AZ103" i="14"/>
  <c r="AX104" i="14"/>
  <c r="AU104" i="14"/>
  <c r="AR104" i="14"/>
  <c r="HF103" i="14"/>
  <c r="HE103" i="14"/>
  <c r="HB103" i="14"/>
  <c r="GT103" i="14"/>
  <c r="GP103" i="14"/>
  <c r="GM103" i="14"/>
  <c r="GB103" i="14"/>
  <c r="FV103" i="14"/>
  <c r="FP103" i="14"/>
  <c r="FO103" i="14"/>
  <c r="FM103" i="14"/>
  <c r="FL103" i="14"/>
  <c r="FB103" i="14"/>
  <c r="FA103" i="14"/>
  <c r="EZ103" i="14"/>
  <c r="ET103" i="14"/>
  <c r="EO103" i="14"/>
  <c r="EN103" i="14"/>
  <c r="EK103" i="14"/>
  <c r="EH103" i="14"/>
  <c r="EE103" i="14"/>
  <c r="DZ103" i="14"/>
  <c r="DM103" i="14"/>
  <c r="DK103" i="14"/>
  <c r="DG103" i="14"/>
  <c r="DE103" i="14"/>
  <c r="DD103" i="14"/>
  <c r="CP103" i="14"/>
  <c r="CJ103" i="14"/>
  <c r="CF103" i="14"/>
  <c r="BU103" i="14"/>
  <c r="BE103" i="14"/>
  <c r="BB103" i="14"/>
  <c r="AS103" i="14"/>
  <c r="AQ103" i="14"/>
  <c r="AP103" i="14"/>
  <c r="AK103" i="14"/>
  <c r="AH103" i="14"/>
  <c r="AE103" i="14"/>
  <c r="AB103" i="14"/>
  <c r="Y103" i="14"/>
  <c r="V103" i="14"/>
  <c r="S103" i="14"/>
  <c r="P103" i="14"/>
  <c r="M103" i="14"/>
  <c r="J103" i="14"/>
  <c r="G103" i="14"/>
  <c r="D103" i="14"/>
  <c r="HG102" i="14"/>
  <c r="HD102" i="14"/>
  <c r="GT100" i="14"/>
  <c r="GR102" i="14"/>
  <c r="GO102" i="14"/>
  <c r="GL102" i="14"/>
  <c r="GI102" i="14"/>
  <c r="GF102" i="14"/>
  <c r="GB100" i="14"/>
  <c r="FZ102" i="14"/>
  <c r="FT102" i="14"/>
  <c r="FQ102" i="14"/>
  <c r="FK102" i="14"/>
  <c r="FH102" i="14"/>
  <c r="FB102" i="14"/>
  <c r="EY102" i="14"/>
  <c r="EV102" i="14"/>
  <c r="ES102" i="14"/>
  <c r="EP102" i="14"/>
  <c r="EM102" i="14"/>
  <c r="EK100" i="14"/>
  <c r="EC100" i="14"/>
  <c r="ED102" i="14"/>
  <c r="DX102" i="14"/>
  <c r="DU102" i="14"/>
  <c r="DU100" i="14" s="1"/>
  <c r="DR102" i="14"/>
  <c r="DO102" i="14"/>
  <c r="DL102" i="14"/>
  <c r="DF102" i="14"/>
  <c r="DF100" i="14" s="1"/>
  <c r="DC102" i="14"/>
  <c r="CZ102" i="14"/>
  <c r="CQ102" i="14"/>
  <c r="CN102" i="14"/>
  <c r="CJ100" i="14"/>
  <c r="CK102" i="14"/>
  <c r="CH102" i="14"/>
  <c r="CE102" i="14"/>
  <c r="CB102" i="14"/>
  <c r="BY102" i="14"/>
  <c r="BV102" i="14"/>
  <c r="BS102" i="14"/>
  <c r="BP102" i="14"/>
  <c r="BM102" i="14"/>
  <c r="BJ102" i="14"/>
  <c r="BG102" i="14"/>
  <c r="BF100" i="14"/>
  <c r="BD102" i="14"/>
  <c r="BA102" i="14"/>
  <c r="AX102" i="14"/>
  <c r="AT100" i="14"/>
  <c r="AR102" i="14"/>
  <c r="HD101" i="14"/>
  <c r="HB100" i="14"/>
  <c r="GX101" i="14"/>
  <c r="GU101" i="14"/>
  <c r="GR101" i="14"/>
  <c r="GN100" i="14"/>
  <c r="GL101" i="14"/>
  <c r="GL100" i="14" s="1"/>
  <c r="GI101" i="14"/>
  <c r="GI100" i="14" s="1"/>
  <c r="GG100" i="14"/>
  <c r="GE100" i="14"/>
  <c r="GF101" i="14"/>
  <c r="GF100" i="14" s="1"/>
  <c r="GC101" i="14"/>
  <c r="GA100" i="14"/>
  <c r="FY100" i="14"/>
  <c r="FW101" i="14"/>
  <c r="FQ101" i="14"/>
  <c r="FQ100" i="14" s="1"/>
  <c r="FK101" i="14"/>
  <c r="FG100" i="14"/>
  <c r="FE101" i="14"/>
  <c r="FA100" i="14"/>
  <c r="FB101" i="14"/>
  <c r="FB100" i="14" s="1"/>
  <c r="EY101" i="14"/>
  <c r="EW100" i="14"/>
  <c r="EV101" i="14"/>
  <c r="EO100" i="14"/>
  <c r="EJ101" i="14"/>
  <c r="EI100" i="14"/>
  <c r="EF100" i="14"/>
  <c r="DY100" i="14"/>
  <c r="DX101" i="14"/>
  <c r="DX100" i="14" s="1"/>
  <c r="DV100" i="14"/>
  <c r="DU101" i="14"/>
  <c r="DR101" i="14"/>
  <c r="DO101" i="14"/>
  <c r="DK100" i="14"/>
  <c r="DL101" i="14"/>
  <c r="DF101" i="14"/>
  <c r="DB100" i="14"/>
  <c r="CZ101" i="14"/>
  <c r="CZ100" i="14" s="1"/>
  <c r="CY100" i="14"/>
  <c r="CX100" i="14"/>
  <c r="CV100" i="14"/>
  <c r="CS100" i="14"/>
  <c r="CQ101" i="14"/>
  <c r="CQ100" i="14" s="1"/>
  <c r="CN101" i="14"/>
  <c r="CN100" i="14" s="1"/>
  <c r="CK101" i="14"/>
  <c r="CH101" i="14"/>
  <c r="CF100" i="14"/>
  <c r="CD100" i="14"/>
  <c r="CA100" i="14"/>
  <c r="BZ100" i="14"/>
  <c r="BX100" i="14"/>
  <c r="BU100" i="14"/>
  <c r="BP101" i="14"/>
  <c r="BP100" i="14" s="1"/>
  <c r="BN100" i="14"/>
  <c r="BM101" i="14"/>
  <c r="BM100" i="14" s="1"/>
  <c r="BD101" i="14"/>
  <c r="BD100" i="14" s="1"/>
  <c r="AZ100" i="14"/>
  <c r="AU101" i="14"/>
  <c r="AQ100" i="14"/>
  <c r="AO101" i="14"/>
  <c r="HF100" i="14"/>
  <c r="HC100" i="14"/>
  <c r="GZ100" i="14"/>
  <c r="GW100" i="14"/>
  <c r="GS100" i="14"/>
  <c r="GR100" i="14"/>
  <c r="GQ100" i="14"/>
  <c r="GP100" i="14"/>
  <c r="GK100" i="14"/>
  <c r="GJ100" i="14"/>
  <c r="GH100" i="14"/>
  <c r="FX100" i="14"/>
  <c r="FU100" i="14"/>
  <c r="FS100" i="14"/>
  <c r="FP100" i="14"/>
  <c r="FO100" i="14"/>
  <c r="FJ100" i="14"/>
  <c r="FI100" i="14"/>
  <c r="EZ100" i="14"/>
  <c r="EY100" i="14"/>
  <c r="EX100" i="14"/>
  <c r="EV100" i="14"/>
  <c r="EU100" i="14"/>
  <c r="ET100" i="14"/>
  <c r="ER100" i="14"/>
  <c r="EQ100" i="14"/>
  <c r="EN100" i="14"/>
  <c r="DW100" i="14"/>
  <c r="DT100" i="14"/>
  <c r="DS100" i="14"/>
  <c r="DR100" i="14"/>
  <c r="DQ100" i="14"/>
  <c r="DP100" i="14"/>
  <c r="DO100" i="14"/>
  <c r="DN100" i="14"/>
  <c r="DM100" i="14"/>
  <c r="DE100" i="14"/>
  <c r="DD100" i="14"/>
  <c r="DA100" i="14"/>
  <c r="CR100" i="14"/>
  <c r="CP100" i="14"/>
  <c r="CO100" i="14"/>
  <c r="CM100" i="14"/>
  <c r="CL100" i="14"/>
  <c r="CG100" i="14"/>
  <c r="BR100" i="14"/>
  <c r="BQ100" i="14"/>
  <c r="BO100" i="14"/>
  <c r="BL100" i="14"/>
  <c r="BC100" i="14"/>
  <c r="AW100" i="14"/>
  <c r="AN100" i="14"/>
  <c r="AM100" i="14"/>
  <c r="AK100" i="14"/>
  <c r="AH100" i="14"/>
  <c r="AE100" i="14"/>
  <c r="AB100" i="14"/>
  <c r="Y100" i="14"/>
  <c r="V100" i="14"/>
  <c r="S100" i="14"/>
  <c r="P100" i="14"/>
  <c r="M100" i="14"/>
  <c r="J100" i="14"/>
  <c r="G100" i="14"/>
  <c r="D100" i="14"/>
  <c r="HJ99" i="14"/>
  <c r="HG99" i="14"/>
  <c r="HD99" i="14"/>
  <c r="GX99" i="14"/>
  <c r="GS96" i="14"/>
  <c r="GQ96" i="14"/>
  <c r="GR99" i="14"/>
  <c r="GO99" i="14"/>
  <c r="GL99" i="14"/>
  <c r="GI99" i="14"/>
  <c r="GC99" i="14"/>
  <c r="FZ99" i="14"/>
  <c r="FW99" i="14"/>
  <c r="FT99" i="14"/>
  <c r="FS96" i="14"/>
  <c r="FQ99" i="14"/>
  <c r="FN99" i="14"/>
  <c r="FK99" i="14"/>
  <c r="FH99" i="14"/>
  <c r="FB99" i="14"/>
  <c r="EY99" i="14"/>
  <c r="EP99" i="14"/>
  <c r="EM99" i="14"/>
  <c r="EJ99" i="14"/>
  <c r="EI96" i="14"/>
  <c r="EG99" i="14"/>
  <c r="ED99" i="14"/>
  <c r="EA99" i="14"/>
  <c r="DX99" i="14"/>
  <c r="DR99" i="14"/>
  <c r="DO99" i="14"/>
  <c r="DL99" i="14"/>
  <c r="DH96" i="14"/>
  <c r="DF99" i="14"/>
  <c r="DE96" i="14"/>
  <c r="DC99" i="14"/>
  <c r="CZ99" i="14"/>
  <c r="CT99" i="14"/>
  <c r="CQ99" i="14"/>
  <c r="CN99" i="14"/>
  <c r="CH99" i="14"/>
  <c r="CE99" i="14"/>
  <c r="BV99" i="14"/>
  <c r="BS99" i="14"/>
  <c r="BP99" i="14"/>
  <c r="BM99" i="14"/>
  <c r="BI96" i="14"/>
  <c r="BG99" i="14"/>
  <c r="BD99" i="14"/>
  <c r="BA99" i="14"/>
  <c r="AX99" i="14"/>
  <c r="AU99" i="14"/>
  <c r="AO99" i="14"/>
  <c r="HG98" i="14"/>
  <c r="HC96" i="14"/>
  <c r="HA98" i="14"/>
  <c r="GW96" i="14"/>
  <c r="GU98" i="14"/>
  <c r="GR98" i="14"/>
  <c r="GO98" i="14"/>
  <c r="GI98" i="14"/>
  <c r="GC98" i="14"/>
  <c r="FZ98" i="14"/>
  <c r="FY96" i="14"/>
  <c r="FW98" i="14"/>
  <c r="FT98" i="14"/>
  <c r="FQ98" i="14"/>
  <c r="FK98" i="14"/>
  <c r="FE98" i="14"/>
  <c r="FB98" i="14"/>
  <c r="FA96" i="14"/>
  <c r="EY98" i="14"/>
  <c r="EV98" i="14"/>
  <c r="ES98" i="14"/>
  <c r="EM98" i="14"/>
  <c r="EJ98" i="14"/>
  <c r="EG98" i="14"/>
  <c r="ED98" i="14"/>
  <c r="EA98" i="14"/>
  <c r="DX98" i="14"/>
  <c r="DU98" i="14"/>
  <c r="DO98" i="14"/>
  <c r="DI98" i="14"/>
  <c r="DF98" i="14"/>
  <c r="DC98" i="14"/>
  <c r="CZ98" i="14"/>
  <c r="CW98" i="14"/>
  <c r="CT98" i="14"/>
  <c r="CQ98" i="14"/>
  <c r="CN98" i="14"/>
  <c r="CK98" i="14"/>
  <c r="CH98" i="14"/>
  <c r="CE98" i="14"/>
  <c r="CB98" i="14"/>
  <c r="BX96" i="14"/>
  <c r="BS98" i="14"/>
  <c r="BP98" i="14"/>
  <c r="BM98" i="14"/>
  <c r="BG98" i="14"/>
  <c r="BD98" i="14"/>
  <c r="BA98" i="14"/>
  <c r="AV96" i="14"/>
  <c r="AU98" i="14"/>
  <c r="AR98" i="14"/>
  <c r="AO98" i="14"/>
  <c r="HJ97" i="14"/>
  <c r="HI96" i="14"/>
  <c r="HG97" i="14"/>
  <c r="HD97" i="14"/>
  <c r="HA97" i="14"/>
  <c r="GU97" i="14"/>
  <c r="GO97" i="14"/>
  <c r="GO96" i="14" s="1"/>
  <c r="GN96" i="14"/>
  <c r="GH96" i="14"/>
  <c r="GF97" i="14"/>
  <c r="GE96" i="14"/>
  <c r="GB96" i="14"/>
  <c r="FW97" i="14"/>
  <c r="FW96" i="14" s="1"/>
  <c r="FT97" i="14"/>
  <c r="FQ97" i="14"/>
  <c r="FL96" i="14"/>
  <c r="FH97" i="14"/>
  <c r="FB97" i="14"/>
  <c r="EV97" i="14"/>
  <c r="EP97" i="14"/>
  <c r="EM97" i="14"/>
  <c r="EL96" i="14"/>
  <c r="EJ97" i="14"/>
  <c r="EG97" i="14"/>
  <c r="ED97" i="14"/>
  <c r="DW96" i="14"/>
  <c r="DV96" i="14"/>
  <c r="DU97" i="14"/>
  <c r="DR97" i="14"/>
  <c r="DP96" i="14"/>
  <c r="DN96" i="14"/>
  <c r="DM96" i="14"/>
  <c r="DK96" i="14"/>
  <c r="DI97" i="14"/>
  <c r="DG96" i="14"/>
  <c r="DC97" i="14"/>
  <c r="CZ97" i="14"/>
  <c r="CZ96" i="14" s="1"/>
  <c r="CW97" i="14"/>
  <c r="CV96" i="14"/>
  <c r="CQ97" i="14"/>
  <c r="CL96" i="14"/>
  <c r="CH97" i="14"/>
  <c r="CA96" i="14"/>
  <c r="BY97" i="14"/>
  <c r="BT96" i="14"/>
  <c r="BP97" i="14"/>
  <c r="BP96" i="14" s="1"/>
  <c r="BO96" i="14"/>
  <c r="BM97" i="14"/>
  <c r="BM96" i="14" s="1"/>
  <c r="BJ97" i="14"/>
  <c r="BA97" i="14"/>
  <c r="BA96" i="14" s="1"/>
  <c r="AZ96" i="14"/>
  <c r="AX97" i="14"/>
  <c r="AT96" i="14"/>
  <c r="AQ96" i="14"/>
  <c r="AN96" i="14"/>
  <c r="HF96" i="14"/>
  <c r="GZ96" i="14"/>
  <c r="GT96" i="14"/>
  <c r="GM96" i="14"/>
  <c r="GK96" i="14"/>
  <c r="GG96" i="14"/>
  <c r="FU96" i="14"/>
  <c r="FR96" i="14"/>
  <c r="FQ96" i="14"/>
  <c r="FO96" i="14"/>
  <c r="FM96" i="14"/>
  <c r="FG96" i="14"/>
  <c r="FF96" i="14"/>
  <c r="FD96" i="14"/>
  <c r="EO96" i="14"/>
  <c r="EJ96" i="14"/>
  <c r="EG96" i="14"/>
  <c r="EF96" i="14"/>
  <c r="ED96" i="14"/>
  <c r="EC96" i="14"/>
  <c r="EB96" i="14"/>
  <c r="DQ96" i="14"/>
  <c r="DB96" i="14"/>
  <c r="CY96" i="14"/>
  <c r="CX96" i="14"/>
  <c r="CP96" i="14"/>
  <c r="CO96" i="14"/>
  <c r="CJ96" i="14"/>
  <c r="CH96" i="14"/>
  <c r="CF96" i="14"/>
  <c r="BW96" i="14"/>
  <c r="BL96" i="14"/>
  <c r="BF96" i="14"/>
  <c r="AW96" i="14"/>
  <c r="AK96" i="14"/>
  <c r="AH96" i="14"/>
  <c r="AE96" i="14"/>
  <c r="AB96" i="14"/>
  <c r="Y96" i="14"/>
  <c r="V96" i="14"/>
  <c r="S96" i="14"/>
  <c r="P96" i="14"/>
  <c r="M96" i="14"/>
  <c r="J96" i="14"/>
  <c r="G96" i="14"/>
  <c r="D96" i="14"/>
  <c r="HI91" i="14"/>
  <c r="HF91" i="14"/>
  <c r="HB91" i="14"/>
  <c r="GX92" i="14"/>
  <c r="GX91" i="14" s="1"/>
  <c r="GR92" i="14"/>
  <c r="GR91" i="14" s="1"/>
  <c r="GP91" i="14"/>
  <c r="GM91" i="14"/>
  <c r="GL92" i="14"/>
  <c r="GL91" i="14" s="1"/>
  <c r="GI92" i="14"/>
  <c r="GI91" i="14" s="1"/>
  <c r="GF92" i="14"/>
  <c r="GF91" i="14" s="1"/>
  <c r="GE91" i="14"/>
  <c r="FZ92" i="14"/>
  <c r="FV91" i="14"/>
  <c r="FW92" i="14"/>
  <c r="FT92" i="14"/>
  <c r="FT91" i="14" s="1"/>
  <c r="FS91" i="14"/>
  <c r="FQ92" i="14"/>
  <c r="FQ91" i="14" s="1"/>
  <c r="FO91" i="14"/>
  <c r="FN92" i="14"/>
  <c r="FN91" i="14" s="1"/>
  <c r="FJ91" i="14"/>
  <c r="FG91" i="14"/>
  <c r="FE92" i="14"/>
  <c r="FE91" i="14" s="1"/>
  <c r="FA91" i="14"/>
  <c r="EZ91" i="14"/>
  <c r="EX91" i="14"/>
  <c r="ET91" i="14"/>
  <c r="ER91" i="14"/>
  <c r="EQ91" i="14"/>
  <c r="EP92" i="14"/>
  <c r="EP91" i="14" s="1"/>
  <c r="EN91" i="14"/>
  <c r="EI91" i="14"/>
  <c r="EJ92" i="14"/>
  <c r="EJ91" i="14" s="1"/>
  <c r="EF91" i="14"/>
  <c r="EB91" i="14"/>
  <c r="DZ91" i="14"/>
  <c r="DW91" i="14"/>
  <c r="DV91" i="14"/>
  <c r="DU92" i="14"/>
  <c r="DU91" i="14" s="1"/>
  <c r="DS91" i="14"/>
  <c r="DR92" i="14"/>
  <c r="DR91" i="14" s="1"/>
  <c r="DO92" i="14"/>
  <c r="DO91" i="14" s="1"/>
  <c r="DL92" i="14"/>
  <c r="DL91" i="14" s="1"/>
  <c r="DJ91" i="14"/>
  <c r="DH91" i="14"/>
  <c r="DE91" i="14"/>
  <c r="DD91" i="14"/>
  <c r="DC92" i="14"/>
  <c r="DC91" i="14" s="1"/>
  <c r="CW92" i="14"/>
  <c r="CW91" i="14" s="1"/>
  <c r="CV91" i="14"/>
  <c r="CU91" i="14"/>
  <c r="CT92" i="14"/>
  <c r="CT91" i="14" s="1"/>
  <c r="CQ92" i="14"/>
  <c r="CN92" i="14"/>
  <c r="CN91" i="14" s="1"/>
  <c r="CL91" i="14"/>
  <c r="CG91" i="14"/>
  <c r="CH92" i="14"/>
  <c r="CH91" i="14" s="1"/>
  <c r="CD91" i="14"/>
  <c r="CB92" i="14"/>
  <c r="CB91" i="14" s="1"/>
  <c r="BS92" i="14"/>
  <c r="BS91" i="14" s="1"/>
  <c r="BP92" i="14"/>
  <c r="BP91" i="14" s="1"/>
  <c r="BL91" i="14"/>
  <c r="BI91" i="14"/>
  <c r="BH91" i="14"/>
  <c r="BF91" i="14"/>
  <c r="BC91" i="14"/>
  <c r="BB91" i="14"/>
  <c r="BA92" i="14"/>
  <c r="BA91" i="14" s="1"/>
  <c r="AZ91" i="14"/>
  <c r="AY91" i="14"/>
  <c r="AX92" i="14"/>
  <c r="AX91" i="14" s="1"/>
  <c r="AW91" i="14"/>
  <c r="AV91" i="14"/>
  <c r="AU92" i="14"/>
  <c r="AU91" i="14" s="1"/>
  <c r="AR92" i="14"/>
  <c r="AR91" i="14" s="1"/>
  <c r="AO92" i="14"/>
  <c r="AO91" i="14" s="1"/>
  <c r="HE91" i="14"/>
  <c r="HC91" i="14"/>
  <c r="GY91" i="14"/>
  <c r="GW91" i="14"/>
  <c r="GT91" i="14"/>
  <c r="GQ91" i="14"/>
  <c r="GN91" i="14"/>
  <c r="GK91" i="14"/>
  <c r="GH91" i="14"/>
  <c r="GG91" i="14"/>
  <c r="GD91" i="14"/>
  <c r="GA91" i="14"/>
  <c r="FZ91" i="14"/>
  <c r="FY91" i="14"/>
  <c r="FX91" i="14"/>
  <c r="FW91" i="14"/>
  <c r="FR91" i="14"/>
  <c r="FP91" i="14"/>
  <c r="FM91" i="14"/>
  <c r="FL91" i="14"/>
  <c r="FI91" i="14"/>
  <c r="FD91" i="14"/>
  <c r="FC91" i="14"/>
  <c r="EU91" i="14"/>
  <c r="EO91" i="14"/>
  <c r="EK91" i="14"/>
  <c r="EH91" i="14"/>
  <c r="EE91" i="14"/>
  <c r="EC91" i="14"/>
  <c r="DT91" i="14"/>
  <c r="DQ91" i="14"/>
  <c r="DP91" i="14"/>
  <c r="DN91" i="14"/>
  <c r="DM91" i="14"/>
  <c r="DK91" i="14"/>
  <c r="DG91" i="14"/>
  <c r="DB91" i="14"/>
  <c r="CY91" i="14"/>
  <c r="CS91" i="14"/>
  <c r="CR91" i="14"/>
  <c r="CQ91" i="14"/>
  <c r="CP91" i="14"/>
  <c r="CO91" i="14"/>
  <c r="CM91" i="14"/>
  <c r="CI91" i="14"/>
  <c r="CF91" i="14"/>
  <c r="CA91" i="14"/>
  <c r="BZ91" i="14"/>
  <c r="BX91" i="14"/>
  <c r="BU91" i="14"/>
  <c r="BT91" i="14"/>
  <c r="BR91" i="14"/>
  <c r="BQ91" i="14"/>
  <c r="BO91" i="14"/>
  <c r="BN91" i="14"/>
  <c r="BK91" i="14"/>
  <c r="BE91" i="14"/>
  <c r="AT91" i="14"/>
  <c r="AS91" i="14"/>
  <c r="AQ91" i="14"/>
  <c r="AP91" i="14"/>
  <c r="AN91" i="14"/>
  <c r="AM91" i="14"/>
  <c r="AK91" i="14"/>
  <c r="AH91" i="14"/>
  <c r="AE91" i="14"/>
  <c r="AB91" i="14"/>
  <c r="Y91" i="14"/>
  <c r="V91" i="14"/>
  <c r="S91" i="14"/>
  <c r="P91" i="14"/>
  <c r="M91" i="14"/>
  <c r="J91" i="14"/>
  <c r="G91" i="14"/>
  <c r="D91" i="14"/>
  <c r="HJ90" i="14"/>
  <c r="HD90" i="14"/>
  <c r="HA90" i="14"/>
  <c r="GX90" i="14"/>
  <c r="GU90" i="14"/>
  <c r="GR90" i="14"/>
  <c r="GO90" i="14"/>
  <c r="GL90" i="14"/>
  <c r="GI90" i="14"/>
  <c r="GF90" i="14"/>
  <c r="GC90" i="14"/>
  <c r="FZ90" i="14"/>
  <c r="FW90" i="14"/>
  <c r="FT90" i="14"/>
  <c r="FQ90" i="14"/>
  <c r="FK90" i="14"/>
  <c r="FH90" i="14"/>
  <c r="FE90" i="14"/>
  <c r="FB90" i="14"/>
  <c r="EY90" i="14"/>
  <c r="EV90" i="14"/>
  <c r="ES90" i="14"/>
  <c r="EP90" i="14"/>
  <c r="EG90" i="14"/>
  <c r="ED90" i="14"/>
  <c r="EA90" i="14"/>
  <c r="DX90" i="14"/>
  <c r="DU90" i="14"/>
  <c r="DR90" i="14"/>
  <c r="DO90" i="14"/>
  <c r="DL90" i="14"/>
  <c r="DI90" i="14"/>
  <c r="DF90" i="14"/>
  <c r="DC90" i="14"/>
  <c r="CZ90" i="14"/>
  <c r="CW90" i="14"/>
  <c r="CT90" i="14"/>
  <c r="CQ90" i="14"/>
  <c r="CN90" i="14"/>
  <c r="CK90" i="14"/>
  <c r="CH90" i="14"/>
  <c r="CE90" i="14"/>
  <c r="CB90" i="14"/>
  <c r="BY90" i="14"/>
  <c r="BV90" i="14"/>
  <c r="BP90" i="14"/>
  <c r="BM90" i="14"/>
  <c r="BJ90" i="14"/>
  <c r="BG90" i="14"/>
  <c r="BD90" i="14"/>
  <c r="BA90" i="14"/>
  <c r="AX90" i="14"/>
  <c r="AO90" i="14"/>
  <c r="HD89" i="14"/>
  <c r="HA89" i="14"/>
  <c r="GX89" i="14"/>
  <c r="GU89" i="14"/>
  <c r="GR89" i="14"/>
  <c r="GO89" i="14"/>
  <c r="GL89" i="14"/>
  <c r="GI89" i="14"/>
  <c r="GF89" i="14"/>
  <c r="GC89" i="14"/>
  <c r="FZ89" i="14"/>
  <c r="FW89" i="14"/>
  <c r="FT89" i="14"/>
  <c r="FQ89" i="14"/>
  <c r="FK89" i="14"/>
  <c r="FH89" i="14"/>
  <c r="FE89" i="14"/>
  <c r="FB89" i="14"/>
  <c r="EY89" i="14"/>
  <c r="EV89" i="14"/>
  <c r="ES89" i="14"/>
  <c r="EM89" i="14"/>
  <c r="EG89" i="14"/>
  <c r="ED89" i="14"/>
  <c r="EA89" i="14"/>
  <c r="DX89" i="14"/>
  <c r="DU89" i="14"/>
  <c r="DO89" i="14"/>
  <c r="DL89" i="14"/>
  <c r="DI89" i="14"/>
  <c r="DF89" i="14"/>
  <c r="DC89" i="14"/>
  <c r="CZ89" i="14"/>
  <c r="CW89" i="14"/>
  <c r="CQ89" i="14"/>
  <c r="CN89" i="14"/>
  <c r="CK89" i="14"/>
  <c r="CH89" i="14"/>
  <c r="CE89" i="14"/>
  <c r="CB89" i="14"/>
  <c r="BY89" i="14"/>
  <c r="BV89" i="14"/>
  <c r="BS89" i="14"/>
  <c r="BP89" i="14"/>
  <c r="BM89" i="14"/>
  <c r="BJ89" i="14"/>
  <c r="BG89" i="14"/>
  <c r="BD89" i="14"/>
  <c r="BA89" i="14"/>
  <c r="AU89" i="14"/>
  <c r="AO89" i="14"/>
  <c r="HJ88" i="14"/>
  <c r="HG88" i="14"/>
  <c r="HD88" i="14"/>
  <c r="HA88" i="14"/>
  <c r="GX88" i="14"/>
  <c r="GU88" i="14"/>
  <c r="GR88" i="14"/>
  <c r="GO88" i="14"/>
  <c r="GL88" i="14"/>
  <c r="GI88" i="14"/>
  <c r="GF88" i="14"/>
  <c r="GC88" i="14"/>
  <c r="FT88" i="14"/>
  <c r="FQ88" i="14"/>
  <c r="FN88" i="14"/>
  <c r="FK88" i="14"/>
  <c r="FH88" i="14"/>
  <c r="FE88" i="14"/>
  <c r="FB88" i="14"/>
  <c r="EY88" i="14"/>
  <c r="EV88" i="14"/>
  <c r="ES88" i="14"/>
  <c r="EP88" i="14"/>
  <c r="EM88" i="14"/>
  <c r="EJ88" i="14"/>
  <c r="EG88" i="14"/>
  <c r="ED88" i="14"/>
  <c r="EA88" i="14"/>
  <c r="DX88" i="14"/>
  <c r="DU88" i="14"/>
  <c r="DR88" i="14"/>
  <c r="DO88" i="14"/>
  <c r="DL88" i="14"/>
  <c r="DI88" i="14"/>
  <c r="DC88" i="14"/>
  <c r="CZ88" i="14"/>
  <c r="CW88" i="14"/>
  <c r="CT88" i="14"/>
  <c r="CQ88" i="14"/>
  <c r="CN88" i="14"/>
  <c r="CK88" i="14"/>
  <c r="CH88" i="14"/>
  <c r="CE88" i="14"/>
  <c r="CB88" i="14"/>
  <c r="BY88" i="14"/>
  <c r="BV88" i="14"/>
  <c r="BS88" i="14"/>
  <c r="BP88" i="14"/>
  <c r="BM88" i="14"/>
  <c r="BG88" i="14"/>
  <c r="BD88" i="14"/>
  <c r="BA88" i="14"/>
  <c r="AX88" i="14"/>
  <c r="AU88" i="14"/>
  <c r="AR88" i="14"/>
  <c r="AO88" i="14"/>
  <c r="HG87" i="14"/>
  <c r="HD87" i="14"/>
  <c r="HA87" i="14"/>
  <c r="GX87" i="14"/>
  <c r="GU87" i="14"/>
  <c r="GR87" i="14"/>
  <c r="GO87" i="14"/>
  <c r="GL87" i="14"/>
  <c r="GI87" i="14"/>
  <c r="GF87" i="14"/>
  <c r="GC87" i="14"/>
  <c r="FZ87" i="14"/>
  <c r="FW87" i="14"/>
  <c r="FT87" i="14"/>
  <c r="FQ87" i="14"/>
  <c r="FK87" i="14"/>
  <c r="FH87" i="14"/>
  <c r="FE87" i="14"/>
  <c r="FB87" i="14"/>
  <c r="EY87" i="14"/>
  <c r="EV87" i="14"/>
  <c r="ES87" i="14"/>
  <c r="EP87" i="14"/>
  <c r="EM87" i="14"/>
  <c r="EJ87" i="14"/>
  <c r="EG87" i="14"/>
  <c r="ED87" i="14"/>
  <c r="EA87" i="14"/>
  <c r="DX87" i="14"/>
  <c r="DU87" i="14"/>
  <c r="DI87" i="14"/>
  <c r="DF87" i="14"/>
  <c r="DC87" i="14"/>
  <c r="CZ87" i="14"/>
  <c r="CW87" i="14"/>
  <c r="CQ87" i="14"/>
  <c r="CN87" i="14"/>
  <c r="CK87" i="14"/>
  <c r="CH87" i="14"/>
  <c r="CE87" i="14"/>
  <c r="CB87" i="14"/>
  <c r="BY87" i="14"/>
  <c r="BS87" i="14"/>
  <c r="BP87" i="14"/>
  <c r="BM87" i="14"/>
  <c r="BJ87" i="14"/>
  <c r="BG87" i="14"/>
  <c r="BD87" i="14"/>
  <c r="BA87" i="14"/>
  <c r="AX87" i="14"/>
  <c r="AU87" i="14"/>
  <c r="AR87" i="14"/>
  <c r="AO87" i="14"/>
  <c r="HJ86" i="14"/>
  <c r="HG86" i="14"/>
  <c r="HD86" i="14"/>
  <c r="HA86" i="14"/>
  <c r="GX86" i="14"/>
  <c r="GU86" i="14"/>
  <c r="GR86" i="14"/>
  <c r="GO86" i="14"/>
  <c r="GL86" i="14"/>
  <c r="GI86" i="14"/>
  <c r="GF86" i="14"/>
  <c r="GC86" i="14"/>
  <c r="FZ86" i="14"/>
  <c r="FW86" i="14"/>
  <c r="FT86" i="14"/>
  <c r="FQ86" i="14"/>
  <c r="FN86" i="14"/>
  <c r="FK86" i="14"/>
  <c r="FH86" i="14"/>
  <c r="FE86" i="14"/>
  <c r="FB86" i="14"/>
  <c r="EY86" i="14"/>
  <c r="EV86" i="14"/>
  <c r="ES86" i="14"/>
  <c r="EP86" i="14"/>
  <c r="EM86" i="14"/>
  <c r="EJ86" i="14"/>
  <c r="EF79" i="14"/>
  <c r="EC79" i="14"/>
  <c r="EA86" i="14"/>
  <c r="DX86" i="14"/>
  <c r="DU86" i="14"/>
  <c r="DR86" i="14"/>
  <c r="DO86" i="14"/>
  <c r="DL86" i="14"/>
  <c r="DI86" i="14"/>
  <c r="DF86" i="14"/>
  <c r="DC86" i="14"/>
  <c r="CZ86" i="14"/>
  <c r="CW86" i="14"/>
  <c r="CT86" i="14"/>
  <c r="CQ86" i="14"/>
  <c r="CN86" i="14"/>
  <c r="CK86" i="14"/>
  <c r="CH86" i="14"/>
  <c r="CE86" i="14"/>
  <c r="CB86" i="14"/>
  <c r="BY86" i="14"/>
  <c r="BV86" i="14"/>
  <c r="BS86" i="14"/>
  <c r="BP86" i="14"/>
  <c r="BM86" i="14"/>
  <c r="BJ86" i="14"/>
  <c r="BG86" i="14"/>
  <c r="BD86" i="14"/>
  <c r="BA86" i="14"/>
  <c r="AX86" i="14"/>
  <c r="AU86" i="14"/>
  <c r="AR86" i="14"/>
  <c r="AO86" i="14"/>
  <c r="HJ85" i="14"/>
  <c r="HD85" i="14"/>
  <c r="HA85" i="14"/>
  <c r="GX85" i="14"/>
  <c r="GU85" i="14"/>
  <c r="GR85" i="14"/>
  <c r="GO85" i="14"/>
  <c r="GL85" i="14"/>
  <c r="GI85" i="14"/>
  <c r="GF85" i="14"/>
  <c r="GC85" i="14"/>
  <c r="FZ85" i="14"/>
  <c r="FW85" i="14"/>
  <c r="FT85" i="14"/>
  <c r="FQ85" i="14"/>
  <c r="FN85" i="14"/>
  <c r="FK85" i="14"/>
  <c r="FH85" i="14"/>
  <c r="FE85" i="14"/>
  <c r="FB85" i="14"/>
  <c r="EY85" i="14"/>
  <c r="EV85" i="14"/>
  <c r="ES85" i="14"/>
  <c r="EP85" i="14"/>
  <c r="EM85" i="14"/>
  <c r="EJ85" i="14"/>
  <c r="EG85" i="14"/>
  <c r="ED85" i="14"/>
  <c r="EA85" i="14"/>
  <c r="DX85" i="14"/>
  <c r="DU85" i="14"/>
  <c r="DR85" i="14"/>
  <c r="DO85" i="14"/>
  <c r="DK79" i="14"/>
  <c r="DI85" i="14"/>
  <c r="DF85" i="14"/>
  <c r="DC85" i="14"/>
  <c r="CZ85" i="14"/>
  <c r="CW85" i="14"/>
  <c r="CT85" i="14"/>
  <c r="CQ85" i="14"/>
  <c r="CN85" i="14"/>
  <c r="CK85" i="14"/>
  <c r="CH85" i="14"/>
  <c r="CE85" i="14"/>
  <c r="CB85" i="14"/>
  <c r="BY85" i="14"/>
  <c r="BV85" i="14"/>
  <c r="BS85" i="14"/>
  <c r="BP85" i="14"/>
  <c r="BM85" i="14"/>
  <c r="BJ85" i="14"/>
  <c r="BG85" i="14"/>
  <c r="BD85" i="14"/>
  <c r="BA85" i="14"/>
  <c r="AX85" i="14"/>
  <c r="AU85" i="14"/>
  <c r="AR85" i="14"/>
  <c r="AO85" i="14"/>
  <c r="HJ84" i="14"/>
  <c r="HG84" i="14"/>
  <c r="HD84" i="14"/>
  <c r="HA84" i="14"/>
  <c r="GX84" i="14"/>
  <c r="GX79" i="14" s="1"/>
  <c r="GU84" i="14"/>
  <c r="GQ79" i="14"/>
  <c r="GO84" i="14"/>
  <c r="GL84" i="14"/>
  <c r="GI84" i="14"/>
  <c r="GF84" i="14"/>
  <c r="GC84" i="14"/>
  <c r="FZ84" i="14"/>
  <c r="FW84" i="14"/>
  <c r="FT84" i="14"/>
  <c r="FQ84" i="14"/>
  <c r="FN84" i="14"/>
  <c r="FK84" i="14"/>
  <c r="FH84" i="14"/>
  <c r="FE84" i="14"/>
  <c r="FB84" i="14"/>
  <c r="EY84" i="14"/>
  <c r="EV84" i="14"/>
  <c r="ES84" i="14"/>
  <c r="EP84" i="14"/>
  <c r="EM84" i="14"/>
  <c r="EJ84" i="14"/>
  <c r="EG84" i="14"/>
  <c r="ED84" i="14"/>
  <c r="EA84" i="14"/>
  <c r="DX84" i="14"/>
  <c r="DU84" i="14"/>
  <c r="DR84" i="14"/>
  <c r="DO84" i="14"/>
  <c r="DL84" i="14"/>
  <c r="DI84" i="14"/>
  <c r="DF84" i="14"/>
  <c r="DC84" i="14"/>
  <c r="CZ84" i="14"/>
  <c r="CW84" i="14"/>
  <c r="CT84" i="14"/>
  <c r="CQ84" i="14"/>
  <c r="CN84" i="14"/>
  <c r="CK84" i="14"/>
  <c r="CH84" i="14"/>
  <c r="CD79" i="14"/>
  <c r="CE84" i="14"/>
  <c r="CB84" i="14"/>
  <c r="BY84" i="14"/>
  <c r="BV84" i="14"/>
  <c r="BS84" i="14"/>
  <c r="BP84" i="14"/>
  <c r="BM84" i="14"/>
  <c r="BJ84" i="14"/>
  <c r="BG84" i="14"/>
  <c r="BD84" i="14"/>
  <c r="BA84" i="14"/>
  <c r="AX84" i="14"/>
  <c r="AU84" i="14"/>
  <c r="AR84" i="14"/>
  <c r="AO84" i="14"/>
  <c r="HJ83" i="14"/>
  <c r="HG83" i="14"/>
  <c r="HD83" i="14"/>
  <c r="HA83" i="14"/>
  <c r="GX83" i="14"/>
  <c r="GT79" i="14"/>
  <c r="GR83" i="14"/>
  <c r="GO83" i="14"/>
  <c r="GL83" i="14"/>
  <c r="GI83" i="14"/>
  <c r="GF83" i="14"/>
  <c r="GC83" i="14"/>
  <c r="FZ83" i="14"/>
  <c r="FW83" i="14"/>
  <c r="FT83" i="14"/>
  <c r="FQ83" i="14"/>
  <c r="FN83" i="14"/>
  <c r="FK83" i="14"/>
  <c r="FG79" i="14"/>
  <c r="FE83" i="14"/>
  <c r="FB83" i="14"/>
  <c r="EY83" i="14"/>
  <c r="EV83" i="14"/>
  <c r="ES83" i="14"/>
  <c r="EM83" i="14"/>
  <c r="EJ83" i="14"/>
  <c r="EG83" i="14"/>
  <c r="ED83" i="14"/>
  <c r="EA83" i="14"/>
  <c r="DX83" i="14"/>
  <c r="DU83" i="14"/>
  <c r="DR83" i="14"/>
  <c r="DL83" i="14"/>
  <c r="DI83" i="14"/>
  <c r="DF83" i="14"/>
  <c r="DC83" i="14"/>
  <c r="CZ83" i="14"/>
  <c r="CW83" i="14"/>
  <c r="CT83" i="14"/>
  <c r="CQ83" i="14"/>
  <c r="CN83" i="14"/>
  <c r="CK83" i="14"/>
  <c r="CH83" i="14"/>
  <c r="CE83" i="14"/>
  <c r="CB83" i="14"/>
  <c r="BY83" i="14"/>
  <c r="BV83" i="14"/>
  <c r="BS83" i="14"/>
  <c r="BP83" i="14"/>
  <c r="BM83" i="14"/>
  <c r="BJ83" i="14"/>
  <c r="BG83" i="14"/>
  <c r="BD83" i="14"/>
  <c r="BA83" i="14"/>
  <c r="AX83" i="14"/>
  <c r="AU83" i="14"/>
  <c r="AR83" i="14"/>
  <c r="AO83" i="14"/>
  <c r="HJ82" i="14"/>
  <c r="HG82" i="14"/>
  <c r="HD82" i="14"/>
  <c r="HA82" i="14"/>
  <c r="GW79" i="14"/>
  <c r="GX82" i="14"/>
  <c r="GU82" i="14"/>
  <c r="GR82" i="14"/>
  <c r="GO82" i="14"/>
  <c r="GL82" i="14"/>
  <c r="GI82" i="14"/>
  <c r="GF82" i="14"/>
  <c r="GC82" i="14"/>
  <c r="FZ82" i="14"/>
  <c r="FV79" i="14"/>
  <c r="FW82" i="14"/>
  <c r="FT82" i="14"/>
  <c r="FQ82" i="14"/>
  <c r="FN82" i="14"/>
  <c r="FK82" i="14"/>
  <c r="FH82" i="14"/>
  <c r="FE82" i="14"/>
  <c r="FB82" i="14"/>
  <c r="EY82" i="14"/>
  <c r="EV82" i="14"/>
  <c r="ES82" i="14"/>
  <c r="EP82" i="14"/>
  <c r="EM82" i="14"/>
  <c r="EJ82" i="14"/>
  <c r="EG82" i="14"/>
  <c r="ED82" i="14"/>
  <c r="EA82" i="14"/>
  <c r="DX82" i="14"/>
  <c r="DU82" i="14"/>
  <c r="DR82" i="14"/>
  <c r="DO82" i="14"/>
  <c r="DL82" i="14"/>
  <c r="DH79" i="14"/>
  <c r="DF82" i="14"/>
  <c r="CZ82" i="14"/>
  <c r="CW82" i="14"/>
  <c r="CT82" i="14"/>
  <c r="CQ82" i="14"/>
  <c r="CN82" i="14"/>
  <c r="CK82" i="14"/>
  <c r="CG79" i="14"/>
  <c r="CH82" i="14"/>
  <c r="CH79" i="14" s="1"/>
  <c r="CC79" i="14"/>
  <c r="CB82" i="14"/>
  <c r="BY82" i="14"/>
  <c r="BV82" i="14"/>
  <c r="BS82" i="14"/>
  <c r="BP82" i="14"/>
  <c r="BM82" i="14"/>
  <c r="BJ82" i="14"/>
  <c r="BD82" i="14"/>
  <c r="BA82" i="14"/>
  <c r="AX82" i="14"/>
  <c r="AU82" i="14"/>
  <c r="AR82" i="14"/>
  <c r="AN79" i="14"/>
  <c r="HJ81" i="14"/>
  <c r="HG81" i="14"/>
  <c r="HD81" i="14"/>
  <c r="HC79" i="14"/>
  <c r="HA81" i="14"/>
  <c r="HA79" i="14" s="1"/>
  <c r="GZ79" i="14"/>
  <c r="GX81" i="14"/>
  <c r="GO81" i="14"/>
  <c r="GL81" i="14"/>
  <c r="GI81" i="14"/>
  <c r="GF81" i="14"/>
  <c r="GB79" i="14"/>
  <c r="FX79" i="14"/>
  <c r="FW81" i="14"/>
  <c r="FN81" i="14"/>
  <c r="FJ79" i="14"/>
  <c r="FH81" i="14"/>
  <c r="FB81" i="14"/>
  <c r="FB79" i="14" s="1"/>
  <c r="EX79" i="14"/>
  <c r="EY81" i="14"/>
  <c r="EU79" i="14"/>
  <c r="ER79" i="14"/>
  <c r="EM81" i="14"/>
  <c r="EG81" i="14"/>
  <c r="ED81" i="14"/>
  <c r="EA81" i="14"/>
  <c r="DX81" i="14"/>
  <c r="DX79" i="14" s="1"/>
  <c r="DU81" i="14"/>
  <c r="DO81" i="14"/>
  <c r="DL81" i="14"/>
  <c r="DI81" i="14"/>
  <c r="DE79" i="14"/>
  <c r="DC81" i="14"/>
  <c r="CT81" i="14"/>
  <c r="CP79" i="14"/>
  <c r="CQ81" i="14"/>
  <c r="CM79" i="14"/>
  <c r="CL79" i="14"/>
  <c r="CK81" i="14"/>
  <c r="CH81" i="14"/>
  <c r="CE81" i="14"/>
  <c r="CB81" i="14"/>
  <c r="BV81" i="14"/>
  <c r="BS81" i="14"/>
  <c r="BN79" i="14"/>
  <c r="BI79" i="14"/>
  <c r="BD81" i="14"/>
  <c r="AT79" i="14"/>
  <c r="AP79" i="14"/>
  <c r="AO81" i="14"/>
  <c r="HJ80" i="14"/>
  <c r="HI79" i="14"/>
  <c r="HG80" i="14"/>
  <c r="HD80" i="14"/>
  <c r="HA80" i="14"/>
  <c r="GX80" i="14"/>
  <c r="GU80" i="14"/>
  <c r="GS79" i="14"/>
  <c r="GR80" i="14"/>
  <c r="GO80" i="14"/>
  <c r="GF80" i="14"/>
  <c r="GC80" i="14"/>
  <c r="FZ80" i="14"/>
  <c r="FW80" i="14"/>
  <c r="FU79" i="14"/>
  <c r="FT80" i="14"/>
  <c r="FP79" i="14"/>
  <c r="FK80" i="14"/>
  <c r="FH80" i="14"/>
  <c r="FE80" i="14"/>
  <c r="FC79" i="14"/>
  <c r="FB80" i="14"/>
  <c r="EY80" i="14"/>
  <c r="EY79" i="14" s="1"/>
  <c r="EW79" i="14"/>
  <c r="EV80" i="14"/>
  <c r="ES80" i="14"/>
  <c r="EP80" i="14"/>
  <c r="EK79" i="14"/>
  <c r="EJ80" i="14"/>
  <c r="EI79" i="14"/>
  <c r="EG80" i="14"/>
  <c r="EE79" i="14"/>
  <c r="ED80" i="14"/>
  <c r="EA80" i="14"/>
  <c r="EA79" i="14" s="1"/>
  <c r="DX80" i="14"/>
  <c r="DU80" i="14"/>
  <c r="DU79" i="14" s="1"/>
  <c r="DQ79" i="14"/>
  <c r="DO80" i="14"/>
  <c r="DL80" i="14"/>
  <c r="DI80" i="14"/>
  <c r="DF80" i="14"/>
  <c r="DD79" i="14"/>
  <c r="DC80" i="14"/>
  <c r="CZ80" i="14"/>
  <c r="CT80" i="14"/>
  <c r="CS79" i="14"/>
  <c r="CQ80" i="14"/>
  <c r="CN80" i="14"/>
  <c r="CK80" i="14"/>
  <c r="CH80" i="14"/>
  <c r="CE80" i="14"/>
  <c r="CB80" i="14"/>
  <c r="BX79" i="14"/>
  <c r="BU79" i="14"/>
  <c r="BP80" i="14"/>
  <c r="BO79" i="14"/>
  <c r="BM80" i="14"/>
  <c r="BK79" i="14"/>
  <c r="BJ80" i="14"/>
  <c r="BH79" i="14"/>
  <c r="BG80" i="14"/>
  <c r="BE79" i="14"/>
  <c r="BD80" i="14"/>
  <c r="BA80" i="14"/>
  <c r="AW79" i="14"/>
  <c r="AS79" i="14"/>
  <c r="AR80" i="14"/>
  <c r="AQ79" i="14"/>
  <c r="AO80" i="14"/>
  <c r="AM79" i="14"/>
  <c r="HB79" i="14"/>
  <c r="GV79" i="14"/>
  <c r="GM79" i="14"/>
  <c r="GF79" i="14"/>
  <c r="GD79" i="14"/>
  <c r="FR79" i="14"/>
  <c r="FO79" i="14"/>
  <c r="FL79" i="14"/>
  <c r="FI79" i="14"/>
  <c r="FA79" i="14"/>
  <c r="EQ79" i="14"/>
  <c r="EL79" i="14"/>
  <c r="DZ79" i="14"/>
  <c r="DW79" i="14"/>
  <c r="DV79" i="14"/>
  <c r="DT79" i="14"/>
  <c r="DM79" i="14"/>
  <c r="DJ79" i="14"/>
  <c r="CU79" i="14"/>
  <c r="CR79" i="14"/>
  <c r="CO79" i="14"/>
  <c r="CJ79" i="14"/>
  <c r="BC79" i="14"/>
  <c r="BB79" i="14"/>
  <c r="AZ79" i="14"/>
  <c r="AK79" i="14"/>
  <c r="AH79" i="14"/>
  <c r="AE79" i="14"/>
  <c r="AB79" i="14"/>
  <c r="Y79" i="14"/>
  <c r="V79" i="14"/>
  <c r="S79" i="14"/>
  <c r="P79" i="14"/>
  <c r="M79" i="14"/>
  <c r="J79" i="14"/>
  <c r="G79" i="14"/>
  <c r="D79" i="14"/>
  <c r="HJ78" i="14"/>
  <c r="HG78" i="14"/>
  <c r="HD78" i="14"/>
  <c r="HA78" i="14"/>
  <c r="GX78" i="14"/>
  <c r="GU78" i="14"/>
  <c r="GR78" i="14"/>
  <c r="GM75" i="14"/>
  <c r="GL78" i="14"/>
  <c r="GI78" i="14"/>
  <c r="GF78" i="14"/>
  <c r="GC78" i="14"/>
  <c r="FY75" i="14"/>
  <c r="FW78" i="14"/>
  <c r="FQ78" i="14"/>
  <c r="FN78" i="14"/>
  <c r="FH78" i="14"/>
  <c r="FE78" i="14"/>
  <c r="EY78" i="14"/>
  <c r="EV78" i="14"/>
  <c r="ES78" i="14"/>
  <c r="EP78" i="14"/>
  <c r="EM78" i="14"/>
  <c r="EJ78" i="14"/>
  <c r="EG78" i="14"/>
  <c r="ED78" i="14"/>
  <c r="EA78" i="14"/>
  <c r="DX78" i="14"/>
  <c r="DU78" i="14"/>
  <c r="DR78" i="14"/>
  <c r="DO78" i="14"/>
  <c r="DL78" i="14"/>
  <c r="DI78" i="14"/>
  <c r="DF78" i="14"/>
  <c r="DC78" i="14"/>
  <c r="CZ78" i="14"/>
  <c r="CX75" i="14"/>
  <c r="CW78" i="14"/>
  <c r="CT78" i="14"/>
  <c r="CN78" i="14"/>
  <c r="CK78" i="14"/>
  <c r="CH78" i="14"/>
  <c r="CE78" i="14"/>
  <c r="CB78" i="14"/>
  <c r="BY78" i="14"/>
  <c r="BV78" i="14"/>
  <c r="BS78" i="14"/>
  <c r="BP78" i="14"/>
  <c r="BM78" i="14"/>
  <c r="BJ78" i="14"/>
  <c r="BG78" i="14"/>
  <c r="BD78" i="14"/>
  <c r="BA78" i="14"/>
  <c r="AX78" i="14"/>
  <c r="AU78" i="14"/>
  <c r="AR78" i="14"/>
  <c r="AO78" i="14"/>
  <c r="AF78" i="14"/>
  <c r="HG77" i="14"/>
  <c r="HD77" i="14"/>
  <c r="HB75" i="14"/>
  <c r="HA77" i="14"/>
  <c r="GR77" i="14"/>
  <c r="GO77" i="14"/>
  <c r="GI77" i="14"/>
  <c r="GC77" i="14"/>
  <c r="FZ77" i="14"/>
  <c r="FW77" i="14"/>
  <c r="FV75" i="14"/>
  <c r="FT77" i="14"/>
  <c r="FQ77" i="14"/>
  <c r="FQ75" i="14" s="1"/>
  <c r="FN77" i="14"/>
  <c r="FH77" i="14"/>
  <c r="FE77" i="14"/>
  <c r="FB77" i="14"/>
  <c r="EY77" i="14"/>
  <c r="ES77" i="14"/>
  <c r="EP77" i="14"/>
  <c r="EM77" i="14"/>
  <c r="EJ77" i="14"/>
  <c r="EF75" i="14"/>
  <c r="ED77" i="14"/>
  <c r="EA77" i="14"/>
  <c r="DX77" i="14"/>
  <c r="DU77" i="14"/>
  <c r="DO77" i="14"/>
  <c r="DL77" i="14"/>
  <c r="DJ75" i="14"/>
  <c r="DI77" i="14"/>
  <c r="DF77" i="14"/>
  <c r="DE75" i="14"/>
  <c r="DC77" i="14"/>
  <c r="CZ77" i="14"/>
  <c r="CT77" i="14"/>
  <c r="CN77" i="14"/>
  <c r="CK77" i="14"/>
  <c r="CE77" i="14"/>
  <c r="CB77" i="14"/>
  <c r="BS77" i="14"/>
  <c r="BP77" i="14"/>
  <c r="BM77" i="14"/>
  <c r="BJ77" i="14"/>
  <c r="BJ75" i="14" s="1"/>
  <c r="BG77" i="14"/>
  <c r="BD77" i="14"/>
  <c r="BB75" i="14"/>
  <c r="AY75" i="14"/>
  <c r="AU77" i="14"/>
  <c r="AR77" i="14"/>
  <c r="AO77" i="14"/>
  <c r="AF77" i="14"/>
  <c r="GZ75" i="14"/>
  <c r="GX76" i="14"/>
  <c r="GT75" i="14"/>
  <c r="GU76" i="14"/>
  <c r="GR76" i="14"/>
  <c r="GO76" i="14"/>
  <c r="GN75" i="14"/>
  <c r="FZ76" i="14"/>
  <c r="FU75" i="14"/>
  <c r="FT76" i="14"/>
  <c r="FQ76" i="14"/>
  <c r="FM75" i="14"/>
  <c r="FJ75" i="14"/>
  <c r="FG75" i="14"/>
  <c r="FB76" i="14"/>
  <c r="EW75" i="14"/>
  <c r="ES76" i="14"/>
  <c r="ES75" i="14" s="1"/>
  <c r="EO75" i="14"/>
  <c r="EL75" i="14"/>
  <c r="EK75" i="14"/>
  <c r="EJ76" i="14"/>
  <c r="EH75" i="14"/>
  <c r="ED76" i="14"/>
  <c r="ED75" i="14" s="1"/>
  <c r="EB75" i="14"/>
  <c r="EA76" i="14"/>
  <c r="EA75" i="14" s="1"/>
  <c r="DX76" i="14"/>
  <c r="DU76" i="14"/>
  <c r="DU75" i="14" s="1"/>
  <c r="DT75" i="14"/>
  <c r="DK75" i="14"/>
  <c r="DH75" i="14"/>
  <c r="DI76" i="14"/>
  <c r="DF76" i="14"/>
  <c r="DC76" i="14"/>
  <c r="DC75" i="14" s="1"/>
  <c r="CY75" i="14"/>
  <c r="CW76" i="14"/>
  <c r="CS75" i="14"/>
  <c r="CQ76" i="14"/>
  <c r="CN76" i="14"/>
  <c r="CN75" i="14" s="1"/>
  <c r="CM75" i="14"/>
  <c r="CH76" i="14"/>
  <c r="CC75" i="14"/>
  <c r="CB76" i="14"/>
  <c r="CB75" i="14" s="1"/>
  <c r="CA75" i="14"/>
  <c r="BY76" i="14"/>
  <c r="BX75" i="14"/>
  <c r="BU75" i="14"/>
  <c r="BR75" i="14"/>
  <c r="BL75" i="14"/>
  <c r="BJ76" i="14"/>
  <c r="BE75" i="14"/>
  <c r="BD76" i="14"/>
  <c r="BD75" i="14" s="1"/>
  <c r="AZ75" i="14"/>
  <c r="AR76" i="14"/>
  <c r="AR75" i="14" s="1"/>
  <c r="AN75" i="14"/>
  <c r="HF75" i="14"/>
  <c r="HE75" i="14"/>
  <c r="GW75" i="14"/>
  <c r="GP75" i="14"/>
  <c r="GJ75" i="14"/>
  <c r="GG75" i="14"/>
  <c r="GD75" i="14"/>
  <c r="GB75" i="14"/>
  <c r="FS75" i="14"/>
  <c r="FP75" i="14"/>
  <c r="FO75" i="14"/>
  <c r="FL75" i="14"/>
  <c r="FA75" i="14"/>
  <c r="EZ75" i="14"/>
  <c r="ER75" i="14"/>
  <c r="EQ75" i="14"/>
  <c r="EN75" i="14"/>
  <c r="EC75" i="14"/>
  <c r="DZ75" i="14"/>
  <c r="DY75" i="14"/>
  <c r="DW75" i="14"/>
  <c r="DV75" i="14"/>
  <c r="DS75" i="14"/>
  <c r="DP75" i="14"/>
  <c r="DN75" i="14"/>
  <c r="DD75" i="14"/>
  <c r="DB75" i="14"/>
  <c r="CV75" i="14"/>
  <c r="CO75" i="14"/>
  <c r="CG75" i="14"/>
  <c r="BZ75" i="14"/>
  <c r="BQ75" i="14"/>
  <c r="BN75" i="14"/>
  <c r="BI75" i="14"/>
  <c r="BH75" i="14"/>
  <c r="BF75" i="14"/>
  <c r="BC75" i="14"/>
  <c r="AV75" i="14"/>
  <c r="AQ75" i="14"/>
  <c r="AP75" i="14"/>
  <c r="AK75" i="14"/>
  <c r="AH75" i="14"/>
  <c r="AE75" i="14"/>
  <c r="AB75" i="14"/>
  <c r="Y75" i="14"/>
  <c r="V75" i="14"/>
  <c r="S75" i="14"/>
  <c r="P75" i="14"/>
  <c r="M75" i="14"/>
  <c r="J75" i="14"/>
  <c r="G75" i="14"/>
  <c r="D75" i="14"/>
  <c r="HJ74" i="14"/>
  <c r="HG74" i="14"/>
  <c r="HD74" i="14"/>
  <c r="HA74" i="14"/>
  <c r="GX74" i="14"/>
  <c r="GU74" i="14"/>
  <c r="GR74" i="14"/>
  <c r="GO74" i="14"/>
  <c r="GL74" i="14"/>
  <c r="GI74" i="14"/>
  <c r="GF74" i="14"/>
  <c r="GC74" i="14"/>
  <c r="FZ74" i="14"/>
  <c r="FW74" i="14"/>
  <c r="FQ74" i="14"/>
  <c r="FN74" i="14"/>
  <c r="FK74" i="14"/>
  <c r="FH74" i="14"/>
  <c r="FE74" i="14"/>
  <c r="FB74" i="14"/>
  <c r="EY74" i="14"/>
  <c r="EV74" i="14"/>
  <c r="ES74" i="14"/>
  <c r="EP74" i="14"/>
  <c r="EM74" i="14"/>
  <c r="EJ74" i="14"/>
  <c r="EG74" i="14"/>
  <c r="ED74" i="14"/>
  <c r="EA74" i="14"/>
  <c r="DX74" i="14"/>
  <c r="DU74" i="14"/>
  <c r="DR74" i="14"/>
  <c r="DO74" i="14"/>
  <c r="DL74" i="14"/>
  <c r="DI74" i="14"/>
  <c r="DF74" i="14"/>
  <c r="DC74" i="14"/>
  <c r="CZ74" i="14"/>
  <c r="CW74" i="14"/>
  <c r="CT74" i="14"/>
  <c r="CQ74" i="14"/>
  <c r="CN74" i="14"/>
  <c r="CN68" i="14" s="1"/>
  <c r="CK74" i="14"/>
  <c r="CH74" i="14"/>
  <c r="CE74" i="14"/>
  <c r="CB74" i="14"/>
  <c r="BY74" i="14"/>
  <c r="BV74" i="14"/>
  <c r="BS74" i="14"/>
  <c r="BP74" i="14"/>
  <c r="BM74" i="14"/>
  <c r="BJ74" i="14"/>
  <c r="BD74" i="14"/>
  <c r="BA74" i="14"/>
  <c r="AX74" i="14"/>
  <c r="AU74" i="14"/>
  <c r="AR74" i="14"/>
  <c r="AO74" i="14"/>
  <c r="HJ73" i="14"/>
  <c r="HG73" i="14"/>
  <c r="HD73" i="14"/>
  <c r="HA73" i="14"/>
  <c r="GX73" i="14"/>
  <c r="GU73" i="14"/>
  <c r="GR73" i="14"/>
  <c r="GO73" i="14"/>
  <c r="GL73" i="14"/>
  <c r="GI73" i="14"/>
  <c r="GF73" i="14"/>
  <c r="GC73" i="14"/>
  <c r="FZ73" i="14"/>
  <c r="FW73" i="14"/>
  <c r="FT73" i="14"/>
  <c r="FQ73" i="14"/>
  <c r="FN73" i="14"/>
  <c r="FK73" i="14"/>
  <c r="FH73" i="14"/>
  <c r="FE73" i="14"/>
  <c r="FB73" i="14"/>
  <c r="EY73" i="14"/>
  <c r="EV73" i="14"/>
  <c r="ES73" i="14"/>
  <c r="EP73" i="14"/>
  <c r="EM73" i="14"/>
  <c r="EJ73" i="14"/>
  <c r="EG73" i="14"/>
  <c r="ED73" i="14"/>
  <c r="EA73" i="14"/>
  <c r="DX73" i="14"/>
  <c r="DU73" i="14"/>
  <c r="DR73" i="14"/>
  <c r="DO73" i="14"/>
  <c r="DL73" i="14"/>
  <c r="DI73" i="14"/>
  <c r="DF73" i="14"/>
  <c r="DC73" i="14"/>
  <c r="CZ73" i="14"/>
  <c r="CW73" i="14"/>
  <c r="CT73" i="14"/>
  <c r="CQ73" i="14"/>
  <c r="CN73" i="14"/>
  <c r="CK73" i="14"/>
  <c r="CH73" i="14"/>
  <c r="CE73" i="14"/>
  <c r="CB73" i="14"/>
  <c r="BY73" i="14"/>
  <c r="BV73" i="14"/>
  <c r="BS73" i="14"/>
  <c r="BP73" i="14"/>
  <c r="BM73" i="14"/>
  <c r="BJ73" i="14"/>
  <c r="BG73" i="14"/>
  <c r="BC68" i="14"/>
  <c r="BA73" i="14"/>
  <c r="AX73" i="14"/>
  <c r="AU73" i="14"/>
  <c r="AR73" i="14"/>
  <c r="AO73" i="14"/>
  <c r="HJ72" i="14"/>
  <c r="HG72" i="14"/>
  <c r="HC68" i="14"/>
  <c r="HD72" i="14"/>
  <c r="HA72" i="14"/>
  <c r="GV68" i="14"/>
  <c r="GU72" i="14"/>
  <c r="GR72" i="14"/>
  <c r="GO72" i="14"/>
  <c r="GL72" i="14"/>
  <c r="GI72" i="14"/>
  <c r="GF72" i="14"/>
  <c r="GC72" i="14"/>
  <c r="FZ72" i="14"/>
  <c r="FW72" i="14"/>
  <c r="FT72" i="14"/>
  <c r="FQ72" i="14"/>
  <c r="FN72" i="14"/>
  <c r="FK72" i="14"/>
  <c r="FH72" i="14"/>
  <c r="FE72" i="14"/>
  <c r="FB72" i="14"/>
  <c r="EY72" i="14"/>
  <c r="EV72" i="14"/>
  <c r="ES72" i="14"/>
  <c r="EP72" i="14"/>
  <c r="EM72" i="14"/>
  <c r="EJ72" i="14"/>
  <c r="EG72" i="14"/>
  <c r="ED72" i="14"/>
  <c r="EA72" i="14"/>
  <c r="DX72" i="14"/>
  <c r="DU72" i="14"/>
  <c r="DR72" i="14"/>
  <c r="DO72" i="14"/>
  <c r="DI72" i="14"/>
  <c r="DE68" i="14"/>
  <c r="DF72" i="14"/>
  <c r="DC72" i="14"/>
  <c r="CZ72" i="14"/>
  <c r="CW72" i="14"/>
  <c r="CT72" i="14"/>
  <c r="CQ72" i="14"/>
  <c r="CN72" i="14"/>
  <c r="CL68" i="14"/>
  <c r="CK72" i="14"/>
  <c r="CH72" i="14"/>
  <c r="CE72" i="14"/>
  <c r="CB72" i="14"/>
  <c r="BY72" i="14"/>
  <c r="BV72" i="14"/>
  <c r="BS72" i="14"/>
  <c r="BP72" i="14"/>
  <c r="BM72" i="14"/>
  <c r="BJ72" i="14"/>
  <c r="BG72" i="14"/>
  <c r="BD72" i="14"/>
  <c r="BA72" i="14"/>
  <c r="AX72" i="14"/>
  <c r="AU72" i="14"/>
  <c r="AO72" i="14"/>
  <c r="HJ71" i="14"/>
  <c r="HG71" i="14"/>
  <c r="HD71" i="14"/>
  <c r="HA71" i="14"/>
  <c r="GX71" i="14"/>
  <c r="GU71" i="14"/>
  <c r="GR71" i="14"/>
  <c r="GO71" i="14"/>
  <c r="GL71" i="14"/>
  <c r="GI71" i="14"/>
  <c r="GF71" i="14"/>
  <c r="GC71" i="14"/>
  <c r="FZ71" i="14"/>
  <c r="FW71" i="14"/>
  <c r="FT71" i="14"/>
  <c r="FQ71" i="14"/>
  <c r="FN71" i="14"/>
  <c r="FK71" i="14"/>
  <c r="FH71" i="14"/>
  <c r="FE71" i="14"/>
  <c r="FB71" i="14"/>
  <c r="EY71" i="14"/>
  <c r="EV71" i="14"/>
  <c r="ES71" i="14"/>
  <c r="EP71" i="14"/>
  <c r="EM71" i="14"/>
  <c r="EJ71" i="14"/>
  <c r="EG71" i="14"/>
  <c r="ED71" i="14"/>
  <c r="EA71" i="14"/>
  <c r="DX71" i="14"/>
  <c r="DU71" i="14"/>
  <c r="DR71" i="14"/>
  <c r="DO71" i="14"/>
  <c r="DL71" i="14"/>
  <c r="DI71" i="14"/>
  <c r="DF71" i="14"/>
  <c r="DC71" i="14"/>
  <c r="CZ71" i="14"/>
  <c r="CW71" i="14"/>
  <c r="CT71" i="14"/>
  <c r="CQ71" i="14"/>
  <c r="CN71" i="14"/>
  <c r="CK71" i="14"/>
  <c r="CH71" i="14"/>
  <c r="CE71" i="14"/>
  <c r="CB71" i="14"/>
  <c r="BY71" i="14"/>
  <c r="BV71" i="14"/>
  <c r="BS71" i="14"/>
  <c r="BP71" i="14"/>
  <c r="BM71" i="14"/>
  <c r="BJ71" i="14"/>
  <c r="BG71" i="14"/>
  <c r="BD71" i="14"/>
  <c r="BA71" i="14"/>
  <c r="AX71" i="14"/>
  <c r="AR71" i="14"/>
  <c r="AO71" i="14"/>
  <c r="HJ70" i="14"/>
  <c r="HG70" i="14"/>
  <c r="HD70" i="14"/>
  <c r="HA70" i="14"/>
  <c r="GX70" i="14"/>
  <c r="GU70" i="14"/>
  <c r="GQ68" i="14"/>
  <c r="GR70" i="14"/>
  <c r="GO70" i="14"/>
  <c r="GL70" i="14"/>
  <c r="GI70" i="14"/>
  <c r="GF70" i="14"/>
  <c r="GC70" i="14"/>
  <c r="FZ70" i="14"/>
  <c r="FW70" i="14"/>
  <c r="FR68" i="14"/>
  <c r="FQ70" i="14"/>
  <c r="FN70" i="14"/>
  <c r="FK70" i="14"/>
  <c r="FH70" i="14"/>
  <c r="FE70" i="14"/>
  <c r="FB70" i="14"/>
  <c r="EY70" i="14"/>
  <c r="EV70" i="14"/>
  <c r="ES70" i="14"/>
  <c r="EP70" i="14"/>
  <c r="EM70" i="14"/>
  <c r="EJ70" i="14"/>
  <c r="EG70" i="14"/>
  <c r="ED70" i="14"/>
  <c r="ED68" i="14" s="1"/>
  <c r="EA70" i="14"/>
  <c r="DT68" i="14"/>
  <c r="DU70" i="14"/>
  <c r="DU68" i="14" s="1"/>
  <c r="DR70" i="14"/>
  <c r="DO70" i="14"/>
  <c r="DL70" i="14"/>
  <c r="DI70" i="14"/>
  <c r="DF70" i="14"/>
  <c r="DC70" i="14"/>
  <c r="CZ70" i="14"/>
  <c r="CW70" i="14"/>
  <c r="CV68" i="14"/>
  <c r="CU68" i="14"/>
  <c r="CT70" i="14"/>
  <c r="CQ70" i="14"/>
  <c r="CN70" i="14"/>
  <c r="CK70" i="14"/>
  <c r="CH70" i="14"/>
  <c r="CE70" i="14"/>
  <c r="CB70" i="14"/>
  <c r="BV70" i="14"/>
  <c r="BS70" i="14"/>
  <c r="BP70" i="14"/>
  <c r="BM70" i="14"/>
  <c r="BH68" i="14"/>
  <c r="BG70" i="14"/>
  <c r="BD70" i="14"/>
  <c r="AU70" i="14"/>
  <c r="AR70" i="14"/>
  <c r="AO70" i="14"/>
  <c r="HJ69" i="14"/>
  <c r="HI68" i="14"/>
  <c r="HH68" i="14"/>
  <c r="HG69" i="14"/>
  <c r="HG68" i="14" s="1"/>
  <c r="HD69" i="14"/>
  <c r="HA69" i="14"/>
  <c r="HA68" i="14" s="1"/>
  <c r="GY68" i="14"/>
  <c r="GX69" i="14"/>
  <c r="GU69" i="14"/>
  <c r="GU68" i="14" s="1"/>
  <c r="GS68" i="14"/>
  <c r="GR69" i="14"/>
  <c r="GO69" i="14"/>
  <c r="GO68" i="14" s="1"/>
  <c r="GL69" i="14"/>
  <c r="GI69" i="14"/>
  <c r="GF69" i="14"/>
  <c r="GC69" i="14"/>
  <c r="GC68" i="14" s="1"/>
  <c r="GB68" i="14"/>
  <c r="FZ69" i="14"/>
  <c r="FW69" i="14"/>
  <c r="FU68" i="14"/>
  <c r="FT69" i="14"/>
  <c r="FQ69" i="14"/>
  <c r="FP68" i="14"/>
  <c r="FL68" i="14"/>
  <c r="FK69" i="14"/>
  <c r="FH69" i="14"/>
  <c r="FH68" i="14" s="1"/>
  <c r="FD68" i="14"/>
  <c r="FC68" i="14"/>
  <c r="FB69" i="14"/>
  <c r="EW68" i="14"/>
  <c r="EV69" i="14"/>
  <c r="EV68" i="14" s="1"/>
  <c r="ER68" i="14"/>
  <c r="EO68" i="14"/>
  <c r="EN68" i="14"/>
  <c r="EM69" i="14"/>
  <c r="EM68" i="14" s="1"/>
  <c r="EI68" i="14"/>
  <c r="EE68" i="14"/>
  <c r="ED69" i="14"/>
  <c r="EA69" i="14"/>
  <c r="EA68" i="14" s="1"/>
  <c r="DZ68" i="14"/>
  <c r="DY68" i="14"/>
  <c r="DX69" i="14"/>
  <c r="DU69" i="14"/>
  <c r="DR69" i="14"/>
  <c r="DO69" i="14"/>
  <c r="DL69" i="14"/>
  <c r="DF69" i="14"/>
  <c r="DA68" i="14"/>
  <c r="CZ69" i="14"/>
  <c r="CX68" i="14"/>
  <c r="CW69" i="14"/>
  <c r="CW68" i="14" s="1"/>
  <c r="CT69" i="14"/>
  <c r="CR68" i="14"/>
  <c r="CQ69" i="14"/>
  <c r="CQ68" i="14" s="1"/>
  <c r="CN69" i="14"/>
  <c r="CK69" i="14"/>
  <c r="CJ68" i="14"/>
  <c r="CH69" i="14"/>
  <c r="CE69" i="14"/>
  <c r="CE68" i="14" s="1"/>
  <c r="CC68" i="14"/>
  <c r="CA68" i="14"/>
  <c r="BY69" i="14"/>
  <c r="BU68" i="14"/>
  <c r="BS69" i="14"/>
  <c r="BS68" i="14" s="1"/>
  <c r="BP69" i="14"/>
  <c r="BM69" i="14"/>
  <c r="BJ69" i="14"/>
  <c r="BG69" i="14"/>
  <c r="BF68" i="14"/>
  <c r="BE68" i="14"/>
  <c r="BB68" i="14"/>
  <c r="BA69" i="14"/>
  <c r="AU69" i="14"/>
  <c r="AQ68" i="14"/>
  <c r="AR69" i="14"/>
  <c r="AN68" i="14"/>
  <c r="AM68" i="14"/>
  <c r="HF68" i="14"/>
  <c r="HE68" i="14"/>
  <c r="HB68" i="14"/>
  <c r="GZ68" i="14"/>
  <c r="GW68" i="14"/>
  <c r="GN68" i="14"/>
  <c r="GM68" i="14"/>
  <c r="GI68" i="14"/>
  <c r="GH68" i="14"/>
  <c r="GG68" i="14"/>
  <c r="GD68" i="14"/>
  <c r="FV68" i="14"/>
  <c r="FO68" i="14"/>
  <c r="FM68" i="14"/>
  <c r="FK68" i="14"/>
  <c r="FJ68" i="14"/>
  <c r="FI68" i="14"/>
  <c r="FF68" i="14"/>
  <c r="FA68" i="14"/>
  <c r="EU68" i="14"/>
  <c r="ET68" i="14"/>
  <c r="EQ68" i="14"/>
  <c r="EL68" i="14"/>
  <c r="EK68" i="14"/>
  <c r="EC68" i="14"/>
  <c r="DW68" i="14"/>
  <c r="DS68" i="14"/>
  <c r="DM68" i="14"/>
  <c r="DJ68" i="14"/>
  <c r="DH68" i="14"/>
  <c r="DD68" i="14"/>
  <c r="CY68" i="14"/>
  <c r="CP68" i="14"/>
  <c r="CO68" i="14"/>
  <c r="CM68" i="14"/>
  <c r="CG68" i="14"/>
  <c r="CD68" i="14"/>
  <c r="BZ68" i="14"/>
  <c r="BW68" i="14"/>
  <c r="BR68" i="14"/>
  <c r="BQ68" i="14"/>
  <c r="BN68" i="14"/>
  <c r="BL68" i="14"/>
  <c r="BI68" i="14"/>
  <c r="AZ68" i="14"/>
  <c r="AS68" i="14"/>
  <c r="AK68" i="14"/>
  <c r="AH68" i="14"/>
  <c r="AE68" i="14"/>
  <c r="AB68" i="14"/>
  <c r="Y68" i="14"/>
  <c r="V68" i="14"/>
  <c r="S68" i="14"/>
  <c r="P68" i="14"/>
  <c r="M68" i="14"/>
  <c r="J68" i="14"/>
  <c r="G68" i="14"/>
  <c r="D68" i="14"/>
  <c r="HJ67" i="14"/>
  <c r="HG67" i="14"/>
  <c r="HD67" i="14"/>
  <c r="HA67" i="14"/>
  <c r="GX67" i="14"/>
  <c r="GU67" i="14"/>
  <c r="GR67" i="14"/>
  <c r="GO67" i="14"/>
  <c r="GL67" i="14"/>
  <c r="GI67" i="14"/>
  <c r="GF67" i="14"/>
  <c r="GC67" i="14"/>
  <c r="FZ67" i="14"/>
  <c r="FW67" i="14"/>
  <c r="FT67" i="14"/>
  <c r="FQ67" i="14"/>
  <c r="FN67" i="14"/>
  <c r="FK67" i="14"/>
  <c r="FH67" i="14"/>
  <c r="FE67" i="14"/>
  <c r="FB67" i="14"/>
  <c r="EY67" i="14"/>
  <c r="EV67" i="14"/>
  <c r="ES67" i="14"/>
  <c r="EP67" i="14"/>
  <c r="EM67" i="14"/>
  <c r="EJ67" i="14"/>
  <c r="EG67" i="14"/>
  <c r="ED67" i="14"/>
  <c r="EA67" i="14"/>
  <c r="DX67" i="14"/>
  <c r="DU67" i="14"/>
  <c r="DR67" i="14"/>
  <c r="DO67" i="14"/>
  <c r="DL67" i="14"/>
  <c r="DI67" i="14"/>
  <c r="DF67" i="14"/>
  <c r="DC67" i="14"/>
  <c r="CZ67" i="14"/>
  <c r="CW67" i="14"/>
  <c r="CT67" i="14"/>
  <c r="CQ67" i="14"/>
  <c r="CN67" i="14"/>
  <c r="CK67" i="14"/>
  <c r="CH67" i="14"/>
  <c r="CE67" i="14"/>
  <c r="CB67" i="14"/>
  <c r="BV67" i="14"/>
  <c r="BS67" i="14"/>
  <c r="BP67" i="14"/>
  <c r="BM67" i="14"/>
  <c r="BJ67" i="14"/>
  <c r="BG67" i="14"/>
  <c r="BD67" i="14"/>
  <c r="BA67" i="14"/>
  <c r="AX67" i="14"/>
  <c r="AU67" i="14"/>
  <c r="AR67" i="14"/>
  <c r="AO67" i="14"/>
  <c r="HJ66" i="14"/>
  <c r="HG66" i="14"/>
  <c r="HD66" i="14"/>
  <c r="HA66" i="14"/>
  <c r="GX66" i="14"/>
  <c r="GU66" i="14"/>
  <c r="GR66" i="14"/>
  <c r="GO66" i="14"/>
  <c r="GL66" i="14"/>
  <c r="GI66" i="14"/>
  <c r="GF66" i="14"/>
  <c r="GC66" i="14"/>
  <c r="FZ66" i="14"/>
  <c r="FW66" i="14"/>
  <c r="FT66" i="14"/>
  <c r="FQ66" i="14"/>
  <c r="FN66" i="14"/>
  <c r="FK66" i="14"/>
  <c r="FH66" i="14"/>
  <c r="FE66" i="14"/>
  <c r="FB66" i="14"/>
  <c r="EY66" i="14"/>
  <c r="ES66" i="14"/>
  <c r="EP66" i="14"/>
  <c r="EM66" i="14"/>
  <c r="EJ66" i="14"/>
  <c r="EG66" i="14"/>
  <c r="ED66" i="14"/>
  <c r="EA66" i="14"/>
  <c r="DX66" i="14"/>
  <c r="DU66" i="14"/>
  <c r="DR66" i="14"/>
  <c r="DO66" i="14"/>
  <c r="DL66" i="14"/>
  <c r="DI66" i="14"/>
  <c r="DF66" i="14"/>
  <c r="DC66" i="14"/>
  <c r="CZ66" i="14"/>
  <c r="CW66" i="14"/>
  <c r="CT66" i="14"/>
  <c r="CQ66" i="14"/>
  <c r="CN66" i="14"/>
  <c r="CH66" i="14"/>
  <c r="CE66" i="14"/>
  <c r="CB66" i="14"/>
  <c r="BY66" i="14"/>
  <c r="BS66" i="14"/>
  <c r="BP66" i="14"/>
  <c r="BM66" i="14"/>
  <c r="BJ66" i="14"/>
  <c r="BG66" i="14"/>
  <c r="BD66" i="14"/>
  <c r="BA66" i="14"/>
  <c r="AX66" i="14"/>
  <c r="AU66" i="14"/>
  <c r="AR66" i="14"/>
  <c r="AO66" i="14"/>
  <c r="HJ65" i="14"/>
  <c r="HJ60" i="14" s="1"/>
  <c r="HG65" i="14"/>
  <c r="HD65" i="14"/>
  <c r="HA65" i="14"/>
  <c r="GX65" i="14"/>
  <c r="GU65" i="14"/>
  <c r="GO65" i="14"/>
  <c r="GL65" i="14"/>
  <c r="GI65" i="14"/>
  <c r="GF65" i="14"/>
  <c r="GC65" i="14"/>
  <c r="FW65" i="14"/>
  <c r="FT65" i="14"/>
  <c r="FQ65" i="14"/>
  <c r="FN65" i="14"/>
  <c r="FK65" i="14"/>
  <c r="FH65" i="14"/>
  <c r="FE65" i="14"/>
  <c r="FB65" i="14"/>
  <c r="EY65" i="14"/>
  <c r="EV65" i="14"/>
  <c r="ES65" i="14"/>
  <c r="EP65" i="14"/>
  <c r="EM65" i="14"/>
  <c r="EJ65" i="14"/>
  <c r="EG65" i="14"/>
  <c r="ED65" i="14"/>
  <c r="EA65" i="14"/>
  <c r="DX65" i="14"/>
  <c r="DT60" i="14"/>
  <c r="DR65" i="14"/>
  <c r="DO65" i="14"/>
  <c r="DL65" i="14"/>
  <c r="DI65" i="14"/>
  <c r="DF65" i="14"/>
  <c r="DC65" i="14"/>
  <c r="CZ65" i="14"/>
  <c r="CW65" i="14"/>
  <c r="CT65" i="14"/>
  <c r="CQ65" i="14"/>
  <c r="CK65" i="14"/>
  <c r="CH65" i="14"/>
  <c r="CE65" i="14"/>
  <c r="CB65" i="14"/>
  <c r="BV65" i="14"/>
  <c r="BS65" i="14"/>
  <c r="BP65" i="14"/>
  <c r="BM65" i="14"/>
  <c r="BJ65" i="14"/>
  <c r="BG65" i="14"/>
  <c r="BD65" i="14"/>
  <c r="AX65" i="14"/>
  <c r="AU65" i="14"/>
  <c r="AR65" i="14"/>
  <c r="AO65" i="14"/>
  <c r="HJ64" i="14"/>
  <c r="HD64" i="14"/>
  <c r="GX64" i="14"/>
  <c r="GU64" i="14"/>
  <c r="GR64" i="14"/>
  <c r="GO64" i="14"/>
  <c r="GL64" i="14"/>
  <c r="GI64" i="14"/>
  <c r="GF64" i="14"/>
  <c r="GB60" i="14"/>
  <c r="FZ64" i="14"/>
  <c r="FW64" i="14"/>
  <c r="FT64" i="14"/>
  <c r="FQ64" i="14"/>
  <c r="FN64" i="14"/>
  <c r="FK64" i="14"/>
  <c r="FH64" i="14"/>
  <c r="FB64" i="14"/>
  <c r="EY64" i="14"/>
  <c r="EV64" i="14"/>
  <c r="ES64" i="14"/>
  <c r="EP64" i="14"/>
  <c r="EM64" i="14"/>
  <c r="EJ64" i="14"/>
  <c r="ED64" i="14"/>
  <c r="EA64" i="14"/>
  <c r="DU64" i="14"/>
  <c r="DR64" i="14"/>
  <c r="DO64" i="14"/>
  <c r="DL64" i="14"/>
  <c r="DF64" i="14"/>
  <c r="DC64" i="14"/>
  <c r="CZ64" i="14"/>
  <c r="CW64" i="14"/>
  <c r="CT64" i="14"/>
  <c r="CQ64" i="14"/>
  <c r="CN64" i="14"/>
  <c r="CH64" i="14"/>
  <c r="CE64" i="14"/>
  <c r="CB64" i="14"/>
  <c r="BY64" i="14"/>
  <c r="BV64" i="14"/>
  <c r="BS64" i="14"/>
  <c r="BJ64" i="14"/>
  <c r="BG64" i="14"/>
  <c r="BD64" i="14"/>
  <c r="BA64" i="14"/>
  <c r="AX64" i="14"/>
  <c r="AU64" i="14"/>
  <c r="AR64" i="14"/>
  <c r="AN60" i="14"/>
  <c r="AO64" i="14"/>
  <c r="HJ63" i="14"/>
  <c r="HG63" i="14"/>
  <c r="HD63" i="14"/>
  <c r="HA63" i="14"/>
  <c r="GX63" i="14"/>
  <c r="GU63" i="14"/>
  <c r="GR63" i="14"/>
  <c r="GL63" i="14"/>
  <c r="GI63" i="14"/>
  <c r="GF63" i="14"/>
  <c r="GC63" i="14"/>
  <c r="FZ63" i="14"/>
  <c r="FW63" i="14"/>
  <c r="FT63" i="14"/>
  <c r="FN63" i="14"/>
  <c r="FK63" i="14"/>
  <c r="FH63" i="14"/>
  <c r="FE63" i="14"/>
  <c r="FB63" i="14"/>
  <c r="EY63" i="14"/>
  <c r="EV63" i="14"/>
  <c r="EP63" i="14"/>
  <c r="EM63" i="14"/>
  <c r="EJ63" i="14"/>
  <c r="EG63" i="14"/>
  <c r="ED63" i="14"/>
  <c r="EA63" i="14"/>
  <c r="DU63" i="14"/>
  <c r="DR63" i="14"/>
  <c r="DO63" i="14"/>
  <c r="DL63" i="14"/>
  <c r="DI63" i="14"/>
  <c r="DF63" i="14"/>
  <c r="DC63" i="14"/>
  <c r="CZ63" i="14"/>
  <c r="CT63" i="14"/>
  <c r="CQ63" i="14"/>
  <c r="CM60" i="14"/>
  <c r="CN63" i="14"/>
  <c r="CK63" i="14"/>
  <c r="CH63" i="14"/>
  <c r="CE63" i="14"/>
  <c r="CB63" i="14"/>
  <c r="BV63" i="14"/>
  <c r="BS63" i="14"/>
  <c r="BP63" i="14"/>
  <c r="BM63" i="14"/>
  <c r="BJ63" i="14"/>
  <c r="BG63" i="14"/>
  <c r="BA63" i="14"/>
  <c r="AX63" i="14"/>
  <c r="AU63" i="14"/>
  <c r="AR63" i="14"/>
  <c r="AO63" i="14"/>
  <c r="HJ62" i="14"/>
  <c r="HG62" i="14"/>
  <c r="HC60" i="14"/>
  <c r="GY60" i="14"/>
  <c r="GX62" i="14"/>
  <c r="GU62" i="14"/>
  <c r="GR62" i="14"/>
  <c r="GL62" i="14"/>
  <c r="GI62" i="14"/>
  <c r="GF62" i="14"/>
  <c r="FZ62" i="14"/>
  <c r="FW62" i="14"/>
  <c r="FT62" i="14"/>
  <c r="FN62" i="14"/>
  <c r="FL60" i="14"/>
  <c r="FH62" i="14"/>
  <c r="FB62" i="14"/>
  <c r="EY62" i="14"/>
  <c r="EV62" i="14"/>
  <c r="ES62" i="14"/>
  <c r="EP62" i="14"/>
  <c r="EM62" i="14"/>
  <c r="EG62" i="14"/>
  <c r="ED62" i="14"/>
  <c r="EA62" i="14"/>
  <c r="DX62" i="14"/>
  <c r="DW60" i="14"/>
  <c r="DU62" i="14"/>
  <c r="DR62" i="14"/>
  <c r="DO62" i="14"/>
  <c r="DK60" i="14"/>
  <c r="DI62" i="14"/>
  <c r="DF62" i="14"/>
  <c r="DC62" i="14"/>
  <c r="CZ62" i="14"/>
  <c r="CT62" i="14"/>
  <c r="CQ62" i="14"/>
  <c r="CN62" i="14"/>
  <c r="CK62" i="14"/>
  <c r="CH62" i="14"/>
  <c r="CE62" i="14"/>
  <c r="CA60" i="14"/>
  <c r="BY62" i="14"/>
  <c r="BV62" i="14"/>
  <c r="BS62" i="14"/>
  <c r="BO60" i="14"/>
  <c r="BJ62" i="14"/>
  <c r="BG62" i="14"/>
  <c r="BD62" i="14"/>
  <c r="BC60" i="14"/>
  <c r="AX62" i="14"/>
  <c r="AU62" i="14"/>
  <c r="AO62" i="14"/>
  <c r="HJ61" i="14"/>
  <c r="HG61" i="14"/>
  <c r="HD61" i="14"/>
  <c r="GZ60" i="14"/>
  <c r="GW60" i="14"/>
  <c r="GL61" i="14"/>
  <c r="GK60" i="14"/>
  <c r="GI61" i="14"/>
  <c r="GF61" i="14"/>
  <c r="GC61" i="14"/>
  <c r="FZ61" i="14"/>
  <c r="FX60" i="14"/>
  <c r="FT61" i="14"/>
  <c r="FN61" i="14"/>
  <c r="FN60" i="14" s="1"/>
  <c r="FK61" i="14"/>
  <c r="FB61" i="14"/>
  <c r="EV61" i="14"/>
  <c r="EP61" i="14"/>
  <c r="EP60" i="14" s="1"/>
  <c r="EO60" i="14"/>
  <c r="EJ61" i="14"/>
  <c r="EG61" i="14"/>
  <c r="EC60" i="14"/>
  <c r="EB60" i="14"/>
  <c r="DR61" i="14"/>
  <c r="DR60" i="14" s="1"/>
  <c r="DL61" i="14"/>
  <c r="DI61" i="14"/>
  <c r="DF61" i="14"/>
  <c r="DD60" i="14"/>
  <c r="CT61" i="14"/>
  <c r="CQ61" i="14"/>
  <c r="CG60" i="14"/>
  <c r="BS61" i="14"/>
  <c r="BP61" i="14"/>
  <c r="BI60" i="14"/>
  <c r="BH60" i="14"/>
  <c r="BG61" i="14"/>
  <c r="BG60" i="14" s="1"/>
  <c r="AW60" i="14"/>
  <c r="AR61" i="14"/>
  <c r="AO61" i="14"/>
  <c r="AO60" i="14" s="1"/>
  <c r="HI60" i="14"/>
  <c r="HH60" i="14"/>
  <c r="HE60" i="14"/>
  <c r="GS60" i="14"/>
  <c r="GQ60" i="14"/>
  <c r="GJ60" i="14"/>
  <c r="GH60" i="14"/>
  <c r="GG60" i="14"/>
  <c r="GF60" i="14"/>
  <c r="GE60" i="14"/>
  <c r="GD60" i="14"/>
  <c r="FU60" i="14"/>
  <c r="FT60" i="14"/>
  <c r="FS60" i="14"/>
  <c r="FR60" i="14"/>
  <c r="FM60" i="14"/>
  <c r="FI60" i="14"/>
  <c r="FG60" i="14"/>
  <c r="FC60" i="14"/>
  <c r="EW60" i="14"/>
  <c r="ET60" i="14"/>
  <c r="ER60" i="14"/>
  <c r="EN60" i="14"/>
  <c r="EK60" i="14"/>
  <c r="EI60" i="14"/>
  <c r="EH60" i="14"/>
  <c r="EF60" i="14"/>
  <c r="EE60" i="14"/>
  <c r="DY60" i="14"/>
  <c r="DP60" i="14"/>
  <c r="DM60" i="14"/>
  <c r="DH60" i="14"/>
  <c r="DG60" i="14"/>
  <c r="DE60" i="14"/>
  <c r="DA60" i="14"/>
  <c r="CS60" i="14"/>
  <c r="CR60" i="14"/>
  <c r="CQ60" i="14"/>
  <c r="CP60" i="14"/>
  <c r="CO60" i="14"/>
  <c r="CI60" i="14"/>
  <c r="CC60" i="14"/>
  <c r="BS60" i="14"/>
  <c r="BQ60" i="14"/>
  <c r="BN60" i="14"/>
  <c r="BE60" i="14"/>
  <c r="AV60" i="14"/>
  <c r="AS60" i="14"/>
  <c r="AQ60" i="14"/>
  <c r="AM60" i="14"/>
  <c r="AK60" i="14"/>
  <c r="AH60" i="14"/>
  <c r="AE60" i="14"/>
  <c r="AB60" i="14"/>
  <c r="Y60" i="14"/>
  <c r="V60" i="14"/>
  <c r="S60" i="14"/>
  <c r="P60" i="14"/>
  <c r="M60" i="14"/>
  <c r="J60" i="14"/>
  <c r="G60" i="14"/>
  <c r="D60" i="14"/>
  <c r="HJ59" i="14"/>
  <c r="HG59" i="14"/>
  <c r="HD59" i="14"/>
  <c r="HA59" i="14"/>
  <c r="GX59" i="14"/>
  <c r="GU59" i="14"/>
  <c r="GR59" i="14"/>
  <c r="GO59" i="14"/>
  <c r="GL59" i="14"/>
  <c r="GI59" i="14"/>
  <c r="GF59" i="14"/>
  <c r="GC59" i="14"/>
  <c r="FZ59" i="14"/>
  <c r="FW59" i="14"/>
  <c r="FT59" i="14"/>
  <c r="FQ59" i="14"/>
  <c r="FN59" i="14"/>
  <c r="FK59" i="14"/>
  <c r="FK56" i="14" s="1"/>
  <c r="FH59" i="14"/>
  <c r="FE59" i="14"/>
  <c r="FB59" i="14"/>
  <c r="EY59" i="14"/>
  <c r="EV59" i="14"/>
  <c r="ES59" i="14"/>
  <c r="EP59" i="14"/>
  <c r="EM59" i="14"/>
  <c r="EJ59" i="14"/>
  <c r="EG59" i="14"/>
  <c r="ED59" i="14"/>
  <c r="EA59" i="14"/>
  <c r="DX59" i="14"/>
  <c r="DU59" i="14"/>
  <c r="DR59" i="14"/>
  <c r="DO59" i="14"/>
  <c r="DL59" i="14"/>
  <c r="DI59" i="14"/>
  <c r="DF59" i="14"/>
  <c r="DC59" i="14"/>
  <c r="CZ59" i="14"/>
  <c r="CW59" i="14"/>
  <c r="CT59" i="14"/>
  <c r="CQ59" i="14"/>
  <c r="CN59" i="14"/>
  <c r="CK59" i="14"/>
  <c r="CH59" i="14"/>
  <c r="CE59" i="14"/>
  <c r="CB59" i="14"/>
  <c r="BY59" i="14"/>
  <c r="BV59" i="14"/>
  <c r="BS59" i="14"/>
  <c r="BP59" i="14"/>
  <c r="BM59" i="14"/>
  <c r="BJ59" i="14"/>
  <c r="BG59" i="14"/>
  <c r="BD59" i="14"/>
  <c r="BA59" i="14"/>
  <c r="AX59" i="14"/>
  <c r="AU59" i="14"/>
  <c r="AR59" i="14"/>
  <c r="AO59" i="14"/>
  <c r="HJ58" i="14"/>
  <c r="HD58" i="14"/>
  <c r="HC56" i="14"/>
  <c r="HA58" i="14"/>
  <c r="GU58" i="14"/>
  <c r="GR58" i="14"/>
  <c r="GR56" i="14" s="1"/>
  <c r="GO58" i="14"/>
  <c r="GL58" i="14"/>
  <c r="GI58" i="14"/>
  <c r="GF58" i="14"/>
  <c r="GC58" i="14"/>
  <c r="FY56" i="14"/>
  <c r="FW58" i="14"/>
  <c r="FT58" i="14"/>
  <c r="FQ58" i="14"/>
  <c r="FO56" i="14"/>
  <c r="FN58" i="14"/>
  <c r="FK58" i="14"/>
  <c r="FH58" i="14"/>
  <c r="FE58" i="14"/>
  <c r="EX56" i="14"/>
  <c r="EU56" i="14"/>
  <c r="EV58" i="14"/>
  <c r="ES58" i="14"/>
  <c r="EP58" i="14"/>
  <c r="EJ58" i="14"/>
  <c r="EG58" i="14"/>
  <c r="DX58" i="14"/>
  <c r="DW56" i="14"/>
  <c r="DU58" i="14"/>
  <c r="DR58" i="14"/>
  <c r="DO58" i="14"/>
  <c r="DL58" i="14"/>
  <c r="DI58" i="14"/>
  <c r="DF58" i="14"/>
  <c r="DB56" i="14"/>
  <c r="CW58" i="14"/>
  <c r="CT58" i="14"/>
  <c r="CQ58" i="14"/>
  <c r="CQ56" i="14" s="1"/>
  <c r="CN58" i="14"/>
  <c r="CK58" i="14"/>
  <c r="CE58" i="14"/>
  <c r="CB58" i="14"/>
  <c r="BY58" i="14"/>
  <c r="BV58" i="14"/>
  <c r="BP58" i="14"/>
  <c r="BM58" i="14"/>
  <c r="BJ58" i="14"/>
  <c r="BD58" i="14"/>
  <c r="BA58" i="14"/>
  <c r="AZ56" i="14"/>
  <c r="AX58" i="14"/>
  <c r="AU58" i="14"/>
  <c r="AU56" i="14" s="1"/>
  <c r="AP56" i="14"/>
  <c r="AO58" i="14"/>
  <c r="HJ57" i="14"/>
  <c r="HJ56" i="14" s="1"/>
  <c r="HI56" i="14"/>
  <c r="HH56" i="14"/>
  <c r="HG57" i="14"/>
  <c r="HD57" i="14"/>
  <c r="HD56" i="14" s="1"/>
  <c r="HA57" i="14"/>
  <c r="HA56" i="14" s="1"/>
  <c r="GY56" i="14"/>
  <c r="GU57" i="14"/>
  <c r="GR57" i="14"/>
  <c r="GO57" i="14"/>
  <c r="GO56" i="14" s="1"/>
  <c r="GN56" i="14"/>
  <c r="GK56" i="14"/>
  <c r="GI57" i="14"/>
  <c r="GE56" i="14"/>
  <c r="GC57" i="14"/>
  <c r="GA56" i="14"/>
  <c r="FZ57" i="14"/>
  <c r="FW57" i="14"/>
  <c r="FW56" i="14" s="1"/>
  <c r="FT57" i="14"/>
  <c r="FT56" i="14" s="1"/>
  <c r="FQ57" i="14"/>
  <c r="FN57" i="14"/>
  <c r="FN56" i="14" s="1"/>
  <c r="FL56" i="14"/>
  <c r="FK57" i="14"/>
  <c r="FG56" i="14"/>
  <c r="FF56" i="14"/>
  <c r="FD56" i="14"/>
  <c r="FC56" i="14"/>
  <c r="EY57" i="14"/>
  <c r="ET56" i="14"/>
  <c r="ES57" i="14"/>
  <c r="ES56" i="14" s="1"/>
  <c r="EO56" i="14"/>
  <c r="EM57" i="14"/>
  <c r="EJ57" i="14"/>
  <c r="EJ56" i="14" s="1"/>
  <c r="EI56" i="14"/>
  <c r="EH56" i="14"/>
  <c r="EG57" i="14"/>
  <c r="EE56" i="14"/>
  <c r="ED57" i="14"/>
  <c r="EA57" i="14"/>
  <c r="DR57" i="14"/>
  <c r="DP56" i="14"/>
  <c r="DO57" i="14"/>
  <c r="DO56" i="14" s="1"/>
  <c r="DI57" i="14"/>
  <c r="DI56" i="14" s="1"/>
  <c r="DG56" i="14"/>
  <c r="DF57" i="14"/>
  <c r="DF56" i="14" s="1"/>
  <c r="DC57" i="14"/>
  <c r="CZ57" i="14"/>
  <c r="CT57" i="14"/>
  <c r="CR56" i="14"/>
  <c r="CQ57" i="14"/>
  <c r="CM56" i="14"/>
  <c r="CL56" i="14"/>
  <c r="CH57" i="14"/>
  <c r="CE57" i="14"/>
  <c r="CB57" i="14"/>
  <c r="CB56" i="14" s="1"/>
  <c r="BY57" i="14"/>
  <c r="BT56" i="14"/>
  <c r="BS57" i="14"/>
  <c r="BM57" i="14"/>
  <c r="BM56" i="14" s="1"/>
  <c r="BK56" i="14"/>
  <c r="BI56" i="14"/>
  <c r="BG57" i="14"/>
  <c r="BD57" i="14"/>
  <c r="BB56" i="14"/>
  <c r="BA57" i="14"/>
  <c r="AU57" i="14"/>
  <c r="AR57" i="14"/>
  <c r="HE56" i="14"/>
  <c r="GZ56" i="14"/>
  <c r="GV56" i="14"/>
  <c r="GU56" i="14"/>
  <c r="GT56" i="14"/>
  <c r="GS56" i="14"/>
  <c r="GQ56" i="14"/>
  <c r="GM56" i="14"/>
  <c r="GG56" i="14"/>
  <c r="GD56" i="14"/>
  <c r="GC56" i="14"/>
  <c r="FV56" i="14"/>
  <c r="FU56" i="14"/>
  <c r="FS56" i="14"/>
  <c r="FR56" i="14"/>
  <c r="FQ56" i="14"/>
  <c r="FP56" i="14"/>
  <c r="FI56" i="14"/>
  <c r="EW56" i="14"/>
  <c r="ER56" i="14"/>
  <c r="EQ56" i="14"/>
  <c r="EK56" i="14"/>
  <c r="EF56" i="14"/>
  <c r="DY56" i="14"/>
  <c r="DS56" i="14"/>
  <c r="DR56" i="14"/>
  <c r="DM56" i="14"/>
  <c r="DK56" i="14"/>
  <c r="DH56" i="14"/>
  <c r="DE56" i="14"/>
  <c r="DD56" i="14"/>
  <c r="DA56" i="14"/>
  <c r="CY56" i="14"/>
  <c r="CU56" i="14"/>
  <c r="CO56" i="14"/>
  <c r="CG56" i="14"/>
  <c r="CF56" i="14"/>
  <c r="CD56" i="14"/>
  <c r="CC56" i="14"/>
  <c r="BY56" i="14"/>
  <c r="BW56" i="14"/>
  <c r="BU56" i="14"/>
  <c r="BQ56" i="14"/>
  <c r="BH56" i="14"/>
  <c r="BE56" i="14"/>
  <c r="BD56" i="14"/>
  <c r="BC56" i="14"/>
  <c r="AY56" i="14"/>
  <c r="AW56" i="14"/>
  <c r="AS56" i="14"/>
  <c r="AQ56" i="14"/>
  <c r="AK56" i="14"/>
  <c r="AH56" i="14"/>
  <c r="AE56" i="14"/>
  <c r="AB56" i="14"/>
  <c r="Y56" i="14"/>
  <c r="V56" i="14"/>
  <c r="S56" i="14"/>
  <c r="P56" i="14"/>
  <c r="M56" i="14"/>
  <c r="J56" i="14"/>
  <c r="G56" i="14"/>
  <c r="D56" i="14"/>
  <c r="HJ55" i="14"/>
  <c r="HG55" i="14"/>
  <c r="HD55" i="14"/>
  <c r="HA55" i="14"/>
  <c r="GX55" i="14"/>
  <c r="GU55" i="14"/>
  <c r="GR55" i="14"/>
  <c r="GO55" i="14"/>
  <c r="GL55" i="14"/>
  <c r="GI55" i="14"/>
  <c r="GF55" i="14"/>
  <c r="GC55" i="14"/>
  <c r="FZ55" i="14"/>
  <c r="FW55" i="14"/>
  <c r="FT55" i="14"/>
  <c r="FQ55" i="14"/>
  <c r="FN55" i="14"/>
  <c r="FK55" i="14"/>
  <c r="FH55" i="14"/>
  <c r="FE55" i="14"/>
  <c r="FB55" i="14"/>
  <c r="EY55" i="14"/>
  <c r="EV55" i="14"/>
  <c r="ES55" i="14"/>
  <c r="EP55" i="14"/>
  <c r="EM55" i="14"/>
  <c r="EJ55" i="14"/>
  <c r="EG55" i="14"/>
  <c r="ED55" i="14"/>
  <c r="EA55" i="14"/>
  <c r="DU55" i="14"/>
  <c r="DO55" i="14"/>
  <c r="DL55" i="14"/>
  <c r="DI55" i="14"/>
  <c r="DF55" i="14"/>
  <c r="DC55" i="14"/>
  <c r="CW55" i="14"/>
  <c r="CT55" i="14"/>
  <c r="CQ55" i="14"/>
  <c r="CN55" i="14"/>
  <c r="CK55" i="14"/>
  <c r="CH55" i="14"/>
  <c r="CE55" i="14"/>
  <c r="CB55" i="14"/>
  <c r="BY55" i="14"/>
  <c r="BV55" i="14"/>
  <c r="BS55" i="14"/>
  <c r="BP55" i="14"/>
  <c r="BM55" i="14"/>
  <c r="BJ55" i="14"/>
  <c r="BG55" i="14"/>
  <c r="BD55" i="14"/>
  <c r="BA55" i="14"/>
  <c r="AX55" i="14"/>
  <c r="AU55" i="14"/>
  <c r="AR55" i="14"/>
  <c r="AO55" i="14"/>
  <c r="HJ54" i="14"/>
  <c r="HG54" i="14"/>
  <c r="HD54" i="14"/>
  <c r="GX54" i="14"/>
  <c r="GU54" i="14"/>
  <c r="GR54" i="14"/>
  <c r="GO54" i="14"/>
  <c r="GI54" i="14"/>
  <c r="GF54" i="14"/>
  <c r="GC54" i="14"/>
  <c r="FZ54" i="14"/>
  <c r="FW54" i="14"/>
  <c r="FQ54" i="14"/>
  <c r="FN54" i="14"/>
  <c r="FK54" i="14"/>
  <c r="FH54" i="14"/>
  <c r="FB54" i="14"/>
  <c r="EY54" i="14"/>
  <c r="EV54" i="14"/>
  <c r="ES54" i="14"/>
  <c r="EP54" i="14"/>
  <c r="EM54" i="14"/>
  <c r="EJ54" i="14"/>
  <c r="ED54" i="14"/>
  <c r="EA54" i="14"/>
  <c r="DX54" i="14"/>
  <c r="DU54" i="14"/>
  <c r="DR54" i="14"/>
  <c r="DO54" i="14"/>
  <c r="DL54" i="14"/>
  <c r="DI54" i="14"/>
  <c r="DF54" i="14"/>
  <c r="DC54" i="14"/>
  <c r="CZ54" i="14"/>
  <c r="CW54" i="14"/>
  <c r="CT54" i="14"/>
  <c r="CQ54" i="14"/>
  <c r="CN54" i="14"/>
  <c r="CK54" i="14"/>
  <c r="CH54" i="14"/>
  <c r="CE54" i="14"/>
  <c r="BY54" i="14"/>
  <c r="BS54" i="14"/>
  <c r="BP54" i="14"/>
  <c r="BM54" i="14"/>
  <c r="BJ54" i="14"/>
  <c r="BG54" i="14"/>
  <c r="BD54" i="14"/>
  <c r="BA54" i="14"/>
  <c r="AX54" i="14"/>
  <c r="AU54" i="14"/>
  <c r="AR54" i="14"/>
  <c r="AO54" i="14"/>
  <c r="HJ53" i="14"/>
  <c r="HG53" i="14"/>
  <c r="HD53" i="14"/>
  <c r="HA53" i="14"/>
  <c r="GU53" i="14"/>
  <c r="GR53" i="14"/>
  <c r="GL53" i="14"/>
  <c r="GI53" i="14"/>
  <c r="GF53" i="14"/>
  <c r="GC53" i="14"/>
  <c r="FZ53" i="14"/>
  <c r="FW53" i="14"/>
  <c r="FT53" i="14"/>
  <c r="FQ53" i="14"/>
  <c r="FN53" i="14"/>
  <c r="FK53" i="14"/>
  <c r="FH53" i="14"/>
  <c r="FE53" i="14"/>
  <c r="FB53" i="14"/>
  <c r="EY53" i="14"/>
  <c r="EV53" i="14"/>
  <c r="ES53" i="14"/>
  <c r="EP53" i="14"/>
  <c r="EM53" i="14"/>
  <c r="EJ53" i="14"/>
  <c r="EG53" i="14"/>
  <c r="ED53" i="14"/>
  <c r="EA53" i="14"/>
  <c r="DX53" i="14"/>
  <c r="DU53" i="14"/>
  <c r="DR53" i="14"/>
  <c r="DO53" i="14"/>
  <c r="DL53" i="14"/>
  <c r="DI53" i="14"/>
  <c r="DF53" i="14"/>
  <c r="DC53" i="14"/>
  <c r="CZ53" i="14"/>
  <c r="CT53" i="14"/>
  <c r="CQ53" i="14"/>
  <c r="CN53" i="14"/>
  <c r="CK53" i="14"/>
  <c r="CH53" i="14"/>
  <c r="CE53" i="14"/>
  <c r="CB53" i="14"/>
  <c r="BV53" i="14"/>
  <c r="BS53" i="14"/>
  <c r="BP53" i="14"/>
  <c r="BM53" i="14"/>
  <c r="BJ53" i="14"/>
  <c r="BG53" i="14"/>
  <c r="BD53" i="14"/>
  <c r="AX53" i="14"/>
  <c r="AU53" i="14"/>
  <c r="AR53" i="14"/>
  <c r="AO53" i="14"/>
  <c r="HJ52" i="14"/>
  <c r="HG52" i="14"/>
  <c r="HD52" i="14"/>
  <c r="HA52" i="14"/>
  <c r="GX52" i="14"/>
  <c r="GU52" i="14"/>
  <c r="GR52" i="14"/>
  <c r="GO52" i="14"/>
  <c r="GL52" i="14"/>
  <c r="GI52" i="14"/>
  <c r="GF52" i="14"/>
  <c r="FZ52" i="14"/>
  <c r="FW52" i="14"/>
  <c r="FT52" i="14"/>
  <c r="FQ52" i="14"/>
  <c r="FN52" i="14"/>
  <c r="FK52" i="14"/>
  <c r="FH52" i="14"/>
  <c r="FE52" i="14"/>
  <c r="FB52" i="14"/>
  <c r="EY52" i="14"/>
  <c r="EV52" i="14"/>
  <c r="ES52" i="14"/>
  <c r="EP52" i="14"/>
  <c r="EN44" i="14"/>
  <c r="EM52" i="14"/>
  <c r="EJ52" i="14"/>
  <c r="EG52" i="14"/>
  <c r="ED52" i="14"/>
  <c r="EA52" i="14"/>
  <c r="DX52" i="14"/>
  <c r="DU52" i="14"/>
  <c r="DP44" i="14"/>
  <c r="DO52" i="14"/>
  <c r="DL52" i="14"/>
  <c r="DF52" i="14"/>
  <c r="DC52" i="14"/>
  <c r="CZ52" i="14"/>
  <c r="CW52" i="14"/>
  <c r="CT52" i="14"/>
  <c r="CQ52" i="14"/>
  <c r="CN52" i="14"/>
  <c r="CH52" i="14"/>
  <c r="CE52" i="14"/>
  <c r="CB52" i="14"/>
  <c r="BY52" i="14"/>
  <c r="BS52" i="14"/>
  <c r="BP52" i="14"/>
  <c r="BM52" i="14"/>
  <c r="BJ52" i="14"/>
  <c r="BG52" i="14"/>
  <c r="BD52" i="14"/>
  <c r="BA52" i="14"/>
  <c r="AX52" i="14"/>
  <c r="AU52" i="14"/>
  <c r="AR52" i="14"/>
  <c r="AO52" i="14"/>
  <c r="HJ51" i="14"/>
  <c r="HG51" i="14"/>
  <c r="HD51" i="14"/>
  <c r="HA51" i="14"/>
  <c r="GX51" i="14"/>
  <c r="GU51" i="14"/>
  <c r="GR51" i="14"/>
  <c r="GL51" i="14"/>
  <c r="GI51" i="14"/>
  <c r="GC51" i="14"/>
  <c r="FZ51" i="14"/>
  <c r="FW51" i="14"/>
  <c r="FT51" i="14"/>
  <c r="FQ51" i="14"/>
  <c r="FN51" i="14"/>
  <c r="FK51" i="14"/>
  <c r="FH51" i="14"/>
  <c r="FE51" i="14"/>
  <c r="EY51" i="14"/>
  <c r="EV51" i="14"/>
  <c r="ES51" i="14"/>
  <c r="EP51" i="14"/>
  <c r="EP44" i="14" s="1"/>
  <c r="EM51" i="14"/>
  <c r="EJ51" i="14"/>
  <c r="EG51" i="14"/>
  <c r="ED51" i="14"/>
  <c r="EA51" i="14"/>
  <c r="DX51" i="14"/>
  <c r="DR51" i="14"/>
  <c r="DO51" i="14"/>
  <c r="DL51" i="14"/>
  <c r="DI51" i="14"/>
  <c r="DF51" i="14"/>
  <c r="DC51" i="14"/>
  <c r="CZ51" i="14"/>
  <c r="CT51" i="14"/>
  <c r="CQ51" i="14"/>
  <c r="CN51" i="14"/>
  <c r="CK51" i="14"/>
  <c r="CH51" i="14"/>
  <c r="CE51" i="14"/>
  <c r="CB51" i="14"/>
  <c r="BV51" i="14"/>
  <c r="BS51" i="14"/>
  <c r="BP51" i="14"/>
  <c r="BM51" i="14"/>
  <c r="BJ51" i="14"/>
  <c r="BG51" i="14"/>
  <c r="BD51" i="14"/>
  <c r="AX51" i="14"/>
  <c r="AU51" i="14"/>
  <c r="AR51" i="14"/>
  <c r="AO51" i="14"/>
  <c r="HJ50" i="14"/>
  <c r="HG50" i="14"/>
  <c r="HD50" i="14"/>
  <c r="HA50" i="14"/>
  <c r="GX50" i="14"/>
  <c r="GU50" i="14"/>
  <c r="GR50" i="14"/>
  <c r="GO50" i="14"/>
  <c r="GL50" i="14"/>
  <c r="GI50" i="14"/>
  <c r="GF50" i="14"/>
  <c r="GC50" i="14"/>
  <c r="FZ50" i="14"/>
  <c r="FW50" i="14"/>
  <c r="FT50" i="14"/>
  <c r="FQ50" i="14"/>
  <c r="FK50" i="14"/>
  <c r="FH50" i="14"/>
  <c r="FB50" i="14"/>
  <c r="EY50" i="14"/>
  <c r="EV50" i="14"/>
  <c r="ES50" i="14"/>
  <c r="EP50" i="14"/>
  <c r="EM50" i="14"/>
  <c r="EJ50" i="14"/>
  <c r="EG50" i="14"/>
  <c r="ED50" i="14"/>
  <c r="EA50" i="14"/>
  <c r="DX50" i="14"/>
  <c r="DU50" i="14"/>
  <c r="DR50" i="14"/>
  <c r="DO50" i="14"/>
  <c r="DL50" i="14"/>
  <c r="DI50" i="14"/>
  <c r="DF50" i="14"/>
  <c r="DC50" i="14"/>
  <c r="CZ50" i="14"/>
  <c r="CW50" i="14"/>
  <c r="CT50" i="14"/>
  <c r="CQ50" i="14"/>
  <c r="CN50" i="14"/>
  <c r="CK50" i="14"/>
  <c r="CH50" i="14"/>
  <c r="CE50" i="14"/>
  <c r="CB50" i="14"/>
  <c r="BY50" i="14"/>
  <c r="BV50" i="14"/>
  <c r="BS50" i="14"/>
  <c r="BP50" i="14"/>
  <c r="BJ50" i="14"/>
  <c r="BG50" i="14"/>
  <c r="BD50" i="14"/>
  <c r="BA50" i="14"/>
  <c r="AX50" i="14"/>
  <c r="AU50" i="14"/>
  <c r="AR50" i="14"/>
  <c r="HJ49" i="14"/>
  <c r="HG49" i="14"/>
  <c r="HD49" i="14"/>
  <c r="HA49" i="14"/>
  <c r="GX49" i="14"/>
  <c r="GU49" i="14"/>
  <c r="GR49" i="14"/>
  <c r="GO49" i="14"/>
  <c r="GL49" i="14"/>
  <c r="GI49" i="14"/>
  <c r="GF49" i="14"/>
  <c r="GC49" i="14"/>
  <c r="FW49" i="14"/>
  <c r="FQ49" i="14"/>
  <c r="FN49" i="14"/>
  <c r="FK49" i="14"/>
  <c r="FH49" i="14"/>
  <c r="FE49" i="14"/>
  <c r="FB49" i="14"/>
  <c r="EY49" i="14"/>
  <c r="EV49" i="14"/>
  <c r="ES49" i="14"/>
  <c r="EP49" i="14"/>
  <c r="EM49" i="14"/>
  <c r="EJ49" i="14"/>
  <c r="EG49" i="14"/>
  <c r="ED49" i="14"/>
  <c r="EA49" i="14"/>
  <c r="DX49" i="14"/>
  <c r="DR49" i="14"/>
  <c r="DO49" i="14"/>
  <c r="DL49" i="14"/>
  <c r="DI49" i="14"/>
  <c r="DF49" i="14"/>
  <c r="DC49" i="14"/>
  <c r="CZ49" i="14"/>
  <c r="CW49" i="14"/>
  <c r="CT49" i="14"/>
  <c r="CQ49" i="14"/>
  <c r="CK49" i="14"/>
  <c r="CF44" i="14"/>
  <c r="CE49" i="14"/>
  <c r="CB49" i="14"/>
  <c r="BY49" i="14"/>
  <c r="BV49" i="14"/>
  <c r="BS49" i="14"/>
  <c r="BP49" i="14"/>
  <c r="BM49" i="14"/>
  <c r="BG49" i="14"/>
  <c r="BD49" i="14"/>
  <c r="BA49" i="14"/>
  <c r="AX49" i="14"/>
  <c r="AU49" i="14"/>
  <c r="AO49" i="14"/>
  <c r="HJ48" i="14"/>
  <c r="HG48" i="14"/>
  <c r="HA48" i="14"/>
  <c r="GX48" i="14"/>
  <c r="GU48" i="14"/>
  <c r="GR48" i="14"/>
  <c r="GO48" i="14"/>
  <c r="GL48" i="14"/>
  <c r="GI48" i="14"/>
  <c r="GF48" i="14"/>
  <c r="GC48" i="14"/>
  <c r="FZ48" i="14"/>
  <c r="FW48" i="14"/>
  <c r="FT48" i="14"/>
  <c r="FQ48" i="14"/>
  <c r="FN48" i="14"/>
  <c r="FK48" i="14"/>
  <c r="FE48" i="14"/>
  <c r="FB48" i="14"/>
  <c r="EY48" i="14"/>
  <c r="EV48" i="14"/>
  <c r="ES48" i="14"/>
  <c r="EP48" i="14"/>
  <c r="EM48" i="14"/>
  <c r="EJ48" i="14"/>
  <c r="EE44" i="14"/>
  <c r="ED48" i="14"/>
  <c r="EA48" i="14"/>
  <c r="DX48" i="14"/>
  <c r="DU48" i="14"/>
  <c r="DR48" i="14"/>
  <c r="DO48" i="14"/>
  <c r="DI48" i="14"/>
  <c r="DF48" i="14"/>
  <c r="DC48" i="14"/>
  <c r="CZ48" i="14"/>
  <c r="CW48" i="14"/>
  <c r="CT48" i="14"/>
  <c r="CQ48" i="14"/>
  <c r="CK48" i="14"/>
  <c r="CH48" i="14"/>
  <c r="CE48" i="14"/>
  <c r="CB48" i="14"/>
  <c r="BY48" i="14"/>
  <c r="BV48" i="14"/>
  <c r="BS48" i="14"/>
  <c r="BP48" i="14"/>
  <c r="BM48" i="14"/>
  <c r="BJ48" i="14"/>
  <c r="BG48" i="14"/>
  <c r="BD48" i="14"/>
  <c r="BA48" i="14"/>
  <c r="AX48" i="14"/>
  <c r="AV44" i="14"/>
  <c r="AU48" i="14"/>
  <c r="AR48" i="14"/>
  <c r="AO48" i="14"/>
  <c r="HJ47" i="14"/>
  <c r="HG47" i="14"/>
  <c r="HD47" i="14"/>
  <c r="HA47" i="14"/>
  <c r="GX47" i="14"/>
  <c r="GU47" i="14"/>
  <c r="GR47" i="14"/>
  <c r="GO47" i="14"/>
  <c r="GL47" i="14"/>
  <c r="GI47" i="14"/>
  <c r="GF47" i="14"/>
  <c r="GC47" i="14"/>
  <c r="FZ47" i="14"/>
  <c r="FW47" i="14"/>
  <c r="FT47" i="14"/>
  <c r="FQ47" i="14"/>
  <c r="FN47" i="14"/>
  <c r="FK47" i="14"/>
  <c r="FH47" i="14"/>
  <c r="FE47" i="14"/>
  <c r="FB47" i="14"/>
  <c r="EY47" i="14"/>
  <c r="EV47" i="14"/>
  <c r="ES47" i="14"/>
  <c r="EP47" i="14"/>
  <c r="EM47" i="14"/>
  <c r="EJ47" i="14"/>
  <c r="EG47" i="14"/>
  <c r="ED47" i="14"/>
  <c r="EA47" i="14"/>
  <c r="DX47" i="14"/>
  <c r="DU47" i="14"/>
  <c r="DR47" i="14"/>
  <c r="DO47" i="14"/>
  <c r="DO44" i="14" s="1"/>
  <c r="DL47" i="14"/>
  <c r="DI47" i="14"/>
  <c r="DF47" i="14"/>
  <c r="DC47" i="14"/>
  <c r="CT47" i="14"/>
  <c r="CQ47" i="14"/>
  <c r="CN47" i="14"/>
  <c r="CK47" i="14"/>
  <c r="CH47" i="14"/>
  <c r="CE47" i="14"/>
  <c r="CB47" i="14"/>
  <c r="BV47" i="14"/>
  <c r="BS47" i="14"/>
  <c r="BP47" i="14"/>
  <c r="BM47" i="14"/>
  <c r="BJ47" i="14"/>
  <c r="BG47" i="14"/>
  <c r="BD47" i="14"/>
  <c r="AX47" i="14"/>
  <c r="AU47" i="14"/>
  <c r="AR47" i="14"/>
  <c r="AO47" i="14"/>
  <c r="HJ46" i="14"/>
  <c r="HG46" i="14"/>
  <c r="GX46" i="14"/>
  <c r="GU46" i="14"/>
  <c r="GR46" i="14"/>
  <c r="GO46" i="14"/>
  <c r="GL46" i="14"/>
  <c r="GI46" i="14"/>
  <c r="GF46" i="14"/>
  <c r="GB44" i="14"/>
  <c r="FZ46" i="14"/>
  <c r="FW46" i="14"/>
  <c r="FT46" i="14"/>
  <c r="FQ46" i="14"/>
  <c r="FN46" i="14"/>
  <c r="FK46" i="14"/>
  <c r="FH46" i="14"/>
  <c r="FA44" i="14"/>
  <c r="EY46" i="14"/>
  <c r="EV46" i="14"/>
  <c r="ES46" i="14"/>
  <c r="EP46" i="14"/>
  <c r="EM46" i="14"/>
  <c r="EJ46" i="14"/>
  <c r="EG46" i="14"/>
  <c r="ED46" i="14"/>
  <c r="DZ44" i="14"/>
  <c r="DU46" i="14"/>
  <c r="DR46" i="14"/>
  <c r="DO46" i="14"/>
  <c r="DL46" i="14"/>
  <c r="DI46" i="14"/>
  <c r="DF46" i="14"/>
  <c r="CZ46" i="14"/>
  <c r="CW46" i="14"/>
  <c r="CT46" i="14"/>
  <c r="CQ46" i="14"/>
  <c r="CN46" i="14"/>
  <c r="CI44" i="14"/>
  <c r="CH46" i="14"/>
  <c r="CE46" i="14"/>
  <c r="CA44" i="14"/>
  <c r="CB46" i="14"/>
  <c r="BY46" i="14"/>
  <c r="BV46" i="14"/>
  <c r="BU44" i="14"/>
  <c r="BS46" i="14"/>
  <c r="BP46" i="14"/>
  <c r="BJ46" i="14"/>
  <c r="BG46" i="14"/>
  <c r="BD46" i="14"/>
  <c r="BA46" i="14"/>
  <c r="AZ44" i="14"/>
  <c r="AX46" i="14"/>
  <c r="AU46" i="14"/>
  <c r="AR46" i="14"/>
  <c r="HJ45" i="14"/>
  <c r="HG45" i="14"/>
  <c r="HD45" i="14"/>
  <c r="GX45" i="14"/>
  <c r="GU45" i="14"/>
  <c r="GP44" i="14"/>
  <c r="GN44" i="14"/>
  <c r="GO45" i="14"/>
  <c r="GL45" i="14"/>
  <c r="GI45" i="14"/>
  <c r="GC45" i="14"/>
  <c r="FZ45" i="14"/>
  <c r="FY44" i="14"/>
  <c r="FW45" i="14"/>
  <c r="FS44" i="14"/>
  <c r="FR44" i="14"/>
  <c r="FP44" i="14"/>
  <c r="FM44" i="14"/>
  <c r="FK45" i="14"/>
  <c r="FK44" i="14" s="1"/>
  <c r="FH45" i="14"/>
  <c r="FG44" i="14"/>
  <c r="FE45" i="14"/>
  <c r="FB45" i="14"/>
  <c r="EV45" i="14"/>
  <c r="EV44" i="14" s="1"/>
  <c r="ER44" i="14"/>
  <c r="EP45" i="14"/>
  <c r="EL44" i="14"/>
  <c r="EI44" i="14"/>
  <c r="EH44" i="14"/>
  <c r="EG45" i="14"/>
  <c r="ED45" i="14"/>
  <c r="EA45" i="14"/>
  <c r="DW44" i="14"/>
  <c r="DR45" i="14"/>
  <c r="DO45" i="14"/>
  <c r="DN44" i="14"/>
  <c r="DI45" i="14"/>
  <c r="DF45" i="14"/>
  <c r="DC45" i="14"/>
  <c r="CV44" i="14"/>
  <c r="CT45" i="14"/>
  <c r="CQ45" i="14"/>
  <c r="CQ44" i="14" s="1"/>
  <c r="CG44" i="14"/>
  <c r="CB45" i="14"/>
  <c r="BX44" i="14"/>
  <c r="BV45" i="14"/>
  <c r="BS45" i="14"/>
  <c r="BS44" i="14" s="1"/>
  <c r="BP45" i="14"/>
  <c r="BP44" i="14" s="1"/>
  <c r="BL44" i="14"/>
  <c r="BJ45" i="14"/>
  <c r="BI44" i="14"/>
  <c r="BD45" i="14"/>
  <c r="AX45" i="14"/>
  <c r="AX44" i="14" s="1"/>
  <c r="AU45" i="14"/>
  <c r="AU44" i="14" s="1"/>
  <c r="AQ44" i="14"/>
  <c r="AP44" i="14"/>
  <c r="AO45" i="14"/>
  <c r="HI44" i="14"/>
  <c r="HE44" i="14"/>
  <c r="GY44" i="14"/>
  <c r="GU44" i="14"/>
  <c r="GT44" i="14"/>
  <c r="GS44" i="14"/>
  <c r="GM44" i="14"/>
  <c r="GK44" i="14"/>
  <c r="GG44" i="14"/>
  <c r="FV44" i="14"/>
  <c r="FU44" i="14"/>
  <c r="FL44" i="14"/>
  <c r="FJ44" i="14"/>
  <c r="FI44" i="14"/>
  <c r="FD44" i="14"/>
  <c r="FC44" i="14"/>
  <c r="EW44" i="14"/>
  <c r="EU44" i="14"/>
  <c r="ET44" i="14"/>
  <c r="EK44" i="14"/>
  <c r="EC44" i="14"/>
  <c r="DY44" i="14"/>
  <c r="DT44" i="14"/>
  <c r="DM44" i="14"/>
  <c r="DH44" i="14"/>
  <c r="DG44" i="14"/>
  <c r="DA44" i="14"/>
  <c r="CY44" i="14"/>
  <c r="CU44" i="14"/>
  <c r="CS44" i="14"/>
  <c r="CR44" i="14"/>
  <c r="CP44" i="14"/>
  <c r="CO44" i="14"/>
  <c r="CC44" i="14"/>
  <c r="BQ44" i="14"/>
  <c r="BK44" i="14"/>
  <c r="BE44" i="14"/>
  <c r="BC44" i="14"/>
  <c r="AY44" i="14"/>
  <c r="AW44" i="14"/>
  <c r="AS44" i="14"/>
  <c r="AN44" i="14"/>
  <c r="AM44" i="14"/>
  <c r="AK44" i="14"/>
  <c r="AH44" i="14"/>
  <c r="AE44" i="14"/>
  <c r="AB44" i="14"/>
  <c r="Y44" i="14"/>
  <c r="V44" i="14"/>
  <c r="S44" i="14"/>
  <c r="P44" i="14"/>
  <c r="M44" i="14"/>
  <c r="J44" i="14"/>
  <c r="G44" i="14"/>
  <c r="D44" i="14"/>
  <c r="HJ43" i="14"/>
  <c r="HH41" i="14"/>
  <c r="HD43" i="14"/>
  <c r="HA43" i="14"/>
  <c r="GX43" i="14"/>
  <c r="GU43" i="14"/>
  <c r="GP41" i="14"/>
  <c r="GN41" i="14"/>
  <c r="GM41" i="14"/>
  <c r="GL43" i="14"/>
  <c r="GF43" i="14"/>
  <c r="GC43" i="14"/>
  <c r="FZ43" i="14"/>
  <c r="FW43" i="14"/>
  <c r="FU41" i="14"/>
  <c r="FT43" i="14"/>
  <c r="FT41" i="14" s="1"/>
  <c r="FQ43" i="14"/>
  <c r="FN43" i="14"/>
  <c r="FH43" i="14"/>
  <c r="FE43" i="14"/>
  <c r="EY43" i="14"/>
  <c r="EW41" i="14"/>
  <c r="EV43" i="14"/>
  <c r="EV41" i="14" s="1"/>
  <c r="ER41" i="14"/>
  <c r="EP43" i="14"/>
  <c r="EN41" i="14"/>
  <c r="EJ43" i="14"/>
  <c r="EG43" i="14"/>
  <c r="ED43" i="14"/>
  <c r="DX43" i="14"/>
  <c r="DR43" i="14"/>
  <c r="DP41" i="14"/>
  <c r="DN41" i="14"/>
  <c r="DO43" i="14"/>
  <c r="DL43" i="14"/>
  <c r="DI43" i="14"/>
  <c r="DF43" i="14"/>
  <c r="DC43" i="14"/>
  <c r="CZ43" i="14"/>
  <c r="CT43" i="14"/>
  <c r="CQ43" i="14"/>
  <c r="CN43" i="14"/>
  <c r="CK43" i="14"/>
  <c r="CH43" i="14"/>
  <c r="CE43" i="14"/>
  <c r="CB43" i="14"/>
  <c r="BX41" i="14"/>
  <c r="BY43" i="14"/>
  <c r="BV43" i="14"/>
  <c r="BS43" i="14"/>
  <c r="BP43" i="14"/>
  <c r="BM43" i="14"/>
  <c r="BJ43" i="14"/>
  <c r="BG43" i="14"/>
  <c r="BD43" i="14"/>
  <c r="AZ41" i="14"/>
  <c r="AX43" i="14"/>
  <c r="AR43" i="14"/>
  <c r="HG42" i="14"/>
  <c r="HF41" i="14"/>
  <c r="HD42" i="14"/>
  <c r="HD41" i="14" s="1"/>
  <c r="HC41" i="14"/>
  <c r="HB41" i="14"/>
  <c r="GZ41" i="14"/>
  <c r="HA42" i="14"/>
  <c r="GU42" i="14"/>
  <c r="GR42" i="14"/>
  <c r="GO42" i="14"/>
  <c r="GG41" i="14"/>
  <c r="GF42" i="14"/>
  <c r="GF41" i="14" s="1"/>
  <c r="GE41" i="14"/>
  <c r="GD41" i="14"/>
  <c r="GC42" i="14"/>
  <c r="GC41" i="14" s="1"/>
  <c r="FY41" i="14"/>
  <c r="FW42" i="14"/>
  <c r="FT42" i="14"/>
  <c r="FQ42" i="14"/>
  <c r="FO41" i="14"/>
  <c r="FN42" i="14"/>
  <c r="FJ41" i="14"/>
  <c r="FG41" i="14"/>
  <c r="FF41" i="14"/>
  <c r="FD41" i="14"/>
  <c r="FE42" i="14"/>
  <c r="FE41" i="14" s="1"/>
  <c r="EY42" i="14"/>
  <c r="EY41" i="14" s="1"/>
  <c r="EV42" i="14"/>
  <c r="ES42" i="14"/>
  <c r="EP42" i="14"/>
  <c r="EM42" i="14"/>
  <c r="EJ42" i="14"/>
  <c r="EJ41" i="14" s="1"/>
  <c r="EI41" i="14"/>
  <c r="EH41" i="14"/>
  <c r="EG42" i="14"/>
  <c r="EG41" i="14" s="1"/>
  <c r="EA42" i="14"/>
  <c r="DX42" i="14"/>
  <c r="DU42" i="14"/>
  <c r="DM41" i="14"/>
  <c r="DL42" i="14"/>
  <c r="DL41" i="14" s="1"/>
  <c r="DK41" i="14"/>
  <c r="DJ41" i="14"/>
  <c r="DI42" i="14"/>
  <c r="DI41" i="14" s="1"/>
  <c r="DC42" i="14"/>
  <c r="DA41" i="14"/>
  <c r="CZ42" i="14"/>
  <c r="CW42" i="14"/>
  <c r="CV41" i="14"/>
  <c r="CT42" i="14"/>
  <c r="CP41" i="14"/>
  <c r="CO41" i="14"/>
  <c r="CM41" i="14"/>
  <c r="CL41" i="14"/>
  <c r="CJ41" i="14"/>
  <c r="CK42" i="14"/>
  <c r="CG41" i="14"/>
  <c r="CE42" i="14"/>
  <c r="CE41" i="14" s="1"/>
  <c r="CD41" i="14"/>
  <c r="CB42" i="14"/>
  <c r="BY42" i="14"/>
  <c r="BR41" i="14"/>
  <c r="BQ41" i="14"/>
  <c r="BP42" i="14"/>
  <c r="BP41" i="14" s="1"/>
  <c r="BO41" i="14"/>
  <c r="BN41" i="14"/>
  <c r="BM42" i="14"/>
  <c r="BI41" i="14"/>
  <c r="BG42" i="14"/>
  <c r="BG41" i="14" s="1"/>
  <c r="BD42" i="14"/>
  <c r="BA42" i="14"/>
  <c r="AY41" i="14"/>
  <c r="AX42" i="14"/>
  <c r="AX41" i="14" s="1"/>
  <c r="AU42" i="14"/>
  <c r="AS41" i="14"/>
  <c r="AR42" i="14"/>
  <c r="AQ41" i="14"/>
  <c r="AP41" i="14"/>
  <c r="AO42" i="14"/>
  <c r="HE41" i="14"/>
  <c r="GY41" i="14"/>
  <c r="GU41" i="14"/>
  <c r="GT41" i="14"/>
  <c r="GQ41" i="14"/>
  <c r="GJ41" i="14"/>
  <c r="GB41" i="14"/>
  <c r="GA41" i="14"/>
  <c r="FV41" i="14"/>
  <c r="FS41" i="14"/>
  <c r="FR41" i="14"/>
  <c r="FP41" i="14"/>
  <c r="FN41" i="14"/>
  <c r="FL41" i="14"/>
  <c r="FI41" i="14"/>
  <c r="EX41" i="14"/>
  <c r="EU41" i="14"/>
  <c r="ET41" i="14"/>
  <c r="EO41" i="14"/>
  <c r="EL41" i="14"/>
  <c r="EK41" i="14"/>
  <c r="EF41" i="14"/>
  <c r="DZ41" i="14"/>
  <c r="DX41" i="14"/>
  <c r="DW41" i="14"/>
  <c r="DV41" i="14"/>
  <c r="DT41" i="14"/>
  <c r="DH41" i="14"/>
  <c r="DG41" i="14"/>
  <c r="DE41" i="14"/>
  <c r="DB41" i="14"/>
  <c r="CY41" i="14"/>
  <c r="CX41" i="14"/>
  <c r="CR41" i="14"/>
  <c r="CK41" i="14"/>
  <c r="CI41" i="14"/>
  <c r="CC41" i="14"/>
  <c r="CA41" i="14"/>
  <c r="BZ41" i="14"/>
  <c r="BT41" i="14"/>
  <c r="BK41" i="14"/>
  <c r="BF41" i="14"/>
  <c r="BE41" i="14"/>
  <c r="BD41" i="14"/>
  <c r="BC41" i="14"/>
  <c r="BB41" i="14"/>
  <c r="AW41" i="14"/>
  <c r="AV41" i="14"/>
  <c r="AM41" i="14"/>
  <c r="AK41" i="14"/>
  <c r="AH41" i="14"/>
  <c r="AE41" i="14"/>
  <c r="AB41" i="14"/>
  <c r="Y41" i="14"/>
  <c r="V41" i="14"/>
  <c r="S41" i="14"/>
  <c r="P41" i="14"/>
  <c r="M41" i="14"/>
  <c r="J41" i="14"/>
  <c r="G41" i="14"/>
  <c r="D41" i="14"/>
  <c r="HJ40" i="14"/>
  <c r="HG40" i="14"/>
  <c r="HD40" i="14"/>
  <c r="HA40" i="14"/>
  <c r="GX40" i="14"/>
  <c r="GU40" i="14"/>
  <c r="GR40" i="14"/>
  <c r="GO40" i="14"/>
  <c r="GL40" i="14"/>
  <c r="GI40" i="14"/>
  <c r="GF40" i="14"/>
  <c r="GC40" i="14"/>
  <c r="FZ40" i="14"/>
  <c r="FW40" i="14"/>
  <c r="FT40" i="14"/>
  <c r="FQ40" i="14"/>
  <c r="FN40" i="14"/>
  <c r="FK40" i="14"/>
  <c r="FH40" i="14"/>
  <c r="FE40" i="14"/>
  <c r="FB40" i="14"/>
  <c r="EY40" i="14"/>
  <c r="EV40" i="14"/>
  <c r="ES40" i="14"/>
  <c r="EP40" i="14"/>
  <c r="EM40" i="14"/>
  <c r="EJ40" i="14"/>
  <c r="EG40" i="14"/>
  <c r="ED40" i="14"/>
  <c r="EA40" i="14"/>
  <c r="DX40" i="14"/>
  <c r="DU40" i="14"/>
  <c r="DR40" i="14"/>
  <c r="DO40" i="14"/>
  <c r="DL40" i="14"/>
  <c r="DI40" i="14"/>
  <c r="DF40" i="14"/>
  <c r="DC40" i="14"/>
  <c r="CZ40" i="14"/>
  <c r="CW40" i="14"/>
  <c r="CT40" i="14"/>
  <c r="CQ40" i="14"/>
  <c r="CN40" i="14"/>
  <c r="CM37" i="14"/>
  <c r="CK40" i="14"/>
  <c r="CH40" i="14"/>
  <c r="CE40" i="14"/>
  <c r="CB40" i="14"/>
  <c r="BY40" i="14"/>
  <c r="BV40" i="14"/>
  <c r="BS40" i="14"/>
  <c r="BP40" i="14"/>
  <c r="BM40" i="14"/>
  <c r="BJ40" i="14"/>
  <c r="BG40" i="14"/>
  <c r="BD40" i="14"/>
  <c r="BA40" i="14"/>
  <c r="AX40" i="14"/>
  <c r="AU40" i="14"/>
  <c r="AR40" i="14"/>
  <c r="AQ37" i="14"/>
  <c r="AO40" i="14"/>
  <c r="HJ39" i="14"/>
  <c r="HG39" i="14"/>
  <c r="HF37" i="14"/>
  <c r="HD39" i="14"/>
  <c r="HB37" i="14"/>
  <c r="HA39" i="14"/>
  <c r="GX39" i="14"/>
  <c r="GU39" i="14"/>
  <c r="GR39" i="14"/>
  <c r="GO39" i="14"/>
  <c r="GL39" i="14"/>
  <c r="GH37" i="14"/>
  <c r="GF39" i="14"/>
  <c r="GD37" i="14"/>
  <c r="GC39" i="14"/>
  <c r="GA37" i="14"/>
  <c r="FZ39" i="14"/>
  <c r="FZ37" i="14" s="1"/>
  <c r="FW39" i="14"/>
  <c r="FT39" i="14"/>
  <c r="FQ39" i="14"/>
  <c r="FN39" i="14"/>
  <c r="FK39" i="14"/>
  <c r="FK37" i="14" s="1"/>
  <c r="FF37" i="14"/>
  <c r="FE39" i="14"/>
  <c r="EY39" i="14"/>
  <c r="EV39" i="14"/>
  <c r="ES39" i="14"/>
  <c r="EP39" i="14"/>
  <c r="EL37" i="14"/>
  <c r="EJ39" i="14"/>
  <c r="EH37" i="14"/>
  <c r="EG39" i="14"/>
  <c r="ED39" i="14"/>
  <c r="ED37" i="14" s="1"/>
  <c r="EA39" i="14"/>
  <c r="DX39" i="14"/>
  <c r="DU39" i="14"/>
  <c r="DR39" i="14"/>
  <c r="DN37" i="14"/>
  <c r="DL39" i="14"/>
  <c r="DJ37" i="14"/>
  <c r="DI39" i="14"/>
  <c r="DG37" i="14"/>
  <c r="DF39" i="14"/>
  <c r="DC39" i="14"/>
  <c r="CZ39" i="14"/>
  <c r="CW39" i="14"/>
  <c r="CT39" i="14"/>
  <c r="CQ39" i="14"/>
  <c r="CN39" i="14"/>
  <c r="CN37" i="14" s="1"/>
  <c r="CL37" i="14"/>
  <c r="CK39" i="14"/>
  <c r="CE39" i="14"/>
  <c r="CA37" i="14"/>
  <c r="BY39" i="14"/>
  <c r="BV39" i="14"/>
  <c r="BS39" i="14"/>
  <c r="BP39" i="14"/>
  <c r="BN37" i="14"/>
  <c r="BM39" i="14"/>
  <c r="BJ39" i="14"/>
  <c r="BG39" i="14"/>
  <c r="BD39" i="14"/>
  <c r="BA39" i="14"/>
  <c r="AX39" i="14"/>
  <c r="AU39" i="14"/>
  <c r="AU37" i="14" s="1"/>
  <c r="AR39" i="14"/>
  <c r="AR37" i="14" s="1"/>
  <c r="AO39" i="14"/>
  <c r="AM37" i="14"/>
  <c r="HI37" i="14"/>
  <c r="HH37" i="14"/>
  <c r="HG38" i="14"/>
  <c r="HG37" i="14" s="1"/>
  <c r="HD38" i="14"/>
  <c r="GZ37" i="14"/>
  <c r="GX38" i="14"/>
  <c r="GU38" i="14"/>
  <c r="GU37" i="14" s="1"/>
  <c r="GS37" i="14"/>
  <c r="GQ37" i="14"/>
  <c r="GN37" i="14"/>
  <c r="GL38" i="14"/>
  <c r="GL37" i="14" s="1"/>
  <c r="GJ37" i="14"/>
  <c r="GI38" i="14"/>
  <c r="GF38" i="14"/>
  <c r="FZ38" i="14"/>
  <c r="FP37" i="14"/>
  <c r="FN38" i="14"/>
  <c r="FN37" i="14" s="1"/>
  <c r="FM37" i="14"/>
  <c r="FL37" i="14"/>
  <c r="FK38" i="14"/>
  <c r="FH38" i="14"/>
  <c r="FE38" i="14"/>
  <c r="FE37" i="14" s="1"/>
  <c r="FB38" i="14"/>
  <c r="EY38" i="14"/>
  <c r="EY37" i="14" s="1"/>
  <c r="EX37" i="14"/>
  <c r="ER37" i="14"/>
  <c r="EP38" i="14"/>
  <c r="EN37" i="14"/>
  <c r="EM38" i="14"/>
  <c r="EJ38" i="14"/>
  <c r="EG38" i="14"/>
  <c r="EF37" i="14"/>
  <c r="ED38" i="14"/>
  <c r="DZ37" i="14"/>
  <c r="DT37" i="14"/>
  <c r="DR38" i="14"/>
  <c r="DR37" i="14" s="1"/>
  <c r="DP37" i="14"/>
  <c r="DO38" i="14"/>
  <c r="DM37" i="14"/>
  <c r="DL38" i="14"/>
  <c r="DF38" i="14"/>
  <c r="DB37" i="14"/>
  <c r="CT38" i="14"/>
  <c r="CS37" i="14"/>
  <c r="CR37" i="14"/>
  <c r="CQ38" i="14"/>
  <c r="CQ37" i="14" s="1"/>
  <c r="CO37" i="14"/>
  <c r="CN38" i="14"/>
  <c r="CK38" i="14"/>
  <c r="CK37" i="14" s="1"/>
  <c r="CH38" i="14"/>
  <c r="CE38" i="14"/>
  <c r="CE37" i="14" s="1"/>
  <c r="BX37" i="14"/>
  <c r="BV38" i="14"/>
  <c r="BV37" i="14" s="1"/>
  <c r="BT37" i="14"/>
  <c r="BS38" i="14"/>
  <c r="BQ37" i="14"/>
  <c r="BP38" i="14"/>
  <c r="BM38" i="14"/>
  <c r="BM37" i="14" s="1"/>
  <c r="BJ38" i="14"/>
  <c r="BG38" i="14"/>
  <c r="BG37" i="14" s="1"/>
  <c r="BF37" i="14"/>
  <c r="AW37" i="14"/>
  <c r="AV37" i="14"/>
  <c r="AU38" i="14"/>
  <c r="AR38" i="14"/>
  <c r="HE37" i="14"/>
  <c r="HD37" i="14"/>
  <c r="HC37" i="14"/>
  <c r="GW37" i="14"/>
  <c r="GV37" i="14"/>
  <c r="GK37" i="14"/>
  <c r="GG37" i="14"/>
  <c r="GE37" i="14"/>
  <c r="FY37" i="14"/>
  <c r="FX37" i="14"/>
  <c r="FU37" i="14"/>
  <c r="FJ37" i="14"/>
  <c r="FI37" i="14"/>
  <c r="FG37" i="14"/>
  <c r="FD37" i="14"/>
  <c r="FC37" i="14"/>
  <c r="EZ37" i="14"/>
  <c r="EW37" i="14"/>
  <c r="EU37" i="14"/>
  <c r="EQ37" i="14"/>
  <c r="EK37" i="14"/>
  <c r="EI37" i="14"/>
  <c r="EE37" i="14"/>
  <c r="EB37" i="14"/>
  <c r="DY37" i="14"/>
  <c r="DQ37" i="14"/>
  <c r="DK37" i="14"/>
  <c r="DE37" i="14"/>
  <c r="DD37" i="14"/>
  <c r="DA37" i="14"/>
  <c r="CV37" i="14"/>
  <c r="CU37" i="14"/>
  <c r="CP37" i="14"/>
  <c r="CJ37" i="14"/>
  <c r="CI37" i="14"/>
  <c r="CF37" i="14"/>
  <c r="CD37" i="14"/>
  <c r="CC37" i="14"/>
  <c r="BS37" i="14"/>
  <c r="BR37" i="14"/>
  <c r="BK37" i="14"/>
  <c r="BJ37" i="14"/>
  <c r="BI37" i="14"/>
  <c r="BH37" i="14"/>
  <c r="BE37" i="14"/>
  <c r="BC37" i="14"/>
  <c r="AT37" i="14"/>
  <c r="AS37" i="14"/>
  <c r="AP37" i="14"/>
  <c r="AK37" i="14"/>
  <c r="AH37" i="14"/>
  <c r="AE37" i="14"/>
  <c r="AB37" i="14"/>
  <c r="Y37" i="14"/>
  <c r="V37" i="14"/>
  <c r="S37" i="14"/>
  <c r="P37" i="14"/>
  <c r="M37" i="14"/>
  <c r="J37" i="14"/>
  <c r="G37" i="14"/>
  <c r="D37" i="14"/>
  <c r="HJ36" i="14"/>
  <c r="HG36" i="14"/>
  <c r="HD36" i="14"/>
  <c r="HA36" i="14"/>
  <c r="GX36" i="14"/>
  <c r="GR36" i="14"/>
  <c r="GO36" i="14"/>
  <c r="GL36" i="14"/>
  <c r="GI36" i="14"/>
  <c r="GF36" i="14"/>
  <c r="GC36" i="14"/>
  <c r="FZ36" i="14"/>
  <c r="FW36" i="14"/>
  <c r="FT36" i="14"/>
  <c r="FQ36" i="14"/>
  <c r="FN36" i="14"/>
  <c r="FK36" i="14"/>
  <c r="FH36" i="14"/>
  <c r="FE36" i="14"/>
  <c r="FB36" i="14"/>
  <c r="EV36" i="14"/>
  <c r="EP36" i="14"/>
  <c r="EM36" i="14"/>
  <c r="EJ36" i="14"/>
  <c r="EG36" i="14"/>
  <c r="ED36" i="14"/>
  <c r="DX36" i="14"/>
  <c r="DU36" i="14"/>
  <c r="DR36" i="14"/>
  <c r="DO36" i="14"/>
  <c r="DL36" i="14"/>
  <c r="DI36" i="14"/>
  <c r="DF36" i="14"/>
  <c r="CZ36" i="14"/>
  <c r="CT36" i="14"/>
  <c r="CQ36" i="14"/>
  <c r="CN36" i="14"/>
  <c r="CK36" i="14"/>
  <c r="CH36" i="14"/>
  <c r="CB36" i="14"/>
  <c r="BV36" i="14"/>
  <c r="BS36" i="14"/>
  <c r="BP36" i="14"/>
  <c r="BM36" i="14"/>
  <c r="BJ36" i="14"/>
  <c r="BD36" i="14"/>
  <c r="BA36" i="14"/>
  <c r="AX36" i="14"/>
  <c r="AU36" i="14"/>
  <c r="AR36" i="14"/>
  <c r="AO36" i="14"/>
  <c r="HJ35" i="14"/>
  <c r="HG35" i="14"/>
  <c r="HD35" i="14"/>
  <c r="HA35" i="14"/>
  <c r="GX35" i="14"/>
  <c r="GU35" i="14"/>
  <c r="GR35" i="14"/>
  <c r="GO35" i="14"/>
  <c r="GL35" i="14"/>
  <c r="GI35" i="14"/>
  <c r="GF35" i="14"/>
  <c r="GC35" i="14"/>
  <c r="FZ35" i="14"/>
  <c r="FW35" i="14"/>
  <c r="FT35" i="14"/>
  <c r="FQ35" i="14"/>
  <c r="FN35" i="14"/>
  <c r="FK35" i="14"/>
  <c r="FH35" i="14"/>
  <c r="FE35" i="14"/>
  <c r="FB35" i="14"/>
  <c r="EY35" i="14"/>
  <c r="EV35" i="14"/>
  <c r="ES35" i="14"/>
  <c r="EP35" i="14"/>
  <c r="EM35" i="14"/>
  <c r="EJ35" i="14"/>
  <c r="EG35" i="14"/>
  <c r="ED35" i="14"/>
  <c r="EA35" i="14"/>
  <c r="DX35" i="14"/>
  <c r="DU35" i="14"/>
  <c r="DR35" i="14"/>
  <c r="DO35" i="14"/>
  <c r="DL35" i="14"/>
  <c r="DI35" i="14"/>
  <c r="DF35" i="14"/>
  <c r="DC35" i="14"/>
  <c r="CZ35" i="14"/>
  <c r="CW35" i="14"/>
  <c r="CT35" i="14"/>
  <c r="CQ35" i="14"/>
  <c r="CN35" i="14"/>
  <c r="CK35" i="14"/>
  <c r="CH35" i="14"/>
  <c r="CE35" i="14"/>
  <c r="CB35" i="14"/>
  <c r="BY35" i="14"/>
  <c r="BV35" i="14"/>
  <c r="BS35" i="14"/>
  <c r="BP35" i="14"/>
  <c r="BM35" i="14"/>
  <c r="BJ35" i="14"/>
  <c r="BG35" i="14"/>
  <c r="BD35" i="14"/>
  <c r="BA35" i="14"/>
  <c r="AX35" i="14"/>
  <c r="AU35" i="14"/>
  <c r="AR35" i="14"/>
  <c r="AO35" i="14"/>
  <c r="HJ34" i="14"/>
  <c r="HG34" i="14"/>
  <c r="HD34" i="14"/>
  <c r="HA34" i="14"/>
  <c r="GX34" i="14"/>
  <c r="GU34" i="14"/>
  <c r="GR34" i="14"/>
  <c r="GO34" i="14"/>
  <c r="GL34" i="14"/>
  <c r="GI34" i="14"/>
  <c r="GF34" i="14"/>
  <c r="GC34" i="14"/>
  <c r="FZ34" i="14"/>
  <c r="FW34" i="14"/>
  <c r="FT34" i="14"/>
  <c r="FQ34" i="14"/>
  <c r="FN34" i="14"/>
  <c r="FK34" i="14"/>
  <c r="FH34" i="14"/>
  <c r="FE34" i="14"/>
  <c r="FB34" i="14"/>
  <c r="EY34" i="14"/>
  <c r="EV34" i="14"/>
  <c r="ES34" i="14"/>
  <c r="EP34" i="14"/>
  <c r="EM34" i="14"/>
  <c r="EJ34" i="14"/>
  <c r="EG34" i="14"/>
  <c r="ED34" i="14"/>
  <c r="EA34" i="14"/>
  <c r="DX34" i="14"/>
  <c r="DU34" i="14"/>
  <c r="DR34" i="14"/>
  <c r="DO34" i="14"/>
  <c r="DL34" i="14"/>
  <c r="DI34" i="14"/>
  <c r="DF34" i="14"/>
  <c r="DC34" i="14"/>
  <c r="CZ34" i="14"/>
  <c r="CW34" i="14"/>
  <c r="CT34" i="14"/>
  <c r="CQ34" i="14"/>
  <c r="CN34" i="14"/>
  <c r="CK34" i="14"/>
  <c r="CH34" i="14"/>
  <c r="CE34" i="14"/>
  <c r="CB34" i="14"/>
  <c r="BY34" i="14"/>
  <c r="BV34" i="14"/>
  <c r="BS34" i="14"/>
  <c r="BP34" i="14"/>
  <c r="BM34" i="14"/>
  <c r="BJ34" i="14"/>
  <c r="BG34" i="14"/>
  <c r="BD34" i="14"/>
  <c r="BA34" i="14"/>
  <c r="AX34" i="14"/>
  <c r="AU34" i="14"/>
  <c r="AR34" i="14"/>
  <c r="AO34" i="14"/>
  <c r="HJ33" i="14"/>
  <c r="HG33" i="14"/>
  <c r="HD33" i="14"/>
  <c r="HA33" i="14"/>
  <c r="GX33" i="14"/>
  <c r="GU33" i="14"/>
  <c r="GR33" i="14"/>
  <c r="GL33" i="14"/>
  <c r="GI33" i="14"/>
  <c r="GF33" i="14"/>
  <c r="GC33" i="14"/>
  <c r="FZ33" i="14"/>
  <c r="FW33" i="14"/>
  <c r="FT33" i="14"/>
  <c r="FQ33" i="14"/>
  <c r="FN33" i="14"/>
  <c r="FK33" i="14"/>
  <c r="FH33" i="14"/>
  <c r="FE33" i="14"/>
  <c r="FB33" i="14"/>
  <c r="EY33" i="14"/>
  <c r="EV33" i="14"/>
  <c r="ES33" i="14"/>
  <c r="EP33" i="14"/>
  <c r="EM33" i="14"/>
  <c r="EJ33" i="14"/>
  <c r="EG33" i="14"/>
  <c r="ED33" i="14"/>
  <c r="EA33" i="14"/>
  <c r="DX33" i="14"/>
  <c r="DU33" i="14"/>
  <c r="DR33" i="14"/>
  <c r="DO33" i="14"/>
  <c r="DL33" i="14"/>
  <c r="DI33" i="14"/>
  <c r="DF33" i="14"/>
  <c r="DC33" i="14"/>
  <c r="CZ33" i="14"/>
  <c r="CW33" i="14"/>
  <c r="CT33" i="14"/>
  <c r="CQ33" i="14"/>
  <c r="CN33" i="14"/>
  <c r="CK33" i="14"/>
  <c r="CH33" i="14"/>
  <c r="CE33" i="14"/>
  <c r="CB33" i="14"/>
  <c r="BY33" i="14"/>
  <c r="BV33" i="14"/>
  <c r="BS33" i="14"/>
  <c r="BP33" i="14"/>
  <c r="BM33" i="14"/>
  <c r="BJ33" i="14"/>
  <c r="BG33" i="14"/>
  <c r="BD33" i="14"/>
  <c r="BA33" i="14"/>
  <c r="AX33" i="14"/>
  <c r="AU33" i="14"/>
  <c r="AR33" i="14"/>
  <c r="AO33" i="14"/>
  <c r="HG32" i="14"/>
  <c r="HD32" i="14"/>
  <c r="HA32" i="14"/>
  <c r="GX32" i="14"/>
  <c r="GR32" i="14"/>
  <c r="GO32" i="14"/>
  <c r="GL32" i="14"/>
  <c r="GI32" i="14"/>
  <c r="GF32" i="14"/>
  <c r="GC32" i="14"/>
  <c r="FZ32" i="14"/>
  <c r="FT32" i="14"/>
  <c r="FQ32" i="14"/>
  <c r="FK32" i="14"/>
  <c r="FH32" i="14"/>
  <c r="FE32" i="14"/>
  <c r="FB32" i="14"/>
  <c r="EV32" i="14"/>
  <c r="ES32" i="14"/>
  <c r="EM32" i="14"/>
  <c r="EJ32" i="14"/>
  <c r="EG32" i="14"/>
  <c r="ED32" i="14"/>
  <c r="EA32" i="14"/>
  <c r="DX32" i="14"/>
  <c r="DU32" i="14"/>
  <c r="DR32" i="14"/>
  <c r="DO32" i="14"/>
  <c r="DL32" i="14"/>
  <c r="DI32" i="14"/>
  <c r="DF32" i="14"/>
  <c r="CZ32" i="14"/>
  <c r="CW32" i="14"/>
  <c r="CQ32" i="14"/>
  <c r="CN32" i="14"/>
  <c r="CK32" i="14"/>
  <c r="CH32" i="14"/>
  <c r="CB32" i="14"/>
  <c r="BY32" i="14"/>
  <c r="BS32" i="14"/>
  <c r="BP32" i="14"/>
  <c r="BM32" i="14"/>
  <c r="BJ32" i="14"/>
  <c r="BD32" i="14"/>
  <c r="BA32" i="14"/>
  <c r="AX32" i="14"/>
  <c r="AU32" i="14"/>
  <c r="AR32" i="14"/>
  <c r="AO32" i="14"/>
  <c r="HJ31" i="14"/>
  <c r="HG31" i="14"/>
  <c r="HD31" i="14"/>
  <c r="HA31" i="14"/>
  <c r="GX31" i="14"/>
  <c r="GU31" i="14"/>
  <c r="GR31" i="14"/>
  <c r="GL31" i="14"/>
  <c r="GI31" i="14"/>
  <c r="GF31" i="14"/>
  <c r="GC31" i="14"/>
  <c r="FZ31" i="14"/>
  <c r="FT31" i="14"/>
  <c r="FQ31" i="14"/>
  <c r="FN31" i="14"/>
  <c r="FK31" i="14"/>
  <c r="FH31" i="14"/>
  <c r="FE31" i="14"/>
  <c r="FB31" i="14"/>
  <c r="EV31" i="14"/>
  <c r="ES31" i="14"/>
  <c r="EP31" i="14"/>
  <c r="EM31" i="14"/>
  <c r="EJ31" i="14"/>
  <c r="EG31" i="14"/>
  <c r="ED31" i="14"/>
  <c r="EA31" i="14"/>
  <c r="DX31" i="14"/>
  <c r="DR31" i="14"/>
  <c r="DO31" i="14"/>
  <c r="DL31" i="14"/>
  <c r="DI31" i="14"/>
  <c r="DF31" i="14"/>
  <c r="DC31" i="14"/>
  <c r="CZ31" i="14"/>
  <c r="CT31" i="14"/>
  <c r="CQ31" i="14"/>
  <c r="CN31" i="14"/>
  <c r="CK31" i="14"/>
  <c r="CH31" i="14"/>
  <c r="CE31" i="14"/>
  <c r="CB31" i="14"/>
  <c r="BV31" i="14"/>
  <c r="BS31" i="14"/>
  <c r="BP31" i="14"/>
  <c r="BM31" i="14"/>
  <c r="BJ31" i="14"/>
  <c r="BD31" i="14"/>
  <c r="AX31" i="14"/>
  <c r="AU31" i="14"/>
  <c r="AR31" i="14"/>
  <c r="AO31" i="14"/>
  <c r="HJ30" i="14"/>
  <c r="HG30" i="14"/>
  <c r="HD30" i="14"/>
  <c r="HA30" i="14"/>
  <c r="GX30" i="14"/>
  <c r="GU30" i="14"/>
  <c r="GR30" i="14"/>
  <c r="GO30" i="14"/>
  <c r="GL30" i="14"/>
  <c r="GI30" i="14"/>
  <c r="GF30" i="14"/>
  <c r="GC30" i="14"/>
  <c r="FZ30" i="14"/>
  <c r="FW30" i="14"/>
  <c r="FT30" i="14"/>
  <c r="FQ30" i="14"/>
  <c r="FN30" i="14"/>
  <c r="FK30" i="14"/>
  <c r="FH30" i="14"/>
  <c r="FE30" i="14"/>
  <c r="FB30" i="14"/>
  <c r="EY30" i="14"/>
  <c r="EV30" i="14"/>
  <c r="ES30" i="14"/>
  <c r="EP30" i="14"/>
  <c r="EM30" i="14"/>
  <c r="EJ30" i="14"/>
  <c r="EG30" i="14"/>
  <c r="ED30" i="14"/>
  <c r="EA30" i="14"/>
  <c r="DX30" i="14"/>
  <c r="DU30" i="14"/>
  <c r="DR30" i="14"/>
  <c r="DO30" i="14"/>
  <c r="DL30" i="14"/>
  <c r="DI30" i="14"/>
  <c r="DF30" i="14"/>
  <c r="DC30" i="14"/>
  <c r="CZ30" i="14"/>
  <c r="CW30" i="14"/>
  <c r="CT30" i="14"/>
  <c r="CQ30" i="14"/>
  <c r="CN30" i="14"/>
  <c r="CK30" i="14"/>
  <c r="CH30" i="14"/>
  <c r="CE30" i="14"/>
  <c r="CB30" i="14"/>
  <c r="BY30" i="14"/>
  <c r="BV30" i="14"/>
  <c r="BS30" i="14"/>
  <c r="BP30" i="14"/>
  <c r="BM30" i="14"/>
  <c r="BJ30" i="14"/>
  <c r="BG30" i="14"/>
  <c r="BD30" i="14"/>
  <c r="BA30" i="14"/>
  <c r="AX30" i="14"/>
  <c r="AU30" i="14"/>
  <c r="AR30" i="14"/>
  <c r="HJ29" i="14"/>
  <c r="HG29" i="14"/>
  <c r="HD29" i="14"/>
  <c r="GX29" i="14"/>
  <c r="GR29" i="14"/>
  <c r="GO29" i="14"/>
  <c r="GL29" i="14"/>
  <c r="GI29" i="14"/>
  <c r="GF29" i="14"/>
  <c r="GC29" i="14"/>
  <c r="FZ29" i="14"/>
  <c r="FW29" i="14"/>
  <c r="FT29" i="14"/>
  <c r="FQ29" i="14"/>
  <c r="FN29" i="14"/>
  <c r="FK29" i="14"/>
  <c r="FH29" i="14"/>
  <c r="FD22" i="14"/>
  <c r="FB29" i="14"/>
  <c r="EV29" i="14"/>
  <c r="ES29" i="14"/>
  <c r="EP29" i="14"/>
  <c r="EM29" i="14"/>
  <c r="EJ29" i="14"/>
  <c r="EG29" i="14"/>
  <c r="ED29" i="14"/>
  <c r="DX29" i="14"/>
  <c r="DU29" i="14"/>
  <c r="DR29" i="14"/>
  <c r="DO29" i="14"/>
  <c r="DL29" i="14"/>
  <c r="DF29" i="14"/>
  <c r="DC29" i="14"/>
  <c r="CZ29" i="14"/>
  <c r="CW29" i="14"/>
  <c r="CT29" i="14"/>
  <c r="CQ29" i="14"/>
  <c r="CN29" i="14"/>
  <c r="CK29" i="14"/>
  <c r="CE29" i="14"/>
  <c r="CB29" i="14"/>
  <c r="BY29" i="14"/>
  <c r="BV29" i="14"/>
  <c r="BS29" i="14"/>
  <c r="BP29" i="14"/>
  <c r="BM29" i="14"/>
  <c r="BJ29" i="14"/>
  <c r="BG29" i="14"/>
  <c r="BD29" i="14"/>
  <c r="BA29" i="14"/>
  <c r="AX29" i="14"/>
  <c r="AU29" i="14"/>
  <c r="AR29" i="14"/>
  <c r="AO29" i="14"/>
  <c r="HJ28" i="14"/>
  <c r="HG28" i="14"/>
  <c r="HD28" i="14"/>
  <c r="HA28" i="14"/>
  <c r="GX28" i="14"/>
  <c r="GU28" i="14"/>
  <c r="GR28" i="14"/>
  <c r="GO28" i="14"/>
  <c r="GL28" i="14"/>
  <c r="GI28" i="14"/>
  <c r="GF28" i="14"/>
  <c r="GC28" i="14"/>
  <c r="FZ28" i="14"/>
  <c r="FW28" i="14"/>
  <c r="FT28" i="14"/>
  <c r="FQ28" i="14"/>
  <c r="FN28" i="14"/>
  <c r="FK28" i="14"/>
  <c r="FH28" i="14"/>
  <c r="FB28" i="14"/>
  <c r="EY28" i="14"/>
  <c r="EV28" i="14"/>
  <c r="ES28" i="14"/>
  <c r="EP28" i="14"/>
  <c r="EM28" i="14"/>
  <c r="EJ28" i="14"/>
  <c r="ED28" i="14"/>
  <c r="EA28" i="14"/>
  <c r="DX28" i="14"/>
  <c r="DU28" i="14"/>
  <c r="DR28" i="14"/>
  <c r="DO28" i="14"/>
  <c r="DL28" i="14"/>
  <c r="DI28" i="14"/>
  <c r="DF28" i="14"/>
  <c r="DC28" i="14"/>
  <c r="CZ28" i="14"/>
  <c r="CW28" i="14"/>
  <c r="CT28" i="14"/>
  <c r="CQ28" i="14"/>
  <c r="CN28" i="14"/>
  <c r="CK28" i="14"/>
  <c r="CH28" i="14"/>
  <c r="CE28" i="14"/>
  <c r="CB28" i="14"/>
  <c r="BY28" i="14"/>
  <c r="BV28" i="14"/>
  <c r="BS28" i="14"/>
  <c r="BP28" i="14"/>
  <c r="BM28" i="14"/>
  <c r="BJ28" i="14"/>
  <c r="BG28" i="14"/>
  <c r="BD28" i="14"/>
  <c r="BA28" i="14"/>
  <c r="AX28" i="14"/>
  <c r="AU28" i="14"/>
  <c r="AR28" i="14"/>
  <c r="AO28" i="14"/>
  <c r="HJ27" i="14"/>
  <c r="HG27" i="14"/>
  <c r="HD27" i="14"/>
  <c r="HA27" i="14"/>
  <c r="GX27" i="14"/>
  <c r="GU27" i="14"/>
  <c r="GR27" i="14"/>
  <c r="GO27" i="14"/>
  <c r="GL27" i="14"/>
  <c r="GI27" i="14"/>
  <c r="GF27" i="14"/>
  <c r="GC27" i="14"/>
  <c r="FZ27" i="14"/>
  <c r="FW27" i="14"/>
  <c r="FT27" i="14"/>
  <c r="FQ27" i="14"/>
  <c r="FN27" i="14"/>
  <c r="FK27" i="14"/>
  <c r="FH27" i="14"/>
  <c r="FE27" i="14"/>
  <c r="FB27" i="14"/>
  <c r="EY27" i="14"/>
  <c r="EU22" i="14"/>
  <c r="ES27" i="14"/>
  <c r="EP27" i="14"/>
  <c r="EM27" i="14"/>
  <c r="EJ27" i="14"/>
  <c r="EG27" i="14"/>
  <c r="ED27" i="14"/>
  <c r="EA27" i="14"/>
  <c r="DX27" i="14"/>
  <c r="DU27" i="14"/>
  <c r="DR27" i="14"/>
  <c r="DO27" i="14"/>
  <c r="DL27" i="14"/>
  <c r="DI27" i="14"/>
  <c r="DF27" i="14"/>
  <c r="DC27" i="14"/>
  <c r="CZ27" i="14"/>
  <c r="CW27" i="14"/>
  <c r="CT27" i="14"/>
  <c r="CQ27" i="14"/>
  <c r="CN27" i="14"/>
  <c r="CK27" i="14"/>
  <c r="CH27" i="14"/>
  <c r="CE27" i="14"/>
  <c r="CB27" i="14"/>
  <c r="BY27" i="14"/>
  <c r="BV27" i="14"/>
  <c r="BS27" i="14"/>
  <c r="BP27" i="14"/>
  <c r="BM27" i="14"/>
  <c r="BJ27" i="14"/>
  <c r="BG27" i="14"/>
  <c r="BD27" i="14"/>
  <c r="BA27" i="14"/>
  <c r="AX27" i="14"/>
  <c r="AU27" i="14"/>
  <c r="AR27" i="14"/>
  <c r="AO27" i="14"/>
  <c r="HG26" i="14"/>
  <c r="HD26" i="14"/>
  <c r="HA26" i="14"/>
  <c r="GX26" i="14"/>
  <c r="GU26" i="14"/>
  <c r="GR26" i="14"/>
  <c r="GI26" i="14"/>
  <c r="GF26" i="14"/>
  <c r="GC26" i="14"/>
  <c r="FZ26" i="14"/>
  <c r="FW26" i="14"/>
  <c r="FT26" i="14"/>
  <c r="FN26" i="14"/>
  <c r="FK26" i="14"/>
  <c r="FE26" i="14"/>
  <c r="FB26" i="14"/>
  <c r="EY26" i="14"/>
  <c r="EV26" i="14"/>
  <c r="ES26" i="14"/>
  <c r="EM26" i="14"/>
  <c r="EI22" i="14"/>
  <c r="EF22" i="14"/>
  <c r="EG26" i="14"/>
  <c r="ED26" i="14"/>
  <c r="EA26" i="14"/>
  <c r="DX26" i="14"/>
  <c r="DU26" i="14"/>
  <c r="DO26" i="14"/>
  <c r="DL26" i="14"/>
  <c r="DI26" i="14"/>
  <c r="DF26" i="14"/>
  <c r="DC26" i="14"/>
  <c r="CZ26" i="14"/>
  <c r="CT26" i="14"/>
  <c r="CQ26" i="14"/>
  <c r="CN26" i="14"/>
  <c r="CK26" i="14"/>
  <c r="CE26" i="14"/>
  <c r="CB26" i="14"/>
  <c r="BY26" i="14"/>
  <c r="BS26" i="14"/>
  <c r="BP26" i="14"/>
  <c r="BM26" i="14"/>
  <c r="BJ26" i="14"/>
  <c r="BF22" i="14"/>
  <c r="BG26" i="14"/>
  <c r="BD26" i="14"/>
  <c r="BA26" i="14"/>
  <c r="AX26" i="14"/>
  <c r="AU26" i="14"/>
  <c r="AO26" i="14"/>
  <c r="HJ25" i="14"/>
  <c r="HG25" i="14"/>
  <c r="HD25" i="14"/>
  <c r="HA25" i="14"/>
  <c r="GX25" i="14"/>
  <c r="GU25" i="14"/>
  <c r="GR25" i="14"/>
  <c r="GL25" i="14"/>
  <c r="GI25" i="14"/>
  <c r="GF25" i="14"/>
  <c r="GC25" i="14"/>
  <c r="FZ25" i="14"/>
  <c r="FW25" i="14"/>
  <c r="FT25" i="14"/>
  <c r="FQ25" i="14"/>
  <c r="FN25" i="14"/>
  <c r="FK25" i="14"/>
  <c r="FH25" i="14"/>
  <c r="FE25" i="14"/>
  <c r="FB25" i="14"/>
  <c r="EY25" i="14"/>
  <c r="EV25" i="14"/>
  <c r="ER22" i="14"/>
  <c r="EM25" i="14"/>
  <c r="EJ25" i="14"/>
  <c r="EG25" i="14"/>
  <c r="ED25" i="14"/>
  <c r="EA25" i="14"/>
  <c r="DX25" i="14"/>
  <c r="DO25" i="14"/>
  <c r="DL25" i="14"/>
  <c r="DI25" i="14"/>
  <c r="DF25" i="14"/>
  <c r="DC25" i="14"/>
  <c r="CZ25" i="14"/>
  <c r="CW25" i="14"/>
  <c r="CT25" i="14"/>
  <c r="CQ25" i="14"/>
  <c r="CN25" i="14"/>
  <c r="CK25" i="14"/>
  <c r="CH25" i="14"/>
  <c r="CE25" i="14"/>
  <c r="CB25" i="14"/>
  <c r="BY25" i="14"/>
  <c r="BV25" i="14"/>
  <c r="BS25" i="14"/>
  <c r="BP25" i="14"/>
  <c r="BM25" i="14"/>
  <c r="BJ25" i="14"/>
  <c r="BG25" i="14"/>
  <c r="BD25" i="14"/>
  <c r="AX25" i="14"/>
  <c r="AU25" i="14"/>
  <c r="AR25" i="14"/>
  <c r="AO25" i="14"/>
  <c r="HJ24" i="14"/>
  <c r="HG24" i="14"/>
  <c r="HD24" i="14"/>
  <c r="HA24" i="14"/>
  <c r="GX24" i="14"/>
  <c r="GR24" i="14"/>
  <c r="GO24" i="14"/>
  <c r="GL24" i="14"/>
  <c r="GI24" i="14"/>
  <c r="GF24" i="14"/>
  <c r="GC24" i="14"/>
  <c r="FT24" i="14"/>
  <c r="FQ24" i="14"/>
  <c r="FN24" i="14"/>
  <c r="FK24" i="14"/>
  <c r="FH24" i="14"/>
  <c r="FE24" i="14"/>
  <c r="FB24" i="14"/>
  <c r="EV24" i="14"/>
  <c r="ES24" i="14"/>
  <c r="EP24" i="14"/>
  <c r="EM24" i="14"/>
  <c r="EG24" i="14"/>
  <c r="EA24" i="14"/>
  <c r="DX24" i="14"/>
  <c r="DU24" i="14"/>
  <c r="DR24" i="14"/>
  <c r="DO24" i="14"/>
  <c r="DL24" i="14"/>
  <c r="DI24" i="14"/>
  <c r="DF24" i="14"/>
  <c r="DC24" i="14"/>
  <c r="CZ24" i="14"/>
  <c r="CW24" i="14"/>
  <c r="CT24" i="14"/>
  <c r="CP22" i="14"/>
  <c r="CK24" i="14"/>
  <c r="CH24" i="14"/>
  <c r="CB24" i="14"/>
  <c r="BY24" i="14"/>
  <c r="BV24" i="14"/>
  <c r="BP24" i="14"/>
  <c r="BM24" i="14"/>
  <c r="BJ24" i="14"/>
  <c r="BG24" i="14"/>
  <c r="BD24" i="14"/>
  <c r="AX24" i="14"/>
  <c r="AO24" i="14"/>
  <c r="HJ23" i="14"/>
  <c r="HG23" i="14"/>
  <c r="HD23" i="14"/>
  <c r="HA23" i="14"/>
  <c r="GU23" i="14"/>
  <c r="GH22" i="14"/>
  <c r="GF23" i="14"/>
  <c r="GF22" i="14" s="1"/>
  <c r="GA22" i="14"/>
  <c r="FZ23" i="14"/>
  <c r="FW23" i="14"/>
  <c r="FQ23" i="14"/>
  <c r="FN23" i="14"/>
  <c r="FI22" i="14"/>
  <c r="FH23" i="14"/>
  <c r="FE23" i="14"/>
  <c r="ES23" i="14"/>
  <c r="EP23" i="14"/>
  <c r="EJ23" i="14"/>
  <c r="EG23" i="14"/>
  <c r="ED23" i="14"/>
  <c r="DZ22" i="14"/>
  <c r="DX23" i="14"/>
  <c r="DT22" i="14"/>
  <c r="DQ22" i="14"/>
  <c r="DH22" i="14"/>
  <c r="DC23" i="14"/>
  <c r="CY22" i="14"/>
  <c r="CR22" i="14"/>
  <c r="CQ23" i="14"/>
  <c r="CK23" i="14"/>
  <c r="CH23" i="14"/>
  <c r="CD22" i="14"/>
  <c r="BZ22" i="14"/>
  <c r="BY23" i="14"/>
  <c r="BU22" i="14"/>
  <c r="BT22" i="14"/>
  <c r="BS23" i="14"/>
  <c r="BP23" i="14"/>
  <c r="BM23" i="14"/>
  <c r="BL22" i="14"/>
  <c r="BE22" i="14"/>
  <c r="BC22" i="14"/>
  <c r="BA23" i="14"/>
  <c r="AW22" i="14"/>
  <c r="AU23" i="14"/>
  <c r="AQ22" i="14"/>
  <c r="HF22" i="14"/>
  <c r="HE22" i="14"/>
  <c r="GY22" i="14"/>
  <c r="GT22" i="14"/>
  <c r="GQ22" i="14"/>
  <c r="GK22" i="14"/>
  <c r="GB22" i="14"/>
  <c r="FX22" i="14"/>
  <c r="FS22" i="14"/>
  <c r="FO22" i="14"/>
  <c r="FJ22" i="14"/>
  <c r="DJ22" i="14"/>
  <c r="DE22" i="14"/>
  <c r="DD22" i="14"/>
  <c r="DB22" i="14"/>
  <c r="CO22" i="14"/>
  <c r="CJ22" i="14"/>
  <c r="CI22" i="14"/>
  <c r="BR22" i="14"/>
  <c r="BI22" i="14"/>
  <c r="BH22" i="14"/>
  <c r="AS22" i="14"/>
  <c r="AK22" i="14"/>
  <c r="AH22" i="14"/>
  <c r="AE22" i="14"/>
  <c r="AB22" i="14"/>
  <c r="Y22" i="14"/>
  <c r="V22" i="14"/>
  <c r="S22" i="14"/>
  <c r="P22" i="14"/>
  <c r="M22" i="14"/>
  <c r="J22" i="14"/>
  <c r="G22" i="14"/>
  <c r="D22" i="14"/>
  <c r="GT20" i="14"/>
  <c r="HJ18" i="14"/>
  <c r="HG18" i="14"/>
  <c r="HD18" i="14"/>
  <c r="HA18" i="14"/>
  <c r="GX18" i="14"/>
  <c r="GU18" i="14"/>
  <c r="GR18" i="14"/>
  <c r="GO18" i="14"/>
  <c r="GL18" i="14"/>
  <c r="GI18" i="14"/>
  <c r="GF18" i="14"/>
  <c r="GC18" i="14"/>
  <c r="FZ18" i="14"/>
  <c r="FW18" i="14"/>
  <c r="FT18" i="14"/>
  <c r="FQ18" i="14"/>
  <c r="FN18" i="14"/>
  <c r="FH18" i="14"/>
  <c r="FE18" i="14"/>
  <c r="FB18" i="14"/>
  <c r="EY18" i="14"/>
  <c r="EV18" i="14"/>
  <c r="ES18" i="14"/>
  <c r="EP18" i="14"/>
  <c r="EM18" i="14"/>
  <c r="EJ18" i="14"/>
  <c r="EG18" i="14"/>
  <c r="ED18" i="14"/>
  <c r="EA18" i="14"/>
  <c r="DX18" i="14"/>
  <c r="DU18" i="14"/>
  <c r="DR18" i="14"/>
  <c r="DO18" i="14"/>
  <c r="DL18" i="14"/>
  <c r="DI18" i="14"/>
  <c r="DF18" i="14"/>
  <c r="CZ18" i="14"/>
  <c r="CW18" i="14"/>
  <c r="CT18" i="14"/>
  <c r="CM12" i="14"/>
  <c r="CK18" i="14"/>
  <c r="CH18" i="14"/>
  <c r="CE18" i="14"/>
  <c r="CB18" i="14"/>
  <c r="BY18" i="14"/>
  <c r="BV18" i="14"/>
  <c r="BS18" i="14"/>
  <c r="BP18" i="14"/>
  <c r="BM18" i="14"/>
  <c r="BJ18" i="14"/>
  <c r="BG18" i="14"/>
  <c r="BD18" i="14"/>
  <c r="BA18" i="14"/>
  <c r="AX18" i="14"/>
  <c r="AR18" i="14"/>
  <c r="AO18" i="14"/>
  <c r="HG17" i="14"/>
  <c r="HD17" i="14"/>
  <c r="HA17" i="14"/>
  <c r="GX17" i="14"/>
  <c r="GU17" i="14"/>
  <c r="GR17" i="14"/>
  <c r="GO17" i="14"/>
  <c r="GI17" i="14"/>
  <c r="GF17" i="14"/>
  <c r="GC17" i="14"/>
  <c r="FZ17" i="14"/>
  <c r="FW17" i="14"/>
  <c r="FT17" i="14"/>
  <c r="FQ17" i="14"/>
  <c r="FN17" i="14"/>
  <c r="FK17" i="14"/>
  <c r="FH17" i="14"/>
  <c r="FE17" i="14"/>
  <c r="FB17" i="14"/>
  <c r="EY17" i="14"/>
  <c r="EV17" i="14"/>
  <c r="ES17" i="14"/>
  <c r="EP17" i="14"/>
  <c r="EM17" i="14"/>
  <c r="EJ17" i="14"/>
  <c r="EG17" i="14"/>
  <c r="ED17" i="14"/>
  <c r="EA17" i="14"/>
  <c r="DX17" i="14"/>
  <c r="DU17" i="14"/>
  <c r="DL17" i="14"/>
  <c r="DI17" i="14"/>
  <c r="DF17" i="14"/>
  <c r="DC17" i="14"/>
  <c r="CZ17" i="14"/>
  <c r="CW17" i="14"/>
  <c r="CQ17" i="14"/>
  <c r="CN17" i="14"/>
  <c r="CK17" i="14"/>
  <c r="CH17" i="14"/>
  <c r="CE17" i="14"/>
  <c r="CB17" i="14"/>
  <c r="BY17" i="14"/>
  <c r="BV17" i="14"/>
  <c r="BS17" i="14"/>
  <c r="BP17" i="14"/>
  <c r="BJ17" i="14"/>
  <c r="BG17" i="14"/>
  <c r="BD17" i="14"/>
  <c r="BA17" i="14"/>
  <c r="AX17" i="14"/>
  <c r="AU17" i="14"/>
  <c r="AR17" i="14"/>
  <c r="AO17" i="14"/>
  <c r="HG16" i="14"/>
  <c r="HD16" i="14"/>
  <c r="HA16" i="14"/>
  <c r="GX16" i="14"/>
  <c r="GU16" i="14"/>
  <c r="GR16" i="14"/>
  <c r="GO16" i="14"/>
  <c r="GL16" i="14"/>
  <c r="GI16" i="14"/>
  <c r="GF16" i="14"/>
  <c r="GC16" i="14"/>
  <c r="FZ16" i="14"/>
  <c r="FW16" i="14"/>
  <c r="FT16" i="14"/>
  <c r="FQ16" i="14"/>
  <c r="FN16" i="14"/>
  <c r="FK16" i="14"/>
  <c r="FH16" i="14"/>
  <c r="FE16" i="14"/>
  <c r="FB16" i="14"/>
  <c r="EY16" i="14"/>
  <c r="EV16" i="14"/>
  <c r="ES16" i="14"/>
  <c r="EP16" i="14"/>
  <c r="EP12" i="14" s="1"/>
  <c r="EM16" i="14"/>
  <c r="EJ16" i="14"/>
  <c r="EG16" i="14"/>
  <c r="ED16" i="14"/>
  <c r="DX16" i="14"/>
  <c r="DT12" i="14"/>
  <c r="DR16" i="14"/>
  <c r="DO16" i="14"/>
  <c r="DL16" i="14"/>
  <c r="DI16" i="14"/>
  <c r="DF16" i="14"/>
  <c r="DC16" i="14"/>
  <c r="CZ16" i="14"/>
  <c r="CT16" i="14"/>
  <c r="CQ16" i="14"/>
  <c r="CN16" i="14"/>
  <c r="CK16" i="14"/>
  <c r="CH16" i="14"/>
  <c r="CE16" i="14"/>
  <c r="CB16" i="14"/>
  <c r="BY16" i="14"/>
  <c r="BV16" i="14"/>
  <c r="BS16" i="14"/>
  <c r="BP16" i="14"/>
  <c r="BM16" i="14"/>
  <c r="BJ16" i="14"/>
  <c r="BG16" i="14"/>
  <c r="BD16" i="14"/>
  <c r="BA16" i="14"/>
  <c r="AU16" i="14"/>
  <c r="AR16" i="14"/>
  <c r="AO16" i="14"/>
  <c r="HJ15" i="14"/>
  <c r="HG15" i="14"/>
  <c r="HD15" i="14"/>
  <c r="HA15" i="14"/>
  <c r="GX15" i="14"/>
  <c r="GU15" i="14"/>
  <c r="GR15" i="14"/>
  <c r="GO15" i="14"/>
  <c r="GL15" i="14"/>
  <c r="GI15" i="14"/>
  <c r="GF15" i="14"/>
  <c r="GC15" i="14"/>
  <c r="FZ15" i="14"/>
  <c r="FW15" i="14"/>
  <c r="FT15" i="14"/>
  <c r="FQ15" i="14"/>
  <c r="FN15" i="14"/>
  <c r="FK15" i="14"/>
  <c r="FH15" i="14"/>
  <c r="FE15" i="14"/>
  <c r="FB15" i="14"/>
  <c r="EY15" i="14"/>
  <c r="EV15" i="14"/>
  <c r="EP15" i="14"/>
  <c r="EM15" i="14"/>
  <c r="EJ15" i="14"/>
  <c r="EG15" i="14"/>
  <c r="ED15" i="14"/>
  <c r="DX15" i="14"/>
  <c r="DU15" i="14"/>
  <c r="DR15" i="14"/>
  <c r="DO15" i="14"/>
  <c r="DL15" i="14"/>
  <c r="DI15" i="14"/>
  <c r="DF15" i="14"/>
  <c r="DC15" i="14"/>
  <c r="CZ15" i="14"/>
  <c r="CT15" i="14"/>
  <c r="CQ15" i="14"/>
  <c r="CN15" i="14"/>
  <c r="CK15" i="14"/>
  <c r="CH15" i="14"/>
  <c r="CE15" i="14"/>
  <c r="CB15" i="14"/>
  <c r="BY15" i="14"/>
  <c r="BV15" i="14"/>
  <c r="BS15" i="14"/>
  <c r="BP15" i="14"/>
  <c r="BM15" i="14"/>
  <c r="BJ15" i="14"/>
  <c r="BG15" i="14"/>
  <c r="BA15" i="14"/>
  <c r="AU15" i="14"/>
  <c r="AR15" i="14"/>
  <c r="AO15" i="14"/>
  <c r="HJ14" i="14"/>
  <c r="HA14" i="14"/>
  <c r="GT12" i="14"/>
  <c r="GR14" i="14"/>
  <c r="GO14" i="14"/>
  <c r="GO12" i="14" s="1"/>
  <c r="GL14" i="14"/>
  <c r="GI14" i="14"/>
  <c r="GF14" i="14"/>
  <c r="GE12" i="14"/>
  <c r="GB12" i="14"/>
  <c r="GC14" i="14"/>
  <c r="FZ14" i="14"/>
  <c r="FW14" i="14"/>
  <c r="FW12" i="14" s="1"/>
  <c r="FU12" i="14"/>
  <c r="FT14" i="14"/>
  <c r="FQ14" i="14"/>
  <c r="FN14" i="14"/>
  <c r="FK14" i="14"/>
  <c r="FG12" i="14"/>
  <c r="FF12" i="14"/>
  <c r="FB14" i="14"/>
  <c r="EY14" i="14"/>
  <c r="EW12" i="14"/>
  <c r="EV14" i="14"/>
  <c r="ES14" i="14"/>
  <c r="EP14" i="14"/>
  <c r="EM14" i="14"/>
  <c r="EM12" i="14" s="1"/>
  <c r="EI12" i="14"/>
  <c r="EG14" i="14"/>
  <c r="ED14" i="14"/>
  <c r="DX14" i="14"/>
  <c r="DU14" i="14"/>
  <c r="DR14" i="14"/>
  <c r="DO14" i="14"/>
  <c r="DI14" i="14"/>
  <c r="DF14" i="14"/>
  <c r="CZ14" i="14"/>
  <c r="CV12" i="14"/>
  <c r="CT14" i="14"/>
  <c r="CQ14" i="14"/>
  <c r="CN14" i="14"/>
  <c r="CK14" i="14"/>
  <c r="CH14" i="14"/>
  <c r="CB14" i="14"/>
  <c r="BY14" i="14"/>
  <c r="BV14" i="14"/>
  <c r="BP14" i="14"/>
  <c r="BM14" i="14"/>
  <c r="BJ14" i="14"/>
  <c r="BF12" i="14"/>
  <c r="BD14" i="14"/>
  <c r="BA14" i="14"/>
  <c r="AX14" i="14"/>
  <c r="AU14" i="14"/>
  <c r="AR14" i="14"/>
  <c r="AO14" i="14"/>
  <c r="HJ13" i="14"/>
  <c r="HD13" i="14"/>
  <c r="GW12" i="14"/>
  <c r="GU13" i="14"/>
  <c r="GQ12" i="14"/>
  <c r="GO13" i="14"/>
  <c r="GK12" i="14"/>
  <c r="GF13" i="14"/>
  <c r="GF12" i="14" s="1"/>
  <c r="GC13" i="14"/>
  <c r="FW13" i="14"/>
  <c r="FQ13" i="14"/>
  <c r="FQ12" i="14" s="1"/>
  <c r="FK13" i="14"/>
  <c r="FH13" i="14"/>
  <c r="FB13" i="14"/>
  <c r="FB12" i="14" s="1"/>
  <c r="EZ12" i="14"/>
  <c r="EY13" i="14"/>
  <c r="EU12" i="14"/>
  <c r="ES13" i="14"/>
  <c r="EP13" i="14"/>
  <c r="EM13" i="14"/>
  <c r="EJ13" i="14"/>
  <c r="EF12" i="14"/>
  <c r="EG13" i="14"/>
  <c r="ED13" i="14"/>
  <c r="ED12" i="14" s="1"/>
  <c r="EC12" i="14"/>
  <c r="EA13" i="14"/>
  <c r="DW12" i="14"/>
  <c r="DU13" i="14"/>
  <c r="DQ12" i="14"/>
  <c r="DO13" i="14"/>
  <c r="DL13" i="14"/>
  <c r="DC13" i="14"/>
  <c r="CW13" i="14"/>
  <c r="CS12" i="14"/>
  <c r="CQ13" i="14"/>
  <c r="CN13" i="14"/>
  <c r="CH13" i="14"/>
  <c r="CG12" i="14"/>
  <c r="CE13" i="14"/>
  <c r="BY13" i="14"/>
  <c r="BU12" i="14"/>
  <c r="BP13" i="14"/>
  <c r="BI12" i="14"/>
  <c r="BG13" i="14"/>
  <c r="BC12" i="14"/>
  <c r="BA13" i="14"/>
  <c r="BA12" i="14" s="1"/>
  <c r="AY12" i="14"/>
  <c r="AX13" i="14"/>
  <c r="AR13" i="14"/>
  <c r="HH12" i="14"/>
  <c r="HC12" i="14"/>
  <c r="GZ12" i="14"/>
  <c r="GN12" i="14"/>
  <c r="GJ12" i="14"/>
  <c r="GH12" i="14"/>
  <c r="FS12" i="14"/>
  <c r="FP12" i="14"/>
  <c r="FO12" i="14"/>
  <c r="FM12" i="14"/>
  <c r="FJ12" i="14"/>
  <c r="FI12" i="14"/>
  <c r="FC12" i="14"/>
  <c r="EX12" i="14"/>
  <c r="EQ12" i="14"/>
  <c r="EN12" i="14"/>
  <c r="EL12" i="14"/>
  <c r="EK12" i="14"/>
  <c r="EE12" i="14"/>
  <c r="DY12" i="14"/>
  <c r="DM12" i="14"/>
  <c r="DK12" i="14"/>
  <c r="CR12" i="14"/>
  <c r="CP12" i="14"/>
  <c r="CO12" i="14"/>
  <c r="CL12" i="14"/>
  <c r="CC12" i="14"/>
  <c r="CA12" i="14"/>
  <c r="BO12" i="14"/>
  <c r="BN12" i="14"/>
  <c r="AZ12" i="14"/>
  <c r="AV12" i="14"/>
  <c r="AT12" i="14"/>
  <c r="AR12" i="14"/>
  <c r="AQ12" i="14"/>
  <c r="AP12" i="14"/>
  <c r="AN12" i="14"/>
  <c r="AK12" i="14"/>
  <c r="AH12" i="14"/>
  <c r="AE12" i="14"/>
  <c r="AB12" i="14"/>
  <c r="Y12" i="14"/>
  <c r="V12" i="14"/>
  <c r="S12" i="14"/>
  <c r="P12" i="14"/>
  <c r="M12" i="14"/>
  <c r="J12" i="14"/>
  <c r="G12" i="14"/>
  <c r="D12" i="14"/>
  <c r="HJ11" i="14"/>
  <c r="HG11" i="14"/>
  <c r="HD11" i="14"/>
  <c r="HA11" i="14"/>
  <c r="GX11" i="14"/>
  <c r="GU11" i="14"/>
  <c r="GR11" i="14"/>
  <c r="GO11" i="14"/>
  <c r="GL11" i="14"/>
  <c r="GI11" i="14"/>
  <c r="GF11" i="14"/>
  <c r="FZ11" i="14"/>
  <c r="FW11" i="14"/>
  <c r="FT11" i="14"/>
  <c r="FQ11" i="14"/>
  <c r="FN11" i="14"/>
  <c r="FK11" i="14"/>
  <c r="FH11" i="14"/>
  <c r="FE11" i="14"/>
  <c r="FB11" i="14"/>
  <c r="EY11" i="14"/>
  <c r="EV11" i="14"/>
  <c r="ES11" i="14"/>
  <c r="EP11" i="14"/>
  <c r="EM11" i="14"/>
  <c r="EJ11" i="14"/>
  <c r="EG11" i="14"/>
  <c r="ED11" i="14"/>
  <c r="EA11" i="14"/>
  <c r="DX11" i="14"/>
  <c r="DU11" i="14"/>
  <c r="DR11" i="14"/>
  <c r="DO11" i="14"/>
  <c r="DL11" i="14"/>
  <c r="DI11" i="14"/>
  <c r="DF11" i="14"/>
  <c r="DF5" i="14" s="1"/>
  <c r="DC11" i="14"/>
  <c r="CZ11" i="14"/>
  <c r="CW11" i="14"/>
  <c r="CT11" i="14"/>
  <c r="CQ11" i="14"/>
  <c r="CN11" i="14"/>
  <c r="CK11" i="14"/>
  <c r="CH11" i="14"/>
  <c r="CE11" i="14"/>
  <c r="CB11" i="14"/>
  <c r="BY11" i="14"/>
  <c r="BV11" i="14"/>
  <c r="BS11" i="14"/>
  <c r="BP11" i="14"/>
  <c r="BM11" i="14"/>
  <c r="BJ11" i="14"/>
  <c r="BG11" i="14"/>
  <c r="BD11" i="14"/>
  <c r="BA11" i="14"/>
  <c r="AX11" i="14"/>
  <c r="AU11" i="14"/>
  <c r="AR11" i="14"/>
  <c r="AO11" i="14"/>
  <c r="HJ10" i="14"/>
  <c r="HG10" i="14"/>
  <c r="HD10" i="14"/>
  <c r="HA10" i="14"/>
  <c r="GX10" i="14"/>
  <c r="GR10" i="14"/>
  <c r="GO10" i="14"/>
  <c r="GL10" i="14"/>
  <c r="GI10" i="14"/>
  <c r="GF10" i="14"/>
  <c r="GC10" i="14"/>
  <c r="FZ10" i="14"/>
  <c r="FW10" i="14"/>
  <c r="FT10" i="14"/>
  <c r="FQ10" i="14"/>
  <c r="FN10" i="14"/>
  <c r="FK10" i="14"/>
  <c r="FH10" i="14"/>
  <c r="FE10" i="14"/>
  <c r="FB10" i="14"/>
  <c r="EX5" i="14"/>
  <c r="EX19" i="14" s="1"/>
  <c r="EV10" i="14"/>
  <c r="ES10" i="14"/>
  <c r="EP10" i="14"/>
  <c r="EM10" i="14"/>
  <c r="EJ10" i="14"/>
  <c r="EG10" i="14"/>
  <c r="ED10" i="14"/>
  <c r="DX10" i="14"/>
  <c r="DU10" i="14"/>
  <c r="DR10" i="14"/>
  <c r="DO10" i="14"/>
  <c r="DL10" i="14"/>
  <c r="DI10" i="14"/>
  <c r="DF10" i="14"/>
  <c r="DC10" i="14"/>
  <c r="CZ10" i="14"/>
  <c r="CW10" i="14"/>
  <c r="CT10" i="14"/>
  <c r="CQ10" i="14"/>
  <c r="CN10" i="14"/>
  <c r="CK10" i="14"/>
  <c r="CH10" i="14"/>
  <c r="CB10" i="14"/>
  <c r="BV10" i="14"/>
  <c r="BS10" i="14"/>
  <c r="BP10" i="14"/>
  <c r="BM10" i="14"/>
  <c r="BJ10" i="14"/>
  <c r="BD10" i="14"/>
  <c r="BA10" i="14"/>
  <c r="AX10" i="14"/>
  <c r="AU10" i="14"/>
  <c r="AR10" i="14"/>
  <c r="AO10" i="14"/>
  <c r="HJ9" i="14"/>
  <c r="HG9" i="14"/>
  <c r="HD9" i="14"/>
  <c r="HA9" i="14"/>
  <c r="GX9" i="14"/>
  <c r="GU9" i="14"/>
  <c r="GR9" i="14"/>
  <c r="GO9" i="14"/>
  <c r="GL9" i="14"/>
  <c r="GE5" i="14"/>
  <c r="GE19" i="14" s="1"/>
  <c r="GC9" i="14"/>
  <c r="FW9" i="14"/>
  <c r="FT9" i="14"/>
  <c r="FQ9" i="14"/>
  <c r="FN9" i="14"/>
  <c r="FH9" i="14"/>
  <c r="FB9" i="14"/>
  <c r="EY9" i="14"/>
  <c r="EV9" i="14"/>
  <c r="ES9" i="14"/>
  <c r="EP9" i="14"/>
  <c r="EJ9" i="14"/>
  <c r="EH5" i="14"/>
  <c r="EG9" i="14"/>
  <c r="ED9" i="14"/>
  <c r="EA9" i="14"/>
  <c r="DX9" i="14"/>
  <c r="DU9" i="14"/>
  <c r="DR9" i="14"/>
  <c r="DL9" i="14"/>
  <c r="DI9" i="14"/>
  <c r="DF9" i="14"/>
  <c r="DC9" i="14"/>
  <c r="CZ9" i="14"/>
  <c r="CW9" i="14"/>
  <c r="CT9" i="14"/>
  <c r="CP5" i="14"/>
  <c r="CP19" i="14" s="1"/>
  <c r="CN9" i="14"/>
  <c r="CH9" i="14"/>
  <c r="CE9" i="14"/>
  <c r="CB9" i="14"/>
  <c r="BY9" i="14"/>
  <c r="BV9" i="14"/>
  <c r="BP9" i="14"/>
  <c r="BM9" i="14"/>
  <c r="BJ9" i="14"/>
  <c r="BG9" i="14"/>
  <c r="BD9" i="14"/>
  <c r="BA9" i="14"/>
  <c r="AX9" i="14"/>
  <c r="AR9" i="14"/>
  <c r="AO9" i="14"/>
  <c r="HJ8" i="14"/>
  <c r="HG8" i="14"/>
  <c r="HD8" i="14"/>
  <c r="HA8" i="14"/>
  <c r="GX8" i="14"/>
  <c r="GR8" i="14"/>
  <c r="GO8" i="14"/>
  <c r="GL8" i="14"/>
  <c r="GI8" i="14"/>
  <c r="GF8" i="14"/>
  <c r="GC8" i="14"/>
  <c r="FZ8" i="14"/>
  <c r="FT8" i="14"/>
  <c r="FQ8" i="14"/>
  <c r="FN8" i="14"/>
  <c r="FK8" i="14"/>
  <c r="FH8" i="14"/>
  <c r="FE8" i="14"/>
  <c r="EV8" i="14"/>
  <c r="ES8" i="14"/>
  <c r="EP8" i="14"/>
  <c r="EM8" i="14"/>
  <c r="EJ8" i="14"/>
  <c r="ED8" i="14"/>
  <c r="DZ5" i="14"/>
  <c r="DX8" i="14"/>
  <c r="DU8" i="14"/>
  <c r="DR8" i="14"/>
  <c r="DO8" i="14"/>
  <c r="DL8" i="14"/>
  <c r="DI8" i="14"/>
  <c r="DF8" i="14"/>
  <c r="CZ8" i="14"/>
  <c r="CT8" i="14"/>
  <c r="CQ8" i="14"/>
  <c r="CN8" i="14"/>
  <c r="CK8" i="14"/>
  <c r="CB8" i="14"/>
  <c r="BY8" i="14"/>
  <c r="BV8" i="14"/>
  <c r="BS8" i="14"/>
  <c r="BP8" i="14"/>
  <c r="BJ8" i="14"/>
  <c r="BG8" i="14"/>
  <c r="BD8" i="14"/>
  <c r="BA8" i="14"/>
  <c r="AX8" i="14"/>
  <c r="AU8" i="14"/>
  <c r="AR8" i="14"/>
  <c r="AO8" i="14"/>
  <c r="HD7" i="14"/>
  <c r="HA7" i="14"/>
  <c r="GX7" i="14"/>
  <c r="GU7" i="14"/>
  <c r="GR7" i="14"/>
  <c r="GO7" i="14"/>
  <c r="GL7" i="14"/>
  <c r="GF7" i="14"/>
  <c r="GC7" i="14"/>
  <c r="FZ7" i="14"/>
  <c r="FW7" i="14"/>
  <c r="FT7" i="14"/>
  <c r="FQ7" i="14"/>
  <c r="FL5" i="14"/>
  <c r="FH7" i="14"/>
  <c r="FB7" i="14"/>
  <c r="EY7" i="14"/>
  <c r="EV7" i="14"/>
  <c r="EP7" i="14"/>
  <c r="EL5" i="14"/>
  <c r="EL19" i="14" s="1"/>
  <c r="EJ7" i="14"/>
  <c r="EG7" i="14"/>
  <c r="ED7" i="14"/>
  <c r="EA7" i="14"/>
  <c r="DX7" i="14"/>
  <c r="DU7" i="14"/>
  <c r="DK5" i="14"/>
  <c r="DL7" i="14"/>
  <c r="DL5" i="14" s="1"/>
  <c r="DI7" i="14"/>
  <c r="DF7" i="14"/>
  <c r="DC7" i="14"/>
  <c r="CZ7" i="14"/>
  <c r="CW7" i="14"/>
  <c r="CT7" i="14"/>
  <c r="CN7" i="14"/>
  <c r="CL5" i="14"/>
  <c r="CL19" i="14" s="1"/>
  <c r="CK7" i="14"/>
  <c r="CH7" i="14"/>
  <c r="CE7" i="14"/>
  <c r="CB7" i="14"/>
  <c r="BY7" i="14"/>
  <c r="BR5" i="14"/>
  <c r="BM7" i="14"/>
  <c r="BJ7" i="14"/>
  <c r="BG7" i="14"/>
  <c r="BD7" i="14"/>
  <c r="BA7" i="14"/>
  <c r="AU7" i="14"/>
  <c r="AR7" i="14"/>
  <c r="AN5" i="14"/>
  <c r="AN19" i="14" s="1"/>
  <c r="HJ6" i="14"/>
  <c r="HG6" i="14"/>
  <c r="HC5" i="14"/>
  <c r="HC19" i="14" s="1"/>
  <c r="HA6" i="14"/>
  <c r="HA5" i="14" s="1"/>
  <c r="GT5" i="14"/>
  <c r="GT19" i="14" s="1"/>
  <c r="GR6" i="14"/>
  <c r="GN5" i="14"/>
  <c r="GN19" i="14" s="1"/>
  <c r="GL6" i="14"/>
  <c r="GI6" i="14"/>
  <c r="GF6" i="14"/>
  <c r="GC6" i="14"/>
  <c r="FV5" i="14"/>
  <c r="FQ6" i="14"/>
  <c r="FQ5" i="14" s="1"/>
  <c r="FQ19" i="14" s="1"/>
  <c r="FP5" i="14"/>
  <c r="FP19" i="14" s="1"/>
  <c r="FK6" i="14"/>
  <c r="FH6" i="14"/>
  <c r="FE6" i="14"/>
  <c r="FA5" i="14"/>
  <c r="EV6" i="14"/>
  <c r="EQ5" i="14"/>
  <c r="EQ19" i="14" s="1"/>
  <c r="EP6" i="14"/>
  <c r="EM6" i="14"/>
  <c r="EG6" i="14"/>
  <c r="EC5" i="14"/>
  <c r="EC19" i="14" s="1"/>
  <c r="DW5" i="14"/>
  <c r="DU6" i="14"/>
  <c r="DO6" i="14"/>
  <c r="DL6" i="14"/>
  <c r="DI6" i="14"/>
  <c r="DF6" i="14"/>
  <c r="DB5" i="14"/>
  <c r="CY5" i="14"/>
  <c r="CT6" i="14"/>
  <c r="CQ6" i="14"/>
  <c r="CK6" i="14"/>
  <c r="CH6" i="14"/>
  <c r="BV6" i="14"/>
  <c r="BS6" i="14"/>
  <c r="BP6" i="14"/>
  <c r="BM6" i="14"/>
  <c r="BJ6" i="14"/>
  <c r="BJ5" i="14" s="1"/>
  <c r="BC5" i="14"/>
  <c r="BC19" i="14" s="1"/>
  <c r="AU6" i="14"/>
  <c r="AR6" i="14"/>
  <c r="AO6" i="14"/>
  <c r="HH5" i="14"/>
  <c r="HH19" i="14" s="1"/>
  <c r="HE5" i="14"/>
  <c r="HB5" i="14"/>
  <c r="GY5" i="14"/>
  <c r="GS5" i="14"/>
  <c r="GQ5" i="14"/>
  <c r="GQ19" i="14" s="1"/>
  <c r="GM5" i="14"/>
  <c r="GL5" i="14"/>
  <c r="GJ5" i="14"/>
  <c r="GJ19" i="14" s="1"/>
  <c r="GG5" i="14"/>
  <c r="GD5" i="14"/>
  <c r="GB5" i="14"/>
  <c r="GB19" i="14" s="1"/>
  <c r="GA5" i="14"/>
  <c r="FJ5" i="14"/>
  <c r="FJ19" i="14" s="1"/>
  <c r="FG5" i="14"/>
  <c r="FG19" i="14" s="1"/>
  <c r="FF5" i="14"/>
  <c r="FF19" i="14" s="1"/>
  <c r="FD5" i="14"/>
  <c r="EP5" i="14"/>
  <c r="EN5" i="14"/>
  <c r="EK5" i="14"/>
  <c r="EE5" i="14"/>
  <c r="EE19" i="14" s="1"/>
  <c r="DY5" i="14"/>
  <c r="DY19" i="14" s="1"/>
  <c r="DS5" i="14"/>
  <c r="DJ5" i="14"/>
  <c r="DG5" i="14"/>
  <c r="DE5" i="14"/>
  <c r="DD5" i="14"/>
  <c r="CT5" i="14"/>
  <c r="CS5" i="14"/>
  <c r="CS19" i="14" s="1"/>
  <c r="CR5" i="14"/>
  <c r="CR19" i="14" s="1"/>
  <c r="CI5" i="14"/>
  <c r="CG5" i="14"/>
  <c r="CG19" i="14" s="1"/>
  <c r="CD5" i="14"/>
  <c r="CC5" i="14"/>
  <c r="CC19" i="14" s="1"/>
  <c r="BT5" i="14"/>
  <c r="BO5" i="14"/>
  <c r="BO19" i="14" s="1"/>
  <c r="BK5" i="14"/>
  <c r="BH5" i="14"/>
  <c r="BF5" i="14"/>
  <c r="BF19" i="14" s="1"/>
  <c r="AV5" i="14"/>
  <c r="AV19" i="14" s="1"/>
  <c r="AT5" i="14"/>
  <c r="AT19" i="14" s="1"/>
  <c r="AS5" i="14"/>
  <c r="AM5" i="14"/>
  <c r="AK5" i="14"/>
  <c r="AK19" i="14" s="1"/>
  <c r="AH5" i="14"/>
  <c r="AH19" i="14" s="1"/>
  <c r="AE5" i="14"/>
  <c r="AE19" i="14" s="1"/>
  <c r="AB5" i="14"/>
  <c r="AB19" i="14" s="1"/>
  <c r="Y5" i="14"/>
  <c r="Y19" i="14" s="1"/>
  <c r="V5" i="14"/>
  <c r="S5" i="14"/>
  <c r="S19" i="14" s="1"/>
  <c r="P5" i="14"/>
  <c r="M5" i="14"/>
  <c r="M19" i="14" s="1"/>
  <c r="J5" i="14"/>
  <c r="J19" i="14" s="1"/>
  <c r="G5" i="14"/>
  <c r="G19" i="14" s="1"/>
  <c r="D5" i="14"/>
  <c r="D19" i="14" s="1"/>
  <c r="F4" i="14"/>
  <c r="C4" i="14"/>
  <c r="F3" i="14"/>
  <c r="C3" i="14"/>
  <c r="N2" i="14"/>
  <c r="L2" i="14"/>
  <c r="I2" i="14"/>
  <c r="H2" i="14"/>
  <c r="F2" i="14"/>
  <c r="F115" i="14" s="1"/>
  <c r="H115" i="14" s="1"/>
  <c r="E2" i="14"/>
  <c r="P384" i="13"/>
  <c r="Q384" i="13" s="1"/>
  <c r="R384" i="13" s="1"/>
  <c r="S384" i="13" s="1"/>
  <c r="T384" i="13" s="1"/>
  <c r="U384" i="13" s="1"/>
  <c r="V384" i="13" s="1"/>
  <c r="W384" i="13" s="1"/>
  <c r="X384" i="13" s="1"/>
  <c r="Y384" i="13" s="1"/>
  <c r="Z384" i="13" s="1"/>
  <c r="AA384" i="13" s="1"/>
  <c r="AB384" i="13" s="1"/>
  <c r="AC384" i="13" s="1"/>
  <c r="AD384" i="13" s="1"/>
  <c r="AE384" i="13" s="1"/>
  <c r="AF384" i="13" s="1"/>
  <c r="AG384" i="13" s="1"/>
  <c r="AH384" i="13" s="1"/>
  <c r="AI384" i="13" s="1"/>
  <c r="AJ384" i="13" s="1"/>
  <c r="AK384" i="13" s="1"/>
  <c r="AL384" i="13" s="1"/>
  <c r="AM384" i="13" s="1"/>
  <c r="AN384" i="13" s="1"/>
  <c r="AO384" i="13" s="1"/>
  <c r="AP384" i="13" s="1"/>
  <c r="AQ384" i="13" s="1"/>
  <c r="AR384" i="13" s="1"/>
  <c r="AS384" i="13" s="1"/>
  <c r="AT384" i="13" s="1"/>
  <c r="AU384" i="13" s="1"/>
  <c r="AV384" i="13" s="1"/>
  <c r="AW384" i="13" s="1"/>
  <c r="AX384" i="13" s="1"/>
  <c r="AY384" i="13" s="1"/>
  <c r="AZ384" i="13" s="1"/>
  <c r="BA384" i="13" s="1"/>
  <c r="BB384" i="13" s="1"/>
  <c r="BC384" i="13" s="1"/>
  <c r="BD384" i="13" s="1"/>
  <c r="BE384" i="13" s="1"/>
  <c r="BF384" i="13" s="1"/>
  <c r="BG384" i="13" s="1"/>
  <c r="BH384" i="13" s="1"/>
  <c r="BI384" i="13" s="1"/>
  <c r="BJ384" i="13" s="1"/>
  <c r="BK384" i="13" s="1"/>
  <c r="BL384" i="13" s="1"/>
  <c r="BM384" i="13" s="1"/>
  <c r="BN384" i="13" s="1"/>
  <c r="BO384" i="13" s="1"/>
  <c r="BP384" i="13" s="1"/>
  <c r="BQ384" i="13" s="1"/>
  <c r="BR384" i="13" s="1"/>
  <c r="BS384" i="13" s="1"/>
  <c r="BT384" i="13" s="1"/>
  <c r="BU384" i="13" s="1"/>
  <c r="BV384" i="13" s="1"/>
  <c r="C370" i="13"/>
  <c r="C363" i="13"/>
  <c r="C340" i="13"/>
  <c r="N336" i="13"/>
  <c r="J336" i="13"/>
  <c r="H336" i="13"/>
  <c r="F336" i="13"/>
  <c r="N330" i="13"/>
  <c r="M330" i="13"/>
  <c r="L330" i="13"/>
  <c r="K330" i="13"/>
  <c r="J330" i="13"/>
  <c r="I330" i="13"/>
  <c r="H330" i="13"/>
  <c r="H337" i="13" s="1"/>
  <c r="G330" i="13"/>
  <c r="F330" i="13"/>
  <c r="F337" i="13" s="1"/>
  <c r="E330" i="13"/>
  <c r="D330" i="13"/>
  <c r="C330" i="13"/>
  <c r="N329" i="13"/>
  <c r="M329" i="13"/>
  <c r="M336" i="13" s="1"/>
  <c r="L329" i="13"/>
  <c r="L336" i="13" s="1"/>
  <c r="K329" i="13"/>
  <c r="K336" i="13" s="1"/>
  <c r="J329" i="13"/>
  <c r="I329" i="13"/>
  <c r="I336" i="13" s="1"/>
  <c r="H329" i="13"/>
  <c r="G329" i="13"/>
  <c r="G336" i="13" s="1"/>
  <c r="F329" i="13"/>
  <c r="E329" i="13"/>
  <c r="E336" i="13" s="1"/>
  <c r="D329" i="13"/>
  <c r="D336" i="13" s="1"/>
  <c r="C329" i="13"/>
  <c r="C336" i="13" s="1"/>
  <c r="C328" i="13"/>
  <c r="BT325" i="13"/>
  <c r="BM325" i="13"/>
  <c r="BJ325" i="13"/>
  <c r="AU325" i="13"/>
  <c r="AG320" i="13"/>
  <c r="Z320" i="13"/>
  <c r="AG317" i="13"/>
  <c r="BV316" i="13"/>
  <c r="BU316" i="13"/>
  <c r="BT316" i="13"/>
  <c r="BS316" i="13"/>
  <c r="BR316" i="13"/>
  <c r="BQ316" i="13"/>
  <c r="BP316" i="13"/>
  <c r="BO316" i="13"/>
  <c r="BN316" i="13"/>
  <c r="BM316" i="13"/>
  <c r="BL316" i="13"/>
  <c r="BK316" i="13"/>
  <c r="BJ316" i="13"/>
  <c r="BI316" i="13"/>
  <c r="BH316" i="13"/>
  <c r="BG316" i="13"/>
  <c r="BF316" i="13"/>
  <c r="BE316" i="13"/>
  <c r="BD316" i="13"/>
  <c r="BC316" i="13"/>
  <c r="BB316" i="13"/>
  <c r="BB317" i="13" s="1"/>
  <c r="BA316" i="13"/>
  <c r="AZ316" i="13"/>
  <c r="AY316" i="13"/>
  <c r="AX316" i="13"/>
  <c r="AW316" i="13"/>
  <c r="AW317" i="13" s="1"/>
  <c r="AV316" i="13"/>
  <c r="AU316" i="13"/>
  <c r="AT316" i="13"/>
  <c r="AS316" i="13"/>
  <c r="AR316" i="13"/>
  <c r="AQ316" i="13"/>
  <c r="AP316" i="13"/>
  <c r="AO316" i="13"/>
  <c r="AN316" i="13"/>
  <c r="AN317" i="13" s="1"/>
  <c r="AM316" i="13"/>
  <c r="AL316" i="13"/>
  <c r="AK316" i="13"/>
  <c r="AJ316" i="13"/>
  <c r="AI316" i="13"/>
  <c r="AH316" i="13"/>
  <c r="AG316" i="13"/>
  <c r="AF316" i="13"/>
  <c r="AE316" i="13"/>
  <c r="AD316" i="13"/>
  <c r="AD317" i="13" s="1"/>
  <c r="AC316" i="13"/>
  <c r="AB316" i="13"/>
  <c r="AA316" i="13"/>
  <c r="Z316" i="13"/>
  <c r="Y316" i="13"/>
  <c r="X316" i="13"/>
  <c r="W316" i="13"/>
  <c r="V316" i="13"/>
  <c r="U316" i="13"/>
  <c r="T316" i="13"/>
  <c r="S316" i="13"/>
  <c r="R316" i="13"/>
  <c r="Q316" i="13"/>
  <c r="P316" i="13"/>
  <c r="P317" i="13" s="1"/>
  <c r="O316" i="13"/>
  <c r="BV315" i="13"/>
  <c r="BU315" i="13"/>
  <c r="BT315" i="13"/>
  <c r="BS315" i="13"/>
  <c r="BR315" i="13"/>
  <c r="BQ315" i="13"/>
  <c r="BP315" i="13"/>
  <c r="BO315" i="13"/>
  <c r="BO317" i="13" s="1"/>
  <c r="BN315" i="13"/>
  <c r="BN317" i="13" s="1"/>
  <c r="BM315" i="13"/>
  <c r="BL315" i="13"/>
  <c r="BK315" i="13"/>
  <c r="BJ315" i="13"/>
  <c r="BI315" i="13"/>
  <c r="BH315" i="13"/>
  <c r="BG315" i="13"/>
  <c r="BF315" i="13"/>
  <c r="BE315" i="13"/>
  <c r="BD315" i="13"/>
  <c r="BC315" i="13"/>
  <c r="BB315" i="13"/>
  <c r="BA315" i="13"/>
  <c r="AZ315" i="13"/>
  <c r="AY315" i="13"/>
  <c r="AX315" i="13"/>
  <c r="AW315" i="13"/>
  <c r="AV315" i="13"/>
  <c r="AU315" i="13"/>
  <c r="AT315" i="13"/>
  <c r="AS315" i="13"/>
  <c r="AR315" i="13"/>
  <c r="AQ315" i="13"/>
  <c r="AP315" i="13"/>
  <c r="AP317" i="13" s="1"/>
  <c r="AO315" i="13"/>
  <c r="AN315" i="13"/>
  <c r="AM315" i="13"/>
  <c r="AL315" i="13"/>
  <c r="AK315" i="13"/>
  <c r="AJ315" i="13"/>
  <c r="AI315" i="13"/>
  <c r="AH315" i="13"/>
  <c r="AG315" i="13"/>
  <c r="AF315" i="13"/>
  <c r="AE315" i="13"/>
  <c r="AD315" i="13"/>
  <c r="AC315" i="13"/>
  <c r="AB315" i="13"/>
  <c r="AA315" i="13"/>
  <c r="Z315" i="13"/>
  <c r="Y315" i="13"/>
  <c r="X315" i="13"/>
  <c r="W315" i="13"/>
  <c r="V315" i="13"/>
  <c r="U315" i="13"/>
  <c r="T315" i="13"/>
  <c r="S315" i="13"/>
  <c r="R315" i="13"/>
  <c r="Q315" i="13"/>
  <c r="Q317" i="13" s="1"/>
  <c r="P315" i="13"/>
  <c r="O315" i="13"/>
  <c r="BV314" i="13"/>
  <c r="BU314" i="13"/>
  <c r="BT314" i="13"/>
  <c r="BS314" i="13"/>
  <c r="BR314" i="13"/>
  <c r="BQ314" i="13"/>
  <c r="BP314" i="13"/>
  <c r="BO314" i="13"/>
  <c r="BN314" i="13"/>
  <c r="BM314" i="13"/>
  <c r="BL314" i="13"/>
  <c r="BK314" i="13"/>
  <c r="BJ314" i="13"/>
  <c r="BI314" i="13"/>
  <c r="BH314" i="13"/>
  <c r="BG314" i="13"/>
  <c r="BF314" i="13"/>
  <c r="BE314" i="13"/>
  <c r="BD314" i="13"/>
  <c r="BC314" i="13"/>
  <c r="BB314" i="13"/>
  <c r="BA314" i="13"/>
  <c r="AZ314" i="13"/>
  <c r="AY314" i="13"/>
  <c r="AX314" i="13"/>
  <c r="AW314" i="13"/>
  <c r="AW311" i="13" s="1"/>
  <c r="AV314" i="13"/>
  <c r="AU314" i="13"/>
  <c r="AT314" i="13"/>
  <c r="AT311" i="13" s="1"/>
  <c r="AS314" i="13"/>
  <c r="AR314" i="13"/>
  <c r="AQ314" i="13"/>
  <c r="AP314" i="13"/>
  <c r="AO314" i="13"/>
  <c r="AN314" i="13"/>
  <c r="AM314" i="13"/>
  <c r="AL314" i="13"/>
  <c r="AK314" i="13"/>
  <c r="AJ314" i="13"/>
  <c r="AI314" i="13"/>
  <c r="AH314" i="13"/>
  <c r="AG314" i="13"/>
  <c r="AG311" i="13" s="1"/>
  <c r="AF314" i="13"/>
  <c r="AE314" i="13"/>
  <c r="AD314" i="13"/>
  <c r="AC314" i="13"/>
  <c r="AB314" i="13"/>
  <c r="AA314" i="13"/>
  <c r="Z314" i="13"/>
  <c r="Y314" i="13"/>
  <c r="X314" i="13"/>
  <c r="W314" i="13"/>
  <c r="V314" i="13"/>
  <c r="U314" i="13"/>
  <c r="T314" i="13"/>
  <c r="S314" i="13"/>
  <c r="R314" i="13"/>
  <c r="Q314" i="13"/>
  <c r="P314" i="13"/>
  <c r="O314" i="13"/>
  <c r="H314" i="13"/>
  <c r="BR313" i="13"/>
  <c r="BA313" i="13"/>
  <c r="AX313" i="13"/>
  <c r="AP313" i="13"/>
  <c r="AN313" i="13"/>
  <c r="AM313" i="13"/>
  <c r="AL313" i="13"/>
  <c r="Y313" i="13"/>
  <c r="AR311" i="13"/>
  <c r="BV310" i="13"/>
  <c r="Y310" i="13"/>
  <c r="R310" i="13"/>
  <c r="BV309" i="13"/>
  <c r="BV313" i="13" s="1"/>
  <c r="BU309" i="13"/>
  <c r="BU313" i="13" s="1"/>
  <c r="BT309" i="13"/>
  <c r="BS309" i="13"/>
  <c r="BR309" i="13"/>
  <c r="BQ309" i="13"/>
  <c r="BP309" i="13"/>
  <c r="BO309" i="13"/>
  <c r="BN309" i="13"/>
  <c r="BM309" i="13"/>
  <c r="BL309" i="13"/>
  <c r="BL313" i="13" s="1"/>
  <c r="BK309" i="13"/>
  <c r="BK313" i="13" s="1"/>
  <c r="BJ309" i="13"/>
  <c r="BI309" i="13"/>
  <c r="BH309" i="13"/>
  <c r="BG309" i="13"/>
  <c r="BF309" i="13"/>
  <c r="BE309" i="13"/>
  <c r="BE313" i="13" s="1"/>
  <c r="BD309" i="13"/>
  <c r="BD313" i="13" s="1"/>
  <c r="BC309" i="13"/>
  <c r="BC313" i="13" s="1"/>
  <c r="BB309" i="13"/>
  <c r="BA309" i="13"/>
  <c r="BL320" i="13" s="1"/>
  <c r="AZ309" i="13"/>
  <c r="BK320" i="13" s="1"/>
  <c r="AY309" i="13"/>
  <c r="AX309" i="13"/>
  <c r="BI320" i="13" s="1"/>
  <c r="AW309" i="13"/>
  <c r="AV309" i="13"/>
  <c r="AU309" i="13"/>
  <c r="AU313" i="13" s="1"/>
  <c r="AT309" i="13"/>
  <c r="AS309" i="13"/>
  <c r="AS313" i="13" s="1"/>
  <c r="AR309" i="13"/>
  <c r="BC321" i="13" s="1"/>
  <c r="AQ309" i="13"/>
  <c r="AP309" i="13"/>
  <c r="AO309" i="13"/>
  <c r="AN309" i="13"/>
  <c r="AM309" i="13"/>
  <c r="AL309" i="13"/>
  <c r="AW320" i="13" s="1"/>
  <c r="AK309" i="13"/>
  <c r="AK313" i="13" s="1"/>
  <c r="AJ309" i="13"/>
  <c r="AI309" i="13"/>
  <c r="AH309" i="13"/>
  <c r="AS321" i="13" s="1"/>
  <c r="AG309" i="13"/>
  <c r="AF309" i="13"/>
  <c r="AE309" i="13"/>
  <c r="AE313" i="13" s="1"/>
  <c r="AD309" i="13"/>
  <c r="AD310" i="13" s="1"/>
  <c r="AC309" i="13"/>
  <c r="AN320" i="13" s="1"/>
  <c r="AB309" i="13"/>
  <c r="AA309" i="13"/>
  <c r="Z309" i="13"/>
  <c r="Z313" i="13" s="1"/>
  <c r="Y309" i="13"/>
  <c r="X309" i="13"/>
  <c r="W309" i="13"/>
  <c r="AH321" i="13" s="1"/>
  <c r="V309" i="13"/>
  <c r="U309" i="13"/>
  <c r="AF320" i="13" s="1"/>
  <c r="T309" i="13"/>
  <c r="S309" i="13"/>
  <c r="R309" i="13"/>
  <c r="Q309" i="13"/>
  <c r="P309" i="13"/>
  <c r="O309" i="13"/>
  <c r="BV308" i="13"/>
  <c r="BU308" i="13"/>
  <c r="BT308" i="13"/>
  <c r="BS308" i="13"/>
  <c r="BR308" i="13"/>
  <c r="BQ308" i="13"/>
  <c r="BP308" i="13"/>
  <c r="BO308" i="13"/>
  <c r="BN308" i="13"/>
  <c r="BM308" i="13"/>
  <c r="BL308" i="13"/>
  <c r="BK308" i="13"/>
  <c r="BJ308" i="13"/>
  <c r="BI308" i="13"/>
  <c r="BH308" i="13"/>
  <c r="BG308" i="13"/>
  <c r="BF308" i="13"/>
  <c r="BE308" i="13"/>
  <c r="BD308" i="13"/>
  <c r="BC308" i="13"/>
  <c r="BB308" i="13"/>
  <c r="BA308" i="13"/>
  <c r="AZ308" i="13"/>
  <c r="AY308" i="13"/>
  <c r="AX308" i="13"/>
  <c r="AW308" i="13"/>
  <c r="AV308" i="13"/>
  <c r="AU308" i="13"/>
  <c r="AT308" i="13"/>
  <c r="AS308" i="13"/>
  <c r="AR308" i="13"/>
  <c r="AQ308" i="13"/>
  <c r="AP308" i="13"/>
  <c r="AO308" i="13"/>
  <c r="AN308" i="13"/>
  <c r="AM308" i="13"/>
  <c r="AL308" i="13"/>
  <c r="AK308" i="13"/>
  <c r="AJ308" i="13"/>
  <c r="AI308" i="13"/>
  <c r="AH308" i="13"/>
  <c r="AG308" i="13"/>
  <c r="AF308" i="13"/>
  <c r="AE308" i="13"/>
  <c r="AD308" i="13"/>
  <c r="AC308" i="13"/>
  <c r="AB308" i="13"/>
  <c r="AA308" i="13"/>
  <c r="Z308" i="13"/>
  <c r="Y308" i="13"/>
  <c r="X308" i="13"/>
  <c r="W308" i="13"/>
  <c r="V308" i="13"/>
  <c r="U308" i="13"/>
  <c r="T308" i="13"/>
  <c r="S308" i="13"/>
  <c r="R308" i="13"/>
  <c r="Q308" i="13"/>
  <c r="P308" i="13"/>
  <c r="O308" i="13"/>
  <c r="BV307" i="13"/>
  <c r="BU307" i="13"/>
  <c r="BT307" i="13"/>
  <c r="BS307" i="13"/>
  <c r="BR307" i="13"/>
  <c r="BQ307" i="13"/>
  <c r="BP307" i="13"/>
  <c r="BP311" i="13" s="1"/>
  <c r="BO307" i="13"/>
  <c r="BO311" i="13" s="1"/>
  <c r="BN307" i="13"/>
  <c r="BM307" i="13"/>
  <c r="BL307" i="13"/>
  <c r="BK307" i="13"/>
  <c r="BJ307" i="13"/>
  <c r="BI307" i="13"/>
  <c r="BH307" i="13"/>
  <c r="BG307" i="13"/>
  <c r="BF307" i="13"/>
  <c r="BF311" i="13" s="1"/>
  <c r="BE307" i="13"/>
  <c r="BP321" i="13" s="1"/>
  <c r="BD307" i="13"/>
  <c r="BD310" i="13" s="1"/>
  <c r="BC307" i="13"/>
  <c r="BB307" i="13"/>
  <c r="BA307" i="13"/>
  <c r="BA310" i="13" s="1"/>
  <c r="AZ307" i="13"/>
  <c r="AZ311" i="13" s="1"/>
  <c r="AY307" i="13"/>
  <c r="AX307" i="13"/>
  <c r="AW307" i="13"/>
  <c r="AV307" i="13"/>
  <c r="AV311" i="13" s="1"/>
  <c r="AU307" i="13"/>
  <c r="AT307" i="13"/>
  <c r="AS307" i="13"/>
  <c r="AR307" i="13"/>
  <c r="AQ307" i="13"/>
  <c r="AP307" i="13"/>
  <c r="AO307" i="13"/>
  <c r="AO311" i="13" s="1"/>
  <c r="AN307" i="13"/>
  <c r="AN311" i="13" s="1"/>
  <c r="AM307" i="13"/>
  <c r="AM311" i="13" s="1"/>
  <c r="AL307" i="13"/>
  <c r="AK307" i="13"/>
  <c r="AJ307" i="13"/>
  <c r="AI307" i="13"/>
  <c r="AH307" i="13"/>
  <c r="AG307" i="13"/>
  <c r="AF307" i="13"/>
  <c r="AE307" i="13"/>
  <c r="AD307" i="13"/>
  <c r="AC307" i="13"/>
  <c r="AB307" i="13"/>
  <c r="AA307" i="13"/>
  <c r="AL321" i="13" s="1"/>
  <c r="Z307" i="13"/>
  <c r="Y307" i="13"/>
  <c r="X307" i="13"/>
  <c r="W307" i="13"/>
  <c r="V307" i="13"/>
  <c r="U307" i="13"/>
  <c r="T307" i="13"/>
  <c r="S307" i="13"/>
  <c r="R307" i="13"/>
  <c r="Q307" i="13"/>
  <c r="P307" i="13"/>
  <c r="O307" i="13"/>
  <c r="Z321" i="13" s="1"/>
  <c r="BV305" i="13"/>
  <c r="BU305" i="13"/>
  <c r="BT305" i="13"/>
  <c r="BS305" i="13"/>
  <c r="BR305" i="13"/>
  <c r="BQ305" i="13"/>
  <c r="BP305" i="13"/>
  <c r="BO305" i="13"/>
  <c r="BN305" i="13"/>
  <c r="BM305" i="13"/>
  <c r="BL305" i="13"/>
  <c r="BK305" i="13"/>
  <c r="BJ305" i="13"/>
  <c r="BI305" i="13"/>
  <c r="BH305" i="13"/>
  <c r="BG305" i="13"/>
  <c r="BF305" i="13"/>
  <c r="BE305" i="13"/>
  <c r="BD305" i="13"/>
  <c r="BC305" i="13"/>
  <c r="BB305" i="13"/>
  <c r="BA305" i="13"/>
  <c r="AZ305" i="13"/>
  <c r="AY305" i="13"/>
  <c r="AX305" i="13"/>
  <c r="AW305" i="13"/>
  <c r="AV305" i="13"/>
  <c r="AU305" i="13"/>
  <c r="AT305" i="13"/>
  <c r="AS305" i="13"/>
  <c r="AR305" i="13"/>
  <c r="AQ305" i="13"/>
  <c r="AP305" i="13"/>
  <c r="AO305" i="13"/>
  <c r="AN305" i="13"/>
  <c r="AM305" i="13"/>
  <c r="AL305" i="13"/>
  <c r="AK305" i="13"/>
  <c r="AJ305" i="13"/>
  <c r="AI305" i="13"/>
  <c r="AH305" i="13"/>
  <c r="AG305" i="13"/>
  <c r="AF305" i="13"/>
  <c r="AE305" i="13"/>
  <c r="AD305" i="13"/>
  <c r="AC305" i="13"/>
  <c r="AB305" i="13"/>
  <c r="AA305" i="13"/>
  <c r="Z305" i="13"/>
  <c r="Y305" i="13"/>
  <c r="X305" i="13"/>
  <c r="W305" i="13"/>
  <c r="V305" i="13"/>
  <c r="U305" i="13"/>
  <c r="T305" i="13"/>
  <c r="S305" i="13"/>
  <c r="R305" i="13"/>
  <c r="Q305" i="13"/>
  <c r="P305" i="13"/>
  <c r="O305" i="13"/>
  <c r="N305" i="13"/>
  <c r="M305" i="13"/>
  <c r="L305" i="13"/>
  <c r="K305" i="13"/>
  <c r="J305" i="13"/>
  <c r="I305" i="13"/>
  <c r="H305" i="13"/>
  <c r="G305" i="13"/>
  <c r="F305" i="13"/>
  <c r="E305" i="13"/>
  <c r="D305" i="13"/>
  <c r="C305" i="13"/>
  <c r="N299" i="13"/>
  <c r="M299" i="13"/>
  <c r="L299" i="13"/>
  <c r="K299" i="13"/>
  <c r="J299" i="13"/>
  <c r="I299" i="13"/>
  <c r="H299" i="13"/>
  <c r="G299" i="13"/>
  <c r="F299" i="13"/>
  <c r="E299" i="13"/>
  <c r="D299" i="13"/>
  <c r="C299" i="13"/>
  <c r="C298" i="13"/>
  <c r="BV295" i="13"/>
  <c r="BU295" i="13"/>
  <c r="BT295" i="13"/>
  <c r="BS295" i="13"/>
  <c r="BR295" i="13"/>
  <c r="BQ295" i="13"/>
  <c r="BP295" i="13"/>
  <c r="BO295" i="13"/>
  <c r="BN295" i="13"/>
  <c r="BM295" i="13"/>
  <c r="BL295" i="13"/>
  <c r="BK295" i="13"/>
  <c r="BJ295" i="13"/>
  <c r="BI295" i="13"/>
  <c r="BH295" i="13"/>
  <c r="BG295" i="13"/>
  <c r="BF295" i="13"/>
  <c r="BE295" i="13"/>
  <c r="BD295" i="13"/>
  <c r="BC295" i="13"/>
  <c r="BB295" i="13"/>
  <c r="BA295" i="13"/>
  <c r="AZ295" i="13"/>
  <c r="AY295" i="13"/>
  <c r="AX295" i="13"/>
  <c r="AW295" i="13"/>
  <c r="AV295" i="13"/>
  <c r="AU295" i="13"/>
  <c r="AT295" i="13"/>
  <c r="AS295" i="13"/>
  <c r="AR295" i="13"/>
  <c r="AQ295" i="13"/>
  <c r="AP295" i="13"/>
  <c r="AO295" i="13"/>
  <c r="AN295" i="13"/>
  <c r="AM295" i="13"/>
  <c r="AL295" i="13"/>
  <c r="AK295" i="13"/>
  <c r="AJ295" i="13"/>
  <c r="AI295" i="13"/>
  <c r="AH295" i="13"/>
  <c r="AG295" i="13"/>
  <c r="AF295" i="13"/>
  <c r="AE295" i="13"/>
  <c r="AD295" i="13"/>
  <c r="AC295" i="13"/>
  <c r="AB295" i="13"/>
  <c r="AA295" i="13"/>
  <c r="Z295" i="13"/>
  <c r="Y295" i="13"/>
  <c r="X295" i="13"/>
  <c r="W295" i="13"/>
  <c r="V295" i="13"/>
  <c r="U295" i="13"/>
  <c r="T295" i="13"/>
  <c r="S295" i="13"/>
  <c r="R295" i="13"/>
  <c r="Q295" i="13"/>
  <c r="P295" i="13"/>
  <c r="O295" i="13"/>
  <c r="N295" i="13"/>
  <c r="M295" i="13"/>
  <c r="L295" i="13"/>
  <c r="K295" i="13"/>
  <c r="J295" i="13"/>
  <c r="I295" i="13"/>
  <c r="H295" i="13"/>
  <c r="G295" i="13"/>
  <c r="F295" i="13"/>
  <c r="E295" i="13"/>
  <c r="D295" i="13"/>
  <c r="C295" i="13"/>
  <c r="C292" i="13"/>
  <c r="D285" i="13" s="1"/>
  <c r="D292" i="13" s="1"/>
  <c r="E285" i="13" s="1"/>
  <c r="E292" i="13" s="1"/>
  <c r="F285" i="13" s="1"/>
  <c r="F292" i="13" s="1"/>
  <c r="G285" i="13" s="1"/>
  <c r="G292" i="13" s="1"/>
  <c r="H285" i="13" s="1"/>
  <c r="H292" i="13" s="1"/>
  <c r="I285" i="13" s="1"/>
  <c r="I292" i="13" s="1"/>
  <c r="J285" i="13" s="1"/>
  <c r="J292" i="13" s="1"/>
  <c r="K285" i="13" s="1"/>
  <c r="K292" i="13" s="1"/>
  <c r="L285" i="13" s="1"/>
  <c r="L292" i="13" s="1"/>
  <c r="M285" i="13" s="1"/>
  <c r="M292" i="13" s="1"/>
  <c r="N285" i="13" s="1"/>
  <c r="N292" i="13" s="1"/>
  <c r="O285" i="13" s="1"/>
  <c r="O292" i="13" s="1"/>
  <c r="P285" i="13" s="1"/>
  <c r="P292" i="13" s="1"/>
  <c r="Q285" i="13" s="1"/>
  <c r="Q292" i="13" s="1"/>
  <c r="R285" i="13" s="1"/>
  <c r="R292" i="13" s="1"/>
  <c r="S285" i="13" s="1"/>
  <c r="S292" i="13" s="1"/>
  <c r="T285" i="13" s="1"/>
  <c r="T292" i="13" s="1"/>
  <c r="U285" i="13" s="1"/>
  <c r="U292" i="13" s="1"/>
  <c r="V285" i="13" s="1"/>
  <c r="V292" i="13" s="1"/>
  <c r="W285" i="13" s="1"/>
  <c r="W292" i="13" s="1"/>
  <c r="X285" i="13" s="1"/>
  <c r="X292" i="13" s="1"/>
  <c r="Y285" i="13" s="1"/>
  <c r="Y292" i="13" s="1"/>
  <c r="Z285" i="13" s="1"/>
  <c r="Z292" i="13" s="1"/>
  <c r="AA285" i="13" s="1"/>
  <c r="AA292" i="13" s="1"/>
  <c r="AB285" i="13" s="1"/>
  <c r="AB292" i="13" s="1"/>
  <c r="AC285" i="13" s="1"/>
  <c r="AC292" i="13" s="1"/>
  <c r="AD285" i="13" s="1"/>
  <c r="AD292" i="13" s="1"/>
  <c r="AE285" i="13" s="1"/>
  <c r="AE292" i="13" s="1"/>
  <c r="AF285" i="13" s="1"/>
  <c r="AF292" i="13" s="1"/>
  <c r="AG285" i="13" s="1"/>
  <c r="AG292" i="13" s="1"/>
  <c r="AH285" i="13" s="1"/>
  <c r="AH292" i="13" s="1"/>
  <c r="AI285" i="13" s="1"/>
  <c r="AI292" i="13" s="1"/>
  <c r="AJ285" i="13" s="1"/>
  <c r="AJ292" i="13" s="1"/>
  <c r="AK285" i="13" s="1"/>
  <c r="AK292" i="13" s="1"/>
  <c r="AL285" i="13" s="1"/>
  <c r="AL292" i="13" s="1"/>
  <c r="AM285" i="13" s="1"/>
  <c r="AM292" i="13" s="1"/>
  <c r="AN285" i="13" s="1"/>
  <c r="AN292" i="13" s="1"/>
  <c r="AO285" i="13" s="1"/>
  <c r="AO292" i="13" s="1"/>
  <c r="AP285" i="13" s="1"/>
  <c r="AP292" i="13" s="1"/>
  <c r="AQ285" i="13" s="1"/>
  <c r="AQ292" i="13" s="1"/>
  <c r="AR285" i="13" s="1"/>
  <c r="AR292" i="13" s="1"/>
  <c r="AS285" i="13" s="1"/>
  <c r="AS292" i="13" s="1"/>
  <c r="AT285" i="13" s="1"/>
  <c r="AT292" i="13" s="1"/>
  <c r="AU285" i="13" s="1"/>
  <c r="AU292" i="13" s="1"/>
  <c r="AV285" i="13" s="1"/>
  <c r="AV292" i="13" s="1"/>
  <c r="AW285" i="13" s="1"/>
  <c r="AW292" i="13" s="1"/>
  <c r="AX285" i="13" s="1"/>
  <c r="AX292" i="13" s="1"/>
  <c r="AY285" i="13" s="1"/>
  <c r="AY292" i="13" s="1"/>
  <c r="AZ285" i="13" s="1"/>
  <c r="AZ292" i="13" s="1"/>
  <c r="BA285" i="13" s="1"/>
  <c r="BA292" i="13" s="1"/>
  <c r="BB285" i="13" s="1"/>
  <c r="BB292" i="13" s="1"/>
  <c r="BC285" i="13" s="1"/>
  <c r="BC292" i="13" s="1"/>
  <c r="BD285" i="13" s="1"/>
  <c r="BD292" i="13" s="1"/>
  <c r="BE285" i="13" s="1"/>
  <c r="BE292" i="13" s="1"/>
  <c r="BF285" i="13" s="1"/>
  <c r="BF292" i="13" s="1"/>
  <c r="BG285" i="13" s="1"/>
  <c r="BG292" i="13" s="1"/>
  <c r="BH285" i="13" s="1"/>
  <c r="BH292" i="13" s="1"/>
  <c r="BI285" i="13" s="1"/>
  <c r="BI292" i="13" s="1"/>
  <c r="BJ285" i="13" s="1"/>
  <c r="BJ292" i="13" s="1"/>
  <c r="BK285" i="13" s="1"/>
  <c r="BK292" i="13" s="1"/>
  <c r="BL285" i="13" s="1"/>
  <c r="BL292" i="13" s="1"/>
  <c r="BM285" i="13" s="1"/>
  <c r="BM292" i="13" s="1"/>
  <c r="BN285" i="13" s="1"/>
  <c r="BN292" i="13" s="1"/>
  <c r="BO285" i="13" s="1"/>
  <c r="BO292" i="13" s="1"/>
  <c r="BP285" i="13" s="1"/>
  <c r="BP292" i="13" s="1"/>
  <c r="BQ285" i="13" s="1"/>
  <c r="BQ292" i="13" s="1"/>
  <c r="BR285" i="13" s="1"/>
  <c r="BR292" i="13" s="1"/>
  <c r="BS285" i="13" s="1"/>
  <c r="BS292" i="13" s="1"/>
  <c r="BT285" i="13" s="1"/>
  <c r="BT292" i="13" s="1"/>
  <c r="BU285" i="13" s="1"/>
  <c r="BU292" i="13" s="1"/>
  <c r="BV285" i="13" s="1"/>
  <c r="BV292" i="13" s="1"/>
  <c r="BV291" i="13"/>
  <c r="BU291" i="13"/>
  <c r="BT291" i="13"/>
  <c r="BS291" i="13"/>
  <c r="BR291" i="13"/>
  <c r="BQ291" i="13"/>
  <c r="BP291" i="13"/>
  <c r="BO291" i="13"/>
  <c r="BN291" i="13"/>
  <c r="BM291" i="13"/>
  <c r="BL291" i="13"/>
  <c r="BK291" i="13"/>
  <c r="BJ291" i="13"/>
  <c r="BI291" i="13"/>
  <c r="BH291" i="13"/>
  <c r="BG291" i="13"/>
  <c r="BF291" i="13"/>
  <c r="BE291" i="13"/>
  <c r="BD291" i="13"/>
  <c r="BC291" i="13"/>
  <c r="BB291" i="13"/>
  <c r="BA291" i="13"/>
  <c r="AZ291" i="13"/>
  <c r="AY291" i="13"/>
  <c r="AX291" i="13"/>
  <c r="AW291" i="13"/>
  <c r="AV291" i="13"/>
  <c r="AU291" i="13"/>
  <c r="AT291" i="13"/>
  <c r="AS291" i="13"/>
  <c r="AR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AF291" i="13"/>
  <c r="AE291" i="13"/>
  <c r="AD291" i="13"/>
  <c r="AC291" i="13"/>
  <c r="AB291" i="13"/>
  <c r="AA291" i="13"/>
  <c r="Z291" i="13"/>
  <c r="Y291" i="13"/>
  <c r="X291" i="13"/>
  <c r="W291" i="13"/>
  <c r="V291" i="13"/>
  <c r="U291" i="13"/>
  <c r="T291" i="13"/>
  <c r="S291" i="13"/>
  <c r="R291" i="13"/>
  <c r="Q291" i="13"/>
  <c r="P291" i="13"/>
  <c r="O291" i="13"/>
  <c r="BV290" i="13"/>
  <c r="BU290" i="13"/>
  <c r="BT290" i="13"/>
  <c r="BS290" i="13"/>
  <c r="BR290" i="13"/>
  <c r="BQ290" i="13"/>
  <c r="BP290" i="13"/>
  <c r="BO290" i="13"/>
  <c r="BN290" i="13"/>
  <c r="BM290" i="13"/>
  <c r="BL290" i="13"/>
  <c r="BK290" i="13"/>
  <c r="BJ290" i="13"/>
  <c r="BI290" i="13"/>
  <c r="BH290" i="13"/>
  <c r="BG290" i="13"/>
  <c r="BF290" i="13"/>
  <c r="BE290" i="13"/>
  <c r="BD290" i="13"/>
  <c r="BC290" i="13"/>
  <c r="BB290" i="13"/>
  <c r="BA290" i="13"/>
  <c r="AZ290" i="13"/>
  <c r="AY290" i="13"/>
  <c r="AX290" i="13"/>
  <c r="AW290" i="13"/>
  <c r="AV290" i="13"/>
  <c r="AU290" i="13"/>
  <c r="AT290" i="13"/>
  <c r="AS290" i="13"/>
  <c r="AR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AF290" i="13"/>
  <c r="AE290" i="13"/>
  <c r="AD290" i="13"/>
  <c r="AC290" i="13"/>
  <c r="AB290" i="13"/>
  <c r="AA290" i="13"/>
  <c r="Z290" i="13"/>
  <c r="Y290" i="13"/>
  <c r="X290" i="13"/>
  <c r="W290" i="13"/>
  <c r="V290" i="13"/>
  <c r="U290" i="13"/>
  <c r="T290" i="13"/>
  <c r="S290" i="13"/>
  <c r="R290" i="13"/>
  <c r="Q290" i="13"/>
  <c r="P290" i="13"/>
  <c r="O290" i="13"/>
  <c r="BV286" i="13"/>
  <c r="BU286" i="13"/>
  <c r="BT286" i="13"/>
  <c r="BS286" i="13"/>
  <c r="BR286" i="13"/>
  <c r="BQ286" i="13"/>
  <c r="BP286" i="13"/>
  <c r="BO286" i="13"/>
  <c r="BN286" i="13"/>
  <c r="BM286" i="13"/>
  <c r="BL286" i="13"/>
  <c r="BK286" i="13"/>
  <c r="BJ286" i="13"/>
  <c r="BI286" i="13"/>
  <c r="BH286" i="13"/>
  <c r="BG286" i="13"/>
  <c r="BF286" i="13"/>
  <c r="BE286" i="13"/>
  <c r="BD286" i="13"/>
  <c r="BC286" i="13"/>
  <c r="BB286" i="13"/>
  <c r="BA286" i="13"/>
  <c r="AZ286" i="13"/>
  <c r="AY286" i="13"/>
  <c r="AX286" i="13"/>
  <c r="AW286" i="13"/>
  <c r="AV286" i="13"/>
  <c r="AU286" i="13"/>
  <c r="AT286" i="13"/>
  <c r="AS286" i="13"/>
  <c r="AR286" i="13"/>
  <c r="AQ286" i="13"/>
  <c r="AP286" i="13"/>
  <c r="AO286" i="13"/>
  <c r="AN286" i="13"/>
  <c r="AM286" i="13"/>
  <c r="AL286" i="13"/>
  <c r="AK286" i="13"/>
  <c r="AJ286" i="13"/>
  <c r="AI286" i="13"/>
  <c r="AH286" i="13"/>
  <c r="AG286" i="13"/>
  <c r="AF286" i="13"/>
  <c r="AE286" i="13"/>
  <c r="AD286" i="13"/>
  <c r="AC286" i="13"/>
  <c r="AB286" i="13"/>
  <c r="AA286" i="13"/>
  <c r="Z286" i="13"/>
  <c r="Y286" i="13"/>
  <c r="X286" i="13"/>
  <c r="W286" i="13"/>
  <c r="V286" i="13"/>
  <c r="U286" i="13"/>
  <c r="T286" i="13"/>
  <c r="S286" i="13"/>
  <c r="R286" i="13"/>
  <c r="Q286" i="13"/>
  <c r="P286" i="13"/>
  <c r="O286" i="13"/>
  <c r="Z325" i="13" s="1"/>
  <c r="Z326" i="13" s="1"/>
  <c r="C284" i="13"/>
  <c r="BV277" i="13"/>
  <c r="BU277" i="13"/>
  <c r="BT277" i="13"/>
  <c r="BS277" i="13"/>
  <c r="BR277" i="13"/>
  <c r="BQ277" i="13"/>
  <c r="BP277" i="13"/>
  <c r="BO277" i="13"/>
  <c r="BN277" i="13"/>
  <c r="BM277" i="13"/>
  <c r="BL277" i="13"/>
  <c r="BK277" i="13"/>
  <c r="BJ277" i="13"/>
  <c r="BI277" i="13"/>
  <c r="BH277" i="13"/>
  <c r="BG277" i="13"/>
  <c r="BF277" i="13"/>
  <c r="BE277" i="13"/>
  <c r="BD277" i="13"/>
  <c r="BC277" i="13"/>
  <c r="BB277" i="13"/>
  <c r="BA277" i="13"/>
  <c r="AZ277" i="13"/>
  <c r="AY277" i="13"/>
  <c r="AX277" i="13"/>
  <c r="AW277" i="13"/>
  <c r="AV277" i="13"/>
  <c r="AU277" i="13"/>
  <c r="AT277" i="13"/>
  <c r="AS277" i="13"/>
  <c r="AR277" i="13"/>
  <c r="AQ277" i="13"/>
  <c r="AP277" i="13"/>
  <c r="AO277" i="13"/>
  <c r="AN277" i="13"/>
  <c r="AM277" i="13"/>
  <c r="AL277" i="13"/>
  <c r="AK277" i="13"/>
  <c r="AJ277" i="13"/>
  <c r="AI277" i="13"/>
  <c r="AH277" i="13"/>
  <c r="AG277" i="13"/>
  <c r="AF277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L277" i="13"/>
  <c r="K277" i="13"/>
  <c r="J277" i="13"/>
  <c r="I277" i="13"/>
  <c r="H277" i="13"/>
  <c r="G277" i="13"/>
  <c r="F277" i="13"/>
  <c r="E277" i="13"/>
  <c r="D277" i="13"/>
  <c r="C277" i="13"/>
  <c r="C282" i="13" s="1"/>
  <c r="C271" i="13"/>
  <c r="N268" i="13"/>
  <c r="M268" i="13"/>
  <c r="L268" i="13"/>
  <c r="K268" i="13"/>
  <c r="J268" i="13"/>
  <c r="I268" i="13"/>
  <c r="H268" i="13"/>
  <c r="G268" i="13"/>
  <c r="F268" i="13"/>
  <c r="E268" i="13"/>
  <c r="D268" i="13"/>
  <c r="C268" i="13"/>
  <c r="K265" i="13"/>
  <c r="BV264" i="13"/>
  <c r="BU264" i="13"/>
  <c r="BT264" i="13"/>
  <c r="BS264" i="13"/>
  <c r="BR264" i="13"/>
  <c r="BQ264" i="13"/>
  <c r="BP264" i="13"/>
  <c r="BO264" i="13"/>
  <c r="BN264" i="13"/>
  <c r="BM264" i="13"/>
  <c r="BL264" i="13"/>
  <c r="BK264" i="13"/>
  <c r="BJ264" i="13"/>
  <c r="BI264" i="13"/>
  <c r="BH264" i="13"/>
  <c r="BG264" i="13"/>
  <c r="BF264" i="13"/>
  <c r="BE264" i="13"/>
  <c r="BD264" i="13"/>
  <c r="BC264" i="13"/>
  <c r="BB264" i="13"/>
  <c r="BA264" i="13"/>
  <c r="AZ264" i="13"/>
  <c r="AY264" i="13"/>
  <c r="AX264" i="13"/>
  <c r="AW264" i="13"/>
  <c r="AV264" i="13"/>
  <c r="AU264" i="13"/>
  <c r="AT264" i="13"/>
  <c r="AS264" i="13"/>
  <c r="AR264" i="13"/>
  <c r="AQ264" i="13"/>
  <c r="AP264" i="13"/>
  <c r="AO264" i="13"/>
  <c r="AN264" i="13"/>
  <c r="AM264" i="13"/>
  <c r="AL264" i="13"/>
  <c r="AK264" i="13"/>
  <c r="AJ264" i="13"/>
  <c r="AI264" i="13"/>
  <c r="AH264" i="13"/>
  <c r="AG264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N260" i="13"/>
  <c r="M260" i="13"/>
  <c r="L260" i="13"/>
  <c r="L282" i="13" s="1"/>
  <c r="K260" i="13"/>
  <c r="J260" i="13"/>
  <c r="I260" i="13"/>
  <c r="H260" i="13"/>
  <c r="G260" i="13"/>
  <c r="F260" i="13"/>
  <c r="F282" i="13" s="1"/>
  <c r="E260" i="13"/>
  <c r="E282" i="13" s="1"/>
  <c r="D260" i="13"/>
  <c r="C260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N256" i="13"/>
  <c r="M256" i="13"/>
  <c r="L256" i="13"/>
  <c r="K256" i="13"/>
  <c r="J256" i="13"/>
  <c r="J265" i="13" s="1"/>
  <c r="I256" i="13"/>
  <c r="I265" i="13" s="1"/>
  <c r="H256" i="13"/>
  <c r="G256" i="13"/>
  <c r="F256" i="13"/>
  <c r="F265" i="13" s="1"/>
  <c r="E256" i="13"/>
  <c r="E265" i="13" s="1"/>
  <c r="D256" i="13"/>
  <c r="D265" i="13" s="1"/>
  <c r="C256" i="13"/>
  <c r="C265" i="13" s="1"/>
  <c r="C253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R244" i="13"/>
  <c r="BJ244" i="13"/>
  <c r="BI244" i="13"/>
  <c r="AP244" i="13"/>
  <c r="N244" i="13"/>
  <c r="N314" i="13" s="1"/>
  <c r="M244" i="13"/>
  <c r="M314" i="13" s="1"/>
  <c r="L244" i="13"/>
  <c r="L314" i="13" s="1"/>
  <c r="K244" i="13"/>
  <c r="K314" i="13" s="1"/>
  <c r="J244" i="13"/>
  <c r="J314" i="13" s="1"/>
  <c r="I244" i="13"/>
  <c r="I314" i="13" s="1"/>
  <c r="H244" i="13"/>
  <c r="G244" i="13"/>
  <c r="G314" i="13" s="1"/>
  <c r="F244" i="13"/>
  <c r="F314" i="13" s="1"/>
  <c r="E244" i="13"/>
  <c r="E314" i="13" s="1"/>
  <c r="D244" i="13"/>
  <c r="D314" i="13" s="1"/>
  <c r="C244" i="13"/>
  <c r="C314" i="13" s="1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C239" i="13"/>
  <c r="D237" i="13"/>
  <c r="E230" i="13" s="1"/>
  <c r="E237" i="13" s="1"/>
  <c r="F230" i="13" s="1"/>
  <c r="F237" i="13" s="1"/>
  <c r="G230" i="13" s="1"/>
  <c r="G237" i="13" s="1"/>
  <c r="H230" i="13" s="1"/>
  <c r="H237" i="13" s="1"/>
  <c r="I230" i="13" s="1"/>
  <c r="I237" i="13" s="1"/>
  <c r="J230" i="13" s="1"/>
  <c r="J237" i="13" s="1"/>
  <c r="K230" i="13" s="1"/>
  <c r="K237" i="13" s="1"/>
  <c r="L230" i="13" s="1"/>
  <c r="L237" i="13" s="1"/>
  <c r="M230" i="13" s="1"/>
  <c r="M237" i="13" s="1"/>
  <c r="N230" i="13" s="1"/>
  <c r="N237" i="13" s="1"/>
  <c r="O230" i="13" s="1"/>
  <c r="C237" i="13"/>
  <c r="D230" i="13" s="1"/>
  <c r="BV236" i="13"/>
  <c r="BU236" i="13"/>
  <c r="BT236" i="13"/>
  <c r="BS236" i="13"/>
  <c r="BR236" i="13"/>
  <c r="BQ236" i="13"/>
  <c r="BP236" i="13"/>
  <c r="BO236" i="13"/>
  <c r="BN236" i="13"/>
  <c r="BM236" i="13"/>
  <c r="BL236" i="13"/>
  <c r="BL249" i="13" s="1"/>
  <c r="BK236" i="13"/>
  <c r="BK249" i="13" s="1"/>
  <c r="BJ236" i="13"/>
  <c r="BI236" i="13"/>
  <c r="BH236" i="13"/>
  <c r="BG236" i="13"/>
  <c r="BF236" i="13"/>
  <c r="BE236" i="13"/>
  <c r="BD236" i="13"/>
  <c r="BC236" i="13"/>
  <c r="BB236" i="13"/>
  <c r="BA236" i="13"/>
  <c r="AZ236" i="13"/>
  <c r="AY236" i="13"/>
  <c r="AX236" i="13"/>
  <c r="AW236" i="13"/>
  <c r="AV236" i="13"/>
  <c r="AU236" i="13"/>
  <c r="AT236" i="13"/>
  <c r="AS236" i="13"/>
  <c r="AR236" i="13"/>
  <c r="AQ236" i="13"/>
  <c r="AP236" i="13"/>
  <c r="AO236" i="13"/>
  <c r="AN236" i="13"/>
  <c r="AM236" i="13"/>
  <c r="AL236" i="13"/>
  <c r="AK236" i="13"/>
  <c r="AJ236" i="13"/>
  <c r="AI236" i="13"/>
  <c r="AH236" i="13"/>
  <c r="AG236" i="13"/>
  <c r="AF236" i="13"/>
  <c r="AE236" i="13"/>
  <c r="AD236" i="13"/>
  <c r="AC236" i="13"/>
  <c r="AB236" i="13"/>
  <c r="AA236" i="13"/>
  <c r="Z236" i="13"/>
  <c r="Y236" i="13"/>
  <c r="X236" i="13"/>
  <c r="W236" i="13"/>
  <c r="V236" i="13"/>
  <c r="V249" i="13" s="1"/>
  <c r="U236" i="13"/>
  <c r="T236" i="13"/>
  <c r="S236" i="13"/>
  <c r="R236" i="13"/>
  <c r="Q236" i="13"/>
  <c r="P236" i="13"/>
  <c r="O236" i="13"/>
  <c r="BV235" i="13"/>
  <c r="BU235" i="13"/>
  <c r="BT235" i="13"/>
  <c r="BS235" i="13"/>
  <c r="BR235" i="13"/>
  <c r="BQ235" i="13"/>
  <c r="BP235" i="13"/>
  <c r="BO235" i="13"/>
  <c r="BN235" i="13"/>
  <c r="BM235" i="13"/>
  <c r="BL235" i="13"/>
  <c r="BK235" i="13"/>
  <c r="BJ235" i="13"/>
  <c r="BI235" i="13"/>
  <c r="BH235" i="13"/>
  <c r="BG235" i="13"/>
  <c r="BF235" i="13"/>
  <c r="BE235" i="13"/>
  <c r="BD235" i="13"/>
  <c r="BC235" i="13"/>
  <c r="BB235" i="13"/>
  <c r="BA235" i="13"/>
  <c r="AZ235" i="13"/>
  <c r="AY235" i="13"/>
  <c r="AX235" i="13"/>
  <c r="AW235" i="13"/>
  <c r="AV235" i="13"/>
  <c r="AU235" i="13"/>
  <c r="AT235" i="13"/>
  <c r="AS235" i="13"/>
  <c r="AR235" i="13"/>
  <c r="AQ235" i="13"/>
  <c r="AP235" i="13"/>
  <c r="AO235" i="13"/>
  <c r="AN235" i="13"/>
  <c r="AM235" i="13"/>
  <c r="AL235" i="13"/>
  <c r="AK235" i="13"/>
  <c r="AJ235" i="13"/>
  <c r="AI235" i="13"/>
  <c r="AH235" i="13"/>
  <c r="AG235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BV234" i="13"/>
  <c r="BU234" i="13"/>
  <c r="BT234" i="13"/>
  <c r="BS234" i="13"/>
  <c r="BR234" i="13"/>
  <c r="BQ234" i="13"/>
  <c r="BP234" i="13"/>
  <c r="BO234" i="13"/>
  <c r="BN234" i="13"/>
  <c r="BM234" i="13"/>
  <c r="BL234" i="13"/>
  <c r="BK234" i="13"/>
  <c r="BJ234" i="13"/>
  <c r="BI234" i="13"/>
  <c r="BH234" i="13"/>
  <c r="BG234" i="13"/>
  <c r="BF234" i="13"/>
  <c r="BE234" i="13"/>
  <c r="BD234" i="13"/>
  <c r="BC234" i="13"/>
  <c r="BB234" i="13"/>
  <c r="BA234" i="13"/>
  <c r="AZ234" i="13"/>
  <c r="AY234" i="13"/>
  <c r="AX234" i="13"/>
  <c r="AW234" i="13"/>
  <c r="AV234" i="13"/>
  <c r="AU234" i="13"/>
  <c r="AT234" i="13"/>
  <c r="AS234" i="13"/>
  <c r="AR234" i="13"/>
  <c r="AQ234" i="13"/>
  <c r="AP234" i="13"/>
  <c r="AO234" i="13"/>
  <c r="AN234" i="13"/>
  <c r="AM234" i="13"/>
  <c r="AL234" i="13"/>
  <c r="AK234" i="13"/>
  <c r="AJ234" i="13"/>
  <c r="AI234" i="13"/>
  <c r="AH234" i="13"/>
  <c r="AG234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BV233" i="13"/>
  <c r="BU233" i="13"/>
  <c r="BT233" i="13"/>
  <c r="BS233" i="13"/>
  <c r="BR233" i="13"/>
  <c r="BQ233" i="13"/>
  <c r="BP233" i="13"/>
  <c r="BO233" i="13"/>
  <c r="BN233" i="13"/>
  <c r="BM233" i="13"/>
  <c r="BL233" i="13"/>
  <c r="BK233" i="13"/>
  <c r="BJ233" i="13"/>
  <c r="BI233" i="13"/>
  <c r="BH233" i="13"/>
  <c r="BG233" i="13"/>
  <c r="BF233" i="13"/>
  <c r="BE233" i="13"/>
  <c r="BD233" i="13"/>
  <c r="BC233" i="13"/>
  <c r="BB233" i="13"/>
  <c r="BA233" i="13"/>
  <c r="AZ233" i="13"/>
  <c r="AY233" i="13"/>
  <c r="AX233" i="13"/>
  <c r="AW233" i="13"/>
  <c r="AV233" i="13"/>
  <c r="AU233" i="13"/>
  <c r="AT233" i="13"/>
  <c r="AS233" i="13"/>
  <c r="AR233" i="13"/>
  <c r="AQ233" i="13"/>
  <c r="AP233" i="13"/>
  <c r="AO233" i="13"/>
  <c r="AN233" i="13"/>
  <c r="AM233" i="13"/>
  <c r="AL233" i="13"/>
  <c r="AK233" i="13"/>
  <c r="AJ233" i="13"/>
  <c r="AI233" i="13"/>
  <c r="AH233" i="13"/>
  <c r="AG233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BV231" i="13"/>
  <c r="BU231" i="13"/>
  <c r="BT231" i="13"/>
  <c r="BS231" i="13"/>
  <c r="BR231" i="13"/>
  <c r="BR249" i="13" s="1"/>
  <c r="BQ231" i="13"/>
  <c r="BP231" i="13"/>
  <c r="BQ244" i="13" s="1"/>
  <c r="BO231" i="13"/>
  <c r="BN231" i="13"/>
  <c r="BM231" i="13"/>
  <c r="BM249" i="13" s="1"/>
  <c r="BL231" i="13"/>
  <c r="BL244" i="13" s="1"/>
  <c r="BK231" i="13"/>
  <c r="BJ231" i="13"/>
  <c r="BJ249" i="13" s="1"/>
  <c r="BI231" i="13"/>
  <c r="BI249" i="13" s="1"/>
  <c r="BH231" i="13"/>
  <c r="BG231" i="13"/>
  <c r="BG249" i="13" s="1"/>
  <c r="BF231" i="13"/>
  <c r="BE231" i="13"/>
  <c r="BE249" i="13" s="1"/>
  <c r="BD231" i="13"/>
  <c r="BD249" i="13" s="1"/>
  <c r="BC231" i="13"/>
  <c r="BB231" i="13"/>
  <c r="BB249" i="13" s="1"/>
  <c r="BA231" i="13"/>
  <c r="AZ231" i="13"/>
  <c r="AY231" i="13"/>
  <c r="AY249" i="13" s="1"/>
  <c r="AX231" i="13"/>
  <c r="AW231" i="13"/>
  <c r="AV231" i="13"/>
  <c r="AU231" i="13"/>
  <c r="AT231" i="13"/>
  <c r="AT249" i="13" s="1"/>
  <c r="AS231" i="13"/>
  <c r="AR231" i="13"/>
  <c r="AR249" i="13" s="1"/>
  <c r="AQ231" i="13"/>
  <c r="AP231" i="13"/>
  <c r="AP249" i="13" s="1"/>
  <c r="AO231" i="13"/>
  <c r="AN231" i="13"/>
  <c r="AM231" i="13"/>
  <c r="AM249" i="13" s="1"/>
  <c r="AL231" i="13"/>
  <c r="AL249" i="13" s="1"/>
  <c r="AK231" i="13"/>
  <c r="AK249" i="13" s="1"/>
  <c r="AJ231" i="13"/>
  <c r="AI231" i="13"/>
  <c r="AH231" i="13"/>
  <c r="AH249" i="13" s="1"/>
  <c r="AG231" i="13"/>
  <c r="AF231" i="13"/>
  <c r="AE231" i="13"/>
  <c r="AD231" i="13"/>
  <c r="AD249" i="13" s="1"/>
  <c r="AC231" i="13"/>
  <c r="AC249" i="13" s="1"/>
  <c r="AB231" i="13"/>
  <c r="AA231" i="13"/>
  <c r="Z231" i="13"/>
  <c r="Y231" i="13"/>
  <c r="Y249" i="13" s="1"/>
  <c r="X231" i="13"/>
  <c r="W231" i="13"/>
  <c r="V231" i="13"/>
  <c r="U231" i="13"/>
  <c r="T231" i="13"/>
  <c r="T249" i="13" s="1"/>
  <c r="S231" i="13"/>
  <c r="R231" i="13"/>
  <c r="Q231" i="13"/>
  <c r="P231" i="13"/>
  <c r="P249" i="13" s="1"/>
  <c r="O231" i="13"/>
  <c r="C229" i="13"/>
  <c r="AD210" i="13"/>
  <c r="Y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S209" i="13"/>
  <c r="Z209" i="13"/>
  <c r="BM208" i="13"/>
  <c r="AW208" i="13"/>
  <c r="BQ199" i="13"/>
  <c r="BJ199" i="13"/>
  <c r="AH199" i="13"/>
  <c r="T199" i="13"/>
  <c r="C186" i="13"/>
  <c r="O176" i="13"/>
  <c r="BV175" i="13"/>
  <c r="Z171" i="12" s="1"/>
  <c r="BU175" i="13"/>
  <c r="BT175" i="13"/>
  <c r="BR175" i="13"/>
  <c r="BQ175" i="13"/>
  <c r="BP175" i="13"/>
  <c r="X171" i="12" s="1"/>
  <c r="BO175" i="13"/>
  <c r="BM175" i="13"/>
  <c r="W171" i="12" s="1"/>
  <c r="BL175" i="13"/>
  <c r="BK175" i="13"/>
  <c r="BI175" i="13"/>
  <c r="BG175" i="13"/>
  <c r="BD175" i="13"/>
  <c r="AZ175" i="13"/>
  <c r="AY175" i="13"/>
  <c r="AX175" i="13"/>
  <c r="R171" i="12" s="1"/>
  <c r="AW175" i="13"/>
  <c r="AV175" i="13"/>
  <c r="AU175" i="13"/>
  <c r="Q171" i="12" s="1"/>
  <c r="AT175" i="13"/>
  <c r="AS175" i="13"/>
  <c r="AP175" i="13"/>
  <c r="AO175" i="13"/>
  <c r="AN175" i="13"/>
  <c r="AM175" i="13"/>
  <c r="AL175" i="13"/>
  <c r="AK175" i="13"/>
  <c r="AI175" i="13"/>
  <c r="AG175" i="13"/>
  <c r="AE175" i="13"/>
  <c r="AD175" i="13"/>
  <c r="AC175" i="13"/>
  <c r="K171" i="12" s="1"/>
  <c r="AB175" i="13"/>
  <c r="AA175" i="13"/>
  <c r="Y175" i="13"/>
  <c r="X175" i="13"/>
  <c r="V175" i="13"/>
  <c r="T175" i="13"/>
  <c r="R175" i="13"/>
  <c r="P175" i="13"/>
  <c r="AY173" i="13"/>
  <c r="AX173" i="13"/>
  <c r="AW173" i="13"/>
  <c r="AW212" i="13" s="1"/>
  <c r="AV173" i="13"/>
  <c r="AU173" i="13"/>
  <c r="Q169" i="12" s="1"/>
  <c r="AS173" i="13"/>
  <c r="AR173" i="13"/>
  <c r="AQ173" i="13"/>
  <c r="AP173" i="13"/>
  <c r="AN173" i="13"/>
  <c r="AM173" i="13"/>
  <c r="AL173" i="13"/>
  <c r="AK173" i="13"/>
  <c r="AJ173" i="13"/>
  <c r="AH173" i="13"/>
  <c r="AF173" i="13"/>
  <c r="AE173" i="13"/>
  <c r="AD173" i="13"/>
  <c r="AC173" i="13"/>
  <c r="AB173" i="13"/>
  <c r="AA173" i="13"/>
  <c r="Y173" i="13"/>
  <c r="X173" i="13"/>
  <c r="V173" i="13"/>
  <c r="U173" i="13"/>
  <c r="T173" i="13"/>
  <c r="H169" i="12" s="1"/>
  <c r="S173" i="13"/>
  <c r="R173" i="13"/>
  <c r="Q173" i="13"/>
  <c r="P173" i="13"/>
  <c r="O173" i="13"/>
  <c r="BV172" i="13"/>
  <c r="BT172" i="13"/>
  <c r="BS172" i="13"/>
  <c r="BQ172" i="13"/>
  <c r="BP172" i="13"/>
  <c r="X168" i="12" s="1"/>
  <c r="BN172" i="13"/>
  <c r="BL172" i="13"/>
  <c r="BJ172" i="13"/>
  <c r="BI172" i="13"/>
  <c r="BI210" i="13" s="1"/>
  <c r="BH172" i="13"/>
  <c r="BG172" i="13"/>
  <c r="BF172" i="13"/>
  <c r="BE172" i="13"/>
  <c r="BD172" i="13"/>
  <c r="T168" i="12" s="1"/>
  <c r="BB172" i="13"/>
  <c r="BA172" i="13"/>
  <c r="AZ172" i="13"/>
  <c r="AY172" i="13"/>
  <c r="AX172" i="13"/>
  <c r="AX210" i="13" s="1"/>
  <c r="AW172" i="13"/>
  <c r="AV172" i="13"/>
  <c r="AT172" i="13"/>
  <c r="AS172" i="13"/>
  <c r="AR172" i="13"/>
  <c r="AQ172" i="13"/>
  <c r="AN172" i="13"/>
  <c r="AL172" i="13"/>
  <c r="N168" i="12" s="1"/>
  <c r="AK172" i="13"/>
  <c r="AJ172" i="13"/>
  <c r="AI172" i="13"/>
  <c r="M168" i="12" s="1"/>
  <c r="AG172" i="13"/>
  <c r="AF172" i="13"/>
  <c r="AE172" i="13"/>
  <c r="AE210" i="13" s="1"/>
  <c r="AD172" i="13"/>
  <c r="AC172" i="13"/>
  <c r="K168" i="12" s="1"/>
  <c r="AB172" i="13"/>
  <c r="AA172" i="13"/>
  <c r="Z172" i="13"/>
  <c r="Y172" i="13"/>
  <c r="X172" i="13"/>
  <c r="U172" i="13"/>
  <c r="S172" i="13"/>
  <c r="R172" i="13"/>
  <c r="Q172" i="13"/>
  <c r="G168" i="12" s="1"/>
  <c r="G206" i="12" s="1"/>
  <c r="P172" i="13"/>
  <c r="O172" i="13"/>
  <c r="O210" i="13" s="1"/>
  <c r="BV171" i="13"/>
  <c r="BU171" i="13"/>
  <c r="BT171" i="13"/>
  <c r="BT209" i="13" s="1"/>
  <c r="BS171" i="13"/>
  <c r="BR171" i="13"/>
  <c r="BP171" i="13"/>
  <c r="BM171" i="13"/>
  <c r="BL171" i="13"/>
  <c r="BK171" i="13"/>
  <c r="BJ171" i="13"/>
  <c r="V167" i="12" s="1"/>
  <c r="BI171" i="13"/>
  <c r="BH171" i="13"/>
  <c r="BF171" i="13"/>
  <c r="BE171" i="13"/>
  <c r="BD171" i="13"/>
  <c r="BC171" i="13"/>
  <c r="BB171" i="13"/>
  <c r="BA171" i="13"/>
  <c r="AZ171" i="13"/>
  <c r="AX171" i="13"/>
  <c r="AW171" i="13"/>
  <c r="AV171" i="13"/>
  <c r="AU171" i="13"/>
  <c r="Q167" i="12" s="1"/>
  <c r="AT171" i="13"/>
  <c r="AT209" i="13" s="1"/>
  <c r="AS171" i="13"/>
  <c r="AR171" i="13"/>
  <c r="AP171" i="13"/>
  <c r="AN171" i="13"/>
  <c r="AM171" i="13"/>
  <c r="AM209" i="13" s="1"/>
  <c r="AL171" i="13"/>
  <c r="AK171" i="13"/>
  <c r="AJ171" i="13"/>
  <c r="AH171" i="13"/>
  <c r="AG171" i="13"/>
  <c r="AF171" i="13"/>
  <c r="L167" i="12" s="1"/>
  <c r="AE171" i="13"/>
  <c r="AC171" i="13"/>
  <c r="AB171" i="13"/>
  <c r="Z171" i="13"/>
  <c r="Y171" i="13"/>
  <c r="Y209" i="13" s="1"/>
  <c r="X171" i="13"/>
  <c r="W171" i="13"/>
  <c r="I167" i="12" s="1"/>
  <c r="V171" i="13"/>
  <c r="U171" i="13"/>
  <c r="T171" i="13"/>
  <c r="H167" i="12" s="1"/>
  <c r="R171" i="13"/>
  <c r="Q171" i="13"/>
  <c r="G167" i="12" s="1"/>
  <c r="P171" i="13"/>
  <c r="O171" i="13"/>
  <c r="BV170" i="13"/>
  <c r="BU170" i="13"/>
  <c r="BT170" i="13"/>
  <c r="BS170" i="13"/>
  <c r="BR170" i="13"/>
  <c r="BQ170" i="13"/>
  <c r="BP170" i="13"/>
  <c r="BN170" i="13"/>
  <c r="BM170" i="13"/>
  <c r="W166" i="12" s="1"/>
  <c r="BL170" i="13"/>
  <c r="BK170" i="13"/>
  <c r="BJ170" i="13"/>
  <c r="BH170" i="13"/>
  <c r="BF170" i="13"/>
  <c r="BE170" i="13"/>
  <c r="BE208" i="13" s="1"/>
  <c r="BD170" i="13"/>
  <c r="BC170" i="13"/>
  <c r="BB170" i="13"/>
  <c r="BA170" i="13"/>
  <c r="BA208" i="13" s="1"/>
  <c r="AZ170" i="13"/>
  <c r="AY170" i="13"/>
  <c r="AX170" i="13"/>
  <c r="AW170" i="13"/>
  <c r="AV170" i="13"/>
  <c r="AT170" i="13"/>
  <c r="AS170" i="13"/>
  <c r="AR170" i="13"/>
  <c r="AP170" i="13"/>
  <c r="AO170" i="13"/>
  <c r="O166" i="12" s="1"/>
  <c r="AN170" i="13"/>
  <c r="AM170" i="13"/>
  <c r="AL170" i="13"/>
  <c r="AK170" i="13"/>
  <c r="AI170" i="13"/>
  <c r="AH170" i="13"/>
  <c r="AG170" i="13"/>
  <c r="AF170" i="13"/>
  <c r="AE170" i="13"/>
  <c r="AC170" i="13"/>
  <c r="AB170" i="13"/>
  <c r="AA170" i="13"/>
  <c r="Z170" i="13"/>
  <c r="Y170" i="13"/>
  <c r="X170" i="13"/>
  <c r="W170" i="13"/>
  <c r="V170" i="13"/>
  <c r="T170" i="13"/>
  <c r="T208" i="13" s="1"/>
  <c r="S170" i="13"/>
  <c r="R170" i="13"/>
  <c r="Q170" i="13"/>
  <c r="G166" i="12" s="1"/>
  <c r="P170" i="13"/>
  <c r="O170" i="13"/>
  <c r="BV169" i="13"/>
  <c r="BU169" i="13"/>
  <c r="BU207" i="13" s="1"/>
  <c r="BT169" i="13"/>
  <c r="BS169" i="13"/>
  <c r="BR169" i="13"/>
  <c r="BP169" i="13"/>
  <c r="X165" i="12" s="1"/>
  <c r="BO169" i="13"/>
  <c r="BN169" i="13"/>
  <c r="BM169" i="13"/>
  <c r="W165" i="12" s="1"/>
  <c r="BK169" i="13"/>
  <c r="BJ169" i="13"/>
  <c r="BI169" i="13"/>
  <c r="BI207" i="13" s="1"/>
  <c r="BH169" i="13"/>
  <c r="BG169" i="13"/>
  <c r="U165" i="12" s="1"/>
  <c r="BE169" i="13"/>
  <c r="BC169" i="13"/>
  <c r="BC207" i="13" s="1"/>
  <c r="BB169" i="13"/>
  <c r="AZ169" i="13"/>
  <c r="AZ207" i="13" s="1"/>
  <c r="AY169" i="13"/>
  <c r="AX169" i="13"/>
  <c r="AW169" i="13"/>
  <c r="AV169" i="13"/>
  <c r="AU169" i="13"/>
  <c r="Q165" i="12" s="1"/>
  <c r="AR169" i="13"/>
  <c r="AQ169" i="13"/>
  <c r="AP169" i="13"/>
  <c r="AO169" i="13"/>
  <c r="O165" i="12" s="1"/>
  <c r="AN169" i="13"/>
  <c r="AM169" i="13"/>
  <c r="AL169" i="13"/>
  <c r="N165" i="12" s="1"/>
  <c r="AJ169" i="13"/>
  <c r="AI169" i="13"/>
  <c r="M165" i="12" s="1"/>
  <c r="AH169" i="13"/>
  <c r="AG169" i="13"/>
  <c r="AG207" i="13" s="1"/>
  <c r="AF169" i="13"/>
  <c r="AF207" i="13" s="1"/>
  <c r="AE169" i="13"/>
  <c r="AD169" i="13"/>
  <c r="AB169" i="13"/>
  <c r="AA169" i="13"/>
  <c r="Z169" i="13"/>
  <c r="Y169" i="13"/>
  <c r="X169" i="13"/>
  <c r="V169" i="13"/>
  <c r="S169" i="13"/>
  <c r="R169" i="13"/>
  <c r="Q169" i="13"/>
  <c r="G165" i="12" s="1"/>
  <c r="O169" i="13"/>
  <c r="AD168" i="13"/>
  <c r="AC168" i="13"/>
  <c r="AB168" i="13"/>
  <c r="Y168" i="13"/>
  <c r="X168" i="13"/>
  <c r="T168" i="13"/>
  <c r="R168" i="13"/>
  <c r="BV166" i="13"/>
  <c r="BU166" i="13"/>
  <c r="BT166" i="13"/>
  <c r="BS166" i="13"/>
  <c r="BR166" i="13"/>
  <c r="BQ166" i="13"/>
  <c r="BP166" i="13"/>
  <c r="X162" i="12" s="1"/>
  <c r="BO166" i="13"/>
  <c r="BN166" i="13"/>
  <c r="BM166" i="13"/>
  <c r="W162" i="12" s="1"/>
  <c r="BL166" i="13"/>
  <c r="BK166" i="13"/>
  <c r="BJ166" i="13"/>
  <c r="BI166" i="13"/>
  <c r="BH166" i="13"/>
  <c r="BG166" i="13"/>
  <c r="U162" i="12" s="1"/>
  <c r="BF166" i="13"/>
  <c r="BD166" i="13"/>
  <c r="T162" i="12" s="1"/>
  <c r="BC166" i="13"/>
  <c r="BB166" i="13"/>
  <c r="BA166" i="13"/>
  <c r="S162" i="12" s="1"/>
  <c r="AZ166" i="13"/>
  <c r="AY166" i="13"/>
  <c r="AX166" i="13"/>
  <c r="AW166" i="13"/>
  <c r="AU166" i="13"/>
  <c r="Q162" i="12" s="1"/>
  <c r="AT166" i="13"/>
  <c r="AS166" i="13"/>
  <c r="AR166" i="13"/>
  <c r="AP166" i="13"/>
  <c r="AO166" i="13"/>
  <c r="O162" i="12" s="1"/>
  <c r="AN166" i="13"/>
  <c r="AM166" i="13"/>
  <c r="AL166" i="13"/>
  <c r="AK166" i="13"/>
  <c r="AJ166" i="13"/>
  <c r="AI166" i="13"/>
  <c r="M162" i="12" s="1"/>
  <c r="AH166" i="13"/>
  <c r="AG166" i="13"/>
  <c r="AF166" i="13"/>
  <c r="AD166" i="13"/>
  <c r="AC166" i="13"/>
  <c r="AB166" i="13"/>
  <c r="AA166" i="13"/>
  <c r="Z166" i="13"/>
  <c r="Y166" i="13"/>
  <c r="X166" i="13"/>
  <c r="W166" i="13"/>
  <c r="I162" i="12" s="1"/>
  <c r="V166" i="13"/>
  <c r="U166" i="13"/>
  <c r="S166" i="13"/>
  <c r="R166" i="13"/>
  <c r="Q166" i="13"/>
  <c r="G162" i="12" s="1"/>
  <c r="O166" i="13"/>
  <c r="BU165" i="13"/>
  <c r="BT165" i="13"/>
  <c r="BS165" i="13"/>
  <c r="BR165" i="13"/>
  <c r="BO165" i="13"/>
  <c r="BN165" i="13"/>
  <c r="BL165" i="13"/>
  <c r="BK165" i="13"/>
  <c r="BJ165" i="13"/>
  <c r="BJ163" i="13" s="1"/>
  <c r="BI165" i="13"/>
  <c r="BG165" i="13"/>
  <c r="U161" i="12" s="1"/>
  <c r="BE165" i="13"/>
  <c r="BD165" i="13"/>
  <c r="T161" i="12" s="1"/>
  <c r="BB165" i="13"/>
  <c r="AZ165" i="13"/>
  <c r="AY165" i="13"/>
  <c r="AX165" i="13"/>
  <c r="R161" i="12" s="1"/>
  <c r="AW165" i="13"/>
  <c r="AV165" i="13"/>
  <c r="AT165" i="13"/>
  <c r="AS165" i="13"/>
  <c r="AR165" i="13"/>
  <c r="AQ165" i="13"/>
  <c r="AP165" i="13"/>
  <c r="AN165" i="13"/>
  <c r="AL165" i="13"/>
  <c r="AK165" i="13"/>
  <c r="AJ165" i="13"/>
  <c r="AI165" i="13"/>
  <c r="M161" i="12" s="1"/>
  <c r="AH165" i="13"/>
  <c r="AG165" i="13"/>
  <c r="AF165" i="13"/>
  <c r="L161" i="12" s="1"/>
  <c r="AD165" i="13"/>
  <c r="AC165" i="13"/>
  <c r="K161" i="12" s="1"/>
  <c r="AA165" i="13"/>
  <c r="Y165" i="13"/>
  <c r="X165" i="13"/>
  <c r="W165" i="13"/>
  <c r="V165" i="13"/>
  <c r="U165" i="13"/>
  <c r="T165" i="13"/>
  <c r="S165" i="13"/>
  <c r="R165" i="13"/>
  <c r="Q165" i="13"/>
  <c r="G161" i="12" s="1"/>
  <c r="P165" i="13"/>
  <c r="O165" i="13"/>
  <c r="BT164" i="13"/>
  <c r="BS164" i="13"/>
  <c r="BR164" i="13"/>
  <c r="BO164" i="13"/>
  <c r="BN164" i="13"/>
  <c r="BM164" i="13"/>
  <c r="BK164" i="13"/>
  <c r="BJ164" i="13"/>
  <c r="BI164" i="13"/>
  <c r="BH164" i="13"/>
  <c r="BF164" i="13"/>
  <c r="BE164" i="13"/>
  <c r="BB164" i="13"/>
  <c r="AZ164" i="13"/>
  <c r="AW164" i="13"/>
  <c r="AR164" i="13"/>
  <c r="P160" i="12" s="1"/>
  <c r="AP164" i="13"/>
  <c r="AO164" i="13"/>
  <c r="O160" i="12" s="1"/>
  <c r="AN164" i="13"/>
  <c r="AM164" i="13"/>
  <c r="AL164" i="13"/>
  <c r="N160" i="12" s="1"/>
  <c r="AF164" i="13"/>
  <c r="L160" i="12" s="1"/>
  <c r="AE164" i="13"/>
  <c r="AD164" i="13"/>
  <c r="AC164" i="13"/>
  <c r="Z164" i="13"/>
  <c r="V164" i="13"/>
  <c r="S164" i="13"/>
  <c r="O164" i="13"/>
  <c r="BT163" i="13"/>
  <c r="AJ23" i="4" s="1"/>
  <c r="AD163" i="13"/>
  <c r="R162" i="13"/>
  <c r="Q162" i="13"/>
  <c r="G158" i="12" s="1"/>
  <c r="G214" i="12" s="1"/>
  <c r="P162" i="13"/>
  <c r="O162" i="13"/>
  <c r="O218" i="13" s="1"/>
  <c r="BV160" i="13"/>
  <c r="BU160" i="13"/>
  <c r="BT160" i="13"/>
  <c r="BS160" i="13"/>
  <c r="Y156" i="12" s="1"/>
  <c r="BQ160" i="13"/>
  <c r="BP160" i="13"/>
  <c r="BM160" i="13"/>
  <c r="BL160" i="13"/>
  <c r="BK160" i="13"/>
  <c r="BJ160" i="13"/>
  <c r="BI160" i="13"/>
  <c r="BG160" i="13"/>
  <c r="BF160" i="13"/>
  <c r="BE160" i="13"/>
  <c r="BD160" i="13"/>
  <c r="BD199" i="13" s="1"/>
  <c r="BC160" i="13"/>
  <c r="BB160" i="13"/>
  <c r="BA160" i="13"/>
  <c r="AY160" i="13"/>
  <c r="AX160" i="13"/>
  <c r="AW160" i="13"/>
  <c r="AV160" i="13"/>
  <c r="AR160" i="13"/>
  <c r="P156" i="12" s="1"/>
  <c r="AQ160" i="13"/>
  <c r="AO160" i="13"/>
  <c r="AN160" i="13"/>
  <c r="AM160" i="13"/>
  <c r="AL160" i="13"/>
  <c r="N156" i="12" s="1"/>
  <c r="AJ160" i="13"/>
  <c r="AJ199" i="13" s="1"/>
  <c r="AI160" i="13"/>
  <c r="AH160" i="13"/>
  <c r="AG160" i="13"/>
  <c r="AF160" i="13"/>
  <c r="AE160" i="13"/>
  <c r="AD160" i="13"/>
  <c r="AC160" i="13"/>
  <c r="K156" i="12" s="1"/>
  <c r="AB160" i="13"/>
  <c r="AA160" i="13"/>
  <c r="Z160" i="13"/>
  <c r="Y160" i="13"/>
  <c r="X160" i="13"/>
  <c r="W160" i="13"/>
  <c r="V160" i="13"/>
  <c r="V199" i="13" s="1"/>
  <c r="U160" i="13"/>
  <c r="T160" i="13"/>
  <c r="H156" i="12" s="1"/>
  <c r="S160" i="13"/>
  <c r="R160" i="13"/>
  <c r="Q160" i="13"/>
  <c r="P160" i="13"/>
  <c r="O160" i="13"/>
  <c r="BV159" i="13"/>
  <c r="BU159" i="13"/>
  <c r="BS159" i="13"/>
  <c r="Y155" i="12" s="1"/>
  <c r="BR159" i="13"/>
  <c r="BQ159" i="13"/>
  <c r="BP159" i="13"/>
  <c r="X155" i="12" s="1"/>
  <c r="X194" i="12" s="1"/>
  <c r="BO159" i="13"/>
  <c r="BN159" i="13"/>
  <c r="BM159" i="13"/>
  <c r="W155" i="12" s="1"/>
  <c r="BK159" i="13"/>
  <c r="BK198" i="13" s="1"/>
  <c r="BJ159" i="13"/>
  <c r="BI159" i="13"/>
  <c r="BG159" i="13"/>
  <c r="BF159" i="13"/>
  <c r="BF198" i="13" s="1"/>
  <c r="BE159" i="13"/>
  <c r="BD159" i="13"/>
  <c r="BC159" i="13"/>
  <c r="BB159" i="13"/>
  <c r="BA159" i="13"/>
  <c r="AZ159" i="13"/>
  <c r="AY159" i="13"/>
  <c r="AX159" i="13"/>
  <c r="R155" i="12" s="1"/>
  <c r="AW159" i="13"/>
  <c r="AV159" i="13"/>
  <c r="AU159" i="13"/>
  <c r="AT159" i="13"/>
  <c r="AS159" i="13"/>
  <c r="AR159" i="13"/>
  <c r="AR198" i="13" s="1"/>
  <c r="AQ159" i="13"/>
  <c r="AP159" i="13"/>
  <c r="AO159" i="13"/>
  <c r="AM159" i="13"/>
  <c r="AL159" i="13"/>
  <c r="AK159" i="13"/>
  <c r="AK198" i="13" s="1"/>
  <c r="AJ159" i="13"/>
  <c r="AI159" i="13"/>
  <c r="AH159" i="13"/>
  <c r="AG159" i="13"/>
  <c r="AE159" i="13"/>
  <c r="AD159" i="13"/>
  <c r="AC159" i="13"/>
  <c r="AB159" i="13"/>
  <c r="AB198" i="13" s="1"/>
  <c r="AA159" i="13"/>
  <c r="Z159" i="13"/>
  <c r="Y159" i="13"/>
  <c r="W159" i="13"/>
  <c r="V159" i="13"/>
  <c r="U159" i="13"/>
  <c r="T159" i="13"/>
  <c r="S159" i="13"/>
  <c r="R159" i="13"/>
  <c r="Q159" i="13"/>
  <c r="P159" i="13"/>
  <c r="O159" i="13"/>
  <c r="BV158" i="13"/>
  <c r="BU158" i="13"/>
  <c r="BT158" i="13"/>
  <c r="BS158" i="13"/>
  <c r="BR158" i="13"/>
  <c r="BQ158" i="13"/>
  <c r="BP158" i="13"/>
  <c r="BO158" i="13"/>
  <c r="BO211" i="13" s="1"/>
  <c r="BN158" i="13"/>
  <c r="BM158" i="13"/>
  <c r="BL158" i="13"/>
  <c r="BK158" i="13"/>
  <c r="BJ158" i="13"/>
  <c r="BI158" i="13"/>
  <c r="BG158" i="13"/>
  <c r="BF158" i="13"/>
  <c r="BE158" i="13"/>
  <c r="BC158" i="13"/>
  <c r="BB158" i="13"/>
  <c r="BA158" i="13"/>
  <c r="S154" i="12" s="1"/>
  <c r="AY158" i="13"/>
  <c r="AX158" i="13"/>
  <c r="R154" i="12" s="1"/>
  <c r="AW158" i="13"/>
  <c r="AW211" i="13" s="1"/>
  <c r="AV158" i="13"/>
  <c r="AU158" i="13"/>
  <c r="AT158" i="13"/>
  <c r="AS158" i="13"/>
  <c r="AR158" i="13"/>
  <c r="P154" i="12" s="1"/>
  <c r="AQ158" i="13"/>
  <c r="AN158" i="13"/>
  <c r="AM158" i="13"/>
  <c r="AL158" i="13"/>
  <c r="AK158" i="13"/>
  <c r="AJ158" i="13"/>
  <c r="AI158" i="13"/>
  <c r="AH158" i="13"/>
  <c r="AG158" i="13"/>
  <c r="AF158" i="13"/>
  <c r="AE158" i="13"/>
  <c r="AE211" i="13" s="1"/>
  <c r="AD158" i="13"/>
  <c r="AC158" i="13"/>
  <c r="AB158" i="13"/>
  <c r="AA158" i="13"/>
  <c r="Z158" i="13"/>
  <c r="J154" i="12" s="1"/>
  <c r="X158" i="13"/>
  <c r="W158" i="13"/>
  <c r="V158" i="13"/>
  <c r="U158" i="13"/>
  <c r="S158" i="13"/>
  <c r="R158" i="13"/>
  <c r="P158" i="13"/>
  <c r="O158" i="13"/>
  <c r="BU157" i="13"/>
  <c r="BS157" i="13"/>
  <c r="BR157" i="13"/>
  <c r="BQ157" i="13"/>
  <c r="BP157" i="13"/>
  <c r="BO157" i="13"/>
  <c r="BN157" i="13"/>
  <c r="BM157" i="13"/>
  <c r="BL157" i="13"/>
  <c r="BK157" i="13"/>
  <c r="BJ157" i="13"/>
  <c r="G151" i="11" s="1"/>
  <c r="BI157" i="13"/>
  <c r="BG157" i="13"/>
  <c r="U153" i="12" s="1"/>
  <c r="BF157" i="13"/>
  <c r="BC157" i="13"/>
  <c r="BB157" i="13"/>
  <c r="BA157" i="13"/>
  <c r="AU157" i="13"/>
  <c r="AT157" i="13"/>
  <c r="AS157" i="13"/>
  <c r="AQ157" i="13"/>
  <c r="AP157" i="13"/>
  <c r="AM157" i="13"/>
  <c r="AK157" i="13"/>
  <c r="AJ157" i="13"/>
  <c r="AH157" i="13"/>
  <c r="AF157" i="13"/>
  <c r="L153" i="12" s="1"/>
  <c r="AE157" i="13"/>
  <c r="AD157" i="13"/>
  <c r="AB157" i="13"/>
  <c r="AA157" i="13"/>
  <c r="Z157" i="13"/>
  <c r="J153" i="12" s="1"/>
  <c r="W157" i="13"/>
  <c r="I153" i="12" s="1"/>
  <c r="V157" i="13"/>
  <c r="U157" i="13"/>
  <c r="T157" i="13"/>
  <c r="S157" i="13"/>
  <c r="R157" i="13"/>
  <c r="BU156" i="13"/>
  <c r="BS156" i="13"/>
  <c r="BO156" i="13"/>
  <c r="BM156" i="13"/>
  <c r="W152" i="12" s="1"/>
  <c r="BL156" i="13"/>
  <c r="BJ156" i="13"/>
  <c r="V152" i="12" s="1"/>
  <c r="BI156" i="13"/>
  <c r="BF156" i="13"/>
  <c r="BF155" i="13" s="1"/>
  <c r="BE156" i="13"/>
  <c r="BD156" i="13"/>
  <c r="AX156" i="13"/>
  <c r="AV156" i="13"/>
  <c r="AT156" i="13"/>
  <c r="AQ156" i="13"/>
  <c r="AP156" i="13"/>
  <c r="AO156" i="13"/>
  <c r="O152" i="12" s="1"/>
  <c r="AL156" i="13"/>
  <c r="N152" i="12" s="1"/>
  <c r="AK156" i="13"/>
  <c r="AF156" i="13"/>
  <c r="AD156" i="13"/>
  <c r="AC156" i="13"/>
  <c r="K152" i="12" s="1"/>
  <c r="AA156" i="13"/>
  <c r="AA155" i="13" s="1"/>
  <c r="W156" i="13"/>
  <c r="U156" i="13"/>
  <c r="T156" i="13"/>
  <c r="R156" i="13"/>
  <c r="Q156" i="13"/>
  <c r="G152" i="12" s="1"/>
  <c r="O156" i="13"/>
  <c r="BV154" i="13"/>
  <c r="BU154" i="13"/>
  <c r="BT154" i="13"/>
  <c r="BR154" i="13"/>
  <c r="BQ154" i="13"/>
  <c r="BP154" i="13"/>
  <c r="X150" i="12" s="1"/>
  <c r="BO154" i="13"/>
  <c r="BN154" i="13"/>
  <c r="BL154" i="13"/>
  <c r="BK154" i="13"/>
  <c r="BJ154" i="13"/>
  <c r="V150" i="12" s="1"/>
  <c r="BI154" i="13"/>
  <c r="BH154" i="13"/>
  <c r="BG154" i="13"/>
  <c r="BE154" i="13"/>
  <c r="BD154" i="13"/>
  <c r="T150" i="12" s="1"/>
  <c r="BB154" i="13"/>
  <c r="BA154" i="13"/>
  <c r="AZ154" i="13"/>
  <c r="AY154" i="13"/>
  <c r="AX154" i="13"/>
  <c r="AW154" i="13"/>
  <c r="AV154" i="13"/>
  <c r="AU154" i="13"/>
  <c r="Q150" i="12" s="1"/>
  <c r="AS154" i="13"/>
  <c r="AR154" i="13"/>
  <c r="P150" i="12" s="1"/>
  <c r="AQ154" i="13"/>
  <c r="AP154" i="13"/>
  <c r="AN154" i="13"/>
  <c r="AL154" i="13"/>
  <c r="N150" i="12" s="1"/>
  <c r="AK154" i="13"/>
  <c r="AJ154" i="13"/>
  <c r="AI154" i="13"/>
  <c r="M150" i="12" s="1"/>
  <c r="AH154" i="13"/>
  <c r="AG154" i="13"/>
  <c r="AD154" i="13"/>
  <c r="AC154" i="13"/>
  <c r="AB154" i="13"/>
  <c r="AA154" i="13"/>
  <c r="Z154" i="13"/>
  <c r="J150" i="12" s="1"/>
  <c r="Y154" i="13"/>
  <c r="V154" i="13"/>
  <c r="T154" i="13"/>
  <c r="H150" i="12" s="1"/>
  <c r="S154" i="13"/>
  <c r="Q154" i="13"/>
  <c r="P154" i="13"/>
  <c r="O154" i="13"/>
  <c r="BV153" i="13"/>
  <c r="Z149" i="12" s="1"/>
  <c r="BU153" i="13"/>
  <c r="BS153" i="13"/>
  <c r="BP153" i="13"/>
  <c r="X149" i="12" s="1"/>
  <c r="BN153" i="13"/>
  <c r="BM153" i="13"/>
  <c r="W149" i="12" s="1"/>
  <c r="BJ153" i="13"/>
  <c r="BI153" i="13"/>
  <c r="Y20" i="4" s="1"/>
  <c r="BH153" i="13"/>
  <c r="X20" i="4" s="1"/>
  <c r="BE153" i="13"/>
  <c r="BD153" i="13"/>
  <c r="BB153" i="13"/>
  <c r="AV153" i="13"/>
  <c r="AS153" i="13"/>
  <c r="AP153" i="13"/>
  <c r="AP365" i="13" s="1"/>
  <c r="AG153" i="13"/>
  <c r="AC153" i="13"/>
  <c r="K149" i="12" s="1"/>
  <c r="Z153" i="13"/>
  <c r="V153" i="13"/>
  <c r="Q153" i="13"/>
  <c r="G149" i="12" s="1"/>
  <c r="BV149" i="13"/>
  <c r="BU149" i="13"/>
  <c r="BV196" i="13" s="1"/>
  <c r="BT149" i="13"/>
  <c r="BU196" i="13" s="1"/>
  <c r="BR149" i="13"/>
  <c r="BQ149" i="13"/>
  <c r="BP149" i="13"/>
  <c r="X145" i="12" s="1"/>
  <c r="BO149" i="13"/>
  <c r="BN149" i="13"/>
  <c r="BM149" i="13"/>
  <c r="BL149" i="13"/>
  <c r="BJ149" i="13"/>
  <c r="BI149" i="13"/>
  <c r="BH149" i="13"/>
  <c r="BI196" i="13" s="1"/>
  <c r="BG149" i="13"/>
  <c r="BE149" i="13"/>
  <c r="BD149" i="13"/>
  <c r="BB149" i="13"/>
  <c r="BA149" i="13"/>
  <c r="AZ149" i="13"/>
  <c r="AY149" i="13"/>
  <c r="AX149" i="13"/>
  <c r="AW149" i="13"/>
  <c r="AV149" i="13"/>
  <c r="AT149" i="13"/>
  <c r="AS149" i="13"/>
  <c r="AR149" i="13"/>
  <c r="AQ149" i="13"/>
  <c r="AR196" i="13" s="1"/>
  <c r="AP149" i="13"/>
  <c r="AN149" i="13"/>
  <c r="AL149" i="13"/>
  <c r="N145" i="12" s="1"/>
  <c r="AK149" i="13"/>
  <c r="AJ149" i="13"/>
  <c r="AI149" i="13"/>
  <c r="AH149" i="13"/>
  <c r="AF149" i="13"/>
  <c r="L145" i="12" s="1"/>
  <c r="AE149" i="13"/>
  <c r="AF196" i="13" s="1"/>
  <c r="AD149" i="13"/>
  <c r="AC149" i="13"/>
  <c r="K145" i="12" s="1"/>
  <c r="L192" i="12" s="1"/>
  <c r="AB149" i="13"/>
  <c r="AA149" i="13"/>
  <c r="Z149" i="13"/>
  <c r="J145" i="12" s="1"/>
  <c r="Y149" i="13"/>
  <c r="V149" i="13"/>
  <c r="U149" i="13"/>
  <c r="T149" i="13"/>
  <c r="U196" i="13" s="1"/>
  <c r="S149" i="13"/>
  <c r="T196" i="13" s="1"/>
  <c r="R149" i="13"/>
  <c r="S196" i="13" s="1"/>
  <c r="Q149" i="13"/>
  <c r="P149" i="13"/>
  <c r="BV148" i="13"/>
  <c r="H142" i="11" s="1"/>
  <c r="BU148" i="13"/>
  <c r="BS148" i="13"/>
  <c r="Y144" i="12" s="1"/>
  <c r="BR148" i="13"/>
  <c r="BQ148" i="13"/>
  <c r="BP148" i="13"/>
  <c r="X144" i="12" s="1"/>
  <c r="BN148" i="13"/>
  <c r="BM148" i="13"/>
  <c r="BL148" i="13"/>
  <c r="BK148" i="13"/>
  <c r="BJ148" i="13"/>
  <c r="BI148" i="13"/>
  <c r="BH148" i="13"/>
  <c r="BG148" i="13"/>
  <c r="BF148" i="13"/>
  <c r="BE148" i="13"/>
  <c r="BD148" i="13"/>
  <c r="T144" i="12" s="1"/>
  <c r="BC148" i="13"/>
  <c r="BB148" i="13"/>
  <c r="BA148" i="13"/>
  <c r="S144" i="12" s="1"/>
  <c r="AZ148" i="13"/>
  <c r="AY148" i="13"/>
  <c r="AX148" i="13"/>
  <c r="AW148" i="13"/>
  <c r="AV148" i="13"/>
  <c r="AU148" i="13"/>
  <c r="AT148" i="13"/>
  <c r="AS148" i="13"/>
  <c r="AO148" i="13"/>
  <c r="O144" i="12" s="1"/>
  <c r="AN148" i="13"/>
  <c r="AM148" i="13"/>
  <c r="AL148" i="13"/>
  <c r="AK148" i="13"/>
  <c r="AJ148" i="13"/>
  <c r="AH148" i="13"/>
  <c r="AG148" i="13"/>
  <c r="AF148" i="13"/>
  <c r="L144" i="12" s="1"/>
  <c r="AE148" i="13"/>
  <c r="AC148" i="13"/>
  <c r="K144" i="12" s="1"/>
  <c r="AA148" i="13"/>
  <c r="Z148" i="13"/>
  <c r="Y148" i="13"/>
  <c r="X148" i="13"/>
  <c r="W148" i="13"/>
  <c r="I144" i="12" s="1"/>
  <c r="V148" i="13"/>
  <c r="U148" i="13"/>
  <c r="T148" i="13"/>
  <c r="S148" i="13"/>
  <c r="R148" i="13"/>
  <c r="Q148" i="13"/>
  <c r="G144" i="12" s="1"/>
  <c r="P148" i="13"/>
  <c r="O148" i="13"/>
  <c r="BI147" i="13"/>
  <c r="BF147" i="13"/>
  <c r="BD147" i="13"/>
  <c r="T143" i="12" s="1"/>
  <c r="BB147" i="13"/>
  <c r="BA147" i="13"/>
  <c r="S143" i="12" s="1"/>
  <c r="AZ147" i="13"/>
  <c r="AX147" i="13"/>
  <c r="AW147" i="13"/>
  <c r="AV147" i="13"/>
  <c r="AU147" i="13"/>
  <c r="Q143" i="12" s="1"/>
  <c r="AS147" i="13"/>
  <c r="AR147" i="13"/>
  <c r="P143" i="12" s="1"/>
  <c r="AQ147" i="13"/>
  <c r="AP147" i="13"/>
  <c r="AO147" i="13"/>
  <c r="O143" i="12" s="1"/>
  <c r="AN147" i="13"/>
  <c r="AL147" i="13"/>
  <c r="N143" i="12" s="1"/>
  <c r="AJ147" i="13"/>
  <c r="AI147" i="13"/>
  <c r="AH147" i="13"/>
  <c r="AG147" i="13"/>
  <c r="AF147" i="13"/>
  <c r="AD147" i="13"/>
  <c r="AC147" i="13"/>
  <c r="AB147" i="13"/>
  <c r="Z147" i="13"/>
  <c r="V147" i="13"/>
  <c r="U147" i="13"/>
  <c r="T147" i="13"/>
  <c r="H143" i="12" s="1"/>
  <c r="S147" i="13"/>
  <c r="R147" i="13"/>
  <c r="Q147" i="13"/>
  <c r="G143" i="12" s="1"/>
  <c r="O147" i="13"/>
  <c r="AE146" i="13"/>
  <c r="AD146" i="13"/>
  <c r="AC146" i="13"/>
  <c r="K142" i="12" s="1"/>
  <c r="AB146" i="13"/>
  <c r="AA146" i="13"/>
  <c r="Z146" i="13"/>
  <c r="W146" i="13"/>
  <c r="V146" i="13"/>
  <c r="W195" i="13" s="1"/>
  <c r="U146" i="13"/>
  <c r="T146" i="13"/>
  <c r="H142" i="12" s="1"/>
  <c r="S146" i="13"/>
  <c r="R146" i="13"/>
  <c r="Q146" i="13"/>
  <c r="O146" i="13"/>
  <c r="BV145" i="13"/>
  <c r="Z141" i="12" s="1"/>
  <c r="BU145" i="13"/>
  <c r="BT145" i="13"/>
  <c r="BS145" i="13"/>
  <c r="BO145" i="13"/>
  <c r="BN145" i="13"/>
  <c r="BM145" i="13"/>
  <c r="BN194" i="13" s="1"/>
  <c r="BL145" i="13"/>
  <c r="BJ145" i="13"/>
  <c r="BI145" i="13"/>
  <c r="BH145" i="13"/>
  <c r="BD145" i="13"/>
  <c r="T141" i="12" s="1"/>
  <c r="BB145" i="13"/>
  <c r="BA145" i="13"/>
  <c r="S141" i="12" s="1"/>
  <c r="AY145" i="13"/>
  <c r="AR145" i="13"/>
  <c r="P141" i="12" s="1"/>
  <c r="AP145" i="13"/>
  <c r="AO145" i="13"/>
  <c r="AL145" i="13"/>
  <c r="N141" i="12" s="1"/>
  <c r="AJ145" i="13"/>
  <c r="AH145" i="13"/>
  <c r="AF145" i="13"/>
  <c r="AE145" i="13"/>
  <c r="AF194" i="13" s="1"/>
  <c r="AA145" i="13"/>
  <c r="Z145" i="13"/>
  <c r="J141" i="12" s="1"/>
  <c r="Y145" i="13"/>
  <c r="P145" i="13"/>
  <c r="O145" i="13"/>
  <c r="BV143" i="13"/>
  <c r="Z139" i="12" s="1"/>
  <c r="BU143" i="13"/>
  <c r="BT143" i="13"/>
  <c r="BS143" i="13"/>
  <c r="Y139" i="12" s="1"/>
  <c r="BR143" i="13"/>
  <c r="BQ143" i="13"/>
  <c r="BP143" i="13"/>
  <c r="X139" i="12" s="1"/>
  <c r="BN143" i="13"/>
  <c r="BM143" i="13"/>
  <c r="W139" i="12" s="1"/>
  <c r="BL143" i="13"/>
  <c r="BK143" i="13"/>
  <c r="BI143" i="13"/>
  <c r="BH143" i="13"/>
  <c r="BF143" i="13"/>
  <c r="BE143" i="13"/>
  <c r="BD143" i="13"/>
  <c r="BC143" i="13"/>
  <c r="BB143" i="13"/>
  <c r="BA143" i="13"/>
  <c r="S139" i="12" s="1"/>
  <c r="AX143" i="13"/>
  <c r="F137" i="11" s="1"/>
  <c r="AW143" i="13"/>
  <c r="AV143" i="13"/>
  <c r="AU143" i="13"/>
  <c r="Q139" i="12" s="1"/>
  <c r="AT143" i="13"/>
  <c r="AS143" i="13"/>
  <c r="AR143" i="13"/>
  <c r="AP143" i="13"/>
  <c r="AN143" i="13"/>
  <c r="AM143" i="13"/>
  <c r="AL143" i="13"/>
  <c r="AK143" i="13"/>
  <c r="AJ143" i="13"/>
  <c r="AI143" i="13"/>
  <c r="AH143" i="13"/>
  <c r="AG143" i="13"/>
  <c r="AF143" i="13"/>
  <c r="L139" i="12" s="1"/>
  <c r="AE143" i="13"/>
  <c r="AD143" i="13"/>
  <c r="AC143" i="13"/>
  <c r="K139" i="12" s="1"/>
  <c r="AB143" i="13"/>
  <c r="AA143" i="13"/>
  <c r="Y143" i="13"/>
  <c r="X143" i="13"/>
  <c r="W143" i="13"/>
  <c r="V143" i="13"/>
  <c r="T143" i="13"/>
  <c r="H139" i="12" s="1"/>
  <c r="S143" i="13"/>
  <c r="R143" i="13"/>
  <c r="Q143" i="13"/>
  <c r="G139" i="12" s="1"/>
  <c r="P143" i="13"/>
  <c r="O143" i="13"/>
  <c r="BV142" i="13"/>
  <c r="BU142" i="13"/>
  <c r="BT142" i="13"/>
  <c r="BR142" i="13"/>
  <c r="BQ142" i="13"/>
  <c r="BO142" i="13"/>
  <c r="BM142" i="13"/>
  <c r="BL142" i="13"/>
  <c r="BK142" i="13"/>
  <c r="BI142" i="13"/>
  <c r="BH142" i="13"/>
  <c r="BG142" i="13"/>
  <c r="U138" i="12" s="1"/>
  <c r="BF142" i="13"/>
  <c r="BE142" i="13"/>
  <c r="BD142" i="13"/>
  <c r="T138" i="12" s="1"/>
  <c r="BC142" i="13"/>
  <c r="BB142" i="13"/>
  <c r="BA142" i="13"/>
  <c r="S138" i="12" s="1"/>
  <c r="AZ142" i="13"/>
  <c r="AY142" i="13"/>
  <c r="AX142" i="13"/>
  <c r="AV142" i="13"/>
  <c r="AU142" i="13"/>
  <c r="AT142" i="13"/>
  <c r="AS142" i="13"/>
  <c r="AR142" i="13"/>
  <c r="AQ142" i="13"/>
  <c r="AP142" i="13"/>
  <c r="AO142" i="13"/>
  <c r="AN142" i="13"/>
  <c r="AJ142" i="13"/>
  <c r="AI142" i="13"/>
  <c r="AH142" i="13"/>
  <c r="AG142" i="13"/>
  <c r="AF142" i="13"/>
  <c r="AE142" i="13"/>
  <c r="AD142" i="13"/>
  <c r="AC142" i="13"/>
  <c r="K138" i="12" s="1"/>
  <c r="AB142" i="13"/>
  <c r="AA142" i="13"/>
  <c r="Z142" i="13"/>
  <c r="J138" i="12" s="1"/>
  <c r="Y142" i="13"/>
  <c r="X142" i="13"/>
  <c r="W142" i="13"/>
  <c r="V142" i="13"/>
  <c r="U142" i="13"/>
  <c r="T142" i="13"/>
  <c r="H138" i="12" s="1"/>
  <c r="S142" i="13"/>
  <c r="R142" i="13"/>
  <c r="P142" i="13"/>
  <c r="O142" i="13"/>
  <c r="BV141" i="13"/>
  <c r="BU141" i="13"/>
  <c r="BT141" i="13"/>
  <c r="BS141" i="13"/>
  <c r="BR141" i="13"/>
  <c r="BP141" i="13"/>
  <c r="X137" i="12" s="1"/>
  <c r="BN141" i="13"/>
  <c r="BM141" i="13"/>
  <c r="BL141" i="13"/>
  <c r="BI141" i="13"/>
  <c r="BH141" i="13"/>
  <c r="BF141" i="13"/>
  <c r="BD141" i="13"/>
  <c r="T137" i="12" s="1"/>
  <c r="BC141" i="13"/>
  <c r="BB141" i="13"/>
  <c r="BA141" i="13"/>
  <c r="S137" i="12" s="1"/>
  <c r="AZ141" i="13"/>
  <c r="AX141" i="13"/>
  <c r="AW141" i="13"/>
  <c r="AV141" i="13"/>
  <c r="AU141" i="13"/>
  <c r="Q137" i="12" s="1"/>
  <c r="AT141" i="13"/>
  <c r="AS141" i="13"/>
  <c r="AR141" i="13"/>
  <c r="AQ141" i="13"/>
  <c r="AP141" i="13"/>
  <c r="AO141" i="13"/>
  <c r="AN141" i="13"/>
  <c r="AL141" i="13"/>
  <c r="N137" i="12" s="1"/>
  <c r="AK141" i="13"/>
  <c r="AJ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I137" i="12" s="1"/>
  <c r="V141" i="13"/>
  <c r="U141" i="13"/>
  <c r="T141" i="13"/>
  <c r="H137" i="12" s="1"/>
  <c r="R141" i="13"/>
  <c r="Q141" i="13"/>
  <c r="G137" i="12" s="1"/>
  <c r="P141" i="13"/>
  <c r="O141" i="13"/>
  <c r="BU140" i="13"/>
  <c r="BT140" i="13"/>
  <c r="BR140" i="13"/>
  <c r="BQ140" i="13"/>
  <c r="BP140" i="13"/>
  <c r="X136" i="12" s="1"/>
  <c r="BO140" i="13"/>
  <c r="BM140" i="13"/>
  <c r="W136" i="12" s="1"/>
  <c r="BL140" i="13"/>
  <c r="BJ140" i="13"/>
  <c r="V136" i="12" s="1"/>
  <c r="BI140" i="13"/>
  <c r="BH140" i="13"/>
  <c r="BG140" i="13"/>
  <c r="U136" i="12" s="1"/>
  <c r="BF140" i="13"/>
  <c r="BE140" i="13"/>
  <c r="BD140" i="13"/>
  <c r="T136" i="12" s="1"/>
  <c r="BB140" i="13"/>
  <c r="AW140" i="13"/>
  <c r="AV140" i="13"/>
  <c r="AU140" i="13"/>
  <c r="AR140" i="13"/>
  <c r="AP140" i="13"/>
  <c r="AO140" i="13"/>
  <c r="AN140" i="13"/>
  <c r="AM140" i="13"/>
  <c r="AK140" i="13"/>
  <c r="AJ140" i="13"/>
  <c r="AI140" i="13"/>
  <c r="AH140" i="13"/>
  <c r="AG140" i="13"/>
  <c r="AF140" i="13"/>
  <c r="L136" i="12" s="1"/>
  <c r="AE140" i="13"/>
  <c r="AD140" i="13"/>
  <c r="AC140" i="13"/>
  <c r="AB140" i="13"/>
  <c r="V140" i="13"/>
  <c r="T140" i="13"/>
  <c r="S140" i="13"/>
  <c r="R140" i="13"/>
  <c r="Q140" i="13"/>
  <c r="G136" i="12" s="1"/>
  <c r="P140" i="13"/>
  <c r="Q139" i="13"/>
  <c r="G135" i="12" s="1"/>
  <c r="P139" i="13"/>
  <c r="O139" i="13"/>
  <c r="BV137" i="13"/>
  <c r="BU137" i="13"/>
  <c r="BS137" i="13"/>
  <c r="Y133" i="12" s="1"/>
  <c r="BR137" i="13"/>
  <c r="BQ137" i="13"/>
  <c r="BO137" i="13"/>
  <c r="BM137" i="13"/>
  <c r="BL137" i="13"/>
  <c r="BK137" i="13"/>
  <c r="BJ137" i="13"/>
  <c r="BI137" i="13"/>
  <c r="BH137" i="13"/>
  <c r="BG137" i="13"/>
  <c r="BF137" i="13"/>
  <c r="BE137" i="13"/>
  <c r="BD137" i="13"/>
  <c r="BA137" i="13"/>
  <c r="AZ137" i="13"/>
  <c r="AX137" i="13"/>
  <c r="AW137" i="13"/>
  <c r="AV137" i="13"/>
  <c r="AU137" i="13"/>
  <c r="Q133" i="12" s="1"/>
  <c r="AT137" i="13"/>
  <c r="AS137" i="13"/>
  <c r="AP137" i="13"/>
  <c r="AN137" i="13"/>
  <c r="AL137" i="13"/>
  <c r="N133" i="12" s="1"/>
  <c r="AJ137" i="13"/>
  <c r="AI137" i="13"/>
  <c r="M133" i="12" s="1"/>
  <c r="AH137" i="13"/>
  <c r="AG137" i="13"/>
  <c r="AF137" i="13"/>
  <c r="AA137" i="13"/>
  <c r="Z137" i="13"/>
  <c r="Y137" i="13"/>
  <c r="X137" i="13"/>
  <c r="V137" i="13"/>
  <c r="U137" i="13"/>
  <c r="T137" i="13"/>
  <c r="R137" i="13"/>
  <c r="O137" i="13"/>
  <c r="BV136" i="13"/>
  <c r="BQ136" i="13"/>
  <c r="BQ135" i="13" s="1"/>
  <c r="BP136" i="13"/>
  <c r="X132" i="12" s="1"/>
  <c r="BM136" i="13"/>
  <c r="BL136" i="13"/>
  <c r="BK136" i="13"/>
  <c r="BJ136" i="13"/>
  <c r="G130" i="11" s="1"/>
  <c r="BI136" i="13"/>
  <c r="BF136" i="13"/>
  <c r="BE136" i="13"/>
  <c r="BE135" i="13" s="1"/>
  <c r="BC136" i="13"/>
  <c r="BB136" i="13"/>
  <c r="AY136" i="13"/>
  <c r="AX136" i="13"/>
  <c r="AS136" i="13"/>
  <c r="AO136" i="13"/>
  <c r="AM136" i="13"/>
  <c r="AL136" i="13"/>
  <c r="E130" i="11" s="1"/>
  <c r="AJ136" i="13"/>
  <c r="AJ135" i="13" s="1"/>
  <c r="AI136" i="13"/>
  <c r="M132" i="12" s="1"/>
  <c r="AH136" i="13"/>
  <c r="AH135" i="13" s="1"/>
  <c r="AF136" i="13"/>
  <c r="AE136" i="13"/>
  <c r="AC136" i="13"/>
  <c r="Z136" i="13"/>
  <c r="Y136" i="13"/>
  <c r="Y135" i="13" s="1"/>
  <c r="X136" i="13"/>
  <c r="V136" i="13"/>
  <c r="U136" i="13"/>
  <c r="R136" i="13"/>
  <c r="P136" i="13"/>
  <c r="O136" i="13"/>
  <c r="AT134" i="13"/>
  <c r="AS134" i="13"/>
  <c r="AT192" i="13" s="1"/>
  <c r="AR134" i="13"/>
  <c r="P130" i="12" s="1"/>
  <c r="AQ134" i="13"/>
  <c r="AP134" i="13"/>
  <c r="AO134" i="13"/>
  <c r="AM134" i="13"/>
  <c r="AL134" i="13"/>
  <c r="N130" i="12" s="1"/>
  <c r="AK134" i="13"/>
  <c r="AJ134" i="13"/>
  <c r="AI134" i="13"/>
  <c r="AH134" i="13"/>
  <c r="AD134" i="13"/>
  <c r="AB134" i="13"/>
  <c r="Z134" i="13"/>
  <c r="Y134" i="13"/>
  <c r="X134" i="13"/>
  <c r="V134" i="13"/>
  <c r="U134" i="13"/>
  <c r="T134" i="13"/>
  <c r="H130" i="12" s="1"/>
  <c r="S134" i="13"/>
  <c r="R134" i="13"/>
  <c r="Q134" i="13"/>
  <c r="G130" i="12" s="1"/>
  <c r="P134" i="13"/>
  <c r="O134" i="13"/>
  <c r="BE133" i="13"/>
  <c r="BD133" i="13"/>
  <c r="T129" i="12" s="1"/>
  <c r="BB133" i="13"/>
  <c r="BA133" i="13"/>
  <c r="AZ133" i="13"/>
  <c r="AY133" i="13"/>
  <c r="AX133" i="13"/>
  <c r="AW133" i="13"/>
  <c r="AU133" i="13"/>
  <c r="Q129" i="12" s="1"/>
  <c r="AT133" i="13"/>
  <c r="AS133" i="13"/>
  <c r="AR133" i="13"/>
  <c r="P129" i="12" s="1"/>
  <c r="AP133" i="13"/>
  <c r="AO133" i="13"/>
  <c r="AN133" i="13"/>
  <c r="AM133" i="13"/>
  <c r="AK133" i="13"/>
  <c r="AJ133" i="13"/>
  <c r="AF133" i="13"/>
  <c r="AE133" i="13"/>
  <c r="AD133" i="13"/>
  <c r="AC133" i="13"/>
  <c r="AB133" i="13"/>
  <c r="Z133" i="13"/>
  <c r="J129" i="12" s="1"/>
  <c r="Y133" i="13"/>
  <c r="X133" i="13"/>
  <c r="W133" i="13"/>
  <c r="U133" i="13"/>
  <c r="T133" i="13"/>
  <c r="S133" i="13"/>
  <c r="R133" i="13"/>
  <c r="Q133" i="13"/>
  <c r="G129" i="12" s="1"/>
  <c r="P133" i="13"/>
  <c r="O133" i="13"/>
  <c r="BV132" i="13"/>
  <c r="BU132" i="13"/>
  <c r="BT132" i="13"/>
  <c r="BS132" i="13"/>
  <c r="BR132" i="13"/>
  <c r="BP132" i="13"/>
  <c r="X128" i="12" s="1"/>
  <c r="BO132" i="13"/>
  <c r="BN132" i="13"/>
  <c r="BM132" i="13"/>
  <c r="BK132" i="13"/>
  <c r="BI132" i="13"/>
  <c r="BH132" i="13"/>
  <c r="BG132" i="13"/>
  <c r="U128" i="12" s="1"/>
  <c r="BF132" i="13"/>
  <c r="BE132" i="13"/>
  <c r="BD132" i="13"/>
  <c r="T128" i="12" s="1"/>
  <c r="BA132" i="13"/>
  <c r="AZ132" i="13"/>
  <c r="AY132" i="13"/>
  <c r="AX132" i="13"/>
  <c r="R128" i="12" s="1"/>
  <c r="AW132" i="13"/>
  <c r="AV132" i="13"/>
  <c r="AU132" i="13"/>
  <c r="Q128" i="12" s="1"/>
  <c r="AT132" i="13"/>
  <c r="AS132" i="13"/>
  <c r="AR132" i="13"/>
  <c r="AQ132" i="13"/>
  <c r="AP132" i="13"/>
  <c r="AO132" i="13"/>
  <c r="O128" i="12" s="1"/>
  <c r="AN132" i="13"/>
  <c r="AL132" i="13"/>
  <c r="N128" i="12" s="1"/>
  <c r="AK132" i="13"/>
  <c r="AJ132" i="13"/>
  <c r="AI132" i="13"/>
  <c r="M128" i="12" s="1"/>
  <c r="AH132" i="13"/>
  <c r="AF132" i="13"/>
  <c r="AD132" i="13"/>
  <c r="AC132" i="13"/>
  <c r="Z132" i="13"/>
  <c r="Y132" i="13"/>
  <c r="V132" i="13"/>
  <c r="T132" i="13"/>
  <c r="H128" i="12" s="1"/>
  <c r="S132" i="13"/>
  <c r="R132" i="13"/>
  <c r="Q132" i="13"/>
  <c r="G128" i="12" s="1"/>
  <c r="P132" i="13"/>
  <c r="O132" i="13"/>
  <c r="BV131" i="13"/>
  <c r="Z127" i="12" s="1"/>
  <c r="BU131" i="13"/>
  <c r="BT131" i="13"/>
  <c r="BS131" i="13"/>
  <c r="BQ131" i="13"/>
  <c r="BP131" i="13"/>
  <c r="X127" i="12" s="1"/>
  <c r="BO131" i="13"/>
  <c r="BM131" i="13"/>
  <c r="W127" i="12" s="1"/>
  <c r="BL131" i="13"/>
  <c r="BK131" i="13"/>
  <c r="BJ131" i="13"/>
  <c r="G125" i="11" s="1"/>
  <c r="BI131" i="13"/>
  <c r="BH131" i="13"/>
  <c r="BG131" i="13"/>
  <c r="U127" i="12" s="1"/>
  <c r="BF131" i="13"/>
  <c r="BE131" i="13"/>
  <c r="BD131" i="13"/>
  <c r="BC131" i="13"/>
  <c r="BB131" i="13"/>
  <c r="BA131" i="13"/>
  <c r="AZ131" i="13"/>
  <c r="AY131" i="13"/>
  <c r="AW131" i="13"/>
  <c r="AV131" i="13"/>
  <c r="AU131" i="13"/>
  <c r="Q127" i="12" s="1"/>
  <c r="AT131" i="13"/>
  <c r="AR131" i="13"/>
  <c r="AP131" i="13"/>
  <c r="AO131" i="13"/>
  <c r="O127" i="12" s="1"/>
  <c r="AN131" i="13"/>
  <c r="AM131" i="13"/>
  <c r="AL131" i="13"/>
  <c r="AJ131" i="13"/>
  <c r="AI131" i="13"/>
  <c r="M127" i="12" s="1"/>
  <c r="AH131" i="13"/>
  <c r="AG131" i="13"/>
  <c r="AF131" i="13"/>
  <c r="AE131" i="13"/>
  <c r="AD131" i="13"/>
  <c r="AC131" i="13"/>
  <c r="K127" i="12" s="1"/>
  <c r="AB131" i="13"/>
  <c r="Z131" i="13"/>
  <c r="J127" i="12" s="1"/>
  <c r="Y131" i="13"/>
  <c r="W131" i="13"/>
  <c r="V131" i="13"/>
  <c r="U131" i="13"/>
  <c r="T131" i="13"/>
  <c r="H127" i="12" s="1"/>
  <c r="R131" i="13"/>
  <c r="Q131" i="13"/>
  <c r="O131" i="13"/>
  <c r="BV130" i="13"/>
  <c r="BU130" i="13"/>
  <c r="BT130" i="13"/>
  <c r="BQ130" i="13"/>
  <c r="BP130" i="13"/>
  <c r="BO130" i="13"/>
  <c r="BM130" i="13"/>
  <c r="W126" i="12" s="1"/>
  <c r="BL130" i="13"/>
  <c r="BK130" i="13"/>
  <c r="BJ130" i="13"/>
  <c r="V126" i="12" s="1"/>
  <c r="BI130" i="13"/>
  <c r="BH130" i="13"/>
  <c r="BG130" i="13"/>
  <c r="U126" i="12" s="1"/>
  <c r="BE130" i="13"/>
  <c r="BB130" i="13"/>
  <c r="AZ130" i="13"/>
  <c r="AY130" i="13"/>
  <c r="AX130" i="13"/>
  <c r="R126" i="12" s="1"/>
  <c r="AW130" i="13"/>
  <c r="AS130" i="13"/>
  <c r="AR130" i="13"/>
  <c r="P126" i="12" s="1"/>
  <c r="AQ130" i="13"/>
  <c r="AP130" i="13"/>
  <c r="AN130" i="13"/>
  <c r="AL130" i="13"/>
  <c r="E124" i="11" s="1"/>
  <c r="AJ130" i="13"/>
  <c r="AI130" i="13"/>
  <c r="M126" i="12" s="1"/>
  <c r="AH130" i="13"/>
  <c r="AG130" i="13"/>
  <c r="AF130" i="13"/>
  <c r="AD130" i="13"/>
  <c r="AB130" i="13"/>
  <c r="AA130" i="13"/>
  <c r="Z130" i="13"/>
  <c r="D124" i="11" s="1"/>
  <c r="Y130" i="13"/>
  <c r="W130" i="13"/>
  <c r="I126" i="12" s="1"/>
  <c r="V130" i="13"/>
  <c r="U130" i="13"/>
  <c r="T130" i="13"/>
  <c r="H126" i="12" s="1"/>
  <c r="S130" i="13"/>
  <c r="R130" i="13"/>
  <c r="Q130" i="13"/>
  <c r="P130" i="13"/>
  <c r="BS129" i="13"/>
  <c r="BR129" i="13"/>
  <c r="BQ129" i="13"/>
  <c r="BP129" i="13"/>
  <c r="BM129" i="13"/>
  <c r="W125" i="12" s="1"/>
  <c r="BJ129" i="13"/>
  <c r="G123" i="11" s="1"/>
  <c r="BI129" i="13"/>
  <c r="BG129" i="13"/>
  <c r="U125" i="12" s="1"/>
  <c r="BF129" i="13"/>
  <c r="BD129" i="13"/>
  <c r="T125" i="12" s="1"/>
  <c r="BB129" i="13"/>
  <c r="AY129" i="13"/>
  <c r="AX129" i="13"/>
  <c r="R125" i="12" s="1"/>
  <c r="AW129" i="13"/>
  <c r="AV129" i="13"/>
  <c r="AS129" i="13"/>
  <c r="AR129" i="13"/>
  <c r="P125" i="12" s="1"/>
  <c r="AP129" i="13"/>
  <c r="AO129" i="13"/>
  <c r="O125" i="12" s="1"/>
  <c r="AL129" i="13"/>
  <c r="N125" i="12" s="1"/>
  <c r="AK129" i="13"/>
  <c r="AJ129" i="13"/>
  <c r="AI129" i="13"/>
  <c r="AF129" i="13"/>
  <c r="L125" i="12" s="1"/>
  <c r="AC129" i="13"/>
  <c r="K125" i="12" s="1"/>
  <c r="AB129" i="13"/>
  <c r="W129" i="13"/>
  <c r="U129" i="13"/>
  <c r="T129" i="13"/>
  <c r="H125" i="12" s="1"/>
  <c r="P129" i="13"/>
  <c r="O129" i="13"/>
  <c r="BV127" i="13"/>
  <c r="BU127" i="13"/>
  <c r="BT127" i="13"/>
  <c r="BR127" i="13"/>
  <c r="BQ127" i="13"/>
  <c r="BP127" i="13"/>
  <c r="BO127" i="13"/>
  <c r="BN127" i="13"/>
  <c r="BM127" i="13"/>
  <c r="BL127" i="13"/>
  <c r="BK127" i="13"/>
  <c r="BI127" i="13"/>
  <c r="BH127" i="13"/>
  <c r="BG127" i="13"/>
  <c r="U123" i="12" s="1"/>
  <c r="BD127" i="13"/>
  <c r="BB127" i="13"/>
  <c r="BA127" i="13"/>
  <c r="S123" i="12" s="1"/>
  <c r="AZ127" i="13"/>
  <c r="AY127" i="13"/>
  <c r="AX127" i="13"/>
  <c r="R123" i="12" s="1"/>
  <c r="AW127" i="13"/>
  <c r="AT127" i="13"/>
  <c r="AS127" i="13"/>
  <c r="AR127" i="13"/>
  <c r="AQ127" i="13"/>
  <c r="AP127" i="13"/>
  <c r="AO127" i="13"/>
  <c r="O123" i="12" s="1"/>
  <c r="AN127" i="13"/>
  <c r="AL127" i="13"/>
  <c r="N123" i="12" s="1"/>
  <c r="AJ127" i="13"/>
  <c r="AH127" i="13"/>
  <c r="AG127" i="13"/>
  <c r="AF127" i="13"/>
  <c r="AD127" i="13"/>
  <c r="AC127" i="13"/>
  <c r="AB127" i="13"/>
  <c r="AA127" i="13"/>
  <c r="Z127" i="13"/>
  <c r="V127" i="13"/>
  <c r="U127" i="13"/>
  <c r="T127" i="13"/>
  <c r="S127" i="13"/>
  <c r="R127" i="13"/>
  <c r="P127" i="13"/>
  <c r="O127" i="13"/>
  <c r="BV126" i="13"/>
  <c r="Z122" i="12" s="1"/>
  <c r="BT126" i="13"/>
  <c r="BS126" i="13"/>
  <c r="Y122" i="12" s="1"/>
  <c r="BR126" i="13"/>
  <c r="BQ126" i="13"/>
  <c r="BP126" i="13"/>
  <c r="BO126" i="13"/>
  <c r="BN126" i="13"/>
  <c r="BM126" i="13"/>
  <c r="W122" i="12" s="1"/>
  <c r="BL126" i="13"/>
  <c r="BK126" i="13"/>
  <c r="BJ126" i="13"/>
  <c r="V122" i="12" s="1"/>
  <c r="BI126" i="13"/>
  <c r="BH126" i="13"/>
  <c r="BD126" i="13"/>
  <c r="AZ126" i="13"/>
  <c r="AY126" i="13"/>
  <c r="AX126" i="13"/>
  <c r="R122" i="12" s="1"/>
  <c r="AW126" i="13"/>
  <c r="AV126" i="13"/>
  <c r="AU126" i="13"/>
  <c r="Q122" i="12" s="1"/>
  <c r="AT126" i="13"/>
  <c r="AS126" i="13"/>
  <c r="AR126" i="13"/>
  <c r="P122" i="12" s="1"/>
  <c r="AQ126" i="13"/>
  <c r="AN126" i="13"/>
  <c r="AM126" i="13"/>
  <c r="AL126" i="13"/>
  <c r="N122" i="12" s="1"/>
  <c r="AK126" i="13"/>
  <c r="AJ126" i="13"/>
  <c r="AI126" i="13"/>
  <c r="M122" i="12" s="1"/>
  <c r="AH126" i="13"/>
  <c r="AG126" i="13"/>
  <c r="AE126" i="13"/>
  <c r="AD126" i="13"/>
  <c r="AC126" i="13"/>
  <c r="Y126" i="13"/>
  <c r="X126" i="13"/>
  <c r="V126" i="13"/>
  <c r="Q126" i="13"/>
  <c r="P126" i="13"/>
  <c r="BU125" i="13"/>
  <c r="BT125" i="13"/>
  <c r="BR125" i="13"/>
  <c r="BP125" i="13"/>
  <c r="BM125" i="13"/>
  <c r="BL125" i="13"/>
  <c r="BF125" i="13"/>
  <c r="BE125" i="13"/>
  <c r="BD125" i="13"/>
  <c r="BA125" i="13"/>
  <c r="AY125" i="13"/>
  <c r="AW125" i="13"/>
  <c r="AU125" i="13"/>
  <c r="Q121" i="12" s="1"/>
  <c r="AS125" i="13"/>
  <c r="AR125" i="13"/>
  <c r="AR124" i="13" s="1"/>
  <c r="H12" i="4" s="1"/>
  <c r="AQ125" i="13"/>
  <c r="AP125" i="13"/>
  <c r="AN125" i="13"/>
  <c r="AL125" i="13"/>
  <c r="AE125" i="13"/>
  <c r="AD125" i="13"/>
  <c r="AB125" i="13"/>
  <c r="Y125" i="13"/>
  <c r="W125" i="13"/>
  <c r="I121" i="12" s="1"/>
  <c r="V125" i="13"/>
  <c r="U125" i="13"/>
  <c r="T125" i="13"/>
  <c r="H121" i="12" s="1"/>
  <c r="S125" i="13"/>
  <c r="R125" i="13"/>
  <c r="Q125" i="13"/>
  <c r="P125" i="13"/>
  <c r="C120" i="13"/>
  <c r="C122" i="13" s="1"/>
  <c r="BV113" i="13"/>
  <c r="CC113" i="13" s="1"/>
  <c r="BU113" i="13"/>
  <c r="BT113" i="13"/>
  <c r="BR113" i="13"/>
  <c r="BQ113" i="13"/>
  <c r="BP113" i="13"/>
  <c r="BN113" i="13"/>
  <c r="BM113" i="13"/>
  <c r="BL113" i="13"/>
  <c r="BK113" i="13"/>
  <c r="W111" i="12" s="1"/>
  <c r="BJ113" i="13"/>
  <c r="BI113" i="13"/>
  <c r="BH113" i="13"/>
  <c r="BG113" i="13"/>
  <c r="BE113" i="13"/>
  <c r="BD113" i="13"/>
  <c r="BC113" i="13"/>
  <c r="BB113" i="13"/>
  <c r="T111" i="12" s="1"/>
  <c r="BA113" i="13"/>
  <c r="AZ113" i="13"/>
  <c r="AY113" i="13"/>
  <c r="AX113" i="13"/>
  <c r="AW113" i="13"/>
  <c r="AV113" i="13"/>
  <c r="AU113" i="13"/>
  <c r="AT113" i="13"/>
  <c r="AR113" i="13"/>
  <c r="AQ113" i="13"/>
  <c r="AP113" i="13"/>
  <c r="AO113" i="13"/>
  <c r="AN113" i="13"/>
  <c r="AL113" i="13"/>
  <c r="AK113" i="13"/>
  <c r="AJ113" i="13"/>
  <c r="AF113" i="13"/>
  <c r="AE113" i="13"/>
  <c r="L111" i="12" s="1"/>
  <c r="AD113" i="13"/>
  <c r="AC113" i="13"/>
  <c r="AA113" i="13"/>
  <c r="Z113" i="13"/>
  <c r="Y113" i="13"/>
  <c r="X113" i="13"/>
  <c r="J111" i="12" s="1"/>
  <c r="W113" i="13"/>
  <c r="I111" i="12" s="1"/>
  <c r="V113" i="13"/>
  <c r="U113" i="13"/>
  <c r="Q113" i="13"/>
  <c r="P113" i="13"/>
  <c r="O113" i="13"/>
  <c r="BV112" i="13"/>
  <c r="CC112" i="13" s="1"/>
  <c r="BU112" i="13"/>
  <c r="Z110" i="12" s="1"/>
  <c r="BT112" i="13"/>
  <c r="BS112" i="13"/>
  <c r="BR112" i="13"/>
  <c r="BP112" i="13"/>
  <c r="BO112" i="13"/>
  <c r="BN112" i="13"/>
  <c r="BM112" i="13"/>
  <c r="BL112" i="13"/>
  <c r="BK112" i="13"/>
  <c r="BJ112" i="13"/>
  <c r="CD112" i="13" s="1"/>
  <c r="BI112" i="13"/>
  <c r="BH112" i="13"/>
  <c r="BG112" i="13"/>
  <c r="BF112" i="13"/>
  <c r="BE112" i="13"/>
  <c r="BD112" i="13"/>
  <c r="BB112" i="13"/>
  <c r="AZ112" i="13"/>
  <c r="AX112" i="13"/>
  <c r="AV112" i="13"/>
  <c r="AU112" i="13"/>
  <c r="AT112" i="13"/>
  <c r="AQ112" i="13"/>
  <c r="AP112" i="13"/>
  <c r="AO112" i="13"/>
  <c r="AN112" i="13"/>
  <c r="AL112" i="13"/>
  <c r="AJ112" i="13"/>
  <c r="AI112" i="13"/>
  <c r="AH112" i="13"/>
  <c r="AG112" i="13"/>
  <c r="M110" i="12" s="1"/>
  <c r="AD112" i="13"/>
  <c r="AA112" i="13"/>
  <c r="Z112" i="13"/>
  <c r="X112" i="13"/>
  <c r="W112" i="13"/>
  <c r="V112" i="13"/>
  <c r="U112" i="13"/>
  <c r="T112" i="13"/>
  <c r="S112" i="13"/>
  <c r="R112" i="13"/>
  <c r="H110" i="12" s="1"/>
  <c r="P112" i="13"/>
  <c r="BU111" i="13"/>
  <c r="BT111" i="13"/>
  <c r="BS111" i="13"/>
  <c r="BR111" i="13"/>
  <c r="BQ111" i="13"/>
  <c r="BO111" i="13"/>
  <c r="BK111" i="13"/>
  <c r="BJ111" i="13"/>
  <c r="CD111" i="13" s="1"/>
  <c r="BI111" i="13"/>
  <c r="BH111" i="13"/>
  <c r="BF111" i="13"/>
  <c r="BD111" i="13"/>
  <c r="BC111" i="13"/>
  <c r="BB111" i="13"/>
  <c r="T109" i="12" s="1"/>
  <c r="AZ111" i="13"/>
  <c r="AY111" i="13"/>
  <c r="AW111" i="13"/>
  <c r="AV111" i="13"/>
  <c r="AU111" i="13"/>
  <c r="AT111" i="13"/>
  <c r="AS111" i="13"/>
  <c r="AR111" i="13"/>
  <c r="AP111" i="13"/>
  <c r="AO111" i="13"/>
  <c r="AN111" i="13"/>
  <c r="AM111" i="13"/>
  <c r="AL111" i="13"/>
  <c r="AK111" i="13"/>
  <c r="AJ111" i="13"/>
  <c r="AH111" i="13"/>
  <c r="AG111" i="13"/>
  <c r="AF111" i="13"/>
  <c r="AE111" i="13"/>
  <c r="AD111" i="13"/>
  <c r="AB111" i="13"/>
  <c r="Z111" i="13"/>
  <c r="Y111" i="13"/>
  <c r="X111" i="13"/>
  <c r="W111" i="13"/>
  <c r="V111" i="13"/>
  <c r="U111" i="13"/>
  <c r="T111" i="13"/>
  <c r="R111" i="13"/>
  <c r="P111" i="13"/>
  <c r="O111" i="13"/>
  <c r="BV110" i="13"/>
  <c r="CC110" i="13" s="1"/>
  <c r="BU110" i="13"/>
  <c r="BT110" i="13"/>
  <c r="BS110" i="13"/>
  <c r="BQ110" i="13"/>
  <c r="BO110" i="13"/>
  <c r="BN110" i="13"/>
  <c r="BM110" i="13"/>
  <c r="BL110" i="13"/>
  <c r="BJ110" i="13"/>
  <c r="BI110" i="13"/>
  <c r="BH110" i="13"/>
  <c r="BG110" i="13"/>
  <c r="BF110" i="13"/>
  <c r="BE110" i="13"/>
  <c r="BD110" i="13"/>
  <c r="BB110" i="13"/>
  <c r="AZ110" i="13"/>
  <c r="AY110" i="13"/>
  <c r="AX110" i="13"/>
  <c r="AW110" i="13"/>
  <c r="AV110" i="13"/>
  <c r="AT110" i="13"/>
  <c r="AS110" i="13"/>
  <c r="AR110" i="13"/>
  <c r="AQ110" i="13"/>
  <c r="AO110" i="13"/>
  <c r="AN110" i="13"/>
  <c r="AM110" i="13"/>
  <c r="AL110" i="13"/>
  <c r="AK110" i="13"/>
  <c r="AJ110" i="13"/>
  <c r="AI110" i="13"/>
  <c r="AH110" i="13"/>
  <c r="AD110" i="13"/>
  <c r="AC110" i="13"/>
  <c r="K108" i="12" s="1"/>
  <c r="AB110" i="13"/>
  <c r="AA110" i="13"/>
  <c r="Z110" i="13"/>
  <c r="W110" i="13"/>
  <c r="V110" i="13"/>
  <c r="U110" i="13"/>
  <c r="T110" i="13"/>
  <c r="S110" i="13"/>
  <c r="R110" i="13"/>
  <c r="Q110" i="13"/>
  <c r="P110" i="13"/>
  <c r="BU109" i="13"/>
  <c r="BT109" i="13"/>
  <c r="BQ109" i="13"/>
  <c r="BP109" i="13"/>
  <c r="BN109" i="13"/>
  <c r="BM109" i="13"/>
  <c r="BL109" i="13"/>
  <c r="BK109" i="13"/>
  <c r="W107" i="12" s="1"/>
  <c r="BC109" i="13"/>
  <c r="BB109" i="13"/>
  <c r="AZ109" i="13"/>
  <c r="AX109" i="13"/>
  <c r="AV109" i="13"/>
  <c r="AU109" i="13"/>
  <c r="AS109" i="13"/>
  <c r="AP109" i="13"/>
  <c r="AO109" i="13"/>
  <c r="AM109" i="13"/>
  <c r="AL109" i="13"/>
  <c r="AH109" i="13"/>
  <c r="AF109" i="13"/>
  <c r="AE109" i="13"/>
  <c r="AD109" i="13"/>
  <c r="AC109" i="13"/>
  <c r="AB109" i="13"/>
  <c r="Y109" i="13"/>
  <c r="X109" i="13"/>
  <c r="V109" i="13"/>
  <c r="U109" i="13"/>
  <c r="T109" i="13"/>
  <c r="R109" i="13"/>
  <c r="Q109" i="13"/>
  <c r="P109" i="13"/>
  <c r="BU107" i="13"/>
  <c r="BT107" i="13"/>
  <c r="BP107" i="13"/>
  <c r="BO107" i="13"/>
  <c r="BN107" i="13"/>
  <c r="BM107" i="13"/>
  <c r="BL107" i="13"/>
  <c r="BJ107" i="13"/>
  <c r="CD107" i="13" s="1"/>
  <c r="BH107" i="13"/>
  <c r="BG107" i="13"/>
  <c r="BE107" i="13"/>
  <c r="BD107" i="13"/>
  <c r="BB107" i="13"/>
  <c r="BA107" i="13"/>
  <c r="AZ107" i="13"/>
  <c r="AY107" i="13"/>
  <c r="AX107" i="13"/>
  <c r="AW107" i="13"/>
  <c r="AT107" i="13"/>
  <c r="AR107" i="13"/>
  <c r="P105" i="12" s="1"/>
  <c r="AQ107" i="13"/>
  <c r="AP107" i="13"/>
  <c r="AO107" i="13"/>
  <c r="AN107" i="13"/>
  <c r="AL107" i="13"/>
  <c r="AK107" i="13"/>
  <c r="AJ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I105" i="12" s="1"/>
  <c r="T107" i="13"/>
  <c r="S107" i="13"/>
  <c r="R107" i="13"/>
  <c r="P107" i="13"/>
  <c r="BT106" i="13"/>
  <c r="BR106" i="13"/>
  <c r="BQ106" i="13"/>
  <c r="BP106" i="13"/>
  <c r="BN106" i="13"/>
  <c r="BM106" i="13"/>
  <c r="BL106" i="13"/>
  <c r="BK106" i="13"/>
  <c r="BI106" i="13"/>
  <c r="BG106" i="13"/>
  <c r="BE106" i="13"/>
  <c r="BC106" i="13"/>
  <c r="BB106" i="13"/>
  <c r="BA106" i="13"/>
  <c r="AZ106" i="13"/>
  <c r="AV106" i="13"/>
  <c r="AR106" i="13"/>
  <c r="AQ106" i="13"/>
  <c r="AQ105" i="13" s="1"/>
  <c r="AP106" i="13"/>
  <c r="AO106" i="13"/>
  <c r="AN106" i="13"/>
  <c r="AL106" i="13"/>
  <c r="AL105" i="13" s="1"/>
  <c r="AJ106" i="13"/>
  <c r="AG106" i="13"/>
  <c r="AF106" i="13"/>
  <c r="AE106" i="13"/>
  <c r="AD106" i="13"/>
  <c r="AD105" i="13" s="1"/>
  <c r="X106" i="13"/>
  <c r="X105" i="13" s="1"/>
  <c r="W106" i="13"/>
  <c r="T106" i="13"/>
  <c r="Q106" i="13"/>
  <c r="O106" i="13"/>
  <c r="AO105" i="13"/>
  <c r="BV104" i="13"/>
  <c r="CC104" i="13" s="1"/>
  <c r="BU104" i="13"/>
  <c r="BT104" i="13"/>
  <c r="BR104" i="13"/>
  <c r="BP104" i="13"/>
  <c r="BO104" i="13"/>
  <c r="BN104" i="13"/>
  <c r="BM104" i="13"/>
  <c r="BK104" i="13"/>
  <c r="BJ104" i="13"/>
  <c r="CD104" i="13" s="1"/>
  <c r="BI104" i="13"/>
  <c r="V102" i="12" s="1"/>
  <c r="BH104" i="13"/>
  <c r="BG104" i="13"/>
  <c r="BF104" i="13"/>
  <c r="BE104" i="13"/>
  <c r="BD104" i="13"/>
  <c r="BB104" i="13"/>
  <c r="BA104" i="13"/>
  <c r="AX104" i="13"/>
  <c r="AW104" i="13"/>
  <c r="AV104" i="13"/>
  <c r="AU104" i="13"/>
  <c r="AT104" i="13"/>
  <c r="AS104" i="13"/>
  <c r="AR104" i="13"/>
  <c r="AP104" i="13"/>
  <c r="AO104" i="13"/>
  <c r="AN104" i="13"/>
  <c r="AL104" i="13"/>
  <c r="AK104" i="13"/>
  <c r="AJ104" i="13"/>
  <c r="AH104" i="13"/>
  <c r="AG104" i="13"/>
  <c r="AF104" i="13"/>
  <c r="AD104" i="13"/>
  <c r="AC104" i="13"/>
  <c r="Z104" i="13"/>
  <c r="Y104" i="13"/>
  <c r="X104" i="13"/>
  <c r="W104" i="13"/>
  <c r="U104" i="13"/>
  <c r="T104" i="13"/>
  <c r="S104" i="13"/>
  <c r="R104" i="13"/>
  <c r="Q104" i="13"/>
  <c r="O104" i="13"/>
  <c r="BU103" i="13"/>
  <c r="BS103" i="13"/>
  <c r="BQ103" i="13"/>
  <c r="BP103" i="13"/>
  <c r="BO103" i="13"/>
  <c r="BM103" i="13"/>
  <c r="BK103" i="13"/>
  <c r="BJ103" i="13"/>
  <c r="CD103" i="13" s="1"/>
  <c r="BI103" i="13"/>
  <c r="BH103" i="13"/>
  <c r="BG103" i="13"/>
  <c r="BE103" i="13"/>
  <c r="BC103" i="13"/>
  <c r="BB103" i="13"/>
  <c r="BA103" i="13"/>
  <c r="S101" i="12" s="1"/>
  <c r="AZ103" i="13"/>
  <c r="AY103" i="13"/>
  <c r="AW103" i="13"/>
  <c r="AV103" i="13"/>
  <c r="AU103" i="13"/>
  <c r="AT103" i="13"/>
  <c r="AS103" i="13"/>
  <c r="AR103" i="13"/>
  <c r="AQ103" i="13"/>
  <c r="AO103" i="13"/>
  <c r="AM103" i="13"/>
  <c r="AL103" i="13"/>
  <c r="AK103" i="13"/>
  <c r="AJ103" i="13"/>
  <c r="AI103" i="13"/>
  <c r="AH103" i="13"/>
  <c r="AG103" i="13"/>
  <c r="AF103" i="13"/>
  <c r="AE103" i="13"/>
  <c r="AD103" i="13"/>
  <c r="L101" i="12" s="1"/>
  <c r="AC103" i="13"/>
  <c r="AB103" i="13"/>
  <c r="Y103" i="13"/>
  <c r="X103" i="13"/>
  <c r="W103" i="13"/>
  <c r="U103" i="13"/>
  <c r="T103" i="13"/>
  <c r="S103" i="13"/>
  <c r="Q103" i="13"/>
  <c r="P103" i="13"/>
  <c r="O103" i="13"/>
  <c r="G101" i="12" s="1"/>
  <c r="BV102" i="13"/>
  <c r="CC102" i="13" s="1"/>
  <c r="BU102" i="13"/>
  <c r="BT102" i="13"/>
  <c r="BS102" i="13"/>
  <c r="BQ102" i="13"/>
  <c r="BO102" i="13"/>
  <c r="BL102" i="13"/>
  <c r="BI102" i="13"/>
  <c r="BH102" i="13"/>
  <c r="BG102" i="13"/>
  <c r="BD102" i="13"/>
  <c r="BB102" i="13"/>
  <c r="AZ102" i="13"/>
  <c r="AX102" i="13"/>
  <c r="AW102" i="13"/>
  <c r="AV102" i="13"/>
  <c r="R100" i="12" s="1"/>
  <c r="AU102" i="13"/>
  <c r="AT102" i="13"/>
  <c r="AQ102" i="13"/>
  <c r="AP102" i="13"/>
  <c r="AM102" i="13"/>
  <c r="AK102" i="13"/>
  <c r="AJ102" i="13"/>
  <c r="AI102" i="13"/>
  <c r="AG102" i="13"/>
  <c r="AD102" i="13"/>
  <c r="AA102" i="13"/>
  <c r="X102" i="13"/>
  <c r="W102" i="13"/>
  <c r="V102" i="13"/>
  <c r="S102" i="13"/>
  <c r="R102" i="13"/>
  <c r="BR96" i="13"/>
  <c r="BR95" i="13" s="1"/>
  <c r="BR350" i="13" s="1"/>
  <c r="BP96" i="13"/>
  <c r="BP95" i="13" s="1"/>
  <c r="BP350" i="13" s="1"/>
  <c r="BN96" i="13"/>
  <c r="BM96" i="13"/>
  <c r="BM95" i="13" s="1"/>
  <c r="BM350" i="13" s="1"/>
  <c r="BL96" i="13"/>
  <c r="BL95" i="13" s="1"/>
  <c r="BL350" i="13" s="1"/>
  <c r="BJ96" i="13"/>
  <c r="BI96" i="13"/>
  <c r="BI95" i="13" s="1"/>
  <c r="BI350" i="13" s="1"/>
  <c r="BH96" i="13"/>
  <c r="BG96" i="13"/>
  <c r="BF96" i="13"/>
  <c r="BF95" i="13" s="1"/>
  <c r="BF350" i="13" s="1"/>
  <c r="BC96" i="13"/>
  <c r="BC95" i="13" s="1"/>
  <c r="BC350" i="13" s="1"/>
  <c r="AX96" i="13"/>
  <c r="AX95" i="13" s="1"/>
  <c r="AX350" i="13" s="1"/>
  <c r="AV96" i="13"/>
  <c r="AV95" i="13" s="1"/>
  <c r="AV350" i="13" s="1"/>
  <c r="AQ96" i="13"/>
  <c r="AQ95" i="13" s="1"/>
  <c r="AQ350" i="13" s="1"/>
  <c r="AP96" i="13"/>
  <c r="AO96" i="13"/>
  <c r="AO95" i="13" s="1"/>
  <c r="AO350" i="13" s="1"/>
  <c r="AN96" i="13"/>
  <c r="AK96" i="13"/>
  <c r="AK95" i="13" s="1"/>
  <c r="AK350" i="13" s="1"/>
  <c r="AI96" i="13"/>
  <c r="AI95" i="13" s="1"/>
  <c r="AI350" i="13" s="1"/>
  <c r="AH96" i="13"/>
  <c r="AG96" i="13"/>
  <c r="AF96" i="13"/>
  <c r="AD96" i="13"/>
  <c r="AD95" i="13" s="1"/>
  <c r="AD350" i="13" s="1"/>
  <c r="AB96" i="13"/>
  <c r="AB95" i="13" s="1"/>
  <c r="AB350" i="13" s="1"/>
  <c r="Y96" i="13"/>
  <c r="X96" i="13"/>
  <c r="X95" i="13" s="1"/>
  <c r="X350" i="13" s="1"/>
  <c r="S96" i="13"/>
  <c r="R96" i="13"/>
  <c r="R95" i="13" s="1"/>
  <c r="R350" i="13" s="1"/>
  <c r="Q96" i="13"/>
  <c r="Q95" i="13" s="1"/>
  <c r="Q350" i="13" s="1"/>
  <c r="P96" i="13"/>
  <c r="P95" i="13" s="1"/>
  <c r="P350" i="13" s="1"/>
  <c r="O96" i="13"/>
  <c r="O95" i="13" s="1"/>
  <c r="O350" i="13" s="1"/>
  <c r="BN95" i="13"/>
  <c r="BN350" i="13" s="1"/>
  <c r="BG95" i="13"/>
  <c r="BG350" i="13" s="1"/>
  <c r="AP95" i="13"/>
  <c r="AP350" i="13" s="1"/>
  <c r="AN95" i="13"/>
  <c r="AN350" i="13" s="1"/>
  <c r="AH95" i="13"/>
  <c r="AH350" i="13" s="1"/>
  <c r="AF95" i="13"/>
  <c r="AF350" i="13" s="1"/>
  <c r="S95" i="13"/>
  <c r="S350" i="13" s="1"/>
  <c r="BV94" i="13"/>
  <c r="CC94" i="13" s="1"/>
  <c r="BT94" i="13"/>
  <c r="BS94" i="13"/>
  <c r="BR94" i="13"/>
  <c r="BQ94" i="13"/>
  <c r="BP94" i="13"/>
  <c r="BO94" i="13"/>
  <c r="BN94" i="13"/>
  <c r="BM94" i="13"/>
  <c r="BL94" i="13"/>
  <c r="BK94" i="13"/>
  <c r="BJ94" i="13"/>
  <c r="CD94" i="13" s="1"/>
  <c r="BI94" i="13"/>
  <c r="BH94" i="13"/>
  <c r="BG94" i="13"/>
  <c r="BE94" i="13"/>
  <c r="BD94" i="13"/>
  <c r="BC94" i="13"/>
  <c r="BB94" i="13"/>
  <c r="BA94" i="13"/>
  <c r="AZ94" i="13"/>
  <c r="AY94" i="13"/>
  <c r="AX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X94" i="13"/>
  <c r="W94" i="13"/>
  <c r="V94" i="13"/>
  <c r="U94" i="13"/>
  <c r="T94" i="13"/>
  <c r="S94" i="13"/>
  <c r="R94" i="13"/>
  <c r="O94" i="13"/>
  <c r="BT93" i="13"/>
  <c r="BS93" i="13"/>
  <c r="BR93" i="13"/>
  <c r="BQ93" i="13"/>
  <c r="Y91" i="12" s="1"/>
  <c r="BP93" i="13"/>
  <c r="BO93" i="13"/>
  <c r="BN93" i="13"/>
  <c r="X91" i="12" s="1"/>
  <c r="BM93" i="13"/>
  <c r="BL93" i="13"/>
  <c r="BK93" i="13"/>
  <c r="BJ93" i="13"/>
  <c r="CD93" i="13" s="1"/>
  <c r="BI93" i="13"/>
  <c r="BH93" i="13"/>
  <c r="V91" i="12" s="1"/>
  <c r="BG93" i="13"/>
  <c r="BE93" i="13"/>
  <c r="BD93" i="13"/>
  <c r="BC93" i="13"/>
  <c r="BB93" i="13"/>
  <c r="BA93" i="13"/>
  <c r="AZ93" i="13"/>
  <c r="AY93" i="13"/>
  <c r="S91" i="12" s="1"/>
  <c r="AW93" i="13"/>
  <c r="AU93" i="13"/>
  <c r="AT93" i="13"/>
  <c r="AS93" i="13"/>
  <c r="AR93" i="13"/>
  <c r="AQ93" i="13"/>
  <c r="AO93" i="13"/>
  <c r="AN93" i="13"/>
  <c r="AM93" i="13"/>
  <c r="AL93" i="13"/>
  <c r="AK93" i="13"/>
  <c r="AJ93" i="13"/>
  <c r="AI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Q93" i="13"/>
  <c r="O93" i="13"/>
  <c r="BV92" i="13"/>
  <c r="CC92" i="13" s="1"/>
  <c r="BU92" i="13"/>
  <c r="BT92" i="13"/>
  <c r="BS92" i="13"/>
  <c r="BR92" i="13"/>
  <c r="BQ92" i="13"/>
  <c r="BP92" i="13"/>
  <c r="BO92" i="13"/>
  <c r="BN92" i="13"/>
  <c r="X90" i="12" s="1"/>
  <c r="BM92" i="13"/>
  <c r="BL92" i="13"/>
  <c r="BK92" i="13"/>
  <c r="BH92" i="13"/>
  <c r="BG92" i="13"/>
  <c r="BF92" i="13"/>
  <c r="BE92" i="13"/>
  <c r="BD92" i="13"/>
  <c r="BC92" i="13"/>
  <c r="BB92" i="13"/>
  <c r="BA92" i="13"/>
  <c r="AZ92" i="13"/>
  <c r="AY92" i="13"/>
  <c r="AX92" i="13"/>
  <c r="AW92" i="13"/>
  <c r="AV92" i="13"/>
  <c r="AU92" i="13"/>
  <c r="AT92" i="13"/>
  <c r="AS92" i="13"/>
  <c r="AR92" i="13"/>
  <c r="AQ92" i="13"/>
  <c r="AP92" i="13"/>
  <c r="AO92" i="13"/>
  <c r="AN92" i="13"/>
  <c r="AM92" i="13"/>
  <c r="AK92" i="13"/>
  <c r="AJ92" i="13"/>
  <c r="AI92" i="13"/>
  <c r="M90" i="12" s="1"/>
  <c r="AH92" i="13"/>
  <c r="AG92" i="13"/>
  <c r="AF92" i="13"/>
  <c r="AE92" i="13"/>
  <c r="L90" i="12" s="1"/>
  <c r="AD92" i="13"/>
  <c r="AC92" i="13"/>
  <c r="AB92" i="13"/>
  <c r="AA92" i="13"/>
  <c r="Z92" i="13"/>
  <c r="Y92" i="13"/>
  <c r="X92" i="13"/>
  <c r="W92" i="13"/>
  <c r="U92" i="13"/>
  <c r="T92" i="13"/>
  <c r="H90" i="12" s="1"/>
  <c r="S92" i="13"/>
  <c r="R92" i="13"/>
  <c r="Q92" i="13"/>
  <c r="P92" i="13"/>
  <c r="O92" i="13"/>
  <c r="CD91" i="13"/>
  <c r="BU91" i="13"/>
  <c r="BT91" i="13"/>
  <c r="BS91" i="13"/>
  <c r="BR91" i="13"/>
  <c r="BQ91" i="13"/>
  <c r="BP91" i="13"/>
  <c r="BO91" i="13"/>
  <c r="BN91" i="13"/>
  <c r="X89" i="12" s="1"/>
  <c r="BM91" i="13"/>
  <c r="BL91" i="13"/>
  <c r="BK91" i="13"/>
  <c r="BJ91" i="13"/>
  <c r="BI91" i="13"/>
  <c r="BH91" i="13"/>
  <c r="BG91" i="13"/>
  <c r="BE91" i="13"/>
  <c r="BD91" i="13"/>
  <c r="T89" i="12" s="1"/>
  <c r="BC91" i="13"/>
  <c r="BB91" i="13"/>
  <c r="BA91" i="13"/>
  <c r="AZ91" i="13"/>
  <c r="AY91" i="13"/>
  <c r="AX91" i="13"/>
  <c r="AW91" i="13"/>
  <c r="AV91" i="13"/>
  <c r="AU91" i="13"/>
  <c r="AT91" i="13"/>
  <c r="AS91" i="13"/>
  <c r="AR91" i="13"/>
  <c r="AQ91" i="13"/>
  <c r="AM91" i="13"/>
  <c r="AL91" i="13"/>
  <c r="N89" i="12" s="1"/>
  <c r="AK91" i="13"/>
  <c r="AJ91" i="13"/>
  <c r="AI91" i="13"/>
  <c r="AG91" i="13"/>
  <c r="AF91" i="13"/>
  <c r="AE91" i="13"/>
  <c r="AD91" i="13"/>
  <c r="AC91" i="13"/>
  <c r="AB91" i="13"/>
  <c r="AA91" i="13"/>
  <c r="Y91" i="13"/>
  <c r="X91" i="13"/>
  <c r="W91" i="13"/>
  <c r="V91" i="13"/>
  <c r="U91" i="13"/>
  <c r="T91" i="13"/>
  <c r="S91" i="13"/>
  <c r="R91" i="13"/>
  <c r="Q91" i="13"/>
  <c r="P91" i="13"/>
  <c r="O91" i="13"/>
  <c r="BV90" i="13"/>
  <c r="CC90" i="13" s="1"/>
  <c r="BU90" i="13"/>
  <c r="BT90" i="13"/>
  <c r="Z88" i="12" s="1"/>
  <c r="BS90" i="13"/>
  <c r="BR90" i="13"/>
  <c r="BQ90" i="13"/>
  <c r="BP90" i="13"/>
  <c r="BO90" i="13"/>
  <c r="BN90" i="13"/>
  <c r="BM90" i="13"/>
  <c r="BL90" i="13"/>
  <c r="W88" i="12" s="1"/>
  <c r="BK90" i="13"/>
  <c r="BJ90" i="13"/>
  <c r="CD90" i="13" s="1"/>
  <c r="BI90" i="13"/>
  <c r="BH90" i="13"/>
  <c r="BG90" i="13"/>
  <c r="BF90" i="13"/>
  <c r="U88" i="12" s="1"/>
  <c r="BE90" i="13"/>
  <c r="BD90" i="13"/>
  <c r="BC90" i="13"/>
  <c r="G86" i="11" s="1"/>
  <c r="BB90" i="13"/>
  <c r="BA90" i="13"/>
  <c r="AZ90" i="13"/>
  <c r="AY90" i="13"/>
  <c r="AX90" i="13"/>
  <c r="R88" i="12" s="1"/>
  <c r="AW90" i="13"/>
  <c r="AV90" i="13"/>
  <c r="AS90" i="13"/>
  <c r="AR90" i="13"/>
  <c r="AQ90" i="13"/>
  <c r="AP90" i="13"/>
  <c r="AO90" i="13"/>
  <c r="AN90" i="13"/>
  <c r="AM90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H88" i="12" s="1"/>
  <c r="S90" i="13"/>
  <c r="R90" i="13"/>
  <c r="Q90" i="13"/>
  <c r="P90" i="13"/>
  <c r="O90" i="13"/>
  <c r="BV89" i="13"/>
  <c r="CC89" i="13" s="1"/>
  <c r="BT89" i="13"/>
  <c r="BS89" i="13"/>
  <c r="BR89" i="13"/>
  <c r="BQ89" i="13"/>
  <c r="BP89" i="13"/>
  <c r="BO89" i="13"/>
  <c r="BN89" i="13"/>
  <c r="BM89" i="13"/>
  <c r="BL89" i="13"/>
  <c r="BK89" i="13"/>
  <c r="BJ89" i="13"/>
  <c r="CD89" i="13" s="1"/>
  <c r="BI89" i="13"/>
  <c r="BH89" i="13"/>
  <c r="BG89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M89" i="13"/>
  <c r="AL89" i="13"/>
  <c r="AK89" i="13"/>
  <c r="AJ89" i="13"/>
  <c r="N87" i="12" s="1"/>
  <c r="AI89" i="13"/>
  <c r="AH89" i="13"/>
  <c r="AG89" i="13"/>
  <c r="AF89" i="13"/>
  <c r="AE89" i="13"/>
  <c r="AD89" i="13"/>
  <c r="AC89" i="13"/>
  <c r="AB89" i="13"/>
  <c r="AA89" i="13"/>
  <c r="K87" i="12" s="1"/>
  <c r="Z89" i="13"/>
  <c r="J87" i="12" s="1"/>
  <c r="Y89" i="13"/>
  <c r="X89" i="13"/>
  <c r="W89" i="13"/>
  <c r="V89" i="13"/>
  <c r="U89" i="13"/>
  <c r="T89" i="13"/>
  <c r="S89" i="13"/>
  <c r="R89" i="13"/>
  <c r="H87" i="12" s="1"/>
  <c r="Q89" i="13"/>
  <c r="P89" i="13"/>
  <c r="O89" i="13"/>
  <c r="BV88" i="13"/>
  <c r="CC88" i="13" s="1"/>
  <c r="BU88" i="13"/>
  <c r="BT88" i="13"/>
  <c r="BS88" i="13"/>
  <c r="BR88" i="13"/>
  <c r="BQ88" i="13"/>
  <c r="BO88" i="13"/>
  <c r="BN88" i="13"/>
  <c r="BM88" i="13"/>
  <c r="BL88" i="13"/>
  <c r="BK88" i="13"/>
  <c r="W86" i="12" s="1"/>
  <c r="BJ88" i="13"/>
  <c r="CD88" i="13" s="1"/>
  <c r="BI88" i="13"/>
  <c r="BH88" i="13"/>
  <c r="BG88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O86" i="12" s="1"/>
  <c r="AL88" i="13"/>
  <c r="AK88" i="13"/>
  <c r="AJ88" i="13"/>
  <c r="AI88" i="13"/>
  <c r="AH88" i="13"/>
  <c r="AG88" i="13"/>
  <c r="M86" i="12" s="1"/>
  <c r="AF88" i="13"/>
  <c r="AE88" i="13"/>
  <c r="AD88" i="13"/>
  <c r="L86" i="12" s="1"/>
  <c r="AC88" i="13"/>
  <c r="AB88" i="13"/>
  <c r="AA88" i="13"/>
  <c r="Z88" i="13"/>
  <c r="Y88" i="13"/>
  <c r="J86" i="12" s="1"/>
  <c r="X88" i="13"/>
  <c r="W88" i="13"/>
  <c r="V88" i="13"/>
  <c r="U88" i="13"/>
  <c r="T88" i="13"/>
  <c r="S88" i="13"/>
  <c r="R88" i="13"/>
  <c r="Q88" i="13"/>
  <c r="P88" i="13"/>
  <c r="O88" i="13"/>
  <c r="BV87" i="13"/>
  <c r="BU87" i="13"/>
  <c r="BT87" i="13"/>
  <c r="BS87" i="13"/>
  <c r="BR87" i="13"/>
  <c r="BP87" i="13"/>
  <c r="BO87" i="13"/>
  <c r="BN87" i="13"/>
  <c r="BM87" i="13"/>
  <c r="BL87" i="13"/>
  <c r="BK87" i="13"/>
  <c r="BJ87" i="13"/>
  <c r="CD87" i="13" s="1"/>
  <c r="BI87" i="13"/>
  <c r="V85" i="12" s="1"/>
  <c r="BH87" i="13"/>
  <c r="BG87" i="13"/>
  <c r="BF87" i="13"/>
  <c r="BE87" i="13"/>
  <c r="BC87" i="13"/>
  <c r="BB87" i="13"/>
  <c r="BA87" i="13"/>
  <c r="AZ87" i="13"/>
  <c r="AY87" i="13"/>
  <c r="AW87" i="13"/>
  <c r="AV87" i="13"/>
  <c r="AU87" i="13"/>
  <c r="AT87" i="13"/>
  <c r="AS87" i="13"/>
  <c r="AR87" i="13"/>
  <c r="AQ87" i="13"/>
  <c r="AP87" i="13"/>
  <c r="AN87" i="13"/>
  <c r="AM87" i="13"/>
  <c r="AL87" i="13"/>
  <c r="AK87" i="13"/>
  <c r="AJ87" i="13"/>
  <c r="N85" i="12" s="1"/>
  <c r="AI87" i="13"/>
  <c r="AH87" i="13"/>
  <c r="AG87" i="13"/>
  <c r="AF87" i="13"/>
  <c r="AE87" i="13"/>
  <c r="AD87" i="13"/>
  <c r="L85" i="12" s="1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G85" i="12" s="1"/>
  <c r="O87" i="13"/>
  <c r="BV86" i="13"/>
  <c r="CC86" i="13" s="1"/>
  <c r="BU86" i="13"/>
  <c r="BT86" i="13"/>
  <c r="BS86" i="13"/>
  <c r="BR86" i="13"/>
  <c r="BQ86" i="13"/>
  <c r="BP86" i="13"/>
  <c r="BO86" i="13"/>
  <c r="BN86" i="13"/>
  <c r="BM86" i="13"/>
  <c r="BL86" i="13"/>
  <c r="BK86" i="13"/>
  <c r="BJ86" i="13"/>
  <c r="CD86" i="13" s="1"/>
  <c r="BI86" i="13"/>
  <c r="BH86" i="13"/>
  <c r="BG86" i="13"/>
  <c r="BF86" i="13"/>
  <c r="BE86" i="13"/>
  <c r="BD86" i="13"/>
  <c r="BC86" i="13"/>
  <c r="BB86" i="13"/>
  <c r="T84" i="12" s="1"/>
  <c r="BA86" i="13"/>
  <c r="AZ86" i="13"/>
  <c r="AY86" i="13"/>
  <c r="AX86" i="13"/>
  <c r="AW86" i="13"/>
  <c r="AV86" i="13"/>
  <c r="R84" i="12" s="1"/>
  <c r="AU86" i="13"/>
  <c r="Q84" i="12" s="1"/>
  <c r="AT86" i="13"/>
  <c r="AS86" i="13"/>
  <c r="AR86" i="13"/>
  <c r="AQ86" i="13"/>
  <c r="P84" i="12" s="1"/>
  <c r="AP86" i="13"/>
  <c r="AO86" i="13"/>
  <c r="AN86" i="13"/>
  <c r="AL86" i="13"/>
  <c r="AJ86" i="13"/>
  <c r="AI86" i="13"/>
  <c r="AH86" i="13"/>
  <c r="AG86" i="13"/>
  <c r="AF86" i="13"/>
  <c r="L84" i="12" s="1"/>
  <c r="AE86" i="13"/>
  <c r="AD86" i="13"/>
  <c r="AB86" i="13"/>
  <c r="AA86" i="13"/>
  <c r="Z86" i="13"/>
  <c r="J84" i="12" s="1"/>
  <c r="Y86" i="13"/>
  <c r="X86" i="13"/>
  <c r="W86" i="13"/>
  <c r="V86" i="13"/>
  <c r="T86" i="13"/>
  <c r="S86" i="13"/>
  <c r="R86" i="13"/>
  <c r="Q86" i="13"/>
  <c r="P86" i="13"/>
  <c r="BV85" i="13"/>
  <c r="CC85" i="13" s="1"/>
  <c r="BU85" i="13"/>
  <c r="BT85" i="13"/>
  <c r="BS85" i="13"/>
  <c r="BR85" i="13"/>
  <c r="BO85" i="13"/>
  <c r="BN85" i="13"/>
  <c r="BM85" i="13"/>
  <c r="BL85" i="13"/>
  <c r="BI85" i="13"/>
  <c r="BF85" i="13"/>
  <c r="BD85" i="13"/>
  <c r="BB85" i="13"/>
  <c r="BA85" i="13"/>
  <c r="AW85" i="13"/>
  <c r="AU85" i="13"/>
  <c r="AT85" i="13"/>
  <c r="AS85" i="13"/>
  <c r="AR85" i="13"/>
  <c r="AQ85" i="13"/>
  <c r="AO85" i="13"/>
  <c r="AN85" i="13"/>
  <c r="AM85" i="13"/>
  <c r="AK85" i="13"/>
  <c r="AH85" i="13"/>
  <c r="AG85" i="13"/>
  <c r="AE85" i="13"/>
  <c r="AD85" i="13"/>
  <c r="AC85" i="13"/>
  <c r="AB85" i="13"/>
  <c r="Z85" i="13"/>
  <c r="Y85" i="13"/>
  <c r="T85" i="13"/>
  <c r="O85" i="13"/>
  <c r="BV84" i="13"/>
  <c r="CC84" i="13" s="1"/>
  <c r="BU84" i="13"/>
  <c r="BT84" i="13"/>
  <c r="BS84" i="13"/>
  <c r="BR84" i="13"/>
  <c r="BQ84" i="13"/>
  <c r="BP84" i="13"/>
  <c r="BO84" i="13"/>
  <c r="BL84" i="13"/>
  <c r="BK84" i="13"/>
  <c r="BJ84" i="13"/>
  <c r="CD84" i="13" s="1"/>
  <c r="BI84" i="13"/>
  <c r="BH84" i="13"/>
  <c r="V82" i="12" s="1"/>
  <c r="BE84" i="13"/>
  <c r="BD84" i="13"/>
  <c r="BC84" i="13"/>
  <c r="BB84" i="13"/>
  <c r="T82" i="12" s="1"/>
  <c r="BA84" i="13"/>
  <c r="AZ84" i="13"/>
  <c r="AY84" i="13"/>
  <c r="AX84" i="13"/>
  <c r="AV84" i="13"/>
  <c r="AU84" i="13"/>
  <c r="AT84" i="13"/>
  <c r="AS84" i="13"/>
  <c r="AR84" i="13"/>
  <c r="AQ84" i="13"/>
  <c r="AO84" i="13"/>
  <c r="AN84" i="13"/>
  <c r="AM84" i="13"/>
  <c r="AL84" i="13"/>
  <c r="AK84" i="13"/>
  <c r="AJ84" i="13"/>
  <c r="N82" i="12" s="1"/>
  <c r="AH84" i="13"/>
  <c r="AG84" i="13"/>
  <c r="AF84" i="13"/>
  <c r="L82" i="12" s="1"/>
  <c r="AE84" i="13"/>
  <c r="AD84" i="13"/>
  <c r="AC84" i="13"/>
  <c r="AB84" i="13"/>
  <c r="X84" i="13"/>
  <c r="W84" i="13"/>
  <c r="V84" i="13"/>
  <c r="U84" i="13"/>
  <c r="T84" i="13"/>
  <c r="S84" i="13"/>
  <c r="P84" i="13"/>
  <c r="O84" i="13"/>
  <c r="BV82" i="13"/>
  <c r="CC82" i="13" s="1"/>
  <c r="BU82" i="13"/>
  <c r="BT82" i="13"/>
  <c r="BS82" i="13"/>
  <c r="BR82" i="13"/>
  <c r="BQ82" i="13"/>
  <c r="BP82" i="13"/>
  <c r="BN82" i="13"/>
  <c r="BM82" i="13"/>
  <c r="BL82" i="13"/>
  <c r="BK82" i="13"/>
  <c r="BI82" i="13"/>
  <c r="BG82" i="13"/>
  <c r="BG79" i="13" s="1"/>
  <c r="BG348" i="13" s="1"/>
  <c r="BF82" i="13"/>
  <c r="BD82" i="13"/>
  <c r="BC82" i="13"/>
  <c r="BA82" i="13"/>
  <c r="AZ82" i="13"/>
  <c r="AY82" i="13"/>
  <c r="AX82" i="13"/>
  <c r="AW82" i="13"/>
  <c r="AV82" i="13"/>
  <c r="R80" i="12" s="1"/>
  <c r="AU82" i="13"/>
  <c r="AT82" i="13"/>
  <c r="AS82" i="13"/>
  <c r="Q80" i="12" s="1"/>
  <c r="AR82" i="13"/>
  <c r="AQ82" i="13"/>
  <c r="AP82" i="13"/>
  <c r="AO82" i="13"/>
  <c r="AN82" i="13"/>
  <c r="AM82" i="13"/>
  <c r="AL82" i="13"/>
  <c r="AK82" i="13"/>
  <c r="AJ82" i="13"/>
  <c r="AI82" i="13"/>
  <c r="AH82" i="13"/>
  <c r="AF82" i="13"/>
  <c r="AE82" i="13"/>
  <c r="AD82" i="13"/>
  <c r="L80" i="12" s="1"/>
  <c r="AC82" i="13"/>
  <c r="AB82" i="13"/>
  <c r="K80" i="12" s="1"/>
  <c r="AA82" i="13"/>
  <c r="Z82" i="13"/>
  <c r="Y82" i="13"/>
  <c r="J80" i="12" s="1"/>
  <c r="X82" i="13"/>
  <c r="W82" i="13"/>
  <c r="V82" i="13"/>
  <c r="U82" i="13"/>
  <c r="T82" i="13"/>
  <c r="S82" i="13"/>
  <c r="H80" i="12" s="1"/>
  <c r="R82" i="13"/>
  <c r="Q82" i="13"/>
  <c r="P82" i="13"/>
  <c r="O82" i="13"/>
  <c r="L82" i="13"/>
  <c r="BU81" i="13"/>
  <c r="BT81" i="13"/>
  <c r="BS81" i="13"/>
  <c r="BP81" i="13"/>
  <c r="BO81" i="13"/>
  <c r="BM81" i="13"/>
  <c r="BK81" i="13"/>
  <c r="BJ81" i="13"/>
  <c r="BI81" i="13"/>
  <c r="BH81" i="13"/>
  <c r="BG81" i="13"/>
  <c r="BF81" i="13"/>
  <c r="BD81" i="13"/>
  <c r="BC81" i="13"/>
  <c r="BB81" i="13"/>
  <c r="BA81" i="13"/>
  <c r="AY81" i="13"/>
  <c r="AX81" i="13"/>
  <c r="AW81" i="13"/>
  <c r="R79" i="12" s="1"/>
  <c r="AV81" i="13"/>
  <c r="AT81" i="13"/>
  <c r="AS81" i="13"/>
  <c r="AR81" i="13"/>
  <c r="AQ81" i="13"/>
  <c r="AO81" i="13"/>
  <c r="AN81" i="13"/>
  <c r="AM81" i="13"/>
  <c r="AL81" i="13"/>
  <c r="AK81" i="13"/>
  <c r="AJ81" i="13"/>
  <c r="AH81" i="13"/>
  <c r="AF81" i="13"/>
  <c r="AE81" i="13"/>
  <c r="AC81" i="13"/>
  <c r="AB81" i="13"/>
  <c r="Y81" i="13"/>
  <c r="X81" i="13"/>
  <c r="W81" i="13"/>
  <c r="V81" i="13"/>
  <c r="U81" i="13"/>
  <c r="T81" i="13"/>
  <c r="Q81" i="13"/>
  <c r="P81" i="13"/>
  <c r="O81" i="13"/>
  <c r="L81" i="13"/>
  <c r="BR80" i="13"/>
  <c r="BQ80" i="13"/>
  <c r="BP80" i="13"/>
  <c r="BO80" i="13"/>
  <c r="BJ80" i="13"/>
  <c r="CD80" i="13" s="1"/>
  <c r="BH80" i="13"/>
  <c r="BG80" i="13"/>
  <c r="BB80" i="13"/>
  <c r="AY80" i="13"/>
  <c r="AV80" i="13"/>
  <c r="AT80" i="13"/>
  <c r="AT79" i="13" s="1"/>
  <c r="AT348" i="13" s="1"/>
  <c r="AS80" i="13"/>
  <c r="AR80" i="13"/>
  <c r="AQ80" i="13"/>
  <c r="AM80" i="13"/>
  <c r="AL80" i="13"/>
  <c r="AK80" i="13"/>
  <c r="AI80" i="13"/>
  <c r="AG80" i="13"/>
  <c r="AF80" i="13"/>
  <c r="AF79" i="13" s="1"/>
  <c r="AF348" i="13" s="1"/>
  <c r="AD80" i="13"/>
  <c r="AB80" i="13"/>
  <c r="AA80" i="13"/>
  <c r="V80" i="13"/>
  <c r="T80" i="13"/>
  <c r="P80" i="13"/>
  <c r="CD78" i="13"/>
  <c r="BV78" i="13"/>
  <c r="CC78" i="13" s="1"/>
  <c r="BU78" i="13"/>
  <c r="BT78" i="13"/>
  <c r="Z76" i="12" s="1"/>
  <c r="BS78" i="13"/>
  <c r="BR78" i="13"/>
  <c r="BQ78" i="13"/>
  <c r="BP78" i="13"/>
  <c r="BO78" i="13"/>
  <c r="BN78" i="13"/>
  <c r="BM78" i="13"/>
  <c r="W76" i="12" s="1"/>
  <c r="BL78" i="13"/>
  <c r="BK78" i="13"/>
  <c r="BJ78" i="13"/>
  <c r="BI78" i="13"/>
  <c r="BG78" i="13"/>
  <c r="BF78" i="13"/>
  <c r="BE78" i="13"/>
  <c r="BD78" i="13"/>
  <c r="BC78" i="13"/>
  <c r="BB78" i="13"/>
  <c r="BA78" i="13"/>
  <c r="AZ78" i="13"/>
  <c r="AY78" i="13"/>
  <c r="S76" i="12" s="1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M76" i="12" s="1"/>
  <c r="AF78" i="13"/>
  <c r="AE78" i="13"/>
  <c r="AD78" i="13"/>
  <c r="AC78" i="13"/>
  <c r="AB78" i="13"/>
  <c r="AA78" i="13"/>
  <c r="Z78" i="13"/>
  <c r="J76" i="12" s="1"/>
  <c r="Y78" i="13"/>
  <c r="X78" i="13"/>
  <c r="W78" i="13"/>
  <c r="V78" i="13"/>
  <c r="T78" i="13"/>
  <c r="S78" i="13"/>
  <c r="R78" i="13"/>
  <c r="H76" i="12" s="1"/>
  <c r="Q78" i="13"/>
  <c r="P78" i="13"/>
  <c r="O78" i="13"/>
  <c r="BV77" i="13"/>
  <c r="CC77" i="13" s="1"/>
  <c r="BU77" i="13"/>
  <c r="BT77" i="13"/>
  <c r="Z75" i="12" s="1"/>
  <c r="BS77" i="13"/>
  <c r="BR77" i="13"/>
  <c r="BQ77" i="13"/>
  <c r="BP77" i="13"/>
  <c r="BO77" i="13"/>
  <c r="BN77" i="13"/>
  <c r="BM77" i="13"/>
  <c r="BL77" i="13"/>
  <c r="BK77" i="13"/>
  <c r="BJ77" i="13"/>
  <c r="CD77" i="13" s="1"/>
  <c r="BI77" i="13"/>
  <c r="BH77" i="13"/>
  <c r="V75" i="12" s="1"/>
  <c r="BG77" i="13"/>
  <c r="BF77" i="13"/>
  <c r="BE77" i="13"/>
  <c r="U75" i="12" s="1"/>
  <c r="BD77" i="13"/>
  <c r="BC77" i="13"/>
  <c r="BB77" i="13"/>
  <c r="T75" i="12" s="1"/>
  <c r="BA77" i="13"/>
  <c r="AZ77" i="13"/>
  <c r="AY77" i="13"/>
  <c r="AX77" i="13"/>
  <c r="R75" i="12" s="1"/>
  <c r="AW77" i="13"/>
  <c r="AV77" i="13"/>
  <c r="AU77" i="13"/>
  <c r="AT77" i="13"/>
  <c r="Q75" i="12" s="1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M75" i="12" s="1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S77" i="13"/>
  <c r="R77" i="13"/>
  <c r="Q77" i="13"/>
  <c r="P77" i="13"/>
  <c r="O77" i="13"/>
  <c r="BV76" i="13"/>
  <c r="CC76" i="13" s="1"/>
  <c r="BU76" i="13"/>
  <c r="BT76" i="13"/>
  <c r="BS76" i="13"/>
  <c r="BQ76" i="13"/>
  <c r="BP76" i="13"/>
  <c r="BO76" i="13"/>
  <c r="BN76" i="13"/>
  <c r="BM76" i="13"/>
  <c r="BL76" i="13"/>
  <c r="BK76" i="13"/>
  <c r="BJ76" i="13"/>
  <c r="CD76" i="13" s="1"/>
  <c r="BI76" i="13"/>
  <c r="BH76" i="13"/>
  <c r="BG76" i="13"/>
  <c r="U74" i="12" s="1"/>
  <c r="BF76" i="13"/>
  <c r="BE76" i="13"/>
  <c r="BD76" i="13"/>
  <c r="BC76" i="13"/>
  <c r="BB76" i="13"/>
  <c r="BA76" i="13"/>
  <c r="AZ76" i="13"/>
  <c r="AY76" i="13"/>
  <c r="AX76" i="13"/>
  <c r="AW76" i="13"/>
  <c r="AV76" i="13"/>
  <c r="R74" i="12" s="1"/>
  <c r="AU76" i="13"/>
  <c r="AT76" i="13"/>
  <c r="AS76" i="13"/>
  <c r="Q74" i="12" s="1"/>
  <c r="AR76" i="13"/>
  <c r="AQ76" i="13"/>
  <c r="AP76" i="13"/>
  <c r="AO76" i="13"/>
  <c r="AM76" i="13"/>
  <c r="AL76" i="13"/>
  <c r="AK76" i="13"/>
  <c r="AJ76" i="13"/>
  <c r="AI76" i="13"/>
  <c r="AH76" i="13"/>
  <c r="AG76" i="13"/>
  <c r="M74" i="12" s="1"/>
  <c r="AF76" i="13"/>
  <c r="AE76" i="13"/>
  <c r="AD76" i="13"/>
  <c r="L74" i="12" s="1"/>
  <c r="AC76" i="13"/>
  <c r="AB76" i="13"/>
  <c r="AA76" i="13"/>
  <c r="K74" i="12" s="1"/>
  <c r="Z76" i="13"/>
  <c r="Y76" i="13"/>
  <c r="X76" i="13"/>
  <c r="W76" i="13"/>
  <c r="V76" i="13"/>
  <c r="U76" i="13"/>
  <c r="T76" i="13"/>
  <c r="S76" i="13"/>
  <c r="H74" i="12" s="1"/>
  <c r="R76" i="13"/>
  <c r="Q76" i="13"/>
  <c r="O76" i="13"/>
  <c r="BV75" i="13"/>
  <c r="CC75" i="13" s="1"/>
  <c r="BU75" i="13"/>
  <c r="BT75" i="13"/>
  <c r="BS75" i="13"/>
  <c r="BR75" i="13"/>
  <c r="BQ75" i="13"/>
  <c r="BP75" i="13"/>
  <c r="BO75" i="13"/>
  <c r="BN75" i="13"/>
  <c r="BM75" i="13"/>
  <c r="BL75" i="13"/>
  <c r="BK75" i="13"/>
  <c r="BJ75" i="13"/>
  <c r="CD75" i="13" s="1"/>
  <c r="BI75" i="13"/>
  <c r="V73" i="12" s="1"/>
  <c r="BH75" i="13"/>
  <c r="BG75" i="13"/>
  <c r="BF75" i="13"/>
  <c r="BE75" i="13"/>
  <c r="BD75" i="13"/>
  <c r="BC75" i="13"/>
  <c r="BB75" i="13"/>
  <c r="T73" i="12" s="1"/>
  <c r="BA75" i="13"/>
  <c r="AZ75" i="13"/>
  <c r="AY75" i="13"/>
  <c r="AX75" i="13"/>
  <c r="AW75" i="13"/>
  <c r="AV75" i="13"/>
  <c r="AU75" i="13"/>
  <c r="Q73" i="12" s="1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L73" i="12" s="1"/>
  <c r="AC75" i="13"/>
  <c r="AB75" i="13"/>
  <c r="AA75" i="13"/>
  <c r="Z75" i="13"/>
  <c r="Y75" i="13"/>
  <c r="X75" i="13"/>
  <c r="W75" i="13"/>
  <c r="V75" i="13"/>
  <c r="I73" i="12" s="1"/>
  <c r="U75" i="13"/>
  <c r="T75" i="13"/>
  <c r="S75" i="13"/>
  <c r="H73" i="12" s="1"/>
  <c r="R75" i="13"/>
  <c r="P75" i="13"/>
  <c r="O75" i="13"/>
  <c r="BV74" i="13"/>
  <c r="CC74" i="13" s="1"/>
  <c r="BU74" i="13"/>
  <c r="BT74" i="13"/>
  <c r="Z72" i="12" s="1"/>
  <c r="BS74" i="13"/>
  <c r="BR74" i="13"/>
  <c r="BQ74" i="13"/>
  <c r="BP74" i="13"/>
  <c r="BO74" i="13"/>
  <c r="BN74" i="13"/>
  <c r="BM74" i="13"/>
  <c r="BL74" i="13"/>
  <c r="BK74" i="13"/>
  <c r="BJ74" i="13"/>
  <c r="CD74" i="13" s="1"/>
  <c r="BI74" i="13"/>
  <c r="BG74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Q74" i="13"/>
  <c r="AP74" i="13"/>
  <c r="AO74" i="13"/>
  <c r="AN74" i="13"/>
  <c r="AM74" i="13"/>
  <c r="AL74" i="13"/>
  <c r="AK74" i="13"/>
  <c r="AJ74" i="13"/>
  <c r="AI74" i="13"/>
  <c r="AH74" i="13"/>
  <c r="M72" i="12" s="1"/>
  <c r="AG74" i="13"/>
  <c r="AF74" i="13"/>
  <c r="AE74" i="13"/>
  <c r="L72" i="12" s="1"/>
  <c r="AD74" i="13"/>
  <c r="AC74" i="13"/>
  <c r="AB74" i="13"/>
  <c r="Z74" i="13"/>
  <c r="Y74" i="13"/>
  <c r="X74" i="13"/>
  <c r="W74" i="13"/>
  <c r="U74" i="13"/>
  <c r="T74" i="13"/>
  <c r="Q74" i="13"/>
  <c r="P74" i="13"/>
  <c r="O74" i="13"/>
  <c r="BV73" i="13"/>
  <c r="BU73" i="13"/>
  <c r="BT73" i="13"/>
  <c r="BS73" i="13"/>
  <c r="BR73" i="13"/>
  <c r="BQ73" i="13"/>
  <c r="BP73" i="13"/>
  <c r="BO73" i="13"/>
  <c r="BN73" i="13"/>
  <c r="BM73" i="13"/>
  <c r="BL73" i="13"/>
  <c r="BK73" i="13"/>
  <c r="W71" i="12" s="1"/>
  <c r="BJ73" i="13"/>
  <c r="BI73" i="13"/>
  <c r="BH73" i="13"/>
  <c r="BG73" i="13"/>
  <c r="BE73" i="13"/>
  <c r="BD73" i="13"/>
  <c r="BB73" i="13"/>
  <c r="AZ73" i="13"/>
  <c r="AW73" i="13"/>
  <c r="AT73" i="13"/>
  <c r="AS73" i="13"/>
  <c r="AR73" i="13"/>
  <c r="AQ73" i="13"/>
  <c r="AP73" i="13"/>
  <c r="P71" i="12" s="1"/>
  <c r="AO73" i="13"/>
  <c r="AN73" i="13"/>
  <c r="AL73" i="13"/>
  <c r="AJ73" i="13"/>
  <c r="AI73" i="13"/>
  <c r="AH73" i="13"/>
  <c r="AG73" i="13"/>
  <c r="AF73" i="13"/>
  <c r="AF72" i="13" s="1"/>
  <c r="AF347" i="13" s="1"/>
  <c r="AE73" i="13"/>
  <c r="AD73" i="13"/>
  <c r="AC73" i="13"/>
  <c r="AA73" i="13"/>
  <c r="Y73" i="13"/>
  <c r="X73" i="13"/>
  <c r="W73" i="13"/>
  <c r="I71" i="12" s="1"/>
  <c r="V73" i="13"/>
  <c r="U73" i="13"/>
  <c r="S73" i="13"/>
  <c r="Q73" i="13"/>
  <c r="P73" i="13"/>
  <c r="CD71" i="13"/>
  <c r="BV71" i="13"/>
  <c r="CC71" i="13" s="1"/>
  <c r="BU71" i="13"/>
  <c r="Z69" i="12" s="1"/>
  <c r="BT71" i="13"/>
  <c r="BS71" i="13"/>
  <c r="Y69" i="12" s="1"/>
  <c r="BR71" i="13"/>
  <c r="BQ71" i="13"/>
  <c r="BP71" i="13"/>
  <c r="X69" i="12" s="1"/>
  <c r="BO71" i="13"/>
  <c r="BN71" i="13"/>
  <c r="BM71" i="13"/>
  <c r="BL71" i="13"/>
  <c r="BK71" i="13"/>
  <c r="BJ71" i="13"/>
  <c r="BI71" i="13"/>
  <c r="BH71" i="13"/>
  <c r="BG71" i="13"/>
  <c r="BF71" i="13"/>
  <c r="BE71" i="13"/>
  <c r="U69" i="12" s="1"/>
  <c r="BD71" i="13"/>
  <c r="BC71" i="13"/>
  <c r="BB71" i="13"/>
  <c r="BA71" i="13"/>
  <c r="AZ71" i="13"/>
  <c r="AY71" i="13"/>
  <c r="S69" i="12" s="1"/>
  <c r="AX71" i="13"/>
  <c r="AW71" i="13"/>
  <c r="AV71" i="13"/>
  <c r="R69" i="12" s="1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BV70" i="13"/>
  <c r="CC70" i="13" s="1"/>
  <c r="BU70" i="13"/>
  <c r="BT70" i="13"/>
  <c r="BS70" i="13"/>
  <c r="Y68" i="12" s="1"/>
  <c r="BR70" i="13"/>
  <c r="BQ70" i="13"/>
  <c r="BP70" i="13"/>
  <c r="BO70" i="13"/>
  <c r="BN70" i="13"/>
  <c r="BM70" i="13"/>
  <c r="BL70" i="13"/>
  <c r="BK70" i="13"/>
  <c r="BJ70" i="13"/>
  <c r="CD70" i="13" s="1"/>
  <c r="BI70" i="13"/>
  <c r="BH70" i="13"/>
  <c r="V68" i="12" s="1"/>
  <c r="BG70" i="13"/>
  <c r="BF70" i="13"/>
  <c r="BE70" i="13"/>
  <c r="U68" i="12" s="1"/>
  <c r="BD70" i="13"/>
  <c r="BC70" i="13"/>
  <c r="BB70" i="13"/>
  <c r="BA70" i="13"/>
  <c r="AY70" i="13"/>
  <c r="AX70" i="13"/>
  <c r="AW70" i="13"/>
  <c r="AV70" i="13"/>
  <c r="AU70" i="13"/>
  <c r="AT70" i="13"/>
  <c r="AS70" i="13"/>
  <c r="Q68" i="12" s="1"/>
  <c r="AR70" i="13"/>
  <c r="AQ70" i="13"/>
  <c r="AP70" i="13"/>
  <c r="P68" i="12" s="1"/>
  <c r="AO70" i="13"/>
  <c r="AN70" i="13"/>
  <c r="AM70" i="13"/>
  <c r="AL70" i="13"/>
  <c r="AK70" i="13"/>
  <c r="AJ70" i="13"/>
  <c r="AI70" i="13"/>
  <c r="AH70" i="13"/>
  <c r="AG70" i="13"/>
  <c r="AF70" i="13"/>
  <c r="AD70" i="13"/>
  <c r="AC70" i="13"/>
  <c r="AB70" i="13"/>
  <c r="AA70" i="13"/>
  <c r="Y70" i="13"/>
  <c r="X70" i="13"/>
  <c r="W70" i="13"/>
  <c r="V70" i="13"/>
  <c r="U70" i="13"/>
  <c r="T70" i="13"/>
  <c r="S70" i="13"/>
  <c r="H68" i="12" s="1"/>
  <c r="R70" i="13"/>
  <c r="Q70" i="13"/>
  <c r="P70" i="13"/>
  <c r="O70" i="13"/>
  <c r="G68" i="12" s="1"/>
  <c r="BV69" i="13"/>
  <c r="CC69" i="13" s="1"/>
  <c r="BU69" i="13"/>
  <c r="BT69" i="13"/>
  <c r="BS69" i="13"/>
  <c r="BR69" i="13"/>
  <c r="BQ69" i="13"/>
  <c r="Y67" i="12" s="1"/>
  <c r="BO69" i="13"/>
  <c r="BN69" i="13"/>
  <c r="BM69" i="13"/>
  <c r="BL69" i="13"/>
  <c r="W67" i="12" s="1"/>
  <c r="BK69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AR69" i="13"/>
  <c r="AP69" i="13"/>
  <c r="AP64" i="13" s="1"/>
  <c r="AP346" i="13" s="1"/>
  <c r="AO69" i="13"/>
  <c r="O67" i="12" s="1"/>
  <c r="AN69" i="13"/>
  <c r="AM69" i="13"/>
  <c r="AL69" i="13"/>
  <c r="AK69" i="13"/>
  <c r="AJ69" i="13"/>
  <c r="AI69" i="13"/>
  <c r="AH69" i="13"/>
  <c r="AG69" i="13"/>
  <c r="AE69" i="13"/>
  <c r="AD69" i="13"/>
  <c r="AC69" i="13"/>
  <c r="AB69" i="13"/>
  <c r="Z69" i="13"/>
  <c r="Y69" i="13"/>
  <c r="J67" i="12" s="1"/>
  <c r="X69" i="13"/>
  <c r="W69" i="13"/>
  <c r="V69" i="13"/>
  <c r="U69" i="13"/>
  <c r="T69" i="13"/>
  <c r="R69" i="13"/>
  <c r="Q69" i="13"/>
  <c r="P69" i="13"/>
  <c r="O69" i="13"/>
  <c r="BV68" i="13"/>
  <c r="CC68" i="13" s="1"/>
  <c r="BT68" i="13"/>
  <c r="BR68" i="13"/>
  <c r="BQ68" i="13"/>
  <c r="BP68" i="13"/>
  <c r="BO68" i="13"/>
  <c r="BN68" i="13"/>
  <c r="BM68" i="13"/>
  <c r="BL68" i="13"/>
  <c r="BJ68" i="13"/>
  <c r="CD68" i="13" s="1"/>
  <c r="BI68" i="13"/>
  <c r="BH68" i="13"/>
  <c r="BG68" i="13"/>
  <c r="BF68" i="13"/>
  <c r="BE68" i="13"/>
  <c r="BD68" i="13"/>
  <c r="BB68" i="13"/>
  <c r="BA68" i="13"/>
  <c r="AZ68" i="13"/>
  <c r="S66" i="12" s="1"/>
  <c r="AY68" i="13"/>
  <c r="AX68" i="13"/>
  <c r="AW68" i="13"/>
  <c r="AV68" i="13"/>
  <c r="AT68" i="13"/>
  <c r="AS68" i="13"/>
  <c r="AQ68" i="13"/>
  <c r="AP68" i="13"/>
  <c r="AO68" i="13"/>
  <c r="AN68" i="13"/>
  <c r="AL68" i="13"/>
  <c r="AK68" i="13"/>
  <c r="AJ68" i="13"/>
  <c r="AI68" i="13"/>
  <c r="AH68" i="13"/>
  <c r="AG68" i="13"/>
  <c r="AF68" i="13"/>
  <c r="AD68" i="13"/>
  <c r="AC68" i="13"/>
  <c r="AB68" i="13"/>
  <c r="AA68" i="13"/>
  <c r="Z68" i="13"/>
  <c r="Y68" i="13"/>
  <c r="V68" i="13"/>
  <c r="U68" i="13"/>
  <c r="T68" i="13"/>
  <c r="S68" i="13"/>
  <c r="R68" i="13"/>
  <c r="Q68" i="13"/>
  <c r="P68" i="13"/>
  <c r="O68" i="13"/>
  <c r="CC67" i="13"/>
  <c r="BV67" i="13"/>
  <c r="BU67" i="13"/>
  <c r="BT67" i="13"/>
  <c r="BS67" i="13"/>
  <c r="BR67" i="13"/>
  <c r="BQ67" i="13"/>
  <c r="BP67" i="13"/>
  <c r="BN67" i="13"/>
  <c r="BM67" i="13"/>
  <c r="BL67" i="13"/>
  <c r="BK67" i="13"/>
  <c r="BJ67" i="13"/>
  <c r="CD67" i="13" s="1"/>
  <c r="BI67" i="13"/>
  <c r="BH67" i="13"/>
  <c r="BF67" i="13"/>
  <c r="BE67" i="13"/>
  <c r="BD67" i="13"/>
  <c r="BC67" i="13"/>
  <c r="BB67" i="13"/>
  <c r="BA67" i="13"/>
  <c r="AZ67" i="13"/>
  <c r="AX67" i="13"/>
  <c r="AW67" i="13"/>
  <c r="AV67" i="13"/>
  <c r="R65" i="12" s="1"/>
  <c r="AU67" i="13"/>
  <c r="AT67" i="13"/>
  <c r="AS67" i="13"/>
  <c r="Q65" i="12" s="1"/>
  <c r="AQ67" i="13"/>
  <c r="AP67" i="13"/>
  <c r="AO67" i="13"/>
  <c r="AN67" i="13"/>
  <c r="AM67" i="13"/>
  <c r="AL67" i="13"/>
  <c r="AK67" i="13"/>
  <c r="AJ67" i="13"/>
  <c r="N65" i="12" s="1"/>
  <c r="AH67" i="13"/>
  <c r="AG67" i="13"/>
  <c r="AF67" i="13"/>
  <c r="L65" i="12" s="1"/>
  <c r="AE67" i="13"/>
  <c r="AD67" i="13"/>
  <c r="AC67" i="13"/>
  <c r="AB67" i="13"/>
  <c r="Z67" i="13"/>
  <c r="Y67" i="13"/>
  <c r="X67" i="13"/>
  <c r="W67" i="13"/>
  <c r="V67" i="13"/>
  <c r="U67" i="13"/>
  <c r="S67" i="13"/>
  <c r="R67" i="13"/>
  <c r="Q67" i="13"/>
  <c r="P67" i="13"/>
  <c r="G65" i="12" s="1"/>
  <c r="O67" i="13"/>
  <c r="BV66" i="13"/>
  <c r="CC66" i="13" s="1"/>
  <c r="BU66" i="13"/>
  <c r="BR66" i="13"/>
  <c r="BQ66" i="13"/>
  <c r="BP66" i="13"/>
  <c r="BN66" i="13"/>
  <c r="BM66" i="13"/>
  <c r="BL66" i="13"/>
  <c r="BJ66" i="13"/>
  <c r="CD66" i="13" s="1"/>
  <c r="BI66" i="13"/>
  <c r="BH66" i="13"/>
  <c r="BF66" i="13"/>
  <c r="BD66" i="13"/>
  <c r="BB66" i="13"/>
  <c r="BA66" i="13"/>
  <c r="AZ66" i="13"/>
  <c r="AY66" i="13"/>
  <c r="AX66" i="13"/>
  <c r="AW66" i="13"/>
  <c r="AU66" i="13"/>
  <c r="AT66" i="13"/>
  <c r="AS66" i="13"/>
  <c r="AR66" i="13"/>
  <c r="AQ66" i="13"/>
  <c r="AP66" i="13"/>
  <c r="AO66" i="13"/>
  <c r="AM66" i="13"/>
  <c r="AL66" i="13"/>
  <c r="AK66" i="13"/>
  <c r="AJ66" i="13"/>
  <c r="AH66" i="13"/>
  <c r="AG66" i="13"/>
  <c r="AF66" i="13"/>
  <c r="AE66" i="13"/>
  <c r="AD66" i="13"/>
  <c r="AC66" i="13"/>
  <c r="AA66" i="13"/>
  <c r="Z66" i="13"/>
  <c r="Y66" i="13"/>
  <c r="V66" i="13"/>
  <c r="U66" i="13"/>
  <c r="T66" i="13"/>
  <c r="R66" i="13"/>
  <c r="Q66" i="13"/>
  <c r="O66" i="13"/>
  <c r="BV65" i="13"/>
  <c r="BU65" i="13"/>
  <c r="BT65" i="13"/>
  <c r="BN65" i="13"/>
  <c r="BM65" i="13"/>
  <c r="BL65" i="13"/>
  <c r="BK65" i="13"/>
  <c r="BJ65" i="13"/>
  <c r="BH65" i="13"/>
  <c r="BF65" i="13"/>
  <c r="BE65" i="13"/>
  <c r="BB65" i="13"/>
  <c r="AZ65" i="13"/>
  <c r="AX65" i="13"/>
  <c r="AV65" i="13"/>
  <c r="AU65" i="13"/>
  <c r="AP65" i="13"/>
  <c r="AN65" i="13"/>
  <c r="AM65" i="13"/>
  <c r="AL65" i="13"/>
  <c r="AH65" i="13"/>
  <c r="AG65" i="13"/>
  <c r="Y65" i="13"/>
  <c r="X65" i="13"/>
  <c r="U65" i="13"/>
  <c r="P65" i="13"/>
  <c r="O65" i="13"/>
  <c r="CC63" i="13"/>
  <c r="BV63" i="13"/>
  <c r="BU63" i="13"/>
  <c r="BT63" i="13"/>
  <c r="BS63" i="13"/>
  <c r="BR63" i="13"/>
  <c r="BQ63" i="13"/>
  <c r="BP63" i="13"/>
  <c r="BO63" i="13"/>
  <c r="BN63" i="13"/>
  <c r="X61" i="12" s="1"/>
  <c r="BM63" i="13"/>
  <c r="BL63" i="13"/>
  <c r="BK63" i="13"/>
  <c r="BJ63" i="13"/>
  <c r="CD63" i="13" s="1"/>
  <c r="BI63" i="13"/>
  <c r="BI60" i="13" s="1"/>
  <c r="BI345" i="13" s="1"/>
  <c r="BH63" i="13"/>
  <c r="BG63" i="13"/>
  <c r="BF63" i="13"/>
  <c r="BE63" i="13"/>
  <c r="BD63" i="13"/>
  <c r="BC63" i="13"/>
  <c r="BB63" i="13"/>
  <c r="BA63" i="13"/>
  <c r="AZ63" i="13"/>
  <c r="AY63" i="13"/>
  <c r="AX63" i="13"/>
  <c r="AW63" i="13"/>
  <c r="AV63" i="13"/>
  <c r="AU63" i="13"/>
  <c r="AT63" i="13"/>
  <c r="AS63" i="13"/>
  <c r="AR63" i="13"/>
  <c r="AQ63" i="13"/>
  <c r="AP63" i="13"/>
  <c r="AO63" i="13"/>
  <c r="AN63" i="13"/>
  <c r="AM63" i="13"/>
  <c r="AL63" i="13"/>
  <c r="AL60" i="13" s="1"/>
  <c r="AL345" i="13" s="1"/>
  <c r="AK63" i="13"/>
  <c r="AJ63" i="13"/>
  <c r="AI63" i="13"/>
  <c r="AH63" i="13"/>
  <c r="AG63" i="13"/>
  <c r="M61" i="12" s="1"/>
  <c r="AF63" i="13"/>
  <c r="AE63" i="13"/>
  <c r="AD63" i="13"/>
  <c r="AC63" i="13"/>
  <c r="AB63" i="13"/>
  <c r="AA63" i="13"/>
  <c r="Z63" i="13"/>
  <c r="Y63" i="13"/>
  <c r="X63" i="13"/>
  <c r="J61" i="12" s="1"/>
  <c r="W63" i="13"/>
  <c r="V63" i="13"/>
  <c r="I61" i="12" s="1"/>
  <c r="U63" i="13"/>
  <c r="T63" i="13"/>
  <c r="S63" i="13"/>
  <c r="S60" i="13" s="1"/>
  <c r="S345" i="13" s="1"/>
  <c r="R63" i="13"/>
  <c r="Q63" i="13"/>
  <c r="P63" i="13"/>
  <c r="O63" i="13"/>
  <c r="G61" i="12" s="1"/>
  <c r="BV62" i="13"/>
  <c r="CC62" i="13" s="1"/>
  <c r="BT62" i="13"/>
  <c r="BS62" i="13"/>
  <c r="BQ62" i="13"/>
  <c r="BP62" i="13"/>
  <c r="BP60" i="13" s="1"/>
  <c r="BP345" i="13" s="1"/>
  <c r="BO62" i="13"/>
  <c r="BN62" i="13"/>
  <c r="BM62" i="13"/>
  <c r="BL62" i="13"/>
  <c r="BK62" i="13"/>
  <c r="BI62" i="13"/>
  <c r="BH62" i="13"/>
  <c r="BG62" i="13"/>
  <c r="BF62" i="13"/>
  <c r="BE62" i="13"/>
  <c r="BD62" i="13"/>
  <c r="BC62" i="13"/>
  <c r="AZ62" i="13"/>
  <c r="AY62" i="13"/>
  <c r="AX62" i="13"/>
  <c r="AV62" i="13"/>
  <c r="AU62" i="13"/>
  <c r="AR62" i="13"/>
  <c r="AQ62" i="13"/>
  <c r="AP62" i="13"/>
  <c r="AO62" i="13"/>
  <c r="AN62" i="13"/>
  <c r="AM62" i="13"/>
  <c r="AL62" i="13"/>
  <c r="AI62" i="13"/>
  <c r="AH62" i="13"/>
  <c r="AG62" i="13"/>
  <c r="AF62" i="13"/>
  <c r="AE62" i="13"/>
  <c r="AC62" i="13"/>
  <c r="AB62" i="13"/>
  <c r="AA62" i="13"/>
  <c r="Z62" i="13"/>
  <c r="X62" i="13"/>
  <c r="W62" i="13"/>
  <c r="V62" i="13"/>
  <c r="T62" i="13"/>
  <c r="S62" i="13"/>
  <c r="R62" i="13"/>
  <c r="Q62" i="13"/>
  <c r="O62" i="13"/>
  <c r="BV61" i="13"/>
  <c r="CC61" i="13" s="1"/>
  <c r="CC60" i="13" s="1"/>
  <c r="BU61" i="13"/>
  <c r="BT61" i="13"/>
  <c r="BS61" i="13"/>
  <c r="BQ61" i="13"/>
  <c r="BP61" i="13"/>
  <c r="BO61" i="13"/>
  <c r="BM61" i="13"/>
  <c r="BK61" i="13"/>
  <c r="BJ61" i="13"/>
  <c r="BI61" i="13"/>
  <c r="BH61" i="13"/>
  <c r="BG61" i="13"/>
  <c r="BF61" i="13"/>
  <c r="BF60" i="13" s="1"/>
  <c r="BF345" i="13" s="1"/>
  <c r="BE61" i="13"/>
  <c r="BA61" i="13"/>
  <c r="AY61" i="13"/>
  <c r="AW61" i="13"/>
  <c r="AV61" i="13"/>
  <c r="AU61" i="13"/>
  <c r="AT61" i="13"/>
  <c r="AS61" i="13"/>
  <c r="AP61" i="13"/>
  <c r="AO61" i="13"/>
  <c r="AM61" i="13"/>
  <c r="AL61" i="13"/>
  <c r="N59" i="12" s="1"/>
  <c r="AK61" i="13"/>
  <c r="AJ61" i="13"/>
  <c r="AH61" i="13"/>
  <c r="AG61" i="13"/>
  <c r="AD61" i="13"/>
  <c r="AC61" i="13"/>
  <c r="AB61" i="13"/>
  <c r="AB60" i="13" s="1"/>
  <c r="AB345" i="13" s="1"/>
  <c r="AA61" i="13"/>
  <c r="Y61" i="13"/>
  <c r="W61" i="13"/>
  <c r="U61" i="13"/>
  <c r="T61" i="13"/>
  <c r="S61" i="13"/>
  <c r="Q61" i="13"/>
  <c r="P61" i="13"/>
  <c r="BS60" i="13"/>
  <c r="BS345" i="13" s="1"/>
  <c r="W60" i="13"/>
  <c r="W345" i="13" s="1"/>
  <c r="BV59" i="13"/>
  <c r="CC59" i="13" s="1"/>
  <c r="BU59" i="13"/>
  <c r="BT59" i="13"/>
  <c r="BS59" i="13"/>
  <c r="BR59" i="13"/>
  <c r="BQ59" i="13"/>
  <c r="BP59" i="13"/>
  <c r="BO59" i="13"/>
  <c r="BN59" i="13"/>
  <c r="BM59" i="13"/>
  <c r="BL59" i="13"/>
  <c r="BK59" i="13"/>
  <c r="H55" i="11" s="1"/>
  <c r="BJ59" i="13"/>
  <c r="CD59" i="13" s="1"/>
  <c r="BI59" i="13"/>
  <c r="BH59" i="13"/>
  <c r="BG59" i="13"/>
  <c r="BF59" i="13"/>
  <c r="BE59" i="13"/>
  <c r="BD59" i="13"/>
  <c r="BC59" i="13"/>
  <c r="T57" i="12" s="1"/>
  <c r="BB59" i="13"/>
  <c r="BA59" i="13"/>
  <c r="AZ59" i="13"/>
  <c r="AY59" i="13"/>
  <c r="G55" i="11" s="1"/>
  <c r="AX59" i="13"/>
  <c r="AW59" i="13"/>
  <c r="AV59" i="13"/>
  <c r="R57" i="12" s="1"/>
  <c r="AU59" i="13"/>
  <c r="AT59" i="13"/>
  <c r="AS59" i="13"/>
  <c r="AQ59" i="13"/>
  <c r="AO59" i="13"/>
  <c r="AN59" i="13"/>
  <c r="AM59" i="13"/>
  <c r="AL59" i="13"/>
  <c r="AK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H57" i="12" s="1"/>
  <c r="S59" i="13"/>
  <c r="R59" i="13"/>
  <c r="Q59" i="13"/>
  <c r="D55" i="11" s="1"/>
  <c r="P59" i="13"/>
  <c r="O59" i="13"/>
  <c r="BV58" i="13"/>
  <c r="CC58" i="13" s="1"/>
  <c r="BU58" i="13"/>
  <c r="BT58" i="13"/>
  <c r="BR58" i="13"/>
  <c r="BQ58" i="13"/>
  <c r="BP58" i="13"/>
  <c r="BO58" i="13"/>
  <c r="BM58" i="13"/>
  <c r="BL58" i="13"/>
  <c r="BK58" i="13"/>
  <c r="BJ58" i="13"/>
  <c r="CD58" i="13" s="1"/>
  <c r="BI58" i="13"/>
  <c r="BG58" i="13"/>
  <c r="BF58" i="13"/>
  <c r="BE58" i="13"/>
  <c r="BD58" i="13"/>
  <c r="BB58" i="13"/>
  <c r="BA58" i="13"/>
  <c r="AZ58" i="13"/>
  <c r="AY58" i="13"/>
  <c r="AX58" i="13"/>
  <c r="AW58" i="13"/>
  <c r="AV58" i="13"/>
  <c r="AT58" i="13"/>
  <c r="AS58" i="13"/>
  <c r="AR58" i="13"/>
  <c r="P56" i="12" s="1"/>
  <c r="AQ58" i="13"/>
  <c r="AP58" i="13"/>
  <c r="AO58" i="13"/>
  <c r="O56" i="12" s="1"/>
  <c r="AN58" i="13"/>
  <c r="AM58" i="13"/>
  <c r="AL58" i="13"/>
  <c r="AK58" i="13"/>
  <c r="AJ58" i="13"/>
  <c r="N56" i="12" s="1"/>
  <c r="AI58" i="13"/>
  <c r="AH58" i="13"/>
  <c r="AG58" i="13"/>
  <c r="M56" i="12" s="1"/>
  <c r="AF58" i="13"/>
  <c r="AE58" i="13"/>
  <c r="AD58" i="13"/>
  <c r="L56" i="12" s="1"/>
  <c r="AC58" i="13"/>
  <c r="AA58" i="13"/>
  <c r="Y58" i="13"/>
  <c r="X58" i="13"/>
  <c r="W58" i="13"/>
  <c r="V58" i="13"/>
  <c r="U58" i="13"/>
  <c r="T58" i="13"/>
  <c r="S58" i="13"/>
  <c r="R58" i="13"/>
  <c r="Q58" i="13"/>
  <c r="P58" i="13"/>
  <c r="O58" i="13"/>
  <c r="BV57" i="13"/>
  <c r="CC57" i="13" s="1"/>
  <c r="BU57" i="13"/>
  <c r="BT57" i="13"/>
  <c r="BS57" i="13"/>
  <c r="BQ57" i="13"/>
  <c r="BP57" i="13"/>
  <c r="BN57" i="13"/>
  <c r="BM57" i="13"/>
  <c r="BL57" i="13"/>
  <c r="W55" i="12" s="1"/>
  <c r="BK57" i="13"/>
  <c r="BJ57" i="13"/>
  <c r="CD57" i="13" s="1"/>
  <c r="BI57" i="13"/>
  <c r="BH57" i="13"/>
  <c r="BG57" i="13"/>
  <c r="BF57" i="13"/>
  <c r="U55" i="12" s="1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F53" i="11" s="1"/>
  <c r="AQ57" i="13"/>
  <c r="AP57" i="13"/>
  <c r="AO57" i="13"/>
  <c r="AN57" i="13"/>
  <c r="AM57" i="13"/>
  <c r="AL57" i="13"/>
  <c r="AK57" i="13"/>
  <c r="AJ57" i="13"/>
  <c r="AH57" i="13"/>
  <c r="AG57" i="13"/>
  <c r="AF57" i="13"/>
  <c r="AE57" i="13"/>
  <c r="AD57" i="13"/>
  <c r="AC57" i="13"/>
  <c r="AB57" i="13"/>
  <c r="Z57" i="13"/>
  <c r="Y57" i="13"/>
  <c r="X57" i="13"/>
  <c r="W57" i="13"/>
  <c r="V57" i="13"/>
  <c r="U57" i="13"/>
  <c r="T57" i="13"/>
  <c r="R57" i="13"/>
  <c r="Q57" i="13"/>
  <c r="P57" i="13"/>
  <c r="G55" i="12" s="1"/>
  <c r="O57" i="13"/>
  <c r="CD56" i="13"/>
  <c r="CC56" i="13"/>
  <c r="BV56" i="13"/>
  <c r="BU56" i="13"/>
  <c r="BT56" i="13"/>
  <c r="BS56" i="13"/>
  <c r="Y54" i="12" s="1"/>
  <c r="BR56" i="13"/>
  <c r="BQ56" i="13"/>
  <c r="BP56" i="13"/>
  <c r="BO56" i="13"/>
  <c r="X54" i="12" s="1"/>
  <c r="BN56" i="13"/>
  <c r="BM56" i="13"/>
  <c r="BL56" i="13"/>
  <c r="BJ56" i="13"/>
  <c r="BI56" i="13"/>
  <c r="BH56" i="13"/>
  <c r="V54" i="12" s="1"/>
  <c r="BG56" i="13"/>
  <c r="BF56" i="13"/>
  <c r="BE56" i="13"/>
  <c r="BD56" i="13"/>
  <c r="BC56" i="13"/>
  <c r="BB56" i="13"/>
  <c r="BA56" i="13"/>
  <c r="AZ56" i="13"/>
  <c r="S54" i="12" s="1"/>
  <c r="AY56" i="13"/>
  <c r="AX56" i="13"/>
  <c r="AW56" i="13"/>
  <c r="AV56" i="13"/>
  <c r="AU56" i="13"/>
  <c r="AT56" i="13"/>
  <c r="AS56" i="13"/>
  <c r="AR56" i="13"/>
  <c r="AQ56" i="13"/>
  <c r="AO56" i="13"/>
  <c r="AN56" i="13"/>
  <c r="AL56" i="13"/>
  <c r="AK56" i="13"/>
  <c r="AJ56" i="13"/>
  <c r="N54" i="12" s="1"/>
  <c r="AI56" i="13"/>
  <c r="AH56" i="13"/>
  <c r="AG56" i="13"/>
  <c r="M54" i="12" s="1"/>
  <c r="AF56" i="13"/>
  <c r="AD56" i="13"/>
  <c r="AC56" i="13"/>
  <c r="AB56" i="13"/>
  <c r="AA56" i="13"/>
  <c r="Y56" i="13"/>
  <c r="X56" i="13"/>
  <c r="W56" i="13"/>
  <c r="V56" i="13"/>
  <c r="U56" i="13"/>
  <c r="T56" i="13"/>
  <c r="S56" i="13"/>
  <c r="R56" i="13"/>
  <c r="Q56" i="13"/>
  <c r="P56" i="13"/>
  <c r="O56" i="13"/>
  <c r="G54" i="12" s="1"/>
  <c r="CD55" i="13"/>
  <c r="BV55" i="13"/>
  <c r="CC55" i="13" s="1"/>
  <c r="BU55" i="13"/>
  <c r="BT55" i="13"/>
  <c r="BS55" i="13"/>
  <c r="BR55" i="13"/>
  <c r="BQ55" i="13"/>
  <c r="BP55" i="13"/>
  <c r="BN55" i="13"/>
  <c r="BM55" i="13"/>
  <c r="BK55" i="13"/>
  <c r="BJ55" i="13"/>
  <c r="BI55" i="13"/>
  <c r="BH55" i="13"/>
  <c r="BG55" i="13"/>
  <c r="U53" i="12" s="1"/>
  <c r="BF55" i="13"/>
  <c r="BE55" i="13"/>
  <c r="BD55" i="13"/>
  <c r="BC55" i="13"/>
  <c r="BA55" i="13"/>
  <c r="AZ55" i="13"/>
  <c r="AY55" i="13"/>
  <c r="AX55" i="13"/>
  <c r="AW55" i="13"/>
  <c r="AV55" i="13"/>
  <c r="AU55" i="13"/>
  <c r="AT55" i="13"/>
  <c r="AS55" i="13"/>
  <c r="Q53" i="12" s="1"/>
  <c r="AR55" i="13"/>
  <c r="AP55" i="13"/>
  <c r="AO55" i="13"/>
  <c r="AN55" i="13"/>
  <c r="AM55" i="13"/>
  <c r="AL55" i="13"/>
  <c r="AK55" i="13"/>
  <c r="AJ55" i="13"/>
  <c r="AH55" i="13"/>
  <c r="AG55" i="13"/>
  <c r="AF55" i="13"/>
  <c r="AE55" i="13"/>
  <c r="L53" i="12" s="1"/>
  <c r="AD55" i="13"/>
  <c r="AC55" i="13"/>
  <c r="AB55" i="13"/>
  <c r="Z55" i="13"/>
  <c r="Y55" i="13"/>
  <c r="X55" i="13"/>
  <c r="W55" i="13"/>
  <c r="V55" i="13"/>
  <c r="U55" i="13"/>
  <c r="T55" i="13"/>
  <c r="R55" i="13"/>
  <c r="Q55" i="13"/>
  <c r="P55" i="13"/>
  <c r="O55" i="13"/>
  <c r="BV54" i="13"/>
  <c r="BU54" i="13"/>
  <c r="BT54" i="13"/>
  <c r="BS54" i="13"/>
  <c r="BR54" i="13"/>
  <c r="BQ54" i="13"/>
  <c r="BP54" i="13"/>
  <c r="BO54" i="13"/>
  <c r="BN54" i="13"/>
  <c r="BM54" i="13"/>
  <c r="BL54" i="13"/>
  <c r="BK54" i="13"/>
  <c r="BJ54" i="13"/>
  <c r="BI54" i="13"/>
  <c r="BH54" i="13"/>
  <c r="BG54" i="13"/>
  <c r="BE54" i="13"/>
  <c r="BD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P52" i="12" s="1"/>
  <c r="AO54" i="13"/>
  <c r="AN54" i="13"/>
  <c r="AM54" i="13"/>
  <c r="AL54" i="13"/>
  <c r="AK54" i="13"/>
  <c r="AJ54" i="13"/>
  <c r="AI54" i="13"/>
  <c r="AH54" i="13"/>
  <c r="M52" i="12" s="1"/>
  <c r="AG54" i="13"/>
  <c r="AF54" i="13"/>
  <c r="AE54" i="13"/>
  <c r="L52" i="12" s="1"/>
  <c r="AD54" i="13"/>
  <c r="AC54" i="13"/>
  <c r="AB54" i="13"/>
  <c r="AA54" i="13"/>
  <c r="Z54" i="13"/>
  <c r="Y54" i="13"/>
  <c r="J52" i="12" s="1"/>
  <c r="X54" i="13"/>
  <c r="V54" i="13"/>
  <c r="U54" i="13"/>
  <c r="T54" i="13"/>
  <c r="S54" i="13"/>
  <c r="H52" i="12" s="1"/>
  <c r="R54" i="13"/>
  <c r="Q54" i="13"/>
  <c r="P54" i="13"/>
  <c r="BV53" i="13"/>
  <c r="CC53" i="13" s="1"/>
  <c r="BU53" i="13"/>
  <c r="BT53" i="13"/>
  <c r="BS53" i="13"/>
  <c r="BR53" i="13"/>
  <c r="BQ53" i="13"/>
  <c r="BP53" i="13"/>
  <c r="BO53" i="13"/>
  <c r="BN53" i="13"/>
  <c r="BM53" i="13"/>
  <c r="BL53" i="13"/>
  <c r="W51" i="12" s="1"/>
  <c r="BK53" i="13"/>
  <c r="BI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R51" i="12" s="1"/>
  <c r="AU53" i="13"/>
  <c r="AT53" i="13"/>
  <c r="AS53" i="13"/>
  <c r="Q51" i="12" s="1"/>
  <c r="AR53" i="13"/>
  <c r="AP53" i="13"/>
  <c r="AO53" i="13"/>
  <c r="AN53" i="13"/>
  <c r="AM53" i="13"/>
  <c r="AL53" i="13"/>
  <c r="AK53" i="13"/>
  <c r="AJ53" i="13"/>
  <c r="AI53" i="13"/>
  <c r="AH53" i="13"/>
  <c r="AG53" i="13"/>
  <c r="M51" i="12" s="1"/>
  <c r="AE53" i="13"/>
  <c r="AC53" i="13"/>
  <c r="AB53" i="13"/>
  <c r="K51" i="12" s="1"/>
  <c r="AA53" i="13"/>
  <c r="Z53" i="13"/>
  <c r="Y53" i="13"/>
  <c r="J51" i="12" s="1"/>
  <c r="X53" i="13"/>
  <c r="W53" i="13"/>
  <c r="U53" i="13"/>
  <c r="T53" i="13"/>
  <c r="S53" i="13"/>
  <c r="R53" i="13"/>
  <c r="Q53" i="13"/>
  <c r="O53" i="13"/>
  <c r="BV52" i="13"/>
  <c r="CC52" i="13" s="1"/>
  <c r="BU52" i="13"/>
  <c r="BS52" i="13"/>
  <c r="BR52" i="13"/>
  <c r="BQ52" i="13"/>
  <c r="BP52" i="13"/>
  <c r="X50" i="12" s="1"/>
  <c r="BO52" i="13"/>
  <c r="BN52" i="13"/>
  <c r="BM52" i="13"/>
  <c r="BL52" i="13"/>
  <c r="BK52" i="13"/>
  <c r="BJ52" i="13"/>
  <c r="CD52" i="13" s="1"/>
  <c r="BI52" i="13"/>
  <c r="BH52" i="13"/>
  <c r="V50" i="12" s="1"/>
  <c r="BG52" i="13"/>
  <c r="BF52" i="13"/>
  <c r="BE52" i="13"/>
  <c r="U50" i="12" s="1"/>
  <c r="BC52" i="13"/>
  <c r="BB52" i="13"/>
  <c r="BA52" i="13"/>
  <c r="S50" i="12" s="1"/>
  <c r="AZ52" i="13"/>
  <c r="AY52" i="13"/>
  <c r="AX52" i="13"/>
  <c r="AW52" i="13"/>
  <c r="AV52" i="13"/>
  <c r="AT52" i="13"/>
  <c r="AS52" i="13"/>
  <c r="AR52" i="13"/>
  <c r="AQ52" i="13"/>
  <c r="AP52" i="13"/>
  <c r="AO52" i="13"/>
  <c r="AM52" i="13"/>
  <c r="AL52" i="13"/>
  <c r="AK52" i="13"/>
  <c r="AJ52" i="13"/>
  <c r="AI52" i="13"/>
  <c r="AH52" i="13"/>
  <c r="AG52" i="13"/>
  <c r="AE52" i="13"/>
  <c r="AD52" i="13"/>
  <c r="AC52" i="13"/>
  <c r="AB52" i="13"/>
  <c r="K50" i="12" s="1"/>
  <c r="AA52" i="13"/>
  <c r="Z52" i="13"/>
  <c r="Y52" i="13"/>
  <c r="J50" i="12" s="1"/>
  <c r="X52" i="13"/>
  <c r="W52" i="13"/>
  <c r="V52" i="13"/>
  <c r="I50" i="12" s="1"/>
  <c r="U52" i="13"/>
  <c r="T52" i="13"/>
  <c r="S52" i="13"/>
  <c r="R52" i="13"/>
  <c r="Q52" i="13"/>
  <c r="P52" i="13"/>
  <c r="O52" i="13"/>
  <c r="BV51" i="13"/>
  <c r="CC51" i="13" s="1"/>
  <c r="BU51" i="13"/>
  <c r="BT51" i="13"/>
  <c r="BS51" i="13"/>
  <c r="BR51" i="13"/>
  <c r="BQ51" i="13"/>
  <c r="BP51" i="13"/>
  <c r="BO51" i="13"/>
  <c r="BN51" i="13"/>
  <c r="BM51" i="13"/>
  <c r="BL51" i="13"/>
  <c r="BK51" i="13"/>
  <c r="BJ51" i="13"/>
  <c r="BI51" i="13"/>
  <c r="BH51" i="13"/>
  <c r="BG51" i="13"/>
  <c r="BF51" i="13"/>
  <c r="BE51" i="13"/>
  <c r="U49" i="12" s="1"/>
  <c r="BD51" i="13"/>
  <c r="BC51" i="13"/>
  <c r="BB51" i="13"/>
  <c r="BA51" i="13"/>
  <c r="AZ51" i="13"/>
  <c r="AY51" i="13"/>
  <c r="AX51" i="13"/>
  <c r="R49" i="12" s="1"/>
  <c r="AW51" i="13"/>
  <c r="AV51" i="13"/>
  <c r="AU51" i="13"/>
  <c r="AT51" i="13"/>
  <c r="AS51" i="13"/>
  <c r="AR51" i="13"/>
  <c r="AQ51" i="13"/>
  <c r="AP51" i="13"/>
  <c r="AO51" i="13"/>
  <c r="AN51" i="13"/>
  <c r="O49" i="12" s="1"/>
  <c r="AM51" i="13"/>
  <c r="AL51" i="13"/>
  <c r="AK51" i="13"/>
  <c r="AH51" i="13"/>
  <c r="AG51" i="13"/>
  <c r="AF51" i="13"/>
  <c r="AE51" i="13"/>
  <c r="AD51" i="13"/>
  <c r="L49" i="12" s="1"/>
  <c r="AC51" i="13"/>
  <c r="AB51" i="13"/>
  <c r="Z51" i="13"/>
  <c r="Y51" i="13"/>
  <c r="X51" i="13"/>
  <c r="J49" i="12" s="1"/>
  <c r="W51" i="13"/>
  <c r="V51" i="13"/>
  <c r="U51" i="13"/>
  <c r="T51" i="13"/>
  <c r="R51" i="13"/>
  <c r="Q51" i="13"/>
  <c r="P51" i="13"/>
  <c r="O51" i="13"/>
  <c r="BV50" i="13"/>
  <c r="CC50" i="13" s="1"/>
  <c r="BU50" i="13"/>
  <c r="BR50" i="13"/>
  <c r="BQ50" i="13"/>
  <c r="BP50" i="13"/>
  <c r="BO50" i="13"/>
  <c r="BN50" i="13"/>
  <c r="X48" i="12" s="1"/>
  <c r="BM50" i="13"/>
  <c r="BL50" i="13"/>
  <c r="BJ50" i="13"/>
  <c r="CD50" i="13" s="1"/>
  <c r="BI50" i="13"/>
  <c r="BH50" i="13"/>
  <c r="BG50" i="13"/>
  <c r="BF50" i="13"/>
  <c r="BE50" i="13"/>
  <c r="BD50" i="13"/>
  <c r="BA50" i="13"/>
  <c r="AZ50" i="13"/>
  <c r="S48" i="12" s="1"/>
  <c r="AY50" i="13"/>
  <c r="AX50" i="13"/>
  <c r="AW50" i="13"/>
  <c r="AV50" i="13"/>
  <c r="AU50" i="13"/>
  <c r="AT50" i="13"/>
  <c r="AQ50" i="13"/>
  <c r="AP50" i="13"/>
  <c r="AO50" i="13"/>
  <c r="AN50" i="13"/>
  <c r="AM50" i="13"/>
  <c r="AL50" i="13"/>
  <c r="AJ50" i="13"/>
  <c r="AI50" i="13"/>
  <c r="AH50" i="13"/>
  <c r="AG50" i="13"/>
  <c r="AF50" i="13"/>
  <c r="AD50" i="13"/>
  <c r="AC50" i="13"/>
  <c r="AB50" i="13"/>
  <c r="AA50" i="13"/>
  <c r="Z50" i="13"/>
  <c r="Y50" i="13"/>
  <c r="X50" i="13"/>
  <c r="V50" i="13"/>
  <c r="U50" i="13"/>
  <c r="T50" i="13"/>
  <c r="S50" i="13"/>
  <c r="H48" i="12" s="1"/>
  <c r="R50" i="13"/>
  <c r="Q50" i="13"/>
  <c r="P50" i="13"/>
  <c r="BV49" i="13"/>
  <c r="BU49" i="13"/>
  <c r="Z47" i="12" s="1"/>
  <c r="BT49" i="13"/>
  <c r="BR49" i="13"/>
  <c r="BQ49" i="13"/>
  <c r="BO49" i="13"/>
  <c r="BN49" i="13"/>
  <c r="BM49" i="13"/>
  <c r="BK49" i="13"/>
  <c r="BJ49" i="13"/>
  <c r="CD49" i="13" s="1"/>
  <c r="BI49" i="13"/>
  <c r="BE49" i="13"/>
  <c r="BD49" i="13"/>
  <c r="BC49" i="13"/>
  <c r="BB49" i="13"/>
  <c r="AZ49" i="13"/>
  <c r="AX49" i="13"/>
  <c r="AU49" i="13"/>
  <c r="AT49" i="13"/>
  <c r="AS49" i="13"/>
  <c r="AP49" i="13"/>
  <c r="AO49" i="13"/>
  <c r="AM49" i="13"/>
  <c r="AL49" i="13"/>
  <c r="AL48" i="13" s="1"/>
  <c r="AL344" i="13" s="1"/>
  <c r="AK49" i="13"/>
  <c r="AH49" i="13"/>
  <c r="AG49" i="13"/>
  <c r="AB49" i="13"/>
  <c r="Z49" i="13"/>
  <c r="Y49" i="13"/>
  <c r="X49" i="13"/>
  <c r="V49" i="13"/>
  <c r="T49" i="13"/>
  <c r="R49" i="13"/>
  <c r="Q49" i="13"/>
  <c r="O49" i="13"/>
  <c r="CD47" i="13"/>
  <c r="BV47" i="13"/>
  <c r="CC47" i="13" s="1"/>
  <c r="BT47" i="13"/>
  <c r="BS47" i="13"/>
  <c r="BR47" i="13"/>
  <c r="Y45" i="12" s="1"/>
  <c r="BQ47" i="13"/>
  <c r="BN47" i="13"/>
  <c r="BL47" i="13"/>
  <c r="BK47" i="13"/>
  <c r="BJ47" i="13"/>
  <c r="BI47" i="13"/>
  <c r="BH47" i="13"/>
  <c r="BG47" i="13"/>
  <c r="BF47" i="13"/>
  <c r="BD47" i="13"/>
  <c r="BC47" i="13"/>
  <c r="BA47" i="13"/>
  <c r="AZ47" i="13"/>
  <c r="AX47" i="13"/>
  <c r="AV47" i="13"/>
  <c r="AU47" i="13"/>
  <c r="AT47" i="13"/>
  <c r="AR47" i="13"/>
  <c r="AP47" i="13"/>
  <c r="AO47" i="13"/>
  <c r="AN47" i="13"/>
  <c r="AM47" i="13"/>
  <c r="O45" i="12" s="1"/>
  <c r="AL47" i="13"/>
  <c r="AK47" i="13"/>
  <c r="AJ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T45" i="13" s="1"/>
  <c r="T343" i="13" s="1"/>
  <c r="R47" i="13"/>
  <c r="P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C45" i="12" s="1"/>
  <c r="BU46" i="13"/>
  <c r="BT46" i="13"/>
  <c r="BS46" i="13"/>
  <c r="BQ46" i="13"/>
  <c r="BP46" i="13"/>
  <c r="BO46" i="13"/>
  <c r="BL46" i="13"/>
  <c r="BK46" i="13"/>
  <c r="BI46" i="13"/>
  <c r="BH46" i="13"/>
  <c r="BG46" i="13"/>
  <c r="BF46" i="13"/>
  <c r="BF45" i="13" s="1"/>
  <c r="BF343" i="13" s="1"/>
  <c r="BC46" i="13"/>
  <c r="BC45" i="13" s="1"/>
  <c r="BC343" i="13" s="1"/>
  <c r="BA46" i="13"/>
  <c r="AZ46" i="13"/>
  <c r="AZ45" i="13" s="1"/>
  <c r="AZ343" i="13" s="1"/>
  <c r="AY46" i="13"/>
  <c r="S44" i="12" s="1"/>
  <c r="AX46" i="13"/>
  <c r="AW46" i="13"/>
  <c r="AV46" i="13"/>
  <c r="AV45" i="13" s="1"/>
  <c r="AV343" i="13" s="1"/>
  <c r="AU46" i="13"/>
  <c r="AS46" i="13"/>
  <c r="AR46" i="13"/>
  <c r="AQ46" i="13"/>
  <c r="AN46" i="13"/>
  <c r="AN45" i="13" s="1"/>
  <c r="AN343" i="13" s="1"/>
  <c r="AM46" i="13"/>
  <c r="AK46" i="13"/>
  <c r="AJ46" i="13"/>
  <c r="AJ45" i="13" s="1"/>
  <c r="AJ343" i="13" s="1"/>
  <c r="AI46" i="13"/>
  <c r="AH46" i="13"/>
  <c r="AH45" i="13" s="1"/>
  <c r="AH343" i="13" s="1"/>
  <c r="AE46" i="13"/>
  <c r="AE45" i="13" s="1"/>
  <c r="AE343" i="13" s="1"/>
  <c r="AC46" i="13"/>
  <c r="AB46" i="13"/>
  <c r="AA46" i="13"/>
  <c r="AA45" i="13" s="1"/>
  <c r="AA343" i="13" s="1"/>
  <c r="X46" i="13"/>
  <c r="W46" i="13"/>
  <c r="U46" i="13"/>
  <c r="T46" i="13"/>
  <c r="S46" i="13"/>
  <c r="H44" i="12" s="1"/>
  <c r="R46" i="13"/>
  <c r="Q46" i="13"/>
  <c r="P46" i="13"/>
  <c r="P45" i="13" s="1"/>
  <c r="P343" i="13" s="1"/>
  <c r="O46" i="13"/>
  <c r="AU45" i="13"/>
  <c r="AU343" i="13" s="1"/>
  <c r="BV44" i="13"/>
  <c r="CC44" i="13" s="1"/>
  <c r="BU44" i="13"/>
  <c r="BT44" i="13"/>
  <c r="BS44" i="13"/>
  <c r="BR44" i="13"/>
  <c r="BR41" i="13" s="1"/>
  <c r="BR342" i="13" s="1"/>
  <c r="BQ44" i="13"/>
  <c r="BP44" i="13"/>
  <c r="BO44" i="13"/>
  <c r="BN44" i="13"/>
  <c r="BM44" i="13"/>
  <c r="W42" i="12" s="1"/>
  <c r="BL44" i="13"/>
  <c r="BK44" i="13"/>
  <c r="BJ44" i="13"/>
  <c r="BI44" i="13"/>
  <c r="BH44" i="13"/>
  <c r="BG44" i="13"/>
  <c r="BF44" i="13"/>
  <c r="BE44" i="13"/>
  <c r="BD44" i="13"/>
  <c r="T42" i="12" s="1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F40" i="11" s="1"/>
  <c r="AL44" i="13"/>
  <c r="AK44" i="13"/>
  <c r="N42" i="12" s="1"/>
  <c r="AJ44" i="13"/>
  <c r="AI44" i="13"/>
  <c r="AH44" i="13"/>
  <c r="AG44" i="13"/>
  <c r="AF44" i="13"/>
  <c r="AE44" i="13"/>
  <c r="AD44" i="13"/>
  <c r="AC44" i="13"/>
  <c r="AB44" i="13"/>
  <c r="K42" i="12" s="1"/>
  <c r="AA44" i="13"/>
  <c r="Z44" i="13"/>
  <c r="Y44" i="13"/>
  <c r="X44" i="13"/>
  <c r="W44" i="13"/>
  <c r="D40" i="11" s="1"/>
  <c r="V44" i="13"/>
  <c r="U44" i="13"/>
  <c r="T44" i="13"/>
  <c r="H42" i="12" s="1"/>
  <c r="S44" i="13"/>
  <c r="R44" i="13"/>
  <c r="Q44" i="13"/>
  <c r="P44" i="13"/>
  <c r="O44" i="13"/>
  <c r="BV43" i="13"/>
  <c r="CC43" i="13" s="1"/>
  <c r="BU43" i="13"/>
  <c r="BT43" i="13"/>
  <c r="BS43" i="13"/>
  <c r="BR43" i="13"/>
  <c r="BQ43" i="13"/>
  <c r="BP43" i="13"/>
  <c r="BO43" i="13"/>
  <c r="BN43" i="13"/>
  <c r="BL43" i="13"/>
  <c r="BK43" i="13"/>
  <c r="BJ43" i="13"/>
  <c r="CD43" i="13" s="1"/>
  <c r="BI43" i="13"/>
  <c r="BH43" i="13"/>
  <c r="BG43" i="13"/>
  <c r="BF43" i="13"/>
  <c r="BE43" i="13"/>
  <c r="BC43" i="13"/>
  <c r="BA43" i="13"/>
  <c r="AZ43" i="13"/>
  <c r="AY43" i="13"/>
  <c r="AX43" i="13"/>
  <c r="AV43" i="13"/>
  <c r="AU43" i="13"/>
  <c r="AT43" i="13"/>
  <c r="AS43" i="13"/>
  <c r="AR43" i="13"/>
  <c r="AQ43" i="13"/>
  <c r="AP43" i="13"/>
  <c r="AN43" i="13"/>
  <c r="AM43" i="13"/>
  <c r="AL43" i="13"/>
  <c r="AK43" i="13"/>
  <c r="AJ43" i="13"/>
  <c r="AI43" i="13"/>
  <c r="AH43" i="13"/>
  <c r="AG43" i="13"/>
  <c r="AF43" i="13"/>
  <c r="AE43" i="13"/>
  <c r="AC43" i="13"/>
  <c r="AA43" i="13"/>
  <c r="Z43" i="13"/>
  <c r="Y43" i="13"/>
  <c r="X43" i="13"/>
  <c r="W43" i="13"/>
  <c r="V43" i="13"/>
  <c r="U43" i="13"/>
  <c r="T43" i="13"/>
  <c r="S43" i="13"/>
  <c r="R43" i="13"/>
  <c r="Q43" i="13"/>
  <c r="G41" i="12" s="1"/>
  <c r="P43" i="13"/>
  <c r="O43" i="13"/>
  <c r="BU42" i="13"/>
  <c r="BT42" i="13"/>
  <c r="BR42" i="13"/>
  <c r="BQ42" i="13"/>
  <c r="BN42" i="13"/>
  <c r="BM42" i="13"/>
  <c r="BL42" i="13"/>
  <c r="BJ42" i="13"/>
  <c r="CD42" i="13" s="1"/>
  <c r="BF42" i="13"/>
  <c r="BF41" i="13" s="1"/>
  <c r="BF342" i="13" s="1"/>
  <c r="BE42" i="13"/>
  <c r="BD42" i="13"/>
  <c r="BC42" i="13"/>
  <c r="BB42" i="13"/>
  <c r="BA42" i="13"/>
  <c r="AX42" i="13"/>
  <c r="AW42" i="13"/>
  <c r="AV42" i="13"/>
  <c r="AU42" i="13"/>
  <c r="AT42" i="13"/>
  <c r="AP42" i="13"/>
  <c r="AO42" i="13"/>
  <c r="AN42" i="13"/>
  <c r="AL42" i="13"/>
  <c r="AH42" i="13"/>
  <c r="AG42" i="13"/>
  <c r="AF42" i="13"/>
  <c r="AE42" i="13"/>
  <c r="AD42" i="13"/>
  <c r="AC42" i="13"/>
  <c r="Z42" i="13"/>
  <c r="Y42" i="13"/>
  <c r="X42" i="13"/>
  <c r="J40" i="12" s="1"/>
  <c r="W42" i="13"/>
  <c r="V42" i="13"/>
  <c r="U42" i="13"/>
  <c r="I40" i="12" s="1"/>
  <c r="Q42" i="13"/>
  <c r="P42" i="13"/>
  <c r="AX41" i="13"/>
  <c r="AX342" i="13" s="1"/>
  <c r="AF41" i="13"/>
  <c r="AF342" i="13" s="1"/>
  <c r="BV40" i="13"/>
  <c r="CC40" i="13" s="1"/>
  <c r="BU40" i="13"/>
  <c r="BT40" i="13"/>
  <c r="BS40" i="13"/>
  <c r="BR40" i="13"/>
  <c r="BP40" i="13"/>
  <c r="BO40" i="13"/>
  <c r="BN40" i="13"/>
  <c r="BM40" i="13"/>
  <c r="BL40" i="13"/>
  <c r="BK40" i="13"/>
  <c r="BJ40" i="13"/>
  <c r="CD40" i="13" s="1"/>
  <c r="BI40" i="13"/>
  <c r="V38" i="12" s="1"/>
  <c r="BH40" i="13"/>
  <c r="BG40" i="13"/>
  <c r="BF40" i="13"/>
  <c r="BE40" i="13"/>
  <c r="BD40" i="13"/>
  <c r="BC40" i="13"/>
  <c r="BB40" i="13"/>
  <c r="AZ40" i="13"/>
  <c r="AX40" i="13"/>
  <c r="AW40" i="13"/>
  <c r="AV40" i="13"/>
  <c r="R38" i="12" s="1"/>
  <c r="AU40" i="13"/>
  <c r="AT40" i="13"/>
  <c r="AR40" i="13"/>
  <c r="P38" i="12" s="1"/>
  <c r="AQ40" i="13"/>
  <c r="AP40" i="13"/>
  <c r="AO40" i="13"/>
  <c r="AN40" i="13"/>
  <c r="AM40" i="13"/>
  <c r="AL40" i="13"/>
  <c r="AJ40" i="13"/>
  <c r="AH40" i="13"/>
  <c r="AG40" i="13"/>
  <c r="AF40" i="13"/>
  <c r="AE40" i="13"/>
  <c r="L38" i="12" s="1"/>
  <c r="AD40" i="13"/>
  <c r="AB40" i="13"/>
  <c r="Z40" i="13"/>
  <c r="J38" i="12" s="1"/>
  <c r="Y40" i="13"/>
  <c r="X40" i="13"/>
  <c r="W40" i="13"/>
  <c r="V40" i="13"/>
  <c r="T40" i="13"/>
  <c r="S40" i="13"/>
  <c r="R40" i="13"/>
  <c r="H38" i="12" s="1"/>
  <c r="Q40" i="13"/>
  <c r="P40" i="13"/>
  <c r="O40" i="13"/>
  <c r="BV39" i="13"/>
  <c r="CC39" i="13" s="1"/>
  <c r="BU39" i="13"/>
  <c r="BT39" i="13"/>
  <c r="Z37" i="12" s="1"/>
  <c r="BS39" i="13"/>
  <c r="BR39" i="13"/>
  <c r="BQ39" i="13"/>
  <c r="BP39" i="13"/>
  <c r="BO39" i="13"/>
  <c r="BN39" i="13"/>
  <c r="BM39" i="13"/>
  <c r="BL39" i="13"/>
  <c r="BK39" i="13"/>
  <c r="W37" i="12" s="1"/>
  <c r="BJ39" i="13"/>
  <c r="CD39" i="13" s="1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R37" i="12" s="1"/>
  <c r="AV39" i="13"/>
  <c r="AU39" i="13"/>
  <c r="AT39" i="13"/>
  <c r="AS39" i="13"/>
  <c r="AR39" i="13"/>
  <c r="AQ39" i="13"/>
  <c r="P37" i="12" s="1"/>
  <c r="AP39" i="13"/>
  <c r="AO39" i="13"/>
  <c r="AN39" i="13"/>
  <c r="AM39" i="13"/>
  <c r="AL39" i="13"/>
  <c r="AK39" i="13"/>
  <c r="AJ39" i="13"/>
  <c r="AI39" i="13"/>
  <c r="AH39" i="13"/>
  <c r="AG39" i="13"/>
  <c r="M37" i="12" s="1"/>
  <c r="AF39" i="13"/>
  <c r="AE39" i="13"/>
  <c r="AD39" i="13"/>
  <c r="L37" i="12" s="1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G37" i="12" s="1"/>
  <c r="BV38" i="13"/>
  <c r="CC38" i="13" s="1"/>
  <c r="BU38" i="13"/>
  <c r="BT38" i="13"/>
  <c r="BS38" i="13"/>
  <c r="BR38" i="13"/>
  <c r="BQ38" i="13"/>
  <c r="BP38" i="13"/>
  <c r="BO38" i="13"/>
  <c r="BN38" i="13"/>
  <c r="BM38" i="13"/>
  <c r="BL38" i="13"/>
  <c r="W36" i="12" s="1"/>
  <c r="BK38" i="13"/>
  <c r="BJ38" i="13"/>
  <c r="CD38" i="13" s="1"/>
  <c r="BI38" i="13"/>
  <c r="V36" i="12" s="1"/>
  <c r="BH38" i="13"/>
  <c r="BG38" i="13"/>
  <c r="BF38" i="13"/>
  <c r="BE38" i="13"/>
  <c r="BD38" i="13"/>
  <c r="BC38" i="13"/>
  <c r="BB38" i="13"/>
  <c r="BA38" i="13"/>
  <c r="S36" i="12" s="1"/>
  <c r="AZ38" i="13"/>
  <c r="AY38" i="13"/>
  <c r="AX38" i="13"/>
  <c r="R36" i="12" s="1"/>
  <c r="AW38" i="13"/>
  <c r="AV38" i="13"/>
  <c r="AU38" i="13"/>
  <c r="Q36" i="12" s="1"/>
  <c r="AT38" i="13"/>
  <c r="AS38" i="13"/>
  <c r="AR38" i="13"/>
  <c r="AQ38" i="13"/>
  <c r="AP38" i="13"/>
  <c r="AO38" i="13"/>
  <c r="AN38" i="13"/>
  <c r="AM38" i="13"/>
  <c r="O36" i="12" s="1"/>
  <c r="AL38" i="13"/>
  <c r="AK38" i="13"/>
  <c r="AJ38" i="13"/>
  <c r="N36" i="12" s="1"/>
  <c r="AI38" i="13"/>
  <c r="AH38" i="13"/>
  <c r="AG38" i="13"/>
  <c r="AF38" i="13"/>
  <c r="L36" i="12" s="1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BV37" i="13"/>
  <c r="CC37" i="13" s="1"/>
  <c r="BU37" i="13"/>
  <c r="BT37" i="13"/>
  <c r="Z35" i="12" s="1"/>
  <c r="BS37" i="13"/>
  <c r="BR37" i="13"/>
  <c r="BQ37" i="13"/>
  <c r="BP37" i="13"/>
  <c r="BN37" i="13"/>
  <c r="BM37" i="13"/>
  <c r="BL37" i="13"/>
  <c r="BK37" i="13"/>
  <c r="BJ37" i="13"/>
  <c r="CD37" i="13" s="1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P35" i="12" s="1"/>
  <c r="AO37" i="13"/>
  <c r="AN37" i="13"/>
  <c r="O35" i="12" s="1"/>
  <c r="AM37" i="13"/>
  <c r="AL37" i="13"/>
  <c r="AK37" i="13"/>
  <c r="N35" i="12" s="1"/>
  <c r="AJ37" i="13"/>
  <c r="AI37" i="13"/>
  <c r="AH37" i="13"/>
  <c r="AG37" i="13"/>
  <c r="AF37" i="13"/>
  <c r="AE37" i="13"/>
  <c r="AD37" i="13"/>
  <c r="AC37" i="13"/>
  <c r="AB37" i="13"/>
  <c r="AA37" i="13"/>
  <c r="Z37" i="13"/>
  <c r="J35" i="12" s="1"/>
  <c r="Y37" i="13"/>
  <c r="X37" i="13"/>
  <c r="W37" i="13"/>
  <c r="D33" i="11" s="1"/>
  <c r="V37" i="13"/>
  <c r="U37" i="13"/>
  <c r="T37" i="13"/>
  <c r="S37" i="13"/>
  <c r="H35" i="12" s="1"/>
  <c r="R37" i="13"/>
  <c r="Q37" i="13"/>
  <c r="P37" i="13"/>
  <c r="O37" i="13"/>
  <c r="BU36" i="13"/>
  <c r="BT36" i="13"/>
  <c r="BS36" i="13"/>
  <c r="BR36" i="13"/>
  <c r="BP36" i="13"/>
  <c r="BO36" i="13"/>
  <c r="X34" i="12" s="1"/>
  <c r="BN36" i="13"/>
  <c r="BM36" i="13"/>
  <c r="BL36" i="13"/>
  <c r="BK36" i="13"/>
  <c r="BJ36" i="13"/>
  <c r="CD36" i="13" s="1"/>
  <c r="BH36" i="13"/>
  <c r="BG36" i="13"/>
  <c r="BE36" i="13"/>
  <c r="BD36" i="13"/>
  <c r="BC36" i="13"/>
  <c r="BB36" i="13"/>
  <c r="AZ36" i="13"/>
  <c r="AY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J36" i="13"/>
  <c r="AI36" i="13"/>
  <c r="AG36" i="13"/>
  <c r="AF36" i="13"/>
  <c r="AE36" i="13"/>
  <c r="AD36" i="13"/>
  <c r="AB36" i="13"/>
  <c r="AA36" i="13"/>
  <c r="Y36" i="13"/>
  <c r="X36" i="13"/>
  <c r="W36" i="13"/>
  <c r="V36" i="13"/>
  <c r="T36" i="13"/>
  <c r="S36" i="13"/>
  <c r="R36" i="13"/>
  <c r="Q36" i="13"/>
  <c r="P36" i="13"/>
  <c r="O36" i="13"/>
  <c r="BV35" i="13"/>
  <c r="CC35" i="13" s="1"/>
  <c r="BU35" i="13"/>
  <c r="BT35" i="13"/>
  <c r="BS35" i="13"/>
  <c r="BR35" i="13"/>
  <c r="BQ35" i="13"/>
  <c r="BP35" i="13"/>
  <c r="BN35" i="13"/>
  <c r="BM35" i="13"/>
  <c r="BL35" i="13"/>
  <c r="BK35" i="13"/>
  <c r="W33" i="12" s="1"/>
  <c r="BJ35" i="13"/>
  <c r="CD35" i="13" s="1"/>
  <c r="BH35" i="13"/>
  <c r="BG35" i="13"/>
  <c r="BF35" i="13"/>
  <c r="BE35" i="13"/>
  <c r="BD35" i="13"/>
  <c r="BC35" i="13"/>
  <c r="BB35" i="13"/>
  <c r="AZ35" i="13"/>
  <c r="AY35" i="13"/>
  <c r="AX35" i="13"/>
  <c r="AW35" i="13"/>
  <c r="AV35" i="13"/>
  <c r="AU35" i="13"/>
  <c r="AT35" i="13"/>
  <c r="AS35" i="13"/>
  <c r="AR35" i="13"/>
  <c r="AP35" i="13"/>
  <c r="AO35" i="13"/>
  <c r="AN35" i="13"/>
  <c r="AM35" i="13"/>
  <c r="AL35" i="13"/>
  <c r="AK35" i="13"/>
  <c r="AJ35" i="13"/>
  <c r="N33" i="12" s="1"/>
  <c r="AH35" i="13"/>
  <c r="AG35" i="13"/>
  <c r="AF35" i="13"/>
  <c r="AE35" i="13"/>
  <c r="AD35" i="13"/>
  <c r="L33" i="12" s="1"/>
  <c r="AC35" i="13"/>
  <c r="AB35" i="13"/>
  <c r="Z35" i="13"/>
  <c r="Y35" i="13"/>
  <c r="X35" i="13"/>
  <c r="W35" i="13"/>
  <c r="V35" i="13"/>
  <c r="T35" i="13"/>
  <c r="R35" i="13"/>
  <c r="Q35" i="13"/>
  <c r="G33" i="12" s="1"/>
  <c r="P35" i="13"/>
  <c r="O35" i="13"/>
  <c r="BV34" i="13"/>
  <c r="CC34" i="13" s="1"/>
  <c r="BU34" i="13"/>
  <c r="BT34" i="13"/>
  <c r="BS34" i="13"/>
  <c r="BR34" i="13"/>
  <c r="BQ34" i="13"/>
  <c r="BP34" i="13"/>
  <c r="BO34" i="13"/>
  <c r="BN34" i="13"/>
  <c r="BM34" i="13"/>
  <c r="BL34" i="13"/>
  <c r="BK34" i="13"/>
  <c r="BJ34" i="13"/>
  <c r="CD34" i="13" s="1"/>
  <c r="BI34" i="13"/>
  <c r="BH34" i="13"/>
  <c r="V32" i="12" s="1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Q32" i="12" s="1"/>
  <c r="AS34" i="13"/>
  <c r="AR34" i="13"/>
  <c r="AQ34" i="13"/>
  <c r="AP34" i="13"/>
  <c r="AO34" i="13"/>
  <c r="AN34" i="13"/>
  <c r="AM34" i="13"/>
  <c r="AL34" i="13"/>
  <c r="AK34" i="13"/>
  <c r="AJ34" i="13"/>
  <c r="AI34" i="13"/>
  <c r="M32" i="12" s="1"/>
  <c r="AH34" i="13"/>
  <c r="AG34" i="13"/>
  <c r="AF34" i="13"/>
  <c r="E30" i="11" s="1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H32" i="12" s="1"/>
  <c r="Q34" i="13"/>
  <c r="P34" i="13"/>
  <c r="BV33" i="13"/>
  <c r="CC33" i="13" s="1"/>
  <c r="BU33" i="13"/>
  <c r="BT33" i="13"/>
  <c r="BR33" i="13"/>
  <c r="BP33" i="13"/>
  <c r="BO33" i="13"/>
  <c r="BN33" i="13"/>
  <c r="BM33" i="13"/>
  <c r="BL33" i="13"/>
  <c r="BK33" i="13"/>
  <c r="BJ33" i="13"/>
  <c r="CD33" i="13" s="1"/>
  <c r="BI33" i="13"/>
  <c r="BH33" i="13"/>
  <c r="BG33" i="13"/>
  <c r="BF33" i="13"/>
  <c r="BE33" i="13"/>
  <c r="BD33" i="13"/>
  <c r="BB33" i="13"/>
  <c r="AZ33" i="13"/>
  <c r="AY33" i="13"/>
  <c r="AX33" i="13"/>
  <c r="AW33" i="13"/>
  <c r="AV33" i="13"/>
  <c r="R31" i="12" s="1"/>
  <c r="AU33" i="13"/>
  <c r="AT33" i="13"/>
  <c r="AR33" i="13"/>
  <c r="P31" i="12" s="1"/>
  <c r="AQ33" i="13"/>
  <c r="AP33" i="13"/>
  <c r="AO33" i="13"/>
  <c r="AN33" i="13"/>
  <c r="AL33" i="13"/>
  <c r="AK33" i="13"/>
  <c r="AJ33" i="13"/>
  <c r="AI33" i="13"/>
  <c r="AH33" i="13"/>
  <c r="AG33" i="13"/>
  <c r="M31" i="12" s="1"/>
  <c r="AF33" i="13"/>
  <c r="AE33" i="13"/>
  <c r="AC33" i="13"/>
  <c r="AB33" i="13"/>
  <c r="K31" i="12" s="1"/>
  <c r="AA33" i="13"/>
  <c r="Z33" i="13"/>
  <c r="J31" i="12" s="1"/>
  <c r="Y33" i="13"/>
  <c r="X33" i="13"/>
  <c r="W33" i="13"/>
  <c r="V33" i="13"/>
  <c r="U33" i="13"/>
  <c r="T33" i="13"/>
  <c r="S33" i="13"/>
  <c r="R33" i="13"/>
  <c r="H31" i="12" s="1"/>
  <c r="Q33" i="13"/>
  <c r="G31" i="12" s="1"/>
  <c r="P33" i="13"/>
  <c r="O33" i="13"/>
  <c r="BV32" i="13"/>
  <c r="CC32" i="13" s="1"/>
  <c r="BU32" i="13"/>
  <c r="BT32" i="13"/>
  <c r="BS32" i="13"/>
  <c r="BR32" i="13"/>
  <c r="BQ32" i="13"/>
  <c r="BP32" i="13"/>
  <c r="BO32" i="13"/>
  <c r="BN32" i="13"/>
  <c r="BM32" i="13"/>
  <c r="BL32" i="13"/>
  <c r="BK32" i="13"/>
  <c r="W30" i="12" s="1"/>
  <c r="BJ32" i="13"/>
  <c r="BI32" i="13"/>
  <c r="BH32" i="13"/>
  <c r="BG32" i="13"/>
  <c r="BF32" i="13"/>
  <c r="BE32" i="13"/>
  <c r="BD32" i="13"/>
  <c r="BB32" i="13"/>
  <c r="BA32" i="13"/>
  <c r="AZ32" i="13"/>
  <c r="AY32" i="13"/>
  <c r="AX32" i="13"/>
  <c r="AW32" i="13"/>
  <c r="AV32" i="13"/>
  <c r="R30" i="12" s="1"/>
  <c r="AT32" i="13"/>
  <c r="AS32" i="13"/>
  <c r="AR32" i="13"/>
  <c r="P30" i="12" s="1"/>
  <c r="AQ32" i="13"/>
  <c r="AP32" i="13"/>
  <c r="AO32" i="13"/>
  <c r="AN32" i="13"/>
  <c r="AM32" i="13"/>
  <c r="AL32" i="13"/>
  <c r="AK32" i="13"/>
  <c r="AJ32" i="13"/>
  <c r="AI32" i="13"/>
  <c r="AH32" i="13"/>
  <c r="AG32" i="13"/>
  <c r="M30" i="12" s="1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G30" i="12" s="1"/>
  <c r="O32" i="13"/>
  <c r="BV31" i="13"/>
  <c r="BU31" i="13"/>
  <c r="BT31" i="13"/>
  <c r="BS31" i="13"/>
  <c r="BR31" i="13"/>
  <c r="BQ31" i="13"/>
  <c r="BP31" i="13"/>
  <c r="BO31" i="13"/>
  <c r="BN31" i="13"/>
  <c r="BM31" i="13"/>
  <c r="BL31" i="13"/>
  <c r="BK31" i="13"/>
  <c r="BJ31" i="13"/>
  <c r="CD31" i="13" s="1"/>
  <c r="BI31" i="13"/>
  <c r="BH31" i="13"/>
  <c r="BG31" i="13"/>
  <c r="BF31" i="13"/>
  <c r="BE31" i="13"/>
  <c r="BD31" i="13"/>
  <c r="BC31" i="13"/>
  <c r="BB31" i="13"/>
  <c r="BA31" i="13"/>
  <c r="AY31" i="13"/>
  <c r="AX31" i="13"/>
  <c r="AW31" i="13"/>
  <c r="AV31" i="13"/>
  <c r="AU31" i="13"/>
  <c r="AT31" i="13"/>
  <c r="Q29" i="12" s="1"/>
  <c r="AS31" i="13"/>
  <c r="AR31" i="13"/>
  <c r="AQ31" i="13"/>
  <c r="AP31" i="13"/>
  <c r="AO31" i="13"/>
  <c r="AN31" i="13"/>
  <c r="AM31" i="13"/>
  <c r="O29" i="12" s="1"/>
  <c r="AL31" i="13"/>
  <c r="AK31" i="13"/>
  <c r="AJ31" i="13"/>
  <c r="N29" i="12" s="1"/>
  <c r="AI31" i="13"/>
  <c r="AH31" i="13"/>
  <c r="AG31" i="13"/>
  <c r="AF31" i="13"/>
  <c r="AE31" i="13"/>
  <c r="AD31" i="13"/>
  <c r="AC31" i="13"/>
  <c r="AB31" i="13"/>
  <c r="K29" i="12" s="1"/>
  <c r="AA31" i="13"/>
  <c r="Z31" i="13"/>
  <c r="Y31" i="13"/>
  <c r="X31" i="13"/>
  <c r="W31" i="13"/>
  <c r="V31" i="13"/>
  <c r="U31" i="13"/>
  <c r="T31" i="13"/>
  <c r="S31" i="13"/>
  <c r="H29" i="12" s="1"/>
  <c r="R31" i="13"/>
  <c r="Q31" i="13"/>
  <c r="P31" i="13"/>
  <c r="O31" i="13"/>
  <c r="BU30" i="13"/>
  <c r="BT30" i="13"/>
  <c r="BS30" i="13"/>
  <c r="BR30" i="13"/>
  <c r="BQ30" i="13"/>
  <c r="BP30" i="13"/>
  <c r="BM30" i="13"/>
  <c r="BL30" i="13"/>
  <c r="BK30" i="13"/>
  <c r="BJ30" i="13"/>
  <c r="CD30" i="13" s="1"/>
  <c r="BI30" i="13"/>
  <c r="BH30" i="13"/>
  <c r="BF30" i="13"/>
  <c r="BE30" i="13"/>
  <c r="BC30" i="13"/>
  <c r="BB30" i="13"/>
  <c r="BA30" i="13"/>
  <c r="AZ30" i="13"/>
  <c r="S28" i="12" s="1"/>
  <c r="AY30" i="13"/>
  <c r="AW30" i="13"/>
  <c r="AU30" i="13"/>
  <c r="Q28" i="12" s="1"/>
  <c r="AT30" i="13"/>
  <c r="AS30" i="13"/>
  <c r="AR30" i="13"/>
  <c r="AQ30" i="13"/>
  <c r="AO30" i="13"/>
  <c r="AN30" i="13"/>
  <c r="AM30" i="13"/>
  <c r="AL30" i="13"/>
  <c r="AK30" i="13"/>
  <c r="AJ30" i="13"/>
  <c r="AH30" i="13"/>
  <c r="AG30" i="13"/>
  <c r="AF30" i="13"/>
  <c r="AE30" i="13"/>
  <c r="AC30" i="13"/>
  <c r="AB30" i="13"/>
  <c r="AA30" i="13"/>
  <c r="Y30" i="13"/>
  <c r="X30" i="13"/>
  <c r="W30" i="13"/>
  <c r="V30" i="13"/>
  <c r="U30" i="13"/>
  <c r="T30" i="13"/>
  <c r="S30" i="13"/>
  <c r="R30" i="13"/>
  <c r="Q30" i="13"/>
  <c r="O30" i="13"/>
  <c r="BV29" i="13"/>
  <c r="CC29" i="13" s="1"/>
  <c r="BU29" i="13"/>
  <c r="BT29" i="13"/>
  <c r="BS29" i="13"/>
  <c r="Y27" i="12" s="1"/>
  <c r="BR29" i="13"/>
  <c r="BQ29" i="13"/>
  <c r="BP29" i="13"/>
  <c r="BN29" i="13"/>
  <c r="BM29" i="13"/>
  <c r="BL29" i="13"/>
  <c r="BK29" i="13"/>
  <c r="BJ29" i="13"/>
  <c r="CD29" i="13" s="1"/>
  <c r="BI29" i="13"/>
  <c r="BH29" i="13"/>
  <c r="BG29" i="13"/>
  <c r="BF29" i="13"/>
  <c r="BE29" i="13"/>
  <c r="BD29" i="13"/>
  <c r="BC29" i="13"/>
  <c r="BB29" i="13"/>
  <c r="BA29" i="13"/>
  <c r="AZ29" i="13"/>
  <c r="AW29" i="13"/>
  <c r="AV29" i="13"/>
  <c r="AU29" i="13"/>
  <c r="AT29" i="13"/>
  <c r="Q27" i="12" s="1"/>
  <c r="AS29" i="13"/>
  <c r="AR29" i="13"/>
  <c r="AO29" i="13"/>
  <c r="AN29" i="13"/>
  <c r="AM29" i="13"/>
  <c r="AL29" i="13"/>
  <c r="AK29" i="13"/>
  <c r="N27" i="12" s="1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J27" i="12" s="1"/>
  <c r="W29" i="13"/>
  <c r="V29" i="13"/>
  <c r="U29" i="13"/>
  <c r="T29" i="13"/>
  <c r="R29" i="13"/>
  <c r="Q29" i="13"/>
  <c r="P29" i="13"/>
  <c r="O29" i="13"/>
  <c r="BV28" i="13"/>
  <c r="CC28" i="13" s="1"/>
  <c r="BU28" i="13"/>
  <c r="BT28" i="13"/>
  <c r="Z26" i="12" s="1"/>
  <c r="BS28" i="13"/>
  <c r="BR28" i="13"/>
  <c r="BP28" i="13"/>
  <c r="BO28" i="13"/>
  <c r="BN28" i="13"/>
  <c r="BM28" i="13"/>
  <c r="BL28" i="13"/>
  <c r="BK28" i="13"/>
  <c r="W26" i="12" s="1"/>
  <c r="BH28" i="13"/>
  <c r="BG28" i="13"/>
  <c r="BF28" i="13"/>
  <c r="BE28" i="13"/>
  <c r="BD28" i="13"/>
  <c r="BC28" i="13"/>
  <c r="BB28" i="13"/>
  <c r="T26" i="12" s="1"/>
  <c r="AZ28" i="13"/>
  <c r="AY28" i="13"/>
  <c r="AX28" i="13"/>
  <c r="AW28" i="13"/>
  <c r="AU28" i="13"/>
  <c r="AS28" i="13"/>
  <c r="AR28" i="13"/>
  <c r="AQ28" i="13"/>
  <c r="AP28" i="13"/>
  <c r="P26" i="12" s="1"/>
  <c r="AO28" i="13"/>
  <c r="AN28" i="13"/>
  <c r="AM28" i="13"/>
  <c r="AL28" i="13"/>
  <c r="AK28" i="13"/>
  <c r="AJ28" i="13"/>
  <c r="AI28" i="13"/>
  <c r="AH28" i="13"/>
  <c r="AE28" i="13"/>
  <c r="AD28" i="13"/>
  <c r="AB28" i="13"/>
  <c r="AA28" i="13"/>
  <c r="Z28" i="13"/>
  <c r="X28" i="13"/>
  <c r="W28" i="13"/>
  <c r="V28" i="13"/>
  <c r="U28" i="13"/>
  <c r="T28" i="13"/>
  <c r="R28" i="13"/>
  <c r="O28" i="13"/>
  <c r="BV27" i="13"/>
  <c r="Z25" i="12" s="1"/>
  <c r="BU27" i="13"/>
  <c r="BT27" i="13"/>
  <c r="BS27" i="13"/>
  <c r="BQ27" i="13"/>
  <c r="BL27" i="13"/>
  <c r="BJ27" i="13"/>
  <c r="CD27" i="13" s="1"/>
  <c r="BI27" i="13"/>
  <c r="BG27" i="13"/>
  <c r="BF27" i="13"/>
  <c r="BD27" i="13"/>
  <c r="BC27" i="13"/>
  <c r="AY27" i="13"/>
  <c r="AX27" i="13"/>
  <c r="AV27" i="13"/>
  <c r="AU27" i="13"/>
  <c r="AT27" i="13"/>
  <c r="AR27" i="13"/>
  <c r="AK27" i="13"/>
  <c r="AG27" i="13"/>
  <c r="AE27" i="13"/>
  <c r="AD27" i="13"/>
  <c r="AA27" i="13"/>
  <c r="Y27" i="13"/>
  <c r="X27" i="13"/>
  <c r="W27" i="13"/>
  <c r="S27" i="13"/>
  <c r="Q27" i="13"/>
  <c r="BV22" i="13"/>
  <c r="Z20" i="12" s="1"/>
  <c r="BU22" i="13"/>
  <c r="BU333" i="13" s="1"/>
  <c r="BT22" i="13"/>
  <c r="BT333" i="13" s="1"/>
  <c r="BS22" i="13"/>
  <c r="BS333" i="13" s="1"/>
  <c r="BR22" i="13"/>
  <c r="BR333" i="13" s="1"/>
  <c r="BQ22" i="13"/>
  <c r="BQ333" i="13" s="1"/>
  <c r="BP22" i="13"/>
  <c r="BO22" i="13"/>
  <c r="BN22" i="13"/>
  <c r="BN333" i="13" s="1"/>
  <c r="BM22" i="13"/>
  <c r="BM333" i="13" s="1"/>
  <c r="BL22" i="13"/>
  <c r="BL333" i="13" s="1"/>
  <c r="BK22" i="13"/>
  <c r="W20" i="12" s="1"/>
  <c r="BJ22" i="13"/>
  <c r="BI22" i="13"/>
  <c r="BI333" i="13" s="1"/>
  <c r="BH22" i="13"/>
  <c r="BH333" i="13" s="1"/>
  <c r="BG22" i="13"/>
  <c r="BG333" i="13" s="1"/>
  <c r="BF22" i="13"/>
  <c r="BF333" i="13" s="1"/>
  <c r="BD22" i="13"/>
  <c r="BC22" i="13"/>
  <c r="BC333" i="13" s="1"/>
  <c r="BB22" i="13"/>
  <c r="BB333" i="13" s="1"/>
  <c r="BA22" i="13"/>
  <c r="BA333" i="13" s="1"/>
  <c r="AZ22" i="13"/>
  <c r="AY22" i="13"/>
  <c r="AY333" i="13" s="1"/>
  <c r="AX22" i="13"/>
  <c r="AX333" i="13" s="1"/>
  <c r="AW22" i="13"/>
  <c r="AV22" i="13"/>
  <c r="AV333" i="13" s="1"/>
  <c r="AU22" i="13"/>
  <c r="AU333" i="13" s="1"/>
  <c r="AT22" i="13"/>
  <c r="AT333" i="13" s="1"/>
  <c r="AS22" i="13"/>
  <c r="AR22" i="13"/>
  <c r="AQ22" i="13"/>
  <c r="AQ333" i="13" s="1"/>
  <c r="AP22" i="13"/>
  <c r="AP333" i="13" s="1"/>
  <c r="AO22" i="13"/>
  <c r="AO333" i="13" s="1"/>
  <c r="AN22" i="13"/>
  <c r="AM22" i="13"/>
  <c r="AM333" i="13" s="1"/>
  <c r="AL22" i="13"/>
  <c r="AL333" i="13" s="1"/>
  <c r="AJ22" i="13"/>
  <c r="AJ333" i="13" s="1"/>
  <c r="AI22" i="13"/>
  <c r="AI333" i="13" s="1"/>
  <c r="AH22" i="13"/>
  <c r="AH333" i="13" s="1"/>
  <c r="AE22" i="13"/>
  <c r="AE333" i="13" s="1"/>
  <c r="AD22" i="13"/>
  <c r="AD333" i="13" s="1"/>
  <c r="AC22" i="13"/>
  <c r="AC333" i="13" s="1"/>
  <c r="AB22" i="13"/>
  <c r="AB333" i="13" s="1"/>
  <c r="AA22" i="13"/>
  <c r="Z22" i="13"/>
  <c r="Z333" i="13" s="1"/>
  <c r="Y22" i="13"/>
  <c r="Y333" i="13" s="1"/>
  <c r="X22" i="13"/>
  <c r="W22" i="13"/>
  <c r="V22" i="13"/>
  <c r="V333" i="13" s="1"/>
  <c r="U22" i="13"/>
  <c r="U333" i="13" s="1"/>
  <c r="T22" i="13"/>
  <c r="T333" i="13" s="1"/>
  <c r="S22" i="13"/>
  <c r="R22" i="13"/>
  <c r="R333" i="13" s="1"/>
  <c r="P22" i="13"/>
  <c r="P333" i="13" s="1"/>
  <c r="O22" i="13"/>
  <c r="O333" i="13" s="1"/>
  <c r="BU21" i="13"/>
  <c r="BT21" i="13"/>
  <c r="BS21" i="13"/>
  <c r="BR21" i="13"/>
  <c r="BQ21" i="13"/>
  <c r="Y19" i="12" s="1"/>
  <c r="BP21" i="13"/>
  <c r="BO21" i="13"/>
  <c r="BM21" i="13"/>
  <c r="BL21" i="13"/>
  <c r="BK21" i="13"/>
  <c r="BJ21" i="13"/>
  <c r="BI21" i="13"/>
  <c r="BH21" i="13"/>
  <c r="BG21" i="13"/>
  <c r="BF21" i="13"/>
  <c r="BE21" i="13"/>
  <c r="U19" i="12" s="1"/>
  <c r="BD21" i="13"/>
  <c r="BC21" i="13"/>
  <c r="BB21" i="13"/>
  <c r="BA21" i="13"/>
  <c r="AZ21" i="13"/>
  <c r="AY21" i="13"/>
  <c r="AX21" i="13"/>
  <c r="AW21" i="13"/>
  <c r="R19" i="12" s="1"/>
  <c r="AV21" i="13"/>
  <c r="AU21" i="13"/>
  <c r="AT21" i="13"/>
  <c r="Q19" i="12" s="1"/>
  <c r="AS21" i="13"/>
  <c r="AR21" i="13"/>
  <c r="AQ21" i="13"/>
  <c r="AN21" i="13"/>
  <c r="AM21" i="13"/>
  <c r="AL21" i="13"/>
  <c r="AK21" i="13"/>
  <c r="AJ21" i="13"/>
  <c r="AI21" i="13"/>
  <c r="AG21" i="13"/>
  <c r="AF21" i="13"/>
  <c r="AE21" i="13"/>
  <c r="AD21" i="13"/>
  <c r="AC21" i="13"/>
  <c r="K19" i="12" s="1"/>
  <c r="AB21" i="13"/>
  <c r="AA21" i="13"/>
  <c r="Z21" i="13"/>
  <c r="J19" i="12" s="1"/>
  <c r="Y21" i="13"/>
  <c r="X21" i="13"/>
  <c r="V21" i="13"/>
  <c r="U21" i="13"/>
  <c r="T21" i="13"/>
  <c r="S21" i="13"/>
  <c r="R21" i="13"/>
  <c r="Q21" i="13"/>
  <c r="P21" i="13"/>
  <c r="O21" i="13"/>
  <c r="BU20" i="13"/>
  <c r="BU332" i="13" s="1"/>
  <c r="BT20" i="13"/>
  <c r="BT332" i="13" s="1"/>
  <c r="BS20" i="13"/>
  <c r="BS332" i="13" s="1"/>
  <c r="BR20" i="13"/>
  <c r="BR332" i="13" s="1"/>
  <c r="BQ20" i="13"/>
  <c r="BQ332" i="13" s="1"/>
  <c r="BP20" i="13"/>
  <c r="BP332" i="13" s="1"/>
  <c r="BO20" i="13"/>
  <c r="BO332" i="13" s="1"/>
  <c r="BN20" i="13"/>
  <c r="BN332" i="13" s="1"/>
  <c r="BM20" i="13"/>
  <c r="BM332" i="13" s="1"/>
  <c r="BL20" i="13"/>
  <c r="BK20" i="13"/>
  <c r="BK332" i="13" s="1"/>
  <c r="BJ20" i="13"/>
  <c r="BI20" i="13"/>
  <c r="BI332" i="13" s="1"/>
  <c r="BH20" i="13"/>
  <c r="BH332" i="13" s="1"/>
  <c r="BG20" i="13"/>
  <c r="BF20" i="13"/>
  <c r="BF332" i="13" s="1"/>
  <c r="BE20" i="13"/>
  <c r="BE332" i="13" s="1"/>
  <c r="BD20" i="13"/>
  <c r="BD332" i="13" s="1"/>
  <c r="BC20" i="13"/>
  <c r="BC332" i="13" s="1"/>
  <c r="BB20" i="13"/>
  <c r="BA20" i="13"/>
  <c r="BA332" i="13" s="1"/>
  <c r="AZ20" i="13"/>
  <c r="AZ332" i="13" s="1"/>
  <c r="AY20" i="13"/>
  <c r="AX20" i="13"/>
  <c r="AX332" i="13" s="1"/>
  <c r="AW20" i="13"/>
  <c r="AW332" i="13" s="1"/>
  <c r="AV20" i="13"/>
  <c r="AU20" i="13"/>
  <c r="AU332" i="13" s="1"/>
  <c r="AT20" i="13"/>
  <c r="AT332" i="13" s="1"/>
  <c r="AR20" i="13"/>
  <c r="AR332" i="13" s="1"/>
  <c r="AP20" i="13"/>
  <c r="AP332" i="13" s="1"/>
  <c r="AO20" i="13"/>
  <c r="AN20" i="13"/>
  <c r="AN332" i="13" s="1"/>
  <c r="AM20" i="13"/>
  <c r="AL20" i="13"/>
  <c r="AL332" i="13" s="1"/>
  <c r="AK20" i="13"/>
  <c r="AK332" i="13" s="1"/>
  <c r="AJ20" i="13"/>
  <c r="AH20" i="13"/>
  <c r="AH332" i="13" s="1"/>
  <c r="AG20" i="13"/>
  <c r="AG332" i="13" s="1"/>
  <c r="AF20" i="13"/>
  <c r="AF332" i="13" s="1"/>
  <c r="AE20" i="13"/>
  <c r="AE332" i="13" s="1"/>
  <c r="AD20" i="13"/>
  <c r="AD332" i="13" s="1"/>
  <c r="AC20" i="13"/>
  <c r="AC332" i="13" s="1"/>
  <c r="AB20" i="13"/>
  <c r="AA20" i="13"/>
  <c r="AA332" i="13" s="1"/>
  <c r="Z20" i="13"/>
  <c r="Z332" i="13" s="1"/>
  <c r="Y20" i="13"/>
  <c r="Y332" i="13" s="1"/>
  <c r="X20" i="13"/>
  <c r="X332" i="13" s="1"/>
  <c r="W20" i="13"/>
  <c r="W332" i="13" s="1"/>
  <c r="V20" i="13"/>
  <c r="V332" i="13" s="1"/>
  <c r="U20" i="13"/>
  <c r="U332" i="13" s="1"/>
  <c r="T20" i="13"/>
  <c r="T332" i="13" s="1"/>
  <c r="S20" i="13"/>
  <c r="S332" i="13" s="1"/>
  <c r="Q20" i="13"/>
  <c r="Q332" i="13" s="1"/>
  <c r="P20" i="13"/>
  <c r="P332" i="13" s="1"/>
  <c r="O20" i="13"/>
  <c r="O332" i="13" s="1"/>
  <c r="BV19" i="13"/>
  <c r="BU19" i="13"/>
  <c r="BT19" i="13"/>
  <c r="BS19" i="13"/>
  <c r="BR19" i="13"/>
  <c r="BQ19" i="13"/>
  <c r="BP19" i="13"/>
  <c r="BO19" i="13"/>
  <c r="BN19" i="13"/>
  <c r="BM19" i="13"/>
  <c r="BL19" i="13"/>
  <c r="BK19" i="13"/>
  <c r="BJ19" i="13"/>
  <c r="CD19" i="13" s="1"/>
  <c r="BI19" i="13"/>
  <c r="BH19" i="13"/>
  <c r="BG19" i="13"/>
  <c r="BF19" i="13"/>
  <c r="BE19" i="13"/>
  <c r="BD19" i="13"/>
  <c r="BC19" i="13"/>
  <c r="BB19" i="13"/>
  <c r="BA19" i="13"/>
  <c r="AZ19" i="13"/>
  <c r="AX19" i="13"/>
  <c r="AW19" i="13"/>
  <c r="AV19" i="13"/>
  <c r="AU19" i="13"/>
  <c r="AT19" i="13"/>
  <c r="AR19" i="13"/>
  <c r="AQ19" i="13"/>
  <c r="P17" i="12" s="1"/>
  <c r="AP19" i="13"/>
  <c r="AO19" i="13"/>
  <c r="AN19" i="13"/>
  <c r="O17" i="12" s="1"/>
  <c r="AM19" i="13"/>
  <c r="AL19" i="13"/>
  <c r="AK19" i="13"/>
  <c r="AJ19" i="13"/>
  <c r="AH19" i="13"/>
  <c r="AG19" i="13"/>
  <c r="AF19" i="13"/>
  <c r="AE19" i="13"/>
  <c r="AD19" i="13"/>
  <c r="AC19" i="13"/>
  <c r="AB19" i="13"/>
  <c r="AA19" i="13"/>
  <c r="Z19" i="13"/>
  <c r="Y19" i="13"/>
  <c r="J17" i="12" s="1"/>
  <c r="X19" i="13"/>
  <c r="W19" i="13"/>
  <c r="V19" i="13"/>
  <c r="U19" i="13"/>
  <c r="S19" i="13"/>
  <c r="Q19" i="13"/>
  <c r="P19" i="13"/>
  <c r="O19" i="13"/>
  <c r="CD18" i="13"/>
  <c r="BV18" i="13"/>
  <c r="BV330" i="13" s="1"/>
  <c r="BS18" i="13"/>
  <c r="BS330" i="13" s="1"/>
  <c r="BP18" i="13"/>
  <c r="BP330" i="13" s="1"/>
  <c r="BO18" i="13"/>
  <c r="BO330" i="13" s="1"/>
  <c r="BN18" i="13"/>
  <c r="BN330" i="13" s="1"/>
  <c r="BM18" i="13"/>
  <c r="BM330" i="13" s="1"/>
  <c r="BL18" i="13"/>
  <c r="BK18" i="13"/>
  <c r="BJ18" i="13"/>
  <c r="BJ330" i="13" s="1"/>
  <c r="BI18" i="13"/>
  <c r="BH18" i="13"/>
  <c r="BG18" i="13"/>
  <c r="BF18" i="13"/>
  <c r="BF330" i="13" s="1"/>
  <c r="BE18" i="13"/>
  <c r="BB18" i="13"/>
  <c r="BB330" i="13" s="1"/>
  <c r="BA18" i="13"/>
  <c r="AZ18" i="13"/>
  <c r="AZ330" i="13" s="1"/>
  <c r="AY18" i="13"/>
  <c r="AY330" i="13" s="1"/>
  <c r="AX18" i="13"/>
  <c r="AX330" i="13" s="1"/>
  <c r="AW18" i="13"/>
  <c r="AU18" i="13"/>
  <c r="AU330" i="13" s="1"/>
  <c r="AT18" i="13"/>
  <c r="AT330" i="13" s="1"/>
  <c r="AR18" i="13"/>
  <c r="AR330" i="13" s="1"/>
  <c r="AQ18" i="13"/>
  <c r="P16" i="12" s="1"/>
  <c r="AP18" i="13"/>
  <c r="AP330" i="13" s="1"/>
  <c r="AO18" i="13"/>
  <c r="AO330" i="13" s="1"/>
  <c r="AM18" i="13"/>
  <c r="AM330" i="13" s="1"/>
  <c r="AL18" i="13"/>
  <c r="AL330" i="13" s="1"/>
  <c r="AJ18" i="13"/>
  <c r="AJ330" i="13" s="1"/>
  <c r="AH18" i="13"/>
  <c r="AH330" i="13" s="1"/>
  <c r="AG18" i="13"/>
  <c r="AG330" i="13" s="1"/>
  <c r="AF18" i="13"/>
  <c r="AF330" i="13" s="1"/>
  <c r="AE18" i="13"/>
  <c r="AE330" i="13" s="1"/>
  <c r="AD18" i="13"/>
  <c r="AD330" i="13" s="1"/>
  <c r="AB18" i="13"/>
  <c r="AB330" i="13" s="1"/>
  <c r="AA18" i="13"/>
  <c r="AA330" i="13" s="1"/>
  <c r="Z18" i="13"/>
  <c r="Z330" i="13" s="1"/>
  <c r="X18" i="13"/>
  <c r="X330" i="13" s="1"/>
  <c r="W18" i="13"/>
  <c r="W330" i="13" s="1"/>
  <c r="V18" i="13"/>
  <c r="V330" i="13" s="1"/>
  <c r="T18" i="13"/>
  <c r="T330" i="13" s="1"/>
  <c r="S18" i="13"/>
  <c r="S330" i="13" s="1"/>
  <c r="R18" i="13"/>
  <c r="Q18" i="13"/>
  <c r="Q330" i="13" s="1"/>
  <c r="P18" i="13"/>
  <c r="P330" i="13" s="1"/>
  <c r="O18" i="13"/>
  <c r="O330" i="13" s="1"/>
  <c r="CC17" i="13"/>
  <c r="BV17" i="13"/>
  <c r="BT17" i="13"/>
  <c r="BQ17" i="13"/>
  <c r="BQ329" i="13" s="1"/>
  <c r="BO17" i="13"/>
  <c r="BL17" i="13"/>
  <c r="BL329" i="13" s="1"/>
  <c r="BK17" i="13"/>
  <c r="BI17" i="13"/>
  <c r="BI329" i="13" s="1"/>
  <c r="BG17" i="13"/>
  <c r="BG329" i="13" s="1"/>
  <c r="BE17" i="13"/>
  <c r="BE329" i="13" s="1"/>
  <c r="BD17" i="13"/>
  <c r="BB17" i="13"/>
  <c r="BB329" i="13" s="1"/>
  <c r="BA17" i="13"/>
  <c r="BA329" i="13" s="1"/>
  <c r="AY17" i="13"/>
  <c r="AY329" i="13" s="1"/>
  <c r="AX17" i="13"/>
  <c r="AW17" i="13"/>
  <c r="AW329" i="13" s="1"/>
  <c r="AV17" i="13"/>
  <c r="AV329" i="13" s="1"/>
  <c r="AU17" i="13"/>
  <c r="AT17" i="13"/>
  <c r="AT329" i="13" s="1"/>
  <c r="AS17" i="13"/>
  <c r="AQ17" i="13"/>
  <c r="AQ329" i="13" s="1"/>
  <c r="AO17" i="13"/>
  <c r="AN17" i="13"/>
  <c r="AN329" i="13" s="1"/>
  <c r="AK17" i="13"/>
  <c r="AK329" i="13" s="1"/>
  <c r="AI17" i="13"/>
  <c r="AI329" i="13" s="1"/>
  <c r="AG17" i="13"/>
  <c r="AF17" i="13"/>
  <c r="AD17" i="13"/>
  <c r="AD329" i="13" s="1"/>
  <c r="AC17" i="13"/>
  <c r="AC329" i="13" s="1"/>
  <c r="AA17" i="13"/>
  <c r="AA329" i="13" s="1"/>
  <c r="X17" i="13"/>
  <c r="X329" i="13" s="1"/>
  <c r="U17" i="13"/>
  <c r="S17" i="13"/>
  <c r="S329" i="13" s="1"/>
  <c r="R17" i="13"/>
  <c r="P17" i="13"/>
  <c r="BV15" i="13"/>
  <c r="BU15" i="13"/>
  <c r="BT15" i="13"/>
  <c r="BS15" i="13"/>
  <c r="BR15" i="13"/>
  <c r="BQ15" i="13"/>
  <c r="BP15" i="13"/>
  <c r="AF22" i="5" s="1"/>
  <c r="BO15" i="13"/>
  <c r="BN15" i="13"/>
  <c r="BM15" i="13"/>
  <c r="BL15" i="13"/>
  <c r="BL302" i="13" s="1"/>
  <c r="BJ15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R13" i="12" s="1"/>
  <c r="AV15" i="13"/>
  <c r="AU15" i="13"/>
  <c r="AT15" i="13"/>
  <c r="AS15" i="13"/>
  <c r="AR15" i="13"/>
  <c r="AQ15" i="13"/>
  <c r="AP15" i="13"/>
  <c r="P13" i="12" s="1"/>
  <c r="AO15" i="13"/>
  <c r="AN15" i="13"/>
  <c r="AM15" i="13"/>
  <c r="O13" i="12" s="1"/>
  <c r="AL15" i="13"/>
  <c r="AK15" i="13"/>
  <c r="AJ15" i="13"/>
  <c r="AI15" i="13"/>
  <c r="AH15" i="13"/>
  <c r="AG15" i="13"/>
  <c r="AF15" i="13"/>
  <c r="AE15" i="13"/>
  <c r="AD15" i="13"/>
  <c r="AC15" i="13"/>
  <c r="AB15" i="13"/>
  <c r="E11" i="11" s="1"/>
  <c r="AA15" i="13"/>
  <c r="Z15" i="13"/>
  <c r="Y15" i="13"/>
  <c r="X15" i="13"/>
  <c r="W15" i="13"/>
  <c r="V15" i="13"/>
  <c r="U15" i="13"/>
  <c r="T15" i="13"/>
  <c r="S15" i="13"/>
  <c r="H13" i="12" s="1"/>
  <c r="R15" i="13"/>
  <c r="Q15" i="13"/>
  <c r="P15" i="13"/>
  <c r="O15" i="13"/>
  <c r="G13" i="12" s="1"/>
  <c r="BV14" i="13"/>
  <c r="CC14" i="13" s="1"/>
  <c r="BU14" i="13"/>
  <c r="BT14" i="13"/>
  <c r="BS14" i="13"/>
  <c r="BR14" i="13"/>
  <c r="BP14" i="13"/>
  <c r="BO14" i="13"/>
  <c r="BN14" i="13"/>
  <c r="BM14" i="13"/>
  <c r="BL14" i="13"/>
  <c r="BK14" i="13"/>
  <c r="BJ14" i="13"/>
  <c r="BI14" i="13"/>
  <c r="BH14" i="13"/>
  <c r="BG14" i="13"/>
  <c r="BF14" i="13"/>
  <c r="BE14" i="13"/>
  <c r="BD14" i="13"/>
  <c r="T22" i="5" s="1"/>
  <c r="T23" i="5" s="1"/>
  <c r="BC14" i="13"/>
  <c r="BB14" i="13"/>
  <c r="AZ14" i="13"/>
  <c r="AY14" i="13"/>
  <c r="AX14" i="13"/>
  <c r="AW14" i="13"/>
  <c r="R12" i="12" s="1"/>
  <c r="AV14" i="13"/>
  <c r="AU14" i="13"/>
  <c r="AT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B14" i="13"/>
  <c r="Z14" i="13"/>
  <c r="Y14" i="13"/>
  <c r="X14" i="13"/>
  <c r="W14" i="13"/>
  <c r="V14" i="13"/>
  <c r="T14" i="13"/>
  <c r="S14" i="13"/>
  <c r="R14" i="13"/>
  <c r="Q14" i="13"/>
  <c r="P14" i="13"/>
  <c r="O14" i="13"/>
  <c r="BV13" i="13"/>
  <c r="CC13" i="13" s="1"/>
  <c r="BU13" i="13"/>
  <c r="BI68" i="9" s="1"/>
  <c r="BT13" i="13"/>
  <c r="BH68" i="9" s="1"/>
  <c r="BS13" i="13"/>
  <c r="BR13" i="13"/>
  <c r="BQ13" i="13"/>
  <c r="BP13" i="13"/>
  <c r="BO13" i="13"/>
  <c r="BN13" i="13"/>
  <c r="BK13" i="13"/>
  <c r="BI13" i="13"/>
  <c r="BH13" i="13"/>
  <c r="BG13" i="13"/>
  <c r="BF13" i="13"/>
  <c r="BD13" i="13"/>
  <c r="BB13" i="13"/>
  <c r="R22" i="5" s="1"/>
  <c r="BA13" i="13"/>
  <c r="AZ13" i="13"/>
  <c r="AY13" i="13"/>
  <c r="AM68" i="9" s="1"/>
  <c r="AX13" i="13"/>
  <c r="AL68" i="9" s="1"/>
  <c r="AV13" i="13"/>
  <c r="AJ68" i="9" s="1"/>
  <c r="AU13" i="13"/>
  <c r="AT13" i="13"/>
  <c r="AS13" i="13"/>
  <c r="AR13" i="13"/>
  <c r="AQ13" i="13"/>
  <c r="AP13" i="13"/>
  <c r="AD68" i="9" s="1"/>
  <c r="AN13" i="13"/>
  <c r="AM13" i="13"/>
  <c r="AL13" i="13"/>
  <c r="N11" i="12" s="1"/>
  <c r="AK13" i="13"/>
  <c r="AJ13" i="13"/>
  <c r="X68" i="9" s="1"/>
  <c r="AI13" i="13"/>
  <c r="W68" i="9" s="1"/>
  <c r="AH13" i="13"/>
  <c r="AF13" i="13"/>
  <c r="AD13" i="13"/>
  <c r="R68" i="9" s="1"/>
  <c r="AC13" i="13"/>
  <c r="AB13" i="13"/>
  <c r="AA13" i="13"/>
  <c r="Z13" i="13"/>
  <c r="X13" i="13"/>
  <c r="W13" i="13"/>
  <c r="V13" i="13"/>
  <c r="U13" i="13"/>
  <c r="I11" i="12" s="1"/>
  <c r="T13" i="13"/>
  <c r="S13" i="13"/>
  <c r="R13" i="13"/>
  <c r="H11" i="12" s="1"/>
  <c r="P13" i="13"/>
  <c r="O13" i="13"/>
  <c r="BV12" i="13"/>
  <c r="BU12" i="13"/>
  <c r="BT12" i="13"/>
  <c r="BS12" i="13"/>
  <c r="BG67" i="9" s="1"/>
  <c r="BR12" i="13"/>
  <c r="BP12" i="13"/>
  <c r="BD67" i="9" s="1"/>
  <c r="BO12" i="13"/>
  <c r="BN12" i="13"/>
  <c r="BM12" i="13"/>
  <c r="BL12" i="13"/>
  <c r="BK12" i="13"/>
  <c r="BJ12" i="13"/>
  <c r="Z20" i="5" s="1"/>
  <c r="BH12" i="13"/>
  <c r="BG12" i="13"/>
  <c r="BF12" i="13"/>
  <c r="BE12" i="13"/>
  <c r="BD12" i="13"/>
  <c r="BC12" i="13"/>
  <c r="S20" i="5" s="1"/>
  <c r="AZ12" i="13"/>
  <c r="AY12" i="13"/>
  <c r="AM67" i="9" s="1"/>
  <c r="AX12" i="13"/>
  <c r="AW12" i="13"/>
  <c r="AV12" i="13"/>
  <c r="AJ67" i="9" s="1"/>
  <c r="AT12" i="13"/>
  <c r="AR12" i="13"/>
  <c r="AF67" i="9" s="1"/>
  <c r="AQ12" i="13"/>
  <c r="AE67" i="9" s="1"/>
  <c r="AP12" i="13"/>
  <c r="F12" i="5" s="1"/>
  <c r="AO12" i="13"/>
  <c r="E20" i="5" s="1"/>
  <c r="AN12" i="13"/>
  <c r="AM12" i="13"/>
  <c r="AL12" i="13"/>
  <c r="AJ12" i="13"/>
  <c r="AH12" i="13"/>
  <c r="AG12" i="13"/>
  <c r="U67" i="9" s="1"/>
  <c r="AF12" i="13"/>
  <c r="AE12" i="13"/>
  <c r="AB12" i="13"/>
  <c r="AQ51" i="2" s="1"/>
  <c r="AQ51" i="3" s="1"/>
  <c r="AA12" i="13"/>
  <c r="Z12" i="13"/>
  <c r="Y12" i="13"/>
  <c r="J10" i="12" s="1"/>
  <c r="X12" i="13"/>
  <c r="L67" i="9" s="1"/>
  <c r="V12" i="13"/>
  <c r="U12" i="13"/>
  <c r="I67" i="9" s="1"/>
  <c r="T12" i="13"/>
  <c r="H67" i="9" s="1"/>
  <c r="S12" i="13"/>
  <c r="R12" i="13"/>
  <c r="Q12" i="13"/>
  <c r="P12" i="13"/>
  <c r="G10" i="12" s="1"/>
  <c r="O12" i="13"/>
  <c r="BT11" i="13"/>
  <c r="AJ13" i="5" s="1"/>
  <c r="BS11" i="13"/>
  <c r="AI13" i="5" s="1"/>
  <c r="BR11" i="13"/>
  <c r="BQ11" i="13"/>
  <c r="BP11" i="13"/>
  <c r="X9" i="12" s="1"/>
  <c r="BO11" i="13"/>
  <c r="BO301" i="13" s="1"/>
  <c r="BN11" i="13"/>
  <c r="BL11" i="13"/>
  <c r="BK11" i="13"/>
  <c r="BJ11" i="13"/>
  <c r="AX66" i="9" s="1"/>
  <c r="BI11" i="13"/>
  <c r="AW66" i="9" s="1"/>
  <c r="BH11" i="13"/>
  <c r="BG11" i="13"/>
  <c r="AU66" i="9" s="1"/>
  <c r="BD11" i="13"/>
  <c r="BB11" i="13"/>
  <c r="BA11" i="13"/>
  <c r="Q13" i="5" s="1"/>
  <c r="AZ11" i="13"/>
  <c r="AX11" i="13"/>
  <c r="AV11" i="13"/>
  <c r="AJ66" i="9" s="1"/>
  <c r="AU11" i="13"/>
  <c r="AT11" i="13"/>
  <c r="AS11" i="13"/>
  <c r="AR11" i="13"/>
  <c r="AQ11" i="13"/>
  <c r="AN11" i="13"/>
  <c r="AM11" i="13"/>
  <c r="AL11" i="13"/>
  <c r="AK11" i="13"/>
  <c r="AJ11" i="13"/>
  <c r="AI11" i="13"/>
  <c r="W66" i="9" s="1"/>
  <c r="AH11" i="13"/>
  <c r="V66" i="9" s="1"/>
  <c r="AF11" i="13"/>
  <c r="AE11" i="13"/>
  <c r="S66" i="9" s="1"/>
  <c r="AD11" i="13"/>
  <c r="AC11" i="13"/>
  <c r="AB11" i="13"/>
  <c r="AA11" i="13"/>
  <c r="W11" i="13"/>
  <c r="V11" i="13"/>
  <c r="U11" i="13"/>
  <c r="T11" i="13"/>
  <c r="H66" i="9" s="1"/>
  <c r="S11" i="13"/>
  <c r="AH51" i="2" s="1"/>
  <c r="AH51" i="3" s="1"/>
  <c r="Q11" i="13"/>
  <c r="AF51" i="2" s="1"/>
  <c r="AF51" i="3" s="1"/>
  <c r="P11" i="13"/>
  <c r="D66" i="9" s="1"/>
  <c r="BV10" i="13"/>
  <c r="CC10" i="13" s="1"/>
  <c r="BU10" i="13"/>
  <c r="BS10" i="13"/>
  <c r="BP10" i="13"/>
  <c r="BN10" i="13"/>
  <c r="BM10" i="13"/>
  <c r="BL10" i="13"/>
  <c r="BK10" i="13"/>
  <c r="BG10" i="13"/>
  <c r="BE10" i="13"/>
  <c r="BD10" i="13"/>
  <c r="BC10" i="13"/>
  <c r="AZ10" i="13"/>
  <c r="AX10" i="13"/>
  <c r="AW10" i="13"/>
  <c r="AU10" i="13"/>
  <c r="AQ10" i="13"/>
  <c r="AO10" i="13"/>
  <c r="AN10" i="13"/>
  <c r="AM10" i="13"/>
  <c r="AL10" i="13"/>
  <c r="AH10" i="13"/>
  <c r="AG10" i="13"/>
  <c r="AE10" i="13"/>
  <c r="AD10" i="13"/>
  <c r="Z10" i="13"/>
  <c r="Y10" i="13"/>
  <c r="X10" i="13"/>
  <c r="W10" i="13"/>
  <c r="V10" i="13"/>
  <c r="V9" i="13" s="1"/>
  <c r="Q10" i="13"/>
  <c r="P10" i="13"/>
  <c r="O10" i="13"/>
  <c r="C6" i="13"/>
  <c r="C5" i="13"/>
  <c r="C7" i="13" s="1"/>
  <c r="D4" i="13"/>
  <c r="E4" i="13" s="1"/>
  <c r="E6" i="13" s="1"/>
  <c r="F206" i="12"/>
  <c r="E206" i="12"/>
  <c r="D206" i="12"/>
  <c r="C206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U171" i="12"/>
  <c r="T171" i="12"/>
  <c r="O171" i="12"/>
  <c r="N171" i="12"/>
  <c r="M171" i="12"/>
  <c r="H171" i="12"/>
  <c r="R169" i="12"/>
  <c r="Y168" i="12"/>
  <c r="V168" i="12"/>
  <c r="S168" i="12"/>
  <c r="R168" i="12"/>
  <c r="P168" i="12"/>
  <c r="L168" i="12"/>
  <c r="J168" i="12"/>
  <c r="Z167" i="12"/>
  <c r="Y167" i="12"/>
  <c r="X167" i="12"/>
  <c r="W167" i="12"/>
  <c r="S167" i="12"/>
  <c r="R167" i="12"/>
  <c r="P167" i="12"/>
  <c r="N167" i="12"/>
  <c r="K167" i="12"/>
  <c r="J167" i="12"/>
  <c r="Z166" i="12"/>
  <c r="Z204" i="12" s="1"/>
  <c r="Y166" i="12"/>
  <c r="X166" i="12"/>
  <c r="T166" i="12"/>
  <c r="S166" i="12"/>
  <c r="P166" i="12"/>
  <c r="N166" i="12"/>
  <c r="M166" i="12"/>
  <c r="K166" i="12"/>
  <c r="I166" i="12"/>
  <c r="Z165" i="12"/>
  <c r="Y165" i="12"/>
  <c r="Z203" i="12" s="1"/>
  <c r="R165" i="12"/>
  <c r="L165" i="12"/>
  <c r="K164" i="12"/>
  <c r="H164" i="12"/>
  <c r="Z162" i="12"/>
  <c r="V162" i="12"/>
  <c r="P162" i="12"/>
  <c r="K162" i="12"/>
  <c r="J162" i="12"/>
  <c r="Y161" i="12"/>
  <c r="P161" i="12"/>
  <c r="I161" i="12"/>
  <c r="H161" i="12"/>
  <c r="Y160" i="12"/>
  <c r="W160" i="12"/>
  <c r="V160" i="12"/>
  <c r="K160" i="12"/>
  <c r="J160" i="12"/>
  <c r="Z156" i="12"/>
  <c r="X156" i="12"/>
  <c r="V156" i="12"/>
  <c r="U156" i="12"/>
  <c r="T156" i="12"/>
  <c r="S156" i="12"/>
  <c r="T195" i="12" s="1"/>
  <c r="M156" i="12"/>
  <c r="L156" i="12"/>
  <c r="G156" i="12"/>
  <c r="V155" i="12"/>
  <c r="U155" i="12"/>
  <c r="T155" i="12"/>
  <c r="S155" i="12"/>
  <c r="Q155" i="12"/>
  <c r="P155" i="12"/>
  <c r="O155" i="12"/>
  <c r="K155" i="12"/>
  <c r="J155" i="12"/>
  <c r="I155" i="12"/>
  <c r="Y154" i="12"/>
  <c r="Q154" i="12"/>
  <c r="M154" i="12"/>
  <c r="L154" i="12"/>
  <c r="K154" i="12"/>
  <c r="Y153" i="12"/>
  <c r="X153" i="12"/>
  <c r="S153" i="12"/>
  <c r="Q153" i="12"/>
  <c r="H153" i="12"/>
  <c r="T152" i="12"/>
  <c r="R152" i="12"/>
  <c r="H152" i="12"/>
  <c r="U150" i="12"/>
  <c r="S150" i="12"/>
  <c r="R150" i="12"/>
  <c r="K150" i="12"/>
  <c r="G150" i="12"/>
  <c r="Y149" i="12"/>
  <c r="J149" i="12"/>
  <c r="Z145" i="12"/>
  <c r="W145" i="12"/>
  <c r="V145" i="12"/>
  <c r="U145" i="12"/>
  <c r="S145" i="12"/>
  <c r="P145" i="12"/>
  <c r="H145" i="12"/>
  <c r="Z144" i="12"/>
  <c r="W144" i="12"/>
  <c r="V144" i="12"/>
  <c r="U144" i="12"/>
  <c r="R144" i="12"/>
  <c r="Q144" i="12"/>
  <c r="N144" i="12"/>
  <c r="J144" i="12"/>
  <c r="H144" i="12"/>
  <c r="R143" i="12"/>
  <c r="M143" i="12"/>
  <c r="L143" i="12"/>
  <c r="K143" i="12"/>
  <c r="J143" i="12"/>
  <c r="J142" i="12"/>
  <c r="I142" i="12"/>
  <c r="J191" i="12" s="1"/>
  <c r="Y141" i="12"/>
  <c r="W141" i="12"/>
  <c r="V141" i="12"/>
  <c r="W190" i="12" s="1"/>
  <c r="L141" i="12"/>
  <c r="T139" i="12"/>
  <c r="R139" i="12"/>
  <c r="P139" i="12"/>
  <c r="N139" i="12"/>
  <c r="M139" i="12"/>
  <c r="I139" i="12"/>
  <c r="W138" i="12"/>
  <c r="R138" i="12"/>
  <c r="Q138" i="12"/>
  <c r="P138" i="12"/>
  <c r="O138" i="12"/>
  <c r="M138" i="12"/>
  <c r="L138" i="12"/>
  <c r="I138" i="12"/>
  <c r="Y137" i="12"/>
  <c r="W137" i="12"/>
  <c r="R137" i="12"/>
  <c r="P137" i="12"/>
  <c r="O137" i="12"/>
  <c r="L137" i="12"/>
  <c r="K137" i="12"/>
  <c r="J137" i="12"/>
  <c r="Q136" i="12"/>
  <c r="P136" i="12"/>
  <c r="O136" i="12"/>
  <c r="M136" i="12"/>
  <c r="K136" i="12"/>
  <c r="H136" i="12"/>
  <c r="W133" i="12"/>
  <c r="V133" i="12"/>
  <c r="U133" i="12"/>
  <c r="T133" i="12"/>
  <c r="S133" i="12"/>
  <c r="L133" i="12"/>
  <c r="J133" i="12"/>
  <c r="H133" i="12"/>
  <c r="Z132" i="12"/>
  <c r="R132" i="12"/>
  <c r="O132" i="12"/>
  <c r="N132" i="12"/>
  <c r="K132" i="12"/>
  <c r="J132" i="12"/>
  <c r="O130" i="12"/>
  <c r="J130" i="12"/>
  <c r="S129" i="12"/>
  <c r="O129" i="12"/>
  <c r="L129" i="12"/>
  <c r="K129" i="12"/>
  <c r="I129" i="12"/>
  <c r="H129" i="12"/>
  <c r="Z128" i="12"/>
  <c r="Y128" i="12"/>
  <c r="W128" i="12"/>
  <c r="S128" i="12"/>
  <c r="P128" i="12"/>
  <c r="L128" i="12"/>
  <c r="K128" i="12"/>
  <c r="J128" i="12"/>
  <c r="Y127" i="12"/>
  <c r="T127" i="12"/>
  <c r="S127" i="12"/>
  <c r="P127" i="12"/>
  <c r="N127" i="12"/>
  <c r="L127" i="12"/>
  <c r="I127" i="12"/>
  <c r="G127" i="12"/>
  <c r="Z126" i="12"/>
  <c r="X126" i="12"/>
  <c r="L126" i="12"/>
  <c r="J126" i="12"/>
  <c r="G126" i="12"/>
  <c r="Y125" i="12"/>
  <c r="X125" i="12"/>
  <c r="M125" i="12"/>
  <c r="I125" i="12"/>
  <c r="X123" i="12"/>
  <c r="W123" i="12"/>
  <c r="T123" i="12"/>
  <c r="P123" i="12"/>
  <c r="L123" i="12"/>
  <c r="K123" i="12"/>
  <c r="J123" i="12"/>
  <c r="H123" i="12"/>
  <c r="X122" i="12"/>
  <c r="T122" i="12"/>
  <c r="K122" i="12"/>
  <c r="G122" i="12"/>
  <c r="W121" i="12"/>
  <c r="T121" i="12"/>
  <c r="N121" i="12"/>
  <c r="G121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P111" i="12"/>
  <c r="G111" i="12"/>
  <c r="X110" i="12"/>
  <c r="W110" i="12"/>
  <c r="V110" i="12"/>
  <c r="U110" i="12"/>
  <c r="Q109" i="12"/>
  <c r="O109" i="12"/>
  <c r="L109" i="12"/>
  <c r="Z108" i="12"/>
  <c r="U108" i="12"/>
  <c r="R108" i="12"/>
  <c r="N108" i="12"/>
  <c r="H108" i="12"/>
  <c r="L107" i="12"/>
  <c r="K105" i="12"/>
  <c r="J105" i="12"/>
  <c r="W104" i="12"/>
  <c r="Z102" i="12"/>
  <c r="U102" i="12"/>
  <c r="H102" i="12"/>
  <c r="N101" i="12"/>
  <c r="G94" i="12"/>
  <c r="G93" i="12" s="1"/>
  <c r="T92" i="12"/>
  <c r="S92" i="12"/>
  <c r="O92" i="12"/>
  <c r="I92" i="12"/>
  <c r="W91" i="12"/>
  <c r="J91" i="12"/>
  <c r="W90" i="12"/>
  <c r="S90" i="12"/>
  <c r="G90" i="12"/>
  <c r="V89" i="12"/>
  <c r="L89" i="12"/>
  <c r="I89" i="12"/>
  <c r="V88" i="12"/>
  <c r="S88" i="12"/>
  <c r="M88" i="12"/>
  <c r="G88" i="12"/>
  <c r="Q87" i="12"/>
  <c r="P87" i="12"/>
  <c r="Y86" i="12"/>
  <c r="T86" i="12"/>
  <c r="S86" i="12"/>
  <c r="R86" i="12"/>
  <c r="N86" i="12"/>
  <c r="I86" i="12"/>
  <c r="Z85" i="12"/>
  <c r="X85" i="12"/>
  <c r="W85" i="12"/>
  <c r="U85" i="12"/>
  <c r="Q85" i="12"/>
  <c r="P85" i="12"/>
  <c r="K85" i="12"/>
  <c r="Z84" i="12"/>
  <c r="Z83" i="12"/>
  <c r="Y82" i="12"/>
  <c r="O82" i="12"/>
  <c r="Z80" i="12"/>
  <c r="Y80" i="12"/>
  <c r="S80" i="12"/>
  <c r="G80" i="12"/>
  <c r="T79" i="12"/>
  <c r="O79" i="12"/>
  <c r="G79" i="12"/>
  <c r="R76" i="12"/>
  <c r="Q76" i="12"/>
  <c r="N76" i="12"/>
  <c r="L76" i="12"/>
  <c r="W75" i="12"/>
  <c r="J75" i="12"/>
  <c r="X74" i="12"/>
  <c r="T74" i="12"/>
  <c r="S74" i="12"/>
  <c r="N74" i="12"/>
  <c r="S73" i="12"/>
  <c r="U72" i="12"/>
  <c r="T72" i="12"/>
  <c r="O72" i="12"/>
  <c r="J72" i="12"/>
  <c r="X71" i="12"/>
  <c r="W69" i="12"/>
  <c r="L69" i="12"/>
  <c r="H69" i="12"/>
  <c r="G69" i="12"/>
  <c r="X68" i="12"/>
  <c r="W68" i="12"/>
  <c r="T68" i="12"/>
  <c r="R68" i="12"/>
  <c r="N68" i="12"/>
  <c r="M68" i="12"/>
  <c r="N67" i="12"/>
  <c r="M67" i="12"/>
  <c r="G67" i="12"/>
  <c r="V66" i="12"/>
  <c r="U66" i="12"/>
  <c r="R66" i="12"/>
  <c r="K66" i="12"/>
  <c r="Z65" i="12"/>
  <c r="Y65" i="12"/>
  <c r="J65" i="12"/>
  <c r="S64" i="12"/>
  <c r="Q64" i="12"/>
  <c r="Z63" i="12"/>
  <c r="Z61" i="12"/>
  <c r="R61" i="12"/>
  <c r="P61" i="12"/>
  <c r="L61" i="12"/>
  <c r="H61" i="12"/>
  <c r="K60" i="12"/>
  <c r="Q59" i="12"/>
  <c r="K59" i="12"/>
  <c r="Z57" i="12"/>
  <c r="Y57" i="12"/>
  <c r="S57" i="12"/>
  <c r="K57" i="12"/>
  <c r="J57" i="12"/>
  <c r="G57" i="12"/>
  <c r="I56" i="12"/>
  <c r="H56" i="12"/>
  <c r="R55" i="12"/>
  <c r="I55" i="12"/>
  <c r="Z54" i="12"/>
  <c r="U54" i="12"/>
  <c r="I54" i="12"/>
  <c r="Z53" i="12"/>
  <c r="Y53" i="12"/>
  <c r="N53" i="12"/>
  <c r="Y52" i="12"/>
  <c r="S52" i="12"/>
  <c r="Q52" i="12"/>
  <c r="O52" i="12"/>
  <c r="N52" i="12"/>
  <c r="H51" i="12"/>
  <c r="R50" i="12"/>
  <c r="P50" i="12"/>
  <c r="M50" i="12"/>
  <c r="G50" i="12"/>
  <c r="G49" i="12"/>
  <c r="K48" i="12"/>
  <c r="V45" i="12"/>
  <c r="N45" i="12"/>
  <c r="F45" i="12"/>
  <c r="E45" i="12"/>
  <c r="D45" i="12"/>
  <c r="K44" i="12"/>
  <c r="Z42" i="12"/>
  <c r="R42" i="12"/>
  <c r="L42" i="12"/>
  <c r="X41" i="12"/>
  <c r="V41" i="12"/>
  <c r="S41" i="12"/>
  <c r="I41" i="12"/>
  <c r="R40" i="12"/>
  <c r="L40" i="12"/>
  <c r="Z38" i="12"/>
  <c r="O38" i="12"/>
  <c r="X37" i="12"/>
  <c r="V37" i="12"/>
  <c r="S37" i="12"/>
  <c r="O37" i="12"/>
  <c r="Z36" i="12"/>
  <c r="U36" i="12"/>
  <c r="K36" i="12"/>
  <c r="W35" i="12"/>
  <c r="U35" i="12"/>
  <c r="T35" i="12"/>
  <c r="S35" i="12"/>
  <c r="R35" i="12"/>
  <c r="M35" i="12"/>
  <c r="G35" i="12"/>
  <c r="Q34" i="12"/>
  <c r="L34" i="12"/>
  <c r="H34" i="12"/>
  <c r="Z33" i="12"/>
  <c r="Y33" i="12"/>
  <c r="U33" i="12"/>
  <c r="Q33" i="12"/>
  <c r="J33" i="12"/>
  <c r="P32" i="12"/>
  <c r="N32" i="12"/>
  <c r="K32" i="12"/>
  <c r="J32" i="12"/>
  <c r="Z31" i="12"/>
  <c r="U31" i="12"/>
  <c r="S30" i="12"/>
  <c r="O30" i="12"/>
  <c r="K30" i="12"/>
  <c r="Z29" i="12"/>
  <c r="Y29" i="12"/>
  <c r="X29" i="12"/>
  <c r="T29" i="12"/>
  <c r="L29" i="12"/>
  <c r="J29" i="12"/>
  <c r="G29" i="12"/>
  <c r="Y28" i="12"/>
  <c r="W28" i="12"/>
  <c r="K28" i="12"/>
  <c r="H28" i="12"/>
  <c r="V27" i="12"/>
  <c r="M27" i="12"/>
  <c r="L27" i="12"/>
  <c r="G27" i="12"/>
  <c r="U26" i="12"/>
  <c r="O26" i="12"/>
  <c r="N26" i="12"/>
  <c r="Y20" i="12"/>
  <c r="S20" i="12"/>
  <c r="G19" i="12"/>
  <c r="X18" i="12"/>
  <c r="S18" i="12"/>
  <c r="L18" i="12"/>
  <c r="I18" i="12"/>
  <c r="G18" i="12"/>
  <c r="W17" i="12"/>
  <c r="U17" i="12"/>
  <c r="R17" i="12"/>
  <c r="R15" i="12"/>
  <c r="Z13" i="12"/>
  <c r="Y13" i="12"/>
  <c r="V13" i="12"/>
  <c r="T13" i="12"/>
  <c r="L13" i="12"/>
  <c r="X12" i="12"/>
  <c r="N12" i="12"/>
  <c r="M12" i="12"/>
  <c r="X11" i="12"/>
  <c r="S11" i="12"/>
  <c r="X10" i="12"/>
  <c r="H179" i="11"/>
  <c r="G179" i="11"/>
  <c r="F179" i="11"/>
  <c r="E179" i="11"/>
  <c r="D179" i="11"/>
  <c r="C179" i="11"/>
  <c r="H169" i="11"/>
  <c r="F169" i="11"/>
  <c r="E169" i="11"/>
  <c r="F167" i="11"/>
  <c r="G166" i="11"/>
  <c r="F166" i="11"/>
  <c r="D166" i="11"/>
  <c r="D203" i="11" s="1"/>
  <c r="H165" i="11"/>
  <c r="G165" i="11"/>
  <c r="F165" i="11"/>
  <c r="D165" i="11"/>
  <c r="H164" i="11"/>
  <c r="F164" i="11"/>
  <c r="E164" i="11"/>
  <c r="D164" i="11"/>
  <c r="H163" i="11"/>
  <c r="F163" i="11"/>
  <c r="E163" i="11"/>
  <c r="H160" i="11"/>
  <c r="G160" i="11"/>
  <c r="D160" i="11"/>
  <c r="G159" i="11"/>
  <c r="F159" i="11"/>
  <c r="G158" i="11"/>
  <c r="D158" i="11"/>
  <c r="H154" i="11"/>
  <c r="H192" i="11" s="1"/>
  <c r="G154" i="11"/>
  <c r="F154" i="11"/>
  <c r="H153" i="11"/>
  <c r="G153" i="11"/>
  <c r="E153" i="11"/>
  <c r="D153" i="11"/>
  <c r="D152" i="11"/>
  <c r="D151" i="11"/>
  <c r="F150" i="11"/>
  <c r="E150" i="11"/>
  <c r="G148" i="11"/>
  <c r="F148" i="11"/>
  <c r="D148" i="11"/>
  <c r="H147" i="11"/>
  <c r="G147" i="11"/>
  <c r="D147" i="11"/>
  <c r="H143" i="11"/>
  <c r="G143" i="11"/>
  <c r="E143" i="11"/>
  <c r="D143" i="11"/>
  <c r="E189" i="11" s="1"/>
  <c r="G142" i="11"/>
  <c r="F142" i="11"/>
  <c r="E142" i="11"/>
  <c r="D142" i="11"/>
  <c r="F141" i="11"/>
  <c r="E141" i="11"/>
  <c r="D141" i="11"/>
  <c r="D140" i="11"/>
  <c r="H139" i="11"/>
  <c r="G139" i="11"/>
  <c r="D139" i="11"/>
  <c r="H137" i="11"/>
  <c r="E137" i="11"/>
  <c r="F136" i="11"/>
  <c r="D136" i="11"/>
  <c r="F135" i="11"/>
  <c r="D135" i="11"/>
  <c r="G134" i="11"/>
  <c r="H131" i="11"/>
  <c r="G131" i="11"/>
  <c r="F131" i="11"/>
  <c r="E131" i="11"/>
  <c r="D131" i="11"/>
  <c r="H130" i="11"/>
  <c r="F130" i="11"/>
  <c r="D128" i="11"/>
  <c r="D127" i="11"/>
  <c r="H126" i="11"/>
  <c r="E126" i="11"/>
  <c r="D126" i="11"/>
  <c r="E125" i="11"/>
  <c r="D125" i="11"/>
  <c r="H124" i="11"/>
  <c r="G124" i="11"/>
  <c r="F124" i="11"/>
  <c r="F123" i="11"/>
  <c r="F121" i="11"/>
  <c r="E121" i="11"/>
  <c r="D121" i="11"/>
  <c r="H120" i="11"/>
  <c r="G120" i="11"/>
  <c r="F120" i="11"/>
  <c r="E119" i="11"/>
  <c r="H116" i="11"/>
  <c r="G116" i="11"/>
  <c r="F116" i="11"/>
  <c r="C47" i="11"/>
  <c r="C46" i="11"/>
  <c r="C43" i="11"/>
  <c r="E33" i="11"/>
  <c r="H27" i="11"/>
  <c r="C16" i="11"/>
  <c r="C15" i="11"/>
  <c r="C10" i="11"/>
  <c r="C9" i="11"/>
  <c r="C8" i="11"/>
  <c r="C7" i="11"/>
  <c r="BO5" i="10"/>
  <c r="BO4" i="10"/>
  <c r="BN4" i="10"/>
  <c r="BM4" i="10"/>
  <c r="BL4" i="10"/>
  <c r="C4" i="10"/>
  <c r="BO3" i="10"/>
  <c r="BN3" i="10"/>
  <c r="BN5" i="10" s="1"/>
  <c r="BM3" i="10"/>
  <c r="BM5" i="10" s="1"/>
  <c r="BL3" i="10"/>
  <c r="BL5" i="10" s="1"/>
  <c r="C3" i="10"/>
  <c r="C5" i="10" s="1"/>
  <c r="D2" i="10"/>
  <c r="BG78" i="9"/>
  <c r="BC78" i="9"/>
  <c r="BB78" i="9"/>
  <c r="AT78" i="9"/>
  <c r="AH78" i="9"/>
  <c r="AD78" i="9"/>
  <c r="V78" i="9"/>
  <c r="S78" i="9"/>
  <c r="N78" i="9"/>
  <c r="M78" i="9"/>
  <c r="J78" i="9"/>
  <c r="F78" i="9"/>
  <c r="E78" i="9"/>
  <c r="E76" i="9"/>
  <c r="F76" i="9" s="1"/>
  <c r="G76" i="9" s="1"/>
  <c r="H76" i="9" s="1"/>
  <c r="I76" i="9" s="1"/>
  <c r="J76" i="9" s="1"/>
  <c r="K76" i="9" s="1"/>
  <c r="L76" i="9" s="1"/>
  <c r="M76" i="9" s="1"/>
  <c r="N76" i="9" s="1"/>
  <c r="O76" i="9" s="1"/>
  <c r="P76" i="9" s="1"/>
  <c r="Q76" i="9" s="1"/>
  <c r="R76" i="9" s="1"/>
  <c r="S76" i="9" s="1"/>
  <c r="T76" i="9" s="1"/>
  <c r="U76" i="9" s="1"/>
  <c r="V76" i="9" s="1"/>
  <c r="W76" i="9" s="1"/>
  <c r="X76" i="9" s="1"/>
  <c r="Y76" i="9" s="1"/>
  <c r="Z76" i="9" s="1"/>
  <c r="AA76" i="9" s="1"/>
  <c r="AB76" i="9" s="1"/>
  <c r="AC76" i="9" s="1"/>
  <c r="AD76" i="9" s="1"/>
  <c r="AE76" i="9" s="1"/>
  <c r="AF76" i="9" s="1"/>
  <c r="AG76" i="9" s="1"/>
  <c r="AH76" i="9" s="1"/>
  <c r="AI76" i="9" s="1"/>
  <c r="AJ76" i="9" s="1"/>
  <c r="AK76" i="9" s="1"/>
  <c r="AL76" i="9" s="1"/>
  <c r="AM76" i="9" s="1"/>
  <c r="AN76" i="9" s="1"/>
  <c r="AO76" i="9" s="1"/>
  <c r="AP76" i="9" s="1"/>
  <c r="AQ76" i="9" s="1"/>
  <c r="AR76" i="9" s="1"/>
  <c r="AS76" i="9" s="1"/>
  <c r="AT76" i="9" s="1"/>
  <c r="AU76" i="9" s="1"/>
  <c r="AV76" i="9" s="1"/>
  <c r="AW76" i="9" s="1"/>
  <c r="AX76" i="9" s="1"/>
  <c r="AY76" i="9" s="1"/>
  <c r="AZ76" i="9" s="1"/>
  <c r="BA76" i="9" s="1"/>
  <c r="BB76" i="9" s="1"/>
  <c r="BC76" i="9" s="1"/>
  <c r="BD76" i="9" s="1"/>
  <c r="BE76" i="9" s="1"/>
  <c r="BF76" i="9" s="1"/>
  <c r="BG76" i="9" s="1"/>
  <c r="BH76" i="9" s="1"/>
  <c r="BI76" i="9" s="1"/>
  <c r="BJ76" i="9" s="1"/>
  <c r="D76" i="9"/>
  <c r="BJ72" i="9"/>
  <c r="BI72" i="9"/>
  <c r="BH72" i="9"/>
  <c r="BG72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BJ68" i="9"/>
  <c r="BE68" i="9"/>
  <c r="BD68" i="9"/>
  <c r="BC68" i="9"/>
  <c r="BB68" i="9"/>
  <c r="AY68" i="9"/>
  <c r="AV68" i="9"/>
  <c r="AU68" i="9"/>
  <c r="AT68" i="9"/>
  <c r="AR68" i="9"/>
  <c r="AO68" i="9"/>
  <c r="AN68" i="9"/>
  <c r="AI68" i="9"/>
  <c r="AH68" i="9"/>
  <c r="AG68" i="9"/>
  <c r="AF68" i="9"/>
  <c r="AE68" i="9"/>
  <c r="AB68" i="9"/>
  <c r="AA68" i="9"/>
  <c r="Y68" i="9"/>
  <c r="V68" i="9"/>
  <c r="T68" i="9"/>
  <c r="P68" i="9"/>
  <c r="O68" i="9"/>
  <c r="N68" i="9"/>
  <c r="L68" i="9"/>
  <c r="K68" i="9"/>
  <c r="J68" i="9"/>
  <c r="I68" i="9"/>
  <c r="H68" i="9"/>
  <c r="G68" i="9"/>
  <c r="F68" i="9"/>
  <c r="D68" i="9"/>
  <c r="C68" i="9"/>
  <c r="BJ67" i="9"/>
  <c r="BI67" i="9"/>
  <c r="BC67" i="9"/>
  <c r="BB67" i="9"/>
  <c r="AZ67" i="9"/>
  <c r="AY67" i="9"/>
  <c r="AV67" i="9"/>
  <c r="AU67" i="9"/>
  <c r="AT67" i="9"/>
  <c r="AS67" i="9"/>
  <c r="AR67" i="9"/>
  <c r="AQ67" i="9"/>
  <c r="AN67" i="9"/>
  <c r="AK67" i="9"/>
  <c r="AH67" i="9"/>
  <c r="AB67" i="9"/>
  <c r="Z67" i="9"/>
  <c r="V67" i="9"/>
  <c r="S67" i="9"/>
  <c r="P67" i="9"/>
  <c r="O67" i="9"/>
  <c r="N67" i="9"/>
  <c r="M67" i="9"/>
  <c r="J67" i="9"/>
  <c r="G67" i="9"/>
  <c r="F67" i="9"/>
  <c r="E67" i="9"/>
  <c r="D67" i="9"/>
  <c r="C67" i="9"/>
  <c r="BF66" i="9"/>
  <c r="BE66" i="9"/>
  <c r="BC66" i="9"/>
  <c r="BB66" i="9"/>
  <c r="AZ66" i="9"/>
  <c r="AY66" i="9"/>
  <c r="AV66" i="9"/>
  <c r="AR66" i="9"/>
  <c r="AP66" i="9"/>
  <c r="AI66" i="9"/>
  <c r="AH66" i="9"/>
  <c r="AG66" i="9"/>
  <c r="AF66" i="9"/>
  <c r="AE66" i="9"/>
  <c r="AB66" i="9"/>
  <c r="AA66" i="9"/>
  <c r="Y66" i="9"/>
  <c r="X66" i="9"/>
  <c r="T66" i="9"/>
  <c r="Q66" i="9"/>
  <c r="P66" i="9"/>
  <c r="O66" i="9"/>
  <c r="K66" i="9"/>
  <c r="J66" i="9"/>
  <c r="G66" i="9"/>
  <c r="E66" i="9"/>
  <c r="BG63" i="9"/>
  <c r="BF63" i="9"/>
  <c r="BB63" i="9"/>
  <c r="AX63" i="9"/>
  <c r="AT63" i="9"/>
  <c r="AP63" i="9"/>
  <c r="AO63" i="9"/>
  <c r="AN63" i="9"/>
  <c r="AM63" i="9"/>
  <c r="AI63" i="9"/>
  <c r="AH63" i="9"/>
  <c r="AD63" i="9"/>
  <c r="V63" i="9"/>
  <c r="R63" i="9"/>
  <c r="Q63" i="9"/>
  <c r="O63" i="9"/>
  <c r="K63" i="9"/>
  <c r="J63" i="9"/>
  <c r="F63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J57" i="9"/>
  <c r="BI57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C58" i="9" s="1"/>
  <c r="D54" i="9" s="1"/>
  <c r="D58" i="9" s="1"/>
  <c r="E54" i="9" s="1"/>
  <c r="E58" i="9" s="1"/>
  <c r="F54" i="9" s="1"/>
  <c r="F58" i="9" s="1"/>
  <c r="G54" i="9" s="1"/>
  <c r="G58" i="9" s="1"/>
  <c r="H54" i="9" s="1"/>
  <c r="H58" i="9" s="1"/>
  <c r="I54" i="9" s="1"/>
  <c r="I58" i="9" s="1"/>
  <c r="J54" i="9" s="1"/>
  <c r="J58" i="9" s="1"/>
  <c r="K54" i="9" s="1"/>
  <c r="K58" i="9" s="1"/>
  <c r="L54" i="9" s="1"/>
  <c r="L58" i="9" s="1"/>
  <c r="M54" i="9" s="1"/>
  <c r="M58" i="9" s="1"/>
  <c r="N54" i="9" s="1"/>
  <c r="N58" i="9" s="1"/>
  <c r="O54" i="9" s="1"/>
  <c r="O58" i="9" s="1"/>
  <c r="P54" i="9" s="1"/>
  <c r="P58" i="9" s="1"/>
  <c r="Q54" i="9" s="1"/>
  <c r="Q58" i="9" s="1"/>
  <c r="R54" i="9" s="1"/>
  <c r="R58" i="9" s="1"/>
  <c r="S54" i="9" s="1"/>
  <c r="S58" i="9" s="1"/>
  <c r="T54" i="9" s="1"/>
  <c r="T58" i="9" s="1"/>
  <c r="U54" i="9" s="1"/>
  <c r="U58" i="9" s="1"/>
  <c r="V54" i="9" s="1"/>
  <c r="V58" i="9" s="1"/>
  <c r="W54" i="9" s="1"/>
  <c r="W58" i="9" s="1"/>
  <c r="X54" i="9" s="1"/>
  <c r="X58" i="9" s="1"/>
  <c r="Y54" i="9" s="1"/>
  <c r="Y58" i="9" s="1"/>
  <c r="Z54" i="9" s="1"/>
  <c r="Z58" i="9" s="1"/>
  <c r="AA54" i="9" s="1"/>
  <c r="AA58" i="9" s="1"/>
  <c r="AB54" i="9" s="1"/>
  <c r="AB58" i="9" s="1"/>
  <c r="AC54" i="9" s="1"/>
  <c r="AC58" i="9" s="1"/>
  <c r="AD54" i="9" s="1"/>
  <c r="AD58" i="9" s="1"/>
  <c r="AE54" i="9" s="1"/>
  <c r="AE58" i="9" s="1"/>
  <c r="AF54" i="9" s="1"/>
  <c r="AF58" i="9" s="1"/>
  <c r="AG54" i="9" s="1"/>
  <c r="AG58" i="9" s="1"/>
  <c r="AH54" i="9" s="1"/>
  <c r="AH58" i="9" s="1"/>
  <c r="AI54" i="9" s="1"/>
  <c r="AI58" i="9" s="1"/>
  <c r="AJ54" i="9" s="1"/>
  <c r="AJ58" i="9" s="1"/>
  <c r="AK54" i="9" s="1"/>
  <c r="AK58" i="9" s="1"/>
  <c r="AL54" i="9" s="1"/>
  <c r="AL58" i="9" s="1"/>
  <c r="AM54" i="9" s="1"/>
  <c r="AM58" i="9" s="1"/>
  <c r="AN54" i="9" s="1"/>
  <c r="AN58" i="9" s="1"/>
  <c r="AO54" i="9" s="1"/>
  <c r="AO58" i="9" s="1"/>
  <c r="AP54" i="9" s="1"/>
  <c r="AP58" i="9" s="1"/>
  <c r="AQ54" i="9" s="1"/>
  <c r="AQ58" i="9" s="1"/>
  <c r="AR54" i="9" s="1"/>
  <c r="AR58" i="9" s="1"/>
  <c r="AS54" i="9" s="1"/>
  <c r="AS58" i="9" s="1"/>
  <c r="AT54" i="9" s="1"/>
  <c r="AT58" i="9" s="1"/>
  <c r="AU54" i="9" s="1"/>
  <c r="AU58" i="9" s="1"/>
  <c r="AV54" i="9" s="1"/>
  <c r="AV58" i="9" s="1"/>
  <c r="AW54" i="9" s="1"/>
  <c r="AW58" i="9" s="1"/>
  <c r="AX54" i="9" s="1"/>
  <c r="AX58" i="9" s="1"/>
  <c r="AY54" i="9" s="1"/>
  <c r="AY58" i="9" s="1"/>
  <c r="AZ54" i="9" s="1"/>
  <c r="AZ58" i="9" s="1"/>
  <c r="BA54" i="9" s="1"/>
  <c r="BA58" i="9" s="1"/>
  <c r="BB54" i="9" s="1"/>
  <c r="BB58" i="9" s="1"/>
  <c r="BC54" i="9" s="1"/>
  <c r="BC58" i="9" s="1"/>
  <c r="BD54" i="9" s="1"/>
  <c r="BD58" i="9" s="1"/>
  <c r="BE54" i="9" s="1"/>
  <c r="BE58" i="9" s="1"/>
  <c r="BF54" i="9" s="1"/>
  <c r="BF58" i="9" s="1"/>
  <c r="BG54" i="9" s="1"/>
  <c r="BG58" i="9" s="1"/>
  <c r="BH54" i="9" s="1"/>
  <c r="BH58" i="9" s="1"/>
  <c r="BI54" i="9" s="1"/>
  <c r="BI58" i="9" s="1"/>
  <c r="BJ54" i="9" s="1"/>
  <c r="BJ58" i="9" s="1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C54" i="9"/>
  <c r="AD53" i="9"/>
  <c r="AE53" i="9" s="1"/>
  <c r="AF53" i="9" s="1"/>
  <c r="AG53" i="9" s="1"/>
  <c r="AH53" i="9" s="1"/>
  <c r="AI53" i="9" s="1"/>
  <c r="AJ53" i="9" s="1"/>
  <c r="AK53" i="9" s="1"/>
  <c r="AL53" i="9" s="1"/>
  <c r="AM53" i="9" s="1"/>
  <c r="AN53" i="9" s="1"/>
  <c r="AO53" i="9" s="1"/>
  <c r="AP53" i="9" s="1"/>
  <c r="AQ53" i="9" s="1"/>
  <c r="AR53" i="9" s="1"/>
  <c r="AS53" i="9" s="1"/>
  <c r="AT53" i="9" s="1"/>
  <c r="AU53" i="9" s="1"/>
  <c r="AV53" i="9" s="1"/>
  <c r="AW53" i="9" s="1"/>
  <c r="AX53" i="9" s="1"/>
  <c r="AY53" i="9" s="1"/>
  <c r="AZ53" i="9" s="1"/>
  <c r="BA53" i="9" s="1"/>
  <c r="BB53" i="9" s="1"/>
  <c r="BC53" i="9" s="1"/>
  <c r="BD53" i="9" s="1"/>
  <c r="BE53" i="9" s="1"/>
  <c r="BF53" i="9" s="1"/>
  <c r="BG53" i="9" s="1"/>
  <c r="BH53" i="9" s="1"/>
  <c r="BI53" i="9" s="1"/>
  <c r="BJ53" i="9" s="1"/>
  <c r="Z53" i="9"/>
  <c r="AA53" i="9" s="1"/>
  <c r="AB53" i="9" s="1"/>
  <c r="AC53" i="9" s="1"/>
  <c r="D53" i="9"/>
  <c r="E53" i="9" s="1"/>
  <c r="F53" i="9" s="1"/>
  <c r="G53" i="9" s="1"/>
  <c r="H53" i="9" s="1"/>
  <c r="I53" i="9" s="1"/>
  <c r="J53" i="9" s="1"/>
  <c r="K53" i="9" s="1"/>
  <c r="L53" i="9" s="1"/>
  <c r="M53" i="9" s="1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X53" i="9" s="1"/>
  <c r="Y53" i="9" s="1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J47" i="9"/>
  <c r="BI47" i="9"/>
  <c r="BH47" i="9"/>
  <c r="BG47" i="9"/>
  <c r="BF47" i="9"/>
  <c r="BE47" i="9"/>
  <c r="BE63" i="9" s="1"/>
  <c r="BD47" i="9"/>
  <c r="BD63" i="9" s="1"/>
  <c r="BC47" i="9"/>
  <c r="BB47" i="9"/>
  <c r="BA47" i="9"/>
  <c r="AZ47" i="9"/>
  <c r="AY47" i="9"/>
  <c r="AX47" i="9"/>
  <c r="AW47" i="9"/>
  <c r="AW63" i="9" s="1"/>
  <c r="AV47" i="9"/>
  <c r="AV63" i="9" s="1"/>
  <c r="AU47" i="9"/>
  <c r="AU63" i="9" s="1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G63" i="9" s="1"/>
  <c r="AF47" i="9"/>
  <c r="AF63" i="9" s="1"/>
  <c r="AE47" i="9"/>
  <c r="AD47" i="9"/>
  <c r="AC47" i="9"/>
  <c r="AB47" i="9"/>
  <c r="AA47" i="9"/>
  <c r="Z47" i="9"/>
  <c r="Y47" i="9"/>
  <c r="Y63" i="9" s="1"/>
  <c r="X47" i="9"/>
  <c r="X63" i="9" s="1"/>
  <c r="W47" i="9"/>
  <c r="W63" i="9" s="1"/>
  <c r="V47" i="9"/>
  <c r="U47" i="9"/>
  <c r="T47" i="9"/>
  <c r="S47" i="9"/>
  <c r="R47" i="9"/>
  <c r="Q47" i="9"/>
  <c r="P47" i="9"/>
  <c r="P63" i="9" s="1"/>
  <c r="O47" i="9"/>
  <c r="N47" i="9"/>
  <c r="M47" i="9"/>
  <c r="L47" i="9"/>
  <c r="K47" i="9"/>
  <c r="J47" i="9"/>
  <c r="I47" i="9"/>
  <c r="I63" i="9" s="1"/>
  <c r="H47" i="9"/>
  <c r="H63" i="9" s="1"/>
  <c r="G47" i="9"/>
  <c r="F47" i="9"/>
  <c r="E47" i="9"/>
  <c r="D47" i="9"/>
  <c r="C47" i="9"/>
  <c r="BJ46" i="9"/>
  <c r="BJ63" i="9" s="1"/>
  <c r="BI46" i="9"/>
  <c r="BH46" i="9"/>
  <c r="BG46" i="9"/>
  <c r="BF46" i="9"/>
  <c r="BE46" i="9"/>
  <c r="BD46" i="9"/>
  <c r="BC46" i="9"/>
  <c r="BC63" i="9" s="1"/>
  <c r="BB46" i="9"/>
  <c r="BA46" i="9"/>
  <c r="AZ46" i="9"/>
  <c r="AY46" i="9"/>
  <c r="AY63" i="9" s="1"/>
  <c r="AX46" i="9"/>
  <c r="AX78" i="9" s="1"/>
  <c r="AW46" i="9"/>
  <c r="AV46" i="9"/>
  <c r="AU46" i="9"/>
  <c r="AT46" i="9"/>
  <c r="AS46" i="9"/>
  <c r="AS63" i="9" s="1"/>
  <c r="AR46" i="9"/>
  <c r="AQ46" i="9"/>
  <c r="AQ63" i="9" s="1"/>
  <c r="AP46" i="9"/>
  <c r="AO46" i="9"/>
  <c r="AN46" i="9"/>
  <c r="AM46" i="9"/>
  <c r="AL46" i="9"/>
  <c r="AL63" i="9" s="1"/>
  <c r="AK46" i="9"/>
  <c r="AK63" i="9" s="1"/>
  <c r="AJ46" i="9"/>
  <c r="AI46" i="9"/>
  <c r="AI78" i="9" s="1"/>
  <c r="AH46" i="9"/>
  <c r="AG46" i="9"/>
  <c r="AF46" i="9"/>
  <c r="AE46" i="9"/>
  <c r="AE63" i="9" s="1"/>
  <c r="AD46" i="9"/>
  <c r="AC46" i="9"/>
  <c r="AB46" i="9"/>
  <c r="AB63" i="9" s="1"/>
  <c r="AA46" i="9"/>
  <c r="AA63" i="9" s="1"/>
  <c r="Z46" i="9"/>
  <c r="Z63" i="9" s="1"/>
  <c r="Y46" i="9"/>
  <c r="X46" i="9"/>
  <c r="W46" i="9"/>
  <c r="V46" i="9"/>
  <c r="U46" i="9"/>
  <c r="U63" i="9" s="1"/>
  <c r="T46" i="9"/>
  <c r="S46" i="9"/>
  <c r="S63" i="9" s="1"/>
  <c r="R46" i="9"/>
  <c r="Q46" i="9"/>
  <c r="P46" i="9"/>
  <c r="O46" i="9"/>
  <c r="N46" i="9"/>
  <c r="N63" i="9" s="1"/>
  <c r="M46" i="9"/>
  <c r="M63" i="9" s="1"/>
  <c r="L46" i="9"/>
  <c r="K46" i="9"/>
  <c r="K78" i="9" s="1"/>
  <c r="J46" i="9"/>
  <c r="I46" i="9"/>
  <c r="H46" i="9"/>
  <c r="G46" i="9"/>
  <c r="G63" i="9" s="1"/>
  <c r="F46" i="9"/>
  <c r="E46" i="9"/>
  <c r="D46" i="9"/>
  <c r="D63" i="9" s="1"/>
  <c r="C46" i="9"/>
  <c r="C63" i="9" s="1"/>
  <c r="BJ45" i="9"/>
  <c r="BJ78" i="9" s="1"/>
  <c r="BI45" i="9"/>
  <c r="BH45" i="9"/>
  <c r="BG45" i="9"/>
  <c r="BF45" i="9"/>
  <c r="BF78" i="9" s="1"/>
  <c r="BE45" i="9"/>
  <c r="BE78" i="9" s="1"/>
  <c r="BD45" i="9"/>
  <c r="BD78" i="9" s="1"/>
  <c r="BC45" i="9"/>
  <c r="BB45" i="9"/>
  <c r="BA45" i="9"/>
  <c r="BA78" i="9" s="1"/>
  <c r="AZ45" i="9"/>
  <c r="AY45" i="9"/>
  <c r="AY78" i="9" s="1"/>
  <c r="AX45" i="9"/>
  <c r="AW45" i="9"/>
  <c r="AW78" i="9" s="1"/>
  <c r="AV45" i="9"/>
  <c r="AV78" i="9" s="1"/>
  <c r="AU45" i="9"/>
  <c r="AU78" i="9" s="1"/>
  <c r="AT45" i="9"/>
  <c r="AS45" i="9"/>
  <c r="AR45" i="9"/>
  <c r="AQ45" i="9"/>
  <c r="AP45" i="9"/>
  <c r="AP78" i="9" s="1"/>
  <c r="AO45" i="9"/>
  <c r="AN45" i="9"/>
  <c r="AN78" i="9" s="1"/>
  <c r="AM45" i="9"/>
  <c r="AM78" i="9" s="1"/>
  <c r="AL45" i="9"/>
  <c r="AL78" i="9" s="1"/>
  <c r="AK45" i="9"/>
  <c r="AJ45" i="9"/>
  <c r="AI45" i="9"/>
  <c r="AH45" i="9"/>
  <c r="AG45" i="9"/>
  <c r="AG78" i="9" s="1"/>
  <c r="AF45" i="9"/>
  <c r="AF78" i="9" s="1"/>
  <c r="AE45" i="9"/>
  <c r="AE78" i="9" s="1"/>
  <c r="AD45" i="9"/>
  <c r="AC45" i="9"/>
  <c r="AC78" i="9" s="1"/>
  <c r="AB45" i="9"/>
  <c r="AB78" i="9" s="1"/>
  <c r="AA45" i="9"/>
  <c r="AA78" i="9" s="1"/>
  <c r="Z45" i="9"/>
  <c r="Z78" i="9" s="1"/>
  <c r="Y45" i="9"/>
  <c r="Y78" i="9" s="1"/>
  <c r="X45" i="9"/>
  <c r="X78" i="9" s="1"/>
  <c r="W45" i="9"/>
  <c r="W78" i="9" s="1"/>
  <c r="V45" i="9"/>
  <c r="U45" i="9"/>
  <c r="T45" i="9"/>
  <c r="S45" i="9"/>
  <c r="R45" i="9"/>
  <c r="R78" i="9" s="1"/>
  <c r="Q45" i="9"/>
  <c r="P45" i="9"/>
  <c r="P78" i="9" s="1"/>
  <c r="O45" i="9"/>
  <c r="O78" i="9" s="1"/>
  <c r="N45" i="9"/>
  <c r="M45" i="9"/>
  <c r="L45" i="9"/>
  <c r="K45" i="9"/>
  <c r="J45" i="9"/>
  <c r="I45" i="9"/>
  <c r="I78" i="9" s="1"/>
  <c r="H45" i="9"/>
  <c r="H78" i="9" s="1"/>
  <c r="G45" i="9"/>
  <c r="G78" i="9" s="1"/>
  <c r="F45" i="9"/>
  <c r="E45" i="9"/>
  <c r="D45" i="9"/>
  <c r="D78" i="9" s="1"/>
  <c r="C45" i="9"/>
  <c r="C78" i="9" s="1"/>
  <c r="C44" i="9"/>
  <c r="C50" i="9" s="1"/>
  <c r="D70" i="9" s="1"/>
  <c r="E43" i="9"/>
  <c r="F43" i="9" s="1"/>
  <c r="G43" i="9" s="1"/>
  <c r="H43" i="9" s="1"/>
  <c r="I43" i="9" s="1"/>
  <c r="J43" i="9" s="1"/>
  <c r="K43" i="9" s="1"/>
  <c r="L43" i="9" s="1"/>
  <c r="M43" i="9" s="1"/>
  <c r="N43" i="9" s="1"/>
  <c r="O43" i="9" s="1"/>
  <c r="P43" i="9" s="1"/>
  <c r="Q43" i="9" s="1"/>
  <c r="R43" i="9" s="1"/>
  <c r="S43" i="9" s="1"/>
  <c r="T43" i="9" s="1"/>
  <c r="U43" i="9" s="1"/>
  <c r="V43" i="9" s="1"/>
  <c r="W43" i="9" s="1"/>
  <c r="X43" i="9" s="1"/>
  <c r="Y43" i="9" s="1"/>
  <c r="Z43" i="9" s="1"/>
  <c r="AA43" i="9" s="1"/>
  <c r="AB43" i="9" s="1"/>
  <c r="AC43" i="9" s="1"/>
  <c r="AD43" i="9" s="1"/>
  <c r="AE43" i="9" s="1"/>
  <c r="AF43" i="9" s="1"/>
  <c r="AG43" i="9" s="1"/>
  <c r="AH43" i="9" s="1"/>
  <c r="AI43" i="9" s="1"/>
  <c r="AJ43" i="9" s="1"/>
  <c r="AK43" i="9" s="1"/>
  <c r="AL43" i="9" s="1"/>
  <c r="AM43" i="9" s="1"/>
  <c r="AN43" i="9" s="1"/>
  <c r="AO43" i="9" s="1"/>
  <c r="AP43" i="9" s="1"/>
  <c r="AQ43" i="9" s="1"/>
  <c r="AR43" i="9" s="1"/>
  <c r="AS43" i="9" s="1"/>
  <c r="AT43" i="9" s="1"/>
  <c r="AU43" i="9" s="1"/>
  <c r="AV43" i="9" s="1"/>
  <c r="AW43" i="9" s="1"/>
  <c r="AX43" i="9" s="1"/>
  <c r="AY43" i="9" s="1"/>
  <c r="AZ43" i="9" s="1"/>
  <c r="BA43" i="9" s="1"/>
  <c r="BB43" i="9" s="1"/>
  <c r="BC43" i="9" s="1"/>
  <c r="BD43" i="9" s="1"/>
  <c r="BE43" i="9" s="1"/>
  <c r="BF43" i="9" s="1"/>
  <c r="BG43" i="9" s="1"/>
  <c r="BH43" i="9" s="1"/>
  <c r="BI43" i="9" s="1"/>
  <c r="BJ43" i="9" s="1"/>
  <c r="D43" i="9"/>
  <c r="AA34" i="9"/>
  <c r="AB34" i="9" s="1"/>
  <c r="AC34" i="9" s="1"/>
  <c r="AD34" i="9" s="1"/>
  <c r="AE34" i="9" s="1"/>
  <c r="AF34" i="9" s="1"/>
  <c r="AG34" i="9" s="1"/>
  <c r="AH34" i="9" s="1"/>
  <c r="AI34" i="9" s="1"/>
  <c r="AJ34" i="9" s="1"/>
  <c r="AK34" i="9" s="1"/>
  <c r="AL34" i="9" s="1"/>
  <c r="AM34" i="9" s="1"/>
  <c r="AN34" i="9" s="1"/>
  <c r="AO34" i="9" s="1"/>
  <c r="AP34" i="9" s="1"/>
  <c r="AQ34" i="9" s="1"/>
  <c r="AR34" i="9" s="1"/>
  <c r="AS34" i="9" s="1"/>
  <c r="AT34" i="9" s="1"/>
  <c r="AU34" i="9" s="1"/>
  <c r="AV34" i="9" s="1"/>
  <c r="AW34" i="9" s="1"/>
  <c r="AX34" i="9" s="1"/>
  <c r="AY34" i="9" s="1"/>
  <c r="AZ34" i="9" s="1"/>
  <c r="BA34" i="9" s="1"/>
  <c r="BB34" i="9" s="1"/>
  <c r="BC34" i="9" s="1"/>
  <c r="BD34" i="9" s="1"/>
  <c r="BE34" i="9" s="1"/>
  <c r="BF34" i="9" s="1"/>
  <c r="BG34" i="9" s="1"/>
  <c r="BH34" i="9" s="1"/>
  <c r="BI34" i="9" s="1"/>
  <c r="BJ34" i="9" s="1"/>
  <c r="Y34" i="9"/>
  <c r="Z34" i="9" s="1"/>
  <c r="D34" i="9"/>
  <c r="E34" i="9" s="1"/>
  <c r="F34" i="9" s="1"/>
  <c r="G34" i="9" s="1"/>
  <c r="H34" i="9" s="1"/>
  <c r="I34" i="9" s="1"/>
  <c r="J34" i="9" s="1"/>
  <c r="K34" i="9" s="1"/>
  <c r="L34" i="9" s="1"/>
  <c r="M34" i="9" s="1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X34" i="9" s="1"/>
  <c r="F24" i="9"/>
  <c r="G24" i="9" s="1"/>
  <c r="H24" i="9" s="1"/>
  <c r="I24" i="9" s="1"/>
  <c r="J24" i="9" s="1"/>
  <c r="K24" i="9" s="1"/>
  <c r="L24" i="9" s="1"/>
  <c r="M24" i="9" s="1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X24" i="9" s="1"/>
  <c r="Y24" i="9" s="1"/>
  <c r="Z24" i="9" s="1"/>
  <c r="AA24" i="9" s="1"/>
  <c r="AB24" i="9" s="1"/>
  <c r="AC24" i="9" s="1"/>
  <c r="AD24" i="9" s="1"/>
  <c r="AE24" i="9" s="1"/>
  <c r="AF24" i="9" s="1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AQ24" i="9" s="1"/>
  <c r="AR24" i="9" s="1"/>
  <c r="AS24" i="9" s="1"/>
  <c r="AT24" i="9" s="1"/>
  <c r="AU24" i="9" s="1"/>
  <c r="AV24" i="9" s="1"/>
  <c r="AW24" i="9" s="1"/>
  <c r="AX24" i="9" s="1"/>
  <c r="AY24" i="9" s="1"/>
  <c r="AZ24" i="9" s="1"/>
  <c r="BA24" i="9" s="1"/>
  <c r="BB24" i="9" s="1"/>
  <c r="BC24" i="9" s="1"/>
  <c r="BD24" i="9" s="1"/>
  <c r="BE24" i="9" s="1"/>
  <c r="BF24" i="9" s="1"/>
  <c r="BG24" i="9" s="1"/>
  <c r="BH24" i="9" s="1"/>
  <c r="BI24" i="9" s="1"/>
  <c r="BJ24" i="9" s="1"/>
  <c r="E24" i="9"/>
  <c r="D24" i="9"/>
  <c r="E15" i="9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Q15" i="9" s="1"/>
  <c r="AR15" i="9" s="1"/>
  <c r="AS15" i="9" s="1"/>
  <c r="AT15" i="9" s="1"/>
  <c r="AU15" i="9" s="1"/>
  <c r="AV15" i="9" s="1"/>
  <c r="AW15" i="9" s="1"/>
  <c r="AX15" i="9" s="1"/>
  <c r="AY15" i="9" s="1"/>
  <c r="AZ15" i="9" s="1"/>
  <c r="BA15" i="9" s="1"/>
  <c r="BB15" i="9" s="1"/>
  <c r="BC15" i="9" s="1"/>
  <c r="BD15" i="9" s="1"/>
  <c r="BE15" i="9" s="1"/>
  <c r="BF15" i="9" s="1"/>
  <c r="BG15" i="9" s="1"/>
  <c r="BH15" i="9" s="1"/>
  <c r="BI15" i="9" s="1"/>
  <c r="BJ15" i="9" s="1"/>
  <c r="D15" i="9"/>
  <c r="D5" i="9"/>
  <c r="C3" i="9"/>
  <c r="C2" i="9"/>
  <c r="C4" i="9" s="1"/>
  <c r="H45" i="8"/>
  <c r="G45" i="8"/>
  <c r="F45" i="8"/>
  <c r="E45" i="8"/>
  <c r="H44" i="8"/>
  <c r="G44" i="8"/>
  <c r="F44" i="8"/>
  <c r="E44" i="8"/>
  <c r="U8" i="8"/>
  <c r="T8" i="8"/>
  <c r="S8" i="8"/>
  <c r="R8" i="8"/>
  <c r="Q8" i="8"/>
  <c r="Q6" i="8" s="1"/>
  <c r="P8" i="8"/>
  <c r="P6" i="8" s="1"/>
  <c r="O8" i="8"/>
  <c r="N8" i="8"/>
  <c r="M8" i="8"/>
  <c r="L8" i="8"/>
  <c r="K8" i="8"/>
  <c r="J8" i="8"/>
  <c r="I8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T6" i="8"/>
  <c r="N6" i="8"/>
  <c r="M6" i="8"/>
  <c r="L6" i="8"/>
  <c r="K6" i="8"/>
  <c r="G6" i="8"/>
  <c r="F6" i="8"/>
  <c r="F8" i="8" s="1"/>
  <c r="E6" i="8"/>
  <c r="E8" i="8" s="1"/>
  <c r="W5" i="8"/>
  <c r="Q5" i="8"/>
  <c r="H5" i="8"/>
  <c r="G5" i="8"/>
  <c r="F5" i="8"/>
  <c r="U4" i="8"/>
  <c r="T4" i="8"/>
  <c r="S4" i="8"/>
  <c r="R4" i="8"/>
  <c r="Q4" i="8"/>
  <c r="G4" i="8"/>
  <c r="F4" i="8"/>
  <c r="E4" i="8"/>
  <c r="B7" i="7"/>
  <c r="BJ6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N7" i="7" s="1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C7" i="7" s="1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O7" i="7" s="1"/>
  <c r="N4" i="7"/>
  <c r="M4" i="7"/>
  <c r="L4" i="7"/>
  <c r="K4" i="7"/>
  <c r="J4" i="7"/>
  <c r="I4" i="7"/>
  <c r="H4" i="7"/>
  <c r="G4" i="7"/>
  <c r="F4" i="7"/>
  <c r="E4" i="7"/>
  <c r="D4" i="7"/>
  <c r="C4" i="7"/>
  <c r="B4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X7" i="7" s="1"/>
  <c r="AW3" i="7"/>
  <c r="AV3" i="7"/>
  <c r="AU3" i="7"/>
  <c r="AT3" i="7"/>
  <c r="AS3" i="7"/>
  <c r="AR3" i="7"/>
  <c r="AQ3" i="7"/>
  <c r="AP3" i="7"/>
  <c r="AO3" i="7"/>
  <c r="AN3" i="7"/>
  <c r="AM3" i="7"/>
  <c r="AM7" i="7" s="1"/>
  <c r="AL3" i="7"/>
  <c r="AK3" i="7"/>
  <c r="AJ3" i="7"/>
  <c r="AI3" i="7"/>
  <c r="AH3" i="7"/>
  <c r="AH7" i="7" s="1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T7" i="7" s="1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F2" i="7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E2" i="7"/>
  <c r="D2" i="7"/>
  <c r="AK22" i="5"/>
  <c r="AJ22" i="5"/>
  <c r="AE22" i="5"/>
  <c r="Y22" i="5"/>
  <c r="X22" i="5"/>
  <c r="V22" i="5"/>
  <c r="P22" i="5"/>
  <c r="N22" i="5"/>
  <c r="L22" i="5"/>
  <c r="K22" i="5"/>
  <c r="J22" i="5"/>
  <c r="D22" i="5"/>
  <c r="AH21" i="5"/>
  <c r="AG21" i="5"/>
  <c r="AF21" i="5"/>
  <c r="AE21" i="5"/>
  <c r="AD21" i="5"/>
  <c r="AB21" i="5"/>
  <c r="AA21" i="5"/>
  <c r="Z21" i="5"/>
  <c r="Y21" i="5"/>
  <c r="X21" i="5"/>
  <c r="W21" i="5"/>
  <c r="T21" i="5"/>
  <c r="R21" i="5"/>
  <c r="Q21" i="5"/>
  <c r="K21" i="5"/>
  <c r="J21" i="5"/>
  <c r="I21" i="5"/>
  <c r="H21" i="5"/>
  <c r="G21" i="5"/>
  <c r="D21" i="5"/>
  <c r="C21" i="5"/>
  <c r="BC23" i="5"/>
  <c r="AL20" i="5"/>
  <c r="AI20" i="5"/>
  <c r="AH20" i="5"/>
  <c r="AE20" i="5"/>
  <c r="AD20" i="5"/>
  <c r="AC20" i="5"/>
  <c r="AB20" i="5"/>
  <c r="AA20" i="5"/>
  <c r="X20" i="5"/>
  <c r="W20" i="5"/>
  <c r="V20" i="5"/>
  <c r="U20" i="5"/>
  <c r="T20" i="5"/>
  <c r="O20" i="5"/>
  <c r="N20" i="5"/>
  <c r="M20" i="5"/>
  <c r="L20" i="5"/>
  <c r="J20" i="5"/>
  <c r="H20" i="5"/>
  <c r="G20" i="5"/>
  <c r="D20" i="5"/>
  <c r="C20" i="5"/>
  <c r="AH13" i="5"/>
  <c r="AG13" i="5"/>
  <c r="AE13" i="5"/>
  <c r="AD13" i="5"/>
  <c r="AB13" i="5"/>
  <c r="AA13" i="5"/>
  <c r="X13" i="5"/>
  <c r="W13" i="5"/>
  <c r="T13" i="5"/>
  <c r="R13" i="5"/>
  <c r="P13" i="5"/>
  <c r="K13" i="5"/>
  <c r="J13" i="5"/>
  <c r="I13" i="5"/>
  <c r="H13" i="5"/>
  <c r="G13" i="5"/>
  <c r="D13" i="5"/>
  <c r="AL12" i="5"/>
  <c r="AI12" i="5"/>
  <c r="AF12" i="5"/>
  <c r="AE12" i="5"/>
  <c r="AD12" i="5"/>
  <c r="AB12" i="5"/>
  <c r="AA12" i="5"/>
  <c r="X12" i="5"/>
  <c r="X14" i="5" s="1"/>
  <c r="W12" i="5"/>
  <c r="V12" i="5"/>
  <c r="U12" i="5"/>
  <c r="T12" i="5"/>
  <c r="M12" i="5"/>
  <c r="L12" i="5"/>
  <c r="J12" i="5"/>
  <c r="H12" i="5"/>
  <c r="G12" i="5"/>
  <c r="E12" i="5"/>
  <c r="D12" i="5"/>
  <c r="C12" i="5"/>
  <c r="BB9" i="5"/>
  <c r="AQ9" i="5"/>
  <c r="AO9" i="5"/>
  <c r="AP9" i="5" s="1"/>
  <c r="AK9" i="5"/>
  <c r="AL9" i="5" s="1"/>
  <c r="R9" i="5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Q9" i="5"/>
  <c r="P9" i="5"/>
  <c r="D9" i="5"/>
  <c r="AW38" i="4"/>
  <c r="AS38" i="4"/>
  <c r="AT38" i="4" s="1"/>
  <c r="AU38" i="4" s="1"/>
  <c r="AQ38" i="4"/>
  <c r="AR38" i="4" s="1"/>
  <c r="AO38" i="4"/>
  <c r="AP38" i="4" s="1"/>
  <c r="X38" i="4"/>
  <c r="Y38" i="4" s="1"/>
  <c r="Z38" i="4" s="1"/>
  <c r="AA38" i="4" s="1"/>
  <c r="AB38" i="4" s="1"/>
  <c r="AC38" i="4" s="1"/>
  <c r="AD38" i="4" s="1"/>
  <c r="AE38" i="4" s="1"/>
  <c r="AF38" i="4" s="1"/>
  <c r="AG38" i="4" s="1"/>
  <c r="AH38" i="4" s="1"/>
  <c r="AI38" i="4" s="1"/>
  <c r="AJ38" i="4" s="1"/>
  <c r="AK38" i="4" s="1"/>
  <c r="AL38" i="4" s="1"/>
  <c r="W38" i="4"/>
  <c r="S38" i="4"/>
  <c r="T38" i="4" s="1"/>
  <c r="U38" i="4" s="1"/>
  <c r="V38" i="4" s="1"/>
  <c r="R38" i="4"/>
  <c r="Q38" i="4"/>
  <c r="P38" i="4"/>
  <c r="E38" i="4"/>
  <c r="D38" i="4"/>
  <c r="AU37" i="4"/>
  <c r="AT37" i="4"/>
  <c r="AS37" i="4"/>
  <c r="AR37" i="4"/>
  <c r="AQ37" i="4"/>
  <c r="AP37" i="4"/>
  <c r="AO37" i="4"/>
  <c r="AN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Z23" i="4"/>
  <c r="AL20" i="4"/>
  <c r="AK20" i="4"/>
  <c r="AI20" i="4"/>
  <c r="AF20" i="4"/>
  <c r="AD20" i="4"/>
  <c r="AC20" i="4"/>
  <c r="R20" i="4"/>
  <c r="L20" i="4"/>
  <c r="I20" i="4"/>
  <c r="F20" i="4"/>
  <c r="J14" i="4"/>
  <c r="I14" i="4"/>
  <c r="H14" i="4"/>
  <c r="G14" i="4"/>
  <c r="F14" i="4"/>
  <c r="E14" i="4"/>
  <c r="C14" i="4"/>
  <c r="AX9" i="4"/>
  <c r="AX38" i="4" s="1"/>
  <c r="AQ9" i="4"/>
  <c r="AP9" i="4"/>
  <c r="AO9" i="4"/>
  <c r="AG9" i="4"/>
  <c r="AH9" i="4" s="1"/>
  <c r="AI9" i="4" s="1"/>
  <c r="AJ9" i="4" s="1"/>
  <c r="AK9" i="4" s="1"/>
  <c r="AL9" i="4" s="1"/>
  <c r="T9" i="4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P9" i="4"/>
  <c r="Q9" i="4" s="1"/>
  <c r="R9" i="4" s="1"/>
  <c r="S9" i="4" s="1"/>
  <c r="E9" i="4"/>
  <c r="D9" i="4"/>
  <c r="AD62" i="3"/>
  <c r="BW51" i="3"/>
  <c r="C51" i="3"/>
  <c r="CI42" i="3"/>
  <c r="CG42" i="3"/>
  <c r="CC42" i="3"/>
  <c r="BW42" i="3"/>
  <c r="BS42" i="3"/>
  <c r="AY42" i="3"/>
  <c r="AW42" i="3"/>
  <c r="AU42" i="3"/>
  <c r="AT42" i="3"/>
  <c r="AM42" i="3"/>
  <c r="AK42" i="3"/>
  <c r="AI42" i="3"/>
  <c r="AG42" i="3"/>
  <c r="AD39" i="3"/>
  <c r="AB39" i="3"/>
  <c r="AB38" i="3" s="1"/>
  <c r="AA39" i="3"/>
  <c r="AA38" i="3" s="1"/>
  <c r="Z39" i="3"/>
  <c r="Y39" i="3"/>
  <c r="Y36" i="3" s="1"/>
  <c r="X39" i="3"/>
  <c r="I39" i="3"/>
  <c r="F39" i="3"/>
  <c r="D39" i="3"/>
  <c r="E39" i="3" s="1"/>
  <c r="AD38" i="3"/>
  <c r="Z38" i="3"/>
  <c r="Y38" i="3"/>
  <c r="X38" i="3"/>
  <c r="J38" i="3"/>
  <c r="I38" i="3"/>
  <c r="D38" i="3"/>
  <c r="C38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D36" i="3" s="1"/>
  <c r="AB37" i="3"/>
  <c r="AA37" i="3"/>
  <c r="Z37" i="3"/>
  <c r="Z36" i="3" s="1"/>
  <c r="Y37" i="3"/>
  <c r="X37" i="3"/>
  <c r="X36" i="3" s="1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AA36" i="3"/>
  <c r="J36" i="3"/>
  <c r="I36" i="3"/>
  <c r="D36" i="3"/>
  <c r="C36" i="3"/>
  <c r="CH34" i="3"/>
  <c r="CF34" i="3"/>
  <c r="BZ34" i="3"/>
  <c r="BW34" i="3"/>
  <c r="BV34" i="3"/>
  <c r="BR34" i="3"/>
  <c r="BP34" i="3"/>
  <c r="BN34" i="3"/>
  <c r="BL34" i="3"/>
  <c r="BJ34" i="3"/>
  <c r="BI34" i="3"/>
  <c r="BB34" i="3"/>
  <c r="AY34" i="3"/>
  <c r="AR34" i="3"/>
  <c r="AP34" i="3"/>
  <c r="AL34" i="3"/>
  <c r="AK34" i="3"/>
  <c r="CI33" i="3"/>
  <c r="CH33" i="3"/>
  <c r="CC33" i="3"/>
  <c r="CB33" i="3"/>
  <c r="BX33" i="3"/>
  <c r="BR33" i="3"/>
  <c r="BN33" i="3"/>
  <c r="BE33" i="3"/>
  <c r="BD33" i="3"/>
  <c r="AZ33" i="3"/>
  <c r="AT33" i="3"/>
  <c r="AS33" i="3"/>
  <c r="AM33" i="3"/>
  <c r="AL33" i="3"/>
  <c r="AG33" i="3"/>
  <c r="AF33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T34" i="3" s="1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W27" i="1" s="1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J34" i="3" s="1"/>
  <c r="AI27" i="3"/>
  <c r="AH27" i="3"/>
  <c r="AG27" i="3"/>
  <c r="AF27" i="3"/>
  <c r="AE27" i="3"/>
  <c r="AD27" i="3"/>
  <c r="CK26" i="3"/>
  <c r="CJ26" i="3"/>
  <c r="CI26" i="3"/>
  <c r="CH26" i="3"/>
  <c r="CG26" i="3"/>
  <c r="CG26" i="1" s="1"/>
  <c r="CF26" i="3"/>
  <c r="CE26" i="3"/>
  <c r="CD26" i="3"/>
  <c r="CC26" i="3"/>
  <c r="CB26" i="3"/>
  <c r="CA26" i="3"/>
  <c r="BZ26" i="3"/>
  <c r="BY26" i="3"/>
  <c r="BX26" i="3"/>
  <c r="BW26" i="3"/>
  <c r="BV26" i="3"/>
  <c r="BU26" i="3"/>
  <c r="BU33" i="3" s="1"/>
  <c r="BT26" i="3"/>
  <c r="BS26" i="3"/>
  <c r="BR26" i="3"/>
  <c r="BQ26" i="3"/>
  <c r="BP26" i="3"/>
  <c r="BO26" i="3"/>
  <c r="BN26" i="3"/>
  <c r="BM26" i="3"/>
  <c r="BL26" i="3"/>
  <c r="BK26" i="3"/>
  <c r="BK33" i="3" s="1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W33" i="3" s="1"/>
  <c r="AV26" i="3"/>
  <c r="AU26" i="3"/>
  <c r="AT26" i="3"/>
  <c r="AS26" i="3"/>
  <c r="AR26" i="3"/>
  <c r="AQ26" i="3"/>
  <c r="AP26" i="3"/>
  <c r="AP33" i="3" s="1"/>
  <c r="AO26" i="3"/>
  <c r="AN26" i="3"/>
  <c r="AM26" i="3"/>
  <c r="AL26" i="3"/>
  <c r="AK26" i="3"/>
  <c r="AJ26" i="3"/>
  <c r="AI26" i="3"/>
  <c r="AH26" i="3"/>
  <c r="AG26" i="3"/>
  <c r="AF26" i="3"/>
  <c r="AE26" i="3"/>
  <c r="AD26" i="3"/>
  <c r="AD28" i="3" s="1"/>
  <c r="AE25" i="3" s="1"/>
  <c r="I25" i="3"/>
  <c r="CI22" i="3"/>
  <c r="CG22" i="3"/>
  <c r="CB22" i="3"/>
  <c r="BR22" i="3"/>
  <c r="BP22" i="3"/>
  <c r="BN22" i="3"/>
  <c r="BK22" i="3"/>
  <c r="BD22" i="3"/>
  <c r="AQ22" i="3"/>
  <c r="AP22" i="3"/>
  <c r="AK22" i="3"/>
  <c r="AJ22" i="3"/>
  <c r="AF22" i="3"/>
  <c r="CF21" i="3"/>
  <c r="CC21" i="3"/>
  <c r="BW21" i="3"/>
  <c r="BK21" i="3"/>
  <c r="BG21" i="3"/>
  <c r="BE21" i="3"/>
  <c r="AW21" i="3"/>
  <c r="AP21" i="3"/>
  <c r="AO21" i="3"/>
  <c r="AK21" i="3"/>
  <c r="CK13" i="3"/>
  <c r="CK34" i="3" s="1"/>
  <c r="CJ13" i="3"/>
  <c r="CI13" i="3"/>
  <c r="CH13" i="3"/>
  <c r="CG13" i="3"/>
  <c r="CG34" i="3" s="1"/>
  <c r="CF13" i="3"/>
  <c r="CE13" i="3"/>
  <c r="CD13" i="3"/>
  <c r="CC13" i="3"/>
  <c r="CB13" i="3"/>
  <c r="CA13" i="3"/>
  <c r="CA34" i="3" s="1"/>
  <c r="BZ13" i="3"/>
  <c r="BY13" i="3"/>
  <c r="BX13" i="3"/>
  <c r="BW13" i="3"/>
  <c r="BV13" i="3"/>
  <c r="BU13" i="3"/>
  <c r="BT13" i="3"/>
  <c r="BS13" i="3"/>
  <c r="BR13" i="3"/>
  <c r="BQ13" i="3"/>
  <c r="BP13" i="3"/>
  <c r="BO13" i="3"/>
  <c r="BO34" i="3" s="1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S34" i="3" s="1"/>
  <c r="AR13" i="3"/>
  <c r="AQ13" i="3"/>
  <c r="AQ34" i="3" s="1"/>
  <c r="AP13" i="3"/>
  <c r="AO13" i="3"/>
  <c r="AO34" i="3" s="1"/>
  <c r="AN13" i="3"/>
  <c r="AN34" i="3" s="1"/>
  <c r="AM13" i="3"/>
  <c r="AL13" i="3"/>
  <c r="AK13" i="3"/>
  <c r="AJ13" i="3"/>
  <c r="AI13" i="3"/>
  <c r="AI34" i="3" s="1"/>
  <c r="AH13" i="3"/>
  <c r="AG13" i="3"/>
  <c r="AF13" i="3"/>
  <c r="AE13" i="3"/>
  <c r="AD13" i="3"/>
  <c r="CK12" i="3"/>
  <c r="CJ12" i="3"/>
  <c r="CI12" i="3"/>
  <c r="CH12" i="3"/>
  <c r="CH12" i="1" s="1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R21" i="3" s="1"/>
  <c r="BQ12" i="3"/>
  <c r="BP12" i="3"/>
  <c r="BO12" i="3"/>
  <c r="BN12" i="3"/>
  <c r="BM12" i="3"/>
  <c r="BL12" i="3"/>
  <c r="BK12" i="3"/>
  <c r="BJ12" i="3"/>
  <c r="BJ12" i="1" s="1"/>
  <c r="BI12" i="3"/>
  <c r="BH12" i="3"/>
  <c r="BG12" i="3"/>
  <c r="BF12" i="3"/>
  <c r="BE12" i="3"/>
  <c r="BD12" i="3"/>
  <c r="BC12" i="3"/>
  <c r="BB12" i="3"/>
  <c r="BA12" i="3"/>
  <c r="AZ12" i="3"/>
  <c r="AY12" i="3"/>
  <c r="AY21" i="3" s="1"/>
  <c r="AX12" i="3"/>
  <c r="AW12" i="3"/>
  <c r="AV12" i="3"/>
  <c r="AU12" i="3"/>
  <c r="AT12" i="3"/>
  <c r="AT21" i="3" s="1"/>
  <c r="AS12" i="3"/>
  <c r="AS12" i="1" s="1"/>
  <c r="AR12" i="3"/>
  <c r="AQ12" i="3"/>
  <c r="AP12" i="3"/>
  <c r="AO12" i="3"/>
  <c r="AN12" i="3"/>
  <c r="AM12" i="3"/>
  <c r="AL12" i="3"/>
  <c r="AL12" i="1" s="1"/>
  <c r="AK12" i="3"/>
  <c r="AJ12" i="3"/>
  <c r="AI12" i="3"/>
  <c r="AH12" i="3"/>
  <c r="AG12" i="3"/>
  <c r="AF12" i="3"/>
  <c r="AE12" i="3"/>
  <c r="AD12" i="3"/>
  <c r="CK11" i="3"/>
  <c r="CJ11" i="3"/>
  <c r="CI11" i="3"/>
  <c r="CI21" i="3" s="1"/>
  <c r="CH11" i="3"/>
  <c r="CH11" i="1" s="1"/>
  <c r="CH22" i="1" s="1"/>
  <c r="CG11" i="3"/>
  <c r="CF11" i="3"/>
  <c r="CE11" i="3"/>
  <c r="CD11" i="3"/>
  <c r="CC11" i="3"/>
  <c r="CB11" i="3"/>
  <c r="CA11" i="3"/>
  <c r="BZ11" i="3"/>
  <c r="BZ11" i="1" s="1"/>
  <c r="BY11" i="3"/>
  <c r="BX11" i="3"/>
  <c r="BX22" i="3" s="1"/>
  <c r="BW11" i="3"/>
  <c r="BV11" i="3"/>
  <c r="BU11" i="3"/>
  <c r="BU42" i="3" s="1"/>
  <c r="BT11" i="3"/>
  <c r="BS11" i="3"/>
  <c r="BR11" i="3"/>
  <c r="BQ11" i="3"/>
  <c r="BQ22" i="3" s="1"/>
  <c r="BP11" i="3"/>
  <c r="BO11" i="3"/>
  <c r="BN11" i="3"/>
  <c r="BN21" i="3" s="1"/>
  <c r="BM11" i="3"/>
  <c r="BL11" i="3"/>
  <c r="BK11" i="3"/>
  <c r="BK42" i="3" s="1"/>
  <c r="BJ11" i="3"/>
  <c r="BI11" i="3"/>
  <c r="BH11" i="3"/>
  <c r="BG11" i="3"/>
  <c r="BG22" i="3" s="1"/>
  <c r="BF11" i="3"/>
  <c r="BE11" i="3"/>
  <c r="BE42" i="3" s="1"/>
  <c r="BD11" i="3"/>
  <c r="BC11" i="3"/>
  <c r="BC21" i="3" s="1"/>
  <c r="BB11" i="3"/>
  <c r="BB11" i="1" s="1"/>
  <c r="BA11" i="3"/>
  <c r="AZ11" i="3"/>
  <c r="AZ22" i="3" s="1"/>
  <c r="AY11" i="3"/>
  <c r="AX11" i="3"/>
  <c r="AW11" i="3"/>
  <c r="AV11" i="3"/>
  <c r="AU11" i="3"/>
  <c r="AT11" i="3"/>
  <c r="AS11" i="3"/>
  <c r="AS22" i="3" s="1"/>
  <c r="AR11" i="3"/>
  <c r="AQ11" i="3"/>
  <c r="AP11" i="3"/>
  <c r="AO11" i="3"/>
  <c r="AN11" i="3"/>
  <c r="AM11" i="3"/>
  <c r="AL11" i="3"/>
  <c r="AL11" i="1" s="1"/>
  <c r="AL22" i="1" s="1"/>
  <c r="AK11" i="3"/>
  <c r="AJ11" i="3"/>
  <c r="AI11" i="3"/>
  <c r="AI22" i="3" s="1"/>
  <c r="AH11" i="3"/>
  <c r="AG11" i="3"/>
  <c r="AG21" i="3" s="1"/>
  <c r="AF11" i="3"/>
  <c r="AE11" i="3"/>
  <c r="AD11" i="3"/>
  <c r="CK10" i="3"/>
  <c r="CJ10" i="3"/>
  <c r="CI10" i="3"/>
  <c r="CH10" i="3"/>
  <c r="CG10" i="3"/>
  <c r="CF10" i="3"/>
  <c r="CE10" i="3"/>
  <c r="CD10" i="3"/>
  <c r="CC10" i="3"/>
  <c r="CC22" i="3" s="1"/>
  <c r="CB10" i="3"/>
  <c r="CA10" i="3"/>
  <c r="BZ10" i="3"/>
  <c r="BY10" i="3"/>
  <c r="BX10" i="3"/>
  <c r="BW10" i="3"/>
  <c r="BV10" i="3"/>
  <c r="BV42" i="3" s="1"/>
  <c r="BU10" i="3"/>
  <c r="BT10" i="3"/>
  <c r="BS10" i="3"/>
  <c r="BR10" i="3"/>
  <c r="BR42" i="3" s="1"/>
  <c r="BQ10" i="3"/>
  <c r="BP10" i="3"/>
  <c r="BO10" i="3"/>
  <c r="BN10" i="3"/>
  <c r="BN42" i="3" s="1"/>
  <c r="BM10" i="3"/>
  <c r="BL10" i="3"/>
  <c r="BL22" i="3" s="1"/>
  <c r="BK10" i="3"/>
  <c r="BJ10" i="3"/>
  <c r="BI10" i="3"/>
  <c r="BI42" i="3" s="1"/>
  <c r="BH10" i="3"/>
  <c r="BH21" i="3" s="1"/>
  <c r="BG10" i="3"/>
  <c r="BF10" i="3"/>
  <c r="BE10" i="3"/>
  <c r="BE22" i="3" s="1"/>
  <c r="BD10" i="3"/>
  <c r="BC10" i="3"/>
  <c r="BB10" i="3"/>
  <c r="BA10" i="3"/>
  <c r="AZ10" i="3"/>
  <c r="AY10" i="3"/>
  <c r="AX10" i="3"/>
  <c r="AW10" i="3"/>
  <c r="AV10" i="3"/>
  <c r="AV33" i="3" s="1"/>
  <c r="AU10" i="3"/>
  <c r="AT10" i="3"/>
  <c r="AT22" i="3" s="1"/>
  <c r="AS10" i="3"/>
  <c r="AR10" i="3"/>
  <c r="AQ10" i="3"/>
  <c r="AQ42" i="3" s="1"/>
  <c r="AP10" i="3"/>
  <c r="AP42" i="3" s="1"/>
  <c r="AO10" i="3"/>
  <c r="AN10" i="3"/>
  <c r="AM10" i="3"/>
  <c r="AL10" i="3"/>
  <c r="AK10" i="3"/>
  <c r="AJ10" i="3"/>
  <c r="AI10" i="3"/>
  <c r="AH10" i="3"/>
  <c r="AG10" i="3"/>
  <c r="AG22" i="3" s="1"/>
  <c r="AF10" i="3"/>
  <c r="AE10" i="3"/>
  <c r="AD10" i="3"/>
  <c r="I9" i="3"/>
  <c r="AE8" i="3"/>
  <c r="K8" i="3"/>
  <c r="K5" i="3" s="1"/>
  <c r="J8" i="3"/>
  <c r="J39" i="3" s="1"/>
  <c r="F8" i="3"/>
  <c r="E8" i="3"/>
  <c r="D8" i="3"/>
  <c r="D7" i="3" s="1"/>
  <c r="AE7" i="3"/>
  <c r="AD7" i="3"/>
  <c r="AB7" i="3"/>
  <c r="AA7" i="3"/>
  <c r="Z7" i="3"/>
  <c r="Y7" i="3"/>
  <c r="X7" i="3"/>
  <c r="K7" i="3"/>
  <c r="J7" i="3"/>
  <c r="I7" i="3"/>
  <c r="E7" i="3"/>
  <c r="C7" i="3"/>
  <c r="AD5" i="3"/>
  <c r="AB5" i="3"/>
  <c r="AA5" i="3"/>
  <c r="Z5" i="3"/>
  <c r="Y5" i="3"/>
  <c r="X5" i="3"/>
  <c r="J5" i="3"/>
  <c r="I5" i="3"/>
  <c r="C5" i="3"/>
  <c r="CG51" i="2"/>
  <c r="CG51" i="3" s="1"/>
  <c r="CE51" i="2"/>
  <c r="CE51" i="3" s="1"/>
  <c r="CD51" i="2"/>
  <c r="CD51" i="3" s="1"/>
  <c r="CC51" i="2"/>
  <c r="CC51" i="3" s="1"/>
  <c r="BZ51" i="2"/>
  <c r="BZ51" i="3" s="1"/>
  <c r="BW51" i="2"/>
  <c r="BV51" i="2"/>
  <c r="BV51" i="3" s="1"/>
  <c r="BS51" i="2"/>
  <c r="BS51" i="3" s="1"/>
  <c r="BI51" i="2"/>
  <c r="BI51" i="3" s="1"/>
  <c r="BG51" i="2"/>
  <c r="BG51" i="3" s="1"/>
  <c r="BC51" i="2"/>
  <c r="BC51" i="3" s="1"/>
  <c r="BB51" i="2"/>
  <c r="BB51" i="3" s="1"/>
  <c r="BA51" i="2"/>
  <c r="BA51" i="3" s="1"/>
  <c r="AY51" i="2"/>
  <c r="AY51" i="3" s="1"/>
  <c r="AW51" i="2"/>
  <c r="AW51" i="3" s="1"/>
  <c r="AP51" i="2"/>
  <c r="AP51" i="3" s="1"/>
  <c r="AK51" i="2"/>
  <c r="AK51" i="3" s="1"/>
  <c r="CC42" i="2"/>
  <c r="CA42" i="2"/>
  <c r="BX42" i="2"/>
  <c r="BP42" i="2"/>
  <c r="BH42" i="2"/>
  <c r="BF42" i="2"/>
  <c r="AL42" i="2"/>
  <c r="AD42" i="2"/>
  <c r="AF39" i="2"/>
  <c r="AF36" i="2" s="1"/>
  <c r="AE39" i="2"/>
  <c r="AD39" i="2"/>
  <c r="AB39" i="2"/>
  <c r="AA39" i="2"/>
  <c r="AA38" i="2" s="1"/>
  <c r="Z39" i="2"/>
  <c r="Z36" i="2" s="1"/>
  <c r="Y39" i="2"/>
  <c r="X39" i="2"/>
  <c r="K39" i="2"/>
  <c r="K38" i="2" s="1"/>
  <c r="J39" i="2"/>
  <c r="J38" i="2" s="1"/>
  <c r="I39" i="2"/>
  <c r="I38" i="2" s="1"/>
  <c r="D39" i="2"/>
  <c r="D36" i="2" s="1"/>
  <c r="AB38" i="2"/>
  <c r="Z38" i="2"/>
  <c r="Y38" i="2"/>
  <c r="C38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B37" i="2"/>
  <c r="AB36" i="2" s="1"/>
  <c r="AA37" i="2"/>
  <c r="Z37" i="2"/>
  <c r="Y37" i="2"/>
  <c r="Y36" i="2" s="1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AA36" i="2"/>
  <c r="I36" i="2"/>
  <c r="C36" i="2"/>
  <c r="CH34" i="2"/>
  <c r="CE34" i="2"/>
  <c r="CC34" i="2"/>
  <c r="BX34" i="2"/>
  <c r="BS34" i="2"/>
  <c r="BN34" i="2"/>
  <c r="BM34" i="2"/>
  <c r="BK34" i="2"/>
  <c r="BJ34" i="2"/>
  <c r="BG34" i="2"/>
  <c r="BB34" i="2"/>
  <c r="AZ34" i="2"/>
  <c r="AU34" i="2"/>
  <c r="AP34" i="2"/>
  <c r="AL34" i="2"/>
  <c r="CD33" i="2"/>
  <c r="BY33" i="2"/>
  <c r="BX33" i="2"/>
  <c r="BU33" i="2"/>
  <c r="BP33" i="2"/>
  <c r="BO33" i="2"/>
  <c r="AW33" i="2"/>
  <c r="AV33" i="2"/>
  <c r="AS33" i="2"/>
  <c r="AQ33" i="2"/>
  <c r="AL33" i="2"/>
  <c r="AG33" i="2"/>
  <c r="AD30" i="2"/>
  <c r="AD46" i="2" s="1"/>
  <c r="AD47" i="2" s="1"/>
  <c r="AD48" i="2" s="1"/>
  <c r="AD28" i="2"/>
  <c r="CK27" i="2"/>
  <c r="CJ27" i="2"/>
  <c r="CJ27" i="1" s="1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U34" i="2" s="1"/>
  <c r="BT27" i="2"/>
  <c r="BS27" i="2"/>
  <c r="BR27" i="2"/>
  <c r="BR34" i="2" s="1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BA34" i="2" s="1"/>
  <c r="AZ27" i="2"/>
  <c r="AY27" i="2"/>
  <c r="AX27" i="2"/>
  <c r="AW27" i="2"/>
  <c r="AV27" i="2"/>
  <c r="AU27" i="2"/>
  <c r="AT27" i="2"/>
  <c r="AT27" i="1" s="1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F27" i="1" s="1"/>
  <c r="AE27" i="2"/>
  <c r="AD27" i="2"/>
  <c r="CK26" i="2"/>
  <c r="CK26" i="1" s="1"/>
  <c r="CJ26" i="2"/>
  <c r="CI26" i="2"/>
  <c r="CH26" i="2"/>
  <c r="CG26" i="2"/>
  <c r="CF26" i="2"/>
  <c r="CE26" i="2"/>
  <c r="CD26" i="2"/>
  <c r="CC26" i="2"/>
  <c r="CB26" i="2"/>
  <c r="CB26" i="1" s="1"/>
  <c r="CA26" i="2"/>
  <c r="CA26" i="1" s="1"/>
  <c r="BZ26" i="2"/>
  <c r="BY26" i="2"/>
  <c r="BX26" i="2"/>
  <c r="BW26" i="2"/>
  <c r="BV26" i="2"/>
  <c r="BV26" i="1" s="1"/>
  <c r="BU26" i="2"/>
  <c r="BT26" i="2"/>
  <c r="BT33" i="2" s="1"/>
  <c r="BS26" i="2"/>
  <c r="BS33" i="2" s="1"/>
  <c r="BR26" i="2"/>
  <c r="BQ26" i="2"/>
  <c r="BQ33" i="2" s="1"/>
  <c r="BP26" i="2"/>
  <c r="BO26" i="2"/>
  <c r="BN26" i="2"/>
  <c r="BM26" i="2"/>
  <c r="BM26" i="1" s="1"/>
  <c r="BL26" i="2"/>
  <c r="BK26" i="2"/>
  <c r="BJ26" i="2"/>
  <c r="BI26" i="2"/>
  <c r="BH26" i="2"/>
  <c r="BG26" i="2"/>
  <c r="BF26" i="2"/>
  <c r="BE26" i="2"/>
  <c r="BD26" i="2"/>
  <c r="BC26" i="2"/>
  <c r="BC26" i="1" s="1"/>
  <c r="BB26" i="2"/>
  <c r="BA26" i="2"/>
  <c r="AZ26" i="2"/>
  <c r="AY26" i="2"/>
  <c r="AX26" i="2"/>
  <c r="AX26" i="1" s="1"/>
  <c r="AW26" i="2"/>
  <c r="AV26" i="2"/>
  <c r="AU26" i="2"/>
  <c r="AU33" i="2" s="1"/>
  <c r="AT26" i="2"/>
  <c r="AS26" i="2"/>
  <c r="AR26" i="2"/>
  <c r="AR33" i="2" s="1"/>
  <c r="AQ26" i="2"/>
  <c r="AP26" i="2"/>
  <c r="AP26" i="1" s="1"/>
  <c r="AO26" i="2"/>
  <c r="AO26" i="1" s="1"/>
  <c r="AN26" i="2"/>
  <c r="AM26" i="2"/>
  <c r="AL26" i="2"/>
  <c r="AK26" i="2"/>
  <c r="AJ26" i="2"/>
  <c r="AI26" i="2"/>
  <c r="AH26" i="2"/>
  <c r="AG26" i="2"/>
  <c r="AF26" i="2"/>
  <c r="AF26" i="1" s="1"/>
  <c r="AE26" i="2"/>
  <c r="AE26" i="1" s="1"/>
  <c r="AE33" i="1" s="1"/>
  <c r="AD26" i="2"/>
  <c r="I25" i="2"/>
  <c r="C25" i="2"/>
  <c r="CH22" i="2"/>
  <c r="CD22" i="2"/>
  <c r="CC22" i="2"/>
  <c r="BZ22" i="2"/>
  <c r="BP22" i="2"/>
  <c r="BJ22" i="2"/>
  <c r="BF22" i="2"/>
  <c r="BB22" i="2"/>
  <c r="BA22" i="2"/>
  <c r="AT22" i="2"/>
  <c r="AL22" i="2"/>
  <c r="AK22" i="2"/>
  <c r="AF22" i="2"/>
  <c r="CH21" i="2"/>
  <c r="CC21" i="2"/>
  <c r="BZ21" i="2"/>
  <c r="BY21" i="2"/>
  <c r="BX21" i="2"/>
  <c r="BW21" i="2"/>
  <c r="BS21" i="2"/>
  <c r="BB21" i="2"/>
  <c r="AL21" i="2"/>
  <c r="AK21" i="2"/>
  <c r="AF21" i="2"/>
  <c r="AE18" i="2"/>
  <c r="AD14" i="2"/>
  <c r="AE9" i="2" s="1"/>
  <c r="CK13" i="2"/>
  <c r="CK34" i="2" s="1"/>
  <c r="CJ13" i="2"/>
  <c r="CI13" i="2"/>
  <c r="CH13" i="2"/>
  <c r="CG13" i="2"/>
  <c r="CF13" i="2"/>
  <c r="CF34" i="2" s="1"/>
  <c r="CE13" i="2"/>
  <c r="CD13" i="2"/>
  <c r="CD21" i="2" s="1"/>
  <c r="CC13" i="2"/>
  <c r="CB13" i="2"/>
  <c r="CA13" i="2"/>
  <c r="BZ13" i="2"/>
  <c r="BZ34" i="2" s="1"/>
  <c r="BY13" i="2"/>
  <c r="BX13" i="2"/>
  <c r="BW13" i="2"/>
  <c r="BV13" i="2"/>
  <c r="BV34" i="2" s="1"/>
  <c r="BU13" i="2"/>
  <c r="BT13" i="2"/>
  <c r="BT34" i="2" s="1"/>
  <c r="BS13" i="2"/>
  <c r="BS13" i="1" s="1"/>
  <c r="BR13" i="2"/>
  <c r="BQ13" i="2"/>
  <c r="BQ34" i="2" s="1"/>
  <c r="BP13" i="2"/>
  <c r="BP13" i="1" s="1"/>
  <c r="BO13" i="2"/>
  <c r="BN13" i="2"/>
  <c r="BN13" i="1" s="1"/>
  <c r="BM13" i="2"/>
  <c r="BL13" i="2"/>
  <c r="BK13" i="2"/>
  <c r="BJ13" i="2"/>
  <c r="BI13" i="2"/>
  <c r="BH13" i="2"/>
  <c r="BH34" i="2" s="1"/>
  <c r="BG13" i="2"/>
  <c r="BF13" i="2"/>
  <c r="BE13" i="2"/>
  <c r="BD13" i="2"/>
  <c r="BC13" i="2"/>
  <c r="BB13" i="2"/>
  <c r="BA13" i="2"/>
  <c r="AZ13" i="2"/>
  <c r="AY13" i="2"/>
  <c r="AY34" i="2" s="1"/>
  <c r="AX13" i="2"/>
  <c r="AW13" i="2"/>
  <c r="AV13" i="2"/>
  <c r="AU13" i="2"/>
  <c r="AU13" i="1" s="1"/>
  <c r="AT13" i="2"/>
  <c r="AS13" i="2"/>
  <c r="AR13" i="2"/>
  <c r="AR13" i="1" s="1"/>
  <c r="AQ13" i="2"/>
  <c r="AP13" i="2"/>
  <c r="AO13" i="2"/>
  <c r="AN13" i="2"/>
  <c r="AM13" i="2"/>
  <c r="AL13" i="2"/>
  <c r="AK13" i="2"/>
  <c r="AK34" i="2" s="1"/>
  <c r="AJ13" i="2"/>
  <c r="AI13" i="2"/>
  <c r="AI34" i="2" s="1"/>
  <c r="AH13" i="2"/>
  <c r="AG13" i="2"/>
  <c r="AF13" i="2"/>
  <c r="AE13" i="2"/>
  <c r="AD13" i="2"/>
  <c r="CK12" i="2"/>
  <c r="CJ12" i="2"/>
  <c r="CI12" i="2"/>
  <c r="CH12" i="2"/>
  <c r="CG12" i="2"/>
  <c r="CG12" i="1" s="1"/>
  <c r="CF12" i="2"/>
  <c r="CF12" i="1" s="1"/>
  <c r="CE12" i="2"/>
  <c r="CD12" i="2"/>
  <c r="CD12" i="1" s="1"/>
  <c r="CC12" i="2"/>
  <c r="CB12" i="2"/>
  <c r="CA12" i="2"/>
  <c r="BZ12" i="2"/>
  <c r="BY12" i="2"/>
  <c r="BX12" i="2"/>
  <c r="BW12" i="2"/>
  <c r="BV12" i="2"/>
  <c r="BU12" i="2"/>
  <c r="BT12" i="2"/>
  <c r="BT12" i="1" s="1"/>
  <c r="BS12" i="2"/>
  <c r="BR12" i="2"/>
  <c r="BQ12" i="2"/>
  <c r="BP12" i="2"/>
  <c r="BO12" i="2"/>
  <c r="BN12" i="2"/>
  <c r="BM12" i="2"/>
  <c r="BL12" i="2"/>
  <c r="BK12" i="2"/>
  <c r="BJ12" i="2"/>
  <c r="BI12" i="2"/>
  <c r="BI12" i="1" s="1"/>
  <c r="BH12" i="2"/>
  <c r="BH12" i="1" s="1"/>
  <c r="BG12" i="2"/>
  <c r="BG12" i="1" s="1"/>
  <c r="BF12" i="2"/>
  <c r="BE12" i="2"/>
  <c r="BD12" i="2"/>
  <c r="BD12" i="1" s="1"/>
  <c r="BC12" i="2"/>
  <c r="BC21" i="2" s="1"/>
  <c r="BB12" i="2"/>
  <c r="BA12" i="2"/>
  <c r="AZ12" i="2"/>
  <c r="AY12" i="2"/>
  <c r="AX12" i="2"/>
  <c r="AW12" i="2"/>
  <c r="AV12" i="2"/>
  <c r="AV12" i="1" s="1"/>
  <c r="AU12" i="2"/>
  <c r="AT12" i="2"/>
  <c r="AS12" i="2"/>
  <c r="AR12" i="2"/>
  <c r="AQ12" i="2"/>
  <c r="AP12" i="2"/>
  <c r="AO12" i="2"/>
  <c r="AN12" i="2"/>
  <c r="AM12" i="2"/>
  <c r="AL12" i="2"/>
  <c r="AK12" i="2"/>
  <c r="AJ12" i="2"/>
  <c r="AJ12" i="1" s="1"/>
  <c r="AI12" i="2"/>
  <c r="AH12" i="2"/>
  <c r="AH12" i="1" s="1"/>
  <c r="AG12" i="2"/>
  <c r="AF12" i="2"/>
  <c r="AF12" i="1" s="1"/>
  <c r="AE12" i="2"/>
  <c r="AE12" i="1" s="1"/>
  <c r="AD12" i="2"/>
  <c r="CK11" i="2"/>
  <c r="CJ11" i="2"/>
  <c r="CJ22" i="2" s="1"/>
  <c r="CI11" i="2"/>
  <c r="CH11" i="2"/>
  <c r="CG11" i="2"/>
  <c r="CF11" i="2"/>
  <c r="CE11" i="2"/>
  <c r="CE11" i="1" s="1"/>
  <c r="CD11" i="2"/>
  <c r="CC11" i="2"/>
  <c r="CB11" i="2"/>
  <c r="CA11" i="2"/>
  <c r="CA21" i="2" s="1"/>
  <c r="BZ11" i="2"/>
  <c r="BY11" i="2"/>
  <c r="BX11" i="2"/>
  <c r="BW11" i="2"/>
  <c r="BV11" i="2"/>
  <c r="BV11" i="1" s="1"/>
  <c r="BU11" i="2"/>
  <c r="BT11" i="2"/>
  <c r="BT11" i="1" s="1"/>
  <c r="BS11" i="2"/>
  <c r="BR11" i="2"/>
  <c r="BQ11" i="2"/>
  <c r="BP11" i="2"/>
  <c r="BO11" i="2"/>
  <c r="BN11" i="2"/>
  <c r="BM11" i="2"/>
  <c r="BL11" i="2"/>
  <c r="BL11" i="1" s="1"/>
  <c r="BK11" i="2"/>
  <c r="BJ11" i="2"/>
  <c r="BI11" i="2"/>
  <c r="BH11" i="2"/>
  <c r="BG11" i="2"/>
  <c r="BF11" i="2"/>
  <c r="BE11" i="2"/>
  <c r="BD11" i="2"/>
  <c r="BD11" i="1" s="1"/>
  <c r="BC11" i="2"/>
  <c r="BC42" i="2" s="1"/>
  <c r="BB11" i="2"/>
  <c r="BA11" i="2"/>
  <c r="AZ11" i="2"/>
  <c r="AY11" i="2"/>
  <c r="AX11" i="2"/>
  <c r="AW11" i="2"/>
  <c r="AV11" i="2"/>
  <c r="AV11" i="1" s="1"/>
  <c r="AU11" i="2"/>
  <c r="AU21" i="2" s="1"/>
  <c r="AT11" i="2"/>
  <c r="AS11" i="2"/>
  <c r="AS22" i="2" s="1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F11" i="1" s="1"/>
  <c r="AF42" i="1" s="1"/>
  <c r="AE11" i="2"/>
  <c r="AE42" i="2" s="1"/>
  <c r="AD11" i="2"/>
  <c r="CK10" i="2"/>
  <c r="CJ10" i="2"/>
  <c r="CI10" i="2"/>
  <c r="CH10" i="2"/>
  <c r="CH33" i="2" s="1"/>
  <c r="CG10" i="2"/>
  <c r="CF10" i="2"/>
  <c r="CE10" i="2"/>
  <c r="CD10" i="2"/>
  <c r="CD42" i="2" s="1"/>
  <c r="CC10" i="2"/>
  <c r="CC33" i="2" s="1"/>
  <c r="CB10" i="2"/>
  <c r="CA10" i="2"/>
  <c r="BZ10" i="2"/>
  <c r="BZ33" i="2" s="1"/>
  <c r="BY10" i="2"/>
  <c r="BY22" i="2" s="1"/>
  <c r="BX10" i="2"/>
  <c r="BX22" i="2" s="1"/>
  <c r="BW10" i="2"/>
  <c r="BV10" i="2"/>
  <c r="BV10" i="1" s="1"/>
  <c r="BV42" i="1" s="1"/>
  <c r="BU10" i="2"/>
  <c r="BT10" i="2"/>
  <c r="BS10" i="2"/>
  <c r="BR10" i="2"/>
  <c r="BQ10" i="2"/>
  <c r="BQ22" i="2" s="1"/>
  <c r="BP10" i="2"/>
  <c r="BO10" i="2"/>
  <c r="BN10" i="2"/>
  <c r="BN33" i="2" s="1"/>
  <c r="BM10" i="2"/>
  <c r="BL10" i="2"/>
  <c r="BK10" i="2"/>
  <c r="BJ10" i="2"/>
  <c r="BJ33" i="2" s="1"/>
  <c r="BI10" i="2"/>
  <c r="BH10" i="2"/>
  <c r="BG10" i="2"/>
  <c r="BF10" i="2"/>
  <c r="BF33" i="2" s="1"/>
  <c r="BE10" i="2"/>
  <c r="BE42" i="2" s="1"/>
  <c r="BD10" i="2"/>
  <c r="BC10" i="2"/>
  <c r="BB10" i="2"/>
  <c r="BB42" i="2" s="1"/>
  <c r="BA10" i="2"/>
  <c r="AZ10" i="2"/>
  <c r="AY10" i="2"/>
  <c r="AY10" i="1" s="1"/>
  <c r="AX10" i="2"/>
  <c r="AX33" i="2" s="1"/>
  <c r="AW10" i="2"/>
  <c r="AV10" i="2"/>
  <c r="AU10" i="2"/>
  <c r="AT10" i="2"/>
  <c r="AS10" i="2"/>
  <c r="AS42" i="2" s="1"/>
  <c r="AR10" i="2"/>
  <c r="AR22" i="2" s="1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D9" i="2"/>
  <c r="I9" i="2"/>
  <c r="C9" i="2" s="1"/>
  <c r="AH8" i="2"/>
  <c r="AG8" i="2"/>
  <c r="AF8" i="2"/>
  <c r="AE8" i="2"/>
  <c r="K8" i="2"/>
  <c r="J8" i="2"/>
  <c r="E8" i="2"/>
  <c r="D8" i="2"/>
  <c r="AF7" i="2"/>
  <c r="AE7" i="2"/>
  <c r="AD7" i="2"/>
  <c r="AB7" i="2"/>
  <c r="AA7" i="2"/>
  <c r="Z7" i="2"/>
  <c r="Y7" i="2"/>
  <c r="X7" i="2"/>
  <c r="J7" i="2"/>
  <c r="I7" i="2"/>
  <c r="D7" i="2"/>
  <c r="C7" i="2"/>
  <c r="AG5" i="2"/>
  <c r="AF5" i="2"/>
  <c r="AE5" i="2"/>
  <c r="AD5" i="2"/>
  <c r="AB5" i="2"/>
  <c r="AA5" i="2"/>
  <c r="Z5" i="2"/>
  <c r="Y5" i="2"/>
  <c r="X5" i="2"/>
  <c r="K5" i="2"/>
  <c r="J5" i="2"/>
  <c r="I5" i="2"/>
  <c r="D5" i="2"/>
  <c r="C5" i="2"/>
  <c r="AF65" i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AE65" i="1"/>
  <c r="CA42" i="1"/>
  <c r="AR42" i="1"/>
  <c r="AE42" i="1"/>
  <c r="AD39" i="1"/>
  <c r="AB39" i="1"/>
  <c r="AA39" i="1"/>
  <c r="Z39" i="1"/>
  <c r="Y39" i="1"/>
  <c r="Y36" i="1" s="1"/>
  <c r="X39" i="1"/>
  <c r="W39" i="1"/>
  <c r="J39" i="1"/>
  <c r="I39" i="1"/>
  <c r="C39" i="1"/>
  <c r="Y38" i="1"/>
  <c r="X38" i="1"/>
  <c r="J38" i="1"/>
  <c r="I38" i="1"/>
  <c r="C38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B37" i="1"/>
  <c r="AA37" i="1"/>
  <c r="Z37" i="1"/>
  <c r="Y37" i="1"/>
  <c r="X37" i="1"/>
  <c r="W37" i="1"/>
  <c r="W36" i="1" s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AD36" i="1"/>
  <c r="AB36" i="1"/>
  <c r="AA36" i="1"/>
  <c r="Z36" i="1"/>
  <c r="X36" i="1"/>
  <c r="I36" i="1"/>
  <c r="C36" i="1"/>
  <c r="CF34" i="1"/>
  <c r="CE34" i="1"/>
  <c r="BU34" i="1"/>
  <c r="BT34" i="1"/>
  <c r="BM34" i="1"/>
  <c r="BJ34" i="1"/>
  <c r="AZ34" i="1"/>
  <c r="AW34" i="1"/>
  <c r="AV34" i="1"/>
  <c r="BQ33" i="1"/>
  <c r="BC33" i="1"/>
  <c r="AF33" i="1"/>
  <c r="CK27" i="1"/>
  <c r="CH27" i="1"/>
  <c r="CG27" i="1"/>
  <c r="CF27" i="1"/>
  <c r="CE27" i="1"/>
  <c r="CB27" i="1"/>
  <c r="BZ27" i="1"/>
  <c r="BY27" i="1"/>
  <c r="BX27" i="1"/>
  <c r="BW27" i="1"/>
  <c r="BV27" i="1"/>
  <c r="BU27" i="1"/>
  <c r="BT27" i="1"/>
  <c r="BS27" i="1"/>
  <c r="BR27" i="1"/>
  <c r="BQ27" i="1"/>
  <c r="BO27" i="1"/>
  <c r="BN27" i="1"/>
  <c r="BM27" i="1"/>
  <c r="BJ27" i="1"/>
  <c r="BI27" i="1"/>
  <c r="BH27" i="1"/>
  <c r="BG27" i="1"/>
  <c r="BB27" i="1"/>
  <c r="BA27" i="1"/>
  <c r="AZ27" i="1"/>
  <c r="AY27" i="1"/>
  <c r="AX27" i="1"/>
  <c r="AV27" i="1"/>
  <c r="AU27" i="1"/>
  <c r="AS27" i="1"/>
  <c r="AR27" i="1"/>
  <c r="AQ27" i="1"/>
  <c r="AP27" i="1"/>
  <c r="AO27" i="1"/>
  <c r="AL27" i="1"/>
  <c r="AK27" i="1"/>
  <c r="AJ27" i="1"/>
  <c r="AI27" i="1"/>
  <c r="AH27" i="1"/>
  <c r="AD27" i="1"/>
  <c r="CI26" i="1"/>
  <c r="CH26" i="1"/>
  <c r="CF26" i="1"/>
  <c r="CE26" i="1"/>
  <c r="CD26" i="1"/>
  <c r="CC26" i="1"/>
  <c r="BZ26" i="1"/>
  <c r="BY26" i="1"/>
  <c r="BX26" i="1"/>
  <c r="BW26" i="1"/>
  <c r="BU26" i="1"/>
  <c r="BS26" i="1"/>
  <c r="BR26" i="1"/>
  <c r="BQ26" i="1"/>
  <c r="BP26" i="1"/>
  <c r="BO26" i="1"/>
  <c r="BN26" i="1"/>
  <c r="BK26" i="1"/>
  <c r="BJ26" i="1"/>
  <c r="BI26" i="1"/>
  <c r="BH26" i="1"/>
  <c r="BG26" i="1"/>
  <c r="BF26" i="1"/>
  <c r="BE26" i="1"/>
  <c r="BE33" i="1" s="1"/>
  <c r="BB26" i="1"/>
  <c r="BA26" i="1"/>
  <c r="AZ26" i="1"/>
  <c r="AY26" i="1"/>
  <c r="AW26" i="1"/>
  <c r="AV26" i="1"/>
  <c r="AU26" i="1"/>
  <c r="AT26" i="1"/>
  <c r="AS26" i="1"/>
  <c r="AR26" i="1"/>
  <c r="AR33" i="1" s="1"/>
  <c r="AQ26" i="1"/>
  <c r="AM26" i="1"/>
  <c r="AL26" i="1"/>
  <c r="AK26" i="1"/>
  <c r="AJ26" i="1"/>
  <c r="AI26" i="1"/>
  <c r="AH26" i="1"/>
  <c r="AG26" i="1"/>
  <c r="AD26" i="1"/>
  <c r="AD25" i="1"/>
  <c r="BJ22" i="1"/>
  <c r="AR22" i="1"/>
  <c r="AG22" i="1"/>
  <c r="AE22" i="1"/>
  <c r="BA21" i="1"/>
  <c r="AG21" i="1"/>
  <c r="CK13" i="1"/>
  <c r="CK34" i="1" s="1"/>
  <c r="CJ13" i="1"/>
  <c r="CI13" i="1"/>
  <c r="CH13" i="1"/>
  <c r="CH34" i="1" s="1"/>
  <c r="CG13" i="1"/>
  <c r="CF13" i="1"/>
  <c r="CE13" i="1"/>
  <c r="CC13" i="1"/>
  <c r="CB13" i="1"/>
  <c r="CA13" i="1"/>
  <c r="BZ13" i="1"/>
  <c r="BY13" i="1"/>
  <c r="BY34" i="1" s="1"/>
  <c r="BX13" i="1"/>
  <c r="BW13" i="1"/>
  <c r="BV13" i="1"/>
  <c r="BU13" i="1"/>
  <c r="BT13" i="1"/>
  <c r="BR13" i="1"/>
  <c r="BQ13" i="1"/>
  <c r="BM13" i="1"/>
  <c r="BL13" i="1"/>
  <c r="BK13" i="1"/>
  <c r="BJ13" i="1"/>
  <c r="BI13" i="1"/>
  <c r="BI34" i="1" s="1"/>
  <c r="BH13" i="1"/>
  <c r="BG13" i="1"/>
  <c r="BE13" i="1"/>
  <c r="BD13" i="1"/>
  <c r="BC13" i="1"/>
  <c r="BB13" i="1"/>
  <c r="BA13" i="1"/>
  <c r="BA34" i="1" s="1"/>
  <c r="AZ13" i="1"/>
  <c r="AY13" i="1"/>
  <c r="AX13" i="1"/>
  <c r="AW13" i="1"/>
  <c r="AV13" i="1"/>
  <c r="AT13" i="1"/>
  <c r="AS13" i="1"/>
  <c r="AP13" i="1"/>
  <c r="AN13" i="1"/>
  <c r="AM13" i="1"/>
  <c r="AL13" i="1"/>
  <c r="AK13" i="1"/>
  <c r="AJ13" i="1"/>
  <c r="AI13" i="1"/>
  <c r="AI34" i="1" s="1"/>
  <c r="AG13" i="1"/>
  <c r="AE13" i="1"/>
  <c r="AD13" i="1"/>
  <c r="CK12" i="1"/>
  <c r="CJ12" i="1"/>
  <c r="CI12" i="1"/>
  <c r="CE12" i="1"/>
  <c r="CC12" i="1"/>
  <c r="CB12" i="1"/>
  <c r="CA12" i="1"/>
  <c r="CA21" i="1" s="1"/>
  <c r="BZ12" i="1"/>
  <c r="BY12" i="1"/>
  <c r="BX12" i="1"/>
  <c r="BW12" i="1"/>
  <c r="BV12" i="1"/>
  <c r="BU12" i="1"/>
  <c r="BS12" i="1"/>
  <c r="BR12" i="1"/>
  <c r="BQ12" i="1"/>
  <c r="BP12" i="1"/>
  <c r="BP21" i="1" s="1"/>
  <c r="BO12" i="1"/>
  <c r="BN12" i="1"/>
  <c r="BM12" i="1"/>
  <c r="BL12" i="1"/>
  <c r="BK12" i="1"/>
  <c r="BF12" i="1"/>
  <c r="BE12" i="1"/>
  <c r="BC12" i="1"/>
  <c r="BB12" i="1"/>
  <c r="BA12" i="1"/>
  <c r="AZ12" i="1"/>
  <c r="AY12" i="1"/>
  <c r="AX12" i="1"/>
  <c r="AW12" i="1"/>
  <c r="AU12" i="1"/>
  <c r="AR12" i="1"/>
  <c r="AQ12" i="1"/>
  <c r="AP12" i="1"/>
  <c r="AO12" i="1"/>
  <c r="AN12" i="1"/>
  <c r="AM12" i="1"/>
  <c r="AK12" i="1"/>
  <c r="AI12" i="1"/>
  <c r="AG12" i="1"/>
  <c r="AD12" i="1"/>
  <c r="CK11" i="1"/>
  <c r="CG11" i="1"/>
  <c r="CF11" i="1"/>
  <c r="CD11" i="1"/>
  <c r="CC11" i="1"/>
  <c r="CB11" i="1"/>
  <c r="CA11" i="1"/>
  <c r="BY11" i="1"/>
  <c r="BX11" i="1"/>
  <c r="BW11" i="1"/>
  <c r="BS11" i="1"/>
  <c r="BR11" i="1"/>
  <c r="BQ11" i="1"/>
  <c r="BQ22" i="1" s="1"/>
  <c r="BP11" i="1"/>
  <c r="BN11" i="1"/>
  <c r="BM11" i="1"/>
  <c r="BJ11" i="1"/>
  <c r="BJ21" i="1" s="1"/>
  <c r="BI11" i="1"/>
  <c r="BH11" i="1"/>
  <c r="BG11" i="1"/>
  <c r="BF11" i="1"/>
  <c r="BE11" i="1"/>
  <c r="BC11" i="1"/>
  <c r="BA11" i="1"/>
  <c r="AY11" i="1"/>
  <c r="AX11" i="1"/>
  <c r="AU11" i="1"/>
  <c r="AT11" i="1"/>
  <c r="AR11" i="1"/>
  <c r="AP11" i="1"/>
  <c r="AO11" i="1"/>
  <c r="AK11" i="1"/>
  <c r="AJ11" i="1"/>
  <c r="AI11" i="1"/>
  <c r="AH11" i="1"/>
  <c r="AG11" i="1"/>
  <c r="AG42" i="1" s="1"/>
  <c r="AE11" i="1"/>
  <c r="CI10" i="1"/>
  <c r="CH10" i="1"/>
  <c r="CG10" i="1"/>
  <c r="CC10" i="1"/>
  <c r="CB10" i="1"/>
  <c r="CB42" i="1" s="1"/>
  <c r="CA10" i="1"/>
  <c r="BY10" i="1"/>
  <c r="BX10" i="1"/>
  <c r="BU10" i="1"/>
  <c r="BT10" i="1"/>
  <c r="BS10" i="1"/>
  <c r="BR10" i="1"/>
  <c r="BQ10" i="1"/>
  <c r="BQ42" i="1" s="1"/>
  <c r="BP10" i="1"/>
  <c r="BP42" i="1" s="1"/>
  <c r="BK10" i="1"/>
  <c r="BJ10" i="1"/>
  <c r="BE10" i="1"/>
  <c r="BE22" i="1" s="1"/>
  <c r="BD10" i="1"/>
  <c r="BC10" i="1"/>
  <c r="BA10" i="1"/>
  <c r="BA33" i="1" s="1"/>
  <c r="AZ10" i="1"/>
  <c r="AW10" i="1"/>
  <c r="AV10" i="1"/>
  <c r="AU10" i="1"/>
  <c r="AT10" i="1"/>
  <c r="AT22" i="1" s="1"/>
  <c r="AS10" i="1"/>
  <c r="AR10" i="1"/>
  <c r="AQ10" i="1"/>
  <c r="AM10" i="1"/>
  <c r="AL10" i="1"/>
  <c r="AK10" i="1"/>
  <c r="AJ10" i="1"/>
  <c r="AG10" i="1"/>
  <c r="AG33" i="1" s="1"/>
  <c r="AF10" i="1"/>
  <c r="AE10" i="1"/>
  <c r="AD10" i="1"/>
  <c r="AD9" i="1"/>
  <c r="AE8" i="1"/>
  <c r="K8" i="1"/>
  <c r="J8" i="1"/>
  <c r="E8" i="1"/>
  <c r="D8" i="1"/>
  <c r="AD7" i="1"/>
  <c r="AD38" i="1" s="1"/>
  <c r="AB7" i="1"/>
  <c r="AB38" i="1" s="1"/>
  <c r="AA7" i="1"/>
  <c r="AA38" i="1" s="1"/>
  <c r="Z7" i="1"/>
  <c r="Z38" i="1" s="1"/>
  <c r="Y7" i="1"/>
  <c r="X7" i="1"/>
  <c r="W7" i="1"/>
  <c r="W38" i="1" s="1"/>
  <c r="J7" i="1"/>
  <c r="I7" i="1"/>
  <c r="D7" i="1"/>
  <c r="C7" i="1"/>
  <c r="AD5" i="1"/>
  <c r="AB5" i="1"/>
  <c r="AA5" i="1"/>
  <c r="Z5" i="1"/>
  <c r="Y5" i="1"/>
  <c r="X5" i="1"/>
  <c r="W5" i="1"/>
  <c r="K5" i="1"/>
  <c r="J5" i="1"/>
  <c r="I5" i="1"/>
  <c r="D5" i="1"/>
  <c r="C5" i="1"/>
  <c r="K207" i="12" l="1"/>
  <c r="O188" i="12"/>
  <c r="R207" i="12"/>
  <c r="M195" i="12"/>
  <c r="N203" i="12"/>
  <c r="J131" i="12"/>
  <c r="P194" i="12"/>
  <c r="L206" i="12"/>
  <c r="L55" i="12"/>
  <c r="M60" i="12"/>
  <c r="O61" i="12"/>
  <c r="U67" i="12"/>
  <c r="Z67" i="12"/>
  <c r="K68" i="12"/>
  <c r="V74" i="12"/>
  <c r="P75" i="12"/>
  <c r="E74" i="11"/>
  <c r="T76" i="12"/>
  <c r="G85" i="11"/>
  <c r="BU101" i="13"/>
  <c r="Z100" i="12"/>
  <c r="AZ105" i="13"/>
  <c r="S211" i="13"/>
  <c r="AI211" i="13"/>
  <c r="AY211" i="13"/>
  <c r="BP211" i="13"/>
  <c r="X154" i="12"/>
  <c r="Y207" i="12" s="1"/>
  <c r="AM199" i="13"/>
  <c r="BU208" i="13"/>
  <c r="Q205" i="12"/>
  <c r="BQ321" i="13"/>
  <c r="BQ320" i="13"/>
  <c r="BN311" i="13"/>
  <c r="V20" i="12"/>
  <c r="V125" i="12"/>
  <c r="N41" i="12"/>
  <c r="Y41" i="12"/>
  <c r="M48" i="12"/>
  <c r="R48" i="12"/>
  <c r="Y49" i="12"/>
  <c r="Q54" i="12"/>
  <c r="Q55" i="12"/>
  <c r="L21" i="5"/>
  <c r="L23" i="5" s="1"/>
  <c r="L42" i="5" s="1"/>
  <c r="G7" i="7"/>
  <c r="AP68" i="9"/>
  <c r="X13" i="12"/>
  <c r="S87" i="12"/>
  <c r="V29" i="12"/>
  <c r="V31" i="12"/>
  <c r="J42" i="12"/>
  <c r="G47" i="11"/>
  <c r="U51" i="12"/>
  <c r="V53" i="12"/>
  <c r="R54" i="12"/>
  <c r="V55" i="12"/>
  <c r="M57" i="12"/>
  <c r="T61" i="12"/>
  <c r="AW101" i="13"/>
  <c r="BA105" i="13"/>
  <c r="BT105" i="13"/>
  <c r="Y199" i="13"/>
  <c r="BG199" i="13"/>
  <c r="AV209" i="13"/>
  <c r="BL209" i="13"/>
  <c r="BE196" i="13"/>
  <c r="T145" i="12"/>
  <c r="U192" i="12" s="1"/>
  <c r="AK211" i="13"/>
  <c r="BB211" i="13"/>
  <c r="BR211" i="13"/>
  <c r="R218" i="13"/>
  <c r="BO163" i="13"/>
  <c r="AE23" i="4" s="1"/>
  <c r="AP208" i="13"/>
  <c r="AW209" i="13"/>
  <c r="BG210" i="13"/>
  <c r="BT326" i="13"/>
  <c r="U45" i="13"/>
  <c r="U343" i="13" s="1"/>
  <c r="I45" i="12"/>
  <c r="BF51" i="2"/>
  <c r="BF51" i="3" s="1"/>
  <c r="AF20" i="5"/>
  <c r="AL22" i="5"/>
  <c r="AY22" i="5" s="1"/>
  <c r="W7" i="7"/>
  <c r="Z68" i="9"/>
  <c r="V57" i="12"/>
  <c r="U12" i="12"/>
  <c r="J13" i="12"/>
  <c r="T34" i="12"/>
  <c r="I36" i="12"/>
  <c r="G38" i="12"/>
  <c r="U41" i="12"/>
  <c r="Z49" i="12"/>
  <c r="R53" i="12"/>
  <c r="H54" i="12"/>
  <c r="R102" i="12"/>
  <c r="H105" i="12"/>
  <c r="S105" i="12"/>
  <c r="P108" i="13"/>
  <c r="AL108" i="13"/>
  <c r="Z198" i="13"/>
  <c r="AP198" i="13"/>
  <c r="AA249" i="13"/>
  <c r="BQ249" i="13"/>
  <c r="AG313" i="13"/>
  <c r="AR320" i="13"/>
  <c r="O12" i="5"/>
  <c r="BD66" i="9"/>
  <c r="H125" i="11"/>
  <c r="E148" i="11"/>
  <c r="Z11" i="12"/>
  <c r="V28" i="12"/>
  <c r="W57" i="12"/>
  <c r="L104" i="12"/>
  <c r="O27" i="12"/>
  <c r="R29" i="12"/>
  <c r="W29" i="12"/>
  <c r="H34" i="11"/>
  <c r="X36" i="12"/>
  <c r="X38" i="12"/>
  <c r="W41" i="13"/>
  <c r="W342" i="13" s="1"/>
  <c r="Y42" i="12"/>
  <c r="E59" i="11"/>
  <c r="V84" i="12"/>
  <c r="G86" i="12"/>
  <c r="Z86" i="12"/>
  <c r="T87" i="12"/>
  <c r="J88" i="12"/>
  <c r="Y89" i="12"/>
  <c r="O90" i="12"/>
  <c r="T90" i="12"/>
  <c r="Y90" i="12"/>
  <c r="BH95" i="13"/>
  <c r="BH350" i="13" s="1"/>
  <c r="V94" i="12"/>
  <c r="V93" i="12" s="1"/>
  <c r="AD101" i="13"/>
  <c r="N105" i="12"/>
  <c r="N111" i="12"/>
  <c r="AA195" i="13"/>
  <c r="BS163" i="13"/>
  <c r="Y162" i="12"/>
  <c r="Y159" i="12" s="1"/>
  <c r="AP311" i="13"/>
  <c r="AV317" i="13"/>
  <c r="G16" i="12"/>
  <c r="AI313" i="13"/>
  <c r="AT320" i="13"/>
  <c r="BS311" i="13"/>
  <c r="E120" i="11"/>
  <c r="E154" i="11"/>
  <c r="BK51" i="2"/>
  <c r="BK51" i="3" s="1"/>
  <c r="AF13" i="5"/>
  <c r="AF14" i="5" s="1"/>
  <c r="AF41" i="5" s="1"/>
  <c r="L16" i="12"/>
  <c r="BB301" i="13"/>
  <c r="C22" i="5"/>
  <c r="C23" i="5" s="1"/>
  <c r="G22" i="5"/>
  <c r="G23" i="5" s="1"/>
  <c r="CC18" i="13"/>
  <c r="X26" i="13"/>
  <c r="X341" i="13" s="1"/>
  <c r="E25" i="11"/>
  <c r="H30" i="12"/>
  <c r="I32" i="12"/>
  <c r="O34" i="12"/>
  <c r="N79" i="12"/>
  <c r="I282" i="13"/>
  <c r="AE310" i="13"/>
  <c r="Y41" i="13"/>
  <c r="Y342" i="13" s="1"/>
  <c r="AE51" i="2"/>
  <c r="AE51" i="3" s="1"/>
  <c r="AT20" i="5"/>
  <c r="O22" i="5"/>
  <c r="BC7" i="7"/>
  <c r="F126" i="11"/>
  <c r="E135" i="11"/>
  <c r="E158" i="11"/>
  <c r="Y18" i="12"/>
  <c r="X205" i="12"/>
  <c r="AU51" i="2"/>
  <c r="AU51" i="3" s="1"/>
  <c r="R10" i="12"/>
  <c r="L12" i="12"/>
  <c r="V19" i="12"/>
  <c r="CD21" i="13"/>
  <c r="I26" i="12"/>
  <c r="X31" i="12"/>
  <c r="L35" i="12"/>
  <c r="Y36" i="12"/>
  <c r="P42" i="12"/>
  <c r="F71" i="11"/>
  <c r="J74" i="12"/>
  <c r="N75" i="12"/>
  <c r="H84" i="12"/>
  <c r="H86" i="12"/>
  <c r="Q86" i="12"/>
  <c r="V86" i="12"/>
  <c r="U87" i="12"/>
  <c r="U90" i="12"/>
  <c r="M92" i="12"/>
  <c r="X92" i="12"/>
  <c r="AJ101" i="13"/>
  <c r="BB163" i="13"/>
  <c r="R23" i="4" s="1"/>
  <c r="H282" i="13"/>
  <c r="BG310" i="13"/>
  <c r="BU310" i="13"/>
  <c r="AE311" i="13"/>
  <c r="AS311" i="13"/>
  <c r="AX67" i="9"/>
  <c r="W22" i="5"/>
  <c r="Q35" i="12"/>
  <c r="AA60" i="13"/>
  <c r="AA345" i="13" s="1"/>
  <c r="CC65" i="13"/>
  <c r="BV64" i="13"/>
  <c r="BV346" i="13" s="1"/>
  <c r="N92" i="12"/>
  <c r="R166" i="12"/>
  <c r="S204" i="12" s="1"/>
  <c r="AX208" i="13"/>
  <c r="BD209" i="13"/>
  <c r="T167" i="12"/>
  <c r="T205" i="12" s="1"/>
  <c r="T14" i="5"/>
  <c r="L13" i="5"/>
  <c r="L14" i="5" s="1"/>
  <c r="L41" i="5" s="1"/>
  <c r="AO66" i="9"/>
  <c r="D11" i="11"/>
  <c r="E123" i="11"/>
  <c r="X16" i="12"/>
  <c r="G44" i="12"/>
  <c r="N120" i="12"/>
  <c r="Z205" i="12"/>
  <c r="P9" i="13"/>
  <c r="W12" i="12"/>
  <c r="L17" i="12"/>
  <c r="X30" i="12"/>
  <c r="X32" i="12"/>
  <c r="K45" i="12"/>
  <c r="K43" i="12" s="1"/>
  <c r="V48" i="12"/>
  <c r="N51" i="12"/>
  <c r="S51" i="12"/>
  <c r="H50" i="11"/>
  <c r="O53" i="12"/>
  <c r="T55" i="12"/>
  <c r="Z56" i="12"/>
  <c r="V65" i="12"/>
  <c r="I67" i="12"/>
  <c r="BE72" i="13"/>
  <c r="BE347" i="13" s="1"/>
  <c r="Q72" i="12"/>
  <c r="P73" i="12"/>
  <c r="U73" i="12"/>
  <c r="O75" i="12"/>
  <c r="G73" i="11"/>
  <c r="AV79" i="13"/>
  <c r="AV348" i="13" s="1"/>
  <c r="X84" i="12"/>
  <c r="E85" i="11"/>
  <c r="V87" i="12"/>
  <c r="Q90" i="12"/>
  <c r="L91" i="12"/>
  <c r="AE196" i="13"/>
  <c r="AW196" i="13"/>
  <c r="BN196" i="13"/>
  <c r="AY208" i="13"/>
  <c r="J205" i="12"/>
  <c r="BU311" i="13"/>
  <c r="BU312" i="13" s="1"/>
  <c r="Y317" i="13"/>
  <c r="AH320" i="13"/>
  <c r="BY51" i="2"/>
  <c r="BY51" i="3" s="1"/>
  <c r="BA7" i="7"/>
  <c r="X60" i="12"/>
  <c r="P121" i="12"/>
  <c r="P120" i="12" s="1"/>
  <c r="AN9" i="13"/>
  <c r="BG72" i="13"/>
  <c r="BG347" i="13" s="1"/>
  <c r="AY79" i="13"/>
  <c r="AY348" i="13" s="1"/>
  <c r="P88" i="12"/>
  <c r="K89" i="12"/>
  <c r="AR317" i="13"/>
  <c r="AV320" i="13"/>
  <c r="S16" i="12"/>
  <c r="AT51" i="2"/>
  <c r="AT51" i="3" s="1"/>
  <c r="AW21" i="5"/>
  <c r="AW7" i="7"/>
  <c r="F11" i="11"/>
  <c r="E72" i="11"/>
  <c r="F152" i="11"/>
  <c r="T120" i="12"/>
  <c r="D29" i="11"/>
  <c r="N31" i="12"/>
  <c r="AY60" i="13"/>
  <c r="AY345" i="13" s="1"/>
  <c r="N64" i="12"/>
  <c r="M66" i="12"/>
  <c r="T67" i="12"/>
  <c r="N69" i="12"/>
  <c r="V71" i="12"/>
  <c r="Z73" i="12"/>
  <c r="K75" i="12"/>
  <c r="Y75" i="12"/>
  <c r="Z82" i="12"/>
  <c r="I85" i="12"/>
  <c r="Y109" i="12"/>
  <c r="AL244" i="13"/>
  <c r="BC317" i="13"/>
  <c r="BV320" i="13"/>
  <c r="R7" i="7"/>
  <c r="AL9" i="13"/>
  <c r="AA301" i="13"/>
  <c r="H41" i="12"/>
  <c r="I42" i="12"/>
  <c r="I39" i="12" s="1"/>
  <c r="AC45" i="13"/>
  <c r="AC343" i="13" s="1"/>
  <c r="BS45" i="13"/>
  <c r="BS343" i="13" s="1"/>
  <c r="L45" i="12"/>
  <c r="N50" i="12"/>
  <c r="T51" i="12"/>
  <c r="K54" i="12"/>
  <c r="L57" i="12"/>
  <c r="Z59" i="12"/>
  <c r="W65" i="12"/>
  <c r="J69" i="12"/>
  <c r="G72" i="12"/>
  <c r="R72" i="12"/>
  <c r="P74" i="12"/>
  <c r="O76" i="12"/>
  <c r="W80" i="12"/>
  <c r="O83" i="12"/>
  <c r="S85" i="12"/>
  <c r="R87" i="12"/>
  <c r="L88" i="12"/>
  <c r="G89" i="12"/>
  <c r="R89" i="12"/>
  <c r="W89" i="12"/>
  <c r="R90" i="12"/>
  <c r="Y92" i="12"/>
  <c r="BN105" i="13"/>
  <c r="X105" i="12"/>
  <c r="O108" i="12"/>
  <c r="V135" i="13"/>
  <c r="Z194" i="13"/>
  <c r="S195" i="13"/>
  <c r="BN207" i="13"/>
  <c r="BB208" i="13"/>
  <c r="BS208" i="13"/>
  <c r="R210" i="13"/>
  <c r="AK210" i="13"/>
  <c r="AK244" i="13"/>
  <c r="O237" i="13"/>
  <c r="P230" i="13" s="1"/>
  <c r="P237" i="13" s="1"/>
  <c r="Q230" i="13" s="1"/>
  <c r="Q237" i="13" s="1"/>
  <c r="R230" i="13" s="1"/>
  <c r="R237" i="13" s="1"/>
  <c r="S230" i="13" s="1"/>
  <c r="S237" i="13" s="1"/>
  <c r="T230" i="13" s="1"/>
  <c r="T237" i="13" s="1"/>
  <c r="U230" i="13" s="1"/>
  <c r="U237" i="13" s="1"/>
  <c r="V230" i="13" s="1"/>
  <c r="V237" i="13" s="1"/>
  <c r="W230" i="13" s="1"/>
  <c r="W237" i="13" s="1"/>
  <c r="X230" i="13" s="1"/>
  <c r="X237" i="13" s="1"/>
  <c r="Y230" i="13" s="1"/>
  <c r="Y237" i="13" s="1"/>
  <c r="Z230" i="13" s="1"/>
  <c r="Z237" i="13" s="1"/>
  <c r="AA230" i="13" s="1"/>
  <c r="AA237" i="13" s="1"/>
  <c r="AB230" i="13" s="1"/>
  <c r="AB237" i="13" s="1"/>
  <c r="AC230" i="13" s="1"/>
  <c r="AC237" i="13" s="1"/>
  <c r="AD230" i="13" s="1"/>
  <c r="AD237" i="13" s="1"/>
  <c r="AE230" i="13" s="1"/>
  <c r="AE237" i="13" s="1"/>
  <c r="AF230" i="13" s="1"/>
  <c r="AF237" i="13" s="1"/>
  <c r="AG230" i="13" s="1"/>
  <c r="AG237" i="13" s="1"/>
  <c r="AH230" i="13" s="1"/>
  <c r="AH237" i="13" s="1"/>
  <c r="AI230" i="13" s="1"/>
  <c r="AI237" i="13" s="1"/>
  <c r="AJ230" i="13" s="1"/>
  <c r="AJ237" i="13" s="1"/>
  <c r="AK230" i="13" s="1"/>
  <c r="AK237" i="13" s="1"/>
  <c r="AL230" i="13" s="1"/>
  <c r="AL237" i="13" s="1"/>
  <c r="AM230" i="13" s="1"/>
  <c r="AM237" i="13" s="1"/>
  <c r="AN230" i="13" s="1"/>
  <c r="AN237" i="13" s="1"/>
  <c r="AO230" i="13" s="1"/>
  <c r="AO237" i="13" s="1"/>
  <c r="AP230" i="13" s="1"/>
  <c r="AP237" i="13" s="1"/>
  <c r="AQ230" i="13" s="1"/>
  <c r="AQ237" i="13" s="1"/>
  <c r="AR230" i="13" s="1"/>
  <c r="AR237" i="13" s="1"/>
  <c r="AS230" i="13" s="1"/>
  <c r="AS237" i="13" s="1"/>
  <c r="AT230" i="13" s="1"/>
  <c r="AT237" i="13" s="1"/>
  <c r="AU230" i="13" s="1"/>
  <c r="AU237" i="13" s="1"/>
  <c r="AV230" i="13" s="1"/>
  <c r="AV237" i="13" s="1"/>
  <c r="AW230" i="13" s="1"/>
  <c r="AW237" i="13" s="1"/>
  <c r="AX230" i="13" s="1"/>
  <c r="AX237" i="13" s="1"/>
  <c r="AY230" i="13" s="1"/>
  <c r="AY237" i="13" s="1"/>
  <c r="AZ230" i="13" s="1"/>
  <c r="AZ237" i="13" s="1"/>
  <c r="BA230" i="13" s="1"/>
  <c r="BA237" i="13" s="1"/>
  <c r="BB230" i="13" s="1"/>
  <c r="BB237" i="13" s="1"/>
  <c r="BC230" i="13" s="1"/>
  <c r="BC237" i="13" s="1"/>
  <c r="BD230" i="13" s="1"/>
  <c r="BD237" i="13" s="1"/>
  <c r="BE230" i="13" s="1"/>
  <c r="BE237" i="13" s="1"/>
  <c r="BF230" i="13" s="1"/>
  <c r="BF237" i="13" s="1"/>
  <c r="BG230" i="13" s="1"/>
  <c r="BG237" i="13" s="1"/>
  <c r="BH230" i="13" s="1"/>
  <c r="BH237" i="13" s="1"/>
  <c r="BI230" i="13" s="1"/>
  <c r="BI237" i="13" s="1"/>
  <c r="BJ230" i="13" s="1"/>
  <c r="BJ237" i="13" s="1"/>
  <c r="BK230" i="13" s="1"/>
  <c r="BK237" i="13" s="1"/>
  <c r="BL230" i="13" s="1"/>
  <c r="BL237" i="13" s="1"/>
  <c r="BM230" i="13" s="1"/>
  <c r="BM237" i="13" s="1"/>
  <c r="BN230" i="13" s="1"/>
  <c r="BN237" i="13" s="1"/>
  <c r="BO230" i="13" s="1"/>
  <c r="BO237" i="13" s="1"/>
  <c r="BP230" i="13" s="1"/>
  <c r="BP237" i="13" s="1"/>
  <c r="BQ230" i="13" s="1"/>
  <c r="BQ237" i="13" s="1"/>
  <c r="BR230" i="13" s="1"/>
  <c r="BR237" i="13" s="1"/>
  <c r="BS230" i="13" s="1"/>
  <c r="BS237" i="13" s="1"/>
  <c r="BT230" i="13" s="1"/>
  <c r="BT237" i="13" s="1"/>
  <c r="BU230" i="13" s="1"/>
  <c r="BU237" i="13" s="1"/>
  <c r="BV230" i="13" s="1"/>
  <c r="BV237" i="13" s="1"/>
  <c r="M282" i="13"/>
  <c r="AK321" i="13"/>
  <c r="Z12" i="12"/>
  <c r="K13" i="12"/>
  <c r="K17" i="12"/>
  <c r="Z17" i="12"/>
  <c r="U27" i="12"/>
  <c r="D28" i="11"/>
  <c r="L30" i="12"/>
  <c r="M41" i="12"/>
  <c r="AB45" i="13"/>
  <c r="AB343" i="13" s="1"/>
  <c r="BQ45" i="13"/>
  <c r="BQ343" i="13" s="1"/>
  <c r="T47" i="12"/>
  <c r="I49" i="12"/>
  <c r="Y51" i="12"/>
  <c r="J53" i="12"/>
  <c r="J55" i="12"/>
  <c r="Z55" i="12"/>
  <c r="Q57" i="12"/>
  <c r="S67" i="12"/>
  <c r="I68" i="12"/>
  <c r="Y71" i="12"/>
  <c r="P79" i="13"/>
  <c r="P348" i="13" s="1"/>
  <c r="P80" i="12"/>
  <c r="M84" i="12"/>
  <c r="H82" i="11"/>
  <c r="O88" i="12"/>
  <c r="K90" i="12"/>
  <c r="Z90" i="12"/>
  <c r="H92" i="12"/>
  <c r="T105" i="13"/>
  <c r="I108" i="12"/>
  <c r="Q192" i="13"/>
  <c r="AS135" i="13"/>
  <c r="BP196" i="13"/>
  <c r="AK155" i="13"/>
  <c r="AF211" i="13"/>
  <c r="AI199" i="13"/>
  <c r="AZ208" i="13"/>
  <c r="AZ210" i="13"/>
  <c r="AB212" i="13"/>
  <c r="AI249" i="13"/>
  <c r="AW249" i="13"/>
  <c r="P244" i="13"/>
  <c r="Z310" i="13"/>
  <c r="AC321" i="13"/>
  <c r="BH310" i="13"/>
  <c r="AD311" i="13"/>
  <c r="V317" i="13"/>
  <c r="BL317" i="13"/>
  <c r="BC244" i="13"/>
  <c r="BD317" i="13"/>
  <c r="D337" i="13"/>
  <c r="U168" i="12"/>
  <c r="U206" i="12" s="1"/>
  <c r="AH9" i="13"/>
  <c r="AQ301" i="13"/>
  <c r="H19" i="12"/>
  <c r="AE26" i="13"/>
  <c r="AE341" i="13" s="1"/>
  <c r="W27" i="12"/>
  <c r="J30" i="12"/>
  <c r="T32" i="12"/>
  <c r="F33" i="11"/>
  <c r="V35" i="12"/>
  <c r="J37" i="12"/>
  <c r="N37" i="12"/>
  <c r="AV258" i="13"/>
  <c r="L32" i="5" s="1"/>
  <c r="R45" i="13"/>
  <c r="R343" i="13" s="1"/>
  <c r="W45" i="13"/>
  <c r="W343" i="13" s="1"/>
  <c r="G53" i="12"/>
  <c r="I57" i="12"/>
  <c r="X57" i="12"/>
  <c r="P64" i="12"/>
  <c r="V64" i="12"/>
  <c r="N72" i="12"/>
  <c r="M73" i="12"/>
  <c r="P76" i="12"/>
  <c r="Y76" i="12"/>
  <c r="Y84" i="12"/>
  <c r="N91" i="12"/>
  <c r="BE105" i="13"/>
  <c r="AQ196" i="13"/>
  <c r="BH196" i="13"/>
  <c r="AQ198" i="13"/>
  <c r="BE198" i="13"/>
  <c r="BK199" i="13"/>
  <c r="BR163" i="13"/>
  <c r="AH23" i="4" s="1"/>
  <c r="AJ207" i="13"/>
  <c r="Z210" i="13"/>
  <c r="AK212" i="13"/>
  <c r="AB244" i="13"/>
  <c r="AB249" i="13"/>
  <c r="W311" i="13"/>
  <c r="BE317" i="13"/>
  <c r="BS317" i="13"/>
  <c r="W8" i="12"/>
  <c r="AS301" i="13"/>
  <c r="CA51" i="2"/>
  <c r="CA51" i="3" s="1"/>
  <c r="N13" i="12"/>
  <c r="N17" i="12"/>
  <c r="N19" i="12"/>
  <c r="I28" i="12"/>
  <c r="Y32" i="12"/>
  <c r="D34" i="11"/>
  <c r="T37" i="12"/>
  <c r="Q41" i="12"/>
  <c r="Q42" i="12"/>
  <c r="BH45" i="13"/>
  <c r="BH343" i="13" s="1"/>
  <c r="J48" i="12"/>
  <c r="Q49" i="12"/>
  <c r="N55" i="12"/>
  <c r="I65" i="12"/>
  <c r="P69" i="12"/>
  <c r="BP72" i="13"/>
  <c r="BP347" i="13" s="1"/>
  <c r="G71" i="11"/>
  <c r="W73" i="12"/>
  <c r="W74" i="12"/>
  <c r="U76" i="12"/>
  <c r="Q83" i="12"/>
  <c r="I91" i="12"/>
  <c r="P92" i="12"/>
  <c r="BL105" i="13"/>
  <c r="M131" i="12"/>
  <c r="BK135" i="13"/>
  <c r="AS198" i="13"/>
  <c r="BV207" i="13"/>
  <c r="AC208" i="13"/>
  <c r="AT210" i="13"/>
  <c r="BV321" i="13"/>
  <c r="AI317" i="13"/>
  <c r="BU317" i="13"/>
  <c r="G337" i="13"/>
  <c r="T12" i="12"/>
  <c r="S13" i="12"/>
  <c r="AD22" i="5"/>
  <c r="AW22" i="5" s="1"/>
  <c r="I27" i="12"/>
  <c r="U30" i="12"/>
  <c r="U32" i="12"/>
  <c r="AR45" i="13"/>
  <c r="AR343" i="13" s="1"/>
  <c r="BK45" i="13"/>
  <c r="BK343" i="13" s="1"/>
  <c r="U48" i="12"/>
  <c r="X51" i="12"/>
  <c r="R52" i="12"/>
  <c r="T54" i="12"/>
  <c r="O57" i="12"/>
  <c r="O60" i="12"/>
  <c r="Q61" i="12"/>
  <c r="U61" i="12"/>
  <c r="Q67" i="12"/>
  <c r="Q69" i="12"/>
  <c r="L71" i="12"/>
  <c r="Y72" i="12"/>
  <c r="N73" i="12"/>
  <c r="N80" i="12"/>
  <c r="Q82" i="12"/>
  <c r="X88" i="12"/>
  <c r="H89" i="12"/>
  <c r="S89" i="12"/>
  <c r="L92" i="12"/>
  <c r="BM105" i="13"/>
  <c r="Z111" i="12"/>
  <c r="BU194" i="13"/>
  <c r="AS249" i="13"/>
  <c r="BU249" i="13"/>
  <c r="BC249" i="13"/>
  <c r="BL311" i="13"/>
  <c r="AF317" i="13"/>
  <c r="BP320" i="13"/>
  <c r="W192" i="12"/>
  <c r="O8" i="12"/>
  <c r="T19" i="12"/>
  <c r="Z30" i="12"/>
  <c r="Z32" i="12"/>
  <c r="G34" i="12"/>
  <c r="H36" i="12"/>
  <c r="H35" i="11"/>
  <c r="T40" i="12"/>
  <c r="Q47" i="12"/>
  <c r="I53" i="12"/>
  <c r="S53" i="12"/>
  <c r="P60" i="12"/>
  <c r="R67" i="12"/>
  <c r="V69" i="12"/>
  <c r="O73" i="12"/>
  <c r="X73" i="12"/>
  <c r="I74" i="12"/>
  <c r="CB82" i="13"/>
  <c r="AD83" i="13"/>
  <c r="AD349" i="13" s="1"/>
  <c r="J90" i="12"/>
  <c r="Q92" i="12"/>
  <c r="S101" i="13"/>
  <c r="Q101" i="12"/>
  <c r="BM124" i="13"/>
  <c r="AC12" i="4" s="1"/>
  <c r="O135" i="13"/>
  <c r="BC209" i="13"/>
  <c r="AW210" i="13"/>
  <c r="BH244" i="13"/>
  <c r="BC311" i="13"/>
  <c r="AK317" i="13"/>
  <c r="AY317" i="13"/>
  <c r="BM317" i="13"/>
  <c r="AU317" i="13"/>
  <c r="I337" i="13"/>
  <c r="BS201" i="13"/>
  <c r="AI23" i="4"/>
  <c r="U86" i="12"/>
  <c r="G84" i="11"/>
  <c r="BY75" i="13"/>
  <c r="Y73" i="12"/>
  <c r="G72" i="11"/>
  <c r="V59" i="12"/>
  <c r="CD61" i="13"/>
  <c r="V211" i="13"/>
  <c r="G87" i="12"/>
  <c r="I88" i="12"/>
  <c r="O204" i="12"/>
  <c r="K86" i="12"/>
  <c r="E84" i="11"/>
  <c r="P86" i="12"/>
  <c r="F84" i="11"/>
  <c r="H70" i="11"/>
  <c r="W72" i="12"/>
  <c r="X75" i="12"/>
  <c r="H73" i="11"/>
  <c r="N154" i="12"/>
  <c r="N207" i="12" s="1"/>
  <c r="E152" i="11"/>
  <c r="E204" i="11" s="1"/>
  <c r="V166" i="12"/>
  <c r="W204" i="12" s="1"/>
  <c r="G164" i="11"/>
  <c r="H201" i="11" s="1"/>
  <c r="O69" i="12"/>
  <c r="F67" i="11"/>
  <c r="E90" i="11"/>
  <c r="K92" i="12"/>
  <c r="AM211" i="13"/>
  <c r="W87" i="12"/>
  <c r="AP7" i="7"/>
  <c r="M7" i="7"/>
  <c r="F153" i="11"/>
  <c r="S42" i="12"/>
  <c r="G40" i="11"/>
  <c r="AZ72" i="13"/>
  <c r="AZ347" i="13" s="1"/>
  <c r="I75" i="12"/>
  <c r="BA83" i="13"/>
  <c r="BA349" i="13" s="1"/>
  <c r="S82" i="12"/>
  <c r="F74" i="11"/>
  <c r="CB70" i="13"/>
  <c r="F66" i="11"/>
  <c r="Z68" i="12"/>
  <c r="BY70" i="13"/>
  <c r="K73" i="12"/>
  <c r="E71" i="11"/>
  <c r="CD81" i="13"/>
  <c r="V79" i="12"/>
  <c r="AJ311" i="13"/>
  <c r="AU321" i="13"/>
  <c r="G52" i="11"/>
  <c r="H191" i="11"/>
  <c r="O80" i="12"/>
  <c r="R330" i="13"/>
  <c r="H16" i="12"/>
  <c r="BH330" i="13"/>
  <c r="V16" i="12"/>
  <c r="AB332" i="13"/>
  <c r="K18" i="12"/>
  <c r="AW333" i="13"/>
  <c r="R20" i="12"/>
  <c r="AV321" i="13"/>
  <c r="AK311" i="13"/>
  <c r="BT320" i="13"/>
  <c r="BT321" i="13"/>
  <c r="BI313" i="13"/>
  <c r="E139" i="11"/>
  <c r="E187" i="11" s="1"/>
  <c r="R249" i="13"/>
  <c r="R244" i="13"/>
  <c r="BU321" i="13"/>
  <c r="BJ313" i="13"/>
  <c r="BU320" i="13"/>
  <c r="R66" i="9"/>
  <c r="L9" i="12"/>
  <c r="AJ20" i="5"/>
  <c r="BH67" i="9"/>
  <c r="AJ12" i="5"/>
  <c r="AZ249" i="13"/>
  <c r="AZ244" i="13"/>
  <c r="T67" i="9"/>
  <c r="F88" i="11"/>
  <c r="K27" i="12"/>
  <c r="AK20" i="5"/>
  <c r="AK12" i="5"/>
  <c r="BX34" i="13"/>
  <c r="H30" i="11"/>
  <c r="W32" i="12"/>
  <c r="D35" i="11"/>
  <c r="I37" i="12"/>
  <c r="W49" i="12"/>
  <c r="H47" i="11"/>
  <c r="R162" i="12"/>
  <c r="F160" i="11"/>
  <c r="Z168" i="12"/>
  <c r="Z206" i="12" s="1"/>
  <c r="H166" i="11"/>
  <c r="D59" i="11"/>
  <c r="T88" i="12"/>
  <c r="AC60" i="13"/>
  <c r="AC345" i="13" s="1"/>
  <c r="BU209" i="13"/>
  <c r="S12" i="5"/>
  <c r="K61" i="12"/>
  <c r="K58" i="12" s="1"/>
  <c r="X72" i="12"/>
  <c r="C7" i="7"/>
  <c r="AY7" i="7"/>
  <c r="F59" i="11"/>
  <c r="BB332" i="13"/>
  <c r="BB335" i="13" s="1"/>
  <c r="T18" i="12"/>
  <c r="G16" i="11"/>
  <c r="AN333" i="13"/>
  <c r="O20" i="12"/>
  <c r="BJ207" i="13"/>
  <c r="V165" i="12"/>
  <c r="V203" i="12" s="1"/>
  <c r="G163" i="11"/>
  <c r="Q212" i="13"/>
  <c r="G169" i="12"/>
  <c r="H208" i="12" s="1"/>
  <c r="Y244" i="13"/>
  <c r="X249" i="13"/>
  <c r="AN244" i="13"/>
  <c r="AN249" i="13"/>
  <c r="BU244" i="13"/>
  <c r="BT249" i="13"/>
  <c r="CH51" i="2"/>
  <c r="CH51" i="3" s="1"/>
  <c r="L87" i="12"/>
  <c r="H166" i="12"/>
  <c r="H204" i="12" s="1"/>
  <c r="I69" i="12"/>
  <c r="D67" i="11"/>
  <c r="T69" i="12"/>
  <c r="G67" i="11"/>
  <c r="BX71" i="13"/>
  <c r="H67" i="11"/>
  <c r="X101" i="13"/>
  <c r="X367" i="13" s="1"/>
  <c r="J102" i="12"/>
  <c r="X102" i="12"/>
  <c r="AP207" i="13"/>
  <c r="AN208" i="13"/>
  <c r="BF208" i="13"/>
  <c r="AK209" i="13"/>
  <c r="BE210" i="13"/>
  <c r="R212" i="13"/>
  <c r="AL212" i="13"/>
  <c r="N169" i="12"/>
  <c r="E167" i="11"/>
  <c r="X135" i="13"/>
  <c r="Y191" i="13" s="1"/>
  <c r="Z137" i="12"/>
  <c r="H135" i="11"/>
  <c r="T149" i="12"/>
  <c r="T20" i="4"/>
  <c r="BJ155" i="13"/>
  <c r="BJ197" i="13" s="1"/>
  <c r="G150" i="11"/>
  <c r="G149" i="11" s="1"/>
  <c r="N162" i="12"/>
  <c r="E160" i="11"/>
  <c r="D163" i="11"/>
  <c r="E200" i="11" s="1"/>
  <c r="J165" i="12"/>
  <c r="AR207" i="13"/>
  <c r="P165" i="12"/>
  <c r="P203" i="12" s="1"/>
  <c r="AL210" i="13"/>
  <c r="E166" i="11"/>
  <c r="E203" i="11" s="1"/>
  <c r="R205" i="12"/>
  <c r="E73" i="11"/>
  <c r="AG95" i="13"/>
  <c r="AG350" i="13" s="1"/>
  <c r="M94" i="12"/>
  <c r="M93" i="12" s="1"/>
  <c r="F73" i="11"/>
  <c r="CC73" i="13"/>
  <c r="Z71" i="12"/>
  <c r="H85" i="12"/>
  <c r="D83" i="11"/>
  <c r="M85" i="12"/>
  <c r="E83" i="11"/>
  <c r="Z7" i="7"/>
  <c r="BI7" i="7"/>
  <c r="G200" i="11"/>
  <c r="J41" i="12"/>
  <c r="X41" i="13"/>
  <c r="X342" i="13" s="1"/>
  <c r="X42" i="12"/>
  <c r="H40" i="11"/>
  <c r="BY77" i="13"/>
  <c r="I80" i="12"/>
  <c r="D78" i="11"/>
  <c r="T83" i="13"/>
  <c r="T349" i="13" s="1"/>
  <c r="F78" i="11"/>
  <c r="W84" i="12"/>
  <c r="M207" i="12"/>
  <c r="P258" i="13"/>
  <c r="P41" i="13"/>
  <c r="P342" i="13" s="1"/>
  <c r="BI330" i="13"/>
  <c r="BI16" i="13"/>
  <c r="Y26" i="5" s="1"/>
  <c r="BR310" i="13"/>
  <c r="BR311" i="13"/>
  <c r="BR312" i="13" s="1"/>
  <c r="AO320" i="13"/>
  <c r="AD313" i="13"/>
  <c r="Q68" i="9"/>
  <c r="K11" i="12"/>
  <c r="Y11" i="12"/>
  <c r="BF68" i="9"/>
  <c r="AH22" i="5"/>
  <c r="AH23" i="5" s="1"/>
  <c r="P12" i="12"/>
  <c r="H22" i="5"/>
  <c r="H23" i="5" s="1"/>
  <c r="H42" i="5" s="1"/>
  <c r="CD14" i="13"/>
  <c r="V12" i="12"/>
  <c r="AY246" i="13"/>
  <c r="G11" i="11"/>
  <c r="AK310" i="13"/>
  <c r="D86" i="11"/>
  <c r="N13" i="5"/>
  <c r="N21" i="5"/>
  <c r="N23" i="5" s="1"/>
  <c r="AL66" i="9"/>
  <c r="BM51" i="2"/>
  <c r="BM51" i="3" s="1"/>
  <c r="P20" i="5"/>
  <c r="P12" i="5"/>
  <c r="P14" i="5" s="1"/>
  <c r="P41" i="5" s="1"/>
  <c r="BO51" i="2"/>
  <c r="BO51" i="3" s="1"/>
  <c r="BG68" i="9"/>
  <c r="AI22" i="5"/>
  <c r="AJ249" i="13"/>
  <c r="AJ244" i="13"/>
  <c r="AA321" i="13"/>
  <c r="P313" i="13"/>
  <c r="AQ320" i="13"/>
  <c r="AF310" i="13"/>
  <c r="AN310" i="13"/>
  <c r="AN312" i="13" s="1"/>
  <c r="BT301" i="13"/>
  <c r="BH66" i="9"/>
  <c r="AJ21" i="5"/>
  <c r="R32" i="12"/>
  <c r="F30" i="11"/>
  <c r="D48" i="11"/>
  <c r="H50" i="12"/>
  <c r="CD110" i="13"/>
  <c r="V108" i="12"/>
  <c r="BP124" i="13"/>
  <c r="AF12" i="4" s="1"/>
  <c r="X121" i="12"/>
  <c r="X120" i="12" s="1"/>
  <c r="R129" i="12"/>
  <c r="F127" i="11"/>
  <c r="AF163" i="13"/>
  <c r="L162" i="12"/>
  <c r="L159" i="12" s="1"/>
  <c r="AF212" i="13"/>
  <c r="L169" i="12"/>
  <c r="BP249" i="13"/>
  <c r="AE325" i="13"/>
  <c r="AE326" i="13" s="1"/>
  <c r="AD325" i="13"/>
  <c r="G35" i="11"/>
  <c r="AW330" i="13"/>
  <c r="AW16" i="13"/>
  <c r="M26" i="5" s="1"/>
  <c r="AJ332" i="13"/>
  <c r="N18" i="12"/>
  <c r="BD333" i="13"/>
  <c r="T20" i="12"/>
  <c r="P29" i="12"/>
  <c r="F27" i="11"/>
  <c r="G30" i="11"/>
  <c r="S32" i="12"/>
  <c r="H69" i="11"/>
  <c r="CI51" i="2"/>
  <c r="CI51" i="3" s="1"/>
  <c r="D39" i="11"/>
  <c r="H71" i="11"/>
  <c r="V17" i="12"/>
  <c r="L32" i="12"/>
  <c r="N61" i="12"/>
  <c r="AD16" i="13"/>
  <c r="T60" i="13"/>
  <c r="T345" i="13" s="1"/>
  <c r="H60" i="12"/>
  <c r="W60" i="12"/>
  <c r="G59" i="11"/>
  <c r="S61" i="12"/>
  <c r="Y61" i="12"/>
  <c r="H59" i="11"/>
  <c r="W155" i="13"/>
  <c r="I152" i="12"/>
  <c r="I151" i="12" s="1"/>
  <c r="BI155" i="13"/>
  <c r="BV211" i="13"/>
  <c r="Z154" i="12"/>
  <c r="Z207" i="12" s="1"/>
  <c r="H152" i="11"/>
  <c r="H204" i="11" s="1"/>
  <c r="AO199" i="13"/>
  <c r="O156" i="12"/>
  <c r="P195" i="12" s="1"/>
  <c r="Y207" i="13"/>
  <c r="W208" i="13"/>
  <c r="AL209" i="13"/>
  <c r="E165" i="11"/>
  <c r="F202" i="11" s="1"/>
  <c r="BE209" i="13"/>
  <c r="AM212" i="13"/>
  <c r="AA7" i="7"/>
  <c r="E40" i="11"/>
  <c r="O65" i="12"/>
  <c r="BE365" i="13"/>
  <c r="U20" i="4"/>
  <c r="AA207" i="13"/>
  <c r="BO207" i="13"/>
  <c r="BK208" i="13"/>
  <c r="BH210" i="13"/>
  <c r="U212" i="13"/>
  <c r="AC67" i="9"/>
  <c r="AM301" i="13"/>
  <c r="BZ37" i="13"/>
  <c r="CA37" i="13"/>
  <c r="G33" i="11"/>
  <c r="G53" i="11"/>
  <c r="S55" i="12"/>
  <c r="S84" i="12"/>
  <c r="G82" i="11"/>
  <c r="Z135" i="13"/>
  <c r="Z191" i="13" s="1"/>
  <c r="D130" i="11"/>
  <c r="AY196" i="13"/>
  <c r="R145" i="12"/>
  <c r="S192" i="12" s="1"/>
  <c r="F143" i="11"/>
  <c r="F189" i="11" s="1"/>
  <c r="AD155" i="13"/>
  <c r="W211" i="13"/>
  <c r="I154" i="12"/>
  <c r="J207" i="12" s="1"/>
  <c r="AN211" i="13"/>
  <c r="G155" i="12"/>
  <c r="Q198" i="13"/>
  <c r="AI198" i="13"/>
  <c r="M155" i="12"/>
  <c r="N194" i="12" s="1"/>
  <c r="AZ198" i="13"/>
  <c r="AA199" i="13"/>
  <c r="N161" i="12"/>
  <c r="AL163" i="13"/>
  <c r="E159" i="11"/>
  <c r="AB207" i="13"/>
  <c r="X203" i="12"/>
  <c r="Z208" i="13"/>
  <c r="J166" i="12"/>
  <c r="J204" i="12" s="1"/>
  <c r="BI209" i="13"/>
  <c r="AQ212" i="13"/>
  <c r="AS7" i="7"/>
  <c r="AD67" i="9"/>
  <c r="P11" i="12"/>
  <c r="F22" i="5"/>
  <c r="AO22" i="5" s="1"/>
  <c r="W31" i="12"/>
  <c r="P34" i="12"/>
  <c r="Y35" i="12"/>
  <c r="J36" i="12"/>
  <c r="T36" i="12"/>
  <c r="T38" i="12"/>
  <c r="X48" i="13"/>
  <c r="X344" i="13" s="1"/>
  <c r="K52" i="12"/>
  <c r="E50" i="11"/>
  <c r="F50" i="11"/>
  <c r="CD54" i="13"/>
  <c r="V52" i="12"/>
  <c r="CD113" i="13"/>
  <c r="V111" i="12"/>
  <c r="Z123" i="12"/>
  <c r="H121" i="11"/>
  <c r="BV135" i="13"/>
  <c r="Z133" i="12"/>
  <c r="Z131" i="12" s="1"/>
  <c r="Z138" i="12"/>
  <c r="H136" i="11"/>
  <c r="AF155" i="13"/>
  <c r="L152" i="12"/>
  <c r="L151" i="12" s="1"/>
  <c r="BL155" i="13"/>
  <c r="BJ211" i="13"/>
  <c r="V154" i="12"/>
  <c r="R198" i="13"/>
  <c r="AJ198" i="13"/>
  <c r="Y194" i="12"/>
  <c r="AW199" i="13"/>
  <c r="V163" i="13"/>
  <c r="AN163" i="13"/>
  <c r="D23" i="4" s="1"/>
  <c r="AW207" i="13"/>
  <c r="BJ209" i="13"/>
  <c r="AR210" i="13"/>
  <c r="BJ210" i="13"/>
  <c r="AR212" i="13"/>
  <c r="P169" i="12"/>
  <c r="AI51" i="2"/>
  <c r="AI51" i="3" s="1"/>
  <c r="F20" i="5"/>
  <c r="AO20" i="5" s="1"/>
  <c r="D84" i="11"/>
  <c r="G152" i="11"/>
  <c r="V9" i="12"/>
  <c r="J18" i="12"/>
  <c r="J47" i="12"/>
  <c r="AC12" i="5"/>
  <c r="BA67" i="9"/>
  <c r="N30" i="12"/>
  <c r="CB34" i="13"/>
  <c r="O32" i="12"/>
  <c r="R33" i="12"/>
  <c r="W34" i="12"/>
  <c r="W52" i="12"/>
  <c r="CB57" i="13"/>
  <c r="R56" i="12"/>
  <c r="D85" i="11"/>
  <c r="I87" i="12"/>
  <c r="M101" i="12"/>
  <c r="N102" i="12"/>
  <c r="BU108" i="13"/>
  <c r="BU189" i="13" s="1"/>
  <c r="BJ135" i="13"/>
  <c r="BK191" i="13" s="1"/>
  <c r="V132" i="12"/>
  <c r="V131" i="12" s="1"/>
  <c r="R195" i="13"/>
  <c r="G142" i="12"/>
  <c r="H191" i="12" s="1"/>
  <c r="V149" i="12"/>
  <c r="W216" i="12" s="1"/>
  <c r="Z20" i="4"/>
  <c r="BS155" i="13"/>
  <c r="Y152" i="12"/>
  <c r="Y151" i="12" s="1"/>
  <c r="BM155" i="13"/>
  <c r="W153" i="12"/>
  <c r="W151" i="12" s="1"/>
  <c r="BB198" i="13"/>
  <c r="AX199" i="13"/>
  <c r="R156" i="12"/>
  <c r="S195" i="12" s="1"/>
  <c r="AJ7" i="7"/>
  <c r="AL301" i="13"/>
  <c r="Z66" i="9"/>
  <c r="CD12" i="13"/>
  <c r="Z12" i="5"/>
  <c r="BT41" i="13"/>
  <c r="BT342" i="13" s="1"/>
  <c r="Z41" i="12"/>
  <c r="AX48" i="13"/>
  <c r="AX344" i="13" s="1"/>
  <c r="O68" i="12"/>
  <c r="AX135" i="13"/>
  <c r="R133" i="12"/>
  <c r="AP194" i="13"/>
  <c r="O141" i="12"/>
  <c r="P190" i="12" s="1"/>
  <c r="U154" i="12"/>
  <c r="BG211" i="13"/>
  <c r="BQ198" i="13"/>
  <c r="Z199" i="13"/>
  <c r="J156" i="12"/>
  <c r="D154" i="11"/>
  <c r="BM199" i="13"/>
  <c r="Y208" i="13"/>
  <c r="S210" i="13"/>
  <c r="H14" i="5"/>
  <c r="H41" i="5" s="1"/>
  <c r="AR7" i="7"/>
  <c r="S301" i="13"/>
  <c r="K37" i="12"/>
  <c r="E35" i="11"/>
  <c r="AX45" i="13"/>
  <c r="AX343" i="13" s="1"/>
  <c r="R44" i="12"/>
  <c r="BY63" i="13"/>
  <c r="AJ51" i="2"/>
  <c r="AJ51" i="3" s="1"/>
  <c r="Y13" i="5"/>
  <c r="AE7" i="7"/>
  <c r="AO332" i="13"/>
  <c r="O18" i="12"/>
  <c r="BG332" i="13"/>
  <c r="U18" i="12"/>
  <c r="S19" i="12"/>
  <c r="G17" i="11"/>
  <c r="AS333" i="13"/>
  <c r="Q20" i="12"/>
  <c r="BJ333" i="13"/>
  <c r="CD22" i="13"/>
  <c r="AW72" i="13"/>
  <c r="AW347" i="13" s="1"/>
  <c r="X76" i="12"/>
  <c r="H74" i="11"/>
  <c r="AB83" i="13"/>
  <c r="AB349" i="13" s="1"/>
  <c r="AU311" i="13"/>
  <c r="AU312" i="13" s="1"/>
  <c r="AU310" i="13"/>
  <c r="BF321" i="13"/>
  <c r="W310" i="13"/>
  <c r="W312" i="13" s="1"/>
  <c r="W313" i="13"/>
  <c r="BS310" i="13"/>
  <c r="BS312" i="13" s="1"/>
  <c r="BS313" i="13"/>
  <c r="X311" i="13"/>
  <c r="BD311" i="13"/>
  <c r="BD312" i="13" s="1"/>
  <c r="BT311" i="13"/>
  <c r="Z13" i="5"/>
  <c r="P7" i="7"/>
  <c r="V7" i="7"/>
  <c r="V153" i="12"/>
  <c r="V151" i="12" s="1"/>
  <c r="AA333" i="13"/>
  <c r="K20" i="12"/>
  <c r="X26" i="12"/>
  <c r="N28" i="12"/>
  <c r="AQ321" i="13"/>
  <c r="C13" i="5"/>
  <c r="C14" i="5" s="1"/>
  <c r="J23" i="5"/>
  <c r="J24" i="5" s="1"/>
  <c r="Q7" i="7"/>
  <c r="D7" i="7"/>
  <c r="AZ7" i="7"/>
  <c r="J7" i="7"/>
  <c r="BF7" i="7"/>
  <c r="H49" i="11"/>
  <c r="E128" i="11"/>
  <c r="E185" i="11" s="1"/>
  <c r="H10" i="12"/>
  <c r="Z27" i="12"/>
  <c r="W156" i="12"/>
  <c r="W195" i="12" s="1"/>
  <c r="V161" i="12"/>
  <c r="V159" i="12" s="1"/>
  <c r="M13" i="12"/>
  <c r="AD23" i="5"/>
  <c r="AD42" i="5" s="1"/>
  <c r="AP41" i="13"/>
  <c r="AP342" i="13" s="1"/>
  <c r="P41" i="12"/>
  <c r="AG48" i="13"/>
  <c r="AG344" i="13" s="1"/>
  <c r="BI48" i="13"/>
  <c r="BI344" i="13" s="1"/>
  <c r="O48" i="12"/>
  <c r="T49" i="12"/>
  <c r="O51" i="12"/>
  <c r="X52" i="12"/>
  <c r="P55" i="12"/>
  <c r="G56" i="12"/>
  <c r="S56" i="12"/>
  <c r="L64" i="12"/>
  <c r="H66" i="11"/>
  <c r="AD72" i="13"/>
  <c r="AD347" i="13" s="1"/>
  <c r="L75" i="12"/>
  <c r="L70" i="12" s="1"/>
  <c r="H88" i="11"/>
  <c r="P104" i="12"/>
  <c r="P103" i="12" s="1"/>
  <c r="AR105" i="13"/>
  <c r="BM135" i="13"/>
  <c r="W132" i="12"/>
  <c r="W131" i="12" s="1"/>
  <c r="I191" i="12"/>
  <c r="G145" i="12"/>
  <c r="H192" i="12" s="1"/>
  <c r="R196" i="13"/>
  <c r="AW244" i="13"/>
  <c r="E7" i="7"/>
  <c r="U7" i="7"/>
  <c r="AD7" i="7"/>
  <c r="BN41" i="13"/>
  <c r="BN342" i="13" s="1"/>
  <c r="AL41" i="13"/>
  <c r="AL342" i="13" s="1"/>
  <c r="N109" i="12"/>
  <c r="BT124" i="13"/>
  <c r="AJ12" i="4" s="1"/>
  <c r="AR128" i="13"/>
  <c r="AF135" i="13"/>
  <c r="L132" i="12"/>
  <c r="L131" i="12" s="1"/>
  <c r="AS211" i="13"/>
  <c r="BL211" i="13"/>
  <c r="T198" i="13"/>
  <c r="H155" i="12"/>
  <c r="I194" i="12" s="1"/>
  <c r="N155" i="12"/>
  <c r="O194" i="12" s="1"/>
  <c r="AL198" i="13"/>
  <c r="BV198" i="13"/>
  <c r="Z155" i="12"/>
  <c r="Z194" i="12" s="1"/>
  <c r="AD199" i="13"/>
  <c r="AY199" i="13"/>
  <c r="BT199" i="13"/>
  <c r="K282" i="13"/>
  <c r="BH320" i="13"/>
  <c r="BH321" i="13"/>
  <c r="H86" i="11"/>
  <c r="Z190" i="12"/>
  <c r="O33" i="12"/>
  <c r="W38" i="12"/>
  <c r="AT258" i="13"/>
  <c r="J32" i="5" s="1"/>
  <c r="AT41" i="13"/>
  <c r="AT342" i="13" s="1"/>
  <c r="G75" i="12"/>
  <c r="AE105" i="13"/>
  <c r="L105" i="12"/>
  <c r="I110" i="12"/>
  <c r="R111" i="12"/>
  <c r="AR192" i="13"/>
  <c r="BF135" i="13"/>
  <c r="BF191" i="13" s="1"/>
  <c r="T195" i="13"/>
  <c r="Q196" i="13"/>
  <c r="AI196" i="13"/>
  <c r="M145" i="12"/>
  <c r="N192" i="12" s="1"/>
  <c r="BO155" i="13"/>
  <c r="AB211" i="13"/>
  <c r="AT211" i="13"/>
  <c r="BM211" i="13"/>
  <c r="W154" i="12"/>
  <c r="W207" i="12" s="1"/>
  <c r="U198" i="13"/>
  <c r="AM198" i="13"/>
  <c r="U317" i="13"/>
  <c r="BA317" i="13"/>
  <c r="BQ317" i="13"/>
  <c r="AB14" i="5"/>
  <c r="AB41" i="5" s="1"/>
  <c r="AT7" i="7"/>
  <c r="S75" i="12"/>
  <c r="Q89" i="12"/>
  <c r="K91" i="12"/>
  <c r="Q91" i="12"/>
  <c r="V92" i="12"/>
  <c r="V109" i="12"/>
  <c r="BL124" i="13"/>
  <c r="AB12" i="4" s="1"/>
  <c r="O311" i="13"/>
  <c r="BK311" i="13"/>
  <c r="G14" i="5"/>
  <c r="G41" i="5" s="1"/>
  <c r="Y7" i="7"/>
  <c r="AO7" i="7"/>
  <c r="AB7" i="7"/>
  <c r="BH7" i="7"/>
  <c r="AU7" i="7"/>
  <c r="G204" i="11"/>
  <c r="N126" i="12"/>
  <c r="CB39" i="13"/>
  <c r="Q48" i="13"/>
  <c r="Q344" i="13" s="1"/>
  <c r="CD51" i="13"/>
  <c r="V49" i="12"/>
  <c r="Y50" i="12"/>
  <c r="CC54" i="13"/>
  <c r="Z52" i="12"/>
  <c r="AV60" i="13"/>
  <c r="AV345" i="13" s="1"/>
  <c r="V61" i="12"/>
  <c r="T65" i="12"/>
  <c r="X72" i="13"/>
  <c r="X347" i="13" s="1"/>
  <c r="J73" i="12"/>
  <c r="N88" i="12"/>
  <c r="BG101" i="13"/>
  <c r="V101" i="12"/>
  <c r="Q102" i="12"/>
  <c r="I109" i="12"/>
  <c r="S111" i="12"/>
  <c r="AD124" i="13"/>
  <c r="AW128" i="13"/>
  <c r="Z150" i="12"/>
  <c r="H148" i="11"/>
  <c r="O244" i="13"/>
  <c r="O249" i="13"/>
  <c r="P311" i="13"/>
  <c r="AF311" i="13"/>
  <c r="BM326" i="13"/>
  <c r="AV301" i="13"/>
  <c r="J12" i="12"/>
  <c r="BG330" i="13"/>
  <c r="BG338" i="13" s="1"/>
  <c r="BG16" i="13"/>
  <c r="W26" i="5" s="1"/>
  <c r="O28" i="12"/>
  <c r="AG41" i="13"/>
  <c r="AG342" i="13" s="1"/>
  <c r="M42" i="12"/>
  <c r="BA45" i="13"/>
  <c r="BA343" i="13" s="1"/>
  <c r="J45" i="12"/>
  <c r="Z51" i="12"/>
  <c r="O55" i="12"/>
  <c r="CA57" i="13"/>
  <c r="U57" i="12"/>
  <c r="AG60" i="13"/>
  <c r="AG345" i="13" s="1"/>
  <c r="U60" i="12"/>
  <c r="BH64" i="13"/>
  <c r="BH346" i="13" s="1"/>
  <c r="N66" i="12"/>
  <c r="M87" i="12"/>
  <c r="X87" i="12"/>
  <c r="W92" i="12"/>
  <c r="CD96" i="13"/>
  <c r="CD95" i="13" s="1"/>
  <c r="BJ95" i="13"/>
  <c r="BJ350" i="13" s="1"/>
  <c r="BI101" i="13"/>
  <c r="AU101" i="13"/>
  <c r="BB105" i="13"/>
  <c r="BB108" i="13"/>
  <c r="BB206" i="13" s="1"/>
  <c r="AL124" i="13"/>
  <c r="BR124" i="13"/>
  <c r="AH12" i="4" s="1"/>
  <c r="O310" i="13"/>
  <c r="O313" i="13"/>
  <c r="BK310" i="13"/>
  <c r="BK312" i="13" s="1"/>
  <c r="E337" i="13"/>
  <c r="T33" i="12"/>
  <c r="K35" i="12"/>
  <c r="G36" i="12"/>
  <c r="AH48" i="13"/>
  <c r="AH344" i="13" s="1"/>
  <c r="W50" i="12"/>
  <c r="W72" i="13"/>
  <c r="W347" i="13" s="1"/>
  <c r="G76" i="12"/>
  <c r="J85" i="12"/>
  <c r="Y311" i="13"/>
  <c r="BE311" i="13"/>
  <c r="T301" i="13"/>
  <c r="BK301" i="13"/>
  <c r="H12" i="12"/>
  <c r="BO329" i="13"/>
  <c r="BO16" i="13"/>
  <c r="AE26" i="5" s="1"/>
  <c r="M36" i="12"/>
  <c r="Y37" i="12"/>
  <c r="V41" i="13"/>
  <c r="V342" i="13" s="1"/>
  <c r="BL45" i="13"/>
  <c r="BL343" i="13" s="1"/>
  <c r="R73" i="12"/>
  <c r="Z74" i="12"/>
  <c r="BR83" i="13"/>
  <c r="BR349" i="13" s="1"/>
  <c r="T91" i="12"/>
  <c r="BG317" i="13"/>
  <c r="BX53" i="13"/>
  <c r="BX59" i="13"/>
  <c r="BX74" i="13"/>
  <c r="BP79" i="13"/>
  <c r="BP348" i="13" s="1"/>
  <c r="BO83" i="13"/>
  <c r="BO349" i="13" s="1"/>
  <c r="P124" i="13"/>
  <c r="P364" i="13" s="1"/>
  <c r="R207" i="13"/>
  <c r="R208" i="13"/>
  <c r="BC208" i="13"/>
  <c r="BV208" i="13"/>
  <c r="AG209" i="13"/>
  <c r="BA209" i="13"/>
  <c r="AF210" i="13"/>
  <c r="BA210" i="13"/>
  <c r="U311" i="13"/>
  <c r="BQ311" i="13"/>
  <c r="AC317" i="13"/>
  <c r="AS317" i="13"/>
  <c r="BI317" i="13"/>
  <c r="AU326" i="13"/>
  <c r="AR26" i="13"/>
  <c r="AR341" i="13" s="1"/>
  <c r="F35" i="11"/>
  <c r="U37" i="12"/>
  <c r="CB54" i="13"/>
  <c r="BU48" i="13"/>
  <c r="BU344" i="13" s="1"/>
  <c r="BQ60" i="13"/>
  <c r="BQ345" i="13" s="1"/>
  <c r="BL83" i="13"/>
  <c r="BL349" i="13" s="1"/>
  <c r="V124" i="13"/>
  <c r="V364" i="13" s="1"/>
  <c r="AS124" i="13"/>
  <c r="I12" i="4" s="1"/>
  <c r="AE195" i="13"/>
  <c r="BO196" i="13"/>
  <c r="AJ211" i="13"/>
  <c r="BC211" i="13"/>
  <c r="AD198" i="13"/>
  <c r="AV198" i="13"/>
  <c r="BN198" i="13"/>
  <c r="W199" i="13"/>
  <c r="I156" i="12"/>
  <c r="I195" i="12" s="1"/>
  <c r="S207" i="13"/>
  <c r="S208" i="13"/>
  <c r="AL208" i="13"/>
  <c r="AH209" i="13"/>
  <c r="BB209" i="13"/>
  <c r="BV209" i="13"/>
  <c r="AG210" i="13"/>
  <c r="V244" i="13"/>
  <c r="V311" i="13"/>
  <c r="V312" i="13" s="1"/>
  <c r="BB311" i="13"/>
  <c r="BJ326" i="13"/>
  <c r="AJ72" i="13"/>
  <c r="AJ347" i="13" s="1"/>
  <c r="O91" i="12"/>
  <c r="BG105" i="13"/>
  <c r="AD108" i="13"/>
  <c r="AD259" i="13" s="1"/>
  <c r="J109" i="12"/>
  <c r="AF208" i="13"/>
  <c r="L166" i="12"/>
  <c r="M204" i="12" s="1"/>
  <c r="AC212" i="13"/>
  <c r="K169" i="12"/>
  <c r="BS211" i="13"/>
  <c r="Z311" i="13"/>
  <c r="Z312" i="13" s="1"/>
  <c r="BV311" i="13"/>
  <c r="BV312" i="13" s="1"/>
  <c r="BJ317" i="13"/>
  <c r="R317" i="13"/>
  <c r="AH317" i="13"/>
  <c r="AX317" i="13"/>
  <c r="V325" i="13"/>
  <c r="V326" i="13" s="1"/>
  <c r="M337" i="13"/>
  <c r="Y48" i="13"/>
  <c r="Y344" i="13" s="1"/>
  <c r="CA63" i="13"/>
  <c r="BT72" i="13"/>
  <c r="BT347" i="13" s="1"/>
  <c r="AR79" i="13"/>
  <c r="AR348" i="13" s="1"/>
  <c r="AF105" i="13"/>
  <c r="BU155" i="13"/>
  <c r="AC163" i="13"/>
  <c r="AD201" i="13" s="1"/>
  <c r="BH249" i="13"/>
  <c r="AC310" i="13"/>
  <c r="U310" i="13"/>
  <c r="U313" i="13"/>
  <c r="BQ310" i="13"/>
  <c r="AQ311" i="13"/>
  <c r="O317" i="13"/>
  <c r="AE317" i="13"/>
  <c r="S317" i="13"/>
  <c r="N337" i="13"/>
  <c r="BH301" i="13"/>
  <c r="G12" i="12"/>
  <c r="H37" i="12"/>
  <c r="BX39" i="13"/>
  <c r="BL41" i="13"/>
  <c r="BL342" i="13" s="1"/>
  <c r="U56" i="12"/>
  <c r="BL64" i="13"/>
  <c r="BL346" i="13" s="1"/>
  <c r="BM64" i="13"/>
  <c r="BM346" i="13" s="1"/>
  <c r="AS79" i="13"/>
  <c r="AS348" i="13" s="1"/>
  <c r="T79" i="13"/>
  <c r="T348" i="13" s="1"/>
  <c r="AK79" i="13"/>
  <c r="AK348" i="13" s="1"/>
  <c r="AG105" i="13"/>
  <c r="C121" i="13"/>
  <c r="C123" i="13" s="1"/>
  <c r="AC198" i="13"/>
  <c r="AT198" i="13"/>
  <c r="AW163" i="13"/>
  <c r="M23" i="4" s="1"/>
  <c r="P208" i="13"/>
  <c r="AH208" i="13"/>
  <c r="AX209" i="13"/>
  <c r="AY212" i="13"/>
  <c r="D282" i="13"/>
  <c r="AO321" i="13"/>
  <c r="BJ311" i="13"/>
  <c r="BM321" i="13"/>
  <c r="BM320" i="13"/>
  <c r="BB313" i="13"/>
  <c r="BH311" i="13"/>
  <c r="BH312" i="13" s="1"/>
  <c r="T317" i="13"/>
  <c r="AJ317" i="13"/>
  <c r="H151" i="12"/>
  <c r="W301" i="13"/>
  <c r="P36" i="12"/>
  <c r="U38" i="12"/>
  <c r="AN41" i="13"/>
  <c r="AN342" i="13" s="1"/>
  <c r="BG45" i="13"/>
  <c r="BG343" i="13" s="1"/>
  <c r="Q60" i="13"/>
  <c r="Q345" i="13" s="1"/>
  <c r="AO60" i="13"/>
  <c r="AO345" i="13" s="1"/>
  <c r="BM60" i="13"/>
  <c r="BM345" i="13" s="1"/>
  <c r="K76" i="12"/>
  <c r="W101" i="13"/>
  <c r="W367" i="13" s="1"/>
  <c r="AK101" i="13"/>
  <c r="BT108" i="13"/>
  <c r="AN124" i="13"/>
  <c r="D12" i="4" s="1"/>
  <c r="AC211" i="13"/>
  <c r="V198" i="13"/>
  <c r="P199" i="13"/>
  <c r="AF199" i="13"/>
  <c r="BB199" i="13"/>
  <c r="BV199" i="13"/>
  <c r="AE207" i="13"/>
  <c r="BS207" i="13"/>
  <c r="BN208" i="13"/>
  <c r="X209" i="13"/>
  <c r="Y212" i="13"/>
  <c r="AS212" i="13"/>
  <c r="AR321" i="13"/>
  <c r="AJ321" i="13"/>
  <c r="R311" i="13"/>
  <c r="R312" i="13" s="1"/>
  <c r="AX311" i="13"/>
  <c r="Z317" i="13"/>
  <c r="BF317" i="13"/>
  <c r="BV317" i="13"/>
  <c r="BP9" i="13"/>
  <c r="BP299" i="13" s="1"/>
  <c r="O42" i="12"/>
  <c r="U42" i="12"/>
  <c r="AK45" i="13"/>
  <c r="AK343" i="13" s="1"/>
  <c r="AP60" i="13"/>
  <c r="AP345" i="13" s="1"/>
  <c r="AG64" i="13"/>
  <c r="AG346" i="13" s="1"/>
  <c r="BN72" i="13"/>
  <c r="BN347" i="13" s="1"/>
  <c r="Y72" i="13"/>
  <c r="Y347" i="13" s="1"/>
  <c r="AG83" i="13"/>
  <c r="AG349" i="13" s="1"/>
  <c r="U108" i="13"/>
  <c r="U206" i="13" s="1"/>
  <c r="Q199" i="13"/>
  <c r="BI163" i="13"/>
  <c r="Y23" i="4" s="1"/>
  <c r="G282" i="13"/>
  <c r="S311" i="13"/>
  <c r="W317" i="13"/>
  <c r="AA317" i="13"/>
  <c r="AQ317" i="13"/>
  <c r="AU301" i="13"/>
  <c r="BQ301" i="13"/>
  <c r="Q11" i="12"/>
  <c r="BY39" i="13"/>
  <c r="BA41" i="13"/>
  <c r="BA342" i="13" s="1"/>
  <c r="BI45" i="13"/>
  <c r="BI343" i="13" s="1"/>
  <c r="S49" i="12"/>
  <c r="BO72" i="13"/>
  <c r="BO347" i="13" s="1"/>
  <c r="AQ79" i="13"/>
  <c r="AQ348" i="13" s="1"/>
  <c r="BH101" i="13"/>
  <c r="AO108" i="13"/>
  <c r="AQ124" i="13"/>
  <c r="G12" i="4" s="1"/>
  <c r="BO194" i="13"/>
  <c r="AC195" i="13"/>
  <c r="U155" i="13"/>
  <c r="BG198" i="13"/>
  <c r="BN163" i="13"/>
  <c r="AD23" i="4" s="1"/>
  <c r="BQ208" i="13"/>
  <c r="AA210" i="13"/>
  <c r="J282" i="13"/>
  <c r="AY310" i="13"/>
  <c r="T311" i="13"/>
  <c r="T312" i="13" s="1"/>
  <c r="X317" i="13"/>
  <c r="BH317" i="13"/>
  <c r="L337" i="13"/>
  <c r="K159" i="12"/>
  <c r="N204" i="12"/>
  <c r="K194" i="12"/>
  <c r="Z195" i="12"/>
  <c r="H205" i="12"/>
  <c r="P188" i="12"/>
  <c r="Q207" i="12"/>
  <c r="L204" i="12"/>
  <c r="H124" i="12"/>
  <c r="K205" i="12"/>
  <c r="S207" i="12"/>
  <c r="L205" i="12"/>
  <c r="W120" i="12"/>
  <c r="R203" i="12"/>
  <c r="P204" i="12"/>
  <c r="V192" i="12"/>
  <c r="U194" i="12"/>
  <c r="V194" i="12"/>
  <c r="T204" i="12"/>
  <c r="S205" i="12"/>
  <c r="R131" i="12"/>
  <c r="K191" i="12"/>
  <c r="K216" i="12"/>
  <c r="V195" i="12"/>
  <c r="W205" i="12"/>
  <c r="Y195" i="12"/>
  <c r="M203" i="12"/>
  <c r="K206" i="12"/>
  <c r="P159" i="12"/>
  <c r="L124" i="12"/>
  <c r="N131" i="12"/>
  <c r="U195" i="12"/>
  <c r="L207" i="12"/>
  <c r="D144" i="11"/>
  <c r="G189" i="11"/>
  <c r="G157" i="11"/>
  <c r="H202" i="11"/>
  <c r="H129" i="11"/>
  <c r="H189" i="11"/>
  <c r="F191" i="11"/>
  <c r="G191" i="11"/>
  <c r="D129" i="11"/>
  <c r="F203" i="11"/>
  <c r="G129" i="11"/>
  <c r="E129" i="11"/>
  <c r="E118" i="11"/>
  <c r="F129" i="11"/>
  <c r="G192" i="11"/>
  <c r="G203" i="11"/>
  <c r="H200" i="11"/>
  <c r="F201" i="11"/>
  <c r="E191" i="11"/>
  <c r="BG21" i="2"/>
  <c r="BG33" i="2"/>
  <c r="BG22" i="2"/>
  <c r="BG10" i="1"/>
  <c r="BG42" i="2"/>
  <c r="BR42" i="1"/>
  <c r="BR21" i="1"/>
  <c r="BR33" i="1"/>
  <c r="BR22" i="1"/>
  <c r="AJ42" i="1"/>
  <c r="AJ21" i="1"/>
  <c r="AJ33" i="1"/>
  <c r="AJ22" i="1"/>
  <c r="AK34" i="1"/>
  <c r="BQ34" i="1"/>
  <c r="BR34" i="1"/>
  <c r="E39" i="1"/>
  <c r="E5" i="1"/>
  <c r="E7" i="1"/>
  <c r="F8" i="1"/>
  <c r="BV21" i="1"/>
  <c r="BV33" i="1"/>
  <c r="BV22" i="1"/>
  <c r="AY33" i="1"/>
  <c r="AY22" i="1"/>
  <c r="AY42" i="1"/>
  <c r="AY21" i="1"/>
  <c r="AM21" i="2"/>
  <c r="AM42" i="2"/>
  <c r="AM11" i="1"/>
  <c r="BK21" i="2"/>
  <c r="BK22" i="2"/>
  <c r="BK11" i="1"/>
  <c r="CI42" i="2"/>
  <c r="CI11" i="1"/>
  <c r="CI22" i="1" s="1"/>
  <c r="CI21" i="2"/>
  <c r="W14" i="5"/>
  <c r="I9" i="1"/>
  <c r="AR21" i="1"/>
  <c r="AD36" i="2"/>
  <c r="AD38" i="2"/>
  <c r="BS34" i="1"/>
  <c r="AE27" i="1"/>
  <c r="BC34" i="2"/>
  <c r="BC27" i="1"/>
  <c r="CA27" i="1"/>
  <c r="AI21" i="2"/>
  <c r="AI33" i="2"/>
  <c r="AI42" i="2"/>
  <c r="AI22" i="2"/>
  <c r="CE21" i="2"/>
  <c r="CE22" i="2"/>
  <c r="CE10" i="1"/>
  <c r="CE42" i="2"/>
  <c r="CE33" i="2"/>
  <c r="BS21" i="1"/>
  <c r="BS42" i="1"/>
  <c r="BS33" i="1"/>
  <c r="BS22" i="1"/>
  <c r="AK21" i="1"/>
  <c r="AI10" i="1"/>
  <c r="AR34" i="1"/>
  <c r="AN22" i="2"/>
  <c r="AN11" i="1"/>
  <c r="BD27" i="1"/>
  <c r="BD34" i="1" s="1"/>
  <c r="AE36" i="2"/>
  <c r="AE38" i="2"/>
  <c r="J36" i="1"/>
  <c r="AJ33" i="2"/>
  <c r="AJ21" i="2"/>
  <c r="AJ42" i="2"/>
  <c r="BH33" i="2"/>
  <c r="BH22" i="2"/>
  <c r="BH21" i="2"/>
  <c r="CF33" i="2"/>
  <c r="CF21" i="2"/>
  <c r="CF10" i="1"/>
  <c r="CF42" i="2"/>
  <c r="CF22" i="2"/>
  <c r="AD11" i="1"/>
  <c r="AK42" i="1"/>
  <c r="AK33" i="1"/>
  <c r="AK22" i="1"/>
  <c r="AL21" i="1"/>
  <c r="BU33" i="1"/>
  <c r="AK42" i="2"/>
  <c r="AK33" i="2"/>
  <c r="BI42" i="2"/>
  <c r="BI22" i="2"/>
  <c r="BI21" i="2"/>
  <c r="CG42" i="2"/>
  <c r="CG21" i="2"/>
  <c r="CG33" i="2"/>
  <c r="CG22" i="2"/>
  <c r="AQ22" i="2"/>
  <c r="AQ11" i="1"/>
  <c r="AQ22" i="1" s="1"/>
  <c r="BO22" i="2"/>
  <c r="BO11" i="1"/>
  <c r="BO42" i="2"/>
  <c r="AF34" i="2"/>
  <c r="BT42" i="2"/>
  <c r="BT42" i="1"/>
  <c r="BT22" i="1"/>
  <c r="BT21" i="1"/>
  <c r="BV34" i="1"/>
  <c r="BI33" i="2"/>
  <c r="BD21" i="3"/>
  <c r="K7" i="1"/>
  <c r="L8" i="1"/>
  <c r="BX21" i="1"/>
  <c r="BX42" i="1"/>
  <c r="AS34" i="1"/>
  <c r="AH34" i="2"/>
  <c r="AH13" i="1"/>
  <c r="BF34" i="2"/>
  <c r="BF13" i="1"/>
  <c r="CD34" i="2"/>
  <c r="CD13" i="1"/>
  <c r="BY33" i="1"/>
  <c r="BY22" i="1"/>
  <c r="BY21" i="1"/>
  <c r="BY42" i="1"/>
  <c r="AT34" i="1"/>
  <c r="AV42" i="3"/>
  <c r="AV21" i="3"/>
  <c r="BT33" i="3"/>
  <c r="BT42" i="3"/>
  <c r="BT22" i="3"/>
  <c r="AV22" i="3"/>
  <c r="BX34" i="1"/>
  <c r="AS22" i="1"/>
  <c r="CA33" i="1"/>
  <c r="BX22" i="1"/>
  <c r="BX33" i="1"/>
  <c r="AO42" i="2"/>
  <c r="AO21" i="2"/>
  <c r="AO10" i="1"/>
  <c r="AO33" i="2"/>
  <c r="AO22" i="2"/>
  <c r="BM33" i="2"/>
  <c r="BM42" i="2"/>
  <c r="BM21" i="2"/>
  <c r="BM10" i="1"/>
  <c r="BM22" i="2"/>
  <c r="CK22" i="2"/>
  <c r="CK21" i="2"/>
  <c r="CK10" i="1"/>
  <c r="CK33" i="2"/>
  <c r="BD26" i="1"/>
  <c r="BD33" i="1" s="1"/>
  <c r="BD33" i="2"/>
  <c r="BP34" i="2"/>
  <c r="CK42" i="2"/>
  <c r="CB22" i="1"/>
  <c r="CB33" i="1"/>
  <c r="AU34" i="1"/>
  <c r="AP22" i="2"/>
  <c r="AP42" i="2"/>
  <c r="AP21" i="2"/>
  <c r="AP10" i="1"/>
  <c r="AP33" i="2"/>
  <c r="BN22" i="2"/>
  <c r="BN21" i="2"/>
  <c r="BN10" i="1"/>
  <c r="BN42" i="2"/>
  <c r="AN27" i="1"/>
  <c r="BL27" i="1"/>
  <c r="BL34" i="2"/>
  <c r="AX21" i="3"/>
  <c r="AX22" i="3"/>
  <c r="AX42" i="3"/>
  <c r="AX33" i="3"/>
  <c r="AF34" i="3"/>
  <c r="AF13" i="1"/>
  <c r="BD34" i="3"/>
  <c r="CB34" i="3"/>
  <c r="AU21" i="1"/>
  <c r="AU42" i="1"/>
  <c r="CC33" i="1"/>
  <c r="CC22" i="1"/>
  <c r="CC21" i="1"/>
  <c r="CC42" i="1"/>
  <c r="AW42" i="2"/>
  <c r="AW11" i="1"/>
  <c r="AW22" i="1" s="1"/>
  <c r="AW21" i="2"/>
  <c r="AW22" i="2"/>
  <c r="BU11" i="1"/>
  <c r="BU21" i="1" s="1"/>
  <c r="BU22" i="2"/>
  <c r="AV33" i="1"/>
  <c r="AV21" i="1"/>
  <c r="AV42" i="1"/>
  <c r="AY34" i="1"/>
  <c r="AE39" i="1"/>
  <c r="AE7" i="1"/>
  <c r="AE38" i="1" s="1"/>
  <c r="AE5" i="1"/>
  <c r="AW33" i="1"/>
  <c r="AW21" i="1"/>
  <c r="AW42" i="1"/>
  <c r="BF21" i="2"/>
  <c r="E39" i="2"/>
  <c r="BV33" i="3"/>
  <c r="CG22" i="1"/>
  <c r="CG21" i="1"/>
  <c r="CG42" i="1"/>
  <c r="CB34" i="1"/>
  <c r="CG33" i="1"/>
  <c r="CH42" i="1"/>
  <c r="CH33" i="1"/>
  <c r="CH21" i="1"/>
  <c r="CC34" i="1"/>
  <c r="AF8" i="1"/>
  <c r="CI33" i="1"/>
  <c r="AS11" i="1"/>
  <c r="AS42" i="1" s="1"/>
  <c r="AT42" i="2"/>
  <c r="AT21" i="2"/>
  <c r="AT33" i="2"/>
  <c r="BR42" i="2"/>
  <c r="BR22" i="2"/>
  <c r="BR21" i="2"/>
  <c r="BR33" i="2"/>
  <c r="AJ22" i="2"/>
  <c r="AD22" i="3"/>
  <c r="AD21" i="3"/>
  <c r="AD42" i="3"/>
  <c r="AD14" i="3"/>
  <c r="BB22" i="3"/>
  <c r="BB21" i="3"/>
  <c r="BB33" i="3"/>
  <c r="BB42" i="3"/>
  <c r="BB10" i="1"/>
  <c r="BZ22" i="3"/>
  <c r="BZ21" i="3"/>
  <c r="BZ42" i="3"/>
  <c r="BZ33" i="3"/>
  <c r="BZ10" i="1"/>
  <c r="BV22" i="3"/>
  <c r="AZ33" i="1"/>
  <c r="AZ42" i="1"/>
  <c r="BN34" i="1"/>
  <c r="BC34" i="1"/>
  <c r="CG34" i="1"/>
  <c r="AT42" i="1"/>
  <c r="AQ34" i="2"/>
  <c r="AQ13" i="1"/>
  <c r="BO34" i="2"/>
  <c r="BO13" i="1"/>
  <c r="AT34" i="2"/>
  <c r="BL33" i="2"/>
  <c r="BL26" i="1"/>
  <c r="CJ33" i="2"/>
  <c r="CJ26" i="1"/>
  <c r="AD61" i="2"/>
  <c r="AE25" i="2"/>
  <c r="AE30" i="2" s="1"/>
  <c r="AE46" i="2" s="1"/>
  <c r="AE47" i="2" s="1"/>
  <c r="AE48" i="2" s="1"/>
  <c r="BC22" i="1"/>
  <c r="BC21" i="1"/>
  <c r="AS34" i="2"/>
  <c r="AH22" i="3"/>
  <c r="AH33" i="3"/>
  <c r="AH21" i="3"/>
  <c r="AH10" i="1"/>
  <c r="AH42" i="3"/>
  <c r="BF22" i="3"/>
  <c r="BF33" i="3"/>
  <c r="BF42" i="3"/>
  <c r="BF10" i="1"/>
  <c r="CD22" i="3"/>
  <c r="CD42" i="3"/>
  <c r="CD33" i="3"/>
  <c r="CD21" i="3"/>
  <c r="CD10" i="1"/>
  <c r="BV21" i="2"/>
  <c r="BV42" i="2"/>
  <c r="BV33" i="2"/>
  <c r="BV22" i="2"/>
  <c r="BF21" i="3"/>
  <c r="BG34" i="1"/>
  <c r="BW42" i="2"/>
  <c r="BW33" i="2"/>
  <c r="BW22" i="2"/>
  <c r="BW10" i="1"/>
  <c r="AR21" i="2"/>
  <c r="D38" i="2"/>
  <c r="BH10" i="1"/>
  <c r="BH34" i="1"/>
  <c r="CB21" i="1"/>
  <c r="AV22" i="1"/>
  <c r="BC42" i="1"/>
  <c r="AZ22" i="2"/>
  <c r="AZ33" i="2"/>
  <c r="AZ42" i="2"/>
  <c r="AV21" i="2"/>
  <c r="X38" i="2"/>
  <c r="X36" i="2"/>
  <c r="AH34" i="3"/>
  <c r="BF34" i="3"/>
  <c r="BF27" i="1"/>
  <c r="CD34" i="3"/>
  <c r="CD27" i="1"/>
  <c r="AN26" i="1"/>
  <c r="AN33" i="2"/>
  <c r="K39" i="1"/>
  <c r="K36" i="1" s="1"/>
  <c r="BI10" i="1"/>
  <c r="AE34" i="1"/>
  <c r="CI21" i="1"/>
  <c r="AS33" i="1"/>
  <c r="AZ21" i="2"/>
  <c r="F36" i="3"/>
  <c r="F38" i="3"/>
  <c r="AX42" i="2"/>
  <c r="AX21" i="2"/>
  <c r="AX22" i="2"/>
  <c r="AX10" i="1"/>
  <c r="AZ11" i="1"/>
  <c r="AZ21" i="1" s="1"/>
  <c r="CJ34" i="1"/>
  <c r="AU22" i="1"/>
  <c r="AD22" i="1"/>
  <c r="AD21" i="1"/>
  <c r="BJ42" i="1"/>
  <c r="BJ33" i="1"/>
  <c r="CJ11" i="1"/>
  <c r="AT33" i="1"/>
  <c r="AN34" i="2"/>
  <c r="BT21" i="3"/>
  <c r="BE34" i="1"/>
  <c r="AV22" i="2"/>
  <c r="AE21" i="1"/>
  <c r="AU33" i="1"/>
  <c r="AH39" i="2"/>
  <c r="AH7" i="2"/>
  <c r="AH5" i="2"/>
  <c r="BP21" i="2"/>
  <c r="AQ42" i="2"/>
  <c r="BV21" i="3"/>
  <c r="BD22" i="1"/>
  <c r="BD21" i="1"/>
  <c r="BD42" i="1"/>
  <c r="AY33" i="2"/>
  <c r="AY22" i="2"/>
  <c r="AY42" i="2"/>
  <c r="AY21" i="2"/>
  <c r="AJ34" i="1"/>
  <c r="AD28" i="1"/>
  <c r="AD61" i="1" s="1"/>
  <c r="I25" i="1"/>
  <c r="AE36" i="1"/>
  <c r="BU42" i="1"/>
  <c r="AI8" i="2"/>
  <c r="BL22" i="2"/>
  <c r="AR34" i="2"/>
  <c r="AV42" i="2"/>
  <c r="AG34" i="3"/>
  <c r="BE34" i="3"/>
  <c r="CC34" i="3"/>
  <c r="CA34" i="2"/>
  <c r="AE19" i="2"/>
  <c r="BG34" i="3"/>
  <c r="CI22" i="2"/>
  <c r="CB34" i="2"/>
  <c r="AE14" i="2"/>
  <c r="AF21" i="3"/>
  <c r="CB21" i="3"/>
  <c r="AX34" i="1"/>
  <c r="BW34" i="1"/>
  <c r="AL34" i="1"/>
  <c r="AN42" i="2"/>
  <c r="BL42" i="2"/>
  <c r="CJ42" i="2"/>
  <c r="AG34" i="2"/>
  <c r="BE34" i="2"/>
  <c r="AE21" i="2"/>
  <c r="AW34" i="2"/>
  <c r="AD60" i="2"/>
  <c r="BA22" i="3"/>
  <c r="BA42" i="3"/>
  <c r="BA21" i="3"/>
  <c r="BA33" i="3"/>
  <c r="BY33" i="3"/>
  <c r="BY22" i="3"/>
  <c r="BY42" i="3"/>
  <c r="BY21" i="3"/>
  <c r="BZ34" i="1"/>
  <c r="AQ21" i="2"/>
  <c r="BO21" i="2"/>
  <c r="BY42" i="2"/>
  <c r="CJ34" i="3"/>
  <c r="BB34" i="1"/>
  <c r="CA34" i="1"/>
  <c r="BP22" i="1"/>
  <c r="G70" i="1"/>
  <c r="BP33" i="1"/>
  <c r="AP34" i="1"/>
  <c r="BA42" i="1"/>
  <c r="E7" i="2"/>
  <c r="AG39" i="2"/>
  <c r="AG7" i="2"/>
  <c r="BI34" i="2"/>
  <c r="CG34" i="2"/>
  <c r="BD34" i="2"/>
  <c r="BZ42" i="2"/>
  <c r="BM34" i="3"/>
  <c r="BQ21" i="3"/>
  <c r="CE34" i="3"/>
  <c r="G42" i="5"/>
  <c r="AT62" i="4"/>
  <c r="CC27" i="1"/>
  <c r="BS42" i="2"/>
  <c r="BQ21" i="2"/>
  <c r="CJ34" i="2"/>
  <c r="BE22" i="2"/>
  <c r="BB33" i="2"/>
  <c r="G8" i="3"/>
  <c r="F5" i="3"/>
  <c r="AF22" i="1"/>
  <c r="BE27" i="1"/>
  <c r="BE42" i="1"/>
  <c r="K7" i="2"/>
  <c r="BT22" i="2"/>
  <c r="AO34" i="2"/>
  <c r="BQ34" i="3"/>
  <c r="AG27" i="1"/>
  <c r="BU21" i="2"/>
  <c r="BE33" i="2"/>
  <c r="L8" i="3"/>
  <c r="K39" i="3"/>
  <c r="K38" i="3" s="1"/>
  <c r="AL42" i="3"/>
  <c r="AL21" i="3"/>
  <c r="AL22" i="3"/>
  <c r="BJ42" i="3"/>
  <c r="BJ21" i="3"/>
  <c r="BJ22" i="3"/>
  <c r="BJ33" i="3"/>
  <c r="CH42" i="3"/>
  <c r="CH21" i="3"/>
  <c r="AT34" i="3"/>
  <c r="F38" i="4"/>
  <c r="AN33" i="3"/>
  <c r="AN21" i="3"/>
  <c r="AN42" i="3"/>
  <c r="AN10" i="1"/>
  <c r="AN22" i="3"/>
  <c r="BL33" i="3"/>
  <c r="BL21" i="3"/>
  <c r="BL42" i="3"/>
  <c r="BL10" i="1"/>
  <c r="CJ33" i="3"/>
  <c r="CJ21" i="3"/>
  <c r="CJ22" i="3"/>
  <c r="CJ42" i="3"/>
  <c r="CJ10" i="1"/>
  <c r="AV34" i="3"/>
  <c r="K36" i="3"/>
  <c r="AF23" i="5"/>
  <c r="AW20" i="5"/>
  <c r="N42" i="5"/>
  <c r="N24" i="5"/>
  <c r="AE39" i="3"/>
  <c r="AE5" i="3"/>
  <c r="C9" i="3"/>
  <c r="AS62" i="4"/>
  <c r="AL42" i="1"/>
  <c r="AL33" i="1"/>
  <c r="F8" i="2"/>
  <c r="BA33" i="2"/>
  <c r="BA42" i="2"/>
  <c r="BA21" i="2"/>
  <c r="BE21" i="2"/>
  <c r="AF8" i="3"/>
  <c r="CH22" i="3"/>
  <c r="E5" i="2"/>
  <c r="AF38" i="2"/>
  <c r="AQ33" i="3"/>
  <c r="AQ21" i="3"/>
  <c r="BO33" i="3"/>
  <c r="BO21" i="3"/>
  <c r="BO22" i="3"/>
  <c r="BO42" i="3"/>
  <c r="AX34" i="3"/>
  <c r="AM42" i="1"/>
  <c r="AM33" i="1"/>
  <c r="AV34" i="2"/>
  <c r="AJ34" i="2"/>
  <c r="BK42" i="1"/>
  <c r="BK33" i="1"/>
  <c r="AT12" i="1"/>
  <c r="AT21" i="1" s="1"/>
  <c r="CA22" i="1"/>
  <c r="BO10" i="1"/>
  <c r="AO13" i="1"/>
  <c r="BE21" i="1"/>
  <c r="BA22" i="1"/>
  <c r="BT26" i="1"/>
  <c r="BT33" i="1" s="1"/>
  <c r="L8" i="2"/>
  <c r="AF42" i="2"/>
  <c r="AF33" i="2"/>
  <c r="BD42" i="2"/>
  <c r="BD22" i="2"/>
  <c r="BD21" i="2"/>
  <c r="CB42" i="2"/>
  <c r="CB33" i="2"/>
  <c r="CB22" i="2"/>
  <c r="CB21" i="2"/>
  <c r="BY34" i="2"/>
  <c r="F7" i="3"/>
  <c r="AQ42" i="1"/>
  <c r="AQ33" i="1"/>
  <c r="AQ21" i="1"/>
  <c r="AG42" i="2"/>
  <c r="AG22" i="2"/>
  <c r="AG21" i="2"/>
  <c r="AX34" i="2"/>
  <c r="J36" i="2"/>
  <c r="C25" i="3"/>
  <c r="T41" i="5"/>
  <c r="D39" i="1"/>
  <c r="BQ21" i="1"/>
  <c r="AF21" i="1"/>
  <c r="BP27" i="1"/>
  <c r="AH33" i="2"/>
  <c r="AH42" i="2"/>
  <c r="AH22" i="2"/>
  <c r="AH21" i="2"/>
  <c r="BW34" i="2"/>
  <c r="AM27" i="1"/>
  <c r="BK27" i="1"/>
  <c r="CI27" i="1"/>
  <c r="AM34" i="2"/>
  <c r="K36" i="2"/>
  <c r="AU21" i="3"/>
  <c r="AU33" i="3"/>
  <c r="AU22" i="3"/>
  <c r="BS21" i="3"/>
  <c r="BS33" i="3"/>
  <c r="BS22" i="3"/>
  <c r="AE34" i="3"/>
  <c r="BC34" i="3"/>
  <c r="AB36" i="3"/>
  <c r="E9" i="5"/>
  <c r="J14" i="5"/>
  <c r="D14" i="5"/>
  <c r="X41" i="5"/>
  <c r="AE22" i="2"/>
  <c r="AE33" i="2"/>
  <c r="BC22" i="2"/>
  <c r="BC33" i="2"/>
  <c r="CA22" i="2"/>
  <c r="CA33" i="2"/>
  <c r="AZ21" i="3"/>
  <c r="F9" i="4"/>
  <c r="X23" i="5"/>
  <c r="CH42" i="2"/>
  <c r="AE22" i="3"/>
  <c r="AE33" i="3"/>
  <c r="AE42" i="3"/>
  <c r="AE21" i="3"/>
  <c r="BC22" i="3"/>
  <c r="BC33" i="3"/>
  <c r="BC42" i="3"/>
  <c r="CA22" i="3"/>
  <c r="CA33" i="3"/>
  <c r="C42" i="5"/>
  <c r="BJ42" i="2"/>
  <c r="BG42" i="3"/>
  <c r="AI14" i="5"/>
  <c r="BT45" i="13"/>
  <c r="BT343" i="13" s="1"/>
  <c r="AM33" i="2"/>
  <c r="BK33" i="2"/>
  <c r="CI33" i="2"/>
  <c r="BJ21" i="2"/>
  <c r="BK42" i="2"/>
  <c r="D5" i="3"/>
  <c r="AJ42" i="3"/>
  <c r="BH42" i="3"/>
  <c r="BH22" i="3"/>
  <c r="BH33" i="3"/>
  <c r="CF42" i="3"/>
  <c r="CF22" i="3"/>
  <c r="AZ34" i="3"/>
  <c r="BX34" i="3"/>
  <c r="AI21" i="3"/>
  <c r="CA21" i="3"/>
  <c r="AE17" i="2"/>
  <c r="AK33" i="3"/>
  <c r="BI33" i="3"/>
  <c r="BI21" i="3"/>
  <c r="CG33" i="3"/>
  <c r="CE22" i="3"/>
  <c r="CE21" i="3"/>
  <c r="BA34" i="3"/>
  <c r="BY34" i="3"/>
  <c r="AJ21" i="3"/>
  <c r="E36" i="3"/>
  <c r="E38" i="3"/>
  <c r="T42" i="5"/>
  <c r="AM22" i="2"/>
  <c r="BQ42" i="2"/>
  <c r="AM21" i="3"/>
  <c r="AM22" i="3"/>
  <c r="CG21" i="3"/>
  <c r="AA14" i="5"/>
  <c r="AU21" i="5"/>
  <c r="AE34" i="2"/>
  <c r="AU22" i="2"/>
  <c r="BS22" i="2"/>
  <c r="AS21" i="2"/>
  <c r="BT21" i="2"/>
  <c r="CI34" i="2"/>
  <c r="AR42" i="2"/>
  <c r="BU42" i="2"/>
  <c r="E5" i="3"/>
  <c r="AR33" i="3"/>
  <c r="AR42" i="3"/>
  <c r="AR21" i="3"/>
  <c r="AR22" i="3"/>
  <c r="BP33" i="3"/>
  <c r="BP42" i="3"/>
  <c r="BP21" i="3"/>
  <c r="BH34" i="3"/>
  <c r="AE28" i="3"/>
  <c r="AF25" i="3" s="1"/>
  <c r="CA42" i="3"/>
  <c r="S6" i="8"/>
  <c r="BI22" i="3"/>
  <c r="AR9" i="4"/>
  <c r="AU42" i="2"/>
  <c r="AJ33" i="3"/>
  <c r="CF33" i="3"/>
  <c r="CE42" i="3"/>
  <c r="U6" i="8"/>
  <c r="D2" i="9"/>
  <c r="D4" i="9" s="1"/>
  <c r="T63" i="9"/>
  <c r="T78" i="9"/>
  <c r="AR63" i="9"/>
  <c r="AR78" i="9"/>
  <c r="AE14" i="5"/>
  <c r="AO33" i="3"/>
  <c r="AO42" i="3"/>
  <c r="AO22" i="3"/>
  <c r="BM33" i="3"/>
  <c r="BM42" i="3"/>
  <c r="BM22" i="3"/>
  <c r="CK33" i="3"/>
  <c r="CK42" i="3"/>
  <c r="CK22" i="3"/>
  <c r="AM34" i="3"/>
  <c r="BK34" i="3"/>
  <c r="CI34" i="3"/>
  <c r="AD14" i="5"/>
  <c r="W23" i="5"/>
  <c r="BC27" i="5"/>
  <c r="N7" i="7"/>
  <c r="AL7" i="7"/>
  <c r="BJ7" i="7"/>
  <c r="BS301" i="13"/>
  <c r="BS9" i="13"/>
  <c r="BG66" i="9"/>
  <c r="AI21" i="5"/>
  <c r="AX21" i="5" s="1"/>
  <c r="Y9" i="12"/>
  <c r="H6" i="8"/>
  <c r="H8" i="8" s="1"/>
  <c r="AS42" i="3"/>
  <c r="BQ42" i="3"/>
  <c r="CK21" i="3"/>
  <c r="AE30" i="3"/>
  <c r="AE46" i="3" s="1"/>
  <c r="AE47" i="3" s="1"/>
  <c r="AE48" i="3" s="1"/>
  <c r="AJ14" i="5"/>
  <c r="AV20" i="5"/>
  <c r="F7" i="7"/>
  <c r="D3" i="9"/>
  <c r="T190" i="12"/>
  <c r="AW22" i="3"/>
  <c r="BU22" i="3"/>
  <c r="AU34" i="3"/>
  <c r="BS34" i="3"/>
  <c r="BQ33" i="3"/>
  <c r="AU62" i="4"/>
  <c r="D23" i="5"/>
  <c r="AE23" i="5"/>
  <c r="E5" i="9"/>
  <c r="G8" i="8"/>
  <c r="AY22" i="3"/>
  <c r="AY33" i="3"/>
  <c r="BW22" i="3"/>
  <c r="BW33" i="3"/>
  <c r="AW34" i="3"/>
  <c r="BU34" i="3"/>
  <c r="BM21" i="3"/>
  <c r="K7" i="7"/>
  <c r="AI7" i="7"/>
  <c r="BG7" i="7"/>
  <c r="I6" i="8"/>
  <c r="D44" i="9"/>
  <c r="D50" i="9" s="1"/>
  <c r="AZ42" i="3"/>
  <c r="BX42" i="3"/>
  <c r="L7" i="7"/>
  <c r="AK7" i="7"/>
  <c r="BP333" i="13"/>
  <c r="H18" i="11"/>
  <c r="BC14" i="5"/>
  <c r="H4" i="8"/>
  <c r="AN21" i="2"/>
  <c r="BL21" i="2"/>
  <c r="CJ21" i="2"/>
  <c r="AF42" i="3"/>
  <c r="BD42" i="3"/>
  <c r="CB42" i="3"/>
  <c r="BU21" i="3"/>
  <c r="AN20" i="5"/>
  <c r="Y206" i="12"/>
  <c r="AR9" i="5"/>
  <c r="AI33" i="3"/>
  <c r="BG33" i="3"/>
  <c r="CE33" i="3"/>
  <c r="AS21" i="3"/>
  <c r="BX21" i="3"/>
  <c r="H7" i="7"/>
  <c r="AF7" i="7"/>
  <c r="BD7" i="7"/>
  <c r="BB7" i="7"/>
  <c r="F192" i="11"/>
  <c r="AJ241" i="13"/>
  <c r="AJ300" i="13"/>
  <c r="X67" i="9"/>
  <c r="AR333" i="13"/>
  <c r="F18" i="11"/>
  <c r="CB22" i="13"/>
  <c r="F204" i="11"/>
  <c r="AM300" i="13"/>
  <c r="AM241" i="13"/>
  <c r="AM9" i="13"/>
  <c r="O10" i="12"/>
  <c r="AA67" i="9"/>
  <c r="O331" i="13"/>
  <c r="O380" i="13"/>
  <c r="G17" i="12"/>
  <c r="BP380" i="13"/>
  <c r="BP331" i="13"/>
  <c r="X17" i="12"/>
  <c r="H15" i="11"/>
  <c r="S7" i="7"/>
  <c r="AQ7" i="7"/>
  <c r="BR300" i="13"/>
  <c r="BR241" i="13"/>
  <c r="AH12" i="5"/>
  <c r="AU335" i="13"/>
  <c r="M29" i="12"/>
  <c r="E27" i="11"/>
  <c r="Y30" i="12"/>
  <c r="H28" i="11"/>
  <c r="E2" i="10"/>
  <c r="D3" i="10"/>
  <c r="D5" i="10" s="1"/>
  <c r="D4" i="10"/>
  <c r="Y216" i="12"/>
  <c r="BC34" i="5"/>
  <c r="P20" i="12"/>
  <c r="Z216" i="12"/>
  <c r="X333" i="13"/>
  <c r="J20" i="12"/>
  <c r="X16" i="13"/>
  <c r="X7" i="7"/>
  <c r="AV7" i="7"/>
  <c r="L19" i="12"/>
  <c r="AZ380" i="13"/>
  <c r="AZ331" i="13"/>
  <c r="AX300" i="13"/>
  <c r="AX241" i="13"/>
  <c r="AL67" i="9"/>
  <c r="AZ63" i="9"/>
  <c r="AZ78" i="9"/>
  <c r="U78" i="9"/>
  <c r="AR62" i="4"/>
  <c r="N12" i="5"/>
  <c r="J6" i="8"/>
  <c r="Q78" i="9"/>
  <c r="AO78" i="9"/>
  <c r="E63" i="9"/>
  <c r="AC63" i="9"/>
  <c r="BA63" i="9"/>
  <c r="U301" i="13"/>
  <c r="I9" i="12"/>
  <c r="I66" i="9"/>
  <c r="AZ301" i="13"/>
  <c r="AZ9" i="13"/>
  <c r="P21" i="5"/>
  <c r="P23" i="5" s="1"/>
  <c r="AN66" i="9"/>
  <c r="R6" i="8"/>
  <c r="AP21" i="5"/>
  <c r="I7" i="7"/>
  <c r="AG7" i="7"/>
  <c r="BE7" i="7"/>
  <c r="X192" i="12"/>
  <c r="H66" i="12"/>
  <c r="BF67" i="9"/>
  <c r="AK78" i="9"/>
  <c r="AX9" i="13"/>
  <c r="CD32" i="13"/>
  <c r="V30" i="12"/>
  <c r="O6" i="8"/>
  <c r="E201" i="11"/>
  <c r="E28" i="11"/>
  <c r="AQ78" i="9"/>
  <c r="H213" i="11"/>
  <c r="H203" i="11"/>
  <c r="AQ20" i="5"/>
  <c r="L63" i="9"/>
  <c r="L78" i="9"/>
  <c r="AJ63" i="9"/>
  <c r="AJ78" i="9"/>
  <c r="BH63" i="9"/>
  <c r="BH78" i="9"/>
  <c r="P124" i="12"/>
  <c r="BI63" i="9"/>
  <c r="BI78" i="9"/>
  <c r="AS78" i="9"/>
  <c r="E370" i="13"/>
  <c r="E298" i="13"/>
  <c r="E328" i="13"/>
  <c r="E363" i="13"/>
  <c r="E340" i="13"/>
  <c r="E229" i="13"/>
  <c r="E253" i="13"/>
  <c r="E284" i="13"/>
  <c r="E271" i="13"/>
  <c r="E186" i="13"/>
  <c r="E120" i="13"/>
  <c r="F4" i="13"/>
  <c r="V299" i="13"/>
  <c r="V281" i="13"/>
  <c r="V254" i="13"/>
  <c r="AH299" i="13"/>
  <c r="AH281" i="13"/>
  <c r="AH254" i="13"/>
  <c r="AU329" i="13"/>
  <c r="AU16" i="13"/>
  <c r="BU41" i="13"/>
  <c r="BU342" i="13" s="1"/>
  <c r="AH207" i="13"/>
  <c r="AI207" i="13"/>
  <c r="E34" i="11"/>
  <c r="H187" i="11"/>
  <c r="Q194" i="12"/>
  <c r="R194" i="12"/>
  <c r="G34" i="11"/>
  <c r="AL281" i="13"/>
  <c r="AL254" i="13"/>
  <c r="AL299" i="13"/>
  <c r="P329" i="13"/>
  <c r="P16" i="13"/>
  <c r="BJ332" i="13"/>
  <c r="CD20" i="13"/>
  <c r="S333" i="13"/>
  <c r="H20" i="12"/>
  <c r="M71" i="12"/>
  <c r="AI72" i="13"/>
  <c r="AI347" i="13" s="1"/>
  <c r="AT301" i="13"/>
  <c r="Q9" i="12"/>
  <c r="AQ300" i="13"/>
  <c r="AQ241" i="13"/>
  <c r="AQ9" i="13"/>
  <c r="P10" i="12"/>
  <c r="O300" i="13"/>
  <c r="O240" i="13"/>
  <c r="BV300" i="13"/>
  <c r="BV241" i="13"/>
  <c r="BL332" i="13"/>
  <c r="AH60" i="13"/>
  <c r="AH345" i="13" s="1"/>
  <c r="P5" i="8"/>
  <c r="CC12" i="13"/>
  <c r="W380" i="13"/>
  <c r="W331" i="13"/>
  <c r="I17" i="12"/>
  <c r="V246" i="13"/>
  <c r="V302" i="13"/>
  <c r="I13" i="12"/>
  <c r="AT302" i="13"/>
  <c r="AT246" i="13"/>
  <c r="Q13" i="12"/>
  <c r="BS302" i="13"/>
  <c r="BS246" i="13"/>
  <c r="U329" i="13"/>
  <c r="BY32" i="13"/>
  <c r="R48" i="13"/>
  <c r="R344" i="13" s="1"/>
  <c r="K88" i="12"/>
  <c r="E86" i="11"/>
  <c r="V127" i="12"/>
  <c r="Y205" i="12"/>
  <c r="X204" i="12"/>
  <c r="O12" i="12"/>
  <c r="BB380" i="13"/>
  <c r="BB331" i="13"/>
  <c r="BB16" i="13"/>
  <c r="T17" i="12"/>
  <c r="BJ41" i="13"/>
  <c r="BJ342" i="13" s="1"/>
  <c r="CD44" i="13"/>
  <c r="CD41" i="13" s="1"/>
  <c r="V42" i="12"/>
  <c r="O203" i="12"/>
  <c r="BD301" i="13"/>
  <c r="BD9" i="13"/>
  <c r="AZ300" i="13"/>
  <c r="AZ241" i="13"/>
  <c r="K9" i="12"/>
  <c r="Z10" i="12"/>
  <c r="Q208" i="12"/>
  <c r="E5" i="13"/>
  <c r="E7" i="13" s="1"/>
  <c r="AC380" i="13"/>
  <c r="AC331" i="13"/>
  <c r="W19" i="12"/>
  <c r="T27" i="12"/>
  <c r="M69" i="12"/>
  <c r="AH64" i="13"/>
  <c r="AH346" i="13" s="1"/>
  <c r="S121" i="12"/>
  <c r="Q41" i="13"/>
  <c r="Q342" i="13" s="1"/>
  <c r="G42" i="12"/>
  <c r="Q15" i="12"/>
  <c r="AG329" i="13"/>
  <c r="BL330" i="13"/>
  <c r="W16" i="12"/>
  <c r="D27" i="11"/>
  <c r="CB31" i="13"/>
  <c r="BN64" i="13"/>
  <c r="BN346" i="13" s="1"/>
  <c r="X66" i="12"/>
  <c r="P90" i="12"/>
  <c r="AD302" i="13"/>
  <c r="AD246" i="13"/>
  <c r="BB302" i="13"/>
  <c r="BB246" i="13"/>
  <c r="CA15" i="13"/>
  <c r="BZ15" i="13"/>
  <c r="CB38" i="13"/>
  <c r="F34" i="11"/>
  <c r="BY38" i="13"/>
  <c r="BX38" i="13"/>
  <c r="BG300" i="13"/>
  <c r="BG241" i="13"/>
  <c r="U10" i="12"/>
  <c r="AD255" i="13"/>
  <c r="AY332" i="13"/>
  <c r="CA20" i="13"/>
  <c r="BZ20" i="13"/>
  <c r="BS83" i="13"/>
  <c r="BS349" i="13" s="1"/>
  <c r="Y87" i="12"/>
  <c r="G202" i="11"/>
  <c r="J8" i="12"/>
  <c r="F200" i="11"/>
  <c r="U29" i="12"/>
  <c r="J146" i="12"/>
  <c r="BU26" i="13"/>
  <c r="BU341" i="13" s="1"/>
  <c r="CA86" i="13"/>
  <c r="U84" i="12"/>
  <c r="BR364" i="13"/>
  <c r="AW68" i="9"/>
  <c r="V18" i="12"/>
  <c r="BN9" i="13"/>
  <c r="G8" i="12"/>
  <c r="W18" i="12"/>
  <c r="BM241" i="13"/>
  <c r="BM300" i="13"/>
  <c r="W10" i="12"/>
  <c r="AJ302" i="13"/>
  <c r="AJ246" i="13"/>
  <c r="BH246" i="13"/>
  <c r="BH302" i="13"/>
  <c r="AS329" i="13"/>
  <c r="F47" i="11"/>
  <c r="P49" i="12"/>
  <c r="BY51" i="13"/>
  <c r="X49" i="12"/>
  <c r="I82" i="12"/>
  <c r="AJ301" i="13"/>
  <c r="N9" i="12"/>
  <c r="BH300" i="13"/>
  <c r="BH241" i="13"/>
  <c r="BA330" i="13"/>
  <c r="BA16" i="13"/>
  <c r="P380" i="13"/>
  <c r="P331" i="13"/>
  <c r="AQ331" i="13"/>
  <c r="AQ380" i="13"/>
  <c r="BQ380" i="13"/>
  <c r="BQ331" i="13"/>
  <c r="Y17" i="12"/>
  <c r="CD73" i="13"/>
  <c r="CD72" i="13" s="1"/>
  <c r="BJ72" i="13"/>
  <c r="BJ347" i="13" s="1"/>
  <c r="H188" i="12"/>
  <c r="W203" i="12"/>
  <c r="Y204" i="12"/>
  <c r="BU302" i="13"/>
  <c r="BU246" i="13"/>
  <c r="AR331" i="13"/>
  <c r="AR380" i="13"/>
  <c r="BL26" i="13"/>
  <c r="BL341" i="13" s="1"/>
  <c r="W56" i="12"/>
  <c r="AF300" i="13"/>
  <c r="AF241" i="13"/>
  <c r="S380" i="13"/>
  <c r="S331" i="13"/>
  <c r="S336" i="13" s="1"/>
  <c r="I29" i="12"/>
  <c r="BT26" i="13"/>
  <c r="BT341" i="13" s="1"/>
  <c r="CA71" i="13"/>
  <c r="Y203" i="12"/>
  <c r="AG300" i="13"/>
  <c r="AG241" i="13"/>
  <c r="Z302" i="13"/>
  <c r="Z246" i="13"/>
  <c r="AX246" i="13"/>
  <c r="AX302" i="13"/>
  <c r="AU380" i="13"/>
  <c r="AU331" i="13"/>
  <c r="BT380" i="13"/>
  <c r="BT331" i="13"/>
  <c r="BZ71" i="13"/>
  <c r="H195" i="12"/>
  <c r="AH300" i="13"/>
  <c r="AH241" i="13"/>
  <c r="AO329" i="13"/>
  <c r="BT329" i="13"/>
  <c r="CC31" i="13"/>
  <c r="CC64" i="13"/>
  <c r="CB92" i="13"/>
  <c r="Y95" i="13"/>
  <c r="Y350" i="13" s="1"/>
  <c r="AD367" i="13"/>
  <c r="J194" i="12"/>
  <c r="X380" i="13"/>
  <c r="X331" i="13"/>
  <c r="BK333" i="13"/>
  <c r="BX22" i="13"/>
  <c r="BY22" i="13"/>
  <c r="I31" i="12"/>
  <c r="CA38" i="13"/>
  <c r="BZ38" i="13"/>
  <c r="I205" i="12"/>
  <c r="M206" i="12"/>
  <c r="BP241" i="13"/>
  <c r="BP300" i="13"/>
  <c r="S16" i="13"/>
  <c r="AM332" i="13"/>
  <c r="AL189" i="13"/>
  <c r="K192" i="12"/>
  <c r="X216" i="12"/>
  <c r="AP300" i="13"/>
  <c r="AP241" i="13"/>
  <c r="BO333" i="13"/>
  <c r="X20" i="12"/>
  <c r="I35" i="12"/>
  <c r="T206" i="12"/>
  <c r="S206" i="12"/>
  <c r="L195" i="12"/>
  <c r="V301" i="13"/>
  <c r="BA301" i="13"/>
  <c r="AV300" i="13"/>
  <c r="AV241" i="13"/>
  <c r="AK302" i="13"/>
  <c r="AK246" i="13"/>
  <c r="BI302" i="13"/>
  <c r="BI246" i="13"/>
  <c r="R329" i="13"/>
  <c r="AE41" i="13"/>
  <c r="AE342" i="13" s="1"/>
  <c r="T194" i="12"/>
  <c r="S194" i="12"/>
  <c r="N195" i="12"/>
  <c r="R300" i="13"/>
  <c r="R241" i="13"/>
  <c r="AW300" i="13"/>
  <c r="AW241" i="13"/>
  <c r="AL302" i="13"/>
  <c r="AL246" i="13"/>
  <c r="BJ302" i="13"/>
  <c r="BJ246" i="13"/>
  <c r="CD15" i="13"/>
  <c r="AV332" i="13"/>
  <c r="R18" i="12"/>
  <c r="W333" i="13"/>
  <c r="I20" i="12"/>
  <c r="I30" i="12"/>
  <c r="Q37" i="12"/>
  <c r="AQ72" i="13"/>
  <c r="AQ347" i="13" s="1"/>
  <c r="AS364" i="13"/>
  <c r="BG9" i="13"/>
  <c r="BJ380" i="13"/>
  <c r="BJ331" i="13"/>
  <c r="BY31" i="13"/>
  <c r="BX31" i="13"/>
  <c r="W194" i="12"/>
  <c r="N206" i="12"/>
  <c r="AD301" i="13"/>
  <c r="BI301" i="13"/>
  <c r="V300" i="13"/>
  <c r="V241" i="13"/>
  <c r="AL380" i="13"/>
  <c r="AL331" i="13"/>
  <c r="BL380" i="13"/>
  <c r="BL331" i="13"/>
  <c r="BZ56" i="13"/>
  <c r="CA56" i="13"/>
  <c r="X300" i="13"/>
  <c r="X241" i="13"/>
  <c r="BP302" i="13"/>
  <c r="BP246" i="13"/>
  <c r="AM380" i="13"/>
  <c r="AM331" i="13"/>
  <c r="BX32" i="13"/>
  <c r="BM48" i="13"/>
  <c r="BM344" i="13" s="1"/>
  <c r="V79" i="13"/>
  <c r="V348" i="13" s="1"/>
  <c r="I79" i="12"/>
  <c r="T302" i="13"/>
  <c r="T246" i="13"/>
  <c r="AR246" i="13"/>
  <c r="AR302" i="13"/>
  <c r="BQ302" i="13"/>
  <c r="BQ246" i="13"/>
  <c r="AW255" i="13"/>
  <c r="AN380" i="13"/>
  <c r="AN331" i="13"/>
  <c r="CB63" i="13"/>
  <c r="BX63" i="13"/>
  <c r="W61" i="12"/>
  <c r="BK60" i="13"/>
  <c r="BK345" i="13" s="1"/>
  <c r="Z241" i="13"/>
  <c r="Z300" i="13"/>
  <c r="U302" i="13"/>
  <c r="U246" i="13"/>
  <c r="AS302" i="13"/>
  <c r="AS246" i="13"/>
  <c r="BR302" i="13"/>
  <c r="BR246" i="13"/>
  <c r="AF329" i="13"/>
  <c r="BK329" i="13"/>
  <c r="BK16" i="13"/>
  <c r="BE60" i="13"/>
  <c r="BE345" i="13" s="1"/>
  <c r="U59" i="12"/>
  <c r="S72" i="12"/>
  <c r="CB15" i="13"/>
  <c r="AK380" i="13"/>
  <c r="AK331" i="13"/>
  <c r="BK380" i="13"/>
  <c r="BK331" i="13"/>
  <c r="BX19" i="13"/>
  <c r="BY19" i="13"/>
  <c r="X337" i="13"/>
  <c r="CB44" i="13"/>
  <c r="BY44" i="13"/>
  <c r="BX44" i="13"/>
  <c r="BE48" i="13"/>
  <c r="BE344" i="13" s="1"/>
  <c r="BI367" i="13"/>
  <c r="BH367" i="13"/>
  <c r="BA196" i="13"/>
  <c r="AZ196" i="13"/>
  <c r="CA34" i="13"/>
  <c r="BZ34" i="13"/>
  <c r="BQ41" i="13"/>
  <c r="BQ342" i="13" s="1"/>
  <c r="U64" i="13"/>
  <c r="U346" i="13" s="1"/>
  <c r="W63" i="12"/>
  <c r="BF64" i="13"/>
  <c r="BF346" i="13" s="1"/>
  <c r="O64" i="13"/>
  <c r="O346" i="13" s="1"/>
  <c r="G66" i="12"/>
  <c r="BB83" i="13"/>
  <c r="BB349" i="13" s="1"/>
  <c r="AA196" i="13"/>
  <c r="Z196" i="13"/>
  <c r="Q300" i="13"/>
  <c r="Q241" i="13"/>
  <c r="W302" i="13"/>
  <c r="W246" i="13"/>
  <c r="AU302" i="13"/>
  <c r="AU246" i="13"/>
  <c r="BE330" i="13"/>
  <c r="U16" i="12"/>
  <c r="AZ48" i="13"/>
  <c r="AZ344" i="13" s="1"/>
  <c r="CC87" i="13"/>
  <c r="BM72" i="13"/>
  <c r="BM347" i="13" s="1"/>
  <c r="BY73" i="13"/>
  <c r="AB301" i="13"/>
  <c r="BU241" i="13"/>
  <c r="BU300" i="13"/>
  <c r="Y302" i="13"/>
  <c r="Y246" i="13"/>
  <c r="AW246" i="13"/>
  <c r="AW302" i="13"/>
  <c r="BV246" i="13"/>
  <c r="BV302" i="13"/>
  <c r="CC15" i="13"/>
  <c r="AT16" i="13"/>
  <c r="AV380" i="13"/>
  <c r="AV331" i="13"/>
  <c r="BZ57" i="13"/>
  <c r="CD65" i="13"/>
  <c r="S249" i="13"/>
  <c r="T244" i="13"/>
  <c r="S244" i="13"/>
  <c r="AQ249" i="13"/>
  <c r="AQ244" i="13"/>
  <c r="BO244" i="13"/>
  <c r="BO249" i="13"/>
  <c r="BZ51" i="13"/>
  <c r="AM60" i="13"/>
  <c r="AM345" i="13" s="1"/>
  <c r="Y88" i="12"/>
  <c r="BY90" i="13"/>
  <c r="CC49" i="13"/>
  <c r="CC48" i="13" s="1"/>
  <c r="BV48" i="13"/>
  <c r="BV344" i="13" s="1"/>
  <c r="CB75" i="13"/>
  <c r="S367" i="13"/>
  <c r="AN299" i="13"/>
  <c r="AN281" i="13"/>
  <c r="AN254" i="13"/>
  <c r="CD11" i="13"/>
  <c r="AY241" i="13"/>
  <c r="AY300" i="13"/>
  <c r="AC246" i="13"/>
  <c r="AC302" i="13"/>
  <c r="BA302" i="13"/>
  <c r="BA246" i="13"/>
  <c r="BK330" i="13"/>
  <c r="BA331" i="13"/>
  <c r="BA380" i="13"/>
  <c r="CA44" i="13"/>
  <c r="BZ44" i="13"/>
  <c r="AQ83" i="13"/>
  <c r="AQ349" i="13" s="1"/>
  <c r="CB37" i="13"/>
  <c r="BC41" i="13"/>
  <c r="BC342" i="13" s="1"/>
  <c r="AR83" i="13"/>
  <c r="AR349" i="13" s="1"/>
  <c r="Y300" i="13"/>
  <c r="Y241" i="13"/>
  <c r="AB331" i="13"/>
  <c r="AB380" i="13"/>
  <c r="BC380" i="13"/>
  <c r="BC331" i="13"/>
  <c r="CA21" i="13"/>
  <c r="BZ21" i="13"/>
  <c r="AU41" i="13"/>
  <c r="AU342" i="13" s="1"/>
  <c r="BX54" i="13"/>
  <c r="BY54" i="13"/>
  <c r="BU72" i="13"/>
  <c r="BU347" i="13" s="1"/>
  <c r="AK301" i="13"/>
  <c r="BN301" i="13"/>
  <c r="BI255" i="13"/>
  <c r="BD329" i="13"/>
  <c r="AQ330" i="13"/>
  <c r="AD331" i="13"/>
  <c r="AD336" i="13" s="1"/>
  <c r="AD380" i="13"/>
  <c r="BE331" i="13"/>
  <c r="BE380" i="13"/>
  <c r="CC27" i="13"/>
  <c r="Z41" i="13"/>
  <c r="Z342" i="13" s="1"/>
  <c r="BZ63" i="13"/>
  <c r="BX70" i="13"/>
  <c r="BX78" i="13"/>
  <c r="BL16" i="13"/>
  <c r="AE380" i="13"/>
  <c r="AE331" i="13"/>
  <c r="AM45" i="13"/>
  <c r="AM343" i="13" s="1"/>
  <c r="AO48" i="13"/>
  <c r="AO344" i="13" s="1"/>
  <c r="AX64" i="13"/>
  <c r="AX346" i="13" s="1"/>
  <c r="BX73" i="13"/>
  <c r="BY74" i="13"/>
  <c r="CB78" i="13"/>
  <c r="BF300" i="13"/>
  <c r="BF241" i="13"/>
  <c r="AI302" i="13"/>
  <c r="AI246" i="13"/>
  <c r="BG302" i="13"/>
  <c r="BG246" i="13"/>
  <c r="U13" i="12"/>
  <c r="BE41" i="13"/>
  <c r="BE342" i="13" s="1"/>
  <c r="AO72" i="13"/>
  <c r="AO347" i="13" s="1"/>
  <c r="CA90" i="13"/>
  <c r="AJ192" i="13"/>
  <c r="AI192" i="13"/>
  <c r="M130" i="12"/>
  <c r="AT72" i="13"/>
  <c r="AT347" i="13" s="1"/>
  <c r="AL79" i="13"/>
  <c r="AL348" i="13" s="1"/>
  <c r="AT101" i="13"/>
  <c r="BK300" i="13"/>
  <c r="BK241" i="13"/>
  <c r="BO331" i="13"/>
  <c r="BO380" i="13"/>
  <c r="BB101" i="13"/>
  <c r="AM207" i="13"/>
  <c r="AL364" i="13"/>
  <c r="BU365" i="13"/>
  <c r="AY302" i="13"/>
  <c r="BN300" i="13"/>
  <c r="BN241" i="13"/>
  <c r="AA302" i="13"/>
  <c r="AA246" i="13"/>
  <c r="U380" i="13"/>
  <c r="U331" i="13"/>
  <c r="BR331" i="13"/>
  <c r="BR380" i="13"/>
  <c r="BA337" i="13"/>
  <c r="BI338" i="13"/>
  <c r="AV41" i="13"/>
  <c r="AV342" i="13" s="1"/>
  <c r="CA59" i="13"/>
  <c r="BB64" i="13"/>
  <c r="BB346" i="13" s="1"/>
  <c r="BB72" i="13"/>
  <c r="BB347" i="13" s="1"/>
  <c r="CA75" i="13"/>
  <c r="BZ75" i="13"/>
  <c r="CA77" i="13"/>
  <c r="BZ77" i="13"/>
  <c r="BZ86" i="13"/>
  <c r="AU367" i="13"/>
  <c r="AR364" i="13"/>
  <c r="AC301" i="13"/>
  <c r="AO241" i="13"/>
  <c r="AO300" i="13"/>
  <c r="BO300" i="13"/>
  <c r="BO241" i="13"/>
  <c r="AB302" i="13"/>
  <c r="AB246" i="13"/>
  <c r="AZ302" i="13"/>
  <c r="AZ246" i="13"/>
  <c r="V380" i="13"/>
  <c r="V331" i="13"/>
  <c r="AT331" i="13"/>
  <c r="AT336" i="13" s="1"/>
  <c r="AT380" i="13"/>
  <c r="BS331" i="13"/>
  <c r="BS380" i="13"/>
  <c r="BZ59" i="13"/>
  <c r="BZ90" i="13"/>
  <c r="AQ364" i="13"/>
  <c r="BO201" i="13"/>
  <c r="AF301" i="13"/>
  <c r="S300" i="13"/>
  <c r="S241" i="13"/>
  <c r="AR300" i="13"/>
  <c r="AR241" i="13"/>
  <c r="BS300" i="13"/>
  <c r="BS241" i="13"/>
  <c r="AE302" i="13"/>
  <c r="AE246" i="13"/>
  <c r="BC302" i="13"/>
  <c r="BC246" i="13"/>
  <c r="BV380" i="13"/>
  <c r="BV331" i="13"/>
  <c r="CC19" i="13"/>
  <c r="BK72" i="13"/>
  <c r="BK347" i="13" s="1"/>
  <c r="AC72" i="13"/>
  <c r="AC347" i="13" s="1"/>
  <c r="AM79" i="13"/>
  <c r="AM348" i="13" s="1"/>
  <c r="AH301" i="13"/>
  <c r="T300" i="13"/>
  <c r="T241" i="13"/>
  <c r="AT300" i="13"/>
  <c r="AT241" i="13"/>
  <c r="BT300" i="13"/>
  <c r="BT241" i="13"/>
  <c r="AF302" i="13"/>
  <c r="AF246" i="13"/>
  <c r="BD302" i="13"/>
  <c r="BD246" i="13"/>
  <c r="Z380" i="13"/>
  <c r="Z331" i="13"/>
  <c r="AX380" i="13"/>
  <c r="AX331" i="13"/>
  <c r="CB51" i="13"/>
  <c r="BX51" i="13"/>
  <c r="BI72" i="13"/>
  <c r="BI347" i="13" s="1"/>
  <c r="BS72" i="13"/>
  <c r="BS347" i="13" s="1"/>
  <c r="AZ108" i="13"/>
  <c r="AH198" i="13"/>
  <c r="AJ367" i="13"/>
  <c r="BY34" i="13"/>
  <c r="CA39" i="13"/>
  <c r="BZ39" i="13"/>
  <c r="AC41" i="13"/>
  <c r="AC342" i="13" s="1"/>
  <c r="T48" i="13"/>
  <c r="T344" i="13" s="1"/>
  <c r="Y64" i="13"/>
  <c r="Y346" i="13" s="1"/>
  <c r="BX86" i="13"/>
  <c r="BY86" i="13"/>
  <c r="O302" i="13"/>
  <c r="O246" i="13"/>
  <c r="AM302" i="13"/>
  <c r="AM246" i="13"/>
  <c r="BV329" i="13"/>
  <c r="AG380" i="13"/>
  <c r="AG331" i="13"/>
  <c r="BF331" i="13"/>
  <c r="BF380" i="13"/>
  <c r="BQ48" i="13"/>
  <c r="BQ344" i="13" s="1"/>
  <c r="BG60" i="13"/>
  <c r="BG345" i="13" s="1"/>
  <c r="AL64" i="13"/>
  <c r="AL346" i="13" s="1"/>
  <c r="BL72" i="13"/>
  <c r="BL347" i="13" s="1"/>
  <c r="CB77" i="13"/>
  <c r="BX77" i="13"/>
  <c r="BY92" i="13"/>
  <c r="BX92" i="13"/>
  <c r="AK367" i="13"/>
  <c r="Y192" i="13"/>
  <c r="BP301" i="13"/>
  <c r="AB241" i="13"/>
  <c r="AB300" i="13"/>
  <c r="P246" i="13"/>
  <c r="P302" i="13"/>
  <c r="AN302" i="13"/>
  <c r="AN246" i="13"/>
  <c r="AH380" i="13"/>
  <c r="AH331" i="13"/>
  <c r="BG380" i="13"/>
  <c r="BG331" i="13"/>
  <c r="BV333" i="13"/>
  <c r="CC22" i="13"/>
  <c r="U41" i="13"/>
  <c r="U342" i="13" s="1"/>
  <c r="BH60" i="13"/>
  <c r="BH345" i="13" s="1"/>
  <c r="AL72" i="13"/>
  <c r="AL347" i="13" s="1"/>
  <c r="AJ105" i="13"/>
  <c r="BL246" i="13"/>
  <c r="P299" i="13"/>
  <c r="P281" i="13"/>
  <c r="P254" i="13"/>
  <c r="BD300" i="13"/>
  <c r="BD241" i="13"/>
  <c r="AX329" i="13"/>
  <c r="AX16" i="13"/>
  <c r="BH380" i="13"/>
  <c r="BH331" i="13"/>
  <c r="V258" i="13"/>
  <c r="X45" i="13"/>
  <c r="X343" i="13" s="1"/>
  <c r="AE83" i="13"/>
  <c r="AE349" i="13" s="1"/>
  <c r="BX90" i="13"/>
  <c r="BU367" i="13"/>
  <c r="BM364" i="13"/>
  <c r="AF128" i="13"/>
  <c r="AR301" i="13"/>
  <c r="BR301" i="13"/>
  <c r="BE300" i="13"/>
  <c r="BE241" i="13"/>
  <c r="R246" i="13"/>
  <c r="R302" i="13"/>
  <c r="AP302" i="13"/>
  <c r="AP246" i="13"/>
  <c r="BN302" i="13"/>
  <c r="BN246" i="13"/>
  <c r="AJ380" i="13"/>
  <c r="AJ331" i="13"/>
  <c r="BI331" i="13"/>
  <c r="BI336" i="13" s="1"/>
  <c r="BI380" i="13"/>
  <c r="AZ333" i="13"/>
  <c r="W26" i="13"/>
  <c r="W341" i="13" s="1"/>
  <c r="AH41" i="13"/>
  <c r="AH342" i="13" s="1"/>
  <c r="BV60" i="13"/>
  <c r="BV345" i="13" s="1"/>
  <c r="P301" i="13"/>
  <c r="AN301" i="13"/>
  <c r="U241" i="13"/>
  <c r="X302" i="13"/>
  <c r="X246" i="13"/>
  <c r="AV302" i="13"/>
  <c r="AV246" i="13"/>
  <c r="BT302" i="13"/>
  <c r="BT246" i="13"/>
  <c r="AF380" i="13"/>
  <c r="AF331" i="13"/>
  <c r="BD331" i="13"/>
  <c r="BD380" i="13"/>
  <c r="BI337" i="13"/>
  <c r="AF258" i="13"/>
  <c r="BV72" i="13"/>
  <c r="BV347" i="13" s="1"/>
  <c r="W105" i="13"/>
  <c r="V108" i="13"/>
  <c r="BT189" i="13"/>
  <c r="AR371" i="13"/>
  <c r="CB88" i="13"/>
  <c r="R135" i="13"/>
  <c r="AT48" i="13"/>
  <c r="AT344" i="13" s="1"/>
  <c r="BY53" i="13"/>
  <c r="BO60" i="13"/>
  <c r="BO345" i="13" s="1"/>
  <c r="AH72" i="13"/>
  <c r="AH347" i="13" s="1"/>
  <c r="CA89" i="13"/>
  <c r="BZ89" i="13"/>
  <c r="BL364" i="13"/>
  <c r="AV365" i="13"/>
  <c r="AG302" i="13"/>
  <c r="AG246" i="13"/>
  <c r="BE302" i="13"/>
  <c r="BE246" i="13"/>
  <c r="Q380" i="13"/>
  <c r="Q331" i="13"/>
  <c r="AO380" i="13"/>
  <c r="AO331" i="13"/>
  <c r="BM331" i="13"/>
  <c r="BM380" i="13"/>
  <c r="BT60" i="13"/>
  <c r="BT345" i="13" s="1"/>
  <c r="BQ72" i="13"/>
  <c r="BQ347" i="13" s="1"/>
  <c r="BX75" i="13"/>
  <c r="AD364" i="13"/>
  <c r="BC198" i="13"/>
  <c r="BD198" i="13"/>
  <c r="D363" i="13"/>
  <c r="D370" i="13"/>
  <c r="D253" i="13"/>
  <c r="D298" i="13"/>
  <c r="D340" i="13"/>
  <c r="D229" i="13"/>
  <c r="D328" i="13"/>
  <c r="D186" i="13"/>
  <c r="D284" i="13"/>
  <c r="D271" i="13"/>
  <c r="D120" i="13"/>
  <c r="D5" i="13"/>
  <c r="D7" i="13" s="1"/>
  <c r="D6" i="13"/>
  <c r="AX301" i="13"/>
  <c r="AE300" i="13"/>
  <c r="AE241" i="13"/>
  <c r="BC300" i="13"/>
  <c r="BC241" i="13"/>
  <c r="AH302" i="13"/>
  <c r="AH246" i="13"/>
  <c r="BF302" i="13"/>
  <c r="BF246" i="13"/>
  <c r="AA16" i="13"/>
  <c r="BI335" i="13"/>
  <c r="AP331" i="13"/>
  <c r="AP380" i="13"/>
  <c r="BN380" i="13"/>
  <c r="BN331" i="13"/>
  <c r="AU60" i="13"/>
  <c r="AU345" i="13" s="1"/>
  <c r="AP192" i="13"/>
  <c r="BL135" i="13"/>
  <c r="CB71" i="13"/>
  <c r="AP72" i="13"/>
  <c r="AP347" i="13" s="1"/>
  <c r="AE72" i="13"/>
  <c r="AE347" i="13" s="1"/>
  <c r="BD72" i="13"/>
  <c r="BD347" i="13" s="1"/>
  <c r="BZ76" i="13"/>
  <c r="CA76" i="13"/>
  <c r="AB79" i="13"/>
  <c r="AB348" i="13" s="1"/>
  <c r="AN105" i="13"/>
  <c r="AQ192" i="13"/>
  <c r="BM365" i="13"/>
  <c r="AG72" i="13"/>
  <c r="AG347" i="13" s="1"/>
  <c r="AN364" i="13"/>
  <c r="P192" i="13"/>
  <c r="CA51" i="13"/>
  <c r="AS72" i="13"/>
  <c r="AS347" i="13" s="1"/>
  <c r="CC72" i="13"/>
  <c r="BG367" i="13"/>
  <c r="AL300" i="13"/>
  <c r="AL241" i="13"/>
  <c r="BJ300" i="13"/>
  <c r="BJ241" i="13"/>
  <c r="Q246" i="13"/>
  <c r="Q302" i="13"/>
  <c r="AO246" i="13"/>
  <c r="AO302" i="13"/>
  <c r="BM302" i="13"/>
  <c r="BM246" i="13"/>
  <c r="Y331" i="13"/>
  <c r="Y380" i="13"/>
  <c r="AW380" i="13"/>
  <c r="AW331" i="13"/>
  <c r="BU380" i="13"/>
  <c r="BU331" i="13"/>
  <c r="Y219" i="13"/>
  <c r="AI301" i="13"/>
  <c r="BG301" i="13"/>
  <c r="P300" i="13"/>
  <c r="P241" i="13"/>
  <c r="AN300" i="13"/>
  <c r="AN241" i="13"/>
  <c r="BL300" i="13"/>
  <c r="BL241" i="13"/>
  <c r="S302" i="13"/>
  <c r="S246" i="13"/>
  <c r="AQ302" i="13"/>
  <c r="AQ246" i="13"/>
  <c r="BO302" i="13"/>
  <c r="BO246" i="13"/>
  <c r="AA380" i="13"/>
  <c r="AA331" i="13"/>
  <c r="AA336" i="13" s="1"/>
  <c r="BY59" i="13"/>
  <c r="AS83" i="13"/>
  <c r="AS349" i="13" s="1"/>
  <c r="BT83" i="13"/>
  <c r="BT349" i="13" s="1"/>
  <c r="AG101" i="13"/>
  <c r="P189" i="13"/>
  <c r="V192" i="13"/>
  <c r="U192" i="13"/>
  <c r="AQ155" i="13"/>
  <c r="AB210" i="13"/>
  <c r="Z244" i="13"/>
  <c r="Z249" i="13"/>
  <c r="AX249" i="13"/>
  <c r="AY244" i="13"/>
  <c r="AX244" i="13"/>
  <c r="BV244" i="13"/>
  <c r="BV249" i="13"/>
  <c r="AW367" i="13"/>
  <c r="AM192" i="13"/>
  <c r="AD196" i="13"/>
  <c r="P194" i="13"/>
  <c r="AS208" i="13"/>
  <c r="AT208" i="13"/>
  <c r="AC244" i="13"/>
  <c r="AD244" i="13"/>
  <c r="BA244" i="13"/>
  <c r="BA249" i="13"/>
  <c r="CA88" i="13"/>
  <c r="BO101" i="13"/>
  <c r="BP105" i="13"/>
  <c r="AA194" i="13"/>
  <c r="Z150" i="13"/>
  <c r="BZ88" i="13"/>
  <c r="AP105" i="13"/>
  <c r="AY128" i="13"/>
  <c r="AL196" i="13"/>
  <c r="AK196" i="13"/>
  <c r="AW198" i="13"/>
  <c r="AX198" i="13"/>
  <c r="AZ163" i="13"/>
  <c r="AC219" i="13"/>
  <c r="AV108" i="13"/>
  <c r="S192" i="13"/>
  <c r="Q209" i="13"/>
  <c r="R209" i="13"/>
  <c r="R199" i="13"/>
  <c r="AV101" i="13"/>
  <c r="BD124" i="13"/>
  <c r="T128" i="13"/>
  <c r="AT196" i="13"/>
  <c r="AS196" i="13"/>
  <c r="BI365" i="13"/>
  <c r="BI220" i="13"/>
  <c r="BP207" i="13"/>
  <c r="AL192" i="13"/>
  <c r="BY71" i="13"/>
  <c r="BY78" i="13"/>
  <c r="AW124" i="13"/>
  <c r="BJ365" i="13"/>
  <c r="BJ220" i="13"/>
  <c r="S163" i="13"/>
  <c r="AN207" i="13"/>
  <c r="AO207" i="13"/>
  <c r="AL258" i="13"/>
  <c r="AJ128" i="13"/>
  <c r="AR211" i="13"/>
  <c r="BQ211" i="13"/>
  <c r="BC199" i="13"/>
  <c r="AY207" i="13"/>
  <c r="AX207" i="13"/>
  <c r="AB199" i="13"/>
  <c r="AC199" i="13"/>
  <c r="BF199" i="13"/>
  <c r="BE199" i="13"/>
  <c r="BI135" i="13"/>
  <c r="BJ191" i="13" s="1"/>
  <c r="AA211" i="13"/>
  <c r="BO198" i="13"/>
  <c r="BP198" i="13"/>
  <c r="S212" i="13"/>
  <c r="AK192" i="13"/>
  <c r="AI135" i="13"/>
  <c r="AJ191" i="13" s="1"/>
  <c r="AC196" i="13"/>
  <c r="BV220" i="13"/>
  <c r="BV365" i="13"/>
  <c r="AD211" i="13"/>
  <c r="AG199" i="13"/>
  <c r="BM209" i="13"/>
  <c r="AU211" i="13"/>
  <c r="U135" i="13"/>
  <c r="V191" i="13" s="1"/>
  <c r="V195" i="13"/>
  <c r="P211" i="13"/>
  <c r="BK163" i="13"/>
  <c r="BT210" i="13"/>
  <c r="AY124" i="13"/>
  <c r="Z192" i="13"/>
  <c r="BR196" i="13"/>
  <c r="BQ196" i="13"/>
  <c r="AT155" i="13"/>
  <c r="BT211" i="13"/>
  <c r="BU211" i="13"/>
  <c r="AI208" i="13"/>
  <c r="T212" i="13"/>
  <c r="H265" i="13"/>
  <c r="Q365" i="13"/>
  <c r="AE198" i="13"/>
  <c r="L265" i="13"/>
  <c r="AC311" i="13"/>
  <c r="AC312" i="13" s="1"/>
  <c r="BA311" i="13"/>
  <c r="BA312" i="13" s="1"/>
  <c r="R192" i="13"/>
  <c r="V365" i="13"/>
  <c r="BR208" i="13"/>
  <c r="AF244" i="13"/>
  <c r="AF249" i="13"/>
  <c r="BB365" i="13"/>
  <c r="AI320" i="13"/>
  <c r="AI321" i="13"/>
  <c r="X313" i="13"/>
  <c r="X310" i="13"/>
  <c r="X312" i="13" s="1"/>
  <c r="AV310" i="13"/>
  <c r="AV312" i="13" s="1"/>
  <c r="BG320" i="13"/>
  <c r="BG321" i="13"/>
  <c r="AV313" i="13"/>
  <c r="BT313" i="13"/>
  <c r="BT310" i="13"/>
  <c r="P138" i="13"/>
  <c r="BM194" i="13"/>
  <c r="BM196" i="13"/>
  <c r="Z365" i="13"/>
  <c r="BD365" i="13"/>
  <c r="AX211" i="13"/>
  <c r="BK207" i="13"/>
  <c r="AN212" i="13"/>
  <c r="AJ196" i="13"/>
  <c r="AB313" i="13"/>
  <c r="AM320" i="13"/>
  <c r="AB310" i="13"/>
  <c r="AZ313" i="13"/>
  <c r="BK321" i="13"/>
  <c r="AZ310" i="13"/>
  <c r="AZ312" i="13" s="1"/>
  <c r="BR198" i="13"/>
  <c r="AE199" i="13"/>
  <c r="AR163" i="13"/>
  <c r="AA208" i="13"/>
  <c r="BK209" i="13"/>
  <c r="AC210" i="13"/>
  <c r="C241" i="13"/>
  <c r="V196" i="13"/>
  <c r="AU198" i="13"/>
  <c r="P218" i="13"/>
  <c r="BD208" i="13"/>
  <c r="AN209" i="13"/>
  <c r="BJ194" i="13"/>
  <c r="AX196" i="13"/>
  <c r="R155" i="13"/>
  <c r="O163" i="13"/>
  <c r="AP128" i="13"/>
  <c r="AL135" i="13"/>
  <c r="T155" i="13"/>
  <c r="U197" i="13" s="1"/>
  <c r="W198" i="13"/>
  <c r="W249" i="13"/>
  <c r="X244" i="13"/>
  <c r="W244" i="13"/>
  <c r="AU244" i="13"/>
  <c r="AU249" i="13"/>
  <c r="BS249" i="13"/>
  <c r="BS244" i="13"/>
  <c r="AV244" i="13"/>
  <c r="BB194" i="13"/>
  <c r="AB196" i="13"/>
  <c r="BB196" i="13"/>
  <c r="AS365" i="13"/>
  <c r="AS366" i="13" s="1"/>
  <c r="AN199" i="13"/>
  <c r="BQ210" i="13"/>
  <c r="BD244" i="13"/>
  <c r="AM321" i="13"/>
  <c r="BJ198" i="13"/>
  <c r="AQ207" i="13"/>
  <c r="BF209" i="13"/>
  <c r="AY210" i="13"/>
  <c r="AD321" i="13"/>
  <c r="S310" i="13"/>
  <c r="AD320" i="13"/>
  <c r="S313" i="13"/>
  <c r="BB321" i="13"/>
  <c r="AQ310" i="13"/>
  <c r="BB320" i="13"/>
  <c r="AQ313" i="13"/>
  <c r="BO313" i="13"/>
  <c r="BO310" i="13"/>
  <c r="BS198" i="13"/>
  <c r="AG208" i="13"/>
  <c r="P209" i="13"/>
  <c r="AE249" i="13"/>
  <c r="AE244" i="13"/>
  <c r="AC365" i="13"/>
  <c r="BN211" i="13"/>
  <c r="AD219" i="13"/>
  <c r="BV194" i="13"/>
  <c r="AB195" i="13"/>
  <c r="AP155" i="13"/>
  <c r="AY198" i="13"/>
  <c r="V209" i="13"/>
  <c r="W209" i="13"/>
  <c r="AD195" i="13"/>
  <c r="BJ196" i="13"/>
  <c r="AA198" i="13"/>
  <c r="BL199" i="13"/>
  <c r="AP163" i="13"/>
  <c r="AE212" i="13"/>
  <c r="AD212" i="13"/>
  <c r="BV13" i="14"/>
  <c r="BT12" i="14"/>
  <c r="AG365" i="13"/>
  <c r="X211" i="13"/>
  <c r="AV211" i="13"/>
  <c r="BA198" i="13"/>
  <c r="AM208" i="13"/>
  <c r="BL208" i="13"/>
  <c r="BI194" i="13"/>
  <c r="BH365" i="13"/>
  <c r="Q218" i="13"/>
  <c r="Q208" i="13"/>
  <c r="U209" i="13"/>
  <c r="AS209" i="13"/>
  <c r="BF210" i="13"/>
  <c r="P212" i="13"/>
  <c r="AA244" i="13"/>
  <c r="G265" i="13"/>
  <c r="BN365" i="13"/>
  <c r="BN220" i="13"/>
  <c r="AG211" i="13"/>
  <c r="S199" i="13"/>
  <c r="P210" i="13"/>
  <c r="V212" i="13"/>
  <c r="AG244" i="13"/>
  <c r="T192" i="13"/>
  <c r="AR199" i="13"/>
  <c r="Q210" i="13"/>
  <c r="AV212" i="13"/>
  <c r="AS192" i="13"/>
  <c r="U195" i="13"/>
  <c r="BP365" i="13"/>
  <c r="P198" i="13"/>
  <c r="U199" i="13"/>
  <c r="AC209" i="13"/>
  <c r="BF211" i="13"/>
  <c r="BE220" i="13"/>
  <c r="BT194" i="13"/>
  <c r="BS365" i="13"/>
  <c r="AL211" i="13"/>
  <c r="BK211" i="13"/>
  <c r="S198" i="13"/>
  <c r="X199" i="13"/>
  <c r="BU199" i="13"/>
  <c r="Z207" i="13"/>
  <c r="AB208" i="13"/>
  <c r="AF209" i="13"/>
  <c r="AS210" i="13"/>
  <c r="CS20" i="14"/>
  <c r="BB244" i="13"/>
  <c r="BE244" i="13"/>
  <c r="AG249" i="13"/>
  <c r="CW6" i="14"/>
  <c r="CV5" i="14"/>
  <c r="CV19" i="14" s="1"/>
  <c r="BH207" i="13"/>
  <c r="AI244" i="13"/>
  <c r="AH244" i="13"/>
  <c r="BG244" i="13"/>
  <c r="BF244" i="13"/>
  <c r="BK244" i="13"/>
  <c r="N265" i="13"/>
  <c r="AJ210" i="13"/>
  <c r="BT244" i="13"/>
  <c r="DB19" i="14"/>
  <c r="M265" i="13"/>
  <c r="AH313" i="13"/>
  <c r="AS320" i="13"/>
  <c r="AH310" i="13"/>
  <c r="BF310" i="13"/>
  <c r="BF312" i="13" s="1"/>
  <c r="BF313" i="13"/>
  <c r="AO208" i="13"/>
  <c r="BB210" i="13"/>
  <c r="AM244" i="13"/>
  <c r="AV249" i="13"/>
  <c r="BM311" i="13"/>
  <c r="K337" i="13"/>
  <c r="AL311" i="13"/>
  <c r="AL310" i="13"/>
  <c r="AW321" i="13"/>
  <c r="FQ20" i="14"/>
  <c r="X325" i="13"/>
  <c r="X326" i="13" s="1"/>
  <c r="R325" i="13"/>
  <c r="R326" i="13" s="1"/>
  <c r="T325" i="13"/>
  <c r="T326" i="13" s="1"/>
  <c r="Y325" i="13"/>
  <c r="Y326" i="13" s="1"/>
  <c r="U325" i="13"/>
  <c r="U326" i="13" s="1"/>
  <c r="Q325" i="13"/>
  <c r="Q326" i="13" s="1"/>
  <c r="P325" i="13"/>
  <c r="P326" i="13" s="1"/>
  <c r="O325" i="13"/>
  <c r="O326" i="13" s="1"/>
  <c r="W325" i="13"/>
  <c r="W326" i="13" s="1"/>
  <c r="AY325" i="13"/>
  <c r="AY326" i="13" s="1"/>
  <c r="BV325" i="13"/>
  <c r="BV326" i="13" s="1"/>
  <c r="AW325" i="13"/>
  <c r="AW326" i="13" s="1"/>
  <c r="BP325" i="13"/>
  <c r="BP326" i="13" s="1"/>
  <c r="AQ325" i="13"/>
  <c r="AQ326" i="13" s="1"/>
  <c r="BK325" i="13"/>
  <c r="BK326" i="13" s="1"/>
  <c r="BO325" i="13"/>
  <c r="BO326" i="13" s="1"/>
  <c r="AM325" i="13"/>
  <c r="AM326" i="13" s="1"/>
  <c r="BN325" i="13"/>
  <c r="BN326" i="13" s="1"/>
  <c r="BG325" i="13"/>
  <c r="BG326" i="13" s="1"/>
  <c r="BF325" i="13"/>
  <c r="BF326" i="13" s="1"/>
  <c r="AZ325" i="13"/>
  <c r="AZ326" i="13" s="1"/>
  <c r="BS325" i="13"/>
  <c r="BS326" i="13" s="1"/>
  <c r="BR325" i="13"/>
  <c r="BR326" i="13" s="1"/>
  <c r="BQ325" i="13"/>
  <c r="BQ326" i="13" s="1"/>
  <c r="BI325" i="13"/>
  <c r="BI326" i="13" s="1"/>
  <c r="BL325" i="13"/>
  <c r="BL326" i="13" s="1"/>
  <c r="BH325" i="13"/>
  <c r="BH326" i="13" s="1"/>
  <c r="BB325" i="13"/>
  <c r="BB326" i="13" s="1"/>
  <c r="BU325" i="13"/>
  <c r="BU326" i="13" s="1"/>
  <c r="BC325" i="13"/>
  <c r="BC326" i="13" s="1"/>
  <c r="BA325" i="13"/>
  <c r="BA326" i="13" s="1"/>
  <c r="AS325" i="13"/>
  <c r="AS326" i="13" s="1"/>
  <c r="AR325" i="13"/>
  <c r="AR326" i="13" s="1"/>
  <c r="AO325" i="13"/>
  <c r="AO326" i="13" s="1"/>
  <c r="BE325" i="13"/>
  <c r="BE326" i="13" s="1"/>
  <c r="BD325" i="13"/>
  <c r="BD326" i="13" s="1"/>
  <c r="AV325" i="13"/>
  <c r="AV326" i="13" s="1"/>
  <c r="AN325" i="13"/>
  <c r="AN326" i="13" s="1"/>
  <c r="S325" i="13"/>
  <c r="S326" i="13" s="1"/>
  <c r="AH211" i="13"/>
  <c r="AU209" i="13"/>
  <c r="BP244" i="13"/>
  <c r="AR244" i="13"/>
  <c r="BF249" i="13"/>
  <c r="GB20" i="14"/>
  <c r="U244" i="13"/>
  <c r="U249" i="13"/>
  <c r="AS244" i="13"/>
  <c r="AB320" i="13"/>
  <c r="Q310" i="13"/>
  <c r="AB321" i="13"/>
  <c r="Q313" i="13"/>
  <c r="AZ321" i="13"/>
  <c r="AZ320" i="13"/>
  <c r="AO310" i="13"/>
  <c r="AO312" i="13" s="1"/>
  <c r="AO313" i="13"/>
  <c r="BM313" i="13"/>
  <c r="BM310" i="13"/>
  <c r="AP325" i="13"/>
  <c r="AP326" i="13" s="1"/>
  <c r="CC20" i="14"/>
  <c r="CQ9" i="14"/>
  <c r="AG13" i="13" s="1"/>
  <c r="BT201" i="13"/>
  <c r="AV207" i="13"/>
  <c r="BT207" i="13"/>
  <c r="X208" i="13"/>
  <c r="BT208" i="13"/>
  <c r="AT244" i="13"/>
  <c r="AC320" i="13"/>
  <c r="R313" i="13"/>
  <c r="BA320" i="13"/>
  <c r="BA321" i="13"/>
  <c r="AP310" i="13"/>
  <c r="AP312" i="13" s="1"/>
  <c r="BN313" i="13"/>
  <c r="BN310" i="13"/>
  <c r="BN312" i="13" s="1"/>
  <c r="BJ310" i="13"/>
  <c r="BT317" i="13"/>
  <c r="AT325" i="13"/>
  <c r="AT326" i="13" s="1"/>
  <c r="BC93" i="14"/>
  <c r="BC20" i="14"/>
  <c r="EU5" i="14"/>
  <c r="EU19" i="14" s="1"/>
  <c r="HC20" i="14"/>
  <c r="CP20" i="14"/>
  <c r="AX325" i="13"/>
  <c r="AX326" i="13" s="1"/>
  <c r="AE321" i="13"/>
  <c r="T310" i="13"/>
  <c r="AE320" i="13"/>
  <c r="T313" i="13"/>
  <c r="BC320" i="13"/>
  <c r="AR313" i="13"/>
  <c r="AR310" i="13"/>
  <c r="AR312" i="13" s="1"/>
  <c r="BP310" i="13"/>
  <c r="BP312" i="13" s="1"/>
  <c r="BP313" i="13"/>
  <c r="AB317" i="13"/>
  <c r="AH93" i="14"/>
  <c r="AH20" i="14"/>
  <c r="BP5" i="14"/>
  <c r="EC20" i="14"/>
  <c r="BU5" i="14"/>
  <c r="BU19" i="14" s="1"/>
  <c r="BV7" i="14"/>
  <c r="Z11" i="13" s="1"/>
  <c r="V313" i="13"/>
  <c r="V310" i="13"/>
  <c r="AG321" i="13"/>
  <c r="BE320" i="13"/>
  <c r="BE321" i="13"/>
  <c r="AT310" i="13"/>
  <c r="AT312" i="13" s="1"/>
  <c r="AD312" i="13"/>
  <c r="AD326" i="13"/>
  <c r="DC8" i="14"/>
  <c r="AK12" i="13" s="1"/>
  <c r="DA5" i="14"/>
  <c r="GN20" i="14"/>
  <c r="AL320" i="13"/>
  <c r="AA310" i="13"/>
  <c r="AA313" i="13"/>
  <c r="BJ321" i="13"/>
  <c r="AY313" i="13"/>
  <c r="BJ320" i="13"/>
  <c r="BF20" i="14"/>
  <c r="AC313" i="13"/>
  <c r="AN321" i="13"/>
  <c r="BL321" i="13"/>
  <c r="C337" i="13"/>
  <c r="FR5" i="14"/>
  <c r="FT6" i="14"/>
  <c r="GX6" i="14"/>
  <c r="GV5" i="14"/>
  <c r="AM22" i="14"/>
  <c r="AO23" i="14"/>
  <c r="AI310" i="13"/>
  <c r="AT321" i="13"/>
  <c r="BG313" i="13"/>
  <c r="BR320" i="13"/>
  <c r="BR321" i="13"/>
  <c r="BO312" i="13"/>
  <c r="EV5" i="14"/>
  <c r="BN249" i="13"/>
  <c r="BN244" i="13"/>
  <c r="AU320" i="13"/>
  <c r="AJ313" i="13"/>
  <c r="AJ310" i="13"/>
  <c r="AJ312" i="13" s="1"/>
  <c r="BH313" i="13"/>
  <c r="BS321" i="13"/>
  <c r="BS320" i="13"/>
  <c r="AT313" i="13"/>
  <c r="BP317" i="13"/>
  <c r="J337" i="13"/>
  <c r="DQ5" i="14"/>
  <c r="DQ19" i="14" s="1"/>
  <c r="DR6" i="14"/>
  <c r="BD321" i="13"/>
  <c r="BD320" i="13"/>
  <c r="AS310" i="13"/>
  <c r="AS312" i="13" s="1"/>
  <c r="Q311" i="13"/>
  <c r="AO317" i="13"/>
  <c r="AA325" i="13"/>
  <c r="AA326" i="13" s="1"/>
  <c r="AL325" i="13"/>
  <c r="AL326" i="13" s="1"/>
  <c r="AK325" i="13"/>
  <c r="AK326" i="13" s="1"/>
  <c r="AC325" i="13"/>
  <c r="AC326" i="13" s="1"/>
  <c r="AB325" i="13"/>
  <c r="AB326" i="13" s="1"/>
  <c r="AH325" i="13"/>
  <c r="AH326" i="13" s="1"/>
  <c r="AG325" i="13"/>
  <c r="AG326" i="13" s="1"/>
  <c r="AF325" i="13"/>
  <c r="AF326" i="13" s="1"/>
  <c r="AJ325" i="13"/>
  <c r="AJ326" i="13" s="1"/>
  <c r="AI325" i="13"/>
  <c r="AI326" i="13" s="1"/>
  <c r="FK7" i="14"/>
  <c r="FI5" i="14"/>
  <c r="FI19" i="14" s="1"/>
  <c r="AW310" i="13"/>
  <c r="AW312" i="13" s="1"/>
  <c r="AW313" i="13"/>
  <c r="Y312" i="13"/>
  <c r="M93" i="14"/>
  <c r="M20" i="14"/>
  <c r="CR20" i="14"/>
  <c r="Q249" i="13"/>
  <c r="Q244" i="13"/>
  <c r="AO249" i="13"/>
  <c r="AO244" i="13"/>
  <c r="BM244" i="13"/>
  <c r="AP321" i="13"/>
  <c r="AP320" i="13"/>
  <c r="BN320" i="13"/>
  <c r="BN321" i="13"/>
  <c r="BC310" i="13"/>
  <c r="BC312" i="13" s="1"/>
  <c r="BT312" i="13"/>
  <c r="AA311" i="13"/>
  <c r="AY311" i="13"/>
  <c r="AJ320" i="13"/>
  <c r="AF321" i="13"/>
  <c r="BQ313" i="13"/>
  <c r="AB311" i="13"/>
  <c r="AZ317" i="13"/>
  <c r="FX5" i="14"/>
  <c r="FZ6" i="14"/>
  <c r="ES7" i="14"/>
  <c r="AY11" i="13" s="1"/>
  <c r="ER5" i="14"/>
  <c r="DR13" i="14"/>
  <c r="DP12" i="14"/>
  <c r="ET12" i="14"/>
  <c r="EV13" i="14"/>
  <c r="FY12" i="14"/>
  <c r="FZ13" i="14"/>
  <c r="DU5" i="14"/>
  <c r="FB8" i="14"/>
  <c r="BB12" i="13" s="1"/>
  <c r="EZ5" i="14"/>
  <c r="EZ19" i="14" s="1"/>
  <c r="AH311" i="13"/>
  <c r="BF320" i="13"/>
  <c r="N282" i="13"/>
  <c r="AI311" i="13"/>
  <c r="BG311" i="13"/>
  <c r="BG312" i="13" s="1"/>
  <c r="AV20" i="14"/>
  <c r="FF20" i="14"/>
  <c r="EB5" i="14"/>
  <c r="ED6" i="14"/>
  <c r="FH5" i="14"/>
  <c r="CX12" i="14"/>
  <c r="CZ13" i="14"/>
  <c r="BI321" i="13"/>
  <c r="AX310" i="13"/>
  <c r="H14" i="14"/>
  <c r="D18" i="13" s="1"/>
  <c r="D302" i="13" s="1"/>
  <c r="H11" i="14"/>
  <c r="D15" i="13" s="1"/>
  <c r="AR5" i="14"/>
  <c r="AR19" i="14" s="1"/>
  <c r="BY6" i="14"/>
  <c r="BW5" i="14"/>
  <c r="FP20" i="14"/>
  <c r="DH12" i="14"/>
  <c r="BI311" i="13"/>
  <c r="BI310" i="13"/>
  <c r="AM317" i="13"/>
  <c r="BK317" i="13"/>
  <c r="GQ20" i="14"/>
  <c r="EX20" i="14"/>
  <c r="BB310" i="13"/>
  <c r="BQ312" i="13"/>
  <c r="AK320" i="13"/>
  <c r="BS9" i="14"/>
  <c r="Y13" i="13" s="1"/>
  <c r="BQ5" i="14"/>
  <c r="GH5" i="14"/>
  <c r="GH19" i="14" s="1"/>
  <c r="BR317" i="13"/>
  <c r="EN19" i="14"/>
  <c r="CM5" i="14"/>
  <c r="CM19" i="14" s="1"/>
  <c r="CN6" i="14"/>
  <c r="BP7" i="14"/>
  <c r="X11" i="13" s="1"/>
  <c r="X9" i="13" s="1"/>
  <c r="BN5" i="14"/>
  <c r="BN19" i="14" s="1"/>
  <c r="EP19" i="14"/>
  <c r="FJ20" i="14"/>
  <c r="BM8" i="14"/>
  <c r="W12" i="13" s="1"/>
  <c r="BL5" i="14"/>
  <c r="GE20" i="14"/>
  <c r="AT20" i="14"/>
  <c r="AO7" i="14"/>
  <c r="HJ7" i="14"/>
  <c r="BV11" i="13" s="1"/>
  <c r="HI5" i="14"/>
  <c r="FE9" i="14"/>
  <c r="BC13" i="13" s="1"/>
  <c r="BB12" i="14"/>
  <c r="BD13" i="14"/>
  <c r="CH12" i="14"/>
  <c r="AN20" i="14"/>
  <c r="CX5" i="14"/>
  <c r="CX19" i="14" s="1"/>
  <c r="CZ6" i="14"/>
  <c r="J93" i="14"/>
  <c r="J20" i="14"/>
  <c r="DY20" i="14"/>
  <c r="GO6" i="14"/>
  <c r="GJ20" i="14"/>
  <c r="EG8" i="14"/>
  <c r="EF5" i="14"/>
  <c r="EF19" i="14" s="1"/>
  <c r="EE20" i="14"/>
  <c r="BX5" i="14"/>
  <c r="AT317" i="13"/>
  <c r="AY5" i="14"/>
  <c r="AY19" i="14" s="1"/>
  <c r="BA6" i="14"/>
  <c r="EQ20" i="14"/>
  <c r="FS5" i="14"/>
  <c r="FS19" i="14" s="1"/>
  <c r="GW5" i="14"/>
  <c r="GW19" i="14" s="1"/>
  <c r="CH8" i="14"/>
  <c r="AD12" i="13" s="1"/>
  <c r="CF5" i="14"/>
  <c r="CY12" i="14"/>
  <c r="CY19" i="14" s="1"/>
  <c r="AX321" i="13"/>
  <c r="CG20" i="14"/>
  <c r="DK19" i="14"/>
  <c r="AA320" i="13"/>
  <c r="P310" i="13"/>
  <c r="P312" i="13" s="1"/>
  <c r="AY321" i="13"/>
  <c r="AY320" i="13"/>
  <c r="BL310" i="13"/>
  <c r="BL312" i="13" s="1"/>
  <c r="AE93" i="14"/>
  <c r="AE20" i="14"/>
  <c r="FC5" i="14"/>
  <c r="FC19" i="14" s="1"/>
  <c r="BB5" i="14"/>
  <c r="BB19" i="14" s="1"/>
  <c r="BD6" i="14"/>
  <c r="ES6" i="14"/>
  <c r="EY10" i="14"/>
  <c r="BA14" i="13" s="1"/>
  <c r="EL20" i="14"/>
  <c r="D93" i="14"/>
  <c r="D20" i="14"/>
  <c r="DT5" i="14"/>
  <c r="DT19" i="14" s="1"/>
  <c r="EW5" i="14"/>
  <c r="EW19" i="14" s="1"/>
  <c r="EY6" i="14"/>
  <c r="BG10" i="14"/>
  <c r="U14" i="13" s="1"/>
  <c r="I12" i="12" s="1"/>
  <c r="BE5" i="14"/>
  <c r="G93" i="14"/>
  <c r="G20" i="14"/>
  <c r="DV5" i="14"/>
  <c r="DX6" i="14"/>
  <c r="AX15" i="14"/>
  <c r="R19" i="13" s="1"/>
  <c r="AW12" i="14"/>
  <c r="EK19" i="14"/>
  <c r="DW19" i="14"/>
  <c r="FZ9" i="14"/>
  <c r="BJ13" i="13" s="1"/>
  <c r="V11" i="12" s="1"/>
  <c r="FY5" i="14"/>
  <c r="FY19" i="14" s="1"/>
  <c r="ER12" i="14"/>
  <c r="ES15" i="14"/>
  <c r="AY19" i="13" s="1"/>
  <c r="AY16" i="13" s="1"/>
  <c r="DC18" i="14"/>
  <c r="AK22" i="13" s="1"/>
  <c r="DB12" i="14"/>
  <c r="EH12" i="14"/>
  <c r="EJ14" i="14"/>
  <c r="BO320" i="13"/>
  <c r="BO321" i="13"/>
  <c r="E169" i="14"/>
  <c r="C177" i="13" s="1"/>
  <c r="E165" i="14"/>
  <c r="C173" i="13" s="1"/>
  <c r="C212" i="13" s="1"/>
  <c r="E152" i="14"/>
  <c r="C160" i="13" s="1"/>
  <c r="C199" i="13" s="1"/>
  <c r="E157" i="14"/>
  <c r="C165" i="13" s="1"/>
  <c r="E168" i="14"/>
  <c r="C176" i="13" s="1"/>
  <c r="E151" i="14"/>
  <c r="C159" i="13" s="1"/>
  <c r="C198" i="13" s="1"/>
  <c r="E146" i="14"/>
  <c r="C154" i="13" s="1"/>
  <c r="E161" i="14"/>
  <c r="C169" i="13" s="1"/>
  <c r="C207" i="13" s="1"/>
  <c r="C309" i="13" s="1"/>
  <c r="E140" i="14"/>
  <c r="C148" i="13" s="1"/>
  <c r="E162" i="14"/>
  <c r="C170" i="13" s="1"/>
  <c r="C208" i="13" s="1"/>
  <c r="E153" i="14"/>
  <c r="C161" i="13" s="1"/>
  <c r="C200" i="13" s="1"/>
  <c r="E158" i="14"/>
  <c r="C166" i="13" s="1"/>
  <c r="E163" i="14"/>
  <c r="C171" i="13" s="1"/>
  <c r="C209" i="13" s="1"/>
  <c r="E150" i="14"/>
  <c r="C158" i="13" s="1"/>
  <c r="C211" i="13" s="1"/>
  <c r="E135" i="14"/>
  <c r="C143" i="13" s="1"/>
  <c r="E149" i="14"/>
  <c r="C157" i="13" s="1"/>
  <c r="E139" i="14"/>
  <c r="C147" i="13" s="1"/>
  <c r="E126" i="14"/>
  <c r="C134" i="13" s="1"/>
  <c r="E132" i="14"/>
  <c r="C140" i="13" s="1"/>
  <c r="E138" i="14"/>
  <c r="C146" i="13" s="1"/>
  <c r="E122" i="14"/>
  <c r="C130" i="13" s="1"/>
  <c r="E119" i="14"/>
  <c r="C127" i="13" s="1"/>
  <c r="E134" i="14"/>
  <c r="C142" i="13" s="1"/>
  <c r="E141" i="14"/>
  <c r="C149" i="13" s="1"/>
  <c r="E98" i="14"/>
  <c r="C103" i="13" s="1"/>
  <c r="E81" i="14"/>
  <c r="C85" i="13" s="1"/>
  <c r="E125" i="14"/>
  <c r="C133" i="13" s="1"/>
  <c r="E133" i="14"/>
  <c r="C141" i="13" s="1"/>
  <c r="E108" i="14"/>
  <c r="C113" i="13" s="1"/>
  <c r="E123" i="14"/>
  <c r="C131" i="13" s="1"/>
  <c r="E124" i="14"/>
  <c r="C132" i="13" s="1"/>
  <c r="E118" i="14"/>
  <c r="C126" i="13" s="1"/>
  <c r="E105" i="14"/>
  <c r="C110" i="13" s="1"/>
  <c r="E102" i="14"/>
  <c r="C107" i="13" s="1"/>
  <c r="E99" i="14"/>
  <c r="C104" i="13" s="1"/>
  <c r="E107" i="14"/>
  <c r="C112" i="13" s="1"/>
  <c r="E90" i="14"/>
  <c r="C94" i="13" s="1"/>
  <c r="E77" i="14"/>
  <c r="C81" i="13" s="1"/>
  <c r="E129" i="14"/>
  <c r="C137" i="13" s="1"/>
  <c r="E106" i="14"/>
  <c r="C111" i="13" s="1"/>
  <c r="E78" i="14"/>
  <c r="C82" i="13" s="1"/>
  <c r="E67" i="14"/>
  <c r="C71" i="13" s="1"/>
  <c r="E58" i="14"/>
  <c r="C62" i="13" s="1"/>
  <c r="E55" i="14"/>
  <c r="C59" i="13" s="1"/>
  <c r="E49" i="14"/>
  <c r="C53" i="13" s="1"/>
  <c r="E82" i="14"/>
  <c r="C86" i="13" s="1"/>
  <c r="E59" i="14"/>
  <c r="C63" i="13" s="1"/>
  <c r="E62" i="14"/>
  <c r="C66" i="13" s="1"/>
  <c r="E50" i="14"/>
  <c r="C54" i="13" s="1"/>
  <c r="E48" i="14"/>
  <c r="C52" i="13" s="1"/>
  <c r="E25" i="14"/>
  <c r="C29" i="13" s="1"/>
  <c r="E43" i="14"/>
  <c r="E29" i="14"/>
  <c r="C33" i="13" s="1"/>
  <c r="E39" i="14"/>
  <c r="C44" i="13" s="1"/>
  <c r="E31" i="14"/>
  <c r="C35" i="13" s="1"/>
  <c r="E28" i="14"/>
  <c r="C32" i="13" s="1"/>
  <c r="E24" i="14"/>
  <c r="C28" i="13" s="1"/>
  <c r="E33" i="14"/>
  <c r="C37" i="13" s="1"/>
  <c r="E30" i="14"/>
  <c r="C34" i="13" s="1"/>
  <c r="E27" i="14"/>
  <c r="C31" i="13" s="1"/>
  <c r="E36" i="14"/>
  <c r="C40" i="13" s="1"/>
  <c r="E26" i="14"/>
  <c r="C30" i="13" s="1"/>
  <c r="E14" i="14"/>
  <c r="C18" i="13" s="1"/>
  <c r="E32" i="14"/>
  <c r="C36" i="13" s="1"/>
  <c r="E11" i="14"/>
  <c r="C15" i="13" s="1"/>
  <c r="GM12" i="14"/>
  <c r="GM19" i="14" s="1"/>
  <c r="FG20" i="14"/>
  <c r="EJ6" i="14"/>
  <c r="EI5" i="14"/>
  <c r="EI19" i="14" s="1"/>
  <c r="DJ12" i="14"/>
  <c r="DJ19" i="14" s="1"/>
  <c r="DL14" i="14"/>
  <c r="AN18" i="13" s="1"/>
  <c r="AF313" i="13"/>
  <c r="AX320" i="13"/>
  <c r="I115" i="14"/>
  <c r="K115" i="14" s="1"/>
  <c r="K2" i="14"/>
  <c r="I4" i="14"/>
  <c r="I3" i="14"/>
  <c r="BO20" i="14"/>
  <c r="FN6" i="14"/>
  <c r="FM5" i="14"/>
  <c r="FM19" i="14" s="1"/>
  <c r="AM310" i="13"/>
  <c r="AM312" i="13" s="1"/>
  <c r="AL317" i="13"/>
  <c r="L115" i="14"/>
  <c r="N115" i="14" s="1"/>
  <c r="L4" i="14"/>
  <c r="L3" i="14"/>
  <c r="O2" i="14"/>
  <c r="CE6" i="14"/>
  <c r="GR5" i="14"/>
  <c r="CA5" i="14"/>
  <c r="CA19" i="14" s="1"/>
  <c r="EH19" i="14"/>
  <c r="GV12" i="14"/>
  <c r="GX13" i="14"/>
  <c r="BS14" i="14"/>
  <c r="Y18" i="13" s="1"/>
  <c r="H168" i="14"/>
  <c r="D176" i="13" s="1"/>
  <c r="H158" i="14"/>
  <c r="D166" i="13" s="1"/>
  <c r="H165" i="14"/>
  <c r="D173" i="13" s="1"/>
  <c r="H146" i="14"/>
  <c r="D154" i="13" s="1"/>
  <c r="H163" i="14"/>
  <c r="D171" i="13" s="1"/>
  <c r="H152" i="14"/>
  <c r="D160" i="13" s="1"/>
  <c r="D199" i="13" s="1"/>
  <c r="H141" i="14"/>
  <c r="D149" i="13" s="1"/>
  <c r="H139" i="14"/>
  <c r="D147" i="13" s="1"/>
  <c r="H153" i="14"/>
  <c r="D161" i="13" s="1"/>
  <c r="H150" i="14"/>
  <c r="D158" i="13" s="1"/>
  <c r="H162" i="14"/>
  <c r="D170" i="13" s="1"/>
  <c r="H149" i="14"/>
  <c r="D157" i="13" s="1"/>
  <c r="H134" i="14"/>
  <c r="D142" i="13" s="1"/>
  <c r="H132" i="14"/>
  <c r="D140" i="13" s="1"/>
  <c r="H129" i="14"/>
  <c r="D137" i="13" s="1"/>
  <c r="H126" i="14"/>
  <c r="D134" i="13" s="1"/>
  <c r="H124" i="14"/>
  <c r="D132" i="13" s="1"/>
  <c r="H122" i="14"/>
  <c r="D130" i="13" s="1"/>
  <c r="H119" i="14"/>
  <c r="D127" i="13" s="1"/>
  <c r="H107" i="14"/>
  <c r="D112" i="13" s="1"/>
  <c r="H105" i="14"/>
  <c r="D110" i="13" s="1"/>
  <c r="H102" i="14"/>
  <c r="D107" i="13" s="1"/>
  <c r="H157" i="14"/>
  <c r="D165" i="13" s="1"/>
  <c r="H135" i="14"/>
  <c r="D143" i="13" s="1"/>
  <c r="H133" i="14"/>
  <c r="D141" i="13" s="1"/>
  <c r="H151" i="14"/>
  <c r="D159" i="13" s="1"/>
  <c r="D198" i="13" s="1"/>
  <c r="H138" i="14"/>
  <c r="D146" i="13" s="1"/>
  <c r="H140" i="14"/>
  <c r="D148" i="13" s="1"/>
  <c r="H123" i="14"/>
  <c r="D131" i="13" s="1"/>
  <c r="D374" i="13" s="1"/>
  <c r="H161" i="14"/>
  <c r="D169" i="13" s="1"/>
  <c r="H125" i="14"/>
  <c r="D133" i="13" s="1"/>
  <c r="H118" i="14"/>
  <c r="D126" i="13" s="1"/>
  <c r="H99" i="14"/>
  <c r="D104" i="13" s="1"/>
  <c r="H82" i="14"/>
  <c r="D86" i="13" s="1"/>
  <c r="H78" i="14"/>
  <c r="D82" i="13" s="1"/>
  <c r="H108" i="14"/>
  <c r="D113" i="13" s="1"/>
  <c r="H98" i="14"/>
  <c r="D103" i="13" s="1"/>
  <c r="H106" i="14"/>
  <c r="D111" i="13" s="1"/>
  <c r="H81" i="14"/>
  <c r="D85" i="13" s="1"/>
  <c r="H90" i="14"/>
  <c r="D94" i="13" s="1"/>
  <c r="H77" i="14"/>
  <c r="D81" i="13" s="1"/>
  <c r="H62" i="14"/>
  <c r="D66" i="13" s="1"/>
  <c r="H50" i="14"/>
  <c r="D54" i="13" s="1"/>
  <c r="H49" i="14"/>
  <c r="D53" i="13" s="1"/>
  <c r="H55" i="14"/>
  <c r="D59" i="13" s="1"/>
  <c r="H48" i="14"/>
  <c r="D52" i="13" s="1"/>
  <c r="H59" i="14"/>
  <c r="D63" i="13" s="1"/>
  <c r="H58" i="14"/>
  <c r="D62" i="13" s="1"/>
  <c r="H39" i="14"/>
  <c r="D44" i="13" s="1"/>
  <c r="H27" i="14"/>
  <c r="D31" i="13" s="1"/>
  <c r="H67" i="14"/>
  <c r="D71" i="13" s="1"/>
  <c r="H31" i="14"/>
  <c r="D35" i="13" s="1"/>
  <c r="H28" i="14"/>
  <c r="D32" i="13" s="1"/>
  <c r="H24" i="14"/>
  <c r="D28" i="13" s="1"/>
  <c r="H43" i="14"/>
  <c r="H26" i="14"/>
  <c r="D30" i="13" s="1"/>
  <c r="H33" i="14"/>
  <c r="D37" i="13" s="1"/>
  <c r="H36" i="14"/>
  <c r="D40" i="13" s="1"/>
  <c r="H32" i="14"/>
  <c r="D36" i="13" s="1"/>
  <c r="H30" i="14"/>
  <c r="D34" i="13" s="1"/>
  <c r="D246" i="13" s="1"/>
  <c r="H25" i="14"/>
  <c r="D29" i="13" s="1"/>
  <c r="H18" i="14"/>
  <c r="D22" i="13" s="1"/>
  <c r="D333" i="13" s="1"/>
  <c r="D338" i="13" s="1"/>
  <c r="H29" i="14"/>
  <c r="D33" i="13" s="1"/>
  <c r="P19" i="14"/>
  <c r="CJ5" i="14"/>
  <c r="CJ19" i="14" s="1"/>
  <c r="DN5" i="14"/>
  <c r="FN13" i="14"/>
  <c r="FL12" i="14"/>
  <c r="GP12" i="14"/>
  <c r="GR13" i="14"/>
  <c r="CW16" i="14"/>
  <c r="AI20" i="13" s="1"/>
  <c r="CU12" i="14"/>
  <c r="S93" i="14"/>
  <c r="S20" i="14"/>
  <c r="HB19" i="14"/>
  <c r="AQ5" i="14"/>
  <c r="AQ19" i="14" s="1"/>
  <c r="FB6" i="14"/>
  <c r="DP5" i="14"/>
  <c r="DP19" i="14" s="1"/>
  <c r="DR7" i="14"/>
  <c r="AP11" i="13" s="1"/>
  <c r="BY12" i="14"/>
  <c r="FK9" i="14"/>
  <c r="BE13" i="13" s="1"/>
  <c r="HD14" i="14"/>
  <c r="HB12" i="14"/>
  <c r="CO5" i="14"/>
  <c r="CO19" i="14" s="1"/>
  <c r="CQ7" i="14"/>
  <c r="AG11" i="13" s="1"/>
  <c r="FV12" i="14"/>
  <c r="FV19" i="14" s="1"/>
  <c r="FR12" i="14"/>
  <c r="FT13" i="14"/>
  <c r="CD12" i="14"/>
  <c r="CD19" i="14" s="1"/>
  <c r="CE14" i="14"/>
  <c r="Y93" i="14"/>
  <c r="Y20" i="14"/>
  <c r="AW5" i="14"/>
  <c r="AW19" i="14" s="1"/>
  <c r="CF12" i="14"/>
  <c r="EO12" i="14"/>
  <c r="ES12" i="14"/>
  <c r="AB93" i="14"/>
  <c r="AB20" i="14"/>
  <c r="AX6" i="14"/>
  <c r="BZ5" i="14"/>
  <c r="BZ19" i="14" s="1"/>
  <c r="CB6" i="14"/>
  <c r="AP5" i="14"/>
  <c r="AP19" i="14" s="1"/>
  <c r="BS7" i="14"/>
  <c r="FW8" i="14"/>
  <c r="BI12" i="13" s="1"/>
  <c r="DL12" i="14"/>
  <c r="DL19" i="14" s="1"/>
  <c r="GY12" i="14"/>
  <c r="GY19" i="14" s="1"/>
  <c r="HA13" i="14"/>
  <c r="BT19" i="14"/>
  <c r="GP5" i="14"/>
  <c r="AX7" i="14"/>
  <c r="R11" i="13" s="1"/>
  <c r="BH12" i="14"/>
  <c r="BH19" i="14" s="1"/>
  <c r="BJ13" i="14"/>
  <c r="DH5" i="14"/>
  <c r="DH19" i="14" s="1"/>
  <c r="CH5" i="14"/>
  <c r="CH19" i="14" s="1"/>
  <c r="DI5" i="14"/>
  <c r="EO5" i="14"/>
  <c r="FO5" i="14"/>
  <c r="FO19" i="14" s="1"/>
  <c r="FE7" i="14"/>
  <c r="BI5" i="14"/>
  <c r="BI19" i="14" s="1"/>
  <c r="DN12" i="14"/>
  <c r="HG14" i="14"/>
  <c r="BU18" i="13" s="1"/>
  <c r="BU330" i="13" s="1"/>
  <c r="GC12" i="14"/>
  <c r="HE12" i="14"/>
  <c r="HE19" i="14" s="1"/>
  <c r="HG13" i="14"/>
  <c r="BE12" i="14"/>
  <c r="BG14" i="14"/>
  <c r="DX22" i="14"/>
  <c r="FH26" i="14"/>
  <c r="FF22" i="14"/>
  <c r="AK93" i="14"/>
  <c r="AK20" i="14"/>
  <c r="GZ5" i="14"/>
  <c r="GZ19" i="14" s="1"/>
  <c r="ET5" i="14"/>
  <c r="ET19" i="14" s="1"/>
  <c r="FU5" i="14"/>
  <c r="FU19" i="14" s="1"/>
  <c r="FW6" i="14"/>
  <c r="AU9" i="14"/>
  <c r="GF9" i="14"/>
  <c r="GC11" i="14"/>
  <c r="BK15" i="13" s="1"/>
  <c r="DO17" i="14"/>
  <c r="BP12" i="14"/>
  <c r="FD12" i="14"/>
  <c r="FD19" i="14" s="1"/>
  <c r="DG19" i="14"/>
  <c r="GA19" i="14"/>
  <c r="HH20" i="14"/>
  <c r="AM12" i="14"/>
  <c r="AM19" i="14" s="1"/>
  <c r="AO13" i="14"/>
  <c r="BS13" i="14"/>
  <c r="BQ12" i="14"/>
  <c r="EM7" i="14"/>
  <c r="AW11" i="13" s="1"/>
  <c r="FL19" i="14"/>
  <c r="CW8" i="14"/>
  <c r="AI12" i="13" s="1"/>
  <c r="M10" i="12" s="1"/>
  <c r="GA12" i="14"/>
  <c r="DA12" i="14"/>
  <c r="DC14" i="14"/>
  <c r="AK18" i="13" s="1"/>
  <c r="DU16" i="14"/>
  <c r="AQ20" i="13" s="1"/>
  <c r="AZ5" i="14"/>
  <c r="AZ19" i="14" s="1"/>
  <c r="DC6" i="14"/>
  <c r="FN7" i="14"/>
  <c r="BF11" i="13" s="1"/>
  <c r="BY10" i="14"/>
  <c r="AA14" i="13" s="1"/>
  <c r="DD12" i="14"/>
  <c r="DD19" i="14" s="1"/>
  <c r="DF13" i="14"/>
  <c r="BW12" i="14"/>
  <c r="GS12" i="14"/>
  <c r="GS19" i="14" s="1"/>
  <c r="GU14" i="14"/>
  <c r="HJ16" i="14"/>
  <c r="HI12" i="14"/>
  <c r="HJ5" i="14"/>
  <c r="CL20" i="14"/>
  <c r="DO7" i="14"/>
  <c r="DM5" i="14"/>
  <c r="DM19" i="14" s="1"/>
  <c r="EA8" i="14"/>
  <c r="AS12" i="13" s="1"/>
  <c r="CK9" i="14"/>
  <c r="AE13" i="13" s="1"/>
  <c r="AE301" i="13" s="1"/>
  <c r="BZ12" i="14"/>
  <c r="CB13" i="14"/>
  <c r="DE12" i="14"/>
  <c r="DE19" i="14" s="1"/>
  <c r="EJ22" i="14"/>
  <c r="BR12" i="14"/>
  <c r="BR19" i="14" s="1"/>
  <c r="EB12" i="14"/>
  <c r="GL13" i="14"/>
  <c r="AX16" i="14"/>
  <c r="R20" i="13" s="1"/>
  <c r="EG12" i="14"/>
  <c r="EJ24" i="14"/>
  <c r="AV28" i="13" s="1"/>
  <c r="EH22" i="14"/>
  <c r="GU24" i="14"/>
  <c r="BQ28" i="13" s="1"/>
  <c r="GS22" i="14"/>
  <c r="CU5" i="14"/>
  <c r="GU6" i="14"/>
  <c r="GU8" i="14"/>
  <c r="BQ12" i="13" s="1"/>
  <c r="EA10" i="14"/>
  <c r="AS14" i="13" s="1"/>
  <c r="DS12" i="14"/>
  <c r="DS19" i="14" s="1"/>
  <c r="AU13" i="14"/>
  <c r="AS12" i="14"/>
  <c r="AS19" i="14" s="1"/>
  <c r="BX12" i="14"/>
  <c r="DC12" i="14"/>
  <c r="GX14" i="14"/>
  <c r="BR18" i="13" s="1"/>
  <c r="BR330" i="13" s="1"/>
  <c r="BD15" i="14"/>
  <c r="T19" i="13" s="1"/>
  <c r="CN18" i="14"/>
  <c r="DU31" i="14"/>
  <c r="AQ35" i="13" s="1"/>
  <c r="DS22" i="14"/>
  <c r="AO30" i="14"/>
  <c r="O34" i="13" s="1"/>
  <c r="AN22" i="14"/>
  <c r="EA6" i="14"/>
  <c r="EY8" i="14"/>
  <c r="BA12" i="13" s="1"/>
  <c r="CE10" i="14"/>
  <c r="AC14" i="13" s="1"/>
  <c r="DG12" i="14"/>
  <c r="DI13" i="14"/>
  <c r="BM17" i="14"/>
  <c r="W21" i="13" s="1"/>
  <c r="FY22" i="14"/>
  <c r="CI12" i="14"/>
  <c r="CI19" i="14" s="1"/>
  <c r="CK13" i="14"/>
  <c r="EA16" i="14"/>
  <c r="AS20" i="13" s="1"/>
  <c r="GO38" i="14"/>
  <c r="GM37" i="14"/>
  <c r="V19" i="14"/>
  <c r="BG6" i="14"/>
  <c r="HD6" i="14"/>
  <c r="CE8" i="14"/>
  <c r="AC12" i="13" s="1"/>
  <c r="GI9" i="14"/>
  <c r="BM13" i="13" s="1"/>
  <c r="CJ12" i="14"/>
  <c r="FX12" i="14"/>
  <c r="CW14" i="14"/>
  <c r="AI18" i="13" s="1"/>
  <c r="EA14" i="14"/>
  <c r="FE14" i="14"/>
  <c r="BC18" i="13" s="1"/>
  <c r="DR25" i="14"/>
  <c r="AP29" i="13" s="1"/>
  <c r="DP22" i="14"/>
  <c r="AG310" i="13"/>
  <c r="AG312" i="13" s="1"/>
  <c r="BE310" i="13"/>
  <c r="BE312" i="13" s="1"/>
  <c r="HG7" i="14"/>
  <c r="EM9" i="14"/>
  <c r="AW13" i="13" s="1"/>
  <c r="BK12" i="14"/>
  <c r="BK19" i="14" s="1"/>
  <c r="BM13" i="14"/>
  <c r="EY12" i="14"/>
  <c r="HF12" i="14"/>
  <c r="FH14" i="14"/>
  <c r="CW15" i="14"/>
  <c r="AI19" i="13" s="1"/>
  <c r="EA15" i="14"/>
  <c r="AS19" i="13" s="1"/>
  <c r="HD22" i="14"/>
  <c r="HF5" i="14"/>
  <c r="BL12" i="14"/>
  <c r="DU12" i="14"/>
  <c r="EG28" i="14"/>
  <c r="AU32" i="13" s="1"/>
  <c r="EE22" i="14"/>
  <c r="GK5" i="14"/>
  <c r="GK19" i="14" s="1"/>
  <c r="GI7" i="14"/>
  <c r="DO9" i="14"/>
  <c r="AO13" i="13" s="1"/>
  <c r="CT13" i="14"/>
  <c r="DV12" i="14"/>
  <c r="DX13" i="14"/>
  <c r="FA12" i="14"/>
  <c r="FA19" i="14" s="1"/>
  <c r="BP22" i="14"/>
  <c r="EY23" i="14"/>
  <c r="EX22" i="14"/>
  <c r="GU10" i="14"/>
  <c r="BQ14" i="13" s="1"/>
  <c r="FE13" i="14"/>
  <c r="GG12" i="14"/>
  <c r="GG19" i="14" s="1"/>
  <c r="GI13" i="14"/>
  <c r="EQ22" i="14"/>
  <c r="ES25" i="14"/>
  <c r="BP37" i="14"/>
  <c r="BN22" i="14"/>
  <c r="EZ22" i="14"/>
  <c r="CT23" i="14"/>
  <c r="FA22" i="14"/>
  <c r="GC23" i="14"/>
  <c r="HG22" i="14"/>
  <c r="CE24" i="14"/>
  <c r="AC28" i="13" s="1"/>
  <c r="FG22" i="14"/>
  <c r="FG93" i="14" s="1"/>
  <c r="EY31" i="14"/>
  <c r="BA35" i="13" s="1"/>
  <c r="EY32" i="14"/>
  <c r="BA36" i="13" s="1"/>
  <c r="HJ17" i="14"/>
  <c r="BV21" i="13" s="1"/>
  <c r="CQ18" i="14"/>
  <c r="CW23" i="14"/>
  <c r="CU22" i="14"/>
  <c r="EA23" i="14"/>
  <c r="BA24" i="14"/>
  <c r="S28" i="13" s="1"/>
  <c r="AZ22" i="14"/>
  <c r="DU25" i="14"/>
  <c r="AQ29" i="13" s="1"/>
  <c r="AR26" i="14"/>
  <c r="P30" i="13" s="1"/>
  <c r="GV41" i="14"/>
  <c r="GX42" i="14"/>
  <c r="GL17" i="14"/>
  <c r="BN21" i="13" s="1"/>
  <c r="CV22" i="14"/>
  <c r="GO26" i="14"/>
  <c r="BO30" i="13" s="1"/>
  <c r="DF44" i="14"/>
  <c r="DR55" i="14"/>
  <c r="AP59" i="13" s="1"/>
  <c r="DQ44" i="14"/>
  <c r="GG22" i="14"/>
  <c r="CW31" i="14"/>
  <c r="AI35" i="13" s="1"/>
  <c r="DQ41" i="14"/>
  <c r="DR42" i="14"/>
  <c r="BW22" i="14"/>
  <c r="GZ22" i="14"/>
  <c r="AU22" i="14"/>
  <c r="FU22" i="14"/>
  <c r="FW24" i="14"/>
  <c r="BI28" i="13" s="1"/>
  <c r="DR17" i="14"/>
  <c r="AP21" i="13" s="1"/>
  <c r="P19" i="12" s="1"/>
  <c r="AU18" i="14"/>
  <c r="Q22" i="13" s="1"/>
  <c r="BX22" i="14"/>
  <c r="HB22" i="14"/>
  <c r="AT22" i="14"/>
  <c r="BV23" i="14"/>
  <c r="CZ23" i="14"/>
  <c r="GI23" i="14"/>
  <c r="EJ26" i="14"/>
  <c r="AV30" i="13" s="1"/>
  <c r="FM22" i="14"/>
  <c r="CQ42" i="14"/>
  <c r="CT17" i="14"/>
  <c r="AH21" i="13" s="1"/>
  <c r="AV22" i="14"/>
  <c r="AX23" i="14"/>
  <c r="DA22" i="14"/>
  <c r="GO33" i="14"/>
  <c r="BO37" i="13" s="1"/>
  <c r="EG22" i="14"/>
  <c r="FK23" i="14"/>
  <c r="CN24" i="14"/>
  <c r="AF28" i="13" s="1"/>
  <c r="L26" i="12" s="1"/>
  <c r="CL22" i="14"/>
  <c r="CL93" i="14" s="1"/>
  <c r="BY31" i="14"/>
  <c r="AA35" i="13" s="1"/>
  <c r="EJ37" i="14"/>
  <c r="DC22" i="14"/>
  <c r="GO23" i="14"/>
  <c r="GM22" i="14"/>
  <c r="FZ24" i="14"/>
  <c r="BJ28" i="13" s="1"/>
  <c r="FV37" i="14"/>
  <c r="FW38" i="14"/>
  <c r="BD44" i="14"/>
  <c r="DZ12" i="14"/>
  <c r="DZ19" i="14" s="1"/>
  <c r="DY22" i="14"/>
  <c r="FP22" i="14"/>
  <c r="FP93" i="14" s="1"/>
  <c r="HH22" i="14"/>
  <c r="CA22" i="14"/>
  <c r="FL22" i="14"/>
  <c r="GN22" i="14"/>
  <c r="CQ24" i="14"/>
  <c r="AG28" i="13" s="1"/>
  <c r="EY24" i="14"/>
  <c r="BA28" i="13" s="1"/>
  <c r="HG43" i="14"/>
  <c r="BU47" i="13" s="1"/>
  <c r="DJ44" i="14"/>
  <c r="DL45" i="14"/>
  <c r="HG44" i="14"/>
  <c r="CF22" i="14"/>
  <c r="CB23" i="14"/>
  <c r="GP22" i="14"/>
  <c r="GR23" i="14"/>
  <c r="BA25" i="14"/>
  <c r="S29" i="13" s="1"/>
  <c r="CH26" i="14"/>
  <c r="AD30" i="13" s="1"/>
  <c r="AN37" i="14"/>
  <c r="AO38" i="14"/>
  <c r="EZ41" i="14"/>
  <c r="FB42" i="14"/>
  <c r="EB22" i="14"/>
  <c r="BB22" i="14"/>
  <c r="BD23" i="14"/>
  <c r="CE23" i="14"/>
  <c r="DI23" i="14"/>
  <c r="DG22" i="14"/>
  <c r="EM23" i="14"/>
  <c r="EK22" i="14"/>
  <c r="FN22" i="14"/>
  <c r="DI29" i="14"/>
  <c r="AM33" i="13" s="1"/>
  <c r="BA31" i="14"/>
  <c r="S35" i="13" s="1"/>
  <c r="GO31" i="14"/>
  <c r="BO35" i="13" s="1"/>
  <c r="BB44" i="14"/>
  <c r="CE45" i="14"/>
  <c r="CD44" i="14"/>
  <c r="DW22" i="14"/>
  <c r="CT37" i="14"/>
  <c r="CH39" i="14"/>
  <c r="AD43" i="13" s="1"/>
  <c r="CG37" i="14"/>
  <c r="FA41" i="14"/>
  <c r="FB43" i="14"/>
  <c r="BB47" i="13" s="1"/>
  <c r="T45" i="12" s="1"/>
  <c r="DX46" i="14"/>
  <c r="AR50" i="13" s="1"/>
  <c r="DV44" i="14"/>
  <c r="CG22" i="14"/>
  <c r="CG93" i="14" s="1"/>
  <c r="DK22" i="14"/>
  <c r="BS24" i="14"/>
  <c r="BQ22" i="14"/>
  <c r="AN41" i="14"/>
  <c r="AO43" i="14"/>
  <c r="CW43" i="14"/>
  <c r="CU41" i="14"/>
  <c r="DY41" i="14"/>
  <c r="EA43" i="14"/>
  <c r="AS47" i="13" s="1"/>
  <c r="FZ44" i="14"/>
  <c r="GD12" i="14"/>
  <c r="GD19" i="14" s="1"/>
  <c r="BG23" i="14"/>
  <c r="CK22" i="14"/>
  <c r="DL23" i="14"/>
  <c r="FR22" i="14"/>
  <c r="FT23" i="14"/>
  <c r="GX23" i="14"/>
  <c r="GV22" i="14"/>
  <c r="AY22" i="14"/>
  <c r="GD22" i="14"/>
  <c r="BJ23" i="14"/>
  <c r="GW22" i="14"/>
  <c r="GO25" i="14"/>
  <c r="BO29" i="13" s="1"/>
  <c r="DR26" i="14"/>
  <c r="AP30" i="13" s="1"/>
  <c r="CH29" i="14"/>
  <c r="AD33" i="13" s="1"/>
  <c r="BG31" i="14"/>
  <c r="U35" i="13" s="1"/>
  <c r="I33" i="12" s="1"/>
  <c r="CS22" i="14"/>
  <c r="GE22" i="14"/>
  <c r="DN22" i="14"/>
  <c r="HA22" i="14"/>
  <c r="AP22" i="14"/>
  <c r="AR24" i="14"/>
  <c r="P28" i="13" s="1"/>
  <c r="EC22" i="14"/>
  <c r="EO22" i="14"/>
  <c r="BK22" i="14"/>
  <c r="CM22" i="14"/>
  <c r="CN23" i="14"/>
  <c r="DR23" i="14"/>
  <c r="FV22" i="14"/>
  <c r="ED24" i="14"/>
  <c r="FE28" i="14"/>
  <c r="FC22" i="14"/>
  <c r="GO41" i="14"/>
  <c r="FK18" i="14"/>
  <c r="BE22" i="13" s="1"/>
  <c r="AU24" i="14"/>
  <c r="Q28" i="13" s="1"/>
  <c r="Q26" i="13" s="1"/>
  <c r="Q341" i="13" s="1"/>
  <c r="BM22" i="14"/>
  <c r="DU23" i="14"/>
  <c r="EW22" i="14"/>
  <c r="HC22" i="14"/>
  <c r="HC93" i="14" s="1"/>
  <c r="EN22" i="14"/>
  <c r="EP25" i="14"/>
  <c r="FW31" i="14"/>
  <c r="BI35" i="13" s="1"/>
  <c r="FB23" i="14"/>
  <c r="HJ26" i="14"/>
  <c r="BV30" i="13" s="1"/>
  <c r="CC30" i="13" s="1"/>
  <c r="EA29" i="14"/>
  <c r="AS33" i="13" s="1"/>
  <c r="BV32" i="14"/>
  <c r="Z36" i="13" s="1"/>
  <c r="J34" i="12" s="1"/>
  <c r="CE36" i="14"/>
  <c r="AC40" i="13" s="1"/>
  <c r="CY37" i="14"/>
  <c r="BO37" i="14"/>
  <c r="DO37" i="14"/>
  <c r="EO37" i="14"/>
  <c r="FQ38" i="14"/>
  <c r="FO37" i="14"/>
  <c r="GP37" i="14"/>
  <c r="GR38" i="14"/>
  <c r="GW41" i="14"/>
  <c r="EO44" i="14"/>
  <c r="GX44" i="14"/>
  <c r="EP37" i="14"/>
  <c r="CT41" i="14"/>
  <c r="FW41" i="14"/>
  <c r="HA41" i="14"/>
  <c r="CC22" i="14"/>
  <c r="CC93" i="14" s="1"/>
  <c r="DF23" i="14"/>
  <c r="GL26" i="14"/>
  <c r="BN30" i="13" s="1"/>
  <c r="FE29" i="14"/>
  <c r="BC33" i="13" s="1"/>
  <c r="T31" i="12" s="1"/>
  <c r="GT37" i="14"/>
  <c r="GT93" i="14" s="1"/>
  <c r="ES38" i="14"/>
  <c r="FR37" i="14"/>
  <c r="FT38" i="14"/>
  <c r="CS41" i="14"/>
  <c r="AR41" i="14"/>
  <c r="BS42" i="14"/>
  <c r="FX41" i="14"/>
  <c r="FZ42" i="14"/>
  <c r="AU43" i="14"/>
  <c r="GI43" i="14"/>
  <c r="BM47" i="13" s="1"/>
  <c r="CH45" i="14"/>
  <c r="FW44" i="14"/>
  <c r="GZ44" i="14"/>
  <c r="HA45" i="14"/>
  <c r="HD46" i="14"/>
  <c r="BT50" i="13" s="1"/>
  <c r="Z48" i="12" s="1"/>
  <c r="HB44" i="14"/>
  <c r="FS37" i="14"/>
  <c r="BG45" i="14"/>
  <c r="BF44" i="14"/>
  <c r="DL57" i="14"/>
  <c r="DJ56" i="14"/>
  <c r="DC32" i="14"/>
  <c r="AK36" i="13" s="1"/>
  <c r="N34" i="12" s="1"/>
  <c r="HJ32" i="14"/>
  <c r="BV36" i="13" s="1"/>
  <c r="BG36" i="14"/>
  <c r="U40" i="13" s="1"/>
  <c r="GU36" i="14"/>
  <c r="BQ40" i="13" s="1"/>
  <c r="DU38" i="14"/>
  <c r="ET37" i="14"/>
  <c r="EV38" i="14"/>
  <c r="AT41" i="14"/>
  <c r="BU41" i="14"/>
  <c r="BV42" i="14"/>
  <c r="CK45" i="14"/>
  <c r="CJ44" i="14"/>
  <c r="FT49" i="14"/>
  <c r="BH53" i="13" s="1"/>
  <c r="EP26" i="14"/>
  <c r="AX30" i="13" s="1"/>
  <c r="FQ26" i="14"/>
  <c r="BG30" i="13" s="1"/>
  <c r="U28" i="12" s="1"/>
  <c r="GY37" i="14"/>
  <c r="CW38" i="14"/>
  <c r="DV37" i="14"/>
  <c r="DX38" i="14"/>
  <c r="FK43" i="14"/>
  <c r="BE47" i="13" s="1"/>
  <c r="U45" i="12" s="1"/>
  <c r="BJ44" i="14"/>
  <c r="GC46" i="14"/>
  <c r="GA44" i="14"/>
  <c r="CE32" i="14"/>
  <c r="AC36" i="13" s="1"/>
  <c r="ES36" i="14"/>
  <c r="AY40" i="13" s="1"/>
  <c r="GX37" i="14"/>
  <c r="BY41" i="14"/>
  <c r="CZ41" i="14"/>
  <c r="BA43" i="14"/>
  <c r="S47" i="13" s="1"/>
  <c r="GO43" i="14"/>
  <c r="BO47" i="13" s="1"/>
  <c r="EY45" i="14"/>
  <c r="EX44" i="14"/>
  <c r="BY38" i="14"/>
  <c r="BW37" i="14"/>
  <c r="CX37" i="14"/>
  <c r="CZ38" i="14"/>
  <c r="EB41" i="14"/>
  <c r="ED42" i="14"/>
  <c r="BV52" i="14"/>
  <c r="Z56" i="13" s="1"/>
  <c r="BT44" i="14"/>
  <c r="DZ56" i="14"/>
  <c r="EA58" i="14"/>
  <c r="AS62" i="13" s="1"/>
  <c r="HG64" i="14"/>
  <c r="HF60" i="14"/>
  <c r="BU37" i="14"/>
  <c r="DS37" i="14"/>
  <c r="AX38" i="14"/>
  <c r="EC41" i="14"/>
  <c r="EA46" i="14"/>
  <c r="FB46" i="14"/>
  <c r="DS44" i="14"/>
  <c r="DU49" i="14"/>
  <c r="AQ53" i="13" s="1"/>
  <c r="BG56" i="14"/>
  <c r="BO22" i="14"/>
  <c r="DM22" i="14"/>
  <c r="EL22" i="14"/>
  <c r="GJ22" i="14"/>
  <c r="HI22" i="14"/>
  <c r="BG32" i="14"/>
  <c r="U36" i="13" s="1"/>
  <c r="BA38" i="14"/>
  <c r="AY37" i="14"/>
  <c r="BZ37" i="14"/>
  <c r="CB38" i="14"/>
  <c r="EA38" i="14"/>
  <c r="HA38" i="14"/>
  <c r="BA41" i="14"/>
  <c r="CB41" i="14"/>
  <c r="DC41" i="14"/>
  <c r="GH41" i="14"/>
  <c r="HI41" i="14"/>
  <c r="HJ42" i="14"/>
  <c r="EM43" i="14"/>
  <c r="DX45" i="14"/>
  <c r="HJ44" i="14"/>
  <c r="CZ47" i="14"/>
  <c r="AJ51" i="13" s="1"/>
  <c r="AZ37" i="14"/>
  <c r="FB37" i="14"/>
  <c r="GB37" i="14"/>
  <c r="DD41" i="14"/>
  <c r="DF42" i="14"/>
  <c r="FH42" i="14"/>
  <c r="GI42" i="14"/>
  <c r="CT44" i="14"/>
  <c r="BS58" i="14"/>
  <c r="Y62" i="13" s="1"/>
  <c r="J60" i="12" s="1"/>
  <c r="BR56" i="14"/>
  <c r="AR23" i="14"/>
  <c r="DO23" i="14"/>
  <c r="GL23" i="14"/>
  <c r="BV26" i="14"/>
  <c r="Z30" i="13" s="1"/>
  <c r="J28" i="12" s="1"/>
  <c r="CW26" i="14"/>
  <c r="AI30" i="13" s="1"/>
  <c r="M28" i="12" s="1"/>
  <c r="FN32" i="14"/>
  <c r="BF36" i="13" s="1"/>
  <c r="EY36" i="14"/>
  <c r="BA40" i="13" s="1"/>
  <c r="DW37" i="14"/>
  <c r="BB37" i="14"/>
  <c r="BD38" i="14"/>
  <c r="DC38" i="14"/>
  <c r="GC38" i="14"/>
  <c r="FM41" i="14"/>
  <c r="GI44" i="14"/>
  <c r="GK41" i="14"/>
  <c r="GL42" i="14"/>
  <c r="FE44" i="14"/>
  <c r="FB39" i="14"/>
  <c r="BB43" i="13" s="1"/>
  <c r="FA37" i="14"/>
  <c r="BW41" i="14"/>
  <c r="CF41" i="14"/>
  <c r="CH42" i="14"/>
  <c r="FK42" i="14"/>
  <c r="BR44" i="14"/>
  <c r="CZ45" i="14"/>
  <c r="CX44" i="14"/>
  <c r="ED44" i="14"/>
  <c r="GU29" i="14"/>
  <c r="BQ33" i="13" s="1"/>
  <c r="EP32" i="14"/>
  <c r="AX36" i="13" s="1"/>
  <c r="GU32" i="14"/>
  <c r="BQ36" i="13" s="1"/>
  <c r="CW36" i="14"/>
  <c r="AI40" i="13" s="1"/>
  <c r="M38" i="12" s="1"/>
  <c r="EC37" i="14"/>
  <c r="DF37" i="14"/>
  <c r="GF37" i="14"/>
  <c r="ES43" i="14"/>
  <c r="EQ41" i="14"/>
  <c r="AR45" i="14"/>
  <c r="EA36" i="14"/>
  <c r="AS40" i="13" s="1"/>
  <c r="EG37" i="14"/>
  <c r="BZ44" i="14"/>
  <c r="FH44" i="14"/>
  <c r="DC46" i="14"/>
  <c r="DB44" i="14"/>
  <c r="EG60" i="14"/>
  <c r="EV27" i="14"/>
  <c r="AZ31" i="13" s="1"/>
  <c r="CA31" i="13" s="1"/>
  <c r="DH37" i="14"/>
  <c r="BH41" i="14"/>
  <c r="BJ42" i="14"/>
  <c r="BY45" i="14"/>
  <c r="BW44" i="14"/>
  <c r="ET22" i="14"/>
  <c r="DI38" i="14"/>
  <c r="CB39" i="14"/>
  <c r="AB43" i="13" s="1"/>
  <c r="DV22" i="14"/>
  <c r="FW32" i="14"/>
  <c r="BI36" i="13" s="1"/>
  <c r="BY36" i="14"/>
  <c r="AA40" i="13" s="1"/>
  <c r="HJ38" i="14"/>
  <c r="BM41" i="14"/>
  <c r="EP41" i="14"/>
  <c r="FQ41" i="14"/>
  <c r="DU43" i="14"/>
  <c r="DS41" i="14"/>
  <c r="GQ44" i="14"/>
  <c r="EG56" i="14"/>
  <c r="CX22" i="14"/>
  <c r="EV23" i="14"/>
  <c r="HA29" i="14"/>
  <c r="BS33" i="13" s="1"/>
  <c r="DC36" i="14"/>
  <c r="AK40" i="13" s="1"/>
  <c r="N38" i="12" s="1"/>
  <c r="FH39" i="14"/>
  <c r="BD43" i="13" s="1"/>
  <c r="BD41" i="13" s="1"/>
  <c r="BD342" i="13" s="1"/>
  <c r="BL41" i="14"/>
  <c r="CN42" i="14"/>
  <c r="DO42" i="14"/>
  <c r="GS41" i="14"/>
  <c r="EJ45" i="14"/>
  <c r="EY29" i="14"/>
  <c r="BA33" i="13" s="1"/>
  <c r="CT32" i="14"/>
  <c r="AH36" i="13" s="1"/>
  <c r="M34" i="12" s="1"/>
  <c r="BL37" i="14"/>
  <c r="DL37" i="14"/>
  <c r="CL44" i="14"/>
  <c r="BL56" i="14"/>
  <c r="FH57" i="14"/>
  <c r="GJ56" i="14"/>
  <c r="GL57" i="14"/>
  <c r="DS60" i="14"/>
  <c r="DU61" i="14"/>
  <c r="CV60" i="14"/>
  <c r="CW62" i="14"/>
  <c r="AI66" i="13" s="1"/>
  <c r="M64" i="12" s="1"/>
  <c r="GN60" i="14"/>
  <c r="GO62" i="14"/>
  <c r="BO66" i="13" s="1"/>
  <c r="X64" i="12" s="1"/>
  <c r="AT44" i="14"/>
  <c r="BM45" i="14"/>
  <c r="CM44" i="14"/>
  <c r="EM45" i="14"/>
  <c r="FJ56" i="14"/>
  <c r="FJ93" i="14" s="1"/>
  <c r="BA56" i="14"/>
  <c r="EY58" i="14"/>
  <c r="FB60" i="14"/>
  <c r="GI60" i="14"/>
  <c r="FK62" i="14"/>
  <c r="BE66" i="13" s="1"/>
  <c r="FJ60" i="14"/>
  <c r="BN44" i="14"/>
  <c r="CN45" i="14"/>
  <c r="FN45" i="14"/>
  <c r="DR52" i="14"/>
  <c r="AP56" i="13" s="1"/>
  <c r="FB58" i="14"/>
  <c r="BB62" i="13" s="1"/>
  <c r="T60" i="12" s="1"/>
  <c r="EZ56" i="14"/>
  <c r="DO39" i="14"/>
  <c r="AO43" i="13" s="1"/>
  <c r="EM39" i="14"/>
  <c r="AW43" i="13" s="1"/>
  <c r="GI39" i="14"/>
  <c r="HF44" i="14"/>
  <c r="BO44" i="14"/>
  <c r="FQ45" i="14"/>
  <c r="CW47" i="14"/>
  <c r="AI51" i="13" s="1"/>
  <c r="M49" i="12" s="1"/>
  <c r="CN49" i="14"/>
  <c r="AF53" i="13" s="1"/>
  <c r="FE50" i="14"/>
  <c r="BC54" i="13" s="1"/>
  <c r="GO51" i="14"/>
  <c r="FM56" i="14"/>
  <c r="CE56" i="14"/>
  <c r="BJ61" i="14"/>
  <c r="FE61" i="14"/>
  <c r="FD60" i="14"/>
  <c r="CN65" i="14"/>
  <c r="AF69" i="13" s="1"/>
  <c r="L67" i="12" s="1"/>
  <c r="FH61" i="14"/>
  <c r="FF60" i="14"/>
  <c r="HH44" i="14"/>
  <c r="HH93" i="14" s="1"/>
  <c r="ES45" i="14"/>
  <c r="GR45" i="14"/>
  <c r="BY47" i="14"/>
  <c r="AA51" i="13" s="1"/>
  <c r="HD48" i="14"/>
  <c r="BT52" i="13" s="1"/>
  <c r="BA53" i="14"/>
  <c r="S57" i="13" s="1"/>
  <c r="BX56" i="14"/>
  <c r="CU60" i="14"/>
  <c r="CW61" i="14"/>
  <c r="EA61" i="14"/>
  <c r="DZ60" i="14"/>
  <c r="GH44" i="14"/>
  <c r="DU45" i="14"/>
  <c r="FT45" i="14"/>
  <c r="BA47" i="14"/>
  <c r="S51" i="13" s="1"/>
  <c r="D47" i="11" s="1"/>
  <c r="EG48" i="14"/>
  <c r="FH48" i="14"/>
  <c r="BD52" i="13" s="1"/>
  <c r="G48" i="11" s="1"/>
  <c r="AR49" i="14"/>
  <c r="P53" i="13" s="1"/>
  <c r="FT54" i="14"/>
  <c r="BH58" i="13" s="1"/>
  <c r="V56" i="12" s="1"/>
  <c r="CI56" i="14"/>
  <c r="CK57" i="14"/>
  <c r="EN56" i="14"/>
  <c r="EP57" i="14"/>
  <c r="CX56" i="14"/>
  <c r="CZ58" i="14"/>
  <c r="AJ62" i="13" s="1"/>
  <c r="ED58" i="14"/>
  <c r="AT62" i="13" s="1"/>
  <c r="AT60" i="13" s="1"/>
  <c r="AT345" i="13" s="1"/>
  <c r="EB56" i="14"/>
  <c r="CZ61" i="14"/>
  <c r="CX60" i="14"/>
  <c r="CJ56" i="14"/>
  <c r="CB62" i="14"/>
  <c r="AB66" i="13" s="1"/>
  <c r="DX64" i="14"/>
  <c r="AR68" i="13" s="1"/>
  <c r="P66" i="12" s="1"/>
  <c r="DE44" i="14"/>
  <c r="EF44" i="14"/>
  <c r="GJ44" i="14"/>
  <c r="CW45" i="14"/>
  <c r="GW44" i="14"/>
  <c r="HA46" i="14"/>
  <c r="BS50" i="13" s="1"/>
  <c r="Y48" i="12" s="1"/>
  <c r="DL48" i="14"/>
  <c r="AN52" i="13" s="1"/>
  <c r="DX55" i="14"/>
  <c r="AR59" i="13" s="1"/>
  <c r="EC56" i="14"/>
  <c r="BJ57" i="14"/>
  <c r="AR58" i="14"/>
  <c r="CQ75" i="14"/>
  <c r="CN48" i="14"/>
  <c r="AF52" i="13" s="1"/>
  <c r="FN50" i="14"/>
  <c r="BF54" i="13" s="1"/>
  <c r="GU61" i="14"/>
  <c r="GT60" i="14"/>
  <c r="FX44" i="14"/>
  <c r="DU51" i="14"/>
  <c r="AQ55" i="13" s="1"/>
  <c r="CN57" i="14"/>
  <c r="GX57" i="14"/>
  <c r="GW56" i="14"/>
  <c r="DC58" i="14"/>
  <c r="FO60" i="14"/>
  <c r="FQ61" i="14"/>
  <c r="GV60" i="14"/>
  <c r="GX61" i="14"/>
  <c r="FC41" i="14"/>
  <c r="BA45" i="14"/>
  <c r="FE46" i="14"/>
  <c r="BC50" i="13" s="1"/>
  <c r="EZ44" i="14"/>
  <c r="FZ49" i="14"/>
  <c r="BJ53" i="13" s="1"/>
  <c r="CD53" i="13" s="1"/>
  <c r="GO53" i="14"/>
  <c r="BO57" i="13" s="1"/>
  <c r="HA54" i="14"/>
  <c r="BS58" i="13" s="1"/>
  <c r="Y56" i="12" s="1"/>
  <c r="CZ55" i="14"/>
  <c r="AJ59" i="13" s="1"/>
  <c r="AT56" i="14"/>
  <c r="BN56" i="14"/>
  <c r="BP57" i="14"/>
  <c r="BF60" i="14"/>
  <c r="DQ60" i="14"/>
  <c r="DF60" i="14"/>
  <c r="EM61" i="14"/>
  <c r="EL60" i="14"/>
  <c r="CW51" i="14"/>
  <c r="AI55" i="13" s="1"/>
  <c r="M53" i="12" s="1"/>
  <c r="CP56" i="14"/>
  <c r="BO56" i="14"/>
  <c r="EV57" i="14"/>
  <c r="FO44" i="14"/>
  <c r="HC44" i="14"/>
  <c r="EB44" i="14"/>
  <c r="CS56" i="14"/>
  <c r="AM56" i="14"/>
  <c r="AO57" i="14"/>
  <c r="DU57" i="14"/>
  <c r="DT56" i="14"/>
  <c r="EM58" i="14"/>
  <c r="AW62" i="13" s="1"/>
  <c r="EL56" i="14"/>
  <c r="GX58" i="14"/>
  <c r="BR62" i="13" s="1"/>
  <c r="HA61" i="14"/>
  <c r="AU71" i="14"/>
  <c r="AT68" i="14"/>
  <c r="EE41" i="14"/>
  <c r="GR43" i="14"/>
  <c r="GD44" i="14"/>
  <c r="BY51" i="14"/>
  <c r="AA55" i="13" s="1"/>
  <c r="FB51" i="14"/>
  <c r="BB55" i="13" s="1"/>
  <c r="BV54" i="14"/>
  <c r="Z58" i="13" s="1"/>
  <c r="J56" i="12" s="1"/>
  <c r="GP56" i="14"/>
  <c r="AN56" i="14"/>
  <c r="BS56" i="14"/>
  <c r="CT56" i="14"/>
  <c r="DX57" i="14"/>
  <c r="DV56" i="14"/>
  <c r="FW61" i="14"/>
  <c r="FV60" i="14"/>
  <c r="AW68" i="14"/>
  <c r="AX70" i="14"/>
  <c r="R74" i="13" s="1"/>
  <c r="GE44" i="14"/>
  <c r="CE61" i="14"/>
  <c r="CD60" i="14"/>
  <c r="EQ60" i="14"/>
  <c r="ES61" i="14"/>
  <c r="AV68" i="14"/>
  <c r="AX69" i="14"/>
  <c r="EQ44" i="14"/>
  <c r="FF44" i="14"/>
  <c r="GF45" i="14"/>
  <c r="DD44" i="14"/>
  <c r="FE54" i="14"/>
  <c r="BC58" i="13" s="1"/>
  <c r="CV56" i="14"/>
  <c r="CW57" i="14"/>
  <c r="BR60" i="14"/>
  <c r="AX61" i="14"/>
  <c r="CF60" i="14"/>
  <c r="CH61" i="14"/>
  <c r="CK46" i="14"/>
  <c r="AE50" i="13" s="1"/>
  <c r="BA51" i="14"/>
  <c r="S55" i="13" s="1"/>
  <c r="CK52" i="14"/>
  <c r="AE56" i="13" s="1"/>
  <c r="BV57" i="14"/>
  <c r="AY60" i="14"/>
  <c r="BA61" i="14"/>
  <c r="GF51" i="14"/>
  <c r="BL55" i="13" s="1"/>
  <c r="GX53" i="14"/>
  <c r="BR57" i="13" s="1"/>
  <c r="Y55" i="12" s="1"/>
  <c r="CB54" i="14"/>
  <c r="AB58" i="13" s="1"/>
  <c r="FZ58" i="14"/>
  <c r="BJ62" i="13" s="1"/>
  <c r="FX56" i="14"/>
  <c r="DO61" i="14"/>
  <c r="DN60" i="14"/>
  <c r="FE62" i="14"/>
  <c r="BC66" i="13" s="1"/>
  <c r="BM46" i="14"/>
  <c r="W50" i="13" s="1"/>
  <c r="FE57" i="14"/>
  <c r="GF57" i="14"/>
  <c r="BG58" i="14"/>
  <c r="U62" i="13" s="1"/>
  <c r="BF56" i="14"/>
  <c r="CJ60" i="14"/>
  <c r="CK61" i="14"/>
  <c r="GC60" i="14"/>
  <c r="AV56" i="14"/>
  <c r="AX57" i="14"/>
  <c r="CN61" i="14"/>
  <c r="CL60" i="14"/>
  <c r="EY61" i="14"/>
  <c r="EX60" i="14"/>
  <c r="DK44" i="14"/>
  <c r="AO46" i="14"/>
  <c r="BH44" i="14"/>
  <c r="BJ49" i="14"/>
  <c r="V53" i="13" s="1"/>
  <c r="I51" i="12" s="1"/>
  <c r="CH49" i="14"/>
  <c r="AD53" i="13" s="1"/>
  <c r="EG54" i="14"/>
  <c r="AU58" i="13" s="1"/>
  <c r="GL54" i="14"/>
  <c r="GI56" i="14"/>
  <c r="HG58" i="14"/>
  <c r="HF56" i="14"/>
  <c r="CW63" i="14"/>
  <c r="AI67" i="13" s="1"/>
  <c r="M65" i="12" s="1"/>
  <c r="FZ65" i="14"/>
  <c r="BD73" i="14"/>
  <c r="T77" i="13" s="1"/>
  <c r="GC64" i="14"/>
  <c r="BK68" i="13" s="1"/>
  <c r="GL68" i="14"/>
  <c r="CZ68" i="14"/>
  <c r="BX68" i="14"/>
  <c r="BY70" i="14"/>
  <c r="HC75" i="14"/>
  <c r="HD76" i="14"/>
  <c r="BB60" i="14"/>
  <c r="BD61" i="14"/>
  <c r="AR62" i="14"/>
  <c r="GR68" i="14"/>
  <c r="AP68" i="14"/>
  <c r="AR72" i="14"/>
  <c r="EU75" i="14"/>
  <c r="EV76" i="14"/>
  <c r="FZ75" i="14"/>
  <c r="BY63" i="14"/>
  <c r="AA67" i="13" s="1"/>
  <c r="GO63" i="14"/>
  <c r="BO67" i="13" s="1"/>
  <c r="FE64" i="14"/>
  <c r="BC68" i="13" s="1"/>
  <c r="DU65" i="14"/>
  <c r="AQ69" i="13" s="1"/>
  <c r="CB69" i="14"/>
  <c r="DB68" i="14"/>
  <c r="DC69" i="14"/>
  <c r="EP83" i="14"/>
  <c r="AX87" i="13" s="1"/>
  <c r="R85" i="12" s="1"/>
  <c r="EO79" i="14"/>
  <c r="AY68" i="14"/>
  <c r="BA70" i="14"/>
  <c r="S74" i="13" s="1"/>
  <c r="S72" i="13" s="1"/>
  <c r="S347" i="13" s="1"/>
  <c r="EV60" i="14"/>
  <c r="FY60" i="14"/>
  <c r="EJ62" i="14"/>
  <c r="BV66" i="14"/>
  <c r="Z70" i="13" s="1"/>
  <c r="BT60" i="14"/>
  <c r="DF68" i="14"/>
  <c r="FQ68" i="14"/>
  <c r="GK79" i="14"/>
  <c r="GL80" i="14"/>
  <c r="FQ63" i="14"/>
  <c r="BG67" i="13" s="1"/>
  <c r="U65" i="12" s="1"/>
  <c r="EG64" i="14"/>
  <c r="AU68" i="13" s="1"/>
  <c r="BA68" i="14"/>
  <c r="BO75" i="14"/>
  <c r="BP76" i="14"/>
  <c r="EJ79" i="14"/>
  <c r="BY67" i="14"/>
  <c r="AA71" i="13" s="1"/>
  <c r="CH68" i="14"/>
  <c r="GX68" i="14"/>
  <c r="FP60" i="14"/>
  <c r="FY68" i="14"/>
  <c r="DL68" i="14"/>
  <c r="FT70" i="14"/>
  <c r="FM79" i="14"/>
  <c r="FN80" i="14"/>
  <c r="DJ60" i="14"/>
  <c r="BL60" i="14"/>
  <c r="EZ60" i="14"/>
  <c r="AZ60" i="14"/>
  <c r="FQ62" i="14"/>
  <c r="BG66" i="13" s="1"/>
  <c r="BD63" i="14"/>
  <c r="T67" i="13" s="1"/>
  <c r="BD69" i="14"/>
  <c r="DK68" i="14"/>
  <c r="BM50" i="14"/>
  <c r="W54" i="13" s="1"/>
  <c r="I52" i="12" s="1"/>
  <c r="CW53" i="14"/>
  <c r="AI57" i="13" s="1"/>
  <c r="M55" i="12" s="1"/>
  <c r="BM61" i="14"/>
  <c r="DX61" i="14"/>
  <c r="DV60" i="14"/>
  <c r="FA60" i="14"/>
  <c r="BA62" i="14"/>
  <c r="S66" i="13" s="1"/>
  <c r="H64" i="12" s="1"/>
  <c r="DL62" i="14"/>
  <c r="AN66" i="13" s="1"/>
  <c r="DI64" i="14"/>
  <c r="BY65" i="14"/>
  <c r="AA69" i="13" s="1"/>
  <c r="CK68" i="14"/>
  <c r="AO50" i="14"/>
  <c r="O54" i="13" s="1"/>
  <c r="BY53" i="14"/>
  <c r="AA57" i="13" s="1"/>
  <c r="DQ56" i="14"/>
  <c r="ES63" i="14"/>
  <c r="AY67" i="13" s="1"/>
  <c r="DO68" i="14"/>
  <c r="FW68" i="14"/>
  <c r="HD68" i="14"/>
  <c r="GU77" i="14"/>
  <c r="GS75" i="14"/>
  <c r="CH58" i="14"/>
  <c r="AD62" i="13" s="1"/>
  <c r="CT60" i="14"/>
  <c r="GR65" i="14"/>
  <c r="BP69" i="13" s="1"/>
  <c r="DL72" i="14"/>
  <c r="AN76" i="13" s="1"/>
  <c r="GO75" i="14"/>
  <c r="DR68" i="14"/>
  <c r="FZ68" i="14"/>
  <c r="BY75" i="14"/>
  <c r="GX77" i="14"/>
  <c r="GV75" i="14"/>
  <c r="GC52" i="14"/>
  <c r="BK56" i="13" s="1"/>
  <c r="AP60" i="14"/>
  <c r="HD62" i="14"/>
  <c r="BT66" i="13" s="1"/>
  <c r="CK64" i="14"/>
  <c r="AE68" i="13" s="1"/>
  <c r="BA65" i="14"/>
  <c r="S69" i="13" s="1"/>
  <c r="DQ68" i="14"/>
  <c r="BJ68" i="14"/>
  <c r="FS68" i="14"/>
  <c r="FT74" i="14"/>
  <c r="BH78" i="13" s="1"/>
  <c r="EX68" i="14"/>
  <c r="EY69" i="14"/>
  <c r="EI75" i="14"/>
  <c r="GR75" i="14"/>
  <c r="BU60" i="14"/>
  <c r="CY60" i="14"/>
  <c r="ED61" i="14"/>
  <c r="GL60" i="14"/>
  <c r="EU60" i="14"/>
  <c r="BM68" i="14"/>
  <c r="GV44" i="14"/>
  <c r="DI52" i="14"/>
  <c r="AM56" i="13" s="1"/>
  <c r="GH56" i="14"/>
  <c r="BV61" i="14"/>
  <c r="GM60" i="14"/>
  <c r="GO61" i="14"/>
  <c r="GC62" i="14"/>
  <c r="BK66" i="13" s="1"/>
  <c r="CK66" i="14"/>
  <c r="AE70" i="13" s="1"/>
  <c r="EV66" i="14"/>
  <c r="AZ70" i="13" s="1"/>
  <c r="CS68" i="14"/>
  <c r="FB68" i="14"/>
  <c r="GF68" i="14"/>
  <c r="HJ68" i="14"/>
  <c r="DV68" i="14"/>
  <c r="DX70" i="14"/>
  <c r="GE68" i="14"/>
  <c r="HB60" i="14"/>
  <c r="BW60" i="14"/>
  <c r="BY61" i="14"/>
  <c r="DC61" i="14"/>
  <c r="DB60" i="14"/>
  <c r="FK60" i="14"/>
  <c r="BK60" i="14"/>
  <c r="DX63" i="14"/>
  <c r="AR67" i="13" s="1"/>
  <c r="BM64" i="14"/>
  <c r="W68" i="13" s="1"/>
  <c r="HA64" i="14"/>
  <c r="BS68" i="13" s="1"/>
  <c r="Y66" i="12" s="1"/>
  <c r="BP68" i="14"/>
  <c r="CT68" i="14"/>
  <c r="BZ56" i="14"/>
  <c r="CZ56" i="14"/>
  <c r="EA56" i="14"/>
  <c r="FA56" i="14"/>
  <c r="AU61" i="14"/>
  <c r="AT60" i="14"/>
  <c r="BX60" i="14"/>
  <c r="GP60" i="14"/>
  <c r="GR61" i="14"/>
  <c r="CA56" i="14"/>
  <c r="FB57" i="14"/>
  <c r="GB56" i="14"/>
  <c r="HB56" i="14"/>
  <c r="BZ60" i="14"/>
  <c r="CB61" i="14"/>
  <c r="BP62" i="14"/>
  <c r="BP64" i="14"/>
  <c r="X68" i="13" s="1"/>
  <c r="J66" i="12" s="1"/>
  <c r="BM62" i="14"/>
  <c r="W66" i="13" s="1"/>
  <c r="I64" i="12" s="1"/>
  <c r="HA62" i="14"/>
  <c r="BS66" i="13" s="1"/>
  <c r="Y64" i="12" s="1"/>
  <c r="FX68" i="14"/>
  <c r="CP75" i="14"/>
  <c r="DF81" i="14"/>
  <c r="AL85" i="13" s="1"/>
  <c r="BO68" i="14"/>
  <c r="AO76" i="14"/>
  <c r="AM75" i="14"/>
  <c r="GC76" i="14"/>
  <c r="GA75" i="14"/>
  <c r="GO79" i="14"/>
  <c r="AO79" i="14"/>
  <c r="GA68" i="14"/>
  <c r="BS76" i="14"/>
  <c r="HG76" i="14"/>
  <c r="CF75" i="14"/>
  <c r="CH77" i="14"/>
  <c r="AD81" i="13" s="1"/>
  <c r="FT78" i="14"/>
  <c r="FR75" i="14"/>
  <c r="CN79" i="14"/>
  <c r="EZ68" i="14"/>
  <c r="BG68" i="14"/>
  <c r="DX75" i="14"/>
  <c r="CQ79" i="14"/>
  <c r="EP79" i="14"/>
  <c r="CA79" i="14"/>
  <c r="DO83" i="14"/>
  <c r="AO87" i="13" s="1"/>
  <c r="DN79" i="14"/>
  <c r="GE75" i="14"/>
  <c r="DG68" i="14"/>
  <c r="FE69" i="14"/>
  <c r="FE76" i="14"/>
  <c r="FC75" i="14"/>
  <c r="GF76" i="14"/>
  <c r="DR80" i="14"/>
  <c r="ES79" i="14"/>
  <c r="CI68" i="14"/>
  <c r="EG69" i="14"/>
  <c r="AU76" i="14"/>
  <c r="FD75" i="14"/>
  <c r="GI76" i="14"/>
  <c r="AX81" i="14"/>
  <c r="R85" i="13" s="1"/>
  <c r="AV79" i="14"/>
  <c r="GA60" i="14"/>
  <c r="EB68" i="14"/>
  <c r="BK68" i="14"/>
  <c r="DI69" i="14"/>
  <c r="CI75" i="14"/>
  <c r="AT75" i="14"/>
  <c r="CZ76" i="14"/>
  <c r="GH75" i="14"/>
  <c r="EV77" i="14"/>
  <c r="AZ81" i="13" s="1"/>
  <c r="ET75" i="14"/>
  <c r="CT79" i="14"/>
  <c r="DB79" i="14"/>
  <c r="DC82" i="14"/>
  <c r="AK86" i="13" s="1"/>
  <c r="DM116" i="14"/>
  <c r="DO117" i="14"/>
  <c r="FG68" i="14"/>
  <c r="EJ69" i="14"/>
  <c r="AW75" i="14"/>
  <c r="EE75" i="14"/>
  <c r="EG76" i="14"/>
  <c r="FH76" i="14"/>
  <c r="BV80" i="14"/>
  <c r="FW79" i="14"/>
  <c r="EF68" i="14"/>
  <c r="GK68" i="14"/>
  <c r="AO69" i="14"/>
  <c r="GJ68" i="14"/>
  <c r="BJ70" i="14"/>
  <c r="V74" i="13" s="1"/>
  <c r="GF77" i="14"/>
  <c r="BL81" i="13" s="1"/>
  <c r="CK79" i="14"/>
  <c r="HJ77" i="14"/>
  <c r="BV81" i="13" s="1"/>
  <c r="HH75" i="14"/>
  <c r="EH68" i="14"/>
  <c r="BA76" i="14"/>
  <c r="DF75" i="14"/>
  <c r="CU75" i="14"/>
  <c r="CW77" i="14"/>
  <c r="FB78" i="14"/>
  <c r="BB82" i="13" s="1"/>
  <c r="AX80" i="14"/>
  <c r="FZ79" i="14"/>
  <c r="FD79" i="14"/>
  <c r="FE81" i="14"/>
  <c r="FY79" i="14"/>
  <c r="DP68" i="14"/>
  <c r="FN69" i="14"/>
  <c r="CD75" i="14"/>
  <c r="DI75" i="14"/>
  <c r="EJ75" i="14"/>
  <c r="BR79" i="14"/>
  <c r="BF79" i="14"/>
  <c r="GR81" i="14"/>
  <c r="BP85" i="13" s="1"/>
  <c r="X83" i="12" s="1"/>
  <c r="GP79" i="14"/>
  <c r="EP69" i="14"/>
  <c r="DA75" i="14"/>
  <c r="GQ75" i="14"/>
  <c r="CF68" i="14"/>
  <c r="GP68" i="14"/>
  <c r="BT68" i="14"/>
  <c r="DC79" i="14"/>
  <c r="FF75" i="14"/>
  <c r="BD79" i="14"/>
  <c r="HD79" i="14"/>
  <c r="BV69" i="14"/>
  <c r="ES69" i="14"/>
  <c r="GX72" i="14"/>
  <c r="BR76" i="13" s="1"/>
  <c r="DG75" i="14"/>
  <c r="CK76" i="14"/>
  <c r="DL76" i="14"/>
  <c r="FK77" i="14"/>
  <c r="BE81" i="13" s="1"/>
  <c r="U79" i="12" s="1"/>
  <c r="BL79" i="14"/>
  <c r="DN56" i="14"/>
  <c r="GT68" i="14"/>
  <c r="CJ75" i="14"/>
  <c r="DO76" i="14"/>
  <c r="GN79" i="14"/>
  <c r="GB91" i="14"/>
  <c r="GC92" i="14"/>
  <c r="BG74" i="14"/>
  <c r="U78" i="13" s="1"/>
  <c r="BY77" i="14"/>
  <c r="AA81" i="13" s="1"/>
  <c r="BW75" i="14"/>
  <c r="EG77" i="14"/>
  <c r="AU81" i="13" s="1"/>
  <c r="Q79" i="12" s="1"/>
  <c r="DN68" i="14"/>
  <c r="CY79" i="14"/>
  <c r="EG79" i="14"/>
  <c r="BG82" i="14"/>
  <c r="U86" i="13" s="1"/>
  <c r="I84" i="12" s="1"/>
  <c r="BM76" i="14"/>
  <c r="BK75" i="14"/>
  <c r="HA76" i="14"/>
  <c r="GY75" i="14"/>
  <c r="EH79" i="14"/>
  <c r="EJ81" i="14"/>
  <c r="AV85" i="13" s="1"/>
  <c r="FZ78" i="14"/>
  <c r="BJ82" i="13" s="1"/>
  <c r="ES81" i="14"/>
  <c r="AY85" i="13" s="1"/>
  <c r="DL85" i="14"/>
  <c r="AN89" i="13" s="1"/>
  <c r="AR89" i="14"/>
  <c r="P93" i="13" s="1"/>
  <c r="HG89" i="14"/>
  <c r="BU93" i="13" s="1"/>
  <c r="BD97" i="14"/>
  <c r="BB96" i="14"/>
  <c r="DM75" i="14"/>
  <c r="BV77" i="14"/>
  <c r="Z81" i="13" s="1"/>
  <c r="J79" i="12" s="1"/>
  <c r="CF79" i="14"/>
  <c r="EB79" i="14"/>
  <c r="EZ79" i="14"/>
  <c r="BJ81" i="14"/>
  <c r="DR81" i="14"/>
  <c r="AP85" i="13" s="1"/>
  <c r="EV81" i="14"/>
  <c r="AO82" i="14"/>
  <c r="O86" i="13" s="1"/>
  <c r="FH83" i="14"/>
  <c r="DL87" i="14"/>
  <c r="AN91" i="13" s="1"/>
  <c r="HG90" i="14"/>
  <c r="BU94" i="13" s="1"/>
  <c r="AX77" i="14"/>
  <c r="R81" i="13" s="1"/>
  <c r="CN81" i="14"/>
  <c r="AF85" i="13" s="1"/>
  <c r="FZ81" i="14"/>
  <c r="BJ85" i="13" s="1"/>
  <c r="ED79" i="14"/>
  <c r="GR84" i="14"/>
  <c r="BP88" i="13" s="1"/>
  <c r="DO87" i="14"/>
  <c r="AO91" i="13" s="1"/>
  <c r="AO256" i="13" s="1"/>
  <c r="BM81" i="14"/>
  <c r="DR96" i="14"/>
  <c r="GF98" i="14"/>
  <c r="GD96" i="14"/>
  <c r="EX75" i="14"/>
  <c r="DP79" i="14"/>
  <c r="HE79" i="14"/>
  <c r="GC81" i="14"/>
  <c r="HF79" i="14"/>
  <c r="GZ91" i="14"/>
  <c r="HA92" i="14"/>
  <c r="BG76" i="14"/>
  <c r="CE76" i="14"/>
  <c r="EY76" i="14"/>
  <c r="FW76" i="14"/>
  <c r="BA77" i="14"/>
  <c r="S81" i="13" s="1"/>
  <c r="AR103" i="14"/>
  <c r="FX75" i="14"/>
  <c r="FK78" i="14"/>
  <c r="BE82" i="13" s="1"/>
  <c r="U80" i="12" s="1"/>
  <c r="FF79" i="14"/>
  <c r="BP81" i="14"/>
  <c r="GE79" i="14"/>
  <c r="CR75" i="14"/>
  <c r="CR93" i="14" s="1"/>
  <c r="DS79" i="14"/>
  <c r="CW81" i="14"/>
  <c r="AI85" i="13" s="1"/>
  <c r="M83" i="12" s="1"/>
  <c r="ED86" i="14"/>
  <c r="AT90" i="13" s="1"/>
  <c r="FW88" i="14"/>
  <c r="BI92" i="13" s="1"/>
  <c r="EJ89" i="14"/>
  <c r="AV93" i="13" s="1"/>
  <c r="R91" i="12" s="1"/>
  <c r="EY92" i="14"/>
  <c r="EW91" i="14"/>
  <c r="HD92" i="14"/>
  <c r="FC96" i="14"/>
  <c r="FE97" i="14"/>
  <c r="GJ96" i="14"/>
  <c r="GL97" i="14"/>
  <c r="GH79" i="14"/>
  <c r="BQ79" i="14"/>
  <c r="GG79" i="14"/>
  <c r="CZ81" i="14"/>
  <c r="CT87" i="14"/>
  <c r="AH91" i="13" s="1"/>
  <c r="FH96" i="14"/>
  <c r="EB100" i="14"/>
  <c r="ED101" i="14"/>
  <c r="GO78" i="14"/>
  <c r="BO82" i="13" s="1"/>
  <c r="GJ79" i="14"/>
  <c r="AU80" i="14"/>
  <c r="BS80" i="14"/>
  <c r="EM80" i="14"/>
  <c r="GI80" i="14"/>
  <c r="AR81" i="14"/>
  <c r="P85" i="13" s="1"/>
  <c r="GU83" i="14"/>
  <c r="BQ87" i="13" s="1"/>
  <c r="EG86" i="14"/>
  <c r="AU90" i="13" s="1"/>
  <c r="AU83" i="13" s="1"/>
  <c r="AU349" i="13" s="1"/>
  <c r="EP89" i="14"/>
  <c r="AX93" i="13" s="1"/>
  <c r="FB92" i="14"/>
  <c r="FI96" i="14"/>
  <c r="FK97" i="14"/>
  <c r="AS75" i="14"/>
  <c r="CL75" i="14"/>
  <c r="CQ78" i="14"/>
  <c r="AG82" i="13" s="1"/>
  <c r="EN79" i="14"/>
  <c r="HH79" i="14"/>
  <c r="AU81" i="14"/>
  <c r="Q85" i="13" s="1"/>
  <c r="BW79" i="14"/>
  <c r="BY81" i="14"/>
  <c r="AA85" i="13" s="1"/>
  <c r="CE82" i="14"/>
  <c r="HJ87" i="14"/>
  <c r="BV91" i="13" s="1"/>
  <c r="GP96" i="14"/>
  <c r="FK81" i="14"/>
  <c r="BE85" i="13" s="1"/>
  <c r="DX92" i="14"/>
  <c r="FI75" i="14"/>
  <c r="GL77" i="14"/>
  <c r="BN81" i="13" s="1"/>
  <c r="X79" i="12" s="1"/>
  <c r="DI82" i="14"/>
  <c r="AM86" i="13" s="1"/>
  <c r="DR89" i="14"/>
  <c r="AP93" i="13" s="1"/>
  <c r="AR101" i="14"/>
  <c r="AP100" i="14"/>
  <c r="BT79" i="14"/>
  <c r="CV79" i="14"/>
  <c r="BA81" i="14"/>
  <c r="S85" i="13" s="1"/>
  <c r="S83" i="13" s="1"/>
  <c r="S349" i="13" s="1"/>
  <c r="AY79" i="14"/>
  <c r="DC96" i="14"/>
  <c r="EM76" i="14"/>
  <c r="FK76" i="14"/>
  <c r="BY80" i="14"/>
  <c r="CW80" i="14"/>
  <c r="FQ80" i="14"/>
  <c r="CX91" i="14"/>
  <c r="CZ92" i="14"/>
  <c r="DF97" i="14"/>
  <c r="DD96" i="14"/>
  <c r="BT75" i="14"/>
  <c r="BZ79" i="14"/>
  <c r="CX79" i="14"/>
  <c r="ET79" i="14"/>
  <c r="DQ75" i="14"/>
  <c r="GK75" i="14"/>
  <c r="HI75" i="14"/>
  <c r="FS79" i="14"/>
  <c r="HG85" i="14"/>
  <c r="BU89" i="13" s="1"/>
  <c r="AV100" i="14"/>
  <c r="AX101" i="14"/>
  <c r="AX76" i="14"/>
  <c r="BV76" i="14"/>
  <c r="CT76" i="14"/>
  <c r="DR76" i="14"/>
  <c r="EP76" i="14"/>
  <c r="FN76" i="14"/>
  <c r="GL76" i="14"/>
  <c r="HJ76" i="14"/>
  <c r="CB79" i="14"/>
  <c r="BW91" i="14"/>
  <c r="BY92" i="14"/>
  <c r="AY96" i="14"/>
  <c r="CD96" i="14"/>
  <c r="CE97" i="14"/>
  <c r="EM96" i="14"/>
  <c r="DA79" i="14"/>
  <c r="DY79" i="14"/>
  <c r="FN89" i="14"/>
  <c r="BF93" i="13" s="1"/>
  <c r="BZ93" i="13" s="1"/>
  <c r="BV92" i="14"/>
  <c r="CG96" i="14"/>
  <c r="FP96" i="14"/>
  <c r="CB97" i="14"/>
  <c r="HG96" i="14"/>
  <c r="HD98" i="14"/>
  <c r="BT103" i="13" s="1"/>
  <c r="HB96" i="14"/>
  <c r="BY101" i="14"/>
  <c r="BW100" i="14"/>
  <c r="FD100" i="14"/>
  <c r="BP124" i="14"/>
  <c r="X132" i="13" s="1"/>
  <c r="BN120" i="14"/>
  <c r="BN136" i="14" s="1"/>
  <c r="GI97" i="14"/>
  <c r="AX98" i="14"/>
  <c r="R103" i="13" s="1"/>
  <c r="CB99" i="14"/>
  <c r="AB104" i="13" s="1"/>
  <c r="EB103" i="14"/>
  <c r="ED104" i="14"/>
  <c r="BN103" i="14"/>
  <c r="BP105" i="14"/>
  <c r="X110" i="13" s="1"/>
  <c r="GF106" i="14"/>
  <c r="BL111" i="13" s="1"/>
  <c r="GD103" i="14"/>
  <c r="DI108" i="14"/>
  <c r="AM113" i="13" s="1"/>
  <c r="BY98" i="14"/>
  <c r="AA103" i="13" s="1"/>
  <c r="DC101" i="14"/>
  <c r="EG101" i="14"/>
  <c r="EE100" i="14"/>
  <c r="FF100" i="14"/>
  <c r="FH101" i="14"/>
  <c r="CZ104" i="14"/>
  <c r="FN87" i="14"/>
  <c r="BF91" i="13" s="1"/>
  <c r="CT89" i="14"/>
  <c r="AH93" i="13" s="1"/>
  <c r="EA92" i="14"/>
  <c r="EH96" i="14"/>
  <c r="FV96" i="14"/>
  <c r="HJ98" i="14"/>
  <c r="GU99" i="14"/>
  <c r="BQ104" i="13" s="1"/>
  <c r="BQ101" i="13" s="1"/>
  <c r="DJ100" i="14"/>
  <c r="CB101" i="14"/>
  <c r="FK100" i="14"/>
  <c r="GO101" i="14"/>
  <c r="BV104" i="14"/>
  <c r="DA103" i="14"/>
  <c r="DC104" i="14"/>
  <c r="FK104" i="14"/>
  <c r="CI136" i="14"/>
  <c r="HD121" i="14"/>
  <c r="HB120" i="14"/>
  <c r="BG97" i="14"/>
  <c r="CE101" i="14"/>
  <c r="HH100" i="14"/>
  <c r="HJ102" i="14"/>
  <c r="BV107" i="13" s="1"/>
  <c r="AT103" i="14"/>
  <c r="BY104" i="14"/>
  <c r="BW103" i="14"/>
  <c r="AU107" i="14"/>
  <c r="Q112" i="13" s="1"/>
  <c r="FF127" i="14"/>
  <c r="FH128" i="14"/>
  <c r="HJ92" i="14"/>
  <c r="HH91" i="14"/>
  <c r="BA101" i="14"/>
  <c r="AY100" i="14"/>
  <c r="DG100" i="14"/>
  <c r="DI101" i="14"/>
  <c r="AU103" i="14"/>
  <c r="EJ90" i="14"/>
  <c r="AV94" i="13" s="1"/>
  <c r="FH92" i="14"/>
  <c r="FF91" i="14"/>
  <c r="HA99" i="14"/>
  <c r="BS104" i="13" s="1"/>
  <c r="BS101" i="13" s="1"/>
  <c r="DH100" i="14"/>
  <c r="FM100" i="14"/>
  <c r="FN101" i="14"/>
  <c r="DN103" i="14"/>
  <c r="EJ103" i="14"/>
  <c r="CE107" i="14"/>
  <c r="AC112" i="13" s="1"/>
  <c r="CC103" i="14"/>
  <c r="DR87" i="14"/>
  <c r="AP91" i="13" s="1"/>
  <c r="P89" i="12" s="1"/>
  <c r="AX89" i="14"/>
  <c r="R93" i="13" s="1"/>
  <c r="H91" i="12" s="1"/>
  <c r="FN90" i="14"/>
  <c r="BF94" i="13" s="1"/>
  <c r="CE92" i="14"/>
  <c r="CC91" i="14"/>
  <c r="ED92" i="14"/>
  <c r="BE96" i="14"/>
  <c r="EN96" i="14"/>
  <c r="DL97" i="14"/>
  <c r="FN97" i="14"/>
  <c r="CK99" i="14"/>
  <c r="AE104" i="13" s="1"/>
  <c r="L102" i="12" s="1"/>
  <c r="ES99" i="14"/>
  <c r="AY104" i="13" s="1"/>
  <c r="EQ96" i="14"/>
  <c r="BT100" i="14"/>
  <c r="BB100" i="14"/>
  <c r="DL100" i="14"/>
  <c r="CW102" i="14"/>
  <c r="AI107" i="13" s="1"/>
  <c r="CU100" i="14"/>
  <c r="BC103" i="14"/>
  <c r="AW103" i="14"/>
  <c r="GX104" i="14"/>
  <c r="CH100" i="14"/>
  <c r="FE102" i="14"/>
  <c r="BC107" i="13" s="1"/>
  <c r="FC100" i="14"/>
  <c r="DI103" i="14"/>
  <c r="EM104" i="14"/>
  <c r="EL103" i="14"/>
  <c r="FR103" i="14"/>
  <c r="FT104" i="14"/>
  <c r="DC123" i="14"/>
  <c r="AK131" i="13" s="1"/>
  <c r="DA120" i="14"/>
  <c r="DF92" i="14"/>
  <c r="FT101" i="14"/>
  <c r="FR100" i="14"/>
  <c r="HA104" i="14"/>
  <c r="GZ103" i="14"/>
  <c r="EG92" i="14"/>
  <c r="FK92" i="14"/>
  <c r="CN97" i="14"/>
  <c r="GR97" i="14"/>
  <c r="BE100" i="14"/>
  <c r="BG101" i="14"/>
  <c r="EP101" i="14"/>
  <c r="DL104" i="14"/>
  <c r="DJ103" i="14"/>
  <c r="FU103" i="14"/>
  <c r="FW104" i="14"/>
  <c r="CQ77" i="14"/>
  <c r="AG81" i="13" s="1"/>
  <c r="BV87" i="14"/>
  <c r="Z91" i="13" s="1"/>
  <c r="FZ88" i="14"/>
  <c r="BJ92" i="13" s="1"/>
  <c r="CD92" i="13" s="1"/>
  <c r="GJ91" i="14"/>
  <c r="BD92" i="14"/>
  <c r="ET96" i="14"/>
  <c r="DO97" i="14"/>
  <c r="BJ98" i="14"/>
  <c r="BH96" i="14"/>
  <c r="CK100" i="14"/>
  <c r="BH103" i="14"/>
  <c r="CH103" i="14"/>
  <c r="ES104" i="14"/>
  <c r="EQ103" i="14"/>
  <c r="DY91" i="14"/>
  <c r="BG92" i="14"/>
  <c r="DI92" i="14"/>
  <c r="BJ99" i="14"/>
  <c r="V104" i="13" s="1"/>
  <c r="I102" i="12" s="1"/>
  <c r="DS96" i="14"/>
  <c r="DU99" i="14"/>
  <c r="AQ104" i="13" s="1"/>
  <c r="CC100" i="14"/>
  <c r="BH100" i="14"/>
  <c r="BJ101" i="14"/>
  <c r="AU102" i="14"/>
  <c r="EG102" i="14"/>
  <c r="AU107" i="13" s="1"/>
  <c r="DO103" i="14"/>
  <c r="HD103" i="14"/>
  <c r="CJ91" i="14"/>
  <c r="CK92" i="14"/>
  <c r="CQ96" i="14"/>
  <c r="ER96" i="14"/>
  <c r="FT96" i="14"/>
  <c r="GU96" i="14"/>
  <c r="HA101" i="14"/>
  <c r="GY100" i="14"/>
  <c r="CN107" i="14"/>
  <c r="AF112" i="13" s="1"/>
  <c r="CL103" i="14"/>
  <c r="GN116" i="14"/>
  <c r="GO117" i="14"/>
  <c r="BG81" i="14"/>
  <c r="FQ81" i="14"/>
  <c r="BG85" i="13" s="1"/>
  <c r="GU81" i="14"/>
  <c r="BQ85" i="13" s="1"/>
  <c r="EL91" i="14"/>
  <c r="EM92" i="14"/>
  <c r="AP96" i="14"/>
  <c r="BQ96" i="14"/>
  <c r="CR96" i="14"/>
  <c r="ES97" i="14"/>
  <c r="GX97" i="14"/>
  <c r="GV96" i="14"/>
  <c r="FZ101" i="14"/>
  <c r="EJ102" i="14"/>
  <c r="AV107" i="13" s="1"/>
  <c r="EH100" i="14"/>
  <c r="GA103" i="14"/>
  <c r="DJ96" i="14"/>
  <c r="BR96" i="14"/>
  <c r="CS96" i="14"/>
  <c r="GD100" i="14"/>
  <c r="EV103" i="14"/>
  <c r="BA106" i="14"/>
  <c r="S111" i="13" s="1"/>
  <c r="H109" i="12" s="1"/>
  <c r="FN122" i="14"/>
  <c r="BF130" i="13" s="1"/>
  <c r="FL120" i="14"/>
  <c r="CI79" i="14"/>
  <c r="DG79" i="14"/>
  <c r="GA79" i="14"/>
  <c r="GY79" i="14"/>
  <c r="EP81" i="14"/>
  <c r="AX85" i="13" s="1"/>
  <c r="FT81" i="14"/>
  <c r="AR90" i="14"/>
  <c r="P94" i="13" s="1"/>
  <c r="BJ92" i="14"/>
  <c r="GU92" i="14"/>
  <c r="GS91" i="14"/>
  <c r="AR97" i="14"/>
  <c r="BS97" i="14"/>
  <c r="CT97" i="14"/>
  <c r="DT96" i="14"/>
  <c r="EU96" i="14"/>
  <c r="FN102" i="14"/>
  <c r="BF107" i="13" s="1"/>
  <c r="U105" i="12" s="1"/>
  <c r="FL100" i="14"/>
  <c r="DR103" i="14"/>
  <c r="CE106" i="14"/>
  <c r="AC111" i="13" s="1"/>
  <c r="DO118" i="14"/>
  <c r="AO126" i="13" s="1"/>
  <c r="O122" i="12" s="1"/>
  <c r="EH120" i="14"/>
  <c r="EH136" i="14" s="1"/>
  <c r="EJ122" i="14"/>
  <c r="AV130" i="13" s="1"/>
  <c r="DF88" i="14"/>
  <c r="AL92" i="13" s="1"/>
  <c r="GV91" i="14"/>
  <c r="BZ96" i="14"/>
  <c r="AS96" i="14"/>
  <c r="DU96" i="14"/>
  <c r="HD100" i="14"/>
  <c r="DI102" i="14"/>
  <c r="AM107" i="13" s="1"/>
  <c r="BJ103" i="14"/>
  <c r="DR105" i="14"/>
  <c r="AP110" i="13" s="1"/>
  <c r="DP103" i="14"/>
  <c r="GS116" i="14"/>
  <c r="GU117" i="14"/>
  <c r="HE136" i="14"/>
  <c r="BU96" i="14"/>
  <c r="EW96" i="14"/>
  <c r="EY97" i="14"/>
  <c r="HA96" i="14"/>
  <c r="CU96" i="14"/>
  <c r="CW99" i="14"/>
  <c r="AI104" i="13" s="1"/>
  <c r="GC100" i="14"/>
  <c r="HE100" i="14"/>
  <c r="HG101" i="14"/>
  <c r="CB116" i="14"/>
  <c r="DR118" i="14"/>
  <c r="AP126" i="13" s="1"/>
  <c r="AP124" i="13" s="1"/>
  <c r="DP116" i="14"/>
  <c r="CC96" i="14"/>
  <c r="AU97" i="14"/>
  <c r="BV97" i="14"/>
  <c r="CW96" i="14"/>
  <c r="EX96" i="14"/>
  <c r="GA96" i="14"/>
  <c r="GC97" i="14"/>
  <c r="HD96" i="14"/>
  <c r="GX98" i="14"/>
  <c r="BR103" i="13" s="1"/>
  <c r="Y101" i="12" s="1"/>
  <c r="FQ117" i="14"/>
  <c r="FU91" i="14"/>
  <c r="DX97" i="14"/>
  <c r="FB96" i="14"/>
  <c r="AS100" i="14"/>
  <c r="DZ100" i="14"/>
  <c r="GX102" i="14"/>
  <c r="BR107" i="13" s="1"/>
  <c r="BR105" i="13" s="1"/>
  <c r="GV100" i="14"/>
  <c r="CO103" i="14"/>
  <c r="CQ105" i="14"/>
  <c r="AG110" i="13" s="1"/>
  <c r="M108" i="12" s="1"/>
  <c r="EO116" i="14"/>
  <c r="BJ88" i="14"/>
  <c r="V92" i="13" s="1"/>
  <c r="HJ89" i="14"/>
  <c r="BV93" i="13" s="1"/>
  <c r="CC93" i="13" s="1"/>
  <c r="DA91" i="14"/>
  <c r="EV92" i="14"/>
  <c r="DY96" i="14"/>
  <c r="EA97" i="14"/>
  <c r="HE96" i="14"/>
  <c r="BV98" i="14"/>
  <c r="Z103" i="13" s="1"/>
  <c r="J101" i="12" s="1"/>
  <c r="GM100" i="14"/>
  <c r="EA101" i="14"/>
  <c r="HI100" i="14"/>
  <c r="CX103" i="14"/>
  <c r="DY103" i="14"/>
  <c r="GK103" i="14"/>
  <c r="BG120" i="14"/>
  <c r="CL116" i="14"/>
  <c r="CN118" i="14"/>
  <c r="AF126" i="13" s="1"/>
  <c r="L122" i="12" s="1"/>
  <c r="AV130" i="14"/>
  <c r="BC96" i="14"/>
  <c r="DA96" i="14"/>
  <c r="DZ96" i="14"/>
  <c r="FX96" i="14"/>
  <c r="FZ97" i="14"/>
  <c r="CI100" i="14"/>
  <c r="EL100" i="14"/>
  <c r="EA107" i="14"/>
  <c r="AS112" i="13" s="1"/>
  <c r="EM90" i="14"/>
  <c r="AW94" i="13" s="1"/>
  <c r="BM92" i="14"/>
  <c r="HG92" i="14"/>
  <c r="GY96" i="14"/>
  <c r="FH98" i="14"/>
  <c r="BD103" i="13" s="1"/>
  <c r="EV99" i="14"/>
  <c r="AZ104" i="13" s="1"/>
  <c r="AZ101" i="13" s="1"/>
  <c r="GU102" i="14"/>
  <c r="BQ107" i="13" s="1"/>
  <c r="FZ104" i="14"/>
  <c r="FX103" i="14"/>
  <c r="HC103" i="14"/>
  <c r="HI103" i="14"/>
  <c r="HJ106" i="14"/>
  <c r="BV111" i="13" s="1"/>
  <c r="CO116" i="14"/>
  <c r="CQ117" i="14"/>
  <c r="DY136" i="14"/>
  <c r="BK116" i="14"/>
  <c r="BK136" i="14" s="1"/>
  <c r="BM118" i="14"/>
  <c r="DR77" i="14"/>
  <c r="AP81" i="13" s="1"/>
  <c r="BS90" i="14"/>
  <c r="Y94" i="13" s="1"/>
  <c r="J92" i="12" s="1"/>
  <c r="EE96" i="14"/>
  <c r="GL98" i="14"/>
  <c r="BN103" i="13" s="1"/>
  <c r="X101" i="12" s="1"/>
  <c r="FW102" i="14"/>
  <c r="BM104" i="14"/>
  <c r="BK103" i="14"/>
  <c r="DU104" i="14"/>
  <c r="DS103" i="14"/>
  <c r="EW103" i="14"/>
  <c r="EY104" i="14"/>
  <c r="FD103" i="14"/>
  <c r="GI106" i="14"/>
  <c r="BM111" i="13" s="1"/>
  <c r="BM108" i="13" s="1"/>
  <c r="GG103" i="14"/>
  <c r="BS107" i="14"/>
  <c r="Y112" i="13" s="1"/>
  <c r="J110" i="12" s="1"/>
  <c r="BQ103" i="14"/>
  <c r="CR136" i="14"/>
  <c r="EA116" i="14"/>
  <c r="FP120" i="14"/>
  <c r="AU90" i="14"/>
  <c r="Q94" i="13" s="1"/>
  <c r="DL98" i="14"/>
  <c r="AN103" i="13" s="1"/>
  <c r="GU100" i="14"/>
  <c r="HH103" i="14"/>
  <c r="EI116" i="14"/>
  <c r="EJ119" i="14"/>
  <c r="AV127" i="13" s="1"/>
  <c r="CI96" i="14"/>
  <c r="FN98" i="14"/>
  <c r="BF103" i="13" s="1"/>
  <c r="U101" i="12" s="1"/>
  <c r="BY99" i="14"/>
  <c r="AA104" i="13" s="1"/>
  <c r="BK100" i="14"/>
  <c r="FV100" i="14"/>
  <c r="BP103" i="14"/>
  <c r="GF103" i="14"/>
  <c r="GJ103" i="14"/>
  <c r="GL106" i="14"/>
  <c r="BN111" i="13" s="1"/>
  <c r="BK96" i="14"/>
  <c r="DW103" i="14"/>
  <c r="BY106" i="14"/>
  <c r="AA111" i="13" s="1"/>
  <c r="GO92" i="14"/>
  <c r="EZ96" i="14"/>
  <c r="AM96" i="14"/>
  <c r="CK97" i="14"/>
  <c r="EP98" i="14"/>
  <c r="AX103" i="13" s="1"/>
  <c r="GF99" i="14"/>
  <c r="BL104" i="13" s="1"/>
  <c r="CT101" i="14"/>
  <c r="AO104" i="14"/>
  <c r="AM103" i="14"/>
  <c r="DX104" i="14"/>
  <c r="FC103" i="14"/>
  <c r="AU106" i="14"/>
  <c r="Q111" i="13" s="1"/>
  <c r="CK121" i="14"/>
  <c r="CI120" i="14"/>
  <c r="ES92" i="14"/>
  <c r="AO97" i="14"/>
  <c r="BN96" i="14"/>
  <c r="CM96" i="14"/>
  <c r="EK96" i="14"/>
  <c r="FJ96" i="14"/>
  <c r="HH96" i="14"/>
  <c r="DR98" i="14"/>
  <c r="AP103" i="13" s="1"/>
  <c r="BS101" i="14"/>
  <c r="CK105" i="14"/>
  <c r="AE110" i="13" s="1"/>
  <c r="GC121" i="14"/>
  <c r="GA120" i="14"/>
  <c r="FE129" i="14"/>
  <c r="FC127" i="14"/>
  <c r="AR99" i="14"/>
  <c r="P104" i="13" s="1"/>
  <c r="BV101" i="14"/>
  <c r="EA102" i="14"/>
  <c r="AS107" i="13" s="1"/>
  <c r="GC102" i="14"/>
  <c r="BK107" i="13" s="1"/>
  <c r="EG105" i="14"/>
  <c r="AU110" i="13" s="1"/>
  <c r="AO107" i="14"/>
  <c r="O112" i="13" s="1"/>
  <c r="AX108" i="14"/>
  <c r="R113" i="13" s="1"/>
  <c r="FL116" i="14"/>
  <c r="BG118" i="14"/>
  <c r="CG116" i="14"/>
  <c r="DV120" i="14"/>
  <c r="DL121" i="14"/>
  <c r="DJ120" i="14"/>
  <c r="DJ136" i="14" s="1"/>
  <c r="BM128" i="14"/>
  <c r="BK127" i="14"/>
  <c r="FX130" i="14"/>
  <c r="FX136" i="14" s="1"/>
  <c r="DC119" i="14"/>
  <c r="AK127" i="13" s="1"/>
  <c r="GL123" i="14"/>
  <c r="BN131" i="13" s="1"/>
  <c r="BM124" i="14"/>
  <c r="W132" i="13" s="1"/>
  <c r="CM116" i="14"/>
  <c r="CN117" i="14"/>
  <c r="FN119" i="14"/>
  <c r="BF127" i="13" s="1"/>
  <c r="DI122" i="14"/>
  <c r="AM130" i="13" s="1"/>
  <c r="DG120" i="14"/>
  <c r="DU121" i="14"/>
  <c r="DS120" i="14"/>
  <c r="DS136" i="14" s="1"/>
  <c r="BF103" i="14"/>
  <c r="BA104" i="14"/>
  <c r="GR105" i="14"/>
  <c r="CB107" i="14"/>
  <c r="AB112" i="13" s="1"/>
  <c r="DC107" i="14"/>
  <c r="AK112" i="13" s="1"/>
  <c r="N110" i="12" s="1"/>
  <c r="GG136" i="14"/>
  <c r="FT117" i="14"/>
  <c r="EY118" i="14"/>
  <c r="EY121" i="14"/>
  <c r="CE122" i="14"/>
  <c r="AC130" i="13" s="1"/>
  <c r="GU124" i="14"/>
  <c r="BQ132" i="13" s="1"/>
  <c r="GS120" i="14"/>
  <c r="CE126" i="14"/>
  <c r="AC134" i="13" s="1"/>
  <c r="DR116" i="14"/>
  <c r="FW117" i="14"/>
  <c r="FU116" i="14"/>
  <c r="HG118" i="14"/>
  <c r="BU126" i="13" s="1"/>
  <c r="BU124" i="13" s="1"/>
  <c r="CT121" i="14"/>
  <c r="FB120" i="14"/>
  <c r="AN136" i="14"/>
  <c r="AN143" i="14" s="1"/>
  <c r="EV117" i="14"/>
  <c r="FJ103" i="14"/>
  <c r="EM107" i="14"/>
  <c r="AW112" i="13" s="1"/>
  <c r="R110" i="12" s="1"/>
  <c r="AP136" i="14"/>
  <c r="GJ116" i="14"/>
  <c r="BP117" i="14"/>
  <c r="BO120" i="14"/>
  <c r="BP121" i="14"/>
  <c r="FE121" i="14"/>
  <c r="FC120" i="14"/>
  <c r="EJ128" i="14"/>
  <c r="EH127" i="14"/>
  <c r="FK106" i="14"/>
  <c r="BE111" i="13" s="1"/>
  <c r="AQ136" i="14"/>
  <c r="CT117" i="14"/>
  <c r="FY116" i="14"/>
  <c r="FZ117" i="14"/>
  <c r="FB118" i="14"/>
  <c r="BB126" i="13" s="1"/>
  <c r="BQ120" i="14"/>
  <c r="BS121" i="14"/>
  <c r="EP123" i="14"/>
  <c r="AX131" i="13" s="1"/>
  <c r="FE99" i="14"/>
  <c r="BC104" i="13" s="1"/>
  <c r="T102" i="12" s="1"/>
  <c r="BI100" i="14"/>
  <c r="HJ101" i="14"/>
  <c r="GY103" i="14"/>
  <c r="GX105" i="14"/>
  <c r="BR110" i="13" s="1"/>
  <c r="Y108" i="12" s="1"/>
  <c r="DI107" i="14"/>
  <c r="AM112" i="13" s="1"/>
  <c r="GU107" i="14"/>
  <c r="BQ112" i="13" s="1"/>
  <c r="AS116" i="14"/>
  <c r="BR116" i="14"/>
  <c r="CU116" i="14"/>
  <c r="CW117" i="14"/>
  <c r="GC117" i="14"/>
  <c r="GA116" i="14"/>
  <c r="HD116" i="14"/>
  <c r="BV118" i="14"/>
  <c r="Z126" i="13" s="1"/>
  <c r="FE118" i="14"/>
  <c r="BC126" i="13" s="1"/>
  <c r="EM128" i="14"/>
  <c r="EK127" i="14"/>
  <c r="EK136" i="14" s="1"/>
  <c r="BR103" i="14"/>
  <c r="GR106" i="14"/>
  <c r="BP111" i="13" s="1"/>
  <c r="CQ108" i="14"/>
  <c r="AG113" i="13" s="1"/>
  <c r="HA108" i="14"/>
  <c r="BS113" i="13" s="1"/>
  <c r="Y111" i="12" s="1"/>
  <c r="CX116" i="14"/>
  <c r="CR120" i="14"/>
  <c r="ED121" i="14"/>
  <c r="EB120" i="14"/>
  <c r="BS105" i="14"/>
  <c r="AU116" i="14"/>
  <c r="FO120" i="14"/>
  <c r="FO136" i="14" s="1"/>
  <c r="FI120" i="14"/>
  <c r="FK121" i="14"/>
  <c r="GX137" i="14"/>
  <c r="EM101" i="14"/>
  <c r="HJ104" i="14"/>
  <c r="EY105" i="14"/>
  <c r="BA110" i="13" s="1"/>
  <c r="EP106" i="14"/>
  <c r="AX111" i="13" s="1"/>
  <c r="CK107" i="14"/>
  <c r="AE112" i="13" s="1"/>
  <c r="ES107" i="14"/>
  <c r="AY112" i="13" s="1"/>
  <c r="CT108" i="14"/>
  <c r="AH113" i="13" s="1"/>
  <c r="AH108" i="13" s="1"/>
  <c r="AV136" i="14"/>
  <c r="CY116" i="14"/>
  <c r="FB117" i="14"/>
  <c r="DA116" i="14"/>
  <c r="DA136" i="14" s="1"/>
  <c r="EE120" i="14"/>
  <c r="EG121" i="14"/>
  <c r="BP122" i="14"/>
  <c r="X130" i="13" s="1"/>
  <c r="DI99" i="14"/>
  <c r="CT102" i="14"/>
  <c r="AH107" i="13" s="1"/>
  <c r="BI103" i="14"/>
  <c r="CI103" i="14"/>
  <c r="FH104" i="14"/>
  <c r="AW116" i="14"/>
  <c r="BV117" i="14"/>
  <c r="FK118" i="14"/>
  <c r="BE126" i="13" s="1"/>
  <c r="FI116" i="14"/>
  <c r="FI136" i="14" s="1"/>
  <c r="BP119" i="14"/>
  <c r="X127" i="13" s="1"/>
  <c r="AR120" i="14"/>
  <c r="CK124" i="14"/>
  <c r="AE132" i="13" s="1"/>
  <c r="CE127" i="14"/>
  <c r="DI127" i="14"/>
  <c r="FC136" i="14"/>
  <c r="HB136" i="14"/>
  <c r="HB143" i="14" s="1"/>
  <c r="BW116" i="14"/>
  <c r="BW136" i="14" s="1"/>
  <c r="BY117" i="14"/>
  <c r="DB116" i="14"/>
  <c r="ED117" i="14"/>
  <c r="EB116" i="14"/>
  <c r="AS120" i="14"/>
  <c r="AU121" i="14"/>
  <c r="DL128" i="14"/>
  <c r="DJ127" i="14"/>
  <c r="EA108" i="14"/>
  <c r="AS113" i="13" s="1"/>
  <c r="Q111" i="12" s="1"/>
  <c r="DC117" i="14"/>
  <c r="FH116" i="14"/>
  <c r="CB118" i="14"/>
  <c r="AB126" i="13" s="1"/>
  <c r="AB124" i="13" s="1"/>
  <c r="GY127" i="14"/>
  <c r="HA128" i="14"/>
  <c r="FF136" i="14"/>
  <c r="EG116" i="14"/>
  <c r="AX121" i="14"/>
  <c r="AV120" i="14"/>
  <c r="EJ120" i="14"/>
  <c r="EV128" i="14"/>
  <c r="ET127" i="14"/>
  <c r="FL130" i="14"/>
  <c r="ES101" i="14"/>
  <c r="FN104" i="14"/>
  <c r="FE105" i="14"/>
  <c r="BC110" i="13" s="1"/>
  <c r="HH136" i="14"/>
  <c r="HH143" i="14" s="1"/>
  <c r="BA116" i="14"/>
  <c r="BB116" i="14"/>
  <c r="FD120" i="14"/>
  <c r="FB124" i="14"/>
  <c r="BB132" i="13" s="1"/>
  <c r="BB128" i="13" s="1"/>
  <c r="EZ120" i="14"/>
  <c r="EZ136" i="14" s="1"/>
  <c r="EZ143" i="14" s="1"/>
  <c r="DF132" i="14"/>
  <c r="AL140" i="13" s="1"/>
  <c r="DD130" i="14"/>
  <c r="FT121" i="14"/>
  <c r="FR120" i="14"/>
  <c r="CK127" i="14"/>
  <c r="AV103" i="14"/>
  <c r="CQ104" i="14"/>
  <c r="FQ104" i="14"/>
  <c r="GQ103" i="14"/>
  <c r="EY106" i="14"/>
  <c r="BA111" i="13" s="1"/>
  <c r="CC116" i="14"/>
  <c r="CC136" i="14" s="1"/>
  <c r="CC143" i="14" s="1"/>
  <c r="CE117" i="14"/>
  <c r="GL117" i="14"/>
  <c r="BD118" i="14"/>
  <c r="GM120" i="14"/>
  <c r="CE120" i="14"/>
  <c r="GL122" i="14"/>
  <c r="BN130" i="13" s="1"/>
  <c r="CQ124" i="14"/>
  <c r="AG132" i="13" s="1"/>
  <c r="BB127" i="14"/>
  <c r="BD128" i="14"/>
  <c r="EN142" i="14"/>
  <c r="EP137" i="14"/>
  <c r="DN116" i="14"/>
  <c r="AX118" i="14"/>
  <c r="R126" i="13" s="1"/>
  <c r="R124" i="13" s="1"/>
  <c r="BS119" i="14"/>
  <c r="GF121" i="14"/>
  <c r="HG121" i="14"/>
  <c r="BG124" i="14"/>
  <c r="U132" i="13" s="1"/>
  <c r="U128" i="13" s="1"/>
  <c r="BY126" i="14"/>
  <c r="AA134" i="13" s="1"/>
  <c r="EG126" i="14"/>
  <c r="AU134" i="13" s="1"/>
  <c r="FQ128" i="14"/>
  <c r="FO127" i="14"/>
  <c r="DJ142" i="14"/>
  <c r="DL137" i="14"/>
  <c r="DY120" i="14"/>
  <c r="FG120" i="14"/>
  <c r="EJ126" i="14"/>
  <c r="AV134" i="13" s="1"/>
  <c r="CG127" i="14"/>
  <c r="AO132" i="14"/>
  <c r="O140" i="13" s="1"/>
  <c r="O138" i="13" s="1"/>
  <c r="P193" i="13" s="1"/>
  <c r="AM130" i="14"/>
  <c r="CD142" i="14"/>
  <c r="CE137" i="14"/>
  <c r="GC105" i="14"/>
  <c r="BK110" i="13" s="1"/>
  <c r="FN108" i="14"/>
  <c r="BF113" i="13" s="1"/>
  <c r="EP117" i="14"/>
  <c r="BA118" i="14"/>
  <c r="S126" i="13" s="1"/>
  <c r="S124" i="13" s="1"/>
  <c r="CW119" i="14"/>
  <c r="AI127" i="13" s="1"/>
  <c r="M123" i="12" s="1"/>
  <c r="BT120" i="14"/>
  <c r="BT136" i="14" s="1"/>
  <c r="BV121" i="14"/>
  <c r="CV120" i="14"/>
  <c r="EG122" i="14"/>
  <c r="AU130" i="13" s="1"/>
  <c r="Q126" i="12" s="1"/>
  <c r="FH122" i="14"/>
  <c r="BD130" i="13" s="1"/>
  <c r="BE127" i="14"/>
  <c r="BE136" i="14" s="1"/>
  <c r="CH128" i="14"/>
  <c r="AR129" i="14"/>
  <c r="P137" i="13" s="1"/>
  <c r="P135" i="13" s="1"/>
  <c r="AP127" i="14"/>
  <c r="GR129" i="14"/>
  <c r="AY142" i="14"/>
  <c r="BA137" i="14"/>
  <c r="CK148" i="14"/>
  <c r="CJ147" i="14"/>
  <c r="AR139" i="14"/>
  <c r="P147" i="13" s="1"/>
  <c r="P206" i="13" s="1"/>
  <c r="GV127" i="14"/>
  <c r="GX128" i="14"/>
  <c r="EK130" i="14"/>
  <c r="DO127" i="14"/>
  <c r="AY130" i="14"/>
  <c r="HJ132" i="14"/>
  <c r="BV140" i="13" s="1"/>
  <c r="HH130" i="14"/>
  <c r="CS142" i="14"/>
  <c r="CV138" i="14"/>
  <c r="CY138" i="14" s="1"/>
  <c r="DB138" i="14" s="1"/>
  <c r="DE138" i="14" s="1"/>
  <c r="AU149" i="14"/>
  <c r="Q157" i="13" s="1"/>
  <c r="AS147" i="14"/>
  <c r="FJ120" i="14"/>
  <c r="DR128" i="14"/>
  <c r="DP127" i="14"/>
  <c r="HB127" i="14"/>
  <c r="HD128" i="14"/>
  <c r="G136" i="14"/>
  <c r="BQ136" i="14"/>
  <c r="AY116" i="14"/>
  <c r="AY136" i="14" s="1"/>
  <c r="DW116" i="14"/>
  <c r="GP120" i="14"/>
  <c r="GP136" i="14" s="1"/>
  <c r="CQ128" i="14"/>
  <c r="CO127" i="14"/>
  <c r="FZ127" i="14"/>
  <c r="BO142" i="14"/>
  <c r="BP145" i="14"/>
  <c r="CW101" i="14"/>
  <c r="AO105" i="14"/>
  <c r="O110" i="13" s="1"/>
  <c r="CN105" i="14"/>
  <c r="AF110" i="13" s="1"/>
  <c r="AF108" i="13" s="1"/>
  <c r="CW108" i="14"/>
  <c r="AI113" i="13" s="1"/>
  <c r="EE116" i="14"/>
  <c r="EE136" i="14" s="1"/>
  <c r="CZ117" i="14"/>
  <c r="FN118" i="14"/>
  <c r="BF126" i="13" s="1"/>
  <c r="BF124" i="13" s="1"/>
  <c r="EG119" i="14"/>
  <c r="AU127" i="13" s="1"/>
  <c r="EQ120" i="14"/>
  <c r="EQ136" i="14" s="1"/>
  <c r="EI120" i="14"/>
  <c r="CK122" i="14"/>
  <c r="AE130" i="13" s="1"/>
  <c r="DO122" i="14"/>
  <c r="DO129" i="14"/>
  <c r="AO137" i="13" s="1"/>
  <c r="GC132" i="14"/>
  <c r="BK140" i="13" s="1"/>
  <c r="BE130" i="14"/>
  <c r="DG130" i="14"/>
  <c r="DZ116" i="14"/>
  <c r="HA117" i="14"/>
  <c r="FQ118" i="14"/>
  <c r="BG126" i="13" s="1"/>
  <c r="U122" i="12" s="1"/>
  <c r="DI119" i="14"/>
  <c r="AM127" i="13" s="1"/>
  <c r="FK119" i="14"/>
  <c r="BE127" i="13" s="1"/>
  <c r="CH121" i="14"/>
  <c r="DI121" i="14"/>
  <c r="BP123" i="14"/>
  <c r="X131" i="13" s="1"/>
  <c r="CK129" i="14"/>
  <c r="AE137" i="13" s="1"/>
  <c r="AE135" i="13" s="1"/>
  <c r="AF191" i="13" s="1"/>
  <c r="ES129" i="14"/>
  <c r="CG120" i="14"/>
  <c r="DH120" i="14"/>
  <c r="GX122" i="14"/>
  <c r="BH130" i="14"/>
  <c r="BJ125" i="14"/>
  <c r="V133" i="13" s="1"/>
  <c r="DS127" i="14"/>
  <c r="DU129" i="14"/>
  <c r="AQ137" i="13" s="1"/>
  <c r="AP142" i="14"/>
  <c r="AR138" i="14"/>
  <c r="P146" i="13" s="1"/>
  <c r="AQ143" i="14"/>
  <c r="FQ106" i="14"/>
  <c r="BG111" i="13" s="1"/>
  <c r="BA108" i="14"/>
  <c r="S113" i="13" s="1"/>
  <c r="CB108" i="14"/>
  <c r="AB113" i="13" s="1"/>
  <c r="DG136" i="14"/>
  <c r="BF116" i="14"/>
  <c r="AO118" i="14"/>
  <c r="O126" i="13" s="1"/>
  <c r="BH120" i="14"/>
  <c r="BH136" i="14" s="1"/>
  <c r="AO122" i="14"/>
  <c r="O130" i="13" s="1"/>
  <c r="O128" i="13" s="1"/>
  <c r="AM120" i="14"/>
  <c r="AR123" i="14"/>
  <c r="P131" i="13" s="1"/>
  <c r="P128" i="13" s="1"/>
  <c r="CB124" i="14"/>
  <c r="AB132" i="13" s="1"/>
  <c r="AB128" i="13" s="1"/>
  <c r="EB127" i="14"/>
  <c r="DV127" i="14"/>
  <c r="DV136" i="14" s="1"/>
  <c r="DX129" i="14"/>
  <c r="AR137" i="13" s="1"/>
  <c r="P133" i="12" s="1"/>
  <c r="EE130" i="14"/>
  <c r="BG132" i="14"/>
  <c r="U140" i="13" s="1"/>
  <c r="FE132" i="14"/>
  <c r="BC140" i="13" s="1"/>
  <c r="GL132" i="14"/>
  <c r="BN140" i="13" s="1"/>
  <c r="GJ130" i="14"/>
  <c r="GF116" i="14"/>
  <c r="HG116" i="14"/>
  <c r="EY122" i="14"/>
  <c r="BA130" i="13" s="1"/>
  <c r="S126" i="12" s="1"/>
  <c r="EW120" i="14"/>
  <c r="EW136" i="14" s="1"/>
  <c r="EW143" i="14" s="1"/>
  <c r="HA102" i="14"/>
  <c r="BS107" i="13" s="1"/>
  <c r="CW104" i="14"/>
  <c r="CU103" i="14"/>
  <c r="DT103" i="14"/>
  <c r="DU106" i="14"/>
  <c r="AQ111" i="13" s="1"/>
  <c r="DP120" i="14"/>
  <c r="BJ121" i="14"/>
  <c r="CT125" i="14"/>
  <c r="AH133" i="13" s="1"/>
  <c r="ED128" i="14"/>
  <c r="GL128" i="14"/>
  <c r="GJ127" i="14"/>
  <c r="BM129" i="14"/>
  <c r="W137" i="13" s="1"/>
  <c r="I133" i="12" s="1"/>
  <c r="BV142" i="14"/>
  <c r="EH142" i="14"/>
  <c r="EJ137" i="14"/>
  <c r="EY107" i="14"/>
  <c r="BA112" i="13" s="1"/>
  <c r="CF116" i="14"/>
  <c r="CF136" i="14" s="1"/>
  <c r="EJ117" i="14"/>
  <c r="HJ117" i="14"/>
  <c r="DR120" i="14"/>
  <c r="AM127" i="14"/>
  <c r="AM136" i="14" s="1"/>
  <c r="AM143" i="14" s="1"/>
  <c r="EZ127" i="14"/>
  <c r="DB127" i="14"/>
  <c r="EE127" i="14"/>
  <c r="EG128" i="14"/>
  <c r="CW106" i="14"/>
  <c r="AI111" i="13" s="1"/>
  <c r="M109" i="12" s="1"/>
  <c r="DX107" i="14"/>
  <c r="AR112" i="13" s="1"/>
  <c r="P110" i="12" s="1"/>
  <c r="GY116" i="14"/>
  <c r="GY136" i="14" s="1"/>
  <c r="GY143" i="14" s="1"/>
  <c r="BM119" i="14"/>
  <c r="W127" i="13" s="1"/>
  <c r="I123" i="12" s="1"/>
  <c r="CF120" i="14"/>
  <c r="GV120" i="14"/>
  <c r="GV136" i="14" s="1"/>
  <c r="BM120" i="14"/>
  <c r="CQ121" i="14"/>
  <c r="CO120" i="14"/>
  <c r="CW125" i="14"/>
  <c r="BA128" i="14"/>
  <c r="AY127" i="14"/>
  <c r="CB128" i="14"/>
  <c r="DC128" i="14"/>
  <c r="FK127" i="14"/>
  <c r="CC130" i="14"/>
  <c r="FU130" i="14"/>
  <c r="EA132" i="14"/>
  <c r="AS140" i="13" s="1"/>
  <c r="DC134" i="14"/>
  <c r="AK142" i="13" s="1"/>
  <c r="CU142" i="14"/>
  <c r="BS139" i="14"/>
  <c r="Y147" i="13" s="1"/>
  <c r="DB155" i="14"/>
  <c r="DC156" i="14"/>
  <c r="AK164" i="13" s="1"/>
  <c r="AK163" i="13" s="1"/>
  <c r="CR127" i="14"/>
  <c r="GK127" i="14"/>
  <c r="BB130" i="14"/>
  <c r="FR130" i="14"/>
  <c r="FR136" i="14" s="1"/>
  <c r="ES132" i="14"/>
  <c r="AY140" i="13" s="1"/>
  <c r="FZ133" i="14"/>
  <c r="BJ141" i="13" s="1"/>
  <c r="BS138" i="14"/>
  <c r="FL142" i="14"/>
  <c r="FN137" i="14"/>
  <c r="CK119" i="14"/>
  <c r="AE127" i="13" s="1"/>
  <c r="AE124" i="13" s="1"/>
  <c r="ET120" i="14"/>
  <c r="ET136" i="14" s="1"/>
  <c r="ET143" i="14" s="1"/>
  <c r="EV121" i="14"/>
  <c r="CQ125" i="14"/>
  <c r="AG133" i="13" s="1"/>
  <c r="FB129" i="14"/>
  <c r="BB137" i="13" s="1"/>
  <c r="BB135" i="13" s="1"/>
  <c r="BK130" i="14"/>
  <c r="DS130" i="14"/>
  <c r="DU132" i="14"/>
  <c r="AQ140" i="13" s="1"/>
  <c r="DD142" i="14"/>
  <c r="DD143" i="14" s="1"/>
  <c r="GR137" i="14"/>
  <c r="GP142" i="14"/>
  <c r="FO142" i="14"/>
  <c r="FQ137" i="14"/>
  <c r="BP132" i="14"/>
  <c r="X140" i="13" s="1"/>
  <c r="AX137" i="14"/>
  <c r="AV142" i="14"/>
  <c r="AV143" i="14" s="1"/>
  <c r="GG155" i="14"/>
  <c r="GI155" i="14" s="1"/>
  <c r="GI157" i="14"/>
  <c r="BM165" i="13" s="1"/>
  <c r="CB137" i="14"/>
  <c r="DD116" i="14"/>
  <c r="DD136" i="14" s="1"/>
  <c r="EC116" i="14"/>
  <c r="FE117" i="14"/>
  <c r="FZ124" i="14"/>
  <c r="BJ132" i="13" s="1"/>
  <c r="FE125" i="14"/>
  <c r="BC133" i="13" s="1"/>
  <c r="EY128" i="14"/>
  <c r="EW127" i="14"/>
  <c r="DV142" i="14"/>
  <c r="CB145" i="14"/>
  <c r="DI148" i="14"/>
  <c r="DG147" i="14"/>
  <c r="DG159" i="14" s="1"/>
  <c r="AO127" i="14"/>
  <c r="AU129" i="14"/>
  <c r="Q137" i="13" s="1"/>
  <c r="G133" i="12" s="1"/>
  <c r="DC129" i="14"/>
  <c r="AK137" i="13" s="1"/>
  <c r="BB142" i="14"/>
  <c r="BD137" i="14"/>
  <c r="EQ142" i="14"/>
  <c r="AP170" i="14"/>
  <c r="AR161" i="14"/>
  <c r="P169" i="13" s="1"/>
  <c r="BD108" i="14"/>
  <c r="T113" i="13" s="1"/>
  <c r="T108" i="13" s="1"/>
  <c r="DI117" i="14"/>
  <c r="AU119" i="14"/>
  <c r="Q127" i="13" s="1"/>
  <c r="BA121" i="14"/>
  <c r="DW127" i="14"/>
  <c r="DX128" i="14"/>
  <c r="GA127" i="14"/>
  <c r="FC130" i="14"/>
  <c r="ED132" i="14"/>
  <c r="AT140" i="13" s="1"/>
  <c r="HJ121" i="14"/>
  <c r="HH120" i="14"/>
  <c r="GF124" i="14"/>
  <c r="BL132" i="13" s="1"/>
  <c r="BY125" i="14"/>
  <c r="AA133" i="13" s="1"/>
  <c r="CK126" i="14"/>
  <c r="AE134" i="13" s="1"/>
  <c r="DL126" i="14"/>
  <c r="AN134" i="13" s="1"/>
  <c r="CB129" i="14"/>
  <c r="AB137" i="13" s="1"/>
  <c r="BN130" i="14"/>
  <c r="DP130" i="14"/>
  <c r="BZ130" i="14"/>
  <c r="BZ136" i="14" s="1"/>
  <c r="BZ143" i="14" s="1"/>
  <c r="GU133" i="14"/>
  <c r="BQ141" i="13" s="1"/>
  <c r="GC127" i="14"/>
  <c r="HG128" i="14"/>
  <c r="HE127" i="14"/>
  <c r="CF130" i="14"/>
  <c r="FZ119" i="14"/>
  <c r="BJ127" i="13" s="1"/>
  <c r="GJ120" i="14"/>
  <c r="GL121" i="14"/>
  <c r="DC122" i="14"/>
  <c r="ED122" i="14"/>
  <c r="AT130" i="13" s="1"/>
  <c r="DF125" i="14"/>
  <c r="AL133" i="13" s="1"/>
  <c r="EJ125" i="14"/>
  <c r="AV133" i="13" s="1"/>
  <c r="FN125" i="14"/>
  <c r="BF133" i="13" s="1"/>
  <c r="BA129" i="14"/>
  <c r="S137" i="13" s="1"/>
  <c r="CE129" i="14"/>
  <c r="AC137" i="13" s="1"/>
  <c r="DI133" i="14"/>
  <c r="AM141" i="13" s="1"/>
  <c r="AU134" i="14"/>
  <c r="Q142" i="13" s="1"/>
  <c r="HD145" i="14"/>
  <c r="ES133" i="14"/>
  <c r="AY141" i="13" s="1"/>
  <c r="DF134" i="14"/>
  <c r="AL142" i="13" s="1"/>
  <c r="GO135" i="14"/>
  <c r="BO143" i="13" s="1"/>
  <c r="DI137" i="14"/>
  <c r="DG142" i="14"/>
  <c r="EK142" i="14"/>
  <c r="EM137" i="14"/>
  <c r="AE143" i="14"/>
  <c r="AE173" i="14" s="1"/>
  <c r="GL148" i="14"/>
  <c r="GJ147" i="14"/>
  <c r="GJ159" i="14" s="1"/>
  <c r="AO153" i="14"/>
  <c r="O161" i="13" s="1"/>
  <c r="GV130" i="14"/>
  <c r="CW133" i="14"/>
  <c r="AI141" i="13" s="1"/>
  <c r="M137" i="12" s="1"/>
  <c r="EM134" i="14"/>
  <c r="AW142" i="13" s="1"/>
  <c r="BG135" i="14"/>
  <c r="U143" i="13" s="1"/>
  <c r="CG142" i="14"/>
  <c r="CH137" i="14"/>
  <c r="EY145" i="14"/>
  <c r="EN147" i="14"/>
  <c r="EP149" i="14"/>
  <c r="AX157" i="13" s="1"/>
  <c r="GA159" i="14"/>
  <c r="GC145" i="14"/>
  <c r="CW148" i="14"/>
  <c r="CV147" i="14"/>
  <c r="GR134" i="14"/>
  <c r="BP142" i="13" s="1"/>
  <c r="X138" i="12" s="1"/>
  <c r="DU145" i="14"/>
  <c r="DS159" i="14"/>
  <c r="BG146" i="14"/>
  <c r="U154" i="13" s="1"/>
  <c r="GC133" i="14"/>
  <c r="BK141" i="13" s="1"/>
  <c r="DO135" i="14"/>
  <c r="AO143" i="13" s="1"/>
  <c r="O139" i="12" s="1"/>
  <c r="AS142" i="14"/>
  <c r="CN146" i="14"/>
  <c r="AF154" i="13" s="1"/>
  <c r="L150" i="12" s="1"/>
  <c r="BQ147" i="14"/>
  <c r="BS148" i="14"/>
  <c r="GC137" i="14"/>
  <c r="GA142" i="14"/>
  <c r="FC143" i="14"/>
  <c r="DC147" i="14"/>
  <c r="CQ137" i="14"/>
  <c r="CO142" i="14"/>
  <c r="DU137" i="14"/>
  <c r="DS142" i="14"/>
  <c r="FK139" i="14"/>
  <c r="BE147" i="13" s="1"/>
  <c r="FX142" i="14"/>
  <c r="EW159" i="14"/>
  <c r="EW171" i="14" s="1"/>
  <c r="AO147" i="14"/>
  <c r="GO108" i="14"/>
  <c r="BO113" i="13" s="1"/>
  <c r="BY118" i="14"/>
  <c r="AA126" i="13" s="1"/>
  <c r="DM120" i="14"/>
  <c r="EL120" i="14"/>
  <c r="BY124" i="14"/>
  <c r="AA132" i="13" s="1"/>
  <c r="GO128" i="14"/>
  <c r="EN130" i="14"/>
  <c r="EN136" i="14" s="1"/>
  <c r="EP132" i="14"/>
  <c r="AX140" i="13" s="1"/>
  <c r="BA133" i="14"/>
  <c r="S141" i="13" s="1"/>
  <c r="HE143" i="14"/>
  <c r="BE142" i="14"/>
  <c r="GV147" i="14"/>
  <c r="GX148" i="14"/>
  <c r="CN120" i="14"/>
  <c r="GO121" i="14"/>
  <c r="DU123" i="14"/>
  <c r="AQ131" i="13" s="1"/>
  <c r="HD129" i="14"/>
  <c r="BT137" i="13" s="1"/>
  <c r="DU135" i="14"/>
  <c r="AQ143" i="13" s="1"/>
  <c r="EV135" i="14"/>
  <c r="AZ143" i="13" s="1"/>
  <c r="FZ135" i="14"/>
  <c r="BJ143" i="13" s="1"/>
  <c r="BN142" i="14"/>
  <c r="BP137" i="14"/>
  <c r="CF142" i="14"/>
  <c r="CF143" i="14" s="1"/>
  <c r="CH140" i="14"/>
  <c r="AD148" i="13" s="1"/>
  <c r="GG143" i="14"/>
  <c r="CL142" i="14"/>
  <c r="CW145" i="14"/>
  <c r="ED145" i="14"/>
  <c r="BW155" i="14"/>
  <c r="BY155" i="14" s="1"/>
  <c r="BY156" i="14"/>
  <c r="AA164" i="13" s="1"/>
  <c r="AA163" i="13" s="1"/>
  <c r="BY123" i="14"/>
  <c r="AA131" i="13" s="1"/>
  <c r="GX123" i="14"/>
  <c r="BR131" i="13" s="1"/>
  <c r="BM126" i="14"/>
  <c r="W134" i="13" s="1"/>
  <c r="CN126" i="14"/>
  <c r="AF134" i="13" s="1"/>
  <c r="FT128" i="14"/>
  <c r="DY130" i="14"/>
  <c r="BS132" i="14"/>
  <c r="Y140" i="13" s="1"/>
  <c r="ET130" i="14"/>
  <c r="HA134" i="14"/>
  <c r="BS142" i="13" s="1"/>
  <c r="Y138" i="12" s="1"/>
  <c r="DY142" i="14"/>
  <c r="DY143" i="14" s="1"/>
  <c r="FQ139" i="14"/>
  <c r="BG147" i="13" s="1"/>
  <c r="U143" i="12" s="1"/>
  <c r="CB148" i="14"/>
  <c r="BZ147" i="14"/>
  <c r="BZ159" i="14" s="1"/>
  <c r="CV142" i="14"/>
  <c r="FT139" i="14"/>
  <c r="BH147" i="13" s="1"/>
  <c r="AO145" i="14"/>
  <c r="BS145" i="14"/>
  <c r="ER147" i="14"/>
  <c r="ES148" i="14"/>
  <c r="BA123" i="14"/>
  <c r="S131" i="13" s="1"/>
  <c r="EA123" i="14"/>
  <c r="AS131" i="13" s="1"/>
  <c r="AS128" i="13" s="1"/>
  <c r="FE124" i="14"/>
  <c r="BC132" i="13" s="1"/>
  <c r="CQ126" i="14"/>
  <c r="AG134" i="13" s="1"/>
  <c r="CU127" i="14"/>
  <c r="FU127" i="14"/>
  <c r="GT127" i="14"/>
  <c r="CL130" i="14"/>
  <c r="GD130" i="14"/>
  <c r="GD136" i="14" s="1"/>
  <c r="GD143" i="14" s="1"/>
  <c r="BV132" i="14"/>
  <c r="Z140" i="13" s="1"/>
  <c r="EV132" i="14"/>
  <c r="AZ140" i="13" s="1"/>
  <c r="FK133" i="14"/>
  <c r="BE141" i="13" s="1"/>
  <c r="BU142" i="14"/>
  <c r="EA137" i="14"/>
  <c r="FF142" i="14"/>
  <c r="CN138" i="14"/>
  <c r="FR142" i="14"/>
  <c r="AN159" i="14"/>
  <c r="AU128" i="14"/>
  <c r="CW127" i="14"/>
  <c r="AX131" i="14"/>
  <c r="AT130" i="14"/>
  <c r="AT136" i="14" s="1"/>
  <c r="EW130" i="14"/>
  <c r="FZ134" i="14"/>
  <c r="BJ142" i="13" s="1"/>
  <c r="BV135" i="14"/>
  <c r="Z143" i="13" s="1"/>
  <c r="AR142" i="14"/>
  <c r="ED137" i="14"/>
  <c r="EB142" i="14"/>
  <c r="ES139" i="14"/>
  <c r="AY147" i="13" s="1"/>
  <c r="DI141" i="14"/>
  <c r="AM149" i="13" s="1"/>
  <c r="FN141" i="14"/>
  <c r="BF149" i="13" s="1"/>
  <c r="M143" i="14"/>
  <c r="M173" i="14" s="1"/>
  <c r="DC145" i="14"/>
  <c r="BA148" i="14"/>
  <c r="AY147" i="14"/>
  <c r="HA132" i="14"/>
  <c r="BS140" i="13" s="1"/>
  <c r="Y136" i="12" s="1"/>
  <c r="BW142" i="14"/>
  <c r="BW143" i="14" s="1"/>
  <c r="DA142" i="14"/>
  <c r="DA143" i="14" s="1"/>
  <c r="CQ138" i="14"/>
  <c r="AG146" i="13" s="1"/>
  <c r="AH195" i="13" s="1"/>
  <c r="AQ159" i="14"/>
  <c r="CX127" i="14"/>
  <c r="GG130" i="14"/>
  <c r="EY132" i="14"/>
  <c r="BA140" i="13" s="1"/>
  <c r="S136" i="12" s="1"/>
  <c r="AT142" i="14"/>
  <c r="BX142" i="14"/>
  <c r="DB142" i="14"/>
  <c r="EG137" i="14"/>
  <c r="EE142" i="14"/>
  <c r="FK137" i="14"/>
  <c r="FI142" i="14"/>
  <c r="FI143" i="14" s="1"/>
  <c r="S143" i="14"/>
  <c r="S173" i="14" s="1"/>
  <c r="AO102" i="14"/>
  <c r="O107" i="13" s="1"/>
  <c r="GO104" i="14"/>
  <c r="FE107" i="14"/>
  <c r="BC112" i="13" s="1"/>
  <c r="T110" i="12" s="1"/>
  <c r="AO117" i="14"/>
  <c r="FE119" i="14"/>
  <c r="BC127" i="13" s="1"/>
  <c r="BY121" i="14"/>
  <c r="DI124" i="14"/>
  <c r="AM132" i="13" s="1"/>
  <c r="AS127" i="14"/>
  <c r="GM127" i="14"/>
  <c r="BX127" i="14"/>
  <c r="DY127" i="14"/>
  <c r="CH129" i="14"/>
  <c r="AD137" i="13" s="1"/>
  <c r="GL129" i="14"/>
  <c r="BN137" i="13" s="1"/>
  <c r="DV130" i="14"/>
  <c r="BY132" i="14"/>
  <c r="AA140" i="13" s="1"/>
  <c r="FQ133" i="14"/>
  <c r="BG141" i="13" s="1"/>
  <c r="U137" i="12" s="1"/>
  <c r="AU137" i="14"/>
  <c r="DC137" i="14"/>
  <c r="BP138" i="14"/>
  <c r="X146" i="13" s="1"/>
  <c r="CT138" i="14"/>
  <c r="AH146" i="13" s="1"/>
  <c r="CR142" i="14"/>
  <c r="CR143" i="14" s="1"/>
  <c r="BP139" i="14"/>
  <c r="X147" i="13" s="1"/>
  <c r="DX140" i="14"/>
  <c r="AR148" i="13" s="1"/>
  <c r="P144" i="12" s="1"/>
  <c r="HD140" i="14"/>
  <c r="BT148" i="13" s="1"/>
  <c r="AT159" i="14"/>
  <c r="EM145" i="14"/>
  <c r="EK159" i="14"/>
  <c r="FN146" i="14"/>
  <c r="BF154" i="13" s="1"/>
  <c r="FK149" i="14"/>
  <c r="FI147" i="14"/>
  <c r="FI159" i="14" s="1"/>
  <c r="CK146" i="14"/>
  <c r="AE154" i="13" s="1"/>
  <c r="EJ147" i="14"/>
  <c r="DO146" i="14"/>
  <c r="AO154" i="13" s="1"/>
  <c r="EK147" i="14"/>
  <c r="EM148" i="14"/>
  <c r="CN151" i="14"/>
  <c r="AF159" i="13" s="1"/>
  <c r="EQ155" i="14"/>
  <c r="ES156" i="14"/>
  <c r="AY164" i="13" s="1"/>
  <c r="AY163" i="13" s="1"/>
  <c r="G143" i="14"/>
  <c r="BT159" i="14"/>
  <c r="CZ145" i="14"/>
  <c r="EE159" i="14"/>
  <c r="EG145" i="14"/>
  <c r="DL148" i="14"/>
  <c r="DJ147" i="14"/>
  <c r="DJ159" i="14" s="1"/>
  <c r="DJ171" i="14" s="1"/>
  <c r="AS159" i="14"/>
  <c r="DF145" i="14"/>
  <c r="GP159" i="14"/>
  <c r="DO147" i="14"/>
  <c r="ED152" i="14"/>
  <c r="AT160" i="13" s="1"/>
  <c r="FE157" i="14"/>
  <c r="BC165" i="13" s="1"/>
  <c r="AX145" i="14"/>
  <c r="AV159" i="14"/>
  <c r="BG154" i="14"/>
  <c r="U162" i="13" s="1"/>
  <c r="DO141" i="14"/>
  <c r="AO149" i="13" s="1"/>
  <c r="EN159" i="14"/>
  <c r="EN171" i="14" s="1"/>
  <c r="EX147" i="14"/>
  <c r="EY148" i="14"/>
  <c r="DL149" i="14"/>
  <c r="AN157" i="13" s="1"/>
  <c r="GI146" i="14"/>
  <c r="BM154" i="13" s="1"/>
  <c r="ES149" i="14"/>
  <c r="AY157" i="13" s="1"/>
  <c r="EQ147" i="14"/>
  <c r="FD155" i="14"/>
  <c r="FE156" i="14"/>
  <c r="BC164" i="13" s="1"/>
  <c r="DI129" i="14"/>
  <c r="AM137" i="13" s="1"/>
  <c r="AM135" i="13" s="1"/>
  <c r="BM132" i="14"/>
  <c r="W140" i="13" s="1"/>
  <c r="I136" i="12" s="1"/>
  <c r="BG137" i="14"/>
  <c r="DC139" i="14"/>
  <c r="AK147" i="13" s="1"/>
  <c r="AL206" i="13" s="1"/>
  <c r="DL145" i="14"/>
  <c r="EP145" i="14"/>
  <c r="BB147" i="14"/>
  <c r="DM147" i="14"/>
  <c r="DM159" i="14" s="1"/>
  <c r="DO149" i="14"/>
  <c r="AO157" i="13" s="1"/>
  <c r="G171" i="14"/>
  <c r="G173" i="14" s="1"/>
  <c r="BQ142" i="14"/>
  <c r="DP142" i="14"/>
  <c r="DO145" i="14"/>
  <c r="FB148" i="14"/>
  <c r="HJ148" i="14"/>
  <c r="FN157" i="14"/>
  <c r="BF165" i="13" s="1"/>
  <c r="BF163" i="13" s="1"/>
  <c r="FL155" i="14"/>
  <c r="FN155" i="14" s="1"/>
  <c r="BH142" i="14"/>
  <c r="BJ137" i="14"/>
  <c r="J173" i="14"/>
  <c r="FE148" i="14"/>
  <c r="FC147" i="14"/>
  <c r="FC159" i="14" s="1"/>
  <c r="AU160" i="14"/>
  <c r="CN167" i="14"/>
  <c r="CL166" i="14"/>
  <c r="CL170" i="14" s="1"/>
  <c r="CI159" i="14"/>
  <c r="CK145" i="14"/>
  <c r="DP159" i="14"/>
  <c r="ET159" i="14"/>
  <c r="EV145" i="14"/>
  <c r="DP147" i="14"/>
  <c r="CT148" i="14"/>
  <c r="ED156" i="14"/>
  <c r="AT164" i="13" s="1"/>
  <c r="AT163" i="13" s="1"/>
  <c r="DI134" i="14"/>
  <c r="AM142" i="13" s="1"/>
  <c r="BM137" i="14"/>
  <c r="BK142" i="14"/>
  <c r="BK143" i="14" s="1"/>
  <c r="CM142" i="14"/>
  <c r="CQ141" i="14"/>
  <c r="AG149" i="13" s="1"/>
  <c r="AB143" i="14"/>
  <c r="BP148" i="14"/>
  <c r="EA148" i="14"/>
  <c r="CO159" i="14"/>
  <c r="EZ159" i="14"/>
  <c r="AQ147" i="14"/>
  <c r="HJ149" i="14"/>
  <c r="BV157" i="13" s="1"/>
  <c r="AR156" i="14"/>
  <c r="P164" i="13" s="1"/>
  <c r="P163" i="13" s="1"/>
  <c r="AP155" i="14"/>
  <c r="AR155" i="14" s="1"/>
  <c r="FO155" i="14"/>
  <c r="FQ155" i="14" s="1"/>
  <c r="FQ156" i="14"/>
  <c r="BG164" i="13" s="1"/>
  <c r="HA122" i="14"/>
  <c r="BS130" i="13" s="1"/>
  <c r="FQ125" i="14"/>
  <c r="DU128" i="14"/>
  <c r="GL134" i="14"/>
  <c r="BN142" i="13" s="1"/>
  <c r="AO142" i="14"/>
  <c r="DR140" i="14"/>
  <c r="AP148" i="13" s="1"/>
  <c r="AO141" i="14"/>
  <c r="O149" i="13" s="1"/>
  <c r="BP141" i="14"/>
  <c r="X149" i="13" s="1"/>
  <c r="Y196" i="13" s="1"/>
  <c r="DV159" i="14"/>
  <c r="DX145" i="14"/>
  <c r="GG147" i="14"/>
  <c r="GG159" i="14" s="1"/>
  <c r="AR148" i="14"/>
  <c r="BT147" i="14"/>
  <c r="BV148" i="14"/>
  <c r="EF147" i="14"/>
  <c r="FJ147" i="14"/>
  <c r="BM145" i="14"/>
  <c r="GF145" i="14"/>
  <c r="V173" i="14"/>
  <c r="BU147" i="14"/>
  <c r="HA119" i="14"/>
  <c r="BS127" i="13" s="1"/>
  <c r="Y123" i="12" s="1"/>
  <c r="FE122" i="14"/>
  <c r="BC130" i="13" s="1"/>
  <c r="DU125" i="14"/>
  <c r="AQ133" i="13" s="1"/>
  <c r="BY128" i="14"/>
  <c r="GO133" i="14"/>
  <c r="BO141" i="13" s="1"/>
  <c r="BT142" i="14"/>
  <c r="CW137" i="14"/>
  <c r="CI142" i="14"/>
  <c r="CI143" i="14" s="1"/>
  <c r="BN159" i="14"/>
  <c r="CR159" i="14"/>
  <c r="CT145" i="14"/>
  <c r="GR148" i="14"/>
  <c r="GP147" i="14"/>
  <c r="FH155" i="14"/>
  <c r="EP156" i="14"/>
  <c r="AX164" i="13" s="1"/>
  <c r="EN155" i="14"/>
  <c r="EP155" i="14" s="1"/>
  <c r="DO157" i="14"/>
  <c r="AO165" i="13" s="1"/>
  <c r="DM155" i="14"/>
  <c r="DO155" i="14" s="1"/>
  <c r="GM166" i="14"/>
  <c r="GM170" i="14" s="1"/>
  <c r="GM171" i="14" s="1"/>
  <c r="EA152" i="14"/>
  <c r="AS160" i="13" s="1"/>
  <c r="AS199" i="13" s="1"/>
  <c r="BW170" i="14"/>
  <c r="BY160" i="14"/>
  <c r="EJ158" i="14"/>
  <c r="AV166" i="13" s="1"/>
  <c r="FQ135" i="14"/>
  <c r="BG143" i="13" s="1"/>
  <c r="U139" i="12" s="1"/>
  <c r="BM139" i="14"/>
  <c r="W147" i="13" s="1"/>
  <c r="I143" i="12" s="1"/>
  <c r="GO140" i="14"/>
  <c r="BO148" i="13" s="1"/>
  <c r="EG141" i="14"/>
  <c r="AU149" i="13" s="1"/>
  <c r="AR145" i="14"/>
  <c r="DY159" i="14"/>
  <c r="FE145" i="14"/>
  <c r="HH159" i="14"/>
  <c r="AP147" i="14"/>
  <c r="BR147" i="14"/>
  <c r="CZ148" i="14"/>
  <c r="DN155" i="14"/>
  <c r="DI155" i="14"/>
  <c r="GY166" i="14"/>
  <c r="HA167" i="14"/>
  <c r="DC152" i="14"/>
  <c r="AK160" i="13" s="1"/>
  <c r="BA155" i="14"/>
  <c r="FT151" i="14"/>
  <c r="BH159" i="13" s="1"/>
  <c r="HJ156" i="14"/>
  <c r="BV164" i="13" s="1"/>
  <c r="HH155" i="14"/>
  <c r="HJ155" i="14" s="1"/>
  <c r="BC155" i="14"/>
  <c r="BD158" i="14"/>
  <c r="T166" i="13" s="1"/>
  <c r="H162" i="12" s="1"/>
  <c r="CI155" i="14"/>
  <c r="CK155" i="14" s="1"/>
  <c r="CK158" i="14"/>
  <c r="AE166" i="13" s="1"/>
  <c r="CI170" i="14"/>
  <c r="CI171" i="14" s="1"/>
  <c r="CK160" i="14"/>
  <c r="BH155" i="14"/>
  <c r="BJ155" i="14" s="1"/>
  <c r="BG160" i="14"/>
  <c r="FQ145" i="14"/>
  <c r="FO159" i="14"/>
  <c r="FO171" i="14" s="1"/>
  <c r="BM146" i="14"/>
  <c r="W154" i="13" s="1"/>
  <c r="I150" i="12" s="1"/>
  <c r="HA146" i="14"/>
  <c r="BS154" i="13" s="1"/>
  <c r="Y159" i="14"/>
  <c r="Y171" i="14" s="1"/>
  <c r="Y173" i="14" s="1"/>
  <c r="CW156" i="14"/>
  <c r="AI164" i="13" s="1"/>
  <c r="CU155" i="14"/>
  <c r="CW155" i="14" s="1"/>
  <c r="CJ142" i="14"/>
  <c r="CZ138" i="14"/>
  <c r="AJ146" i="13" s="1"/>
  <c r="BY139" i="14"/>
  <c r="BM141" i="14"/>
  <c r="W149" i="13" s="1"/>
  <c r="P143" i="14"/>
  <c r="BG145" i="14"/>
  <c r="GS159" i="14"/>
  <c r="GU145" i="14"/>
  <c r="BP146" i="14"/>
  <c r="X154" i="13" s="1"/>
  <c r="CH147" i="14"/>
  <c r="FT148" i="14"/>
  <c r="FR147" i="14"/>
  <c r="FR159" i="14" s="1"/>
  <c r="AR149" i="14"/>
  <c r="P157" i="13" s="1"/>
  <c r="FH149" i="14"/>
  <c r="BD157" i="13" s="1"/>
  <c r="BP151" i="14"/>
  <c r="X159" i="13" s="1"/>
  <c r="EW155" i="14"/>
  <c r="EA156" i="14"/>
  <c r="AS164" i="13" s="1"/>
  <c r="AS163" i="13" s="1"/>
  <c r="GD170" i="14"/>
  <c r="GF161" i="14"/>
  <c r="BL169" i="13" s="1"/>
  <c r="BN170" i="14"/>
  <c r="BN171" i="14" s="1"/>
  <c r="AH171" i="14"/>
  <c r="AH173" i="14" s="1"/>
  <c r="EQ159" i="14"/>
  <c r="ES145" i="14"/>
  <c r="BJ148" i="14"/>
  <c r="BH147" i="14"/>
  <c r="BH159" i="14" s="1"/>
  <c r="DR147" i="14"/>
  <c r="HD148" i="14"/>
  <c r="HB147" i="14"/>
  <c r="HB159" i="14" s="1"/>
  <c r="GL167" i="14"/>
  <c r="GJ166" i="14"/>
  <c r="GS142" i="14"/>
  <c r="GU137" i="14"/>
  <c r="CB140" i="14"/>
  <c r="AB148" i="13" s="1"/>
  <c r="GC141" i="14"/>
  <c r="BK149" i="13" s="1"/>
  <c r="CL159" i="14"/>
  <c r="CF147" i="14"/>
  <c r="DF149" i="14"/>
  <c r="DE147" i="14"/>
  <c r="EJ149" i="14"/>
  <c r="AV157" i="13" s="1"/>
  <c r="AV155" i="13" s="1"/>
  <c r="AU155" i="14"/>
  <c r="AP159" i="14"/>
  <c r="FZ147" i="14"/>
  <c r="GQ155" i="14"/>
  <c r="GR155" i="14" s="1"/>
  <c r="FL170" i="14"/>
  <c r="EV137" i="14"/>
  <c r="CN145" i="14"/>
  <c r="GA147" i="14"/>
  <c r="GC148" i="14"/>
  <c r="CE149" i="14"/>
  <c r="EM149" i="14"/>
  <c r="AW157" i="13" s="1"/>
  <c r="DO150" i="14"/>
  <c r="AO158" i="13" s="1"/>
  <c r="AU156" i="14"/>
  <c r="Q164" i="13" s="1"/>
  <c r="CA155" i="14"/>
  <c r="CB155" i="14" s="1"/>
  <c r="CB156" i="14"/>
  <c r="AB164" i="13" s="1"/>
  <c r="AB163" i="13" s="1"/>
  <c r="GR156" i="14"/>
  <c r="BP164" i="13" s="1"/>
  <c r="BT170" i="14"/>
  <c r="BT171" i="14" s="1"/>
  <c r="BV160" i="14"/>
  <c r="BE170" i="14"/>
  <c r="BG162" i="14"/>
  <c r="U170" i="13" s="1"/>
  <c r="AR160" i="14"/>
  <c r="DG170" i="14"/>
  <c r="EF155" i="14"/>
  <c r="HJ157" i="14"/>
  <c r="BV165" i="13" s="1"/>
  <c r="EA161" i="14"/>
  <c r="AS169" i="13" s="1"/>
  <c r="AS207" i="13" s="1"/>
  <c r="DY170" i="14"/>
  <c r="DY171" i="14" s="1"/>
  <c r="EV150" i="14"/>
  <c r="AZ158" i="13" s="1"/>
  <c r="GX152" i="14"/>
  <c r="BR160" i="13" s="1"/>
  <c r="CN155" i="14"/>
  <c r="BF155" i="14"/>
  <c r="BV157" i="14"/>
  <c r="Z165" i="13" s="1"/>
  <c r="EG155" i="14"/>
  <c r="GG170" i="14"/>
  <c r="DK147" i="14"/>
  <c r="FP147" i="14"/>
  <c r="FK155" i="14"/>
  <c r="BK155" i="14"/>
  <c r="BM155" i="14" s="1"/>
  <c r="BM156" i="14"/>
  <c r="W164" i="13" s="1"/>
  <c r="ER155" i="14"/>
  <c r="DD155" i="14"/>
  <c r="EG157" i="14"/>
  <c r="AU165" i="13" s="1"/>
  <c r="Q161" i="12" s="1"/>
  <c r="ED139" i="14"/>
  <c r="AT147" i="13" s="1"/>
  <c r="HA141" i="14"/>
  <c r="BS149" i="13" s="1"/>
  <c r="BD145" i="14"/>
  <c r="CC159" i="14"/>
  <c r="FF159" i="14"/>
  <c r="AX146" i="14"/>
  <c r="R154" i="13" s="1"/>
  <c r="ED146" i="14"/>
  <c r="AT154" i="13" s="1"/>
  <c r="FQ148" i="14"/>
  <c r="GU148" i="14"/>
  <c r="GT147" i="14"/>
  <c r="CQ149" i="14"/>
  <c r="AG157" i="13" s="1"/>
  <c r="CB157" i="14"/>
  <c r="AB165" i="13" s="1"/>
  <c r="DE155" i="14"/>
  <c r="DI157" i="14"/>
  <c r="AM165" i="13" s="1"/>
  <c r="AM163" i="13" s="1"/>
  <c r="CF159" i="14"/>
  <c r="CF171" i="14" s="1"/>
  <c r="CF173" i="14" s="1"/>
  <c r="AM170" i="14"/>
  <c r="BQ170" i="14"/>
  <c r="BQ171" i="14" s="1"/>
  <c r="DI145" i="14"/>
  <c r="EH159" i="14"/>
  <c r="CN147" i="14"/>
  <c r="DX149" i="14"/>
  <c r="AR157" i="13" s="1"/>
  <c r="P153" i="12" s="1"/>
  <c r="DU156" i="14"/>
  <c r="AQ164" i="13" s="1"/>
  <c r="AQ163" i="13" s="1"/>
  <c r="EY156" i="14"/>
  <c r="BA164" i="13" s="1"/>
  <c r="EX155" i="14"/>
  <c r="HE155" i="14"/>
  <c r="HG155" i="14" s="1"/>
  <c r="HG156" i="14"/>
  <c r="BU164" i="13" s="1"/>
  <c r="BU163" i="13" s="1"/>
  <c r="ES135" i="14"/>
  <c r="AY143" i="13" s="1"/>
  <c r="GV142" i="14"/>
  <c r="CK139" i="14"/>
  <c r="AE147" i="13" s="1"/>
  <c r="AE150" i="13" s="1"/>
  <c r="CW140" i="14"/>
  <c r="AI148" i="13" s="1"/>
  <c r="M144" i="12" s="1"/>
  <c r="FE141" i="14"/>
  <c r="BC149" i="13" s="1"/>
  <c r="CH145" i="14"/>
  <c r="CQ148" i="14"/>
  <c r="CW149" i="14"/>
  <c r="AI157" i="13" s="1"/>
  <c r="M153" i="12" s="1"/>
  <c r="CU147" i="14"/>
  <c r="CU159" i="14" s="1"/>
  <c r="FH150" i="14"/>
  <c r="BD158" i="13" s="1"/>
  <c r="AM155" i="14"/>
  <c r="AO155" i="14" s="1"/>
  <c r="BS156" i="14"/>
  <c r="Y164" i="13" s="1"/>
  <c r="Y163" i="13" s="1"/>
  <c r="Y201" i="13" s="1"/>
  <c r="CT156" i="14"/>
  <c r="AH164" i="13" s="1"/>
  <c r="AH163" i="13" s="1"/>
  <c r="FT157" i="14"/>
  <c r="BH165" i="13" s="1"/>
  <c r="BH163" i="13" s="1"/>
  <c r="FR155" i="14"/>
  <c r="FT155" i="14" s="1"/>
  <c r="FK158" i="14"/>
  <c r="BE166" i="13" s="1"/>
  <c r="BE163" i="13" s="1"/>
  <c r="AO160" i="14"/>
  <c r="BM161" i="14"/>
  <c r="W169" i="13" s="1"/>
  <c r="X207" i="13" s="1"/>
  <c r="HB170" i="14"/>
  <c r="BA163" i="14"/>
  <c r="S171" i="13" s="1"/>
  <c r="BM165" i="14"/>
  <c r="W173" i="13" s="1"/>
  <c r="FT167" i="14"/>
  <c r="ED161" i="14"/>
  <c r="AT169" i="13" s="1"/>
  <c r="AS166" i="14"/>
  <c r="AS170" i="14" s="1"/>
  <c r="AS171" i="14" s="1"/>
  <c r="AU167" i="14"/>
  <c r="CR166" i="14"/>
  <c r="CR170" i="14" s="1"/>
  <c r="CR171" i="14" s="1"/>
  <c r="CT167" i="14"/>
  <c r="DA166" i="14"/>
  <c r="BP149" i="14"/>
  <c r="X157" i="13" s="1"/>
  <c r="HD151" i="14"/>
  <c r="BT159" i="13" s="1"/>
  <c r="FU155" i="14"/>
  <c r="FW155" i="14" s="1"/>
  <c r="BB155" i="14"/>
  <c r="BD155" i="14" s="1"/>
  <c r="BD156" i="14"/>
  <c r="T164" i="13" s="1"/>
  <c r="EJ156" i="14"/>
  <c r="AV164" i="13" s="1"/>
  <c r="EH155" i="14"/>
  <c r="EJ155" i="14" s="1"/>
  <c r="GR157" i="14"/>
  <c r="BP165" i="13" s="1"/>
  <c r="X161" i="12" s="1"/>
  <c r="AY166" i="14"/>
  <c r="BA167" i="14"/>
  <c r="GO145" i="14"/>
  <c r="GM159" i="14"/>
  <c r="BA154" i="14"/>
  <c r="S162" i="13" s="1"/>
  <c r="S218" i="13" s="1"/>
  <c r="DM170" i="14"/>
  <c r="DC161" i="14"/>
  <c r="AK169" i="13" s="1"/>
  <c r="DA170" i="14"/>
  <c r="EV165" i="14"/>
  <c r="AZ173" i="13" s="1"/>
  <c r="AZ212" i="13" s="1"/>
  <c r="FE137" i="14"/>
  <c r="DU140" i="14"/>
  <c r="AQ148" i="13" s="1"/>
  <c r="BQ159" i="14"/>
  <c r="FN145" i="14"/>
  <c r="G159" i="14"/>
  <c r="DN147" i="14"/>
  <c r="EG148" i="14"/>
  <c r="AO149" i="14"/>
  <c r="O157" i="13" s="1"/>
  <c r="O155" i="13" s="1"/>
  <c r="BS149" i="14"/>
  <c r="Y157" i="13" s="1"/>
  <c r="ET147" i="14"/>
  <c r="EV149" i="14"/>
  <c r="AZ157" i="13" s="1"/>
  <c r="BE155" i="14"/>
  <c r="BG156" i="14"/>
  <c r="U164" i="13" s="1"/>
  <c r="U163" i="13" s="1"/>
  <c r="CK157" i="14"/>
  <c r="AE165" i="13" s="1"/>
  <c r="DP170" i="14"/>
  <c r="DP171" i="14" s="1"/>
  <c r="FN161" i="14"/>
  <c r="BF169" i="13" s="1"/>
  <c r="GX164" i="14"/>
  <c r="BR172" i="13" s="1"/>
  <c r="GU156" i="14"/>
  <c r="BQ164" i="13" s="1"/>
  <c r="AR158" i="14"/>
  <c r="P166" i="13" s="1"/>
  <c r="FC166" i="14"/>
  <c r="FE167" i="14"/>
  <c r="GC139" i="14"/>
  <c r="BK147" i="13" s="1"/>
  <c r="BW159" i="14"/>
  <c r="BY145" i="14"/>
  <c r="CM155" i="14"/>
  <c r="DR155" i="14"/>
  <c r="BH170" i="14"/>
  <c r="BJ160" i="14"/>
  <c r="FE139" i="14"/>
  <c r="BC147" i="13" s="1"/>
  <c r="BA145" i="14"/>
  <c r="AY159" i="14"/>
  <c r="CX159" i="14"/>
  <c r="GV159" i="14"/>
  <c r="CL147" i="14"/>
  <c r="DR150" i="14"/>
  <c r="AP158" i="13" s="1"/>
  <c r="EG152" i="14"/>
  <c r="AU160" i="13" s="1"/>
  <c r="GL152" i="14"/>
  <c r="BN160" i="13" s="1"/>
  <c r="BN199" i="13" s="1"/>
  <c r="GL155" i="14"/>
  <c r="BP156" i="14"/>
  <c r="X164" i="13" s="1"/>
  <c r="X163" i="13" s="1"/>
  <c r="BN155" i="14"/>
  <c r="BP155" i="14" s="1"/>
  <c r="CO155" i="14"/>
  <c r="CQ155" i="14" s="1"/>
  <c r="HG164" i="14"/>
  <c r="BU172" i="13" s="1"/>
  <c r="BM147" i="14"/>
  <c r="BK170" i="14"/>
  <c r="BK171" i="14" s="1"/>
  <c r="CP160" i="14"/>
  <c r="FU170" i="14"/>
  <c r="DI139" i="14"/>
  <c r="AM147" i="13" s="1"/>
  <c r="GX145" i="14"/>
  <c r="P159" i="14"/>
  <c r="P171" i="14" s="1"/>
  <c r="P173" i="14" s="1"/>
  <c r="HF147" i="14"/>
  <c r="BS150" i="14"/>
  <c r="Y158" i="13" s="1"/>
  <c r="EV155" i="14"/>
  <c r="BQ155" i="14"/>
  <c r="BS155" i="14" s="1"/>
  <c r="CQ156" i="14"/>
  <c r="AG164" i="13" s="1"/>
  <c r="AG163" i="13" s="1"/>
  <c r="AG201" i="13" s="1"/>
  <c r="FX155" i="14"/>
  <c r="FZ155" i="14" s="1"/>
  <c r="BM160" i="14"/>
  <c r="CN160" i="14"/>
  <c r="CH162" i="14"/>
  <c r="AD170" i="13" s="1"/>
  <c r="GY170" i="14"/>
  <c r="DU162" i="14"/>
  <c r="AQ170" i="13" s="1"/>
  <c r="CW163" i="14"/>
  <c r="AI171" i="13" s="1"/>
  <c r="BM164" i="14"/>
  <c r="W172" i="13" s="1"/>
  <c r="HH170" i="14"/>
  <c r="HH171" i="14" s="1"/>
  <c r="CZ162" i="14"/>
  <c r="AJ170" i="13" s="1"/>
  <c r="GI164" i="14"/>
  <c r="BM172" i="13" s="1"/>
  <c r="BM167" i="14"/>
  <c r="BK166" i="14"/>
  <c r="EZ166" i="14"/>
  <c r="FB167" i="14"/>
  <c r="DO165" i="14"/>
  <c r="AO173" i="13" s="1"/>
  <c r="FF171" i="14"/>
  <c r="FI166" i="14"/>
  <c r="FK167" i="14"/>
  <c r="AU150" i="14"/>
  <c r="Q158" i="13" s="1"/>
  <c r="FT150" i="14"/>
  <c r="BH158" i="13" s="1"/>
  <c r="AR153" i="14"/>
  <c r="P161" i="13" s="1"/>
  <c r="AV155" i="14"/>
  <c r="AX155" i="14" s="1"/>
  <c r="AX156" i="14"/>
  <c r="R164" i="13" s="1"/>
  <c r="R163" i="13" s="1"/>
  <c r="CZ155" i="14"/>
  <c r="GB155" i="14"/>
  <c r="GC155" i="14" s="1"/>
  <c r="HC155" i="14"/>
  <c r="HD155" i="14" s="1"/>
  <c r="CO170" i="14"/>
  <c r="CO171" i="14" s="1"/>
  <c r="FC170" i="14"/>
  <c r="CE161" i="14"/>
  <c r="AC169" i="13" s="1"/>
  <c r="EG162" i="14"/>
  <c r="AU170" i="13" s="1"/>
  <c r="CH163" i="14"/>
  <c r="AD171" i="13" s="1"/>
  <c r="GO164" i="14"/>
  <c r="BO172" i="13" s="1"/>
  <c r="BT166" i="14"/>
  <c r="BW176" i="14" s="1"/>
  <c r="BV167" i="14"/>
  <c r="DA155" i="14"/>
  <c r="DC155" i="14" s="1"/>
  <c r="EB155" i="14"/>
  <c r="ED155" i="14" s="1"/>
  <c r="FC155" i="14"/>
  <c r="FE155" i="14" s="1"/>
  <c r="GF156" i="14"/>
  <c r="BL164" i="13" s="1"/>
  <c r="BL163" i="13" s="1"/>
  <c r="GD155" i="14"/>
  <c r="GF155" i="14" s="1"/>
  <c r="BD161" i="14"/>
  <c r="GO162" i="14"/>
  <c r="BO170" i="13" s="1"/>
  <c r="AK171" i="14"/>
  <c r="AK173" i="14" s="1"/>
  <c r="FT149" i="14"/>
  <c r="BH157" i="13" s="1"/>
  <c r="GF151" i="14"/>
  <c r="BL159" i="13" s="1"/>
  <c r="EG156" i="14"/>
  <c r="AU164" i="13" s="1"/>
  <c r="DU158" i="14"/>
  <c r="AQ166" i="13" s="1"/>
  <c r="CU170" i="14"/>
  <c r="FI170" i="14"/>
  <c r="FI171" i="14" s="1"/>
  <c r="FI173" i="14" s="1"/>
  <c r="ES163" i="14"/>
  <c r="AY171" i="13" s="1"/>
  <c r="DI164" i="14"/>
  <c r="AM172" i="13" s="1"/>
  <c r="GO152" i="14"/>
  <c r="BO160" i="13" s="1"/>
  <c r="CD155" i="14"/>
  <c r="CE155" i="14" s="1"/>
  <c r="AV170" i="14"/>
  <c r="AV171" i="14" s="1"/>
  <c r="AV173" i="14" s="1"/>
  <c r="EE170" i="14"/>
  <c r="EE171" i="14" s="1"/>
  <c r="FQ162" i="14"/>
  <c r="BG170" i="13" s="1"/>
  <c r="GS170" i="14"/>
  <c r="GS171" i="14" s="1"/>
  <c r="BD164" i="14"/>
  <c r="T172" i="13" s="1"/>
  <c r="BK159" i="14"/>
  <c r="HE159" i="14"/>
  <c r="HE171" i="14" s="1"/>
  <c r="HE173" i="14" s="1"/>
  <c r="FE146" i="14"/>
  <c r="BC154" i="13" s="1"/>
  <c r="EV148" i="14"/>
  <c r="DR152" i="14"/>
  <c r="AP160" i="13" s="1"/>
  <c r="AY170" i="14"/>
  <c r="AY171" i="14" s="1"/>
  <c r="BA160" i="14"/>
  <c r="DU163" i="14"/>
  <c r="AQ171" i="13" s="1"/>
  <c r="DO164" i="14"/>
  <c r="AO172" i="13" s="1"/>
  <c r="EE166" i="14"/>
  <c r="DD170" i="14"/>
  <c r="DI146" i="14"/>
  <c r="AM154" i="13" s="1"/>
  <c r="DX148" i="14"/>
  <c r="DL151" i="14"/>
  <c r="AN159" i="13" s="1"/>
  <c r="EV152" i="14"/>
  <c r="AZ160" i="13" s="1"/>
  <c r="EK170" i="14"/>
  <c r="EK171" i="14" s="1"/>
  <c r="BJ164" i="14"/>
  <c r="V172" i="13" s="1"/>
  <c r="V210" i="13" s="1"/>
  <c r="DR164" i="14"/>
  <c r="AP172" i="13" s="1"/>
  <c r="BV165" i="14"/>
  <c r="Z173" i="13" s="1"/>
  <c r="GW155" i="14"/>
  <c r="GX155" i="14" s="1"/>
  <c r="GJ170" i="14"/>
  <c r="GJ171" i="14" s="1"/>
  <c r="BY163" i="14"/>
  <c r="AA171" i="13" s="1"/>
  <c r="BG167" i="14"/>
  <c r="BE166" i="14"/>
  <c r="CX166" i="14"/>
  <c r="CX170" i="14" s="1"/>
  <c r="CX171" i="14" s="1"/>
  <c r="CZ167" i="14"/>
  <c r="CZ156" i="14"/>
  <c r="AJ164" i="13" s="1"/>
  <c r="AJ163" i="13" s="1"/>
  <c r="DZ155" i="14"/>
  <c r="EA155" i="14" s="1"/>
  <c r="GY155" i="14"/>
  <c r="HA155" i="14" s="1"/>
  <c r="CC170" i="14"/>
  <c r="ED165" i="14"/>
  <c r="AT173" i="13" s="1"/>
  <c r="GL163" i="14"/>
  <c r="BN171" i="13" s="1"/>
  <c r="BN209" i="13" s="1"/>
  <c r="FE164" i="14"/>
  <c r="BC172" i="13" s="1"/>
  <c r="AB171" i="14"/>
  <c r="AB173" i="14" s="1"/>
  <c r="GV166" i="14"/>
  <c r="GV170" i="14" s="1"/>
  <c r="GV171" i="14" s="1"/>
  <c r="AQ166" i="14"/>
  <c r="AR168" i="14"/>
  <c r="AT168" i="14"/>
  <c r="AU168" i="14"/>
  <c r="Q176" i="13" s="1"/>
  <c r="G172" i="12" s="1"/>
  <c r="BD150" i="14"/>
  <c r="T158" i="13" s="1"/>
  <c r="FH156" i="14"/>
  <c r="BD164" i="13" s="1"/>
  <c r="BG161" i="14"/>
  <c r="U169" i="13" s="1"/>
  <c r="FW162" i="14"/>
  <c r="BI170" i="13" s="1"/>
  <c r="EG164" i="14"/>
  <c r="AU172" i="13" s="1"/>
  <c r="DP166" i="14"/>
  <c r="HD149" i="14"/>
  <c r="BT157" i="13" s="1"/>
  <c r="FT152" i="14"/>
  <c r="BH160" i="13" s="1"/>
  <c r="FR170" i="14"/>
  <c r="GU163" i="14"/>
  <c r="BQ171" i="13" s="1"/>
  <c r="DS166" i="14"/>
  <c r="DS170" i="14" s="1"/>
  <c r="DS171" i="14" s="1"/>
  <c r="DU167" i="14"/>
  <c r="BQ166" i="14"/>
  <c r="D171" i="14"/>
  <c r="D173" i="14" s="1"/>
  <c r="FL166" i="14"/>
  <c r="BB170" i="14"/>
  <c r="EH170" i="14"/>
  <c r="EH171" i="14" s="1"/>
  <c r="DO163" i="14"/>
  <c r="AO171" i="13" s="1"/>
  <c r="AO167" i="14"/>
  <c r="AM166" i="14"/>
  <c r="DV166" i="14"/>
  <c r="DV170" i="14" s="1"/>
  <c r="FN167" i="14"/>
  <c r="EB170" i="14"/>
  <c r="FH161" i="14"/>
  <c r="BD169" i="13" s="1"/>
  <c r="CQ165" i="14"/>
  <c r="AG173" i="13" s="1"/>
  <c r="DX167" i="14"/>
  <c r="FZ167" i="14"/>
  <c r="FX166" i="14"/>
  <c r="FX170" i="14" s="1"/>
  <c r="EQ166" i="14"/>
  <c r="EQ170" i="14" s="1"/>
  <c r="EQ171" i="14" s="1"/>
  <c r="GU157" i="14"/>
  <c r="BQ165" i="13" s="1"/>
  <c r="GU161" i="14"/>
  <c r="BQ169" i="13" s="1"/>
  <c r="GO163" i="14"/>
  <c r="BO171" i="13" s="1"/>
  <c r="EY167" i="14"/>
  <c r="EY157" i="14"/>
  <c r="BA165" i="13" s="1"/>
  <c r="S161" i="12" s="1"/>
  <c r="EZ170" i="14"/>
  <c r="EY161" i="14"/>
  <c r="BA169" i="13" s="1"/>
  <c r="FQ163" i="14"/>
  <c r="BG171" i="13" s="1"/>
  <c r="CT164" i="14"/>
  <c r="AH172" i="13" s="1"/>
  <c r="GP166" i="14"/>
  <c r="GP170" i="14" s="1"/>
  <c r="GP171" i="14" s="1"/>
  <c r="BB166" i="14"/>
  <c r="CW165" i="14"/>
  <c r="AI173" i="13" s="1"/>
  <c r="GC164" i="14"/>
  <c r="BK172" i="13" s="1"/>
  <c r="GA166" i="14"/>
  <c r="GA170" i="14" s="1"/>
  <c r="GA171" i="14" s="1"/>
  <c r="BZ166" i="14"/>
  <c r="BZ170" i="14" s="1"/>
  <c r="BZ171" i="14" s="1"/>
  <c r="BZ173" i="14" s="1"/>
  <c r="ET166" i="14"/>
  <c r="ET170" i="14" s="1"/>
  <c r="ET171" i="14" s="1"/>
  <c r="N187" i="12" l="1"/>
  <c r="X70" i="12"/>
  <c r="J39" i="12"/>
  <c r="W70" i="12"/>
  <c r="Q203" i="12"/>
  <c r="L208" i="12"/>
  <c r="V206" i="12"/>
  <c r="T192" i="12"/>
  <c r="M70" i="12"/>
  <c r="X207" i="12"/>
  <c r="M192" i="12"/>
  <c r="L103" i="12"/>
  <c r="N159" i="12"/>
  <c r="I204" i="12"/>
  <c r="M187" i="12"/>
  <c r="J195" i="12"/>
  <c r="U300" i="13"/>
  <c r="BO336" i="13"/>
  <c r="AD189" i="13"/>
  <c r="G184" i="11"/>
  <c r="W193" i="12"/>
  <c r="S312" i="13"/>
  <c r="W187" i="12"/>
  <c r="Z70" i="12"/>
  <c r="E157" i="11"/>
  <c r="BB337" i="13"/>
  <c r="AE312" i="13"/>
  <c r="CA92" i="13"/>
  <c r="AX337" i="13"/>
  <c r="BL337" i="13"/>
  <c r="H184" i="11"/>
  <c r="AW23" i="5"/>
  <c r="BA336" i="13"/>
  <c r="U312" i="13"/>
  <c r="O312" i="13"/>
  <c r="P335" i="13"/>
  <c r="BG337" i="13"/>
  <c r="D212" i="13"/>
  <c r="BB312" i="13"/>
  <c r="D10" i="11"/>
  <c r="E202" i="11"/>
  <c r="AF312" i="13"/>
  <c r="AW335" i="13"/>
  <c r="AW338" i="13"/>
  <c r="AD206" i="13"/>
  <c r="L110" i="12"/>
  <c r="D207" i="13"/>
  <c r="D309" i="13" s="1"/>
  <c r="AX312" i="13"/>
  <c r="AI191" i="13"/>
  <c r="AO338" i="13"/>
  <c r="AI23" i="5"/>
  <c r="I193" i="12"/>
  <c r="AQ312" i="13"/>
  <c r="E192" i="11"/>
  <c r="Z14" i="5"/>
  <c r="BM197" i="13"/>
  <c r="AJ23" i="5"/>
  <c r="AJ42" i="5" s="1"/>
  <c r="AY20" i="5"/>
  <c r="U189" i="13"/>
  <c r="BG334" i="13"/>
  <c r="AX335" i="13"/>
  <c r="AX336" i="13"/>
  <c r="O190" i="12"/>
  <c r="P201" i="13"/>
  <c r="D211" i="13"/>
  <c r="BJ312" i="13"/>
  <c r="BI334" i="13"/>
  <c r="AT334" i="13"/>
  <c r="BB189" i="13"/>
  <c r="BO255" i="13"/>
  <c r="O195" i="12"/>
  <c r="AV128" i="13"/>
  <c r="AW190" i="13" s="1"/>
  <c r="BY21" i="13"/>
  <c r="D200" i="13"/>
  <c r="BM366" i="13"/>
  <c r="AA337" i="13"/>
  <c r="K204" i="12"/>
  <c r="J42" i="5"/>
  <c r="AY312" i="13"/>
  <c r="BG335" i="13"/>
  <c r="P336" i="13"/>
  <c r="V207" i="12"/>
  <c r="BC163" i="13"/>
  <c r="BC201" i="13" s="1"/>
  <c r="D208" i="13"/>
  <c r="BP364" i="13"/>
  <c r="BP366" i="13" s="1"/>
  <c r="AW336" i="13"/>
  <c r="AW334" i="13"/>
  <c r="K195" i="12"/>
  <c r="BM191" i="13"/>
  <c r="BL334" i="13"/>
  <c r="AU334" i="13"/>
  <c r="CA54" i="13"/>
  <c r="AL312" i="13"/>
  <c r="BT364" i="13"/>
  <c r="AA334" i="13"/>
  <c r="AU337" i="13"/>
  <c r="BL338" i="13"/>
  <c r="AO334" i="13"/>
  <c r="BB336" i="13"/>
  <c r="G201" i="11"/>
  <c r="V366" i="13"/>
  <c r="U58" i="12"/>
  <c r="H194" i="12"/>
  <c r="BP281" i="13"/>
  <c r="X195" i="12"/>
  <c r="AG258" i="13"/>
  <c r="BI312" i="13"/>
  <c r="AX338" i="13"/>
  <c r="BK338" i="13"/>
  <c r="BP254" i="13"/>
  <c r="AK312" i="13"/>
  <c r="Q105" i="12"/>
  <c r="CD48" i="13"/>
  <c r="AG9" i="13"/>
  <c r="AG254" i="13" s="1"/>
  <c r="D209" i="13"/>
  <c r="BJ201" i="13"/>
  <c r="BG336" i="13"/>
  <c r="X336" i="13"/>
  <c r="BG255" i="13"/>
  <c r="L197" i="12"/>
  <c r="F184" i="11"/>
  <c r="E184" i="11"/>
  <c r="FA93" i="14"/>
  <c r="FA20" i="14"/>
  <c r="HH109" i="14"/>
  <c r="HH110" i="14" s="1"/>
  <c r="HH94" i="14"/>
  <c r="ET173" i="14"/>
  <c r="CL109" i="14"/>
  <c r="CL110" i="14" s="1"/>
  <c r="CL94" i="14"/>
  <c r="FG109" i="14"/>
  <c r="FG110" i="14" s="1"/>
  <c r="FG94" i="14"/>
  <c r="AX130" i="14"/>
  <c r="R139" i="13"/>
  <c r="R138" i="13" s="1"/>
  <c r="GT109" i="14"/>
  <c r="GT94" i="14"/>
  <c r="GG93" i="14"/>
  <c r="GG20" i="14"/>
  <c r="Q138" i="13"/>
  <c r="G138" i="12"/>
  <c r="G134" i="12" s="1"/>
  <c r="CQ120" i="14"/>
  <c r="AG129" i="13"/>
  <c r="AG128" i="13" s="1"/>
  <c r="ED127" i="14"/>
  <c r="AT136" i="13"/>
  <c r="AT135" i="13" s="1"/>
  <c r="N136" i="12"/>
  <c r="E134" i="11"/>
  <c r="ED116" i="14"/>
  <c r="AT125" i="13"/>
  <c r="AT124" i="13" s="1"/>
  <c r="EG120" i="14"/>
  <c r="AU129" i="13"/>
  <c r="BS103" i="14"/>
  <c r="Y110" i="13"/>
  <c r="Y108" i="13" s="1"/>
  <c r="Y110" i="12"/>
  <c r="H108" i="11"/>
  <c r="BQ108" i="13"/>
  <c r="BX112" i="13"/>
  <c r="BY112" i="13"/>
  <c r="BC137" i="13"/>
  <c r="BC135" i="13" s="1"/>
  <c r="FE127" i="14"/>
  <c r="W102" i="12"/>
  <c r="H100" i="11"/>
  <c r="BY104" i="13"/>
  <c r="BX104" i="13"/>
  <c r="O101" i="12"/>
  <c r="F99" i="11"/>
  <c r="CB103" i="13"/>
  <c r="EA96" i="14"/>
  <c r="AS102" i="13"/>
  <c r="CK103" i="14"/>
  <c r="BZ104" i="13"/>
  <c r="CA104" i="13"/>
  <c r="S102" i="12"/>
  <c r="G100" i="11"/>
  <c r="EJ100" i="14"/>
  <c r="CK116" i="14"/>
  <c r="CB96" i="14"/>
  <c r="AB102" i="13"/>
  <c r="AX100" i="14"/>
  <c r="R106" i="13"/>
  <c r="FK96" i="14"/>
  <c r="BE102" i="13"/>
  <c r="FE96" i="14"/>
  <c r="BC102" i="13"/>
  <c r="P83" i="12"/>
  <c r="F81" i="11"/>
  <c r="CB85" i="13"/>
  <c r="DO116" i="14"/>
  <c r="AO125" i="13"/>
  <c r="GR60" i="14"/>
  <c r="BP65" i="13"/>
  <c r="BP64" i="13" s="1"/>
  <c r="BP346" i="13" s="1"/>
  <c r="G74" i="11"/>
  <c r="V76" i="12"/>
  <c r="CA78" i="13"/>
  <c r="BZ78" i="13"/>
  <c r="CA67" i="13"/>
  <c r="G63" i="11"/>
  <c r="S65" i="12"/>
  <c r="BZ67" i="13"/>
  <c r="AY256" i="13"/>
  <c r="FN79" i="14"/>
  <c r="BF84" i="13"/>
  <c r="CK60" i="14"/>
  <c r="AE65" i="13"/>
  <c r="AE64" i="13" s="1"/>
  <c r="AE346" i="13" s="1"/>
  <c r="CP93" i="14"/>
  <c r="GX56" i="14"/>
  <c r="BR61" i="13"/>
  <c r="CZ60" i="14"/>
  <c r="AJ65" i="13"/>
  <c r="E47" i="11"/>
  <c r="K49" i="12"/>
  <c r="P54" i="12"/>
  <c r="AP48" i="13"/>
  <c r="AP344" i="13" s="1"/>
  <c r="HJ37" i="14"/>
  <c r="BV42" i="13"/>
  <c r="Y38" i="12"/>
  <c r="H36" i="11"/>
  <c r="BX40" i="13"/>
  <c r="BY40" i="13"/>
  <c r="G26" i="12"/>
  <c r="Q45" i="12"/>
  <c r="AS45" i="13"/>
  <c r="AS343" i="13" s="1"/>
  <c r="S26" i="12"/>
  <c r="BZ28" i="13"/>
  <c r="G24" i="11"/>
  <c r="CA28" i="13"/>
  <c r="AX22" i="14"/>
  <c r="R27" i="13"/>
  <c r="F55" i="11"/>
  <c r="P57" i="12"/>
  <c r="CB59" i="13"/>
  <c r="FZ22" i="14"/>
  <c r="HA12" i="14"/>
  <c r="HA19" i="14" s="1"/>
  <c r="BS17" i="13"/>
  <c r="F127" i="14"/>
  <c r="H128" i="14"/>
  <c r="W212" i="13"/>
  <c r="I169" i="12"/>
  <c r="I208" i="12" s="1"/>
  <c r="X212" i="13"/>
  <c r="BC210" i="13"/>
  <c r="BD210" i="13"/>
  <c r="BA207" i="13"/>
  <c r="S165" i="12"/>
  <c r="S203" i="12" s="1"/>
  <c r="BB207" i="13"/>
  <c r="EV147" i="14"/>
  <c r="AZ156" i="13"/>
  <c r="AZ155" i="13" s="1"/>
  <c r="BQ153" i="13"/>
  <c r="AR147" i="14"/>
  <c r="P156" i="13"/>
  <c r="P155" i="13" s="1"/>
  <c r="P197" i="13" s="1"/>
  <c r="CQ142" i="14"/>
  <c r="AG145" i="13"/>
  <c r="AT207" i="13"/>
  <c r="AU207" i="13"/>
  <c r="AM153" i="13"/>
  <c r="BG153" i="13"/>
  <c r="AI145" i="13"/>
  <c r="FK147" i="14"/>
  <c r="BE157" i="13"/>
  <c r="BE155" i="13" s="1"/>
  <c r="FE116" i="14"/>
  <c r="BC125" i="13"/>
  <c r="BC124" i="13" s="1"/>
  <c r="BR130" i="13"/>
  <c r="O133" i="12"/>
  <c r="O131" i="12" s="1"/>
  <c r="AO135" i="13"/>
  <c r="BD127" i="14"/>
  <c r="T136" i="13"/>
  <c r="CB112" i="13"/>
  <c r="O110" i="12"/>
  <c r="F108" i="11"/>
  <c r="AM108" i="13"/>
  <c r="AC128" i="13"/>
  <c r="K126" i="12"/>
  <c r="K124" i="12" s="1"/>
  <c r="L186" i="12" s="1"/>
  <c r="AU130" i="14"/>
  <c r="AX101" i="13"/>
  <c r="R101" i="12"/>
  <c r="R99" i="12" s="1"/>
  <c r="CB110" i="13"/>
  <c r="P108" i="12"/>
  <c r="F106" i="11"/>
  <c r="AP108" i="13"/>
  <c r="GU91" i="14"/>
  <c r="BQ96" i="13"/>
  <c r="CK91" i="14"/>
  <c r="AE96" i="13"/>
  <c r="BJ96" i="14"/>
  <c r="V103" i="13"/>
  <c r="FT100" i="14"/>
  <c r="BH106" i="13"/>
  <c r="DI100" i="14"/>
  <c r="AM106" i="13"/>
  <c r="BV103" i="14"/>
  <c r="Z109" i="13"/>
  <c r="BJ79" i="14"/>
  <c r="V85" i="13"/>
  <c r="V83" i="13" s="1"/>
  <c r="V349" i="13" s="1"/>
  <c r="T80" i="12"/>
  <c r="BB258" i="13"/>
  <c r="R32" i="5" s="1"/>
  <c r="BB79" i="13"/>
  <c r="BB348" i="13" s="1"/>
  <c r="AX96" i="14"/>
  <c r="BS75" i="14"/>
  <c r="Y80" i="13"/>
  <c r="CW56" i="14"/>
  <c r="AI61" i="13"/>
  <c r="GC37" i="14"/>
  <c r="BK42" i="13"/>
  <c r="DX44" i="14"/>
  <c r="AR49" i="13"/>
  <c r="AR48" i="13" s="1"/>
  <c r="AR344" i="13" s="1"/>
  <c r="EA44" i="14"/>
  <c r="AS50" i="13"/>
  <c r="AS256" i="13" s="1"/>
  <c r="D36" i="11"/>
  <c r="I38" i="12"/>
  <c r="ES37" i="14"/>
  <c r="AY42" i="13"/>
  <c r="Q31" i="12"/>
  <c r="M26" i="12"/>
  <c r="AG26" i="13"/>
  <c r="AG341" i="13" s="1"/>
  <c r="AG256" i="13"/>
  <c r="AV93" i="14"/>
  <c r="CT22" i="14"/>
  <c r="AH27" i="13"/>
  <c r="AC241" i="13"/>
  <c r="AC300" i="13"/>
  <c r="E8" i="11"/>
  <c r="K10" i="12"/>
  <c r="Q67" i="9"/>
  <c r="AR51" i="2"/>
  <c r="AR51" i="3" s="1"/>
  <c r="AX12" i="14"/>
  <c r="AK109" i="14"/>
  <c r="AK110" i="14" s="1"/>
  <c r="AK94" i="14"/>
  <c r="GY93" i="14"/>
  <c r="GY20" i="14"/>
  <c r="BT18" i="13"/>
  <c r="HD12" i="14"/>
  <c r="GV143" i="14"/>
  <c r="GV173" i="14" s="1"/>
  <c r="AU163" i="13"/>
  <c r="Q160" i="12"/>
  <c r="Q159" i="12" s="1"/>
  <c r="Q197" i="12" s="1"/>
  <c r="W128" i="13"/>
  <c r="I128" i="12"/>
  <c r="I124" i="12" s="1"/>
  <c r="CK96" i="14"/>
  <c r="AE102" i="13"/>
  <c r="CQ116" i="14"/>
  <c r="AG125" i="13"/>
  <c r="AG124" i="13" s="1"/>
  <c r="FZ96" i="14"/>
  <c r="BJ102" i="13"/>
  <c r="EV91" i="14"/>
  <c r="AZ96" i="13"/>
  <c r="AZ95" i="13" s="1"/>
  <c r="AZ350" i="13" s="1"/>
  <c r="BV96" i="14"/>
  <c r="Z102" i="13"/>
  <c r="Z101" i="13" s="1"/>
  <c r="BJ91" i="14"/>
  <c r="V96" i="13"/>
  <c r="V95" i="13" s="1"/>
  <c r="V350" i="13" s="1"/>
  <c r="P53" i="12"/>
  <c r="F51" i="11"/>
  <c r="CB55" i="13"/>
  <c r="ES44" i="14"/>
  <c r="AY49" i="13"/>
  <c r="CN44" i="14"/>
  <c r="AF49" i="13"/>
  <c r="AF48" i="13" s="1"/>
  <c r="AF344" i="13" s="1"/>
  <c r="DI44" i="14"/>
  <c r="V34" i="12"/>
  <c r="AY47" i="13"/>
  <c r="ES41" i="14"/>
  <c r="DC37" i="14"/>
  <c r="AK42" i="13"/>
  <c r="AW47" i="13"/>
  <c r="EM41" i="14"/>
  <c r="CA40" i="13"/>
  <c r="BZ40" i="13"/>
  <c r="S38" i="12"/>
  <c r="G36" i="11"/>
  <c r="CC36" i="13"/>
  <c r="Z34" i="12"/>
  <c r="GN93" i="14"/>
  <c r="M19" i="12"/>
  <c r="E17" i="11"/>
  <c r="CB44" i="14"/>
  <c r="FL93" i="14"/>
  <c r="FL20" i="14"/>
  <c r="FF93" i="14"/>
  <c r="DL20" i="14"/>
  <c r="U11" i="12"/>
  <c r="AS68" i="9"/>
  <c r="U22" i="5"/>
  <c r="AT22" i="5" s="1"/>
  <c r="BJ120" i="14"/>
  <c r="V129" i="13"/>
  <c r="V128" i="13" s="1"/>
  <c r="AB371" i="13"/>
  <c r="FB127" i="14"/>
  <c r="CK147" i="14"/>
  <c r="AE156" i="13"/>
  <c r="AE155" i="13" s="1"/>
  <c r="BY116" i="14"/>
  <c r="AA125" i="13"/>
  <c r="AA124" i="13" s="1"/>
  <c r="ED120" i="14"/>
  <c r="AT129" i="13"/>
  <c r="AT128" i="13" s="1"/>
  <c r="BP116" i="14"/>
  <c r="X125" i="13"/>
  <c r="X124" i="13" s="1"/>
  <c r="BK129" i="13"/>
  <c r="CB113" i="13"/>
  <c r="O111" i="12"/>
  <c r="F109" i="11"/>
  <c r="HD91" i="14"/>
  <c r="BT96" i="13"/>
  <c r="AT145" i="13"/>
  <c r="AO192" i="13"/>
  <c r="D14" i="4"/>
  <c r="AN192" i="13"/>
  <c r="EQ143" i="14"/>
  <c r="EQ173" i="14" s="1"/>
  <c r="AK201" i="13"/>
  <c r="AL201" i="13"/>
  <c r="P371" i="13"/>
  <c r="P144" i="13"/>
  <c r="DO120" i="14"/>
  <c r="AO130" i="13"/>
  <c r="BA142" i="14"/>
  <c r="S145" i="13"/>
  <c r="R13" i="4"/>
  <c r="FB116" i="14"/>
  <c r="BB125" i="13"/>
  <c r="BB124" i="13" s="1"/>
  <c r="GJ136" i="14"/>
  <c r="GJ143" i="14" s="1"/>
  <c r="GJ173" i="14" s="1"/>
  <c r="EY120" i="14"/>
  <c r="BA129" i="13"/>
  <c r="FT125" i="14"/>
  <c r="BH133" i="13" s="1"/>
  <c r="FS120" i="14"/>
  <c r="CO136" i="14"/>
  <c r="AU96" i="14"/>
  <c r="Q102" i="13"/>
  <c r="Q101" i="13" s="1"/>
  <c r="CB107" i="13"/>
  <c r="O105" i="12"/>
  <c r="F103" i="11"/>
  <c r="D90" i="11"/>
  <c r="G92" i="12"/>
  <c r="FZ100" i="14"/>
  <c r="BJ106" i="13"/>
  <c r="DL96" i="14"/>
  <c r="AN102" i="13"/>
  <c r="BV91" i="14"/>
  <c r="Z96" i="13"/>
  <c r="AR100" i="14"/>
  <c r="P106" i="13"/>
  <c r="N84" i="12"/>
  <c r="AK83" i="13"/>
  <c r="AK349" i="13" s="1"/>
  <c r="DR79" i="14"/>
  <c r="AP84" i="13"/>
  <c r="AP256" i="13" s="1"/>
  <c r="G52" i="12"/>
  <c r="D50" i="11"/>
  <c r="W66" i="12"/>
  <c r="T56" i="12"/>
  <c r="G54" i="11"/>
  <c r="CA58" i="13"/>
  <c r="BZ58" i="13"/>
  <c r="G51" i="11"/>
  <c r="T53" i="12"/>
  <c r="CA55" i="13"/>
  <c r="BZ55" i="13"/>
  <c r="EM60" i="14"/>
  <c r="AW65" i="13"/>
  <c r="AJ60" i="13"/>
  <c r="AJ345" i="13" s="1"/>
  <c r="BD37" i="14"/>
  <c r="T42" i="13"/>
  <c r="HJ41" i="14"/>
  <c r="BV46" i="13"/>
  <c r="AX37" i="14"/>
  <c r="R42" i="13"/>
  <c r="E32" i="11"/>
  <c r="K34" i="12"/>
  <c r="FB22" i="14"/>
  <c r="BB27" i="13"/>
  <c r="CW41" i="14"/>
  <c r="AI47" i="13"/>
  <c r="EM22" i="14"/>
  <c r="AW27" i="13"/>
  <c r="CQ41" i="14"/>
  <c r="AG46" i="13"/>
  <c r="EM37" i="14"/>
  <c r="HF19" i="14"/>
  <c r="BG5" i="14"/>
  <c r="U10" i="13"/>
  <c r="AS93" i="14"/>
  <c r="AS20" i="14"/>
  <c r="AS300" i="13"/>
  <c r="AS241" i="13"/>
  <c r="I12" i="5"/>
  <c r="AG67" i="9"/>
  <c r="I20" i="5"/>
  <c r="BH51" i="2"/>
  <c r="BH51" i="3" s="1"/>
  <c r="AW9" i="13"/>
  <c r="BD30" i="13"/>
  <c r="FH22" i="14"/>
  <c r="BI300" i="13"/>
  <c r="BP319" i="13" s="1"/>
  <c r="BI241" i="13"/>
  <c r="BJ243" i="13" s="1"/>
  <c r="Y20" i="5"/>
  <c r="BX51" i="2"/>
  <c r="BX51" i="3" s="1"/>
  <c r="AW67" i="9"/>
  <c r="Y12" i="5"/>
  <c r="V10" i="12"/>
  <c r="BO209" i="13"/>
  <c r="BP209" i="13"/>
  <c r="HH173" i="14"/>
  <c r="AO212" i="13"/>
  <c r="O169" i="12"/>
  <c r="AP212" i="13"/>
  <c r="BK173" i="14"/>
  <c r="BG155" i="14"/>
  <c r="BO153" i="13"/>
  <c r="AZ145" i="13"/>
  <c r="AP171" i="14"/>
  <c r="V128" i="12"/>
  <c r="G126" i="11"/>
  <c r="EZ171" i="14"/>
  <c r="EZ173" i="14" s="1"/>
  <c r="BL198" i="13"/>
  <c r="BM198" i="13"/>
  <c r="Z175" i="13"/>
  <c r="BD211" i="13"/>
  <c r="T154" i="12"/>
  <c r="BE211" i="13"/>
  <c r="DG171" i="14"/>
  <c r="BF175" i="13"/>
  <c r="AJ175" i="13"/>
  <c r="AD208" i="13"/>
  <c r="AE208" i="13"/>
  <c r="GU147" i="14"/>
  <c r="BQ156" i="13"/>
  <c r="BQ155" i="13" s="1"/>
  <c r="P168" i="13"/>
  <c r="BJ147" i="14"/>
  <c r="V156" i="13"/>
  <c r="V155" i="13" s="1"/>
  <c r="AK199" i="13"/>
  <c r="AL199" i="13"/>
  <c r="BT143" i="14"/>
  <c r="DL147" i="14"/>
  <c r="AN156" i="13"/>
  <c r="AN155" i="13" s="1"/>
  <c r="R105" i="12"/>
  <c r="AV105" i="13"/>
  <c r="DO96" i="14"/>
  <c r="AO102" i="13"/>
  <c r="AO101" i="13" s="1"/>
  <c r="DF91" i="14"/>
  <c r="AL96" i="13"/>
  <c r="AL95" i="13" s="1"/>
  <c r="AL350" i="13" s="1"/>
  <c r="FN96" i="14"/>
  <c r="BF102" i="13"/>
  <c r="BF101" i="13" s="1"/>
  <c r="GO100" i="14"/>
  <c r="BO106" i="13"/>
  <c r="BU83" i="13"/>
  <c r="BU349" i="13" s="1"/>
  <c r="Z87" i="12"/>
  <c r="H85" i="11"/>
  <c r="BX89" i="13"/>
  <c r="BY89" i="13"/>
  <c r="FB91" i="14"/>
  <c r="BB96" i="13"/>
  <c r="BK85" i="13"/>
  <c r="GC79" i="14"/>
  <c r="K55" i="12"/>
  <c r="E53" i="11"/>
  <c r="FT68" i="14"/>
  <c r="BH74" i="13"/>
  <c r="DV171" i="14"/>
  <c r="AF168" i="13"/>
  <c r="S175" i="13"/>
  <c r="FQ147" i="14"/>
  <c r="BG156" i="13"/>
  <c r="GY159" i="14"/>
  <c r="BS175" i="13"/>
  <c r="CL171" i="14"/>
  <c r="BA175" i="13"/>
  <c r="AQ175" i="13"/>
  <c r="AW168" i="14"/>
  <c r="AT166" i="14"/>
  <c r="T210" i="13"/>
  <c r="H168" i="12"/>
  <c r="H206" i="12" s="1"/>
  <c r="U210" i="13"/>
  <c r="BO210" i="13"/>
  <c r="BP210" i="13"/>
  <c r="W168" i="13"/>
  <c r="BU210" i="13"/>
  <c r="BV210" i="13"/>
  <c r="BH175" i="13"/>
  <c r="CQ147" i="14"/>
  <c r="AG156" i="13"/>
  <c r="AG155" i="13" s="1"/>
  <c r="AY153" i="13"/>
  <c r="AF175" i="13"/>
  <c r="EY147" i="14"/>
  <c r="BA156" i="13"/>
  <c r="AW153" i="13"/>
  <c r="CZ142" i="14"/>
  <c r="BK145" i="13"/>
  <c r="AU153" i="14"/>
  <c r="Q161" i="13" s="1"/>
  <c r="K133" i="12"/>
  <c r="K131" i="12" s="1"/>
  <c r="AC135" i="13"/>
  <c r="AF192" i="13"/>
  <c r="AE192" i="13"/>
  <c r="BD142" i="14"/>
  <c r="T145" i="13"/>
  <c r="CB111" i="13"/>
  <c r="P109" i="12"/>
  <c r="F107" i="11"/>
  <c r="AY143" i="14"/>
  <c r="L14" i="4"/>
  <c r="HA127" i="14"/>
  <c r="BS136" i="13"/>
  <c r="AX116" i="14"/>
  <c r="CX136" i="14"/>
  <c r="CX143" i="14" s="1"/>
  <c r="CX173" i="14" s="1"/>
  <c r="HJ100" i="14"/>
  <c r="BV106" i="13"/>
  <c r="EY116" i="14"/>
  <c r="BA126" i="13"/>
  <c r="L108" i="12"/>
  <c r="E106" i="11"/>
  <c r="AE108" i="13"/>
  <c r="BY111" i="13"/>
  <c r="AU60" i="14"/>
  <c r="Q65" i="13"/>
  <c r="H67" i="12"/>
  <c r="D65" i="11"/>
  <c r="DC68" i="14"/>
  <c r="AK73" i="13"/>
  <c r="D73" i="11"/>
  <c r="H75" i="12"/>
  <c r="GF56" i="14"/>
  <c r="BL61" i="13"/>
  <c r="K53" i="12"/>
  <c r="E51" i="11"/>
  <c r="K41" i="12"/>
  <c r="E39" i="11"/>
  <c r="CH56" i="14"/>
  <c r="H26" i="11"/>
  <c r="X28" i="12"/>
  <c r="BY30" i="13"/>
  <c r="BX30" i="13"/>
  <c r="V33" i="12"/>
  <c r="BI256" i="13"/>
  <c r="GE93" i="14"/>
  <c r="AO41" i="14"/>
  <c r="O47" i="13"/>
  <c r="BS5" i="14"/>
  <c r="Y11" i="13"/>
  <c r="C246" i="13"/>
  <c r="AR166" i="14"/>
  <c r="P176" i="13"/>
  <c r="P174" i="13" s="1"/>
  <c r="AA168" i="13"/>
  <c r="FT127" i="14"/>
  <c r="BH136" i="13"/>
  <c r="BH135" i="13" s="1"/>
  <c r="BI191" i="13" s="1"/>
  <c r="AX83" i="13"/>
  <c r="AX349" i="13" s="1"/>
  <c r="AX256" i="13"/>
  <c r="GX96" i="14"/>
  <c r="BR102" i="13"/>
  <c r="X108" i="13"/>
  <c r="EP96" i="14"/>
  <c r="CB86" i="13"/>
  <c r="O84" i="12"/>
  <c r="F82" i="11"/>
  <c r="AM83" i="13"/>
  <c r="AM349" i="13" s="1"/>
  <c r="H83" i="11"/>
  <c r="Y85" i="12"/>
  <c r="BY87" i="13"/>
  <c r="BX87" i="13"/>
  <c r="K79" i="12"/>
  <c r="AA79" i="13"/>
  <c r="AA348" i="13" s="1"/>
  <c r="BA75" i="14"/>
  <c r="S80" i="13"/>
  <c r="S79" i="13" s="1"/>
  <c r="S348" i="13" s="1"/>
  <c r="GU79" i="14"/>
  <c r="DO79" i="14"/>
  <c r="S68" i="12"/>
  <c r="G66" i="11"/>
  <c r="BZ70" i="13"/>
  <c r="CA70" i="13"/>
  <c r="AZ64" i="13"/>
  <c r="AZ346" i="13" s="1"/>
  <c r="E64" i="11"/>
  <c r="L66" i="12"/>
  <c r="K67" i="12"/>
  <c r="E65" i="11"/>
  <c r="BJ69" i="13"/>
  <c r="FZ60" i="14"/>
  <c r="FE56" i="14"/>
  <c r="BC61" i="13"/>
  <c r="BC60" i="13" s="1"/>
  <c r="BC345" i="13" s="1"/>
  <c r="GF44" i="14"/>
  <c r="BL49" i="13"/>
  <c r="GU60" i="14"/>
  <c r="BQ65" i="13"/>
  <c r="EP56" i="14"/>
  <c r="AX61" i="13"/>
  <c r="FH60" i="14"/>
  <c r="BD65" i="13"/>
  <c r="BD64" i="13" s="1"/>
  <c r="BD346" i="13" s="1"/>
  <c r="U64" i="12"/>
  <c r="BE64" i="13"/>
  <c r="BE346" i="13" s="1"/>
  <c r="BE256" i="13"/>
  <c r="DI37" i="14"/>
  <c r="AM42" i="13"/>
  <c r="DL56" i="14"/>
  <c r="AN61" i="13"/>
  <c r="DF22" i="14"/>
  <c r="AL27" i="13"/>
  <c r="AX29" i="13"/>
  <c r="CB29" i="13" s="1"/>
  <c r="EP22" i="14"/>
  <c r="CS93" i="14"/>
  <c r="DI22" i="14"/>
  <c r="AM27" i="13"/>
  <c r="AS331" i="13"/>
  <c r="AS380" i="13"/>
  <c r="F15" i="11"/>
  <c r="Q17" i="12"/>
  <c r="CB19" i="13"/>
  <c r="DS93" i="14"/>
  <c r="DS20" i="14"/>
  <c r="DO5" i="14"/>
  <c r="AO11" i="13"/>
  <c r="BS12" i="14"/>
  <c r="Y17" i="13"/>
  <c r="BG12" i="14"/>
  <c r="U18" i="13"/>
  <c r="K168" i="14"/>
  <c r="E176" i="13" s="1"/>
  <c r="C172" i="12" s="1"/>
  <c r="K165" i="14"/>
  <c r="E173" i="13" s="1"/>
  <c r="K158" i="14"/>
  <c r="E166" i="13" s="1"/>
  <c r="C162" i="12" s="1"/>
  <c r="K153" i="14"/>
  <c r="E161" i="13" s="1"/>
  <c r="K163" i="14"/>
  <c r="E171" i="13" s="1"/>
  <c r="K157" i="14"/>
  <c r="E165" i="13" s="1"/>
  <c r="C161" i="12" s="1"/>
  <c r="K162" i="14"/>
  <c r="E170" i="13" s="1"/>
  <c r="K161" i="14"/>
  <c r="E169" i="13" s="1"/>
  <c r="K149" i="14"/>
  <c r="E157" i="13" s="1"/>
  <c r="C153" i="12" s="1"/>
  <c r="K152" i="14"/>
  <c r="E160" i="13" s="1"/>
  <c r="K151" i="14"/>
  <c r="E159" i="13" s="1"/>
  <c r="K134" i="14"/>
  <c r="E142" i="13" s="1"/>
  <c r="C138" i="12" s="1"/>
  <c r="K150" i="14"/>
  <c r="E158" i="13" s="1"/>
  <c r="K141" i="14"/>
  <c r="E149" i="13" s="1"/>
  <c r="K135" i="14"/>
  <c r="E143" i="13" s="1"/>
  <c r="C139" i="12" s="1"/>
  <c r="K129" i="14"/>
  <c r="E137" i="13" s="1"/>
  <c r="C133" i="12" s="1"/>
  <c r="K139" i="14"/>
  <c r="E147" i="13" s="1"/>
  <c r="C143" i="12" s="1"/>
  <c r="K138" i="14"/>
  <c r="E146" i="13" s="1"/>
  <c r="K132" i="14"/>
  <c r="E140" i="13" s="1"/>
  <c r="C136" i="12" s="1"/>
  <c r="K126" i="14"/>
  <c r="E134" i="13" s="1"/>
  <c r="K140" i="14"/>
  <c r="E148" i="13" s="1"/>
  <c r="C144" i="12" s="1"/>
  <c r="K146" i="14"/>
  <c r="E154" i="13" s="1"/>
  <c r="C150" i="12" s="1"/>
  <c r="K123" i="14"/>
  <c r="E131" i="13" s="1"/>
  <c r="K119" i="14"/>
  <c r="E127" i="13" s="1"/>
  <c r="C123" i="12" s="1"/>
  <c r="K107" i="14"/>
  <c r="E112" i="13" s="1"/>
  <c r="C110" i="12" s="1"/>
  <c r="K125" i="14"/>
  <c r="E133" i="13" s="1"/>
  <c r="C129" i="12" s="1"/>
  <c r="K133" i="14"/>
  <c r="E141" i="13" s="1"/>
  <c r="C137" i="12" s="1"/>
  <c r="K99" i="14"/>
  <c r="E104" i="13" s="1"/>
  <c r="K124" i="14"/>
  <c r="E132" i="13" s="1"/>
  <c r="C128" i="12" s="1"/>
  <c r="K118" i="14"/>
  <c r="E126" i="13" s="1"/>
  <c r="C122" i="12" s="1"/>
  <c r="K122" i="14"/>
  <c r="E130" i="13" s="1"/>
  <c r="C126" i="12" s="1"/>
  <c r="K105" i="14"/>
  <c r="E110" i="13" s="1"/>
  <c r="K90" i="14"/>
  <c r="E94" i="13" s="1"/>
  <c r="K108" i="14"/>
  <c r="E113" i="13" s="1"/>
  <c r="K81" i="14"/>
  <c r="E85" i="13" s="1"/>
  <c r="K98" i="14"/>
  <c r="E103" i="13" s="1"/>
  <c r="C101" i="12" s="1"/>
  <c r="K106" i="14"/>
  <c r="E111" i="13" s="1"/>
  <c r="C109" i="12" s="1"/>
  <c r="K78" i="14"/>
  <c r="E82" i="13" s="1"/>
  <c r="C80" i="12" s="1"/>
  <c r="K82" i="14"/>
  <c r="E86" i="13" s="1"/>
  <c r="K102" i="14"/>
  <c r="E107" i="13" s="1"/>
  <c r="C105" i="12" s="1"/>
  <c r="K77" i="14"/>
  <c r="E81" i="13" s="1"/>
  <c r="C79" i="12" s="1"/>
  <c r="K62" i="14"/>
  <c r="E66" i="13" s="1"/>
  <c r="C64" i="12" s="1"/>
  <c r="K43" i="14"/>
  <c r="K59" i="14"/>
  <c r="E63" i="13" s="1"/>
  <c r="K67" i="14"/>
  <c r="E71" i="13" s="1"/>
  <c r="K55" i="14"/>
  <c r="E59" i="13" s="1"/>
  <c r="K36" i="14"/>
  <c r="E40" i="13" s="1"/>
  <c r="K48" i="14"/>
  <c r="E52" i="13" s="1"/>
  <c r="K49" i="14"/>
  <c r="E53" i="13" s="1"/>
  <c r="K31" i="14"/>
  <c r="E35" i="13" s="1"/>
  <c r="C33" i="12" s="1"/>
  <c r="K39" i="14"/>
  <c r="E44" i="13" s="1"/>
  <c r="C42" i="12" s="1"/>
  <c r="K58" i="14"/>
  <c r="E62" i="13" s="1"/>
  <c r="K50" i="14"/>
  <c r="E54" i="13" s="1"/>
  <c r="C52" i="12" s="1"/>
  <c r="K28" i="14"/>
  <c r="E32" i="13" s="1"/>
  <c r="C30" i="12" s="1"/>
  <c r="K26" i="14"/>
  <c r="E30" i="13" s="1"/>
  <c r="C28" i="12" s="1"/>
  <c r="K30" i="14"/>
  <c r="E34" i="13" s="1"/>
  <c r="E246" i="13" s="1"/>
  <c r="K33" i="14"/>
  <c r="E37" i="13" s="1"/>
  <c r="K32" i="14"/>
  <c r="E36" i="13" s="1"/>
  <c r="C34" i="12" s="1"/>
  <c r="K25" i="14"/>
  <c r="E29" i="13" s="1"/>
  <c r="C27" i="12" s="1"/>
  <c r="K18" i="14"/>
  <c r="E22" i="13" s="1"/>
  <c r="E333" i="13" s="1"/>
  <c r="E338" i="13" s="1"/>
  <c r="K24" i="14"/>
  <c r="E28" i="13" s="1"/>
  <c r="K29" i="14"/>
  <c r="E33" i="13" s="1"/>
  <c r="K27" i="14"/>
  <c r="E31" i="13" s="1"/>
  <c r="C29" i="12" s="1"/>
  <c r="K11" i="14"/>
  <c r="E15" i="13" s="1"/>
  <c r="K14" i="14"/>
  <c r="E18" i="13" s="1"/>
  <c r="E302" i="13" s="1"/>
  <c r="U175" i="13"/>
  <c r="BB143" i="14"/>
  <c r="BC191" i="13"/>
  <c r="I90" i="12"/>
  <c r="D88" i="11"/>
  <c r="BQ209" i="13"/>
  <c r="BR209" i="13"/>
  <c r="AU208" i="13"/>
  <c r="Q166" i="12"/>
  <c r="AV208" i="13"/>
  <c r="BP147" i="14"/>
  <c r="X156" i="13"/>
  <c r="X155" i="13" s="1"/>
  <c r="X197" i="13" s="1"/>
  <c r="AG192" i="13"/>
  <c r="L130" i="12"/>
  <c r="GL147" i="14"/>
  <c r="BN156" i="13"/>
  <c r="BN155" i="13" s="1"/>
  <c r="CB142" i="14"/>
  <c r="AB145" i="13"/>
  <c r="ES127" i="14"/>
  <c r="AY137" i="13"/>
  <c r="AY135" i="13" s="1"/>
  <c r="O13" i="4" s="1"/>
  <c r="HD127" i="14"/>
  <c r="BT136" i="13"/>
  <c r="BT135" i="13" s="1"/>
  <c r="GM136" i="14"/>
  <c r="GM143" i="14" s="1"/>
  <c r="GM173" i="14" s="1"/>
  <c r="DF120" i="14"/>
  <c r="FN120" i="14"/>
  <c r="AO100" i="14"/>
  <c r="BQ367" i="13"/>
  <c r="BD103" i="14"/>
  <c r="I76" i="12"/>
  <c r="D74" i="11"/>
  <c r="U72" i="13"/>
  <c r="U347" i="13" s="1"/>
  <c r="FE75" i="14"/>
  <c r="BC80" i="13"/>
  <c r="L68" i="12"/>
  <c r="E66" i="11"/>
  <c r="BT64" i="13"/>
  <c r="BT346" i="13" s="1"/>
  <c r="Z64" i="12"/>
  <c r="DI60" i="14"/>
  <c r="AM68" i="13"/>
  <c r="CB68" i="14"/>
  <c r="AB73" i="13"/>
  <c r="I48" i="12"/>
  <c r="GR41" i="14"/>
  <c r="BP47" i="13"/>
  <c r="BP45" i="13" s="1"/>
  <c r="BP343" i="13" s="1"/>
  <c r="U52" i="12"/>
  <c r="G29" i="11"/>
  <c r="S31" i="12"/>
  <c r="BZ33" i="13"/>
  <c r="CA33" i="13"/>
  <c r="GC44" i="14"/>
  <c r="BK50" i="13"/>
  <c r="HD44" i="14"/>
  <c r="CC109" i="14"/>
  <c r="CC110" i="14" s="1"/>
  <c r="CC94" i="14"/>
  <c r="DR44" i="14"/>
  <c r="FP109" i="14"/>
  <c r="FP110" i="14" s="1"/>
  <c r="FP94" i="14"/>
  <c r="GI22" i="14"/>
  <c r="BM27" i="13"/>
  <c r="EQ93" i="14"/>
  <c r="GO37" i="14"/>
  <c r="BO42" i="13"/>
  <c r="Q12" i="12"/>
  <c r="F10" i="11"/>
  <c r="I22" i="5"/>
  <c r="AP22" i="5" s="1"/>
  <c r="CB14" i="13"/>
  <c r="AO12" i="14"/>
  <c r="O17" i="13"/>
  <c r="FB5" i="14"/>
  <c r="FB19" i="14" s="1"/>
  <c r="BB10" i="13"/>
  <c r="H23" i="14"/>
  <c r="F22" i="14"/>
  <c r="H80" i="14"/>
  <c r="F79" i="14"/>
  <c r="F155" i="14"/>
  <c r="H155" i="14" s="1"/>
  <c r="H156" i="14"/>
  <c r="D164" i="13" s="1"/>
  <c r="D163" i="13" s="1"/>
  <c r="CY93" i="14"/>
  <c r="CY20" i="14"/>
  <c r="BB175" i="13"/>
  <c r="EA147" i="14"/>
  <c r="AS156" i="13"/>
  <c r="AS155" i="13" s="1"/>
  <c r="AT197" i="13" s="1"/>
  <c r="AU153" i="13"/>
  <c r="BY120" i="14"/>
  <c r="AA129" i="13"/>
  <c r="AA128" i="13" s="1"/>
  <c r="GF139" i="14"/>
  <c r="BL147" i="13" s="1"/>
  <c r="O371" i="13"/>
  <c r="P190" i="13"/>
  <c r="GR127" i="14"/>
  <c r="BP137" i="13"/>
  <c r="EY126" i="14"/>
  <c r="BA134" i="13" s="1"/>
  <c r="FT116" i="14"/>
  <c r="BH125" i="13"/>
  <c r="BH124" i="13" s="1"/>
  <c r="BS100" i="14"/>
  <c r="Y106" i="13"/>
  <c r="GO91" i="14"/>
  <c r="BO96" i="13"/>
  <c r="CC111" i="13"/>
  <c r="Z109" i="12"/>
  <c r="BR207" i="13"/>
  <c r="BQ207" i="13"/>
  <c r="AN198" i="13"/>
  <c r="AO198" i="13"/>
  <c r="BH208" i="13"/>
  <c r="BG208" i="13"/>
  <c r="U166" i="12"/>
  <c r="FU159" i="14"/>
  <c r="S209" i="13"/>
  <c r="T209" i="13"/>
  <c r="AD153" i="13"/>
  <c r="BE159" i="14"/>
  <c r="BE171" i="14" s="1"/>
  <c r="BE173" i="14" s="1"/>
  <c r="BW171" i="14"/>
  <c r="BW173" i="14" s="1"/>
  <c r="Q168" i="13"/>
  <c r="AX153" i="13"/>
  <c r="J139" i="12"/>
  <c r="D137" i="11"/>
  <c r="R136" i="12"/>
  <c r="F134" i="11"/>
  <c r="EY165" i="14"/>
  <c r="BA173" i="13" s="1"/>
  <c r="FR171" i="14"/>
  <c r="AA209" i="13"/>
  <c r="AB209" i="13"/>
  <c r="DX147" i="14"/>
  <c r="AR156" i="13"/>
  <c r="AC207" i="13"/>
  <c r="AD207" i="13"/>
  <c r="K165" i="12"/>
  <c r="AV163" i="13"/>
  <c r="HB171" i="14"/>
  <c r="HB173" i="14" s="1"/>
  <c r="P196" i="13"/>
  <c r="O150" i="13"/>
  <c r="AN153" i="13"/>
  <c r="CY142" i="14"/>
  <c r="AO116" i="14"/>
  <c r="O125" i="13"/>
  <c r="O124" i="13" s="1"/>
  <c r="G136" i="11"/>
  <c r="V138" i="12"/>
  <c r="AH192" i="13"/>
  <c r="X192" i="13"/>
  <c r="I130" i="12"/>
  <c r="W192" i="13"/>
  <c r="BS147" i="14"/>
  <c r="Y156" i="13"/>
  <c r="Y155" i="13" s="1"/>
  <c r="BM163" i="13"/>
  <c r="W161" i="12"/>
  <c r="W159" i="12" s="1"/>
  <c r="W197" i="12" s="1"/>
  <c r="CW138" i="14"/>
  <c r="AI146" i="13" s="1"/>
  <c r="AI195" i="13" s="1"/>
  <c r="CW103" i="14"/>
  <c r="AI109" i="13"/>
  <c r="AI108" i="13" s="1"/>
  <c r="AU124" i="13"/>
  <c r="Q123" i="12"/>
  <c r="Q120" i="12" s="1"/>
  <c r="P191" i="13"/>
  <c r="BD116" i="14"/>
  <c r="T126" i="13"/>
  <c r="AB364" i="13"/>
  <c r="M111" i="12"/>
  <c r="AP101" i="13"/>
  <c r="P101" i="12"/>
  <c r="K109" i="12"/>
  <c r="E107" i="11"/>
  <c r="AP364" i="13"/>
  <c r="AP366" i="13" s="1"/>
  <c r="F12" i="4"/>
  <c r="BJ100" i="14"/>
  <c r="V106" i="13"/>
  <c r="V105" i="13" s="1"/>
  <c r="J89" i="12"/>
  <c r="D87" i="11"/>
  <c r="FH127" i="14"/>
  <c r="BD136" i="13"/>
  <c r="BV103" i="13"/>
  <c r="Z101" i="12" s="1"/>
  <c r="Z99" i="12" s="1"/>
  <c r="HJ96" i="14"/>
  <c r="ED103" i="14"/>
  <c r="AT109" i="13"/>
  <c r="GI79" i="14"/>
  <c r="BM84" i="13"/>
  <c r="F86" i="11"/>
  <c r="Q88" i="12"/>
  <c r="Q81" i="12" s="1"/>
  <c r="CB90" i="13"/>
  <c r="AT83" i="13"/>
  <c r="AT349" i="13" s="1"/>
  <c r="GL103" i="14"/>
  <c r="GC91" i="14"/>
  <c r="BK96" i="13"/>
  <c r="BA79" i="14"/>
  <c r="AR79" i="14"/>
  <c r="FE68" i="14"/>
  <c r="BC73" i="13"/>
  <c r="GC75" i="14"/>
  <c r="BK80" i="13"/>
  <c r="BY66" i="13"/>
  <c r="W64" i="12"/>
  <c r="BX66" i="13"/>
  <c r="H62" i="11"/>
  <c r="BK64" i="13"/>
  <c r="BK346" i="13" s="1"/>
  <c r="P67" i="12"/>
  <c r="F65" i="11"/>
  <c r="CB69" i="13"/>
  <c r="CA66" i="13"/>
  <c r="T64" i="12"/>
  <c r="G62" i="11"/>
  <c r="BZ66" i="13"/>
  <c r="BP56" i="14"/>
  <c r="X61" i="13"/>
  <c r="L50" i="12"/>
  <c r="E48" i="11"/>
  <c r="AF256" i="13"/>
  <c r="CK56" i="14"/>
  <c r="AE61" i="13"/>
  <c r="EJ44" i="14"/>
  <c r="AV49" i="13"/>
  <c r="ED56" i="14"/>
  <c r="Y34" i="12"/>
  <c r="H32" i="11"/>
  <c r="BY36" i="13"/>
  <c r="BX36" i="13"/>
  <c r="U34" i="12"/>
  <c r="BF26" i="13"/>
  <c r="BF341" i="13" s="1"/>
  <c r="HG60" i="14"/>
  <c r="BU68" i="13"/>
  <c r="BX68" i="13" s="1"/>
  <c r="BF93" i="14"/>
  <c r="HC109" i="14"/>
  <c r="HC94" i="14"/>
  <c r="BD22" i="14"/>
  <c r="T27" i="13"/>
  <c r="DY93" i="14"/>
  <c r="GX41" i="14"/>
  <c r="BR46" i="13"/>
  <c r="GI12" i="14"/>
  <c r="BM17" i="13"/>
  <c r="BD18" i="13"/>
  <c r="T16" i="12" s="1"/>
  <c r="FH12" i="14"/>
  <c r="AS332" i="13"/>
  <c r="Q18" i="12"/>
  <c r="BQ300" i="13"/>
  <c r="BU319" i="13" s="1"/>
  <c r="BQ241" i="13"/>
  <c r="BR243" i="13" s="1"/>
  <c r="AG12" i="5"/>
  <c r="H8" i="11"/>
  <c r="Y10" i="12"/>
  <c r="BE67" i="9"/>
  <c r="AG20" i="5"/>
  <c r="CF51" i="2"/>
  <c r="CF51" i="3" s="1"/>
  <c r="BY12" i="13"/>
  <c r="BX12" i="13"/>
  <c r="AM93" i="14"/>
  <c r="AM20" i="14"/>
  <c r="BZ93" i="14"/>
  <c r="BZ20" i="14"/>
  <c r="AQ93" i="14"/>
  <c r="AQ20" i="14"/>
  <c r="FC171" i="14"/>
  <c r="FC173" i="14" s="1"/>
  <c r="BT173" i="14"/>
  <c r="X196" i="13"/>
  <c r="I145" i="12"/>
  <c r="W196" i="13"/>
  <c r="AJ153" i="13"/>
  <c r="BP142" i="14"/>
  <c r="X145" i="13"/>
  <c r="CW147" i="14"/>
  <c r="AI156" i="13"/>
  <c r="N129" i="12"/>
  <c r="N124" i="12" s="1"/>
  <c r="E127" i="11"/>
  <c r="E122" i="11" s="1"/>
  <c r="AL128" i="13"/>
  <c r="BV129" i="13"/>
  <c r="EV120" i="14"/>
  <c r="AZ129" i="13"/>
  <c r="AZ128" i="13" s="1"/>
  <c r="EG127" i="14"/>
  <c r="AU136" i="13"/>
  <c r="BF364" i="13"/>
  <c r="V12" i="4"/>
  <c r="CH127" i="14"/>
  <c r="AD136" i="13"/>
  <c r="AD135" i="13" s="1"/>
  <c r="AE191" i="13" s="1"/>
  <c r="AN145" i="13"/>
  <c r="GL116" i="14"/>
  <c r="BN125" i="13"/>
  <c r="BN124" i="13" s="1"/>
  <c r="BB136" i="14"/>
  <c r="AH206" i="13"/>
  <c r="AH189" i="13"/>
  <c r="AX128" i="13"/>
  <c r="R127" i="12"/>
  <c r="R124" i="12" s="1"/>
  <c r="F125" i="11"/>
  <c r="F122" i="11" s="1"/>
  <c r="BM127" i="14"/>
  <c r="W136" i="13"/>
  <c r="GF96" i="14"/>
  <c r="BL103" i="13"/>
  <c r="CC81" i="13"/>
  <c r="Z79" i="12"/>
  <c r="BY56" i="13"/>
  <c r="W54" i="12"/>
  <c r="BX56" i="13"/>
  <c r="H52" i="11"/>
  <c r="E67" i="11"/>
  <c r="K69" i="12"/>
  <c r="T66" i="12"/>
  <c r="G64" i="11"/>
  <c r="CA68" i="13"/>
  <c r="BZ68" i="13"/>
  <c r="HG56" i="14"/>
  <c r="BU62" i="13"/>
  <c r="BX62" i="13" s="1"/>
  <c r="AX68" i="14"/>
  <c r="R73" i="13"/>
  <c r="FE60" i="14"/>
  <c r="BC65" i="13"/>
  <c r="EY56" i="14"/>
  <c r="BA62" i="13"/>
  <c r="R34" i="12"/>
  <c r="F32" i="11"/>
  <c r="CB36" i="13"/>
  <c r="Q60" i="12"/>
  <c r="Q58" i="12" s="1"/>
  <c r="F58" i="11"/>
  <c r="AS60" i="13"/>
  <c r="AS345" i="13" s="1"/>
  <c r="CB62" i="13"/>
  <c r="BG44" i="14"/>
  <c r="U49" i="13"/>
  <c r="L31" i="12"/>
  <c r="E29" i="11"/>
  <c r="GU22" i="14"/>
  <c r="DZ93" i="14"/>
  <c r="DZ20" i="14"/>
  <c r="BV22" i="14"/>
  <c r="Z27" i="13"/>
  <c r="HE93" i="14"/>
  <c r="HE20" i="14"/>
  <c r="AX5" i="14"/>
  <c r="AX19" i="14" s="1"/>
  <c r="R10" i="13"/>
  <c r="HB93" i="14"/>
  <c r="HB20" i="14"/>
  <c r="H42" i="14"/>
  <c r="F41" i="14"/>
  <c r="C26" i="12"/>
  <c r="J161" i="12"/>
  <c r="J159" i="12" s="1"/>
  <c r="D159" i="11"/>
  <c r="D157" i="11" s="1"/>
  <c r="Z163" i="13"/>
  <c r="Z201" i="13" s="1"/>
  <c r="BP163" i="13"/>
  <c r="X160" i="12"/>
  <c r="X159" i="12" s="1"/>
  <c r="AL157" i="13"/>
  <c r="DF147" i="14"/>
  <c r="CZ147" i="14"/>
  <c r="AJ156" i="13"/>
  <c r="AJ155" i="13" s="1"/>
  <c r="AH196" i="13"/>
  <c r="AG196" i="13"/>
  <c r="FE147" i="14"/>
  <c r="BC156" i="13"/>
  <c r="BC155" i="13" s="1"/>
  <c r="GO103" i="14"/>
  <c r="BO109" i="13"/>
  <c r="AS371" i="13"/>
  <c r="AT190" i="13"/>
  <c r="I13" i="4"/>
  <c r="AS190" i="13"/>
  <c r="BN143" i="14"/>
  <c r="BN173" i="14" s="1"/>
  <c r="GO127" i="14"/>
  <c r="BO136" i="13"/>
  <c r="BO135" i="13" s="1"/>
  <c r="BK153" i="13"/>
  <c r="CZ116" i="14"/>
  <c r="AJ125" i="13"/>
  <c r="AJ124" i="13" s="1"/>
  <c r="DR127" i="14"/>
  <c r="AP136" i="13"/>
  <c r="AP135" i="13" s="1"/>
  <c r="DJ143" i="14"/>
  <c r="DJ173" i="14" s="1"/>
  <c r="FK116" i="14"/>
  <c r="DC116" i="14"/>
  <c r="AK125" i="13"/>
  <c r="AK124" i="13" s="1"/>
  <c r="CA112" i="13"/>
  <c r="BZ112" i="13"/>
  <c r="S110" i="12"/>
  <c r="G108" i="11"/>
  <c r="BS120" i="14"/>
  <c r="Y129" i="13"/>
  <c r="Y128" i="13" s="1"/>
  <c r="EV116" i="14"/>
  <c r="AZ125" i="13"/>
  <c r="AZ124" i="13" s="1"/>
  <c r="EP120" i="14"/>
  <c r="BM189" i="13"/>
  <c r="N90" i="12"/>
  <c r="E88" i="11"/>
  <c r="EM103" i="14"/>
  <c r="AW109" i="13"/>
  <c r="U92" i="12"/>
  <c r="G90" i="11"/>
  <c r="CA94" i="13"/>
  <c r="BZ94" i="13"/>
  <c r="FE100" i="14"/>
  <c r="CE96" i="14"/>
  <c r="AC102" i="13"/>
  <c r="AC101" i="13" s="1"/>
  <c r="BE83" i="13"/>
  <c r="BE349" i="13" s="1"/>
  <c r="U83" i="12"/>
  <c r="BS79" i="14"/>
  <c r="Y84" i="13"/>
  <c r="BD96" i="14"/>
  <c r="T102" i="13"/>
  <c r="DF79" i="14"/>
  <c r="G77" i="11"/>
  <c r="S79" i="12"/>
  <c r="BZ81" i="13"/>
  <c r="CA81" i="13"/>
  <c r="AO75" i="14"/>
  <c r="O80" i="13"/>
  <c r="X65" i="12"/>
  <c r="H63" i="11"/>
  <c r="BX67" i="13"/>
  <c r="BY67" i="13"/>
  <c r="DO60" i="14"/>
  <c r="AO65" i="13"/>
  <c r="Q75" i="13"/>
  <c r="AU68" i="14"/>
  <c r="AR56" i="14"/>
  <c r="P62" i="13"/>
  <c r="BJ60" i="14"/>
  <c r="V65" i="13"/>
  <c r="DO41" i="14"/>
  <c r="AO46" i="13"/>
  <c r="BY44" i="14"/>
  <c r="AA49" i="13"/>
  <c r="Y31" i="12"/>
  <c r="BY33" i="13"/>
  <c r="H29" i="11"/>
  <c r="BQ256" i="13"/>
  <c r="BX33" i="13"/>
  <c r="HA37" i="14"/>
  <c r="BS42" i="13"/>
  <c r="DU22" i="14"/>
  <c r="AQ27" i="13"/>
  <c r="CB30" i="13"/>
  <c r="AT93" i="14"/>
  <c r="G28" i="12"/>
  <c r="D26" i="11"/>
  <c r="FE12" i="14"/>
  <c r="BC17" i="13"/>
  <c r="CI93" i="14"/>
  <c r="CI20" i="14"/>
  <c r="BT196" i="13"/>
  <c r="BS196" i="13"/>
  <c r="Y145" i="12"/>
  <c r="AB201" i="13"/>
  <c r="AC201" i="13"/>
  <c r="BY142" i="14"/>
  <c r="AA147" i="13"/>
  <c r="AA150" i="13" s="1"/>
  <c r="AP196" i="13"/>
  <c r="O145" i="12"/>
  <c r="AO196" i="13"/>
  <c r="FZ139" i="14"/>
  <c r="BJ147" i="13" s="1"/>
  <c r="O105" i="13"/>
  <c r="AW130" i="14"/>
  <c r="V139" i="12"/>
  <c r="G137" i="11"/>
  <c r="AK130" i="13"/>
  <c r="AK128" i="13" s="1"/>
  <c r="AK190" i="13" s="1"/>
  <c r="DC120" i="14"/>
  <c r="ES126" i="14"/>
  <c r="AY134" i="13" s="1"/>
  <c r="AE364" i="13"/>
  <c r="DI120" i="14"/>
  <c r="AM129" i="13"/>
  <c r="AM128" i="13" s="1"/>
  <c r="T126" i="12"/>
  <c r="T124" i="12" s="1"/>
  <c r="BD128" i="13"/>
  <c r="CE116" i="14"/>
  <c r="AC125" i="13"/>
  <c r="FE103" i="14"/>
  <c r="K110" i="12"/>
  <c r="E108" i="11"/>
  <c r="AB108" i="13"/>
  <c r="X109" i="12"/>
  <c r="BN108" i="13"/>
  <c r="EM91" i="14"/>
  <c r="AW96" i="13"/>
  <c r="AQ101" i="13"/>
  <c r="P102" i="12"/>
  <c r="FW103" i="14"/>
  <c r="BI109" i="13"/>
  <c r="BI108" i="13" s="1"/>
  <c r="EA91" i="14"/>
  <c r="AS96" i="13"/>
  <c r="AU79" i="14"/>
  <c r="Q84" i="13"/>
  <c r="CR109" i="14"/>
  <c r="CR110" i="14" s="1"/>
  <c r="CR94" i="14"/>
  <c r="BM79" i="14"/>
  <c r="W85" i="13"/>
  <c r="W83" i="13" s="1"/>
  <c r="W349" i="13" s="1"/>
  <c r="EP68" i="14"/>
  <c r="AX73" i="13"/>
  <c r="AX72" i="13" s="1"/>
  <c r="AX347" i="13" s="1"/>
  <c r="W79" i="12"/>
  <c r="BV60" i="14"/>
  <c r="Z65" i="13"/>
  <c r="BR81" i="13"/>
  <c r="GX75" i="14"/>
  <c r="BP75" i="14"/>
  <c r="X80" i="13"/>
  <c r="K65" i="12"/>
  <c r="E63" i="11"/>
  <c r="BN58" i="13"/>
  <c r="GL44" i="14"/>
  <c r="ES60" i="14"/>
  <c r="AY65" i="13"/>
  <c r="HA60" i="14"/>
  <c r="BS65" i="13"/>
  <c r="E55" i="11"/>
  <c r="N57" i="12"/>
  <c r="BJ56" i="14"/>
  <c r="V61" i="13"/>
  <c r="G51" i="12"/>
  <c r="D49" i="11"/>
  <c r="FJ109" i="14"/>
  <c r="FJ110" i="14" s="1"/>
  <c r="FJ94" i="14"/>
  <c r="CN41" i="14"/>
  <c r="AF46" i="13"/>
  <c r="AF45" i="13" s="1"/>
  <c r="AF343" i="13" s="1"/>
  <c r="BJ41" i="14"/>
  <c r="V46" i="13"/>
  <c r="BY29" i="13"/>
  <c r="X27" i="12"/>
  <c r="H25" i="11"/>
  <c r="BX29" i="13"/>
  <c r="CG109" i="14"/>
  <c r="CG94" i="14"/>
  <c r="FW37" i="14"/>
  <c r="BI42" i="13"/>
  <c r="HJ12" i="14"/>
  <c r="BV20" i="13"/>
  <c r="GA93" i="14"/>
  <c r="GA20" i="14"/>
  <c r="AB109" i="14"/>
  <c r="AB110" i="14" s="1"/>
  <c r="AB94" i="14"/>
  <c r="CH120" i="14"/>
  <c r="AD129" i="13"/>
  <c r="AD128" i="13" s="1"/>
  <c r="FQ127" i="14"/>
  <c r="BG136" i="13"/>
  <c r="R109" i="12"/>
  <c r="AX108" i="13"/>
  <c r="BP110" i="13"/>
  <c r="BY110" i="13" s="1"/>
  <c r="GR103" i="14"/>
  <c r="DL120" i="14"/>
  <c r="AN129" i="13"/>
  <c r="AN128" i="13" s="1"/>
  <c r="EY103" i="14"/>
  <c r="BA109" i="13"/>
  <c r="BA108" i="13" s="1"/>
  <c r="HG100" i="14"/>
  <c r="BU106" i="13"/>
  <c r="BF128" i="13"/>
  <c r="AX103" i="14"/>
  <c r="BY103" i="14"/>
  <c r="AA109" i="13"/>
  <c r="M91" i="12"/>
  <c r="E89" i="11"/>
  <c r="R101" i="13"/>
  <c r="H101" i="12"/>
  <c r="D99" i="11"/>
  <c r="E31" i="5"/>
  <c r="BD52" i="1"/>
  <c r="G91" i="12"/>
  <c r="D89" i="11"/>
  <c r="DO75" i="14"/>
  <c r="AO80" i="13"/>
  <c r="V72" i="13"/>
  <c r="V347" i="13" s="1"/>
  <c r="I72" i="12"/>
  <c r="CZ75" i="14"/>
  <c r="AJ80" i="13"/>
  <c r="F83" i="11"/>
  <c r="O85" i="12"/>
  <c r="AO83" i="13"/>
  <c r="AO349" i="13" s="1"/>
  <c r="CB87" i="13"/>
  <c r="AL83" i="13"/>
  <c r="AL349" i="13" s="1"/>
  <c r="AL256" i="13"/>
  <c r="DX60" i="14"/>
  <c r="AR65" i="13"/>
  <c r="AR64" i="13" s="1"/>
  <c r="AR346" i="13" s="1"/>
  <c r="FB75" i="14"/>
  <c r="Q56" i="12"/>
  <c r="F54" i="11"/>
  <c r="CB58" i="13"/>
  <c r="CD62" i="13"/>
  <c r="CD60" i="13" s="1"/>
  <c r="BJ60" i="13"/>
  <c r="BJ345" i="13" s="1"/>
  <c r="V60" i="12"/>
  <c r="V58" i="12" s="1"/>
  <c r="Y60" i="12"/>
  <c r="H58" i="11"/>
  <c r="BY62" i="13"/>
  <c r="DO22" i="14"/>
  <c r="AO27" i="13"/>
  <c r="CB37" i="14"/>
  <c r="AB42" i="13"/>
  <c r="D52" i="11"/>
  <c r="J54" i="12"/>
  <c r="J46" i="12" s="1"/>
  <c r="Z48" i="13"/>
  <c r="Z344" i="13" s="1"/>
  <c r="EM56" i="14"/>
  <c r="EX93" i="14"/>
  <c r="BK93" i="14"/>
  <c r="BK20" i="14"/>
  <c r="D17" i="11"/>
  <c r="I19" i="12"/>
  <c r="BQ26" i="13"/>
  <c r="BQ341" i="13" s="1"/>
  <c r="Y26" i="12"/>
  <c r="H24" i="11"/>
  <c r="BY28" i="13"/>
  <c r="BX28" i="13"/>
  <c r="GU12" i="14"/>
  <c r="BQ18" i="13"/>
  <c r="DG93" i="14"/>
  <c r="DG20" i="14"/>
  <c r="AO166" i="14"/>
  <c r="O175" i="13"/>
  <c r="O174" i="13" s="1"/>
  <c r="S108" i="12"/>
  <c r="G106" i="11"/>
  <c r="BZ110" i="13"/>
  <c r="CA110" i="13"/>
  <c r="EM127" i="14"/>
  <c r="AW136" i="13"/>
  <c r="AW135" i="13" s="1"/>
  <c r="FZ116" i="14"/>
  <c r="BJ125" i="13"/>
  <c r="CT120" i="14"/>
  <c r="AH129" i="13"/>
  <c r="AH128" i="13" s="1"/>
  <c r="BA103" i="14"/>
  <c r="S109" i="13"/>
  <c r="EG44" i="14"/>
  <c r="AU52" i="13"/>
  <c r="FH37" i="14"/>
  <c r="HA44" i="14"/>
  <c r="BS49" i="13"/>
  <c r="BS256" i="13" s="1"/>
  <c r="BE333" i="13"/>
  <c r="G18" i="11"/>
  <c r="U20" i="12"/>
  <c r="BE16" i="13"/>
  <c r="CA22" i="13"/>
  <c r="BZ22" i="13"/>
  <c r="BJ22" i="14"/>
  <c r="V27" i="13"/>
  <c r="P48" i="12"/>
  <c r="AO37" i="14"/>
  <c r="O42" i="13"/>
  <c r="BJ26" i="13"/>
  <c r="BJ341" i="13" s="1"/>
  <c r="CD28" i="13"/>
  <c r="CD26" i="13" s="1"/>
  <c r="Q333" i="13"/>
  <c r="D18" i="11"/>
  <c r="G20" i="12"/>
  <c r="EY22" i="14"/>
  <c r="BA27" i="13"/>
  <c r="R11" i="12"/>
  <c r="M22" i="5"/>
  <c r="AQ22" i="5" s="1"/>
  <c r="AK68" i="9"/>
  <c r="DI12" i="14"/>
  <c r="AM17" i="13"/>
  <c r="GS93" i="14"/>
  <c r="GS20" i="14"/>
  <c r="FD93" i="14"/>
  <c r="FD20" i="14"/>
  <c r="AI332" i="13"/>
  <c r="M18" i="12"/>
  <c r="E16" i="11"/>
  <c r="DJ93" i="14"/>
  <c r="DJ20" i="14"/>
  <c r="AJ208" i="13"/>
  <c r="AK208" i="13"/>
  <c r="Y211" i="13"/>
  <c r="Z211" i="13"/>
  <c r="BJ142" i="14"/>
  <c r="V145" i="13"/>
  <c r="CB89" i="13"/>
  <c r="O87" i="12"/>
  <c r="F85" i="11"/>
  <c r="AN83" i="13"/>
  <c r="AN349" i="13" s="1"/>
  <c r="K56" i="12"/>
  <c r="E54" i="11"/>
  <c r="AB256" i="13"/>
  <c r="AB48" i="13"/>
  <c r="AB344" i="13" s="1"/>
  <c r="BT198" i="13"/>
  <c r="BU198" i="13"/>
  <c r="AY201" i="13"/>
  <c r="O23" i="4"/>
  <c r="AH150" i="13"/>
  <c r="Y153" i="13"/>
  <c r="AT153" i="13"/>
  <c r="DG143" i="14"/>
  <c r="G121" i="11"/>
  <c r="V123" i="12"/>
  <c r="G108" i="12"/>
  <c r="DE142" i="14"/>
  <c r="DH138" i="14"/>
  <c r="AV192" i="13"/>
  <c r="Q130" i="12"/>
  <c r="K14" i="4"/>
  <c r="AU192" i="13"/>
  <c r="T108" i="12"/>
  <c r="BC108" i="13"/>
  <c r="HJ103" i="14"/>
  <c r="BV109" i="13"/>
  <c r="FH120" i="14"/>
  <c r="BU364" i="13"/>
  <c r="BU366" i="13" s="1"/>
  <c r="AK12" i="4"/>
  <c r="AO96" i="14"/>
  <c r="O102" i="13"/>
  <c r="DI91" i="14"/>
  <c r="AM96" i="13"/>
  <c r="DL103" i="14"/>
  <c r="AN109" i="13"/>
  <c r="T105" i="12"/>
  <c r="BC105" i="13"/>
  <c r="CC107" i="13"/>
  <c r="Z105" i="12"/>
  <c r="CZ91" i="14"/>
  <c r="AJ96" i="13"/>
  <c r="CC91" i="13"/>
  <c r="CC83" i="13" s="1"/>
  <c r="Z89" i="12"/>
  <c r="H87" i="11"/>
  <c r="BX91" i="13"/>
  <c r="BY91" i="13"/>
  <c r="BV83" i="13"/>
  <c r="BV349" i="13" s="1"/>
  <c r="BV256" i="13"/>
  <c r="CB103" i="14"/>
  <c r="AY83" i="13"/>
  <c r="AY349" i="13" s="1"/>
  <c r="AO68" i="14"/>
  <c r="O73" i="13"/>
  <c r="P65" i="12"/>
  <c r="F63" i="11"/>
  <c r="CB67" i="13"/>
  <c r="Q66" i="12"/>
  <c r="AU64" i="13"/>
  <c r="AU346" i="13" s="1"/>
  <c r="EV75" i="14"/>
  <c r="AZ80" i="13"/>
  <c r="CE60" i="14"/>
  <c r="AC65" i="13"/>
  <c r="AC64" i="13" s="1"/>
  <c r="AC346" i="13" s="1"/>
  <c r="R60" i="12"/>
  <c r="AW60" i="13"/>
  <c r="AW345" i="13" s="1"/>
  <c r="CB52" i="13"/>
  <c r="HG5" i="14"/>
  <c r="BU11" i="13"/>
  <c r="R26" i="12"/>
  <c r="AV26" i="13"/>
  <c r="AV341" i="13" s="1"/>
  <c r="FE5" i="14"/>
  <c r="BC11" i="13"/>
  <c r="GR12" i="14"/>
  <c r="BP17" i="13"/>
  <c r="BA199" i="13"/>
  <c r="AZ199" i="13"/>
  <c r="EG147" i="14"/>
  <c r="AU156" i="13"/>
  <c r="BH199" i="13"/>
  <c r="BI199" i="13"/>
  <c r="AJ150" i="13"/>
  <c r="E109" i="11"/>
  <c r="K111" i="12"/>
  <c r="EK143" i="14"/>
  <c r="EK173" i="14" s="1"/>
  <c r="G153" i="12"/>
  <c r="G151" i="12" s="1"/>
  <c r="Q155" i="13"/>
  <c r="R197" i="13" s="1"/>
  <c r="BO55" i="13"/>
  <c r="H51" i="11" s="1"/>
  <c r="GO44" i="14"/>
  <c r="BC153" i="13"/>
  <c r="BO199" i="13"/>
  <c r="BP199" i="13"/>
  <c r="BR153" i="13"/>
  <c r="AO163" i="13"/>
  <c r="O161" i="12"/>
  <c r="O159" i="12" s="1"/>
  <c r="GD159" i="14"/>
  <c r="GD171" i="14" s="1"/>
  <c r="GD173" i="14" s="1"/>
  <c r="DU127" i="14"/>
  <c r="AQ136" i="13"/>
  <c r="AQ135" i="13" s="1"/>
  <c r="BF201" i="13"/>
  <c r="V23" i="4"/>
  <c r="BG142" i="14"/>
  <c r="U145" i="13"/>
  <c r="R153" i="13"/>
  <c r="ES155" i="14"/>
  <c r="CW100" i="14"/>
  <c r="AI106" i="13"/>
  <c r="AI105" i="13" s="1"/>
  <c r="BV120" i="14"/>
  <c r="Z129" i="13"/>
  <c r="AB192" i="13"/>
  <c r="AA192" i="13"/>
  <c r="FQ103" i="14"/>
  <c r="BG109" i="13"/>
  <c r="BG108" i="13" s="1"/>
  <c r="FN103" i="14"/>
  <c r="BF109" i="13"/>
  <c r="BF108" i="13" s="1"/>
  <c r="BE124" i="13"/>
  <c r="EA120" i="14"/>
  <c r="CT116" i="14"/>
  <c r="AH125" i="13"/>
  <c r="AH124" i="13" s="1"/>
  <c r="U126" i="13"/>
  <c r="U124" i="13" s="1"/>
  <c r="BG116" i="14"/>
  <c r="ES91" i="14"/>
  <c r="AY96" i="13"/>
  <c r="DU103" i="14"/>
  <c r="AQ109" i="13"/>
  <c r="FZ103" i="14"/>
  <c r="BJ109" i="13"/>
  <c r="M102" i="12"/>
  <c r="AI101" i="13"/>
  <c r="FN116" i="14"/>
  <c r="U85" i="13"/>
  <c r="BG79" i="14"/>
  <c r="BG91" i="14"/>
  <c r="U96" i="13"/>
  <c r="EP100" i="14"/>
  <c r="AX106" i="13"/>
  <c r="AX105" i="13" s="1"/>
  <c r="GR79" i="14"/>
  <c r="CE79" i="14"/>
  <c r="AC86" i="13"/>
  <c r="ED100" i="14"/>
  <c r="AT106" i="13"/>
  <c r="AT105" i="13" s="1"/>
  <c r="EV96" i="14"/>
  <c r="CD82" i="13"/>
  <c r="CD79" i="13" s="1"/>
  <c r="BJ258" i="13"/>
  <c r="BJ79" i="13"/>
  <c r="BJ348" i="13" s="1"/>
  <c r="DI68" i="14"/>
  <c r="AM73" i="13"/>
  <c r="W53" i="12"/>
  <c r="BL256" i="13"/>
  <c r="FT44" i="14"/>
  <c r="BH49" i="13"/>
  <c r="BS26" i="13"/>
  <c r="BS341" i="13" s="1"/>
  <c r="CH37" i="14"/>
  <c r="CZ37" i="14"/>
  <c r="AJ42" i="13"/>
  <c r="DF12" i="14"/>
  <c r="DF19" i="14" s="1"/>
  <c r="AL17" i="13"/>
  <c r="DO12" i="14"/>
  <c r="AO21" i="13"/>
  <c r="FO93" i="14"/>
  <c r="FO20" i="14"/>
  <c r="AW93" i="14"/>
  <c r="AW20" i="14"/>
  <c r="H38" i="14"/>
  <c r="F37" i="14"/>
  <c r="AP211" i="13"/>
  <c r="AQ211" i="13"/>
  <c r="DY173" i="14"/>
  <c r="AS201" i="13"/>
  <c r="I23" i="4"/>
  <c r="X195" i="13"/>
  <c r="EB159" i="14"/>
  <c r="EB171" i="14" s="1"/>
  <c r="AM145" i="13"/>
  <c r="AB153" i="13"/>
  <c r="HJ116" i="14"/>
  <c r="BV125" i="13"/>
  <c r="BD154" i="14"/>
  <c r="T162" i="13" s="1"/>
  <c r="U218" i="13" s="1"/>
  <c r="P200" i="13"/>
  <c r="FX159" i="14"/>
  <c r="FX171" i="14" s="1"/>
  <c r="FX173" i="14" s="1"/>
  <c r="BQ163" i="13"/>
  <c r="FL159" i="14"/>
  <c r="FL171" i="14" s="1"/>
  <c r="FL173" i="14" s="1"/>
  <c r="O168" i="13"/>
  <c r="AM201" i="13"/>
  <c r="C23" i="4"/>
  <c r="AN201" i="13"/>
  <c r="CE147" i="14"/>
  <c r="AC157" i="13"/>
  <c r="BL196" i="13"/>
  <c r="BK196" i="13"/>
  <c r="EY155" i="14"/>
  <c r="BG133" i="13"/>
  <c r="FQ120" i="14"/>
  <c r="AT201" i="13"/>
  <c r="J23" i="4"/>
  <c r="HJ147" i="14"/>
  <c r="BV156" i="13"/>
  <c r="AF198" i="13"/>
  <c r="L155" i="12"/>
  <c r="AG198" i="13"/>
  <c r="AO159" i="14"/>
  <c r="O153" i="13"/>
  <c r="X111" i="12"/>
  <c r="H109" i="11"/>
  <c r="BX113" i="13"/>
  <c r="BY113" i="13"/>
  <c r="FH147" i="14"/>
  <c r="EJ116" i="14"/>
  <c r="AV125" i="13"/>
  <c r="AV124" i="13" s="1"/>
  <c r="Q195" i="13"/>
  <c r="P150" i="13"/>
  <c r="P195" i="13"/>
  <c r="HA116" i="14"/>
  <c r="BS125" i="13"/>
  <c r="X153" i="13"/>
  <c r="BV116" i="14"/>
  <c r="Z125" i="13"/>
  <c r="BR145" i="13"/>
  <c r="DU120" i="14"/>
  <c r="AQ129" i="13"/>
  <c r="AQ128" i="13" s="1"/>
  <c r="AQ190" i="13" s="1"/>
  <c r="FL136" i="14"/>
  <c r="FL143" i="14" s="1"/>
  <c r="CN103" i="14"/>
  <c r="BQ105" i="13"/>
  <c r="BQ259" i="13" s="1"/>
  <c r="Y105" i="12"/>
  <c r="DX96" i="14"/>
  <c r="AR102" i="13"/>
  <c r="AC108" i="13"/>
  <c r="GC103" i="14"/>
  <c r="GO116" i="14"/>
  <c r="BO125" i="13"/>
  <c r="BO124" i="13" s="1"/>
  <c r="BG100" i="14"/>
  <c r="U106" i="13"/>
  <c r="GX103" i="14"/>
  <c r="BR109" i="13"/>
  <c r="CE100" i="14"/>
  <c r="AC106" i="13"/>
  <c r="AC105" i="13" s="1"/>
  <c r="CZ103" i="14"/>
  <c r="AJ109" i="13"/>
  <c r="FQ79" i="14"/>
  <c r="BG84" i="13"/>
  <c r="BG83" i="13" s="1"/>
  <c r="BG349" i="13" s="1"/>
  <c r="K83" i="12"/>
  <c r="BJ83" i="13"/>
  <c r="BJ349" i="13" s="1"/>
  <c r="CD85" i="13"/>
  <c r="CD83" i="13" s="1"/>
  <c r="AV83" i="13"/>
  <c r="AV349" i="13" s="1"/>
  <c r="R83" i="12"/>
  <c r="O74" i="12"/>
  <c r="F72" i="11"/>
  <c r="AN72" i="13"/>
  <c r="AN347" i="13" s="1"/>
  <c r="CB76" i="13"/>
  <c r="DL79" i="14"/>
  <c r="GL79" i="14"/>
  <c r="BN84" i="13"/>
  <c r="P76" i="13"/>
  <c r="AR68" i="14"/>
  <c r="BA60" i="14"/>
  <c r="S65" i="13"/>
  <c r="S64" i="13" s="1"/>
  <c r="S346" i="13" s="1"/>
  <c r="H72" i="12"/>
  <c r="D70" i="11"/>
  <c r="DU56" i="14"/>
  <c r="AQ61" i="13"/>
  <c r="CH41" i="14"/>
  <c r="AD46" i="13"/>
  <c r="I34" i="12"/>
  <c r="D32" i="11"/>
  <c r="V51" i="12"/>
  <c r="G49" i="11"/>
  <c r="CA53" i="13"/>
  <c r="BZ53" i="13"/>
  <c r="CH44" i="14"/>
  <c r="AD49" i="13"/>
  <c r="AD256" i="13" s="1"/>
  <c r="GR37" i="14"/>
  <c r="BP42" i="13"/>
  <c r="CW22" i="14"/>
  <c r="AI27" i="13"/>
  <c r="DX12" i="14"/>
  <c r="AR17" i="13"/>
  <c r="BA241" i="13"/>
  <c r="BA300" i="13"/>
  <c r="G8" i="11"/>
  <c r="Q12" i="5"/>
  <c r="BP51" i="2"/>
  <c r="BP51" i="3" s="1"/>
  <c r="AO67" i="9"/>
  <c r="Q20" i="5"/>
  <c r="CA12" i="13"/>
  <c r="BZ12" i="13"/>
  <c r="S10" i="12"/>
  <c r="CQ22" i="14"/>
  <c r="DD93" i="14"/>
  <c r="DD20" i="14"/>
  <c r="FK12" i="14"/>
  <c r="EO19" i="14"/>
  <c r="BM210" i="13"/>
  <c r="W168" i="12"/>
  <c r="BN210" i="13"/>
  <c r="BB171" i="14"/>
  <c r="BB173" i="14" s="1"/>
  <c r="DI147" i="14"/>
  <c r="AM156" i="13"/>
  <c r="AM155" i="13" s="1"/>
  <c r="BF145" i="13"/>
  <c r="O54" i="12"/>
  <c r="CB56" i="13"/>
  <c r="F52" i="11"/>
  <c r="AM48" i="13"/>
  <c r="AM344" i="13" s="1"/>
  <c r="BM60" i="14"/>
  <c r="W65" i="13"/>
  <c r="X55" i="12"/>
  <c r="H53" i="11"/>
  <c r="BY57" i="13"/>
  <c r="BX57" i="13"/>
  <c r="ED41" i="14"/>
  <c r="AT46" i="13"/>
  <c r="BK210" i="13"/>
  <c r="BL210" i="13"/>
  <c r="AO211" i="13"/>
  <c r="O154" i="12"/>
  <c r="CI173" i="14"/>
  <c r="AI212" i="13"/>
  <c r="AJ212" i="13"/>
  <c r="M169" i="12"/>
  <c r="BH211" i="13"/>
  <c r="BI211" i="13"/>
  <c r="AX163" i="13"/>
  <c r="R160" i="12"/>
  <c r="R159" i="12" s="1"/>
  <c r="F158" i="11"/>
  <c r="F157" i="11" s="1"/>
  <c r="F151" i="11"/>
  <c r="F149" i="11" s="1"/>
  <c r="G190" i="11" s="1"/>
  <c r="R153" i="12"/>
  <c r="R151" i="12" s="1"/>
  <c r="AX155" i="13"/>
  <c r="AO130" i="14"/>
  <c r="DV143" i="14"/>
  <c r="BG145" i="13"/>
  <c r="DC127" i="14"/>
  <c r="AK136" i="13"/>
  <c r="AK135" i="13" s="1"/>
  <c r="AP143" i="14"/>
  <c r="AW136" i="14"/>
  <c r="AW143" i="14" s="1"/>
  <c r="CK120" i="14"/>
  <c r="AE129" i="13"/>
  <c r="AE128" i="13" s="1"/>
  <c r="AZ367" i="13"/>
  <c r="AZ259" i="13"/>
  <c r="EM126" i="14"/>
  <c r="AW134" i="13" s="1"/>
  <c r="AW192" i="13" s="1"/>
  <c r="FN100" i="14"/>
  <c r="BF106" i="13"/>
  <c r="BG96" i="14"/>
  <c r="U102" i="13"/>
  <c r="FH100" i="14"/>
  <c r="BD106" i="13"/>
  <c r="HJ75" i="14"/>
  <c r="BV80" i="13"/>
  <c r="CW79" i="14"/>
  <c r="AI84" i="13"/>
  <c r="GU103" i="14"/>
  <c r="HG79" i="14"/>
  <c r="X67" i="12"/>
  <c r="H65" i="11"/>
  <c r="BY69" i="13"/>
  <c r="BX69" i="13"/>
  <c r="BA44" i="14"/>
  <c r="S49" i="13"/>
  <c r="S256" i="13" s="1"/>
  <c r="CW44" i="14"/>
  <c r="AI49" i="13"/>
  <c r="FQ44" i="14"/>
  <c r="BG49" i="13"/>
  <c r="BG48" i="13" s="1"/>
  <c r="BG344" i="13" s="1"/>
  <c r="GI41" i="14"/>
  <c r="BM46" i="13"/>
  <c r="W45" i="12"/>
  <c r="ED22" i="14"/>
  <c r="AT28" i="13"/>
  <c r="GX22" i="14"/>
  <c r="BR27" i="13"/>
  <c r="AD41" i="13"/>
  <c r="AD342" i="13" s="1"/>
  <c r="L41" i="12"/>
  <c r="L39" i="12" s="1"/>
  <c r="GR22" i="14"/>
  <c r="BP27" i="13"/>
  <c r="AG22" i="13"/>
  <c r="CQ12" i="14"/>
  <c r="EA5" i="14"/>
  <c r="EA19" i="14" s="1"/>
  <c r="AS10" i="13"/>
  <c r="R332" i="13"/>
  <c r="H18" i="12"/>
  <c r="D16" i="11"/>
  <c r="R16" i="13"/>
  <c r="E10" i="11"/>
  <c r="K12" i="12"/>
  <c r="AA300" i="13"/>
  <c r="AA241" i="13"/>
  <c r="Y109" i="14"/>
  <c r="Y110" i="14" s="1"/>
  <c r="Y94" i="14"/>
  <c r="FN12" i="14"/>
  <c r="BF17" i="13"/>
  <c r="EH93" i="14"/>
  <c r="EH20" i="14"/>
  <c r="P24" i="5"/>
  <c r="P42" i="5"/>
  <c r="Y83" i="12"/>
  <c r="BQ83" i="13"/>
  <c r="BQ349" i="13" s="1"/>
  <c r="AI163" i="13"/>
  <c r="AI201" i="13" s="1"/>
  <c r="M160" i="12"/>
  <c r="M159" i="12" s="1"/>
  <c r="M197" i="12" s="1"/>
  <c r="Y126" i="12"/>
  <c r="CT147" i="14"/>
  <c r="AH156" i="13"/>
  <c r="AH155" i="13" s="1"/>
  <c r="AH197" i="13" s="1"/>
  <c r="FB147" i="14"/>
  <c r="BB156" i="13"/>
  <c r="BB155" i="13" s="1"/>
  <c r="BA147" i="14"/>
  <c r="S156" i="13"/>
  <c r="S155" i="13" s="1"/>
  <c r="S197" i="13" s="1"/>
  <c r="DX127" i="14"/>
  <c r="AR136" i="13"/>
  <c r="U109" i="12"/>
  <c r="FU136" i="14"/>
  <c r="FU143" i="14" s="1"/>
  <c r="W210" i="13"/>
  <c r="I168" i="12"/>
  <c r="X210" i="13"/>
  <c r="DA171" i="14"/>
  <c r="DA173" i="14" s="1"/>
  <c r="BQ145" i="13"/>
  <c r="X198" i="13"/>
  <c r="Y198" i="13"/>
  <c r="AV196" i="13"/>
  <c r="Q145" i="12"/>
  <c r="AU196" i="13"/>
  <c r="W153" i="13"/>
  <c r="BG163" i="13"/>
  <c r="BH201" i="13" s="1"/>
  <c r="U160" i="12"/>
  <c r="U159" i="12" s="1"/>
  <c r="S23" i="4"/>
  <c r="DC142" i="14"/>
  <c r="AK145" i="13"/>
  <c r="BE145" i="13"/>
  <c r="CL143" i="14"/>
  <c r="EW173" i="14"/>
  <c r="FO143" i="14"/>
  <c r="FO173" i="14" s="1"/>
  <c r="CB127" i="14"/>
  <c r="AB136" i="13"/>
  <c r="AB135" i="13" s="1"/>
  <c r="DF138" i="14"/>
  <c r="S364" i="13"/>
  <c r="BU129" i="13"/>
  <c r="FW116" i="14"/>
  <c r="BI125" i="13"/>
  <c r="BI124" i="13" s="1"/>
  <c r="EV126" i="14"/>
  <c r="AZ134" i="13" s="1"/>
  <c r="D108" i="11"/>
  <c r="G110" i="12"/>
  <c r="G109" i="12"/>
  <c r="D107" i="11"/>
  <c r="Q108" i="13"/>
  <c r="BM103" i="14"/>
  <c r="W109" i="13"/>
  <c r="T101" i="12"/>
  <c r="G99" i="11"/>
  <c r="BD101" i="13"/>
  <c r="CA103" i="13"/>
  <c r="BZ103" i="13"/>
  <c r="FQ116" i="14"/>
  <c r="BG125" i="13"/>
  <c r="EY96" i="14"/>
  <c r="BA102" i="13"/>
  <c r="BA101" i="13" s="1"/>
  <c r="GR96" i="14"/>
  <c r="BP102" i="13"/>
  <c r="BP101" i="13" s="1"/>
  <c r="EA103" i="14"/>
  <c r="GL75" i="14"/>
  <c r="BN80" i="13"/>
  <c r="BY79" i="14"/>
  <c r="AA84" i="13"/>
  <c r="AA256" i="13" s="1"/>
  <c r="M89" i="12"/>
  <c r="E87" i="11"/>
  <c r="AH83" i="13"/>
  <c r="AH349" i="13" s="1"/>
  <c r="AH256" i="13"/>
  <c r="H79" i="12"/>
  <c r="D77" i="11"/>
  <c r="HJ79" i="14"/>
  <c r="BV79" i="14"/>
  <c r="Z84" i="13"/>
  <c r="Z83" i="13" s="1"/>
  <c r="Z349" i="13" s="1"/>
  <c r="BP60" i="14"/>
  <c r="X66" i="13"/>
  <c r="DC60" i="14"/>
  <c r="AK65" i="13"/>
  <c r="AK64" i="13" s="1"/>
  <c r="AK346" i="13" s="1"/>
  <c r="ED60" i="14"/>
  <c r="AT65" i="13"/>
  <c r="AT64" i="13" s="1"/>
  <c r="AT346" i="13" s="1"/>
  <c r="BV56" i="14"/>
  <c r="Z61" i="13"/>
  <c r="Z60" i="13" s="1"/>
  <c r="Z345" i="13" s="1"/>
  <c r="HD60" i="14"/>
  <c r="FH41" i="14"/>
  <c r="BD46" i="13"/>
  <c r="BD45" i="13" s="1"/>
  <c r="BD343" i="13" s="1"/>
  <c r="GJ93" i="14"/>
  <c r="FT22" i="14"/>
  <c r="BH27" i="13"/>
  <c r="K33" i="12"/>
  <c r="E31" i="11"/>
  <c r="AA26" i="13"/>
  <c r="AA341" i="13" s="1"/>
  <c r="Z19" i="12"/>
  <c r="CC21" i="13"/>
  <c r="CT12" i="14"/>
  <c r="CT19" i="14" s="1"/>
  <c r="AH17" i="13"/>
  <c r="P27" i="12"/>
  <c r="AN93" i="14"/>
  <c r="GL12" i="14"/>
  <c r="GL19" i="14" s="1"/>
  <c r="BN17" i="13"/>
  <c r="BL13" i="13"/>
  <c r="GF5" i="14"/>
  <c r="GF19" i="14" s="1"/>
  <c r="CH20" i="14"/>
  <c r="AC18" i="13"/>
  <c r="CE12" i="14"/>
  <c r="DN19" i="14"/>
  <c r="H121" i="14"/>
  <c r="F120" i="14"/>
  <c r="E192" i="13"/>
  <c r="CA93" i="14"/>
  <c r="CA20" i="14"/>
  <c r="GM93" i="14"/>
  <c r="GM20" i="14"/>
  <c r="AU199" i="13"/>
  <c r="Q156" i="12"/>
  <c r="AV199" i="13"/>
  <c r="FB165" i="14"/>
  <c r="BB173" i="13" s="1"/>
  <c r="FR143" i="14"/>
  <c r="E100" i="11"/>
  <c r="K102" i="12"/>
  <c r="BI208" i="13"/>
  <c r="BJ208" i="13"/>
  <c r="AO210" i="13"/>
  <c r="O168" i="12"/>
  <c r="AM210" i="13"/>
  <c r="AN210" i="13"/>
  <c r="BE175" i="13"/>
  <c r="AI209" i="13"/>
  <c r="AJ209" i="13"/>
  <c r="M167" i="12"/>
  <c r="AK207" i="13"/>
  <c r="AL207" i="13"/>
  <c r="X23" i="4"/>
  <c r="BI201" i="13"/>
  <c r="W163" i="13"/>
  <c r="W201" i="13" s="1"/>
  <c r="I160" i="12"/>
  <c r="I159" i="12" s="1"/>
  <c r="GS143" i="14"/>
  <c r="GS173" i="14" s="1"/>
  <c r="T153" i="12"/>
  <c r="T151" i="12" s="1"/>
  <c r="BD155" i="13"/>
  <c r="AO153" i="13"/>
  <c r="AT199" i="13"/>
  <c r="O150" i="12"/>
  <c r="AU142" i="14"/>
  <c r="Q145" i="13"/>
  <c r="EE143" i="14"/>
  <c r="EE173" i="14" s="1"/>
  <c r="AK153" i="13"/>
  <c r="CN142" i="14"/>
  <c r="AF146" i="13"/>
  <c r="AO120" i="14"/>
  <c r="FX143" i="14"/>
  <c r="E136" i="11"/>
  <c r="N138" i="12"/>
  <c r="HG127" i="14"/>
  <c r="BU136" i="13"/>
  <c r="BU135" i="13" s="1"/>
  <c r="BV191" i="13" s="1"/>
  <c r="BA120" i="14"/>
  <c r="S129" i="13"/>
  <c r="S128" i="13" s="1"/>
  <c r="AV145" i="13"/>
  <c r="EP116" i="14"/>
  <c r="AX125" i="13"/>
  <c r="BL129" i="13"/>
  <c r="FK120" i="14"/>
  <c r="BE129" i="13"/>
  <c r="BE128" i="13" s="1"/>
  <c r="GA136" i="14"/>
  <c r="GA143" i="14" s="1"/>
  <c r="GA173" i="14" s="1"/>
  <c r="EJ127" i="14"/>
  <c r="AV136" i="13"/>
  <c r="AV135" i="13" s="1"/>
  <c r="AU108" i="13"/>
  <c r="Q108" i="12"/>
  <c r="GI103" i="14"/>
  <c r="FW100" i="14"/>
  <c r="BI107" i="13"/>
  <c r="CA107" i="13" s="1"/>
  <c r="CT103" i="14"/>
  <c r="FK79" i="14"/>
  <c r="DL75" i="14"/>
  <c r="AN80" i="13"/>
  <c r="FN68" i="14"/>
  <c r="BF73" i="13"/>
  <c r="BF257" i="13" s="1"/>
  <c r="V33" i="5" s="1"/>
  <c r="FH75" i="14"/>
  <c r="BD80" i="13"/>
  <c r="DI79" i="14"/>
  <c r="CB60" i="14"/>
  <c r="AB65" i="13"/>
  <c r="AB64" i="13" s="1"/>
  <c r="AB346" i="13" s="1"/>
  <c r="AD60" i="13"/>
  <c r="AD345" i="13" s="1"/>
  <c r="L60" i="12"/>
  <c r="H65" i="12"/>
  <c r="D63" i="11"/>
  <c r="T256" i="13"/>
  <c r="AR60" i="14"/>
  <c r="P66" i="13"/>
  <c r="EY60" i="14"/>
  <c r="BA65" i="13"/>
  <c r="BA64" i="13" s="1"/>
  <c r="BA346" i="13" s="1"/>
  <c r="L54" i="12"/>
  <c r="E52" i="11"/>
  <c r="GX60" i="14"/>
  <c r="BR65" i="13"/>
  <c r="BR64" i="13" s="1"/>
  <c r="BR346" i="13" s="1"/>
  <c r="EA60" i="14"/>
  <c r="AS65" i="13"/>
  <c r="GQ93" i="14"/>
  <c r="DC44" i="14"/>
  <c r="AK50" i="13"/>
  <c r="EL93" i="14"/>
  <c r="BV41" i="14"/>
  <c r="Z46" i="13"/>
  <c r="Z45" i="13" s="1"/>
  <c r="Z343" i="13" s="1"/>
  <c r="FZ41" i="14"/>
  <c r="BJ46" i="13"/>
  <c r="FQ37" i="14"/>
  <c r="BG42" i="13"/>
  <c r="DR22" i="14"/>
  <c r="AP27" i="13"/>
  <c r="CB22" i="14"/>
  <c r="AB27" i="13"/>
  <c r="O11" i="12"/>
  <c r="F9" i="11"/>
  <c r="E22" i="5"/>
  <c r="AN22" i="5" s="1"/>
  <c r="AC68" i="9"/>
  <c r="CB13" i="13"/>
  <c r="CH22" i="14"/>
  <c r="CH93" i="14" s="1"/>
  <c r="DC5" i="14"/>
  <c r="DC19" i="14" s="1"/>
  <c r="AK10" i="13"/>
  <c r="AK9" i="13" s="1"/>
  <c r="AU5" i="14"/>
  <c r="Q13" i="13"/>
  <c r="DH93" i="14"/>
  <c r="DH20" i="14"/>
  <c r="CD93" i="14"/>
  <c r="CD20" i="14"/>
  <c r="CJ93" i="14"/>
  <c r="CJ20" i="14"/>
  <c r="U208" i="13"/>
  <c r="V208" i="13"/>
  <c r="T153" i="13"/>
  <c r="BL201" i="13"/>
  <c r="AB23" i="4"/>
  <c r="BC175" i="13"/>
  <c r="ES147" i="14"/>
  <c r="AY156" i="13"/>
  <c r="AY155" i="13" s="1"/>
  <c r="AW145" i="13"/>
  <c r="Q163" i="13"/>
  <c r="Q201" i="13" s="1"/>
  <c r="G160" i="12"/>
  <c r="G159" i="12" s="1"/>
  <c r="AE168" i="13"/>
  <c r="BM142" i="14"/>
  <c r="W145" i="13"/>
  <c r="BH143" i="14"/>
  <c r="AX142" i="14"/>
  <c r="R145" i="13"/>
  <c r="AF206" i="13"/>
  <c r="AF189" i="13"/>
  <c r="G107" i="11"/>
  <c r="S109" i="12"/>
  <c r="CA111" i="13"/>
  <c r="BZ111" i="13"/>
  <c r="X86" i="12"/>
  <c r="H84" i="11"/>
  <c r="BY88" i="13"/>
  <c r="BX88" i="13"/>
  <c r="I66" i="12"/>
  <c r="D64" i="11"/>
  <c r="L51" i="12"/>
  <c r="E49" i="11"/>
  <c r="BC145" i="13"/>
  <c r="AZ211" i="13"/>
  <c r="BA211" i="13"/>
  <c r="BL153" i="13"/>
  <c r="AU210" i="13"/>
  <c r="Q168" i="12"/>
  <c r="AV210" i="13"/>
  <c r="U23" i="4"/>
  <c r="BU201" i="13"/>
  <c r="AK23" i="4"/>
  <c r="DF155" i="14"/>
  <c r="GC147" i="14"/>
  <c r="BK156" i="13"/>
  <c r="BK155" i="13" s="1"/>
  <c r="AR159" i="14"/>
  <c r="P153" i="13"/>
  <c r="EM147" i="14"/>
  <c r="AW156" i="13"/>
  <c r="AW155" i="13" s="1"/>
  <c r="AM159" i="14"/>
  <c r="AM171" i="14" s="1"/>
  <c r="AM173" i="14" s="1"/>
  <c r="AI153" i="13"/>
  <c r="BO129" i="13"/>
  <c r="D109" i="11"/>
  <c r="H111" i="12"/>
  <c r="R108" i="13"/>
  <c r="BJ175" i="13"/>
  <c r="AU212" i="13"/>
  <c r="AT212" i="13"/>
  <c r="R211" i="13"/>
  <c r="Q211" i="13"/>
  <c r="G154" i="12"/>
  <c r="BB159" i="14"/>
  <c r="V207" i="13"/>
  <c r="CC171" i="14"/>
  <c r="CC173" i="14" s="1"/>
  <c r="AQ209" i="13"/>
  <c r="AR209" i="13"/>
  <c r="AY209" i="13"/>
  <c r="AZ209" i="13"/>
  <c r="AQ208" i="13"/>
  <c r="AR208" i="13"/>
  <c r="BR210" i="13"/>
  <c r="BS210" i="13"/>
  <c r="AH201" i="13"/>
  <c r="BA163" i="13"/>
  <c r="S160" i="12"/>
  <c r="S159" i="12" s="1"/>
  <c r="EP147" i="14"/>
  <c r="BV163" i="13"/>
  <c r="Z160" i="12"/>
  <c r="H158" i="11"/>
  <c r="AZ153" i="13"/>
  <c r="AU145" i="13"/>
  <c r="DA159" i="14"/>
  <c r="FF143" i="14"/>
  <c r="BA153" i="13"/>
  <c r="AR127" i="14"/>
  <c r="AR136" i="14" s="1"/>
  <c r="AR143" i="14" s="1"/>
  <c r="AU120" i="14"/>
  <c r="Q129" i="13"/>
  <c r="GC116" i="14"/>
  <c r="BK125" i="13"/>
  <c r="BK124" i="13" s="1"/>
  <c r="BX107" i="13"/>
  <c r="BK105" i="13"/>
  <c r="BY107" i="13"/>
  <c r="H103" i="11"/>
  <c r="W105" i="12"/>
  <c r="W103" i="12" s="1"/>
  <c r="HG91" i="14"/>
  <c r="BU96" i="13"/>
  <c r="BU95" i="13" s="1"/>
  <c r="BU350" i="13" s="1"/>
  <c r="ES103" i="14"/>
  <c r="AY109" i="13"/>
  <c r="FK91" i="14"/>
  <c r="BE96" i="13"/>
  <c r="BS367" i="13"/>
  <c r="EG100" i="14"/>
  <c r="AU106" i="13"/>
  <c r="AU105" i="13" s="1"/>
  <c r="EP75" i="14"/>
  <c r="AX80" i="13"/>
  <c r="EM75" i="14"/>
  <c r="AW80" i="13"/>
  <c r="FW75" i="14"/>
  <c r="BI80" i="13"/>
  <c r="H90" i="11"/>
  <c r="Z92" i="12"/>
  <c r="BX94" i="13"/>
  <c r="BY94" i="13"/>
  <c r="CK75" i="14"/>
  <c r="AE80" i="13"/>
  <c r="EG75" i="14"/>
  <c r="AU80" i="13"/>
  <c r="H83" i="12"/>
  <c r="BD60" i="14"/>
  <c r="T65" i="13"/>
  <c r="T64" i="13" s="1"/>
  <c r="T346" i="13" s="1"/>
  <c r="D51" i="11"/>
  <c r="H53" i="12"/>
  <c r="FW60" i="14"/>
  <c r="BI65" i="13"/>
  <c r="BI257" i="13" s="1"/>
  <c r="BB41" i="13"/>
  <c r="BB342" i="13" s="1"/>
  <c r="G39" i="11"/>
  <c r="T41" i="12"/>
  <c r="T39" i="12" s="1"/>
  <c r="BZ43" i="13"/>
  <c r="CA43" i="13"/>
  <c r="EY44" i="14"/>
  <c r="BA49" i="13"/>
  <c r="BA48" i="13" s="1"/>
  <c r="BA344" i="13" s="1"/>
  <c r="CN22" i="14"/>
  <c r="AF27" i="13"/>
  <c r="DL22" i="14"/>
  <c r="DL93" i="14" s="1"/>
  <c r="AN27" i="13"/>
  <c r="DR41" i="14"/>
  <c r="AP46" i="13"/>
  <c r="BZ35" i="13"/>
  <c r="G31" i="11"/>
  <c r="S33" i="12"/>
  <c r="CA35" i="13"/>
  <c r="GI5" i="14"/>
  <c r="BM11" i="13"/>
  <c r="BC330" i="13"/>
  <c r="CW12" i="14"/>
  <c r="AZ93" i="14"/>
  <c r="AZ20" i="14"/>
  <c r="BJ12" i="14"/>
  <c r="BJ19" i="14" s="1"/>
  <c r="V17" i="13"/>
  <c r="FT12" i="14"/>
  <c r="BH17" i="13"/>
  <c r="AY255" i="13"/>
  <c r="O26" i="5"/>
  <c r="AD209" i="13"/>
  <c r="AE209" i="13"/>
  <c r="BN129" i="13"/>
  <c r="AR175" i="13"/>
  <c r="FF173" i="14"/>
  <c r="FU171" i="14"/>
  <c r="FU173" i="14" s="1"/>
  <c r="S153" i="13"/>
  <c r="DM171" i="14"/>
  <c r="DM173" i="14" s="1"/>
  <c r="AQ201" i="13"/>
  <c r="G23" i="4"/>
  <c r="BN175" i="13"/>
  <c r="GR147" i="14"/>
  <c r="BP156" i="13"/>
  <c r="AS145" i="13"/>
  <c r="GX147" i="14"/>
  <c r="BR156" i="13"/>
  <c r="BR155" i="13" s="1"/>
  <c r="CH142" i="14"/>
  <c r="AD145" i="13"/>
  <c r="BT153" i="13"/>
  <c r="EY127" i="14"/>
  <c r="BA136" i="13"/>
  <c r="BP145" i="13"/>
  <c r="R364" i="13"/>
  <c r="FT120" i="14"/>
  <c r="BH129" i="13"/>
  <c r="CW116" i="14"/>
  <c r="AI125" i="13"/>
  <c r="DX103" i="14"/>
  <c r="AR109" i="13"/>
  <c r="AR108" i="13" s="1"/>
  <c r="BM91" i="14"/>
  <c r="W96" i="13"/>
  <c r="W95" i="13" s="1"/>
  <c r="W350" i="13" s="1"/>
  <c r="EA100" i="14"/>
  <c r="AS106" i="13"/>
  <c r="HA100" i="14"/>
  <c r="BS106" i="13"/>
  <c r="EG91" i="14"/>
  <c r="AU96" i="13"/>
  <c r="AU95" i="13" s="1"/>
  <c r="AU350" i="13" s="1"/>
  <c r="DC100" i="14"/>
  <c r="AK106" i="13"/>
  <c r="BY100" i="14"/>
  <c r="AA106" i="13"/>
  <c r="DR75" i="14"/>
  <c r="AP80" i="13"/>
  <c r="M80" i="12"/>
  <c r="E78" i="11"/>
  <c r="EY75" i="14"/>
  <c r="BA80" i="13"/>
  <c r="CB91" i="13"/>
  <c r="O89" i="12"/>
  <c r="F87" i="11"/>
  <c r="HA75" i="14"/>
  <c r="BS80" i="13"/>
  <c r="BQ81" i="13"/>
  <c r="GU75" i="14"/>
  <c r="J68" i="12"/>
  <c r="D66" i="11"/>
  <c r="CN60" i="14"/>
  <c r="AF65" i="13"/>
  <c r="AF64" i="13" s="1"/>
  <c r="AF346" i="13" s="1"/>
  <c r="FQ60" i="14"/>
  <c r="BG65" i="13"/>
  <c r="BG257" i="13" s="1"/>
  <c r="W33" i="5" s="1"/>
  <c r="R41" i="12"/>
  <c r="R39" i="12" s="1"/>
  <c r="AW41" i="13"/>
  <c r="AW342" i="13" s="1"/>
  <c r="AQ47" i="13"/>
  <c r="DU41" i="14"/>
  <c r="BV44" i="14"/>
  <c r="GB93" i="14"/>
  <c r="BO93" i="14"/>
  <c r="BO45" i="13"/>
  <c r="BO343" i="13" s="1"/>
  <c r="BS41" i="14"/>
  <c r="Y46" i="13"/>
  <c r="FK22" i="14"/>
  <c r="BE27" i="13"/>
  <c r="AS18" i="13"/>
  <c r="EA12" i="14"/>
  <c r="P33" i="12"/>
  <c r="F31" i="11"/>
  <c r="CB35" i="13"/>
  <c r="BR93" i="14"/>
  <c r="BR20" i="14"/>
  <c r="FW5" i="14"/>
  <c r="FW19" i="14" s="1"/>
  <c r="BI10" i="13"/>
  <c r="BI9" i="13" s="1"/>
  <c r="BH93" i="14"/>
  <c r="BH20" i="14"/>
  <c r="P93" i="14"/>
  <c r="P20" i="14"/>
  <c r="CO173" i="14"/>
  <c r="BL207" i="13"/>
  <c r="BM207" i="13"/>
  <c r="AU127" i="14"/>
  <c r="Q136" i="13"/>
  <c r="BD163" i="13"/>
  <c r="BE201" i="13" s="1"/>
  <c r="T160" i="12"/>
  <c r="T159" i="12" s="1"/>
  <c r="Z212" i="13"/>
  <c r="AA212" i="13"/>
  <c r="J169" i="12"/>
  <c r="D167" i="11"/>
  <c r="BF207" i="13"/>
  <c r="BG207" i="13"/>
  <c r="AH175" i="13"/>
  <c r="U111" i="12"/>
  <c r="G109" i="11"/>
  <c r="CA113" i="13"/>
  <c r="BZ113" i="13"/>
  <c r="AG212" i="13"/>
  <c r="AH212" i="13"/>
  <c r="T211" i="13"/>
  <c r="U211" i="13"/>
  <c r="H154" i="12"/>
  <c r="AP210" i="13"/>
  <c r="AQ210" i="13"/>
  <c r="AY173" i="14"/>
  <c r="CU171" i="14"/>
  <c r="FT147" i="14"/>
  <c r="BH156" i="13"/>
  <c r="BH155" i="13" s="1"/>
  <c r="AH153" i="13"/>
  <c r="BQ143" i="14"/>
  <c r="BQ173" i="14" s="1"/>
  <c r="H106" i="11"/>
  <c r="W108" i="12"/>
  <c r="BK108" i="13"/>
  <c r="CB120" i="14"/>
  <c r="M105" i="12"/>
  <c r="E103" i="11"/>
  <c r="CU136" i="14"/>
  <c r="CU143" i="14" s="1"/>
  <c r="BV100" i="14"/>
  <c r="Z106" i="13"/>
  <c r="Z105" i="13" s="1"/>
  <c r="GU116" i="14"/>
  <c r="BQ125" i="13"/>
  <c r="BQ124" i="13" s="1"/>
  <c r="CT96" i="14"/>
  <c r="AH102" i="13"/>
  <c r="FH91" i="14"/>
  <c r="BD96" i="13"/>
  <c r="BD95" i="13" s="1"/>
  <c r="BD350" i="13" s="1"/>
  <c r="FK103" i="14"/>
  <c r="BE109" i="13"/>
  <c r="K101" i="12"/>
  <c r="E99" i="11"/>
  <c r="AA101" i="13"/>
  <c r="CT75" i="14"/>
  <c r="AH80" i="13"/>
  <c r="BY96" i="14"/>
  <c r="CE75" i="14"/>
  <c r="AC80" i="13"/>
  <c r="BD87" i="13"/>
  <c r="FH79" i="14"/>
  <c r="Y74" i="12"/>
  <c r="Y70" i="12" s="1"/>
  <c r="H72" i="11"/>
  <c r="H68" i="11" s="1"/>
  <c r="BX76" i="13"/>
  <c r="BX72" i="13" s="1"/>
  <c r="BR72" i="13"/>
  <c r="BR347" i="13" s="1"/>
  <c r="BY76" i="13"/>
  <c r="FE79" i="14"/>
  <c r="BC85" i="13"/>
  <c r="BH82" i="13"/>
  <c r="BZ82" i="13" s="1"/>
  <c r="FT75" i="14"/>
  <c r="FZ56" i="14"/>
  <c r="HD75" i="14"/>
  <c r="BT80" i="13"/>
  <c r="CH60" i="14"/>
  <c r="AD65" i="13"/>
  <c r="DX56" i="14"/>
  <c r="AR61" i="13"/>
  <c r="K64" i="12"/>
  <c r="E62" i="11"/>
  <c r="F39" i="11"/>
  <c r="O41" i="12"/>
  <c r="CB43" i="13"/>
  <c r="AO41" i="13"/>
  <c r="AO342" i="13" s="1"/>
  <c r="GL56" i="14"/>
  <c r="BN61" i="13"/>
  <c r="GL41" i="14"/>
  <c r="BN46" i="13"/>
  <c r="H45" i="12"/>
  <c r="H43" i="12" s="1"/>
  <c r="S45" i="13"/>
  <c r="S343" i="13" s="1"/>
  <c r="EV37" i="14"/>
  <c r="AZ42" i="13"/>
  <c r="DL44" i="14"/>
  <c r="AN49" i="13"/>
  <c r="AN256" i="13" s="1"/>
  <c r="M33" i="12"/>
  <c r="E24" i="11"/>
  <c r="K26" i="12"/>
  <c r="EM5" i="14"/>
  <c r="EM19" i="14" s="1"/>
  <c r="AI330" i="13"/>
  <c r="M16" i="12"/>
  <c r="AI16" i="13"/>
  <c r="BY22" i="14"/>
  <c r="AQ332" i="13"/>
  <c r="AQ335" i="13" s="1"/>
  <c r="P18" i="12"/>
  <c r="F16" i="11"/>
  <c r="CB20" i="13"/>
  <c r="AQ16" i="13"/>
  <c r="FU93" i="14"/>
  <c r="FU20" i="14"/>
  <c r="R301" i="13"/>
  <c r="R304" i="13" s="1"/>
  <c r="H9" i="12"/>
  <c r="F66" i="9"/>
  <c r="AG51" i="2"/>
  <c r="FV93" i="14"/>
  <c r="FV20" i="14"/>
  <c r="AO209" i="13"/>
  <c r="O167" i="12"/>
  <c r="AP209" i="13"/>
  <c r="BR199" i="13"/>
  <c r="BS199" i="13"/>
  <c r="S168" i="13"/>
  <c r="Z161" i="12"/>
  <c r="H159" i="11"/>
  <c r="DI116" i="14"/>
  <c r="AM125" i="13"/>
  <c r="AM124" i="13" s="1"/>
  <c r="CQ127" i="14"/>
  <c r="AG136" i="13"/>
  <c r="AG135" i="13" s="1"/>
  <c r="BJ154" i="14"/>
  <c r="V162" i="13" s="1"/>
  <c r="V218" i="13" s="1"/>
  <c r="CR173" i="14"/>
  <c r="Y150" i="12"/>
  <c r="BH198" i="13"/>
  <c r="BI198" i="13"/>
  <c r="Z153" i="12"/>
  <c r="H151" i="11"/>
  <c r="AU147" i="14"/>
  <c r="AU159" i="14" s="1"/>
  <c r="DS143" i="14"/>
  <c r="DS173" i="14" s="1"/>
  <c r="AQ153" i="13"/>
  <c r="T189" i="13"/>
  <c r="T206" i="13"/>
  <c r="CW120" i="14"/>
  <c r="AI133" i="13"/>
  <c r="AH210" i="13"/>
  <c r="AI210" i="13"/>
  <c r="BD207" i="13"/>
  <c r="T165" i="12"/>
  <c r="BE207" i="13"/>
  <c r="V168" i="13"/>
  <c r="AE163" i="13"/>
  <c r="AU166" i="14"/>
  <c r="Q175" i="13"/>
  <c r="AF153" i="13"/>
  <c r="BV147" i="14"/>
  <c r="Z156" i="13"/>
  <c r="AE153" i="13"/>
  <c r="AL153" i="13"/>
  <c r="AT143" i="14"/>
  <c r="BG196" i="13"/>
  <c r="BF196" i="13"/>
  <c r="CB147" i="14"/>
  <c r="AB156" i="13"/>
  <c r="AB155" i="13" s="1"/>
  <c r="AB197" i="13" s="1"/>
  <c r="CT142" i="14"/>
  <c r="AQ145" i="13"/>
  <c r="EP126" i="14"/>
  <c r="AX134" i="13" s="1"/>
  <c r="GX127" i="14"/>
  <c r="BR136" i="13"/>
  <c r="BR135" i="13" s="1"/>
  <c r="CE142" i="14"/>
  <c r="AC145" i="13"/>
  <c r="AX145" i="13"/>
  <c r="DI96" i="14"/>
  <c r="AM104" i="13"/>
  <c r="FE120" i="14"/>
  <c r="BC129" i="13"/>
  <c r="BC128" i="13" s="1"/>
  <c r="BC190" i="13" s="1"/>
  <c r="AD192" i="13"/>
  <c r="K130" i="12"/>
  <c r="AC192" i="13"/>
  <c r="D100" i="11"/>
  <c r="G102" i="12"/>
  <c r="AO103" i="14"/>
  <c r="O109" i="13"/>
  <c r="P79" i="12"/>
  <c r="F77" i="11"/>
  <c r="CB81" i="13"/>
  <c r="GC96" i="14"/>
  <c r="BK102" i="13"/>
  <c r="GS136" i="14"/>
  <c r="BS96" i="14"/>
  <c r="Y102" i="13"/>
  <c r="GX100" i="14"/>
  <c r="HA103" i="14"/>
  <c r="BS109" i="13"/>
  <c r="BS108" i="13" s="1"/>
  <c r="F90" i="11"/>
  <c r="R92" i="12"/>
  <c r="CB94" i="13"/>
  <c r="EG103" i="14"/>
  <c r="BT101" i="13"/>
  <c r="BV75" i="14"/>
  <c r="Z80" i="13"/>
  <c r="GL96" i="14"/>
  <c r="BN102" i="13"/>
  <c r="BG75" i="14"/>
  <c r="U80" i="13"/>
  <c r="G84" i="12"/>
  <c r="D82" i="11"/>
  <c r="O83" i="13"/>
  <c r="O349" i="13" s="1"/>
  <c r="BM75" i="14"/>
  <c r="W80" i="13"/>
  <c r="ES68" i="14"/>
  <c r="AY73" i="13"/>
  <c r="EY68" i="14"/>
  <c r="BA73" i="13"/>
  <c r="BA72" i="13" s="1"/>
  <c r="BA347" i="13" s="1"/>
  <c r="EV56" i="14"/>
  <c r="AZ61" i="13"/>
  <c r="DC56" i="14"/>
  <c r="AK62" i="13"/>
  <c r="AK60" i="13" s="1"/>
  <c r="AK345" i="13" s="1"/>
  <c r="H55" i="12"/>
  <c r="D53" i="11"/>
  <c r="P51" i="12"/>
  <c r="F49" i="11"/>
  <c r="CB53" i="13"/>
  <c r="EA41" i="14"/>
  <c r="GD93" i="14"/>
  <c r="GD20" i="14"/>
  <c r="BX35" i="13"/>
  <c r="H31" i="11"/>
  <c r="X33" i="12"/>
  <c r="BY35" i="13"/>
  <c r="X35" i="12"/>
  <c r="H33" i="11"/>
  <c r="BX37" i="13"/>
  <c r="BY37" i="13"/>
  <c r="EE93" i="14"/>
  <c r="CN12" i="14"/>
  <c r="AF22" i="13"/>
  <c r="DE93" i="14"/>
  <c r="DE20" i="14"/>
  <c r="AK330" i="13"/>
  <c r="N16" i="12"/>
  <c r="AK16" i="13"/>
  <c r="BO208" i="13"/>
  <c r="BP208" i="13"/>
  <c r="T169" i="13"/>
  <c r="GY171" i="14"/>
  <c r="GY173" i="14" s="1"/>
  <c r="G135" i="11"/>
  <c r="V137" i="12"/>
  <c r="BG209" i="13"/>
  <c r="BH209" i="13"/>
  <c r="U167" i="12"/>
  <c r="AP199" i="13"/>
  <c r="AQ199" i="13"/>
  <c r="CQ160" i="14"/>
  <c r="CS160" i="14"/>
  <c r="BH171" i="14"/>
  <c r="BH173" i="14" s="1"/>
  <c r="V201" i="13"/>
  <c r="HD147" i="14"/>
  <c r="BT156" i="13"/>
  <c r="BT155" i="13" s="1"/>
  <c r="CK142" i="14"/>
  <c r="W150" i="12"/>
  <c r="DD159" i="14"/>
  <c r="DD171" i="14" s="1"/>
  <c r="DD173" i="14" s="1"/>
  <c r="AN196" i="13"/>
  <c r="AM196" i="13"/>
  <c r="BE143" i="14"/>
  <c r="CO143" i="14"/>
  <c r="P207" i="13"/>
  <c r="Q207" i="13"/>
  <c r="GL127" i="14"/>
  <c r="BN136" i="13"/>
  <c r="BN135" i="13" s="1"/>
  <c r="DC138" i="14"/>
  <c r="AK146" i="13" s="1"/>
  <c r="AK195" i="13" s="1"/>
  <c r="EN143" i="14"/>
  <c r="EN173" i="14" s="1"/>
  <c r="AX120" i="14"/>
  <c r="R129" i="13"/>
  <c r="R128" i="13" s="1"/>
  <c r="R144" i="13" s="1"/>
  <c r="EB136" i="14"/>
  <c r="EB143" i="14" s="1"/>
  <c r="AU136" i="14"/>
  <c r="AS136" i="14"/>
  <c r="AS143" i="14" s="1"/>
  <c r="AS173" i="14" s="1"/>
  <c r="BP120" i="14"/>
  <c r="X129" i="13"/>
  <c r="X128" i="13" s="1"/>
  <c r="CN116" i="14"/>
  <c r="AF125" i="13"/>
  <c r="CT100" i="14"/>
  <c r="AH106" i="13"/>
  <c r="BM116" i="14"/>
  <c r="W126" i="13"/>
  <c r="AS108" i="13"/>
  <c r="Q110" i="12"/>
  <c r="AR96" i="14"/>
  <c r="P102" i="13"/>
  <c r="P101" i="13" s="1"/>
  <c r="CE103" i="14"/>
  <c r="DC103" i="14"/>
  <c r="AK109" i="13"/>
  <c r="AK108" i="13" s="1"/>
  <c r="AX75" i="14"/>
  <c r="R80" i="13"/>
  <c r="EP103" i="14"/>
  <c r="HA91" i="14"/>
  <c r="BS96" i="13"/>
  <c r="BS95" i="13" s="1"/>
  <c r="BS350" i="13" s="1"/>
  <c r="AZ85" i="13"/>
  <c r="AZ83" i="13" s="1"/>
  <c r="AZ349" i="13" s="1"/>
  <c r="EV79" i="14"/>
  <c r="BV68" i="14"/>
  <c r="Z73" i="13"/>
  <c r="EG68" i="14"/>
  <c r="AU73" i="13"/>
  <c r="AU257" i="13" s="1"/>
  <c r="K33" i="5" s="1"/>
  <c r="AR74" i="13"/>
  <c r="DX68" i="14"/>
  <c r="AA74" i="13"/>
  <c r="BY68" i="14"/>
  <c r="AX60" i="14"/>
  <c r="R65" i="13"/>
  <c r="Z50" i="12"/>
  <c r="Z46" i="12" s="1"/>
  <c r="H48" i="11"/>
  <c r="BY52" i="13"/>
  <c r="BX52" i="13"/>
  <c r="FH56" i="14"/>
  <c r="BD61" i="13"/>
  <c r="BD60" i="13" s="1"/>
  <c r="BD345" i="13" s="1"/>
  <c r="Q38" i="12"/>
  <c r="F36" i="11"/>
  <c r="CB40" i="13"/>
  <c r="N49" i="12"/>
  <c r="EC93" i="14"/>
  <c r="D31" i="11"/>
  <c r="H33" i="12"/>
  <c r="GC22" i="14"/>
  <c r="BK27" i="13"/>
  <c r="F28" i="11"/>
  <c r="Q30" i="12"/>
  <c r="AU26" i="13"/>
  <c r="AU341" i="13" s="1"/>
  <c r="CB32" i="13"/>
  <c r="T380" i="13"/>
  <c r="T331" i="13"/>
  <c r="CB12" i="14"/>
  <c r="AB17" i="13"/>
  <c r="GZ93" i="14"/>
  <c r="GZ20" i="14"/>
  <c r="BT93" i="14"/>
  <c r="BT20" i="14"/>
  <c r="CO93" i="14"/>
  <c r="CO20" i="14"/>
  <c r="H74" i="14"/>
  <c r="F68" i="14"/>
  <c r="E195" i="13"/>
  <c r="FM93" i="14"/>
  <c r="FM20" i="14"/>
  <c r="E23" i="14"/>
  <c r="C22" i="14"/>
  <c r="C51" i="12"/>
  <c r="CQ5" i="14"/>
  <c r="CQ19" i="14" s="1"/>
  <c r="FC93" i="14"/>
  <c r="FC20" i="14"/>
  <c r="G9" i="11"/>
  <c r="AQ68" i="9"/>
  <c r="T11" i="12"/>
  <c r="S22" i="5"/>
  <c r="AS22" i="5" s="1"/>
  <c r="BB300" i="13"/>
  <c r="BB241" i="13"/>
  <c r="R20" i="5"/>
  <c r="R12" i="5"/>
  <c r="T10" i="12"/>
  <c r="AP67" i="9"/>
  <c r="BQ51" i="2"/>
  <c r="BQ51" i="3" s="1"/>
  <c r="CW5" i="14"/>
  <c r="CW19" i="14" s="1"/>
  <c r="AI10" i="13"/>
  <c r="BV12" i="14"/>
  <c r="Z17" i="13"/>
  <c r="AM191" i="13"/>
  <c r="P250" i="13"/>
  <c r="Q239" i="13"/>
  <c r="P251" i="13"/>
  <c r="P245" i="13"/>
  <c r="P248" i="13" s="1"/>
  <c r="P294" i="13"/>
  <c r="BC256" i="13"/>
  <c r="BX111" i="13"/>
  <c r="CA93" i="13"/>
  <c r="Q306" i="13"/>
  <c r="Q324" i="13"/>
  <c r="X324" i="13"/>
  <c r="X306" i="13"/>
  <c r="R306" i="13"/>
  <c r="R324" i="13"/>
  <c r="AV324" i="13"/>
  <c r="AV304" i="13"/>
  <c r="AV306" i="13"/>
  <c r="AJ248" i="13"/>
  <c r="BB255" i="13"/>
  <c r="R26" i="5"/>
  <c r="AX254" i="13"/>
  <c r="AX281" i="13"/>
  <c r="AX299" i="13"/>
  <c r="AZ254" i="13"/>
  <c r="AZ281" i="13"/>
  <c r="AZ299" i="13"/>
  <c r="AJ306" i="13"/>
  <c r="AJ324" i="13"/>
  <c r="AJ304" i="13"/>
  <c r="AI39" i="2"/>
  <c r="AI5" i="2"/>
  <c r="AJ8" i="2"/>
  <c r="AI7" i="2"/>
  <c r="AF39" i="1"/>
  <c r="AF36" i="1" s="1"/>
  <c r="AG8" i="1"/>
  <c r="AF5" i="1"/>
  <c r="AF7" i="1"/>
  <c r="AF38" i="1" s="1"/>
  <c r="U89" i="12"/>
  <c r="G87" i="11"/>
  <c r="GI96" i="14"/>
  <c r="BM102" i="13"/>
  <c r="BM101" i="13" s="1"/>
  <c r="BY91" i="14"/>
  <c r="AA96" i="13"/>
  <c r="DF96" i="14"/>
  <c r="AL102" i="13"/>
  <c r="X80" i="12"/>
  <c r="H78" i="11"/>
  <c r="BP79" i="14"/>
  <c r="X85" i="13"/>
  <c r="H89" i="11"/>
  <c r="Z91" i="12"/>
  <c r="GF75" i="14"/>
  <c r="BL80" i="13"/>
  <c r="AX56" i="14"/>
  <c r="R61" i="13"/>
  <c r="L48" i="12"/>
  <c r="E46" i="11"/>
  <c r="CW60" i="14"/>
  <c r="AI65" i="13"/>
  <c r="GI37" i="14"/>
  <c r="BM43" i="13"/>
  <c r="DU60" i="14"/>
  <c r="AQ65" i="13"/>
  <c r="DF41" i="14"/>
  <c r="AL46" i="13"/>
  <c r="BY37" i="14"/>
  <c r="AA42" i="13"/>
  <c r="CK44" i="14"/>
  <c r="AE49" i="13"/>
  <c r="AE48" i="13" s="1"/>
  <c r="AE344" i="13" s="1"/>
  <c r="AU41" i="14"/>
  <c r="Q47" i="13"/>
  <c r="FE22" i="14"/>
  <c r="BC32" i="13"/>
  <c r="E26" i="11"/>
  <c r="L28" i="12"/>
  <c r="H26" i="12"/>
  <c r="S26" i="13"/>
  <c r="S341" i="13" s="1"/>
  <c r="BX14" i="13"/>
  <c r="Y12" i="12"/>
  <c r="AG22" i="5"/>
  <c r="AX22" i="5" s="1"/>
  <c r="H10" i="11"/>
  <c r="CK12" i="14"/>
  <c r="AE17" i="13"/>
  <c r="GU5" i="14"/>
  <c r="GU19" i="14" s="1"/>
  <c r="BQ10" i="13"/>
  <c r="HJ19" i="14"/>
  <c r="AP93" i="14"/>
  <c r="AP20" i="14"/>
  <c r="AP301" i="13"/>
  <c r="AP304" i="13" s="1"/>
  <c r="P9" i="12"/>
  <c r="F13" i="5"/>
  <c r="F21" i="5"/>
  <c r="AD66" i="9"/>
  <c r="BE51" i="2"/>
  <c r="BE51" i="3" s="1"/>
  <c r="E196" i="13"/>
  <c r="FN5" i="14"/>
  <c r="FN19" i="14" s="1"/>
  <c r="BF10" i="13"/>
  <c r="C254" i="13"/>
  <c r="C281" i="13"/>
  <c r="C57" i="12"/>
  <c r="C83" i="12"/>
  <c r="E160" i="14"/>
  <c r="EK93" i="14"/>
  <c r="EK20" i="14"/>
  <c r="HI19" i="14"/>
  <c r="DU19" i="14"/>
  <c r="BP19" i="14"/>
  <c r="P304" i="13"/>
  <c r="P324" i="13"/>
  <c r="P306" i="13"/>
  <c r="AG79" i="13"/>
  <c r="AG348" i="13" s="1"/>
  <c r="BO334" i="13"/>
  <c r="AA335" i="13"/>
  <c r="BR256" i="13"/>
  <c r="BJ301" i="13"/>
  <c r="BJ304" i="13" s="1"/>
  <c r="AQ336" i="13"/>
  <c r="BN281" i="13"/>
  <c r="BN254" i="13"/>
  <c r="BN299" i="13"/>
  <c r="N14" i="5"/>
  <c r="AJ294" i="13"/>
  <c r="AJ250" i="13"/>
  <c r="AJ245" i="13"/>
  <c r="AJ251" i="13"/>
  <c r="AK239" i="13"/>
  <c r="AO34" i="1"/>
  <c r="H27" i="12"/>
  <c r="D25" i="11"/>
  <c r="GO22" i="14"/>
  <c r="BO27" i="13"/>
  <c r="BI26" i="13"/>
  <c r="BI341" i="13" s="1"/>
  <c r="V26" i="12"/>
  <c r="EA22" i="14"/>
  <c r="AS27" i="13"/>
  <c r="BM12" i="14"/>
  <c r="W17" i="13"/>
  <c r="CU19" i="14"/>
  <c r="HG12" i="14"/>
  <c r="BU17" i="13"/>
  <c r="CB5" i="14"/>
  <c r="AB10" i="13"/>
  <c r="AB9" i="13" s="1"/>
  <c r="D24" i="5" s="1"/>
  <c r="DP93" i="14"/>
  <c r="DP20" i="14"/>
  <c r="F147" i="14"/>
  <c r="H148" i="14"/>
  <c r="H160" i="14"/>
  <c r="C38" i="12"/>
  <c r="C60" i="12"/>
  <c r="C91" i="14"/>
  <c r="E92" i="14"/>
  <c r="BX19" i="14"/>
  <c r="BV301" i="13"/>
  <c r="CC11" i="13"/>
  <c r="CC9" i="13" s="1"/>
  <c r="AL21" i="5"/>
  <c r="AL23" i="5" s="1"/>
  <c r="BJ66" i="9"/>
  <c r="AL13" i="5"/>
  <c r="CK51" i="2"/>
  <c r="CK51" i="3" s="1"/>
  <c r="CK5" i="14"/>
  <c r="CK19" i="14" s="1"/>
  <c r="AP371" i="13"/>
  <c r="F13" i="4"/>
  <c r="D122" i="13"/>
  <c r="D121" i="13"/>
  <c r="D123" i="13" s="1"/>
  <c r="BI83" i="13"/>
  <c r="BI349" i="13" s="1"/>
  <c r="BE245" i="13"/>
  <c r="BE248" i="13" s="1"/>
  <c r="BE251" i="13"/>
  <c r="BE294" i="13"/>
  <c r="BF239" i="13"/>
  <c r="BF240" i="13" s="1"/>
  <c r="BE250" i="13"/>
  <c r="BE243" i="13"/>
  <c r="BX82" i="13"/>
  <c r="AD338" i="13"/>
  <c r="X281" i="13"/>
  <c r="X299" i="13"/>
  <c r="X254" i="13"/>
  <c r="AJ41" i="5"/>
  <c r="BO42" i="1"/>
  <c r="BO33" i="1"/>
  <c r="BO21" i="1"/>
  <c r="BO22" i="1"/>
  <c r="CJ42" i="1"/>
  <c r="CJ33" i="1"/>
  <c r="CJ21" i="1"/>
  <c r="CJ22" i="1"/>
  <c r="AG38" i="2"/>
  <c r="AG36" i="2"/>
  <c r="AH22" i="1"/>
  <c r="AH42" i="1"/>
  <c r="AH33" i="1"/>
  <c r="AH21" i="1"/>
  <c r="AD61" i="3"/>
  <c r="AE9" i="3"/>
  <c r="W41" i="5"/>
  <c r="D254" i="13"/>
  <c r="D281" i="13"/>
  <c r="F96" i="14"/>
  <c r="H97" i="14"/>
  <c r="F130" i="14"/>
  <c r="H131" i="14"/>
  <c r="C60" i="14"/>
  <c r="E61" i="14"/>
  <c r="C313" i="13"/>
  <c r="R380" i="13"/>
  <c r="R331" i="13"/>
  <c r="R334" i="13" s="1"/>
  <c r="H17" i="12"/>
  <c r="AE109" i="14"/>
  <c r="AE110" i="14" s="1"/>
  <c r="AE94" i="14"/>
  <c r="AO5" i="14"/>
  <c r="AO19" i="14" s="1"/>
  <c r="O11" i="13"/>
  <c r="CZ12" i="14"/>
  <c r="AJ17" i="13"/>
  <c r="AT338" i="13"/>
  <c r="S334" i="13"/>
  <c r="BE324" i="13"/>
  <c r="BE306" i="13"/>
  <c r="X335" i="13"/>
  <c r="BE336" i="13"/>
  <c r="BY82" i="13"/>
  <c r="BP34" i="1"/>
  <c r="AE38" i="3"/>
  <c r="AE36" i="3"/>
  <c r="AS21" i="1"/>
  <c r="CD34" i="1"/>
  <c r="C69" i="12"/>
  <c r="E137" i="14"/>
  <c r="C142" i="14"/>
  <c r="DX5" i="14"/>
  <c r="DX19" i="14" s="1"/>
  <c r="AR10" i="13"/>
  <c r="AR9" i="13" s="1"/>
  <c r="FZ12" i="14"/>
  <c r="BJ17" i="13"/>
  <c r="AH109" i="14"/>
  <c r="AH110" i="14" s="1"/>
  <c r="AH94" i="14"/>
  <c r="F23" i="4"/>
  <c r="V189" i="13"/>
  <c r="V206" i="13"/>
  <c r="BZ92" i="13"/>
  <c r="AO335" i="13"/>
  <c r="BN294" i="13"/>
  <c r="BO239" i="13"/>
  <c r="BO240" i="13" s="1"/>
  <c r="BN251" i="13"/>
  <c r="BN243" i="13"/>
  <c r="BN250" i="13"/>
  <c r="BN245" i="13"/>
  <c r="BN248" i="13" s="1"/>
  <c r="N188" i="12"/>
  <c r="BF294" i="13"/>
  <c r="BF251" i="13"/>
  <c r="BG239" i="13"/>
  <c r="BG240" i="13" s="1"/>
  <c r="BF245" i="13"/>
  <c r="BF248" i="13" s="1"/>
  <c r="BF250" i="13"/>
  <c r="BF243" i="13"/>
  <c r="AW337" i="13"/>
  <c r="BK255" i="13"/>
  <c r="AA26" i="5"/>
  <c r="AU336" i="13"/>
  <c r="BA255" i="13"/>
  <c r="Q26" i="5"/>
  <c r="Z28" i="12"/>
  <c r="AQ299" i="13"/>
  <c r="AQ254" i="13"/>
  <c r="AQ281" i="13"/>
  <c r="AK26" i="13"/>
  <c r="AK341" i="13" s="1"/>
  <c r="BC28" i="5"/>
  <c r="BC36" i="5"/>
  <c r="BC37" i="5" s="1"/>
  <c r="AI41" i="5"/>
  <c r="X42" i="5"/>
  <c r="BL34" i="1"/>
  <c r="F75" i="14"/>
  <c r="H76" i="14"/>
  <c r="H169" i="14"/>
  <c r="C35" i="12"/>
  <c r="E74" i="14"/>
  <c r="C68" i="14"/>
  <c r="D196" i="13"/>
  <c r="C196" i="13"/>
  <c r="DV19" i="14"/>
  <c r="EF93" i="14"/>
  <c r="EF20" i="14"/>
  <c r="FH19" i="14"/>
  <c r="Y60" i="13"/>
  <c r="Y345" i="13" s="1"/>
  <c r="CA91" i="13"/>
  <c r="BO250" i="13"/>
  <c r="BO243" i="13"/>
  <c r="BO245" i="13"/>
  <c r="BO251" i="13"/>
  <c r="BO294" i="13"/>
  <c r="BP239" i="13"/>
  <c r="BP240" i="13" s="1"/>
  <c r="BN306" i="13"/>
  <c r="BN304" i="13"/>
  <c r="BN324" i="13"/>
  <c r="BF324" i="13"/>
  <c r="BF306" i="13"/>
  <c r="BL255" i="13"/>
  <c r="AB26" i="5"/>
  <c r="BM324" i="13"/>
  <c r="BM306" i="13"/>
  <c r="BX21" i="13"/>
  <c r="AQ243" i="13"/>
  <c r="AQ251" i="13"/>
  <c r="AQ245" i="13"/>
  <c r="AQ294" i="13"/>
  <c r="AR239" i="13"/>
  <c r="AQ250" i="13"/>
  <c r="W27" i="5"/>
  <c r="W42" i="5"/>
  <c r="G8" i="2"/>
  <c r="F5" i="2"/>
  <c r="F7" i="2"/>
  <c r="C37" i="14"/>
  <c r="E38" i="14"/>
  <c r="C155" i="14"/>
  <c r="E155" i="14" s="1"/>
  <c r="E156" i="14"/>
  <c r="C164" i="13" s="1"/>
  <c r="C163" i="13" s="1"/>
  <c r="C201" i="13" s="1"/>
  <c r="BM5" i="14"/>
  <c r="BM19" i="14" s="1"/>
  <c r="EG5" i="14"/>
  <c r="EG19" i="14" s="1"/>
  <c r="AU12" i="13"/>
  <c r="Q10" i="12" s="1"/>
  <c r="ED5" i="14"/>
  <c r="ED19" i="14" s="1"/>
  <c r="AT10" i="13"/>
  <c r="AT9" i="13" s="1"/>
  <c r="EV12" i="14"/>
  <c r="EV19" i="14" s="1"/>
  <c r="AZ17" i="13"/>
  <c r="AY364" i="13"/>
  <c r="O12" i="4"/>
  <c r="AZ189" i="13"/>
  <c r="AZ206" i="13"/>
  <c r="BD48" i="13"/>
  <c r="BD344" i="13" s="1"/>
  <c r="BO306" i="13"/>
  <c r="BO304" i="13"/>
  <c r="BO324" i="13"/>
  <c r="BO335" i="13"/>
  <c r="AT255" i="13"/>
  <c r="J26" i="5"/>
  <c r="J27" i="5" s="1"/>
  <c r="AD335" i="13"/>
  <c r="BA335" i="13"/>
  <c r="BM294" i="13"/>
  <c r="BM245" i="13"/>
  <c r="BM243" i="13"/>
  <c r="BM250" i="13"/>
  <c r="BM251" i="13"/>
  <c r="BN239" i="13"/>
  <c r="BN240" i="13" s="1"/>
  <c r="AQ304" i="13"/>
  <c r="AQ324" i="13"/>
  <c r="AQ306" i="13"/>
  <c r="AU255" i="13"/>
  <c r="K26" i="5"/>
  <c r="F5" i="9"/>
  <c r="E3" i="9"/>
  <c r="E2" i="9"/>
  <c r="E4" i="9" s="1"/>
  <c r="AD41" i="5"/>
  <c r="BO34" i="1"/>
  <c r="AN34" i="1"/>
  <c r="CN96" i="14"/>
  <c r="AF102" i="13"/>
  <c r="AF101" i="13" s="1"/>
  <c r="BT129" i="13"/>
  <c r="FN75" i="14"/>
  <c r="BF80" i="13"/>
  <c r="FK75" i="14"/>
  <c r="BE80" i="13"/>
  <c r="CZ79" i="14"/>
  <c r="AJ85" i="13"/>
  <c r="AF83" i="13"/>
  <c r="AF349" i="13" s="1"/>
  <c r="L83" i="12"/>
  <c r="L81" i="12" s="1"/>
  <c r="GO60" i="14"/>
  <c r="BO65" i="13"/>
  <c r="AN64" i="13"/>
  <c r="AN346" i="13" s="1"/>
  <c r="O64" i="12"/>
  <c r="CH75" i="14"/>
  <c r="U60" i="13"/>
  <c r="U345" i="13" s="1"/>
  <c r="I60" i="12"/>
  <c r="CN56" i="14"/>
  <c r="AF61" i="13"/>
  <c r="AF60" i="13" s="1"/>
  <c r="AF345" i="13" s="1"/>
  <c r="GR44" i="14"/>
  <c r="BP49" i="13"/>
  <c r="FN44" i="14"/>
  <c r="BF49" i="13"/>
  <c r="E36" i="11"/>
  <c r="K38" i="12"/>
  <c r="AR44" i="14"/>
  <c r="P49" i="13"/>
  <c r="FB44" i="14"/>
  <c r="BB50" i="13"/>
  <c r="DU37" i="14"/>
  <c r="AQ42" i="13"/>
  <c r="FT37" i="14"/>
  <c r="BH42" i="13"/>
  <c r="BG22" i="14"/>
  <c r="U27" i="13"/>
  <c r="CE44" i="14"/>
  <c r="AC49" i="13"/>
  <c r="AC48" i="13" s="1"/>
  <c r="AC344" i="13" s="1"/>
  <c r="BZ36" i="13"/>
  <c r="CA36" i="13"/>
  <c r="G32" i="11"/>
  <c r="S34" i="12"/>
  <c r="BI93" i="14"/>
  <c r="BI20" i="14"/>
  <c r="S109" i="14"/>
  <c r="S110" i="14" s="1"/>
  <c r="S94" i="14"/>
  <c r="E42" i="14"/>
  <c r="C41" i="14"/>
  <c r="EB19" i="14"/>
  <c r="Q312" i="13"/>
  <c r="AA338" i="13"/>
  <c r="BO337" i="13"/>
  <c r="AO324" i="13"/>
  <c r="AO306" i="13"/>
  <c r="BK334" i="13"/>
  <c r="CA13" i="13"/>
  <c r="BH294" i="13"/>
  <c r="BI239" i="13"/>
  <c r="BH251" i="13"/>
  <c r="BH243" i="13"/>
  <c r="BH250" i="13"/>
  <c r="BH245" i="13"/>
  <c r="AZ251" i="13"/>
  <c r="AZ250" i="13"/>
  <c r="AZ294" i="13"/>
  <c r="AZ243" i="13"/>
  <c r="BA239" i="13"/>
  <c r="AZ245" i="13"/>
  <c r="BL42" i="1"/>
  <c r="BL33" i="1"/>
  <c r="BL22" i="1"/>
  <c r="BL21" i="1"/>
  <c r="G39" i="3"/>
  <c r="G5" i="3"/>
  <c r="G7" i="3"/>
  <c r="CK42" i="1"/>
  <c r="CK33" i="1"/>
  <c r="CK21" i="1"/>
  <c r="CK22" i="1"/>
  <c r="BF34" i="1"/>
  <c r="BU22" i="1"/>
  <c r="BK21" i="1"/>
  <c r="BK22" i="1"/>
  <c r="F39" i="1"/>
  <c r="F7" i="1"/>
  <c r="G8" i="1"/>
  <c r="F5" i="1"/>
  <c r="G109" i="14"/>
  <c r="G110" i="14" s="1"/>
  <c r="G94" i="14"/>
  <c r="BL19" i="14"/>
  <c r="U294" i="13"/>
  <c r="U251" i="13"/>
  <c r="V239" i="13"/>
  <c r="U245" i="13"/>
  <c r="U248" i="13" s="1"/>
  <c r="U250" i="13"/>
  <c r="U243" i="13"/>
  <c r="S337" i="13"/>
  <c r="AO245" i="13"/>
  <c r="AO248" i="13" s="1"/>
  <c r="AO243" i="13"/>
  <c r="AO294" i="13"/>
  <c r="AO251" i="13"/>
  <c r="AO250" i="13"/>
  <c r="AP239" i="13"/>
  <c r="AP240" i="13" s="1"/>
  <c r="BK337" i="13"/>
  <c r="BK336" i="13"/>
  <c r="AF294" i="13"/>
  <c r="AF251" i="13"/>
  <c r="AF245" i="13"/>
  <c r="AG239" i="13"/>
  <c r="AG240" i="13" s="1"/>
  <c r="AF243" i="13"/>
  <c r="AF250" i="13"/>
  <c r="BH324" i="13"/>
  <c r="BH304" i="13"/>
  <c r="BH306" i="13"/>
  <c r="AZ304" i="13"/>
  <c r="AZ306" i="13"/>
  <c r="AZ324" i="13"/>
  <c r="AM299" i="13"/>
  <c r="AM281" i="13"/>
  <c r="AM254" i="13"/>
  <c r="AE42" i="5"/>
  <c r="AE27" i="5"/>
  <c r="C41" i="5"/>
  <c r="AS9" i="4"/>
  <c r="AF24" i="5"/>
  <c r="AF42" i="5"/>
  <c r="H167" i="14"/>
  <c r="F166" i="14"/>
  <c r="F170" i="14" s="1"/>
  <c r="F171" i="14" s="1"/>
  <c r="F173" i="14" s="1"/>
  <c r="C100" i="14"/>
  <c r="E101" i="14"/>
  <c r="E121" i="14"/>
  <c r="C120" i="14"/>
  <c r="BE19" i="14"/>
  <c r="GO5" i="14"/>
  <c r="GO19" i="14" s="1"/>
  <c r="BO10" i="13"/>
  <c r="W300" i="13"/>
  <c r="W241" i="13"/>
  <c r="W9" i="13"/>
  <c r="K67" i="9"/>
  <c r="I10" i="12"/>
  <c r="D8" i="11"/>
  <c r="AL51" i="2"/>
  <c r="AL51" i="3" s="1"/>
  <c r="DR12" i="14"/>
  <c r="AP17" i="13"/>
  <c r="DB93" i="14"/>
  <c r="DB20" i="14"/>
  <c r="U306" i="13"/>
  <c r="U304" i="13"/>
  <c r="U324" i="13"/>
  <c r="AG190" i="13"/>
  <c r="AF371" i="13"/>
  <c r="AI239" i="13"/>
  <c r="AH251" i="13"/>
  <c r="AH294" i="13"/>
  <c r="AH243" i="13"/>
  <c r="AH245" i="13"/>
  <c r="AH250" i="13"/>
  <c r="AF304" i="13"/>
  <c r="AF306" i="13"/>
  <c r="AF324" i="13"/>
  <c r="BD281" i="13"/>
  <c r="BD299" i="13"/>
  <c r="BD254" i="13"/>
  <c r="AS9" i="5"/>
  <c r="D42" i="5"/>
  <c r="AE41" i="5"/>
  <c r="D36" i="1"/>
  <c r="D38" i="1"/>
  <c r="C25" i="1"/>
  <c r="BH22" i="1"/>
  <c r="BH42" i="1"/>
  <c r="BH21" i="1"/>
  <c r="BH33" i="1"/>
  <c r="BN42" i="1"/>
  <c r="BN33" i="1"/>
  <c r="BN21" i="1"/>
  <c r="BN22" i="1"/>
  <c r="AH34" i="1"/>
  <c r="F103" i="14"/>
  <c r="H104" i="14"/>
  <c r="AN330" i="13"/>
  <c r="AN336" i="13" s="1"/>
  <c r="O16" i="12"/>
  <c r="AN16" i="13"/>
  <c r="C159" i="14"/>
  <c r="E145" i="14"/>
  <c r="E167" i="14"/>
  <c r="C166" i="14"/>
  <c r="C170" i="14" s="1"/>
  <c r="C171" i="14" s="1"/>
  <c r="DK93" i="14"/>
  <c r="DK20" i="14"/>
  <c r="ER19" i="14"/>
  <c r="DA19" i="14"/>
  <c r="BV5" i="14"/>
  <c r="BK201" i="13"/>
  <c r="AA23" i="4"/>
  <c r="S201" i="13"/>
  <c r="AV206" i="13"/>
  <c r="AV189" i="13"/>
  <c r="AT335" i="13"/>
  <c r="BS294" i="13"/>
  <c r="BS251" i="13"/>
  <c r="BS250" i="13"/>
  <c r="BS243" i="13"/>
  <c r="BS245" i="13"/>
  <c r="BS248" i="13" s="1"/>
  <c r="BT239" i="13"/>
  <c r="BT240" i="13" s="1"/>
  <c r="BK250" i="13"/>
  <c r="BL239" i="13"/>
  <c r="BL240" i="13" s="1"/>
  <c r="BK245" i="13"/>
  <c r="BK294" i="13"/>
  <c r="BK243" i="13"/>
  <c r="T50" i="12"/>
  <c r="AH324" i="13"/>
  <c r="AH304" i="13"/>
  <c r="AH306" i="13"/>
  <c r="D15" i="11"/>
  <c r="X255" i="13"/>
  <c r="X23" i="13"/>
  <c r="AH14" i="5"/>
  <c r="AM294" i="13"/>
  <c r="AM251" i="13"/>
  <c r="AM245" i="13"/>
  <c r="AM243" i="13"/>
  <c r="AN239" i="13"/>
  <c r="AN240" i="13" s="1"/>
  <c r="AM250" i="13"/>
  <c r="E70" i="9"/>
  <c r="E44" i="9"/>
  <c r="E50" i="9" s="1"/>
  <c r="Z41" i="5"/>
  <c r="AQ34" i="1"/>
  <c r="AE30" i="1"/>
  <c r="AE46" i="1" s="1"/>
  <c r="AE47" i="1" s="1"/>
  <c r="AE48" i="1" s="1"/>
  <c r="AM22" i="1"/>
  <c r="AM21" i="1"/>
  <c r="CB33" i="13"/>
  <c r="O31" i="12"/>
  <c r="F29" i="11"/>
  <c r="BU45" i="13"/>
  <c r="BU343" i="13" s="1"/>
  <c r="Z45" i="12"/>
  <c r="GK93" i="14"/>
  <c r="GK20" i="14"/>
  <c r="BA22" i="14"/>
  <c r="G32" i="12"/>
  <c r="D30" i="11"/>
  <c r="BF301" i="13"/>
  <c r="BF304" i="13" s="1"/>
  <c r="V21" i="5"/>
  <c r="V23" i="5" s="1"/>
  <c r="V13" i="5"/>
  <c r="AT66" i="9"/>
  <c r="BU51" i="2"/>
  <c r="BU51" i="3" s="1"/>
  <c r="BK302" i="13"/>
  <c r="BK304" i="13" s="1"/>
  <c r="BK246" i="13"/>
  <c r="BY15" i="13"/>
  <c r="BX15" i="13"/>
  <c r="W13" i="12"/>
  <c r="BK9" i="13"/>
  <c r="H11" i="11"/>
  <c r="AA22" i="5"/>
  <c r="DI19" i="14"/>
  <c r="F44" i="14"/>
  <c r="H45" i="14"/>
  <c r="F116" i="14"/>
  <c r="F136" i="14" s="1"/>
  <c r="H117" i="14"/>
  <c r="Y330" i="13"/>
  <c r="J16" i="12"/>
  <c r="C92" i="12"/>
  <c r="D195" i="13"/>
  <c r="C195" i="13"/>
  <c r="EY5" i="14"/>
  <c r="EY19" i="14" s="1"/>
  <c r="BA10" i="13"/>
  <c r="BA9" i="13" s="1"/>
  <c r="BA23" i="13" s="1"/>
  <c r="AY301" i="13"/>
  <c r="AY304" i="13" s="1"/>
  <c r="O21" i="5"/>
  <c r="S9" i="12"/>
  <c r="AM66" i="9"/>
  <c r="O13" i="5"/>
  <c r="BN51" i="2"/>
  <c r="BN51" i="3" s="1"/>
  <c r="AK300" i="13"/>
  <c r="AK241" i="13"/>
  <c r="Y67" i="9"/>
  <c r="AZ51" i="2"/>
  <c r="AZ51" i="3" s="1"/>
  <c r="BO367" i="13"/>
  <c r="BX93" i="13"/>
  <c r="BR48" i="13"/>
  <c r="BR344" i="13" s="1"/>
  <c r="BS306" i="13"/>
  <c r="BS304" i="13"/>
  <c r="BS324" i="13"/>
  <c r="BD256" i="13"/>
  <c r="BK324" i="13"/>
  <c r="BV319" i="13"/>
  <c r="BK306" i="13"/>
  <c r="BZ13" i="13"/>
  <c r="BR294" i="13"/>
  <c r="BR250" i="13"/>
  <c r="BR245" i="13"/>
  <c r="BR251" i="13"/>
  <c r="BS239" i="13"/>
  <c r="BS240" i="13" s="1"/>
  <c r="AM324" i="13"/>
  <c r="AM304" i="13"/>
  <c r="AM306" i="13"/>
  <c r="BM42" i="1"/>
  <c r="BM33" i="1"/>
  <c r="BM21" i="1"/>
  <c r="BM22" i="1"/>
  <c r="GX12" i="14"/>
  <c r="BR17" i="13"/>
  <c r="EI93" i="14"/>
  <c r="EI20" i="14"/>
  <c r="C31" i="12"/>
  <c r="EW93" i="14"/>
  <c r="EW20" i="14"/>
  <c r="FZ5" i="14"/>
  <c r="BJ10" i="13"/>
  <c r="M109" i="14"/>
  <c r="M110" i="14" s="1"/>
  <c r="M94" i="14"/>
  <c r="DR5" i="14"/>
  <c r="AP10" i="13"/>
  <c r="AO22" i="14"/>
  <c r="O27" i="13"/>
  <c r="BA334" i="13"/>
  <c r="AX255" i="13"/>
  <c r="AX23" i="13"/>
  <c r="N26" i="5"/>
  <c r="N27" i="5" s="1"/>
  <c r="AR250" i="13"/>
  <c r="AR245" i="13"/>
  <c r="AR294" i="13"/>
  <c r="AR243" i="13"/>
  <c r="AR240" i="13"/>
  <c r="AS239" i="13"/>
  <c r="AR251" i="13"/>
  <c r="X338" i="13"/>
  <c r="BR324" i="13"/>
  <c r="BR304" i="13"/>
  <c r="BR306" i="13"/>
  <c r="BK34" i="1"/>
  <c r="AN42" i="1"/>
  <c r="AN33" i="1"/>
  <c r="AN22" i="1"/>
  <c r="AN21" i="1"/>
  <c r="AZ22" i="1"/>
  <c r="H92" i="14"/>
  <c r="F91" i="14"/>
  <c r="EJ5" i="14"/>
  <c r="AV10" i="13"/>
  <c r="C79" i="14"/>
  <c r="E80" i="14"/>
  <c r="C192" i="13"/>
  <c r="D192" i="13"/>
  <c r="DT93" i="14"/>
  <c r="DT20" i="14"/>
  <c r="EP93" i="14"/>
  <c r="EP20" i="14"/>
  <c r="FX19" i="14"/>
  <c r="DQ93" i="14"/>
  <c r="DQ20" i="14"/>
  <c r="BJ250" i="13"/>
  <c r="BK239" i="13"/>
  <c r="BK240" i="13" s="1"/>
  <c r="BJ294" i="13"/>
  <c r="BJ251" i="13"/>
  <c r="BJ245" i="13"/>
  <c r="BJ248" i="13" s="1"/>
  <c r="AX334" i="13"/>
  <c r="AB324" i="13"/>
  <c r="AB304" i="13"/>
  <c r="AB306" i="13"/>
  <c r="AR306" i="13"/>
  <c r="AR304" i="13"/>
  <c r="AR324" i="13"/>
  <c r="BB338" i="13"/>
  <c r="S255" i="13"/>
  <c r="S23" i="13"/>
  <c r="AG294" i="13"/>
  <c r="AH239" i="13"/>
  <c r="AH240" i="13" s="1"/>
  <c r="AG251" i="13"/>
  <c r="AG245" i="13"/>
  <c r="AG248" i="13" s="1"/>
  <c r="AG243" i="13"/>
  <c r="AG250" i="13"/>
  <c r="P4" i="8"/>
  <c r="O5" i="8"/>
  <c r="AP42" i="1"/>
  <c r="AP33" i="1"/>
  <c r="AP21" i="1"/>
  <c r="AP22" i="1"/>
  <c r="E57" i="14"/>
  <c r="C56" i="14"/>
  <c r="C102" i="12"/>
  <c r="C130" i="14"/>
  <c r="E131" i="14"/>
  <c r="BN93" i="14"/>
  <c r="BN20" i="14"/>
  <c r="GV19" i="14"/>
  <c r="AZ201" i="13"/>
  <c r="P23" i="4"/>
  <c r="BO248" i="13"/>
  <c r="BJ256" i="13"/>
  <c r="BJ306" i="13"/>
  <c r="BJ324" i="13"/>
  <c r="AA255" i="13"/>
  <c r="X334" i="13"/>
  <c r="AB251" i="13"/>
  <c r="AB250" i="13"/>
  <c r="AB294" i="13"/>
  <c r="AC239" i="13"/>
  <c r="AB245" i="13"/>
  <c r="AB248" i="13" s="1"/>
  <c r="S294" i="13"/>
  <c r="S250" i="13"/>
  <c r="S245" i="13"/>
  <c r="S248" i="13" s="1"/>
  <c r="S240" i="13"/>
  <c r="S243" i="13"/>
  <c r="T239" i="13"/>
  <c r="T240" i="13" s="1"/>
  <c r="S251" i="13"/>
  <c r="BK335" i="13"/>
  <c r="BU324" i="13"/>
  <c r="BU306" i="13"/>
  <c r="BG254" i="13"/>
  <c r="BG299" i="13"/>
  <c r="BG281" i="13"/>
  <c r="BP304" i="13"/>
  <c r="BP306" i="13"/>
  <c r="BP324" i="13"/>
  <c r="AG324" i="13"/>
  <c r="AG306" i="13"/>
  <c r="AF28" i="3"/>
  <c r="AG25" i="3" s="1"/>
  <c r="AF30" i="3"/>
  <c r="AF46" i="3" s="1"/>
  <c r="AF47" i="3" s="1"/>
  <c r="AF48" i="3" s="1"/>
  <c r="AM34" i="1"/>
  <c r="AH38" i="2"/>
  <c r="AH36" i="2"/>
  <c r="C147" i="14"/>
  <c r="E148" i="14"/>
  <c r="EJ12" i="14"/>
  <c r="AV18" i="13"/>
  <c r="D109" i="14"/>
  <c r="D110" i="14" s="1"/>
  <c r="D94" i="14"/>
  <c r="CF19" i="14"/>
  <c r="J109" i="14"/>
  <c r="J110" i="14" s="1"/>
  <c r="J94" i="14"/>
  <c r="X301" i="13"/>
  <c r="X304" i="13" s="1"/>
  <c r="J9" i="12"/>
  <c r="L66" i="9"/>
  <c r="AM51" i="2"/>
  <c r="AM51" i="3" s="1"/>
  <c r="AI312" i="13"/>
  <c r="AB312" i="13"/>
  <c r="GX5" i="14"/>
  <c r="GX19" i="14" s="1"/>
  <c r="BR10" i="13"/>
  <c r="BR9" i="13" s="1"/>
  <c r="U190" i="13"/>
  <c r="T371" i="13"/>
  <c r="AG367" i="13"/>
  <c r="AL251" i="13"/>
  <c r="AL250" i="13"/>
  <c r="AL294" i="13"/>
  <c r="AL245" i="13"/>
  <c r="AL248" i="13" s="1"/>
  <c r="AL243" i="13"/>
  <c r="AM239" i="13"/>
  <c r="AM240" i="13" s="1"/>
  <c r="BY93" i="13"/>
  <c r="BL191" i="13"/>
  <c r="AT337" i="13"/>
  <c r="BD245" i="13"/>
  <c r="BD294" i="13"/>
  <c r="BD250" i="13"/>
  <c r="BD243" i="13"/>
  <c r="BD251" i="13"/>
  <c r="BE239" i="13"/>
  <c r="BE240" i="13" s="1"/>
  <c r="S306" i="13"/>
  <c r="S304" i="13"/>
  <c r="S324" i="13"/>
  <c r="BB334" i="13"/>
  <c r="BU251" i="13"/>
  <c r="BU245" i="13"/>
  <c r="BU248" i="13" s="1"/>
  <c r="BU243" i="13"/>
  <c r="BV239" i="13"/>
  <c r="BV240" i="13" s="1"/>
  <c r="BU294" i="13"/>
  <c r="BU250" i="13"/>
  <c r="BL336" i="13"/>
  <c r="AU338" i="13"/>
  <c r="BP294" i="13"/>
  <c r="BP250" i="13"/>
  <c r="BP243" i="13"/>
  <c r="BP251" i="13"/>
  <c r="BP245" i="13"/>
  <c r="BQ239" i="13"/>
  <c r="BG294" i="13"/>
  <c r="BH239" i="13"/>
  <c r="BH240" i="13" s="1"/>
  <c r="BG245" i="13"/>
  <c r="BG248" i="13" s="1"/>
  <c r="BG243" i="13"/>
  <c r="BG251" i="13"/>
  <c r="BG250" i="13"/>
  <c r="BZ54" i="13"/>
  <c r="F328" i="13"/>
  <c r="F298" i="13"/>
  <c r="F370" i="13"/>
  <c r="F340" i="13"/>
  <c r="F363" i="13"/>
  <c r="F271" i="13"/>
  <c r="F229" i="13"/>
  <c r="F284" i="13"/>
  <c r="F253" i="13"/>
  <c r="F186" i="13"/>
  <c r="F120" i="13"/>
  <c r="F5" i="13"/>
  <c r="F7" i="13" s="1"/>
  <c r="F6" i="13"/>
  <c r="G4" i="13"/>
  <c r="AA41" i="5"/>
  <c r="M8" i="2"/>
  <c r="L7" i="2"/>
  <c r="L39" i="2"/>
  <c r="L5" i="2"/>
  <c r="L5" i="3"/>
  <c r="L39" i="3"/>
  <c r="M8" i="3"/>
  <c r="L7" i="3"/>
  <c r="AE28" i="2"/>
  <c r="AE25" i="1"/>
  <c r="AE28" i="1" s="1"/>
  <c r="AE61" i="1" s="1"/>
  <c r="AD42" i="1"/>
  <c r="BG21" i="1"/>
  <c r="BG33" i="1"/>
  <c r="BG22" i="1"/>
  <c r="BG42" i="1"/>
  <c r="F100" i="14"/>
  <c r="H101" i="14"/>
  <c r="GR19" i="14"/>
  <c r="C50" i="12"/>
  <c r="C108" i="12"/>
  <c r="E128" i="14"/>
  <c r="C127" i="14"/>
  <c r="AD300" i="13"/>
  <c r="AD241" i="13"/>
  <c r="AE243" i="13" s="1"/>
  <c r="L10" i="12"/>
  <c r="R67" i="9"/>
  <c r="AS51" i="2"/>
  <c r="AS51" i="3" s="1"/>
  <c r="CZ5" i="14"/>
  <c r="AJ10" i="13"/>
  <c r="FI93" i="14"/>
  <c r="FI20" i="14"/>
  <c r="FT5" i="14"/>
  <c r="FT19" i="14" s="1"/>
  <c r="BH10" i="13"/>
  <c r="BD364" i="13"/>
  <c r="BD366" i="13" s="1"/>
  <c r="T12" i="4"/>
  <c r="BA338" i="13"/>
  <c r="AL304" i="13"/>
  <c r="AL306" i="13"/>
  <c r="AL324" i="13"/>
  <c r="BD324" i="13"/>
  <c r="BD304" i="13"/>
  <c r="BD306" i="13"/>
  <c r="BT251" i="13"/>
  <c r="BT294" i="13"/>
  <c r="BU239" i="13"/>
  <c r="BU240" i="13" s="1"/>
  <c r="BT243" i="13"/>
  <c r="BT250" i="13"/>
  <c r="BT245" i="13"/>
  <c r="BT248" i="13" s="1"/>
  <c r="BG26" i="13"/>
  <c r="BG341" i="13" s="1"/>
  <c r="AT367" i="13"/>
  <c r="BE335" i="13"/>
  <c r="BY14" i="13"/>
  <c r="BO338" i="13"/>
  <c r="BG324" i="13"/>
  <c r="BR319" i="13"/>
  <c r="BG304" i="13"/>
  <c r="BG306" i="13"/>
  <c r="S338" i="13"/>
  <c r="E122" i="13"/>
  <c r="E121" i="13"/>
  <c r="E123" i="13" s="1"/>
  <c r="AX294" i="13"/>
  <c r="AX250" i="13"/>
  <c r="AX245" i="13"/>
  <c r="AX248" i="13" s="1"/>
  <c r="AX243" i="13"/>
  <c r="AY239" i="13"/>
  <c r="AY240" i="13" s="1"/>
  <c r="AX251" i="13"/>
  <c r="F9" i="5"/>
  <c r="AX33" i="1"/>
  <c r="AX22" i="1"/>
  <c r="AX21" i="1"/>
  <c r="AX42" i="1"/>
  <c r="CD22" i="1"/>
  <c r="CD33" i="1"/>
  <c r="CD21" i="1"/>
  <c r="CD42" i="1"/>
  <c r="BZ22" i="1"/>
  <c r="BZ33" i="1"/>
  <c r="G66" i="1"/>
  <c r="BZ42" i="1"/>
  <c r="BZ21" i="1"/>
  <c r="L7" i="1"/>
  <c r="L39" i="1"/>
  <c r="L36" i="1" s="1"/>
  <c r="L5" i="1"/>
  <c r="M8" i="1"/>
  <c r="W175" i="13"/>
  <c r="X201" i="13"/>
  <c r="AA153" i="13"/>
  <c r="BF153" i="13"/>
  <c r="T163" i="13"/>
  <c r="T201" i="13" s="1"/>
  <c r="H160" i="12"/>
  <c r="H159" i="12" s="1"/>
  <c r="W207" i="13"/>
  <c r="I165" i="12"/>
  <c r="BD196" i="13"/>
  <c r="BC196" i="13"/>
  <c r="GG171" i="14"/>
  <c r="GG173" i="14" s="1"/>
  <c r="Z168" i="13"/>
  <c r="U153" i="13"/>
  <c r="U168" i="13"/>
  <c r="BY127" i="14"/>
  <c r="AA136" i="13"/>
  <c r="AA135" i="13" s="1"/>
  <c r="AR153" i="13"/>
  <c r="AO155" i="13"/>
  <c r="AO197" i="13" s="1"/>
  <c r="O153" i="12"/>
  <c r="O151" i="12" s="1"/>
  <c r="J136" i="12"/>
  <c r="D134" i="11"/>
  <c r="G123" i="12"/>
  <c r="G120" i="12" s="1"/>
  <c r="Q124" i="13"/>
  <c r="GP143" i="14"/>
  <c r="GP173" i="14" s="1"/>
  <c r="BS142" i="14"/>
  <c r="Y146" i="13"/>
  <c r="Y195" i="13" s="1"/>
  <c r="BA127" i="14"/>
  <c r="S136" i="13"/>
  <c r="S135" i="13" s="1"/>
  <c r="EH143" i="14"/>
  <c r="EH173" i="14" s="1"/>
  <c r="H134" i="11"/>
  <c r="Z136" i="12"/>
  <c r="U371" i="13"/>
  <c r="V190" i="13"/>
  <c r="CQ103" i="14"/>
  <c r="AG109" i="13"/>
  <c r="ES100" i="14"/>
  <c r="AY106" i="13"/>
  <c r="DL127" i="14"/>
  <c r="AN136" i="13"/>
  <c r="AN135" i="13" s="1"/>
  <c r="EM100" i="14"/>
  <c r="AW106" i="13"/>
  <c r="DP136" i="14"/>
  <c r="DP143" i="14" s="1"/>
  <c r="DP173" i="14" s="1"/>
  <c r="FT79" i="14"/>
  <c r="BH85" i="13"/>
  <c r="BD91" i="14"/>
  <c r="T96" i="13"/>
  <c r="BA100" i="14"/>
  <c r="S106" i="13"/>
  <c r="S105" i="13" s="1"/>
  <c r="CB100" i="14"/>
  <c r="AB106" i="13"/>
  <c r="AB105" i="13" s="1"/>
  <c r="BL108" i="13"/>
  <c r="W109" i="12"/>
  <c r="H107" i="11"/>
  <c r="G89" i="11"/>
  <c r="U91" i="12"/>
  <c r="P91" i="12"/>
  <c r="F89" i="11"/>
  <c r="EY91" i="14"/>
  <c r="BA96" i="13"/>
  <c r="BA95" i="13" s="1"/>
  <c r="BA350" i="13" s="1"/>
  <c r="EJ68" i="14"/>
  <c r="AV73" i="13"/>
  <c r="AV257" i="13" s="1"/>
  <c r="L33" i="5" s="1"/>
  <c r="GI75" i="14"/>
  <c r="BM80" i="13"/>
  <c r="BY60" i="14"/>
  <c r="AA65" i="13"/>
  <c r="BD68" i="14"/>
  <c r="T73" i="13"/>
  <c r="T72" i="13" s="1"/>
  <c r="T347" i="13" s="1"/>
  <c r="EM44" i="14"/>
  <c r="AW49" i="13"/>
  <c r="AW48" i="13" s="1"/>
  <c r="AW344" i="13" s="1"/>
  <c r="GL22" i="14"/>
  <c r="BN27" i="13"/>
  <c r="EA37" i="14"/>
  <c r="AS42" i="13"/>
  <c r="DX37" i="14"/>
  <c r="AR42" i="13"/>
  <c r="BS22" i="14"/>
  <c r="Y28" i="13"/>
  <c r="CE22" i="14"/>
  <c r="AC27" i="13"/>
  <c r="R28" i="12"/>
  <c r="BA68" i="9"/>
  <c r="AC22" i="5"/>
  <c r="ET93" i="14"/>
  <c r="ET20" i="14"/>
  <c r="GP19" i="14"/>
  <c r="CE5" i="14"/>
  <c r="CE19" i="14" s="1"/>
  <c r="AC10" i="13"/>
  <c r="AC9" i="13" s="1"/>
  <c r="CX93" i="14"/>
  <c r="CX20" i="14"/>
  <c r="CN5" i="14"/>
  <c r="CN19" i="14" s="1"/>
  <c r="AF10" i="13"/>
  <c r="FK5" i="14"/>
  <c r="FK19" i="14" s="1"/>
  <c r="BE11" i="13"/>
  <c r="CA11" i="13" s="1"/>
  <c r="FR19" i="14"/>
  <c r="AW364" i="13"/>
  <c r="M12" i="4"/>
  <c r="AV259" i="13"/>
  <c r="AV367" i="13"/>
  <c r="BT306" i="13"/>
  <c r="BT324" i="13"/>
  <c r="BT304" i="13"/>
  <c r="BB367" i="13"/>
  <c r="BB259" i="13"/>
  <c r="BV9" i="13"/>
  <c r="Y250" i="13"/>
  <c r="Z239" i="13"/>
  <c r="Z240" i="13" s="1"/>
  <c r="Y251" i="13"/>
  <c r="Y245" i="13"/>
  <c r="Y294" i="13"/>
  <c r="Y243" i="13"/>
  <c r="BP83" i="13"/>
  <c r="BP349" i="13" s="1"/>
  <c r="Z324" i="13"/>
  <c r="Z306" i="13"/>
  <c r="AD334" i="13"/>
  <c r="AM256" i="13"/>
  <c r="D54" i="11"/>
  <c r="AX304" i="13"/>
  <c r="AX324" i="13"/>
  <c r="AX306" i="13"/>
  <c r="AF9" i="2"/>
  <c r="AE32" i="2"/>
  <c r="BI22" i="1"/>
  <c r="BI42" i="1"/>
  <c r="BI21" i="1"/>
  <c r="BI33" i="1"/>
  <c r="AO42" i="1"/>
  <c r="AO33" i="1"/>
  <c r="AO22" i="1"/>
  <c r="AO21" i="1"/>
  <c r="E38" i="1"/>
  <c r="E36" i="1"/>
  <c r="O115" i="14"/>
  <c r="Q115" i="14" s="1"/>
  <c r="Q2" i="14"/>
  <c r="O4" i="14"/>
  <c r="R2" i="14"/>
  <c r="O3" i="14"/>
  <c r="E6" i="14"/>
  <c r="C5" i="14"/>
  <c r="C19" i="14" s="1"/>
  <c r="E117" i="14"/>
  <c r="C116" i="14"/>
  <c r="AK333" i="13"/>
  <c r="N20" i="12"/>
  <c r="S12" i="12"/>
  <c r="G10" i="11"/>
  <c r="Q22" i="5"/>
  <c r="AR22" i="5" s="1"/>
  <c r="GW93" i="14"/>
  <c r="GW20" i="14"/>
  <c r="CM93" i="14"/>
  <c r="CM20" i="14"/>
  <c r="BW19" i="14"/>
  <c r="C294" i="13"/>
  <c r="C250" i="13"/>
  <c r="C245" i="13"/>
  <c r="C243" i="13"/>
  <c r="D239" i="13"/>
  <c r="D241" i="13" s="1"/>
  <c r="C251" i="13"/>
  <c r="AJ371" i="13"/>
  <c r="CB93" i="13"/>
  <c r="AT294" i="13"/>
  <c r="AT250" i="13"/>
  <c r="AT245" i="13"/>
  <c r="AT248" i="13" s="1"/>
  <c r="AT251" i="13"/>
  <c r="AT243" i="13"/>
  <c r="AU239" i="13"/>
  <c r="AD26" i="13"/>
  <c r="AD341" i="13" s="1"/>
  <c r="Y324" i="13"/>
  <c r="Y306" i="13"/>
  <c r="Z243" i="13"/>
  <c r="Z245" i="13"/>
  <c r="AA239" i="13"/>
  <c r="Z294" i="13"/>
  <c r="Z250" i="13"/>
  <c r="Z251" i="13"/>
  <c r="P337" i="13"/>
  <c r="H49" i="12"/>
  <c r="G38" i="4"/>
  <c r="BW21" i="1"/>
  <c r="BW33" i="1"/>
  <c r="BW22" i="1"/>
  <c r="BW42" i="1"/>
  <c r="K38" i="1"/>
  <c r="CE22" i="1"/>
  <c r="CE21" i="1"/>
  <c r="CE33" i="1"/>
  <c r="CE42" i="1"/>
  <c r="ES96" i="14"/>
  <c r="AY102" i="13"/>
  <c r="AU100" i="14"/>
  <c r="Q107" i="13"/>
  <c r="Q105" i="13" s="1"/>
  <c r="FT103" i="14"/>
  <c r="BH109" i="13"/>
  <c r="ED91" i="14"/>
  <c r="AT96" i="13"/>
  <c r="AT95" i="13" s="1"/>
  <c r="AT350" i="13" s="1"/>
  <c r="HJ91" i="14"/>
  <c r="BV96" i="13"/>
  <c r="Y102" i="12"/>
  <c r="G83" i="12"/>
  <c r="P83" i="13"/>
  <c r="P349" i="13" s="1"/>
  <c r="V90" i="12"/>
  <c r="G88" i="11"/>
  <c r="AX79" i="14"/>
  <c r="R84" i="13"/>
  <c r="AU75" i="14"/>
  <c r="Q80" i="13"/>
  <c r="AD79" i="13"/>
  <c r="AD348" i="13" s="1"/>
  <c r="L79" i="12"/>
  <c r="FB56" i="14"/>
  <c r="BB61" i="13"/>
  <c r="AO44" i="14"/>
  <c r="O50" i="13"/>
  <c r="O50" i="12"/>
  <c r="F48" i="11"/>
  <c r="T52" i="12"/>
  <c r="G50" i="11"/>
  <c r="BM44" i="14"/>
  <c r="W49" i="13"/>
  <c r="W48" i="13" s="1"/>
  <c r="W344" i="13" s="1"/>
  <c r="CZ44" i="14"/>
  <c r="AJ49" i="13"/>
  <c r="AR22" i="14"/>
  <c r="AR93" i="14" s="1"/>
  <c r="P27" i="13"/>
  <c r="HG41" i="14"/>
  <c r="CW37" i="14"/>
  <c r="AI42" i="13"/>
  <c r="P28" i="12"/>
  <c r="F26" i="11"/>
  <c r="FQ22" i="14"/>
  <c r="FQ93" i="14" s="1"/>
  <c r="CZ22" i="14"/>
  <c r="AJ27" i="13"/>
  <c r="H17" i="11"/>
  <c r="X19" i="12"/>
  <c r="ES22" i="14"/>
  <c r="AY29" i="13"/>
  <c r="HD5" i="14"/>
  <c r="HD19" i="14" s="1"/>
  <c r="BT10" i="13"/>
  <c r="L11" i="12"/>
  <c r="S68" i="9"/>
  <c r="AE9" i="13"/>
  <c r="E9" i="11"/>
  <c r="AI300" i="13"/>
  <c r="AP319" i="13" s="1"/>
  <c r="AI241" i="13"/>
  <c r="W67" i="9"/>
  <c r="AX51" i="2"/>
  <c r="AX51" i="3" s="1"/>
  <c r="AG301" i="13"/>
  <c r="AG304" i="13" s="1"/>
  <c r="M9" i="12"/>
  <c r="E7" i="11"/>
  <c r="U66" i="9"/>
  <c r="AV51" i="2"/>
  <c r="AV51" i="3" s="1"/>
  <c r="H13" i="14"/>
  <c r="F12" i="14"/>
  <c r="F159" i="14"/>
  <c r="H145" i="14"/>
  <c r="N165" i="14"/>
  <c r="F173" i="13" s="1"/>
  <c r="N168" i="14"/>
  <c r="F176" i="13" s="1"/>
  <c r="N157" i="14"/>
  <c r="F165" i="13" s="1"/>
  <c r="N162" i="14"/>
  <c r="F170" i="13" s="1"/>
  <c r="N161" i="14"/>
  <c r="F169" i="13" s="1"/>
  <c r="N163" i="14"/>
  <c r="F171" i="13" s="1"/>
  <c r="N152" i="14"/>
  <c r="F160" i="13" s="1"/>
  <c r="N149" i="14"/>
  <c r="F157" i="13" s="1"/>
  <c r="N153" i="14"/>
  <c r="F161" i="13" s="1"/>
  <c r="F200" i="13" s="1"/>
  <c r="N135" i="14"/>
  <c r="F143" i="13" s="1"/>
  <c r="N146" i="14"/>
  <c r="F154" i="13" s="1"/>
  <c r="N141" i="14"/>
  <c r="F149" i="13" s="1"/>
  <c r="N150" i="14"/>
  <c r="F158" i="13" s="1"/>
  <c r="F211" i="13" s="1"/>
  <c r="N125" i="14"/>
  <c r="F133" i="13" s="1"/>
  <c r="N132" i="14"/>
  <c r="F140" i="13" s="1"/>
  <c r="N158" i="14"/>
  <c r="F166" i="13" s="1"/>
  <c r="N140" i="14"/>
  <c r="F148" i="13" s="1"/>
  <c r="N138" i="14"/>
  <c r="F146" i="13" s="1"/>
  <c r="N139" i="14"/>
  <c r="F147" i="13" s="1"/>
  <c r="N134" i="14"/>
  <c r="F142" i="13" s="1"/>
  <c r="N129" i="14"/>
  <c r="F137" i="13" s="1"/>
  <c r="N124" i="14"/>
  <c r="F132" i="13" s="1"/>
  <c r="N119" i="14"/>
  <c r="F127" i="13" s="1"/>
  <c r="N133" i="14"/>
  <c r="F141" i="13" s="1"/>
  <c r="N107" i="14"/>
  <c r="F112" i="13" s="1"/>
  <c r="N106" i="14"/>
  <c r="F111" i="13" s="1"/>
  <c r="N151" i="14"/>
  <c r="F159" i="13" s="1"/>
  <c r="N126" i="14"/>
  <c r="F134" i="13" s="1"/>
  <c r="N118" i="14"/>
  <c r="F126" i="13" s="1"/>
  <c r="N105" i="14"/>
  <c r="F110" i="13" s="1"/>
  <c r="N123" i="14"/>
  <c r="F131" i="13" s="1"/>
  <c r="N122" i="14"/>
  <c r="F130" i="13" s="1"/>
  <c r="N99" i="14"/>
  <c r="F104" i="13" s="1"/>
  <c r="N90" i="14"/>
  <c r="F94" i="13" s="1"/>
  <c r="N108" i="14"/>
  <c r="F113" i="13" s="1"/>
  <c r="N78" i="14"/>
  <c r="F82" i="13" s="1"/>
  <c r="N98" i="14"/>
  <c r="F103" i="13" s="1"/>
  <c r="N102" i="14"/>
  <c r="F107" i="13" s="1"/>
  <c r="N81" i="14"/>
  <c r="F85" i="13" s="1"/>
  <c r="N67" i="14"/>
  <c r="F71" i="13" s="1"/>
  <c r="N58" i="14"/>
  <c r="F62" i="13" s="1"/>
  <c r="N55" i="14"/>
  <c r="F59" i="13" s="1"/>
  <c r="N49" i="14"/>
  <c r="F53" i="13" s="1"/>
  <c r="N82" i="14"/>
  <c r="F86" i="13" s="1"/>
  <c r="N62" i="14"/>
  <c r="F66" i="13" s="1"/>
  <c r="N59" i="14"/>
  <c r="F63" i="13" s="1"/>
  <c r="N50" i="14"/>
  <c r="F54" i="13" s="1"/>
  <c r="N48" i="14"/>
  <c r="F52" i="13" s="1"/>
  <c r="N77" i="14"/>
  <c r="F81" i="13" s="1"/>
  <c r="N33" i="14"/>
  <c r="F37" i="13" s="1"/>
  <c r="N39" i="14"/>
  <c r="F44" i="13" s="1"/>
  <c r="N36" i="14"/>
  <c r="F40" i="13" s="1"/>
  <c r="N31" i="14"/>
  <c r="F35" i="13" s="1"/>
  <c r="N28" i="14"/>
  <c r="F32" i="13" s="1"/>
  <c r="N24" i="14"/>
  <c r="F28" i="13" s="1"/>
  <c r="N26" i="14"/>
  <c r="F30" i="13" s="1"/>
  <c r="N43" i="14"/>
  <c r="N30" i="14"/>
  <c r="F34" i="13" s="1"/>
  <c r="N27" i="14"/>
  <c r="F31" i="13" s="1"/>
  <c r="N32" i="14"/>
  <c r="F36" i="13" s="1"/>
  <c r="N25" i="14"/>
  <c r="F29" i="13" s="1"/>
  <c r="N29" i="14"/>
  <c r="F33" i="13" s="1"/>
  <c r="N14" i="14"/>
  <c r="F18" i="13" s="1"/>
  <c r="N18" i="14"/>
  <c r="F22" i="13" s="1"/>
  <c r="N11" i="14"/>
  <c r="F15" i="13" s="1"/>
  <c r="E13" i="14"/>
  <c r="C12" i="14"/>
  <c r="C61" i="12"/>
  <c r="E104" i="14"/>
  <c r="C103" i="14"/>
  <c r="AY380" i="13"/>
  <c r="AY331" i="13"/>
  <c r="S17" i="12"/>
  <c r="BZ19" i="13"/>
  <c r="CA19" i="13"/>
  <c r="G15" i="11"/>
  <c r="FS93" i="14"/>
  <c r="FS20" i="14"/>
  <c r="EN93" i="14"/>
  <c r="EN20" i="14"/>
  <c r="BY5" i="14"/>
  <c r="BY19" i="14" s="1"/>
  <c r="AA10" i="13"/>
  <c r="GC5" i="14"/>
  <c r="GC19" i="14" s="1"/>
  <c r="BM312" i="13"/>
  <c r="BZ91" i="13"/>
  <c r="AD337" i="13"/>
  <c r="BC294" i="13"/>
  <c r="BD239" i="13"/>
  <c r="BD240" i="13" s="1"/>
  <c r="BC250" i="13"/>
  <c r="BC251" i="13"/>
  <c r="BC243" i="13"/>
  <c r="BC245" i="13"/>
  <c r="BC248" i="13" s="1"/>
  <c r="AO336" i="13"/>
  <c r="AO337" i="13"/>
  <c r="AT306" i="13"/>
  <c r="AT324" i="13"/>
  <c r="AT304" i="13"/>
  <c r="P338" i="13"/>
  <c r="BY72" i="13"/>
  <c r="V294" i="13"/>
  <c r="V251" i="13"/>
  <c r="W239" i="13"/>
  <c r="V245" i="13"/>
  <c r="V248" i="13" s="1"/>
  <c r="V250" i="13"/>
  <c r="V240" i="13"/>
  <c r="V243" i="13"/>
  <c r="BZ14" i="13"/>
  <c r="R44" i="4"/>
  <c r="BS299" i="13"/>
  <c r="BS281" i="13"/>
  <c r="BS254" i="13"/>
  <c r="D41" i="5"/>
  <c r="AF34" i="1"/>
  <c r="CF22" i="1"/>
  <c r="CF21" i="1"/>
  <c r="CF33" i="1"/>
  <c r="CF42" i="1"/>
  <c r="D313" i="13"/>
  <c r="C13" i="12"/>
  <c r="C84" i="12"/>
  <c r="AR20" i="14"/>
  <c r="AH312" i="13"/>
  <c r="AA312" i="13"/>
  <c r="M11" i="12"/>
  <c r="U68" i="9"/>
  <c r="BL294" i="13"/>
  <c r="BM239" i="13"/>
  <c r="BM240" i="13" s="1"/>
  <c r="BL251" i="13"/>
  <c r="BL250" i="13"/>
  <c r="BL243" i="13"/>
  <c r="BL245" i="13"/>
  <c r="BL248" i="13" s="1"/>
  <c r="BC324" i="13"/>
  <c r="BC306" i="13"/>
  <c r="BN319" i="13"/>
  <c r="CA52" i="13"/>
  <c r="T294" i="13"/>
  <c r="T243" i="13"/>
  <c r="T245" i="13"/>
  <c r="T250" i="13"/>
  <c r="T251" i="13"/>
  <c r="U239" i="13"/>
  <c r="U240" i="13" s="1"/>
  <c r="CC26" i="13"/>
  <c r="V306" i="13"/>
  <c r="V324" i="13"/>
  <c r="V304" i="13"/>
  <c r="CA14" i="13"/>
  <c r="BT48" i="13"/>
  <c r="BT344" i="13" s="1"/>
  <c r="BV245" i="13"/>
  <c r="BV248" i="13" s="1"/>
  <c r="BV251" i="13"/>
  <c r="BV243" i="13"/>
  <c r="BV294" i="13"/>
  <c r="BV250" i="13"/>
  <c r="P255" i="13"/>
  <c r="P261" i="13" s="1"/>
  <c r="P262" i="13" s="1"/>
  <c r="P23" i="13"/>
  <c r="F2" i="10"/>
  <c r="E3" i="10"/>
  <c r="E5" i="10" s="1"/>
  <c r="E4" i="10"/>
  <c r="AF62" i="3"/>
  <c r="AF7" i="3"/>
  <c r="AG8" i="3"/>
  <c r="AF39" i="3"/>
  <c r="AF5" i="3"/>
  <c r="AG34" i="1"/>
  <c r="BS116" i="14"/>
  <c r="Y127" i="13"/>
  <c r="Y124" i="13" s="1"/>
  <c r="EV127" i="14"/>
  <c r="AZ136" i="13"/>
  <c r="AZ135" i="13" s="1"/>
  <c r="FH103" i="14"/>
  <c r="BD109" i="13"/>
  <c r="J122" i="12"/>
  <c r="D120" i="11"/>
  <c r="CL136" i="14"/>
  <c r="CE91" i="14"/>
  <c r="AC96" i="13"/>
  <c r="AC95" i="13" s="1"/>
  <c r="AC350" i="13" s="1"/>
  <c r="DX91" i="14"/>
  <c r="AR96" i="13"/>
  <c r="EM79" i="14"/>
  <c r="AW84" i="13"/>
  <c r="CW75" i="14"/>
  <c r="AI81" i="13"/>
  <c r="AI79" i="13" s="1"/>
  <c r="AI348" i="13" s="1"/>
  <c r="DM136" i="14"/>
  <c r="DM143" i="14" s="1"/>
  <c r="HG75" i="14"/>
  <c r="BU80" i="13"/>
  <c r="EJ60" i="14"/>
  <c r="AV66" i="13"/>
  <c r="CB66" i="13" s="1"/>
  <c r="DL60" i="14"/>
  <c r="AO56" i="14"/>
  <c r="O61" i="13"/>
  <c r="BC48" i="13"/>
  <c r="BC344" i="13" s="1"/>
  <c r="DU44" i="14"/>
  <c r="AQ49" i="13"/>
  <c r="AQ256" i="13" s="1"/>
  <c r="EV22" i="14"/>
  <c r="AZ27" i="13"/>
  <c r="BZ31" i="13"/>
  <c r="S29" i="12"/>
  <c r="G27" i="11"/>
  <c r="FK41" i="14"/>
  <c r="BE46" i="13"/>
  <c r="BA37" i="14"/>
  <c r="S42" i="13"/>
  <c r="FW22" i="14"/>
  <c r="FB41" i="14"/>
  <c r="BB46" i="13"/>
  <c r="HJ22" i="14"/>
  <c r="AI380" i="13"/>
  <c r="AI331" i="13"/>
  <c r="AI336" i="13" s="1"/>
  <c r="M17" i="12"/>
  <c r="E15" i="11"/>
  <c r="V93" i="14"/>
  <c r="V20" i="14"/>
  <c r="AU12" i="14"/>
  <c r="Q17" i="13"/>
  <c r="DM93" i="14"/>
  <c r="DM20" i="14"/>
  <c r="AW301" i="13"/>
  <c r="AW304" i="13" s="1"/>
  <c r="R9" i="12"/>
  <c r="M21" i="5"/>
  <c r="AK66" i="9"/>
  <c r="M13" i="5"/>
  <c r="BL51" i="2"/>
  <c r="BL51" i="3" s="1"/>
  <c r="H57" i="14"/>
  <c r="F56" i="14"/>
  <c r="E18" i="14"/>
  <c r="C22" i="13"/>
  <c r="C75" i="14"/>
  <c r="E76" i="14"/>
  <c r="FY93" i="14"/>
  <c r="FY20" i="14"/>
  <c r="ES5" i="14"/>
  <c r="ES19" i="14" s="1"/>
  <c r="AY10" i="13"/>
  <c r="GH93" i="14"/>
  <c r="GH20" i="14"/>
  <c r="H6" i="14"/>
  <c r="F5" i="14"/>
  <c r="F19" i="14" s="1"/>
  <c r="Z301" i="13"/>
  <c r="Z304" i="13" s="1"/>
  <c r="Z9" i="13"/>
  <c r="N66" i="9"/>
  <c r="AO51" i="2"/>
  <c r="AO51" i="3" s="1"/>
  <c r="EU93" i="14"/>
  <c r="EU20" i="14"/>
  <c r="BO79" i="13"/>
  <c r="BO348" i="13" s="1"/>
  <c r="BJ48" i="13"/>
  <c r="BJ344" i="13" s="1"/>
  <c r="BL306" i="13"/>
  <c r="BL324" i="13"/>
  <c r="AE294" i="13"/>
  <c r="AE251" i="13"/>
  <c r="AE245" i="13"/>
  <c r="AF239" i="13"/>
  <c r="AF240" i="13" s="1"/>
  <c r="AE250" i="13"/>
  <c r="BZ52" i="13"/>
  <c r="T324" i="13"/>
  <c r="T304" i="13"/>
  <c r="T306" i="13"/>
  <c r="S335" i="13"/>
  <c r="BV26" i="13"/>
  <c r="BV341" i="13" s="1"/>
  <c r="AW294" i="13"/>
  <c r="AW251" i="13"/>
  <c r="AW245" i="13"/>
  <c r="AW243" i="13"/>
  <c r="AX239" i="13"/>
  <c r="AX240" i="13" s="1"/>
  <c r="AW250" i="13"/>
  <c r="AP250" i="13"/>
  <c r="AP251" i="13"/>
  <c r="AP294" i="13"/>
  <c r="AP243" i="13"/>
  <c r="AQ239" i="13"/>
  <c r="AQ240" i="13" s="1"/>
  <c r="AP245" i="13"/>
  <c r="AP248" i="13" s="1"/>
  <c r="BL335" i="13"/>
  <c r="BV306" i="13"/>
  <c r="BV324" i="13"/>
  <c r="BV304" i="13"/>
  <c r="P334" i="13"/>
  <c r="AH42" i="5"/>
  <c r="G9" i="4"/>
  <c r="J41" i="5"/>
  <c r="CI34" i="1"/>
  <c r="BF22" i="1"/>
  <c r="BF21" i="1"/>
  <c r="BF42" i="1"/>
  <c r="BF33" i="1"/>
  <c r="BB22" i="1"/>
  <c r="BB21" i="1"/>
  <c r="BB33" i="1"/>
  <c r="BB42" i="1"/>
  <c r="AI42" i="1"/>
  <c r="AI21" i="1"/>
  <c r="AI33" i="1"/>
  <c r="AI22" i="1"/>
  <c r="C9" i="1"/>
  <c r="C96" i="14"/>
  <c r="E97" i="14"/>
  <c r="C111" i="12"/>
  <c r="CD13" i="13"/>
  <c r="AX68" i="9"/>
  <c r="Z22" i="5"/>
  <c r="BD5" i="14"/>
  <c r="BD19" i="14" s="1"/>
  <c r="T10" i="13"/>
  <c r="T9" i="13" s="1"/>
  <c r="BA5" i="14"/>
  <c r="BA19" i="14" s="1"/>
  <c r="S10" i="13"/>
  <c r="S9" i="13" s="1"/>
  <c r="BD12" i="14"/>
  <c r="T17" i="13"/>
  <c r="BQ19" i="14"/>
  <c r="BU93" i="14"/>
  <c r="BU20" i="14"/>
  <c r="Q193" i="13"/>
  <c r="AY371" i="13"/>
  <c r="AZ190" i="13"/>
  <c r="AQ197" i="13"/>
  <c r="AN294" i="13"/>
  <c r="AO239" i="13"/>
  <c r="AO240" i="13" s="1"/>
  <c r="AN243" i="13"/>
  <c r="AN245" i="13"/>
  <c r="AN248" i="13" s="1"/>
  <c r="AN250" i="13"/>
  <c r="AN251" i="13"/>
  <c r="AE324" i="13"/>
  <c r="AE306" i="13"/>
  <c r="AE304" i="13"/>
  <c r="BE337" i="13"/>
  <c r="AD258" i="13"/>
  <c r="AY324" i="13"/>
  <c r="BJ319" i="13"/>
  <c r="AY306" i="13"/>
  <c r="V48" i="13"/>
  <c r="V344" i="13" s="1"/>
  <c r="AD9" i="13"/>
  <c r="AW324" i="13"/>
  <c r="AW306" i="13"/>
  <c r="AP324" i="13"/>
  <c r="AP306" i="13"/>
  <c r="BU256" i="13"/>
  <c r="BT256" i="13"/>
  <c r="BG23" i="13"/>
  <c r="N10" i="12"/>
  <c r="CI42" i="1"/>
  <c r="F39" i="2"/>
  <c r="E36" i="2"/>
  <c r="E38" i="2"/>
  <c r="AD14" i="1"/>
  <c r="AD60" i="1" s="1"/>
  <c r="H61" i="14"/>
  <c r="F60" i="14"/>
  <c r="F142" i="14"/>
  <c r="F143" i="14" s="1"/>
  <c r="H137" i="14"/>
  <c r="C302" i="13"/>
  <c r="C16" i="12"/>
  <c r="E45" i="14"/>
  <c r="C44" i="14"/>
  <c r="DW93" i="14"/>
  <c r="DW20" i="14"/>
  <c r="BB93" i="14"/>
  <c r="BB20" i="14"/>
  <c r="AY93" i="14"/>
  <c r="AY20" i="14"/>
  <c r="J11" i="12"/>
  <c r="M68" i="9"/>
  <c r="EZ93" i="14"/>
  <c r="EZ20" i="14"/>
  <c r="BC109" i="14"/>
  <c r="BC94" i="14"/>
  <c r="CV93" i="14"/>
  <c r="CV20" i="14"/>
  <c r="T197" i="13"/>
  <c r="AR201" i="13"/>
  <c r="H23" i="4"/>
  <c r="AN304" i="13"/>
  <c r="AN324" i="13"/>
  <c r="AN306" i="13"/>
  <c r="AK257" i="13"/>
  <c r="AY250" i="13"/>
  <c r="AY243" i="13"/>
  <c r="AY294" i="13"/>
  <c r="AY245" i="13"/>
  <c r="AZ239" i="13"/>
  <c r="AZ240" i="13" s="1"/>
  <c r="AY251" i="13"/>
  <c r="Q245" i="13"/>
  <c r="Q248" i="13" s="1"/>
  <c r="Q243" i="13"/>
  <c r="Q240" i="13"/>
  <c r="Q251" i="13"/>
  <c r="Q250" i="13"/>
  <c r="R239" i="13"/>
  <c r="R240" i="13" s="1"/>
  <c r="Q294" i="13"/>
  <c r="AR248" i="13"/>
  <c r="Y239" i="13"/>
  <c r="Y240" i="13" s="1"/>
  <c r="X250" i="13"/>
  <c r="X294" i="13"/>
  <c r="X245" i="13"/>
  <c r="X248" i="13" s="1"/>
  <c r="X251" i="13"/>
  <c r="X243" i="13"/>
  <c r="R243" i="13"/>
  <c r="R245" i="13"/>
  <c r="R250" i="13"/>
  <c r="S239" i="13"/>
  <c r="R294" i="13"/>
  <c r="R251" i="13"/>
  <c r="AV294" i="13"/>
  <c r="AW239" i="13"/>
  <c r="AW240" i="13" s="1"/>
  <c r="AV245" i="13"/>
  <c r="AV250" i="13"/>
  <c r="AV251" i="13"/>
  <c r="BH248" i="13"/>
  <c r="O324" i="13"/>
  <c r="Z319" i="13"/>
  <c r="O306" i="13"/>
  <c r="AI42" i="5"/>
  <c r="AI24" i="5"/>
  <c r="AE60" i="2"/>
  <c r="AE62" i="3"/>
  <c r="N197" i="12" l="1"/>
  <c r="Y81" i="12"/>
  <c r="S197" i="12"/>
  <c r="L106" i="12"/>
  <c r="L202" i="12" s="1"/>
  <c r="AQ319" i="13"/>
  <c r="S257" i="13"/>
  <c r="BQ257" i="13"/>
  <c r="AG33" i="5" s="1"/>
  <c r="AR319" i="13"/>
  <c r="BZ11" i="13"/>
  <c r="U256" i="13"/>
  <c r="AP191" i="13"/>
  <c r="F25" i="11"/>
  <c r="BY47" i="13"/>
  <c r="X45" i="12"/>
  <c r="H43" i="11"/>
  <c r="AA319" i="13"/>
  <c r="H157" i="11"/>
  <c r="H194" i="11" s="1"/>
  <c r="I197" i="12"/>
  <c r="BX47" i="13"/>
  <c r="I70" i="12"/>
  <c r="W62" i="12"/>
  <c r="Z159" i="12"/>
  <c r="Z197" i="12" s="1"/>
  <c r="BI319" i="13"/>
  <c r="AJ319" i="13"/>
  <c r="G7" i="11"/>
  <c r="AA201" i="13"/>
  <c r="F209" i="13"/>
  <c r="F207" i="13"/>
  <c r="F309" i="13" s="1"/>
  <c r="F208" i="13"/>
  <c r="BU257" i="13"/>
  <c r="AE319" i="13"/>
  <c r="P151" i="13"/>
  <c r="F212" i="13"/>
  <c r="BO256" i="13"/>
  <c r="CD52" i="3" s="1"/>
  <c r="BH319" i="13"/>
  <c r="H197" i="12"/>
  <c r="U201" i="13"/>
  <c r="AG281" i="13"/>
  <c r="G81" i="11"/>
  <c r="CB50" i="13"/>
  <c r="F198" i="13"/>
  <c r="F199" i="13"/>
  <c r="BV257" i="13"/>
  <c r="AZ256" i="13"/>
  <c r="BO52" i="2" s="1"/>
  <c r="AE256" i="13"/>
  <c r="BQ319" i="13"/>
  <c r="BX55" i="13"/>
  <c r="BH128" i="13"/>
  <c r="AO191" i="13"/>
  <c r="BO319" i="13"/>
  <c r="Z24" i="12"/>
  <c r="V256" i="13"/>
  <c r="AG299" i="13"/>
  <c r="AJ201" i="13"/>
  <c r="G14" i="11"/>
  <c r="AR256" i="13"/>
  <c r="H31" i="5" s="1"/>
  <c r="R193" i="13"/>
  <c r="AV371" i="13"/>
  <c r="BS319" i="13"/>
  <c r="T197" i="12"/>
  <c r="O81" i="12"/>
  <c r="R336" i="13"/>
  <c r="J108" i="12"/>
  <c r="AW191" i="13"/>
  <c r="D106" i="11"/>
  <c r="F62" i="11"/>
  <c r="AJ256" i="13"/>
  <c r="F46" i="11"/>
  <c r="R197" i="12"/>
  <c r="J7" i="12"/>
  <c r="BA24" i="13"/>
  <c r="DL94" i="14"/>
  <c r="DL109" i="14"/>
  <c r="EV93" i="14"/>
  <c r="EV20" i="14"/>
  <c r="AP52" i="3"/>
  <c r="AP52" i="2"/>
  <c r="AP62" i="2" s="1"/>
  <c r="AP52" i="1"/>
  <c r="AP62" i="1" s="1"/>
  <c r="EB173" i="14"/>
  <c r="I31" i="5"/>
  <c r="BH52" i="3"/>
  <c r="BH63" i="3" s="1"/>
  <c r="BH52" i="1"/>
  <c r="BH52" i="2"/>
  <c r="Y33" i="5"/>
  <c r="AR109" i="14"/>
  <c r="AR94" i="14"/>
  <c r="D31" i="5"/>
  <c r="BC52" i="2"/>
  <c r="BC62" i="2" s="1"/>
  <c r="BC52" i="3"/>
  <c r="BC52" i="1"/>
  <c r="G31" i="5"/>
  <c r="BF52" i="2"/>
  <c r="BF52" i="3"/>
  <c r="BF63" i="3" s="1"/>
  <c r="BF62" i="2"/>
  <c r="BF52" i="1"/>
  <c r="BF62" i="1" s="1"/>
  <c r="AL33" i="5"/>
  <c r="BE52" i="3"/>
  <c r="BE63" i="3" s="1"/>
  <c r="BE62" i="1"/>
  <c r="F31" i="5"/>
  <c r="BE52" i="1"/>
  <c r="BE52" i="2"/>
  <c r="BE62" i="2" s="1"/>
  <c r="CH109" i="14"/>
  <c r="CH94" i="14"/>
  <c r="S194" i="13"/>
  <c r="R150" i="13"/>
  <c r="R151" i="13" s="1"/>
  <c r="CX109" i="14"/>
  <c r="CX110" i="14" s="1"/>
  <c r="CX94" i="14"/>
  <c r="AJ257" i="13"/>
  <c r="AJ26" i="13"/>
  <c r="AJ341" i="13" s="1"/>
  <c r="N25" i="12"/>
  <c r="N24" i="12" s="1"/>
  <c r="L38" i="1"/>
  <c r="G363" i="13"/>
  <c r="G370" i="13"/>
  <c r="G328" i="13"/>
  <c r="G271" i="13"/>
  <c r="G340" i="13"/>
  <c r="G284" i="13"/>
  <c r="G253" i="13"/>
  <c r="G229" i="13"/>
  <c r="G298" i="13"/>
  <c r="G186" i="13"/>
  <c r="G120" i="13"/>
  <c r="G6" i="13"/>
  <c r="H4" i="13"/>
  <c r="G5" i="13"/>
  <c r="G7" i="13" s="1"/>
  <c r="BK299" i="13"/>
  <c r="BK281" i="13"/>
  <c r="BK254" i="13"/>
  <c r="W324" i="13"/>
  <c r="W304" i="13"/>
  <c r="W306" i="13"/>
  <c r="AH319" i="13"/>
  <c r="H75" i="14"/>
  <c r="D80" i="13"/>
  <c r="DX93" i="14"/>
  <c r="DX20" i="14"/>
  <c r="E60" i="14"/>
  <c r="C65" i="13"/>
  <c r="AL42" i="5"/>
  <c r="AS257" i="13"/>
  <c r="I33" i="5" s="1"/>
  <c r="Q25" i="12"/>
  <c r="AS26" i="13"/>
  <c r="AS341" i="13" s="1"/>
  <c r="BM319" i="13"/>
  <c r="BB306" i="13"/>
  <c r="BB304" i="13"/>
  <c r="BB324" i="13"/>
  <c r="T207" i="13"/>
  <c r="H165" i="12"/>
  <c r="I203" i="12" s="1"/>
  <c r="AR194" i="13"/>
  <c r="AQ194" i="13"/>
  <c r="T203" i="12"/>
  <c r="U203" i="12"/>
  <c r="BM154" i="14"/>
  <c r="W162" i="13" s="1"/>
  <c r="FU109" i="14"/>
  <c r="FU110" i="14" s="1"/>
  <c r="FU94" i="14"/>
  <c r="BN60" i="13"/>
  <c r="BN345" i="13" s="1"/>
  <c r="X59" i="12"/>
  <c r="X58" i="12" s="1"/>
  <c r="BR109" i="14"/>
  <c r="BR94" i="14"/>
  <c r="AT194" i="13"/>
  <c r="AS194" i="13"/>
  <c r="BH329" i="13"/>
  <c r="BH16" i="13"/>
  <c r="V15" i="12"/>
  <c r="V14" i="12" s="1"/>
  <c r="Q128" i="13"/>
  <c r="G125" i="12"/>
  <c r="G124" i="12" s="1"/>
  <c r="H186" i="12" s="1"/>
  <c r="AN191" i="13"/>
  <c r="AU206" i="13"/>
  <c r="AU189" i="13"/>
  <c r="H120" i="14"/>
  <c r="D129" i="13"/>
  <c r="D128" i="13" s="1"/>
  <c r="GJ109" i="14"/>
  <c r="GJ94" i="14"/>
  <c r="W64" i="13"/>
  <c r="W346" i="13" s="1"/>
  <c r="W257" i="13"/>
  <c r="Q23" i="5"/>
  <c r="AR20" i="5"/>
  <c r="AQ60" i="13"/>
  <c r="AQ345" i="13" s="1"/>
  <c r="P59" i="12"/>
  <c r="P58" i="12" s="1"/>
  <c r="CA52" i="2"/>
  <c r="CA62" i="2" s="1"/>
  <c r="AB31" i="5"/>
  <c r="CA52" i="3"/>
  <c r="CA52" i="1"/>
  <c r="CA62" i="1" s="1"/>
  <c r="H193" i="12"/>
  <c r="AI337" i="13"/>
  <c r="BA52" i="2"/>
  <c r="BA62" i="2" s="1"/>
  <c r="BA52" i="1"/>
  <c r="BA62" i="1" s="1"/>
  <c r="BA52" i="3"/>
  <c r="AZ364" i="13"/>
  <c r="P12" i="4"/>
  <c r="AG23" i="5"/>
  <c r="AX20" i="5"/>
  <c r="AX23" i="5" s="1"/>
  <c r="BD135" i="13"/>
  <c r="BE191" i="13" s="1"/>
  <c r="T132" i="12"/>
  <c r="T131" i="12" s="1"/>
  <c r="AI206" i="13"/>
  <c r="AI189" i="13"/>
  <c r="AD365" i="13"/>
  <c r="AD366" i="13" s="1"/>
  <c r="AD220" i="13"/>
  <c r="BU191" i="13"/>
  <c r="I116" i="14"/>
  <c r="K117" i="14"/>
  <c r="Y329" i="13"/>
  <c r="Y16" i="13"/>
  <c r="J15" i="12"/>
  <c r="J14" i="12" s="1"/>
  <c r="CL173" i="14"/>
  <c r="BO105" i="13"/>
  <c r="BO259" i="13" s="1"/>
  <c r="X104" i="12"/>
  <c r="X103" i="12" s="1"/>
  <c r="H102" i="11"/>
  <c r="H101" i="11" s="1"/>
  <c r="BY106" i="13"/>
  <c r="BY105" i="13" s="1"/>
  <c r="BX106" i="13"/>
  <c r="BX105" i="13" s="1"/>
  <c r="I23" i="5"/>
  <c r="CC46" i="13"/>
  <c r="CC45" i="13" s="1"/>
  <c r="BV45" i="13"/>
  <c r="BV343" i="13" s="1"/>
  <c r="Z44" i="12"/>
  <c r="Z43" i="12" s="1"/>
  <c r="BB364" i="13"/>
  <c r="BB366" i="13" s="1"/>
  <c r="R12" i="4"/>
  <c r="BZ47" i="13"/>
  <c r="CA47" i="13"/>
  <c r="G43" i="11"/>
  <c r="S45" i="12"/>
  <c r="S43" i="12" s="1"/>
  <c r="AY45" i="13"/>
  <c r="AY343" i="13" s="1"/>
  <c r="AY257" i="13"/>
  <c r="O33" i="5" s="1"/>
  <c r="AD239" i="13"/>
  <c r="AC251" i="13"/>
  <c r="AC294" i="13"/>
  <c r="AC240" i="13"/>
  <c r="AC250" i="13"/>
  <c r="AC243" i="13"/>
  <c r="AC245" i="13"/>
  <c r="H127" i="14"/>
  <c r="D136" i="13"/>
  <c r="D135" i="13" s="1"/>
  <c r="C153" i="13"/>
  <c r="FY109" i="14"/>
  <c r="FY110" i="14" s="1"/>
  <c r="FY94" i="14"/>
  <c r="L37" i="14"/>
  <c r="N38" i="14"/>
  <c r="C93" i="14"/>
  <c r="C20" i="14"/>
  <c r="BP272" i="13"/>
  <c r="BP279" i="13" s="1"/>
  <c r="BP280" i="13" s="1"/>
  <c r="BP247" i="13"/>
  <c r="AM272" i="13"/>
  <c r="AM247" i="13"/>
  <c r="BO9" i="13"/>
  <c r="H6" i="11"/>
  <c r="BY10" i="13"/>
  <c r="BX10" i="13"/>
  <c r="X8" i="12"/>
  <c r="X7" i="12" s="1"/>
  <c r="G38" i="3"/>
  <c r="G36" i="3"/>
  <c r="U47" i="12"/>
  <c r="U46" i="12" s="1"/>
  <c r="BF48" i="13"/>
  <c r="BF344" i="13" s="1"/>
  <c r="BO272" i="13"/>
  <c r="BO247" i="13"/>
  <c r="BE272" i="13"/>
  <c r="BE247" i="13"/>
  <c r="AH191" i="13"/>
  <c r="AG191" i="13"/>
  <c r="AQ255" i="13"/>
  <c r="AQ261" i="13" s="1"/>
  <c r="AQ262" i="13" s="1"/>
  <c r="AQ23" i="13"/>
  <c r="G26" i="5"/>
  <c r="G27" i="5" s="1"/>
  <c r="T85" i="12"/>
  <c r="G83" i="11"/>
  <c r="BD83" i="13"/>
  <c r="BD349" i="13" s="1"/>
  <c r="CA87" i="13"/>
  <c r="BZ87" i="13"/>
  <c r="BK206" i="13"/>
  <c r="BK189" i="13"/>
  <c r="AW79" i="13"/>
  <c r="AW348" i="13" s="1"/>
  <c r="R78" i="12"/>
  <c r="R77" i="12" s="1"/>
  <c r="AW258" i="13"/>
  <c r="M32" i="5" s="1"/>
  <c r="P365" i="13"/>
  <c r="P366" i="13" s="1"/>
  <c r="P167" i="13"/>
  <c r="P220" i="13"/>
  <c r="Q220" i="13"/>
  <c r="P64" i="13"/>
  <c r="P346" i="13" s="1"/>
  <c r="G64" i="12"/>
  <c r="D62" i="11"/>
  <c r="R194" i="13"/>
  <c r="Q150" i="13"/>
  <c r="Q194" i="13"/>
  <c r="G141" i="12"/>
  <c r="DN93" i="14"/>
  <c r="DN20" i="14"/>
  <c r="AI83" i="13"/>
  <c r="AI349" i="13" s="1"/>
  <c r="M82" i="12"/>
  <c r="M81" i="12" s="1"/>
  <c r="AX197" i="13"/>
  <c r="BS124" i="13"/>
  <c r="Y121" i="12"/>
  <c r="Y120" i="12" s="1"/>
  <c r="BY55" i="13"/>
  <c r="BJ108" i="13"/>
  <c r="CD109" i="13"/>
  <c r="CD108" i="13" s="1"/>
  <c r="AJ95" i="13"/>
  <c r="AJ350" i="13" s="1"/>
  <c r="N94" i="12"/>
  <c r="N93" i="12" s="1"/>
  <c r="BC189" i="13"/>
  <c r="BC206" i="13"/>
  <c r="R367" i="13"/>
  <c r="BE190" i="13"/>
  <c r="CF52" i="3"/>
  <c r="CF52" i="2"/>
  <c r="CF52" i="1"/>
  <c r="CF62" i="1" s="1"/>
  <c r="CF63" i="3"/>
  <c r="AG31" i="5"/>
  <c r="HB109" i="14"/>
  <c r="HB110" i="14" s="1"/>
  <c r="HB94" i="14"/>
  <c r="BC64" i="13"/>
  <c r="BC346" i="13" s="1"/>
  <c r="T63" i="12"/>
  <c r="T62" i="12" s="1"/>
  <c r="AX371" i="13"/>
  <c r="AY372" i="13" s="1"/>
  <c r="AY190" i="13"/>
  <c r="N13" i="4"/>
  <c r="AX190" i="13"/>
  <c r="M152" i="12"/>
  <c r="M151" i="12" s="1"/>
  <c r="M193" i="12" s="1"/>
  <c r="AI155" i="13"/>
  <c r="AI197" i="13" s="1"/>
  <c r="K38" i="14"/>
  <c r="I37" i="14"/>
  <c r="F196" i="13"/>
  <c r="C145" i="12"/>
  <c r="P213" i="13"/>
  <c r="P214" i="13" s="1"/>
  <c r="AY365" i="13"/>
  <c r="AY366" i="13" s="1"/>
  <c r="AY220" i="13"/>
  <c r="O20" i="4"/>
  <c r="Y171" i="12"/>
  <c r="I186" i="12"/>
  <c r="AH257" i="13"/>
  <c r="AH26" i="13"/>
  <c r="AH341" i="13" s="1"/>
  <c r="M25" i="12"/>
  <c r="M24" i="12" s="1"/>
  <c r="CA82" i="13"/>
  <c r="AX367" i="13"/>
  <c r="AX259" i="13"/>
  <c r="AT191" i="13"/>
  <c r="L41" i="14"/>
  <c r="N42" i="14"/>
  <c r="E142" i="14"/>
  <c r="C145" i="13"/>
  <c r="R64" i="13"/>
  <c r="R346" i="13" s="1"/>
  <c r="H63" i="12"/>
  <c r="H62" i="12" s="1"/>
  <c r="AS206" i="13"/>
  <c r="AS189" i="13"/>
  <c r="O108" i="13"/>
  <c r="G107" i="12"/>
  <c r="G106" i="12" s="1"/>
  <c r="D105" i="11"/>
  <c r="D104" i="11" s="1"/>
  <c r="AC79" i="13"/>
  <c r="AC348" i="13" s="1"/>
  <c r="K78" i="12"/>
  <c r="K77" i="12" s="1"/>
  <c r="E76" i="11"/>
  <c r="AC258" i="13"/>
  <c r="W106" i="12"/>
  <c r="V329" i="13"/>
  <c r="V16" i="13"/>
  <c r="I15" i="12"/>
  <c r="AU143" i="14"/>
  <c r="O206" i="12"/>
  <c r="P206" i="12"/>
  <c r="BP367" i="13"/>
  <c r="BR194" i="13"/>
  <c r="BR257" i="13"/>
  <c r="AH33" i="5" s="1"/>
  <c r="BR26" i="13"/>
  <c r="BR341" i="13" s="1"/>
  <c r="Y25" i="12"/>
  <c r="Y24" i="12" s="1"/>
  <c r="R365" i="13"/>
  <c r="R366" i="13" s="1"/>
  <c r="R220" i="13"/>
  <c r="FD109" i="14"/>
  <c r="FD110" i="14" s="1"/>
  <c r="FD94" i="14"/>
  <c r="Y371" i="13"/>
  <c r="AS372" i="13"/>
  <c r="R9" i="13"/>
  <c r="H8" i="12"/>
  <c r="H7" i="12" s="1"/>
  <c r="D6" i="11"/>
  <c r="AJ195" i="13"/>
  <c r="M142" i="12"/>
  <c r="AV201" i="13"/>
  <c r="L23" i="4"/>
  <c r="AW201" i="13"/>
  <c r="W256" i="13"/>
  <c r="AZ191" i="13"/>
  <c r="AY191" i="13"/>
  <c r="I91" i="14"/>
  <c r="K92" i="14"/>
  <c r="K145" i="14"/>
  <c r="AO301" i="13"/>
  <c r="AO304" i="13" s="1"/>
  <c r="O9" i="12"/>
  <c r="O7" i="12" s="1"/>
  <c r="CB11" i="13"/>
  <c r="AO9" i="13"/>
  <c r="F7" i="11"/>
  <c r="AC66" i="9"/>
  <c r="BD51" i="2"/>
  <c r="E13" i="5"/>
  <c r="E21" i="5"/>
  <c r="BF367" i="13"/>
  <c r="T258" i="13"/>
  <c r="T41" i="13"/>
  <c r="T342" i="13" s="1"/>
  <c r="P105" i="13"/>
  <c r="P259" i="13" s="1"/>
  <c r="D102" i="11"/>
  <c r="G104" i="12"/>
  <c r="W371" i="13"/>
  <c r="X190" i="13"/>
  <c r="AM365" i="13"/>
  <c r="AM220" i="13"/>
  <c r="C20" i="4"/>
  <c r="BS329" i="13"/>
  <c r="BS16" i="13"/>
  <c r="AO124" i="13"/>
  <c r="O121" i="12"/>
  <c r="O120" i="12" s="1"/>
  <c r="L44" i="14"/>
  <c r="N45" i="14"/>
  <c r="BB109" i="14"/>
  <c r="BB110" i="14" s="1"/>
  <c r="BB94" i="14"/>
  <c r="H5" i="14"/>
  <c r="D10" i="13"/>
  <c r="G2" i="10"/>
  <c r="F4" i="10"/>
  <c r="F3" i="10"/>
  <c r="F5" i="10" s="1"/>
  <c r="AY336" i="13"/>
  <c r="AY338" i="13"/>
  <c r="AY334" i="13"/>
  <c r="AY335" i="13"/>
  <c r="AW272" i="13"/>
  <c r="AW247" i="13"/>
  <c r="L103" i="14"/>
  <c r="N104" i="14"/>
  <c r="S258" i="13"/>
  <c r="S260" i="13" s="1"/>
  <c r="S41" i="13"/>
  <c r="S342" i="13" s="1"/>
  <c r="P24" i="13"/>
  <c r="N131" i="14"/>
  <c r="L130" i="14"/>
  <c r="Z272" i="13"/>
  <c r="Z247" i="13"/>
  <c r="AT9" i="5"/>
  <c r="F122" i="13"/>
  <c r="F121" i="13"/>
  <c r="F123" i="13" s="1"/>
  <c r="AR272" i="13"/>
  <c r="AR247" i="13"/>
  <c r="E37" i="14"/>
  <c r="C42" i="13"/>
  <c r="BF9" i="13"/>
  <c r="U8" i="12"/>
  <c r="T30" i="12"/>
  <c r="BC26" i="13"/>
  <c r="BC341" i="13" s="1"/>
  <c r="G28" i="11"/>
  <c r="BC257" i="13"/>
  <c r="S33" i="5" s="1"/>
  <c r="CA32" i="13"/>
  <c r="BZ32" i="13"/>
  <c r="X83" i="13"/>
  <c r="X349" i="13" s="1"/>
  <c r="J83" i="12"/>
  <c r="S31" i="5"/>
  <c r="BR52" i="1"/>
  <c r="W124" i="13"/>
  <c r="I122" i="12"/>
  <c r="I120" i="12" s="1"/>
  <c r="U79" i="13"/>
  <c r="U348" i="13" s="1"/>
  <c r="I78" i="12"/>
  <c r="I77" i="12" s="1"/>
  <c r="U258" i="13"/>
  <c r="AM364" i="13"/>
  <c r="C12" i="4"/>
  <c r="Y79" i="12"/>
  <c r="BQ79" i="13"/>
  <c r="BQ348" i="13" s="1"/>
  <c r="BQ258" i="13"/>
  <c r="AG32" i="5" s="1"/>
  <c r="BJ93" i="14"/>
  <c r="BJ20" i="14"/>
  <c r="AX79" i="13"/>
  <c r="AX348" i="13" s="1"/>
  <c r="AX258" i="13"/>
  <c r="N32" i="5" s="1"/>
  <c r="BA365" i="13"/>
  <c r="BA220" i="13"/>
  <c r="S149" i="12"/>
  <c r="Q20" i="4"/>
  <c r="BB220" i="13"/>
  <c r="BK197" i="13"/>
  <c r="BL197" i="13"/>
  <c r="AB257" i="13"/>
  <c r="AB26" i="13"/>
  <c r="AB341" i="13" s="1"/>
  <c r="E23" i="11"/>
  <c r="E22" i="11" s="1"/>
  <c r="K25" i="12"/>
  <c r="K24" i="12" s="1"/>
  <c r="AI62" i="2"/>
  <c r="AI52" i="1"/>
  <c r="AI52" i="3"/>
  <c r="AI63" i="3" s="1"/>
  <c r="AI52" i="2"/>
  <c r="AC330" i="13"/>
  <c r="E14" i="11"/>
  <c r="AC16" i="13"/>
  <c r="K16" i="12"/>
  <c r="CC80" i="13"/>
  <c r="CC79" i="13" s="1"/>
  <c r="BV79" i="13"/>
  <c r="BV348" i="13" s="1"/>
  <c r="Q14" i="5"/>
  <c r="BR108" i="13"/>
  <c r="Y107" i="12"/>
  <c r="Y106" i="12" s="1"/>
  <c r="K153" i="12"/>
  <c r="K151" i="12" s="1"/>
  <c r="AC155" i="13"/>
  <c r="AQ108" i="13"/>
  <c r="AQ259" i="13" s="1"/>
  <c r="P107" i="12"/>
  <c r="P106" i="12" s="1"/>
  <c r="AZ79" i="13"/>
  <c r="AZ348" i="13" s="1"/>
  <c r="CA80" i="13"/>
  <c r="S78" i="12"/>
  <c r="S77" i="12" s="1"/>
  <c r="BZ80" i="13"/>
  <c r="BZ79" i="13" s="1"/>
  <c r="G76" i="11"/>
  <c r="BE255" i="13"/>
  <c r="U26" i="5"/>
  <c r="Z256" i="13"/>
  <c r="GA94" i="14"/>
  <c r="GA109" i="14"/>
  <c r="BS64" i="13"/>
  <c r="BS346" i="13" s="1"/>
  <c r="BS257" i="13"/>
  <c r="AI33" i="5" s="1"/>
  <c r="Q83" i="13"/>
  <c r="Q349" i="13" s="1"/>
  <c r="G82" i="12"/>
  <c r="G81" i="12" s="1"/>
  <c r="D80" i="11"/>
  <c r="Q256" i="13"/>
  <c r="AN190" i="13"/>
  <c r="AM371" i="13"/>
  <c r="C13" i="4"/>
  <c r="Z192" i="12"/>
  <c r="Y192" i="12"/>
  <c r="BO108" i="13"/>
  <c r="X107" i="12"/>
  <c r="BY109" i="13"/>
  <c r="BY108" i="13" s="1"/>
  <c r="H105" i="11"/>
  <c r="H104" i="11" s="1"/>
  <c r="BX109" i="13"/>
  <c r="BX108" i="13" s="1"/>
  <c r="AX93" i="14"/>
  <c r="AX20" i="14"/>
  <c r="R72" i="13"/>
  <c r="R347" i="13" s="1"/>
  <c r="H71" i="12"/>
  <c r="H70" i="12" s="1"/>
  <c r="X150" i="13"/>
  <c r="Y194" i="13"/>
  <c r="GI139" i="14"/>
  <c r="BM147" i="13" s="1"/>
  <c r="K6" i="14"/>
  <c r="I5" i="14"/>
  <c r="E211" i="13"/>
  <c r="C154" i="12"/>
  <c r="C207" i="12" s="1"/>
  <c r="DO19" i="14"/>
  <c r="N71" i="12"/>
  <c r="N70" i="12" s="1"/>
  <c r="AK72" i="13"/>
  <c r="AK347" i="13" s="1"/>
  <c r="O208" i="12"/>
  <c r="P208" i="12"/>
  <c r="I14" i="5"/>
  <c r="AV109" i="14"/>
  <c r="AV94" i="14"/>
  <c r="G78" i="11"/>
  <c r="HA93" i="14"/>
  <c r="HA20" i="14"/>
  <c r="AG371" i="13"/>
  <c r="AH190" i="13"/>
  <c r="AZ257" i="13"/>
  <c r="P33" i="5" s="1"/>
  <c r="AZ26" i="13"/>
  <c r="AZ341" i="13" s="1"/>
  <c r="S25" i="12"/>
  <c r="G23" i="11"/>
  <c r="BZ27" i="13"/>
  <c r="CA27" i="13"/>
  <c r="Z72" i="13"/>
  <c r="Z347" i="13" s="1"/>
  <c r="J71" i="12"/>
  <c r="J70" i="12" s="1"/>
  <c r="F302" i="13"/>
  <c r="V109" i="14"/>
  <c r="V110" i="14" s="1"/>
  <c r="V94" i="14"/>
  <c r="EW109" i="14"/>
  <c r="EW94" i="14"/>
  <c r="E103" i="14"/>
  <c r="C109" i="13"/>
  <c r="Y26" i="13"/>
  <c r="Y341" i="13" s="1"/>
  <c r="J26" i="12"/>
  <c r="C333" i="13"/>
  <c r="C338" i="13" s="1"/>
  <c r="C20" i="12"/>
  <c r="FQ109" i="14"/>
  <c r="FQ94" i="14"/>
  <c r="AF272" i="13"/>
  <c r="AF247" i="13"/>
  <c r="E41" i="14"/>
  <c r="C46" i="13"/>
  <c r="AF367" i="13"/>
  <c r="AF259" i="13"/>
  <c r="AQ272" i="13"/>
  <c r="AQ247" i="13"/>
  <c r="AR95" i="13"/>
  <c r="AR350" i="13" s="1"/>
  <c r="P94" i="12"/>
  <c r="P93" i="12" s="1"/>
  <c r="V272" i="13"/>
  <c r="V247" i="13"/>
  <c r="Q158" i="14"/>
  <c r="G166" i="13" s="1"/>
  <c r="Q165" i="14"/>
  <c r="G173" i="13" s="1"/>
  <c r="G212" i="13" s="1"/>
  <c r="Q162" i="14"/>
  <c r="G170" i="13" s="1"/>
  <c r="G208" i="13" s="1"/>
  <c r="Q157" i="14"/>
  <c r="G165" i="13" s="1"/>
  <c r="Q149" i="14"/>
  <c r="G157" i="13" s="1"/>
  <c r="Q168" i="14"/>
  <c r="G176" i="13" s="1"/>
  <c r="Q150" i="14"/>
  <c r="G158" i="13" s="1"/>
  <c r="G211" i="13" s="1"/>
  <c r="Q163" i="14"/>
  <c r="G171" i="13" s="1"/>
  <c r="G209" i="13" s="1"/>
  <c r="Q152" i="14"/>
  <c r="G160" i="13" s="1"/>
  <c r="G199" i="13" s="1"/>
  <c r="Q153" i="14"/>
  <c r="G161" i="13" s="1"/>
  <c r="G200" i="13" s="1"/>
  <c r="Q151" i="14"/>
  <c r="G159" i="13" s="1"/>
  <c r="G198" i="13" s="1"/>
  <c r="Q140" i="14"/>
  <c r="G148" i="13" s="1"/>
  <c r="Q139" i="14"/>
  <c r="G147" i="13" s="1"/>
  <c r="Q161" i="14"/>
  <c r="G169" i="13" s="1"/>
  <c r="G207" i="13" s="1"/>
  <c r="G309" i="13" s="1"/>
  <c r="Q125" i="14"/>
  <c r="G133" i="13" s="1"/>
  <c r="Q141" i="14"/>
  <c r="G149" i="13" s="1"/>
  <c r="Q138" i="14"/>
  <c r="G146" i="13" s="1"/>
  <c r="G195" i="13" s="1"/>
  <c r="Q134" i="14"/>
  <c r="G142" i="13" s="1"/>
  <c r="Q124" i="14"/>
  <c r="G132" i="13" s="1"/>
  <c r="Q133" i="14"/>
  <c r="G141" i="13" s="1"/>
  <c r="Q135" i="14"/>
  <c r="G143" i="13" s="1"/>
  <c r="Q107" i="14"/>
  <c r="G112" i="13" s="1"/>
  <c r="Q106" i="14"/>
  <c r="G111" i="13" s="1"/>
  <c r="Q132" i="14"/>
  <c r="G140" i="13" s="1"/>
  <c r="Q105" i="14"/>
  <c r="G110" i="13" s="1"/>
  <c r="Q129" i="14"/>
  <c r="G137" i="13" s="1"/>
  <c r="Q108" i="14"/>
  <c r="G113" i="13" s="1"/>
  <c r="Q126" i="14"/>
  <c r="G134" i="13" s="1"/>
  <c r="G192" i="13" s="1"/>
  <c r="Q102" i="14"/>
  <c r="G107" i="13" s="1"/>
  <c r="Q119" i="14"/>
  <c r="G127" i="13" s="1"/>
  <c r="Q123" i="14"/>
  <c r="G131" i="13" s="1"/>
  <c r="Q146" i="14"/>
  <c r="G154" i="13" s="1"/>
  <c r="Q122" i="14"/>
  <c r="G130" i="13" s="1"/>
  <c r="Q99" i="14"/>
  <c r="G104" i="13" s="1"/>
  <c r="Q82" i="14"/>
  <c r="G86" i="13" s="1"/>
  <c r="Q78" i="14"/>
  <c r="G82" i="13" s="1"/>
  <c r="Q90" i="14"/>
  <c r="G94" i="13" s="1"/>
  <c r="Q118" i="14"/>
  <c r="G126" i="13" s="1"/>
  <c r="Q81" i="14"/>
  <c r="G85" i="13" s="1"/>
  <c r="Q98" i="14"/>
  <c r="G103" i="13" s="1"/>
  <c r="Q77" i="14"/>
  <c r="G81" i="13" s="1"/>
  <c r="Q67" i="14"/>
  <c r="G71" i="13" s="1"/>
  <c r="Q62" i="14"/>
  <c r="G66" i="13" s="1"/>
  <c r="Q59" i="14"/>
  <c r="G63" i="13" s="1"/>
  <c r="Q58" i="14"/>
  <c r="G62" i="13" s="1"/>
  <c r="Q48" i="14"/>
  <c r="G52" i="13" s="1"/>
  <c r="Q49" i="14"/>
  <c r="G53" i="13" s="1"/>
  <c r="Q43" i="14"/>
  <c r="Q30" i="14"/>
  <c r="G34" i="13" s="1"/>
  <c r="G246" i="13" s="1"/>
  <c r="Q50" i="14"/>
  <c r="G54" i="13" s="1"/>
  <c r="Q36" i="14"/>
  <c r="G40" i="13" s="1"/>
  <c r="Q55" i="14"/>
  <c r="G59" i="13" s="1"/>
  <c r="Q28" i="14"/>
  <c r="G32" i="13" s="1"/>
  <c r="Q24" i="14"/>
  <c r="G28" i="13" s="1"/>
  <c r="Q31" i="14"/>
  <c r="G35" i="13" s="1"/>
  <c r="Q33" i="14"/>
  <c r="G37" i="13" s="1"/>
  <c r="Q32" i="14"/>
  <c r="G36" i="13" s="1"/>
  <c r="Q29" i="14"/>
  <c r="G33" i="13" s="1"/>
  <c r="Q39" i="14"/>
  <c r="G44" i="13" s="1"/>
  <c r="Q14" i="14"/>
  <c r="G18" i="13" s="1"/>
  <c r="G302" i="13" s="1"/>
  <c r="Q25" i="14"/>
  <c r="G29" i="13" s="1"/>
  <c r="Q26" i="14"/>
  <c r="G30" i="13" s="1"/>
  <c r="Q18" i="14"/>
  <c r="G22" i="13" s="1"/>
  <c r="G333" i="13" s="1"/>
  <c r="G338" i="13" s="1"/>
  <c r="Q11" i="14"/>
  <c r="G15" i="13" s="1"/>
  <c r="Q27" i="14"/>
  <c r="G31" i="13" s="1"/>
  <c r="AJ52" i="3"/>
  <c r="AJ52" i="1"/>
  <c r="AJ52" i="2"/>
  <c r="AJ62" i="2" s="1"/>
  <c r="AJ62" i="1"/>
  <c r="BP48" i="13"/>
  <c r="BP344" i="13" s="1"/>
  <c r="X47" i="12"/>
  <c r="J203" i="12"/>
  <c r="AR21" i="5"/>
  <c r="O23" i="5"/>
  <c r="BK248" i="13"/>
  <c r="BK251" i="13"/>
  <c r="DA93" i="14"/>
  <c r="DA20" i="14"/>
  <c r="H130" i="14"/>
  <c r="D139" i="13"/>
  <c r="D138" i="13" s="1"/>
  <c r="X261" i="13"/>
  <c r="X262" i="13" s="1"/>
  <c r="BX93" i="14"/>
  <c r="BX20" i="14"/>
  <c r="BO257" i="13"/>
  <c r="BO26" i="13"/>
  <c r="BO341" i="13" s="1"/>
  <c r="N41" i="5"/>
  <c r="AT52" i="3"/>
  <c r="AT63" i="3" s="1"/>
  <c r="AT52" i="1"/>
  <c r="AT62" i="1" s="1"/>
  <c r="AT52" i="2"/>
  <c r="FN93" i="14"/>
  <c r="FN20" i="14"/>
  <c r="M129" i="12"/>
  <c r="M124" i="12" s="1"/>
  <c r="AI128" i="13"/>
  <c r="AI190" i="13" s="1"/>
  <c r="BX110" i="13"/>
  <c r="BS79" i="13"/>
  <c r="BS348" i="13" s="1"/>
  <c r="Y78" i="12"/>
  <c r="AR189" i="13"/>
  <c r="AR206" i="13"/>
  <c r="BP155" i="13"/>
  <c r="BQ197" i="13" s="1"/>
  <c r="X152" i="12"/>
  <c r="X151" i="12" s="1"/>
  <c r="BF190" i="13"/>
  <c r="U13" i="4"/>
  <c r="BA367" i="13"/>
  <c r="BA259" i="13"/>
  <c r="Q26" i="12"/>
  <c r="F24" i="11"/>
  <c r="AT26" i="13"/>
  <c r="AT341" i="13" s="1"/>
  <c r="CB28" i="13"/>
  <c r="AT256" i="13"/>
  <c r="F194" i="11"/>
  <c r="G194" i="11"/>
  <c r="F51" i="2"/>
  <c r="F51" i="3" s="1"/>
  <c r="U150" i="13"/>
  <c r="V194" i="13"/>
  <c r="AQ52" i="3"/>
  <c r="AQ63" i="3" s="1"/>
  <c r="AQ52" i="2"/>
  <c r="AQ52" i="1"/>
  <c r="AQ62" i="1" s="1"/>
  <c r="GS109" i="14"/>
  <c r="GS94" i="14"/>
  <c r="AA108" i="13"/>
  <c r="K107" i="12"/>
  <c r="K106" i="12" s="1"/>
  <c r="E105" i="11"/>
  <c r="E104" i="11" s="1"/>
  <c r="BV332" i="13"/>
  <c r="CC20" i="13"/>
  <c r="CC16" i="13" s="1"/>
  <c r="CC23" i="13" s="1"/>
  <c r="Z18" i="12"/>
  <c r="BY20" i="13"/>
  <c r="H16" i="11"/>
  <c r="BX20" i="13"/>
  <c r="BV16" i="13"/>
  <c r="T101" i="13"/>
  <c r="H100" i="12"/>
  <c r="H99" i="12" s="1"/>
  <c r="AG14" i="5"/>
  <c r="BM201" i="13"/>
  <c r="AC23" i="4"/>
  <c r="BN201" i="13"/>
  <c r="L203" i="12"/>
  <c r="K203" i="12"/>
  <c r="AA371" i="13"/>
  <c r="AB190" i="13"/>
  <c r="BO258" i="13"/>
  <c r="AE32" i="5" s="1"/>
  <c r="BO41" i="13"/>
  <c r="BO342" i="13" s="1"/>
  <c r="X40" i="12"/>
  <c r="X39" i="12" s="1"/>
  <c r="AB72" i="13"/>
  <c r="AB347" i="13" s="1"/>
  <c r="K71" i="12"/>
  <c r="E69" i="11"/>
  <c r="K148" i="14"/>
  <c r="I147" i="14"/>
  <c r="AX60" i="13"/>
  <c r="AX345" i="13" s="1"/>
  <c r="R59" i="12"/>
  <c r="R58" i="12" s="1"/>
  <c r="E77" i="11"/>
  <c r="AG197" i="13"/>
  <c r="BG155" i="13"/>
  <c r="U152" i="12"/>
  <c r="U151" i="12" s="1"/>
  <c r="DG173" i="14"/>
  <c r="AS294" i="13"/>
  <c r="AS250" i="13"/>
  <c r="AS240" i="13"/>
  <c r="AT239" i="13"/>
  <c r="AT240" i="13" s="1"/>
  <c r="AS251" i="13"/>
  <c r="AS243" i="13"/>
  <c r="AS245" i="13"/>
  <c r="Z95" i="13"/>
  <c r="Z350" i="13" s="1"/>
  <c r="J94" i="12"/>
  <c r="J93" i="12" s="1"/>
  <c r="AV52" i="2"/>
  <c r="AV52" i="3"/>
  <c r="AV63" i="3" s="1"/>
  <c r="AV62" i="2"/>
  <c r="AV52" i="1"/>
  <c r="AV62" i="1" s="1"/>
  <c r="AC371" i="13"/>
  <c r="AD190" i="13"/>
  <c r="BD93" i="14"/>
  <c r="BD20" i="14"/>
  <c r="BH83" i="13"/>
  <c r="BH349" i="13" s="1"/>
  <c r="V83" i="12"/>
  <c r="V81" i="12" s="1"/>
  <c r="AE247" i="13"/>
  <c r="AE272" i="13"/>
  <c r="E75" i="14"/>
  <c r="C80" i="13"/>
  <c r="BC247" i="13"/>
  <c r="BC272" i="13"/>
  <c r="Q79" i="13"/>
  <c r="Q348" i="13" s="1"/>
  <c r="Q258" i="13"/>
  <c r="GO93" i="14"/>
  <c r="GO20" i="14"/>
  <c r="BU109" i="14"/>
  <c r="BU94" i="14"/>
  <c r="BL206" i="13"/>
  <c r="BL189" i="13"/>
  <c r="FT93" i="14"/>
  <c r="FT20" i="14"/>
  <c r="BK247" i="13"/>
  <c r="BK272" i="13"/>
  <c r="BE93" i="14"/>
  <c r="BE20" i="14"/>
  <c r="H60" i="14"/>
  <c r="D65" i="13"/>
  <c r="D64" i="13" s="1"/>
  <c r="D346" i="13" s="1"/>
  <c r="BQ93" i="14"/>
  <c r="BQ20" i="14"/>
  <c r="H12" i="14"/>
  <c r="D17" i="13"/>
  <c r="R115" i="14"/>
  <c r="T115" i="14" s="1"/>
  <c r="T2" i="14"/>
  <c r="R3" i="14"/>
  <c r="R4" i="14"/>
  <c r="U2" i="14"/>
  <c r="T329" i="13"/>
  <c r="H15" i="12"/>
  <c r="H14" i="12" s="1"/>
  <c r="T16" i="13"/>
  <c r="H56" i="14"/>
  <c r="D61" i="13"/>
  <c r="D60" i="13" s="1"/>
  <c r="D345" i="13" s="1"/>
  <c r="E12" i="14"/>
  <c r="C17" i="13"/>
  <c r="L79" i="14"/>
  <c r="N80" i="14"/>
  <c r="N145" i="14"/>
  <c r="FR93" i="14"/>
  <c r="FR20" i="14"/>
  <c r="AS258" i="13"/>
  <c r="I32" i="5" s="1"/>
  <c r="AS41" i="13"/>
  <c r="AS342" i="13" s="1"/>
  <c r="Q40" i="12"/>
  <c r="Q39" i="12" s="1"/>
  <c r="BT272" i="13"/>
  <c r="BT279" i="13" s="1"/>
  <c r="BT280" i="13" s="1"/>
  <c r="BT247" i="13"/>
  <c r="FI109" i="14"/>
  <c r="FI94" i="14"/>
  <c r="BD272" i="13"/>
  <c r="BD247" i="13"/>
  <c r="AG28" i="3"/>
  <c r="AH25" i="3" s="1"/>
  <c r="AG30" i="3"/>
  <c r="AG46" i="3" s="1"/>
  <c r="AG47" i="3" s="1"/>
  <c r="AG48" i="3" s="1"/>
  <c r="BD248" i="13"/>
  <c r="EI109" i="14"/>
  <c r="EI94" i="14"/>
  <c r="AH41" i="5"/>
  <c r="ER93" i="14"/>
  <c r="ER20" i="14"/>
  <c r="E120" i="14"/>
  <c r="C129" i="13"/>
  <c r="C128" i="13" s="1"/>
  <c r="E91" i="14"/>
  <c r="C96" i="13"/>
  <c r="Q45" i="13"/>
  <c r="Q343" i="13" s="1"/>
  <c r="Q257" i="13"/>
  <c r="K72" i="12"/>
  <c r="E70" i="11"/>
  <c r="AA72" i="13"/>
  <c r="AA347" i="13" s="1"/>
  <c r="M104" i="12"/>
  <c r="M103" i="12" s="1"/>
  <c r="AH105" i="13"/>
  <c r="BN101" i="13"/>
  <c r="X100" i="12"/>
  <c r="X99" i="12" s="1"/>
  <c r="AQ337" i="13"/>
  <c r="AQ338" i="13"/>
  <c r="AQ334" i="13"/>
  <c r="AH79" i="13"/>
  <c r="AH348" i="13" s="1"/>
  <c r="M78" i="12"/>
  <c r="AH258" i="13"/>
  <c r="E205" i="11"/>
  <c r="AZ109" i="14"/>
  <c r="AZ94" i="14"/>
  <c r="AU259" i="13"/>
  <c r="U207" i="13"/>
  <c r="T365" i="13"/>
  <c r="T220" i="13"/>
  <c r="H149" i="12"/>
  <c r="AP257" i="13"/>
  <c r="F33" i="5" s="1"/>
  <c r="AP26" i="13"/>
  <c r="AP341" i="13" s="1"/>
  <c r="P25" i="12"/>
  <c r="P24" i="12" s="1"/>
  <c r="AL146" i="13"/>
  <c r="DF142" i="14"/>
  <c r="EH109" i="14"/>
  <c r="EH110" i="14" s="1"/>
  <c r="EH94" i="14"/>
  <c r="BD105" i="13"/>
  <c r="T104" i="12"/>
  <c r="T103" i="12" s="1"/>
  <c r="BL319" i="13"/>
  <c r="BA324" i="13"/>
  <c r="BA306" i="13"/>
  <c r="BA304" i="13"/>
  <c r="U105" i="13"/>
  <c r="I104" i="12"/>
  <c r="I103" i="12" s="1"/>
  <c r="CB73" i="13"/>
  <c r="O71" i="12"/>
  <c r="O70" i="12" s="1"/>
  <c r="AM72" i="13"/>
  <c r="AM347" i="13" s="1"/>
  <c r="F69" i="11"/>
  <c r="CA96" i="13"/>
  <c r="CA95" i="13" s="1"/>
  <c r="AY95" i="13"/>
  <c r="AY350" i="13" s="1"/>
  <c r="BZ96" i="13"/>
  <c r="BZ95" i="13" s="1"/>
  <c r="S94" i="12"/>
  <c r="S93" i="12" s="1"/>
  <c r="G92" i="11"/>
  <c r="G91" i="11" s="1"/>
  <c r="BZ107" i="13"/>
  <c r="Q188" i="12"/>
  <c r="AM329" i="13"/>
  <c r="CB17" i="13"/>
  <c r="AM16" i="13"/>
  <c r="O15" i="12"/>
  <c r="F13" i="11"/>
  <c r="BZ65" i="13"/>
  <c r="AY64" i="13"/>
  <c r="AY346" i="13" s="1"/>
  <c r="CA65" i="13"/>
  <c r="S63" i="12"/>
  <c r="S62" i="12" s="1"/>
  <c r="G61" i="11"/>
  <c r="AS95" i="13"/>
  <c r="AS350" i="13" s="1"/>
  <c r="Q94" i="12"/>
  <c r="Q93" i="12" s="1"/>
  <c r="AA48" i="13"/>
  <c r="AA344" i="13" s="1"/>
  <c r="K47" i="12"/>
  <c r="K46" i="12" s="1"/>
  <c r="E45" i="11"/>
  <c r="E44" i="11" s="1"/>
  <c r="BC197" i="13"/>
  <c r="HE109" i="14"/>
  <c r="HE110" i="14" s="1"/>
  <c r="HE94" i="14"/>
  <c r="BU60" i="13"/>
  <c r="BU345" i="13" s="1"/>
  <c r="Z60" i="12"/>
  <c r="Z58" i="12" s="1"/>
  <c r="AJ365" i="13"/>
  <c r="AJ220" i="13"/>
  <c r="BQ294" i="13"/>
  <c r="BQ250" i="13"/>
  <c r="BQ251" i="13"/>
  <c r="BQ245" i="13"/>
  <c r="BQ240" i="13"/>
  <c r="BR239" i="13"/>
  <c r="BR240" i="13" s="1"/>
  <c r="BQ243" i="13"/>
  <c r="BK79" i="13"/>
  <c r="BK348" i="13" s="1"/>
  <c r="BY80" i="13"/>
  <c r="BX80" i="13"/>
  <c r="W78" i="12"/>
  <c r="W77" i="12" s="1"/>
  <c r="H76" i="11"/>
  <c r="Y197" i="13"/>
  <c r="U204" i="12"/>
  <c r="V204" i="12"/>
  <c r="AC194" i="13"/>
  <c r="AB150" i="13"/>
  <c r="AB194" i="13"/>
  <c r="K13" i="14"/>
  <c r="I12" i="14"/>
  <c r="DS109" i="14"/>
  <c r="DS110" i="14" s="1"/>
  <c r="DS94" i="14"/>
  <c r="C32" i="12"/>
  <c r="AS306" i="13"/>
  <c r="AS304" i="13"/>
  <c r="AS324" i="13"/>
  <c r="N60" i="12"/>
  <c r="N58" i="12" s="1"/>
  <c r="T194" i="13"/>
  <c r="S150" i="13"/>
  <c r="AM189" i="13"/>
  <c r="AM206" i="13"/>
  <c r="AJ64" i="13"/>
  <c r="AJ346" i="13" s="1"/>
  <c r="N63" i="12"/>
  <c r="N62" i="12" s="1"/>
  <c r="F38" i="2"/>
  <c r="F36" i="2"/>
  <c r="Q329" i="13"/>
  <c r="Q338" i="13" s="1"/>
  <c r="Q16" i="13"/>
  <c r="N167" i="14"/>
  <c r="L166" i="14"/>
  <c r="E56" i="14"/>
  <c r="C61" i="13"/>
  <c r="AJ31" i="5"/>
  <c r="CI52" i="1"/>
  <c r="CI62" i="1" s="1"/>
  <c r="CI52" i="3"/>
  <c r="CI52" i="2"/>
  <c r="AG39" i="3"/>
  <c r="AG5" i="3"/>
  <c r="AH8" i="3"/>
  <c r="AG7" i="3"/>
  <c r="AG62" i="3"/>
  <c r="L12" i="14"/>
  <c r="N13" i="14"/>
  <c r="L142" i="14"/>
  <c r="N137" i="14"/>
  <c r="AI258" i="13"/>
  <c r="AI41" i="13"/>
  <c r="AI342" i="13" s="1"/>
  <c r="M40" i="12"/>
  <c r="M39" i="12" s="1"/>
  <c r="D251" i="13"/>
  <c r="D250" i="13"/>
  <c r="D294" i="13"/>
  <c r="E239" i="13"/>
  <c r="E241" i="13" s="1"/>
  <c r="D245" i="13"/>
  <c r="D243" i="13"/>
  <c r="Y247" i="13"/>
  <c r="Y272" i="13"/>
  <c r="BE301" i="13"/>
  <c r="BE304" i="13" s="1"/>
  <c r="BE9" i="13"/>
  <c r="BE23" i="13" s="1"/>
  <c r="U9" i="12"/>
  <c r="U13" i="5"/>
  <c r="U21" i="5"/>
  <c r="AS66" i="9"/>
  <c r="BT51" i="2"/>
  <c r="BT51" i="3" s="1"/>
  <c r="BT52" i="3" s="1"/>
  <c r="Z195" i="13"/>
  <c r="Y150" i="13"/>
  <c r="AJ9" i="13"/>
  <c r="N8" i="12"/>
  <c r="N7" i="12" s="1"/>
  <c r="BR329" i="13"/>
  <c r="BR16" i="13"/>
  <c r="Y15" i="12"/>
  <c r="E100" i="14"/>
  <c r="C106" i="13"/>
  <c r="BL93" i="14"/>
  <c r="BL20" i="14"/>
  <c r="BI109" i="14"/>
  <c r="BI94" i="14"/>
  <c r="H96" i="14"/>
  <c r="D102" i="13"/>
  <c r="AK8" i="2"/>
  <c r="AJ5" i="2"/>
  <c r="AJ39" i="2"/>
  <c r="AJ7" i="2"/>
  <c r="BG319" i="13"/>
  <c r="FC94" i="14"/>
  <c r="FC109" i="14"/>
  <c r="J208" i="12"/>
  <c r="K208" i="12"/>
  <c r="AS330" i="13"/>
  <c r="Q16" i="12"/>
  <c r="Q14" i="12" s="1"/>
  <c r="AS16" i="13"/>
  <c r="AI124" i="13"/>
  <c r="M121" i="12"/>
  <c r="M120" i="12" s="1"/>
  <c r="AO365" i="13"/>
  <c r="AO220" i="13"/>
  <c r="AP220" i="13"/>
  <c r="O149" i="12"/>
  <c r="E20" i="4"/>
  <c r="GF93" i="14"/>
  <c r="GF20" i="14"/>
  <c r="BG124" i="13"/>
  <c r="U121" i="12"/>
  <c r="U120" i="12" s="1"/>
  <c r="AC191" i="13"/>
  <c r="I206" i="12"/>
  <c r="J206" i="12"/>
  <c r="BF329" i="13"/>
  <c r="BF16" i="13"/>
  <c r="U15" i="12"/>
  <c r="U14" i="12" s="1"/>
  <c r="AX201" i="13"/>
  <c r="N23" i="4"/>
  <c r="BG194" i="13"/>
  <c r="BA245" i="13"/>
  <c r="BA240" i="13"/>
  <c r="BA251" i="13"/>
  <c r="BB239" i="13"/>
  <c r="BB240" i="13" s="1"/>
  <c r="BA250" i="13"/>
  <c r="BA294" i="13"/>
  <c r="BA243" i="13"/>
  <c r="AV364" i="13"/>
  <c r="AV366" i="13" s="1"/>
  <c r="L12" i="4"/>
  <c r="BE338" i="13"/>
  <c r="BE334" i="13"/>
  <c r="AJ79" i="13"/>
  <c r="AJ348" i="13" s="1"/>
  <c r="N78" i="12"/>
  <c r="N77" i="12" s="1"/>
  <c r="BI258" i="13"/>
  <c r="Y32" i="5" s="1"/>
  <c r="BI41" i="13"/>
  <c r="BI342" i="13" s="1"/>
  <c r="Y83" i="13"/>
  <c r="Y349" i="13" s="1"/>
  <c r="J82" i="12"/>
  <c r="Y256" i="13"/>
  <c r="Z257" i="13"/>
  <c r="Z26" i="13"/>
  <c r="Z341" i="13" s="1"/>
  <c r="J25" i="12"/>
  <c r="BN364" i="13"/>
  <c r="BN366" i="13" s="1"/>
  <c r="AD12" i="4"/>
  <c r="BQ306" i="13"/>
  <c r="BQ304" i="13"/>
  <c r="BQ324" i="13"/>
  <c r="AU365" i="13"/>
  <c r="AU220" i="13"/>
  <c r="Q149" i="12"/>
  <c r="K20" i="4"/>
  <c r="AV220" i="13"/>
  <c r="EQ109" i="14"/>
  <c r="EQ94" i="14"/>
  <c r="CB68" i="13"/>
  <c r="O66" i="12"/>
  <c r="F64" i="11"/>
  <c r="AM64" i="13"/>
  <c r="AM346" i="13" s="1"/>
  <c r="K101" i="14"/>
  <c r="I100" i="14"/>
  <c r="I142" i="14"/>
  <c r="K137" i="14"/>
  <c r="BQ64" i="13"/>
  <c r="BQ346" i="13" s="1"/>
  <c r="Y63" i="12"/>
  <c r="Y62" i="12" s="1"/>
  <c r="C248" i="13"/>
  <c r="AO367" i="13"/>
  <c r="AO259" i="13"/>
  <c r="T207" i="12"/>
  <c r="U207" i="12"/>
  <c r="AW64" i="13"/>
  <c r="AW346" i="13" s="1"/>
  <c r="R63" i="12"/>
  <c r="AN101" i="13"/>
  <c r="O100" i="12"/>
  <c r="F98" i="11"/>
  <c r="CB102" i="13"/>
  <c r="X364" i="13"/>
  <c r="FF109" i="14"/>
  <c r="FF94" i="14"/>
  <c r="AY48" i="13"/>
  <c r="AY344" i="13" s="1"/>
  <c r="CA49" i="13"/>
  <c r="BZ49" i="13"/>
  <c r="G45" i="11"/>
  <c r="S47" i="12"/>
  <c r="S46" i="12" s="1"/>
  <c r="AU201" i="13"/>
  <c r="K23" i="4"/>
  <c r="BD190" i="13"/>
  <c r="S13" i="4"/>
  <c r="AW194" i="13"/>
  <c r="AA9" i="13"/>
  <c r="K8" i="12"/>
  <c r="K7" i="12" s="1"/>
  <c r="E6" i="11"/>
  <c r="E5" i="11" s="1"/>
  <c r="N101" i="14"/>
  <c r="L100" i="14"/>
  <c r="AT9" i="4"/>
  <c r="CA46" i="13"/>
  <c r="BB45" i="13"/>
  <c r="BB343" i="13" s="1"/>
  <c r="BZ46" i="13"/>
  <c r="G42" i="11"/>
  <c r="T44" i="12"/>
  <c r="T43" i="12" s="1"/>
  <c r="AW83" i="13"/>
  <c r="AW349" i="13" s="1"/>
  <c r="R82" i="12"/>
  <c r="R81" i="12" s="1"/>
  <c r="AW256" i="13"/>
  <c r="T272" i="13"/>
  <c r="T247" i="13"/>
  <c r="BH9" i="13"/>
  <c r="V8" i="12"/>
  <c r="V7" i="12" s="1"/>
  <c r="AW248" i="13"/>
  <c r="BP248" i="13"/>
  <c r="N76" i="14"/>
  <c r="L75" i="14"/>
  <c r="R83" i="13"/>
  <c r="R349" i="13" s="1"/>
  <c r="H82" i="12"/>
  <c r="H81" i="12" s="1"/>
  <c r="R256" i="13"/>
  <c r="AR258" i="13"/>
  <c r="H32" i="5" s="1"/>
  <c r="AR41" i="13"/>
  <c r="AR342" i="13" s="1"/>
  <c r="BG261" i="13"/>
  <c r="BG262" i="13" s="1"/>
  <c r="S24" i="13"/>
  <c r="BV19" i="14"/>
  <c r="BG24" i="13"/>
  <c r="W43" i="5"/>
  <c r="U44" i="12"/>
  <c r="U43" i="12" s="1"/>
  <c r="BE45" i="13"/>
  <c r="BE343" i="13" s="1"/>
  <c r="AF36" i="3"/>
  <c r="AF38" i="3"/>
  <c r="AV272" i="13"/>
  <c r="AV247" i="13"/>
  <c r="CV109" i="14"/>
  <c r="CV94" i="14"/>
  <c r="CJ52" i="1"/>
  <c r="CJ62" i="1" s="1"/>
  <c r="AK31" i="5"/>
  <c r="S281" i="13"/>
  <c r="S254" i="13"/>
  <c r="S299" i="13"/>
  <c r="M14" i="5"/>
  <c r="M79" i="12"/>
  <c r="N57" i="14"/>
  <c r="L56" i="14"/>
  <c r="F374" i="13"/>
  <c r="N160" i="14"/>
  <c r="L170" i="14"/>
  <c r="D81" i="11"/>
  <c r="FK93" i="14"/>
  <c r="FK20" i="14"/>
  <c r="BN257" i="13"/>
  <c r="AD33" i="5" s="1"/>
  <c r="BN26" i="13"/>
  <c r="BN341" i="13" s="1"/>
  <c r="X25" i="12"/>
  <c r="X24" i="12" s="1"/>
  <c r="AX247" i="13"/>
  <c r="AX272" i="13"/>
  <c r="CZ19" i="14"/>
  <c r="DQ109" i="14"/>
  <c r="DQ94" i="14"/>
  <c r="N28" i="5"/>
  <c r="BS52" i="3"/>
  <c r="T31" i="5"/>
  <c r="BS52" i="2"/>
  <c r="BS62" i="2" s="1"/>
  <c r="BS52" i="1"/>
  <c r="BS62" i="1" s="1"/>
  <c r="BA299" i="13"/>
  <c r="BA281" i="13"/>
  <c r="BA254" i="13"/>
  <c r="X24" i="13"/>
  <c r="DK109" i="14"/>
  <c r="DK94" i="14"/>
  <c r="AE28" i="5"/>
  <c r="P44" i="4"/>
  <c r="P45" i="4" s="1"/>
  <c r="P62" i="4" s="1"/>
  <c r="S191" i="13"/>
  <c r="AL101" i="13"/>
  <c r="N100" i="12"/>
  <c r="N99" i="12" s="1"/>
  <c r="P272" i="13"/>
  <c r="P247" i="13"/>
  <c r="CQ93" i="14"/>
  <c r="CQ20" i="14"/>
  <c r="AR72" i="13"/>
  <c r="AR347" i="13" s="1"/>
  <c r="AR354" i="13" s="1"/>
  <c r="F70" i="11"/>
  <c r="CB74" i="13"/>
  <c r="P72" i="12"/>
  <c r="P70" i="12" s="1"/>
  <c r="AF124" i="13"/>
  <c r="L121" i="12"/>
  <c r="L120" i="12" s="1"/>
  <c r="GD109" i="14"/>
  <c r="GD94" i="14"/>
  <c r="Z79" i="13"/>
  <c r="Z348" i="13" s="1"/>
  <c r="Z258" i="13"/>
  <c r="L188" i="12"/>
  <c r="K188" i="12"/>
  <c r="AI255" i="13"/>
  <c r="AA367" i="13"/>
  <c r="AH365" i="13"/>
  <c r="AH220" i="13"/>
  <c r="BE257" i="13"/>
  <c r="U33" i="5" s="1"/>
  <c r="AT33" i="5" s="1"/>
  <c r="BE26" i="13"/>
  <c r="BE341" i="13" s="1"/>
  <c r="U25" i="12"/>
  <c r="U24" i="12" s="1"/>
  <c r="BZ18" i="13"/>
  <c r="BI64" i="13"/>
  <c r="BI346" i="13" s="1"/>
  <c r="V63" i="12"/>
  <c r="AV194" i="13"/>
  <c r="Q141" i="12"/>
  <c r="BG258" i="13"/>
  <c r="W32" i="5" s="1"/>
  <c r="BG41" i="13"/>
  <c r="BG342" i="13" s="1"/>
  <c r="U40" i="12"/>
  <c r="U39" i="12" s="1"/>
  <c r="E58" i="11"/>
  <c r="BX13" i="13"/>
  <c r="H9" i="11"/>
  <c r="BY13" i="13"/>
  <c r="AZ68" i="9"/>
  <c r="W11" i="12"/>
  <c r="AB22" i="5"/>
  <c r="AB23" i="5" s="1"/>
  <c r="BL301" i="13"/>
  <c r="BL304" i="13" s="1"/>
  <c r="BL9" i="13"/>
  <c r="U101" i="13"/>
  <c r="I100" i="12"/>
  <c r="AR329" i="13"/>
  <c r="AR16" i="13"/>
  <c r="G74" i="12"/>
  <c r="D72" i="11"/>
  <c r="P72" i="13"/>
  <c r="P347" i="13" s="1"/>
  <c r="BO364" i="13"/>
  <c r="AE12" i="4"/>
  <c r="H37" i="14"/>
  <c r="D42" i="13"/>
  <c r="D41" i="13" s="1"/>
  <c r="G103" i="11"/>
  <c r="BS48" i="13"/>
  <c r="BS344" i="13" s="1"/>
  <c r="Y47" i="12"/>
  <c r="Y46" i="12" s="1"/>
  <c r="AB258" i="13"/>
  <c r="AB41" i="13"/>
  <c r="AB342" i="13" s="1"/>
  <c r="V13" i="4"/>
  <c r="BI206" i="13"/>
  <c r="BI189" i="13"/>
  <c r="AZ192" i="13"/>
  <c r="O14" i="4"/>
  <c r="AO45" i="13"/>
  <c r="AO343" i="13" s="1"/>
  <c r="F42" i="11"/>
  <c r="O44" i="12"/>
  <c r="O43" i="12" s="1"/>
  <c r="CB46" i="13"/>
  <c r="BC72" i="13"/>
  <c r="BC347" i="13" s="1"/>
  <c r="T71" i="12"/>
  <c r="T70" i="12" s="1"/>
  <c r="AR155" i="13"/>
  <c r="P152" i="12"/>
  <c r="P151" i="12" s="1"/>
  <c r="P193" i="12" s="1"/>
  <c r="BM257" i="13"/>
  <c r="AC33" i="5" s="1"/>
  <c r="BM26" i="13"/>
  <c r="BM341" i="13" s="1"/>
  <c r="BN197" i="13"/>
  <c r="BO197" i="13"/>
  <c r="K156" i="14"/>
  <c r="E164" i="13" s="1"/>
  <c r="I155" i="14"/>
  <c r="K155" i="14" s="1"/>
  <c r="Y301" i="13"/>
  <c r="Y304" i="13" s="1"/>
  <c r="M66" i="9"/>
  <c r="Y9" i="13"/>
  <c r="AN51" i="2"/>
  <c r="AN51" i="3" s="1"/>
  <c r="G63" i="12"/>
  <c r="D61" i="11"/>
  <c r="Q64" i="13"/>
  <c r="Q346" i="13" s="1"/>
  <c r="U194" i="13"/>
  <c r="T150" i="13"/>
  <c r="H141" i="12"/>
  <c r="AS109" i="14"/>
  <c r="AS94" i="14"/>
  <c r="O126" i="12"/>
  <c r="O124" i="12" s="1"/>
  <c r="P186" i="12" s="1"/>
  <c r="AO128" i="13"/>
  <c r="AH194" i="13"/>
  <c r="AG150" i="13"/>
  <c r="AG194" i="13"/>
  <c r="BR60" i="13"/>
  <c r="BR345" i="13" s="1"/>
  <c r="Y59" i="12"/>
  <c r="Y58" i="12" s="1"/>
  <c r="BC101" i="13"/>
  <c r="T100" i="12"/>
  <c r="T99" i="12" s="1"/>
  <c r="N117" i="14"/>
  <c r="L116" i="14"/>
  <c r="H38" i="4"/>
  <c r="C272" i="13"/>
  <c r="C247" i="13"/>
  <c r="AF9" i="13"/>
  <c r="L8" i="12"/>
  <c r="L7" i="12" s="1"/>
  <c r="T95" i="13"/>
  <c r="T350" i="13" s="1"/>
  <c r="H94" i="12"/>
  <c r="H93" i="12" s="1"/>
  <c r="D92" i="11"/>
  <c r="D91" i="11" s="1"/>
  <c r="BF365" i="13"/>
  <c r="BF366" i="13" s="1"/>
  <c r="BF220" i="13"/>
  <c r="V20" i="4"/>
  <c r="CF93" i="14"/>
  <c r="CF20" i="14"/>
  <c r="FX93" i="14"/>
  <c r="FX20" i="14"/>
  <c r="AX24" i="13"/>
  <c r="N43" i="5"/>
  <c r="EY93" i="14"/>
  <c r="EY20" i="14"/>
  <c r="V14" i="5"/>
  <c r="AO21" i="5"/>
  <c r="AO23" i="5" s="1"/>
  <c r="F23" i="5"/>
  <c r="AC319" i="13"/>
  <c r="BK257" i="13"/>
  <c r="AA33" i="5" s="1"/>
  <c r="BY27" i="13"/>
  <c r="BY26" i="13" s="1"/>
  <c r="BX27" i="13"/>
  <c r="BX26" i="13" s="1"/>
  <c r="BK26" i="13"/>
  <c r="BK341" i="13" s="1"/>
  <c r="W25" i="12"/>
  <c r="W24" i="12" s="1"/>
  <c r="H23" i="11"/>
  <c r="H22" i="11" s="1"/>
  <c r="AU72" i="13"/>
  <c r="AU347" i="13" s="1"/>
  <c r="Q71" i="12"/>
  <c r="Q70" i="12" s="1"/>
  <c r="BT197" i="13"/>
  <c r="BU197" i="13"/>
  <c r="AL365" i="13"/>
  <c r="AL366" i="13" s="1"/>
  <c r="AL220" i="13"/>
  <c r="N149" i="12"/>
  <c r="E147" i="11"/>
  <c r="S219" i="13"/>
  <c r="T219" i="13"/>
  <c r="AR60" i="13"/>
  <c r="AR345" i="13" s="1"/>
  <c r="AR257" i="13"/>
  <c r="H33" i="5" s="1"/>
  <c r="X13" i="4"/>
  <c r="CA18" i="13"/>
  <c r="AX124" i="13"/>
  <c r="R121" i="12"/>
  <c r="R120" i="12" s="1"/>
  <c r="F119" i="11"/>
  <c r="F118" i="11" s="1"/>
  <c r="BN329" i="13"/>
  <c r="BN16" i="13"/>
  <c r="X15" i="12"/>
  <c r="X14" i="12" s="1"/>
  <c r="BN83" i="13"/>
  <c r="BN349" i="13" s="1"/>
  <c r="X82" i="12"/>
  <c r="X81" i="12" s="1"/>
  <c r="Z32" i="5"/>
  <c r="U364" i="13"/>
  <c r="DK138" i="14"/>
  <c r="DH142" i="14"/>
  <c r="DI138" i="14"/>
  <c r="BU105" i="13"/>
  <c r="BU259" i="13" s="1"/>
  <c r="Z104" i="12"/>
  <c r="Z103" i="12" s="1"/>
  <c r="X56" i="12"/>
  <c r="BY58" i="13"/>
  <c r="H54" i="11"/>
  <c r="BX58" i="13"/>
  <c r="BN256" i="13"/>
  <c r="BN48" i="13"/>
  <c r="BN344" i="13" s="1"/>
  <c r="AK364" i="13"/>
  <c r="AO194" i="13"/>
  <c r="AS337" i="13"/>
  <c r="AV48" i="13"/>
  <c r="AV344" i="13" s="1"/>
  <c r="R47" i="12"/>
  <c r="R46" i="12" s="1"/>
  <c r="J188" i="12"/>
  <c r="I188" i="12"/>
  <c r="I120" i="14"/>
  <c r="K121" i="14"/>
  <c r="E198" i="13"/>
  <c r="C155" i="12"/>
  <c r="C194" i="12" s="1"/>
  <c r="BY49" i="13"/>
  <c r="BX49" i="13"/>
  <c r="BL48" i="13"/>
  <c r="BL344" i="13" s="1"/>
  <c r="W47" i="12"/>
  <c r="H45" i="11"/>
  <c r="BS19" i="14"/>
  <c r="AF219" i="13"/>
  <c r="L164" i="12"/>
  <c r="J171" i="12"/>
  <c r="D169" i="11"/>
  <c r="I8" i="12"/>
  <c r="I7" i="12" s="1"/>
  <c r="U9" i="13"/>
  <c r="BJ105" i="13"/>
  <c r="CD106" i="13"/>
  <c r="CD105" i="13" s="1"/>
  <c r="AT371" i="13"/>
  <c r="J13" i="4"/>
  <c r="FL94" i="14"/>
  <c r="FL109" i="14"/>
  <c r="FL110" i="14" s="1"/>
  <c r="Z108" i="13"/>
  <c r="Z259" i="13" s="1"/>
  <c r="J107" i="12"/>
  <c r="R257" i="13"/>
  <c r="R26" i="13"/>
  <c r="R341" i="13" s="1"/>
  <c r="H25" i="12"/>
  <c r="H24" i="12" s="1"/>
  <c r="BD191" i="13"/>
  <c r="AA365" i="13"/>
  <c r="AA220" i="13"/>
  <c r="EM93" i="14"/>
  <c r="EM20" i="14"/>
  <c r="EU109" i="14"/>
  <c r="EU110" i="14" s="1"/>
  <c r="EU94" i="14"/>
  <c r="GC93" i="14"/>
  <c r="GC20" i="14"/>
  <c r="E116" i="14"/>
  <c r="C125" i="13"/>
  <c r="C124" i="13" s="1"/>
  <c r="H142" i="14"/>
  <c r="D145" i="13"/>
  <c r="H159" i="14"/>
  <c r="D153" i="13"/>
  <c r="E5" i="14"/>
  <c r="E19" i="14" s="1"/>
  <c r="C10" i="13"/>
  <c r="BA93" i="14"/>
  <c r="BA20" i="14"/>
  <c r="F333" i="13"/>
  <c r="F338" i="13" s="1"/>
  <c r="Q247" i="13"/>
  <c r="Q272" i="13"/>
  <c r="BC110" i="14"/>
  <c r="T299" i="13"/>
  <c r="T254" i="13"/>
  <c r="T281" i="13"/>
  <c r="AQ21" i="5"/>
  <c r="AQ23" i="5" s="1"/>
  <c r="M23" i="5"/>
  <c r="BO52" i="3"/>
  <c r="BO63" i="3" s="1"/>
  <c r="P31" i="5"/>
  <c r="BV272" i="13"/>
  <c r="BV279" i="13" s="1"/>
  <c r="BV280" i="13" s="1"/>
  <c r="BV247" i="13"/>
  <c r="N23" i="14"/>
  <c r="L22" i="14"/>
  <c r="N92" i="14"/>
  <c r="L91" i="14"/>
  <c r="G196" i="13"/>
  <c r="P257" i="13"/>
  <c r="P26" i="13"/>
  <c r="P341" i="13" s="1"/>
  <c r="CN93" i="14"/>
  <c r="CN20" i="14"/>
  <c r="Q364" i="13"/>
  <c r="Q366" i="13" s="1"/>
  <c r="AF25" i="2"/>
  <c r="AE61" i="2"/>
  <c r="V42" i="5"/>
  <c r="V24" i="5"/>
  <c r="BS272" i="13"/>
  <c r="BS279" i="13" s="1"/>
  <c r="BS280" i="13" s="1"/>
  <c r="BS247" i="13"/>
  <c r="E166" i="14"/>
  <c r="C175" i="13"/>
  <c r="C174" i="13" s="1"/>
  <c r="C213" i="13" s="1"/>
  <c r="BK23" i="13"/>
  <c r="AV248" i="13"/>
  <c r="AJ329" i="13"/>
  <c r="AJ16" i="13"/>
  <c r="N15" i="12"/>
  <c r="N14" i="12" s="1"/>
  <c r="F14" i="5"/>
  <c r="AA258" i="13"/>
  <c r="AA41" i="13"/>
  <c r="AA342" i="13" s="1"/>
  <c r="K40" i="12"/>
  <c r="K39" i="12" s="1"/>
  <c r="E38" i="11"/>
  <c r="E37" i="11" s="1"/>
  <c r="AA95" i="13"/>
  <c r="AA350" i="13" s="1"/>
  <c r="K94" i="12"/>
  <c r="K93" i="12" s="1"/>
  <c r="E92" i="11"/>
  <c r="E91" i="11" s="1"/>
  <c r="AI38" i="2"/>
  <c r="AI36" i="2"/>
  <c r="X371" i="13"/>
  <c r="Y190" i="13"/>
  <c r="AQ365" i="13"/>
  <c r="AQ366" i="13" s="1"/>
  <c r="AQ220" i="13"/>
  <c r="G20" i="4"/>
  <c r="AI335" i="13"/>
  <c r="AI338" i="13"/>
  <c r="AI334" i="13"/>
  <c r="BH197" i="13"/>
  <c r="BI197" i="13"/>
  <c r="Y45" i="13"/>
  <c r="Y343" i="13" s="1"/>
  <c r="J44" i="12"/>
  <c r="J43" i="12" s="1"/>
  <c r="Y257" i="13"/>
  <c r="BA79" i="13"/>
  <c r="BA348" i="13" s="1"/>
  <c r="BA258" i="13"/>
  <c r="Q32" i="5" s="1"/>
  <c r="AZ365" i="13"/>
  <c r="AZ220" i="13"/>
  <c r="P20" i="4"/>
  <c r="CD46" i="13"/>
  <c r="CD45" i="13" s="1"/>
  <c r="BJ45" i="13"/>
  <c r="BJ343" i="13" s="1"/>
  <c r="BJ360" i="13" s="1"/>
  <c r="V44" i="12"/>
  <c r="V43" i="12" s="1"/>
  <c r="BJ257" i="13"/>
  <c r="BD197" i="13"/>
  <c r="BB212" i="13"/>
  <c r="GL93" i="14"/>
  <c r="GL20" i="14"/>
  <c r="BF105" i="13"/>
  <c r="BF259" i="13" s="1"/>
  <c r="U104" i="12"/>
  <c r="U103" i="12" s="1"/>
  <c r="AI257" i="13"/>
  <c r="AI26" i="13"/>
  <c r="AI341" i="13" s="1"/>
  <c r="AW109" i="14"/>
  <c r="AW94" i="14"/>
  <c r="AH364" i="13"/>
  <c r="AU155" i="13"/>
  <c r="Q152" i="12"/>
  <c r="Q151" i="12" s="1"/>
  <c r="DG94" i="14"/>
  <c r="DG109" i="14"/>
  <c r="AO257" i="13"/>
  <c r="AO26" i="13"/>
  <c r="AO341" i="13" s="1"/>
  <c r="CG110" i="14"/>
  <c r="AK371" i="13"/>
  <c r="AL190" i="13"/>
  <c r="V64" i="13"/>
  <c r="V346" i="13" s="1"/>
  <c r="I63" i="12"/>
  <c r="I62" i="12" s="1"/>
  <c r="DZ109" i="14"/>
  <c r="DZ94" i="14"/>
  <c r="J192" i="12"/>
  <c r="I192" i="12"/>
  <c r="M188" i="12"/>
  <c r="E199" i="13"/>
  <c r="C156" i="12"/>
  <c r="C195" i="12" s="1"/>
  <c r="G45" i="12"/>
  <c r="G43" i="12" s="1"/>
  <c r="D43" i="11"/>
  <c r="O45" i="13"/>
  <c r="O343" i="13" s="1"/>
  <c r="BG19" i="14"/>
  <c r="AY258" i="13"/>
  <c r="O32" i="5" s="1"/>
  <c r="AY41" i="13"/>
  <c r="AY342" i="13" s="1"/>
  <c r="CA42" i="13"/>
  <c r="CA41" i="13" s="1"/>
  <c r="BZ42" i="13"/>
  <c r="BZ41" i="13" s="1"/>
  <c r="G38" i="11"/>
  <c r="G37" i="11" s="1"/>
  <c r="S40" i="12"/>
  <c r="S39" i="12" s="1"/>
  <c r="CP109" i="14"/>
  <c r="CP94" i="14"/>
  <c r="BE101" i="13"/>
  <c r="U100" i="12"/>
  <c r="U99" i="12" s="1"/>
  <c r="BM45" i="13"/>
  <c r="BM343" i="13" s="1"/>
  <c r="H42" i="11"/>
  <c r="H41" i="11" s="1"/>
  <c r="W44" i="12"/>
  <c r="W43" i="12" s="1"/>
  <c r="BX46" i="13"/>
  <c r="BX45" i="13" s="1"/>
  <c r="BY46" i="13"/>
  <c r="BY45" i="13" s="1"/>
  <c r="M208" i="12"/>
  <c r="N208" i="12"/>
  <c r="AC206" i="13"/>
  <c r="AC189" i="13"/>
  <c r="O72" i="13"/>
  <c r="O347" i="13" s="1"/>
  <c r="D69" i="11"/>
  <c r="G71" i="12"/>
  <c r="AN108" i="13"/>
  <c r="CB109" i="13"/>
  <c r="CB108" i="13" s="1"/>
  <c r="O107" i="12"/>
  <c r="O106" i="12" s="1"/>
  <c r="F105" i="11"/>
  <c r="F104" i="11" s="1"/>
  <c r="BA257" i="13"/>
  <c r="Q33" i="5" s="1"/>
  <c r="BA26" i="13"/>
  <c r="BA341" i="13" s="1"/>
  <c r="BQ330" i="13"/>
  <c r="BQ16" i="13"/>
  <c r="Y16" i="12"/>
  <c r="H14" i="11"/>
  <c r="BX18" i="13"/>
  <c r="BY18" i="13"/>
  <c r="AO79" i="13"/>
  <c r="AO348" i="13" s="1"/>
  <c r="AO258" i="13"/>
  <c r="E32" i="5" s="1"/>
  <c r="BA189" i="13"/>
  <c r="BA206" i="13"/>
  <c r="AQ367" i="13"/>
  <c r="AC367" i="13"/>
  <c r="AC259" i="13"/>
  <c r="AJ197" i="13"/>
  <c r="AK197" i="13"/>
  <c r="BD330" i="13"/>
  <c r="BD16" i="13"/>
  <c r="AE60" i="13"/>
  <c r="AE345" i="13" s="1"/>
  <c r="L59" i="12"/>
  <c r="L58" i="12" s="1"/>
  <c r="E57" i="11"/>
  <c r="AE257" i="13"/>
  <c r="DV173" i="14"/>
  <c r="AN197" i="13"/>
  <c r="R335" i="13"/>
  <c r="HF93" i="14"/>
  <c r="HF20" i="14"/>
  <c r="AA364" i="13"/>
  <c r="AM105" i="13"/>
  <c r="O104" i="12"/>
  <c r="O103" i="12" s="1"/>
  <c r="CB106" i="13"/>
  <c r="CB105" i="13" s="1"/>
  <c r="F102" i="11"/>
  <c r="F101" i="11" s="1"/>
  <c r="T135" i="13"/>
  <c r="U191" i="13" s="1"/>
  <c r="H132" i="12"/>
  <c r="H131" i="12" s="1"/>
  <c r="GG109" i="14"/>
  <c r="GG94" i="14"/>
  <c r="O4" i="8"/>
  <c r="N5" i="8"/>
  <c r="G39" i="1"/>
  <c r="G7" i="1"/>
  <c r="G5" i="1"/>
  <c r="BT367" i="13"/>
  <c r="BT259" i="13"/>
  <c r="EZ109" i="14"/>
  <c r="EZ94" i="14"/>
  <c r="AD251" i="13"/>
  <c r="AD250" i="13"/>
  <c r="AD294" i="13"/>
  <c r="AD245" i="13"/>
  <c r="AD243" i="13"/>
  <c r="AD240" i="13"/>
  <c r="AE239" i="13"/>
  <c r="AE240" i="13" s="1"/>
  <c r="AV330" i="13"/>
  <c r="AV16" i="13"/>
  <c r="R16" i="12"/>
  <c r="R14" i="12" s="1"/>
  <c r="Z31" i="5"/>
  <c r="BY52" i="1"/>
  <c r="BY62" i="1" s="1"/>
  <c r="BY52" i="3"/>
  <c r="BY52" i="2"/>
  <c r="BY62" i="2" s="1"/>
  <c r="H166" i="14"/>
  <c r="D175" i="13"/>
  <c r="D174" i="13" s="1"/>
  <c r="O301" i="13"/>
  <c r="O304" i="13" s="1"/>
  <c r="G9" i="12"/>
  <c r="D7" i="11"/>
  <c r="C66" i="9"/>
  <c r="AD51" i="2"/>
  <c r="O9" i="13"/>
  <c r="H170" i="14"/>
  <c r="H171" i="14" s="1"/>
  <c r="D168" i="13"/>
  <c r="AL45" i="13"/>
  <c r="AL343" i="13" s="1"/>
  <c r="N44" i="12"/>
  <c r="N43" i="12" s="1"/>
  <c r="BM367" i="13"/>
  <c r="BM259" i="13"/>
  <c r="E22" i="14"/>
  <c r="C27" i="13"/>
  <c r="AH52" i="2"/>
  <c r="AH62" i="2" s="1"/>
  <c r="AH52" i="3"/>
  <c r="AH63" i="3" s="1"/>
  <c r="AH52" i="1"/>
  <c r="AH62" i="1" s="1"/>
  <c r="Q135" i="13"/>
  <c r="G132" i="12"/>
  <c r="G131" i="12" s="1"/>
  <c r="S365" i="13"/>
  <c r="S366" i="13" s="1"/>
  <c r="S220" i="13"/>
  <c r="Q206" i="12"/>
  <c r="R206" i="12"/>
  <c r="AX143" i="14"/>
  <c r="BF194" i="13"/>
  <c r="BE194" i="13"/>
  <c r="AR135" i="13"/>
  <c r="P132" i="12"/>
  <c r="P131" i="12" s="1"/>
  <c r="P187" i="12" s="1"/>
  <c r="AA324" i="13"/>
  <c r="AA306" i="13"/>
  <c r="AL319" i="13"/>
  <c r="AA304" i="13"/>
  <c r="AX192" i="13"/>
  <c r="M14" i="4"/>
  <c r="AW371" i="13"/>
  <c r="BP258" i="13"/>
  <c r="AF32" i="5" s="1"/>
  <c r="BP41" i="13"/>
  <c r="BP342" i="13" s="1"/>
  <c r="AR101" i="13"/>
  <c r="P100" i="12"/>
  <c r="P99" i="12" s="1"/>
  <c r="BQ201" i="13"/>
  <c r="BR201" i="13"/>
  <c r="AG23" i="4"/>
  <c r="FO94" i="14"/>
  <c r="FO109" i="14"/>
  <c r="FO110" i="14" s="1"/>
  <c r="O197" i="12"/>
  <c r="P197" i="12"/>
  <c r="AU48" i="13"/>
  <c r="AU344" i="13" s="1"/>
  <c r="Q50" i="12"/>
  <c r="AU256" i="13"/>
  <c r="X79" i="13"/>
  <c r="X348" i="13" s="1"/>
  <c r="J78" i="12"/>
  <c r="J77" i="12" s="1"/>
  <c r="X258" i="13"/>
  <c r="AW95" i="13"/>
  <c r="AW350" i="13" s="1"/>
  <c r="R94" i="12"/>
  <c r="R93" i="12" s="1"/>
  <c r="G60" i="12"/>
  <c r="D58" i="11"/>
  <c r="P60" i="13"/>
  <c r="P345" i="13" s="1"/>
  <c r="AS52" i="3"/>
  <c r="AS63" i="3" s="1"/>
  <c r="AS52" i="1"/>
  <c r="AS52" i="2"/>
  <c r="AS62" i="2" s="1"/>
  <c r="BM329" i="13"/>
  <c r="BM16" i="13"/>
  <c r="H13" i="11"/>
  <c r="W15" i="12"/>
  <c r="W14" i="12" s="1"/>
  <c r="BX17" i="13"/>
  <c r="BY17" i="13"/>
  <c r="BK95" i="13"/>
  <c r="BK350" i="13" s="1"/>
  <c r="BY96" i="13"/>
  <c r="BY95" i="13" s="1"/>
  <c r="BX96" i="13"/>
  <c r="BX95" i="13" s="1"/>
  <c r="W94" i="12"/>
  <c r="W93" i="12" s="1"/>
  <c r="H92" i="11"/>
  <c r="H91" i="11" s="1"/>
  <c r="FR173" i="14"/>
  <c r="I56" i="14"/>
  <c r="K57" i="14"/>
  <c r="E207" i="13"/>
  <c r="E309" i="13" s="1"/>
  <c r="C165" i="12"/>
  <c r="C203" i="12" s="1"/>
  <c r="GE109" i="14"/>
  <c r="GE94" i="14"/>
  <c r="W219" i="13"/>
  <c r="X219" i="13"/>
  <c r="I164" i="12"/>
  <c r="BH72" i="13"/>
  <c r="BH347" i="13" s="1"/>
  <c r="G70" i="11"/>
  <c r="V72" i="12"/>
  <c r="V70" i="12" s="1"/>
  <c r="CA74" i="13"/>
  <c r="BZ74" i="13"/>
  <c r="P372" i="13"/>
  <c r="BQ365" i="13"/>
  <c r="BQ220" i="13"/>
  <c r="AG20" i="4"/>
  <c r="R105" i="13"/>
  <c r="R259" i="13" s="1"/>
  <c r="H104" i="12"/>
  <c r="H103" i="12" s="1"/>
  <c r="FH93" i="14"/>
  <c r="FH20" i="14"/>
  <c r="AO93" i="14"/>
  <c r="AO20" i="14"/>
  <c r="BP93" i="14"/>
  <c r="BP20" i="14"/>
  <c r="Z155" i="13"/>
  <c r="J152" i="12"/>
  <c r="J151" i="12" s="1"/>
  <c r="D150" i="11"/>
  <c r="D149" i="11" s="1"/>
  <c r="BT79" i="13"/>
  <c r="BT348" i="13" s="1"/>
  <c r="Z78" i="12"/>
  <c r="Z77" i="12" s="1"/>
  <c r="BT258" i="13"/>
  <c r="CU173" i="14"/>
  <c r="BM301" i="13"/>
  <c r="BM304" i="13" s="1"/>
  <c r="BY11" i="13"/>
  <c r="W9" i="12"/>
  <c r="H7" i="11"/>
  <c r="BX11" i="13"/>
  <c r="BA66" i="9"/>
  <c r="AC13" i="5"/>
  <c r="AC21" i="5"/>
  <c r="CB51" i="2"/>
  <c r="CB51" i="3" s="1"/>
  <c r="BM9" i="13"/>
  <c r="BZ109" i="13"/>
  <c r="BZ108" i="13" s="1"/>
  <c r="AY108" i="13"/>
  <c r="CA109" i="13"/>
  <c r="CA108" i="13" s="1"/>
  <c r="S107" i="12"/>
  <c r="S106" i="12" s="1"/>
  <c r="G105" i="11"/>
  <c r="G104" i="11" s="1"/>
  <c r="V171" i="12"/>
  <c r="G169" i="11"/>
  <c r="CJ109" i="14"/>
  <c r="CJ94" i="14"/>
  <c r="BD79" i="13"/>
  <c r="BD348" i="13" s="1"/>
  <c r="BD258" i="13"/>
  <c r="T32" i="5" s="1"/>
  <c r="S371" i="13"/>
  <c r="T190" i="13"/>
  <c r="Q195" i="12"/>
  <c r="R195" i="12"/>
  <c r="W206" i="12"/>
  <c r="X206" i="12"/>
  <c r="O19" i="12"/>
  <c r="F17" i="11"/>
  <c r="CB21" i="13"/>
  <c r="AO189" i="13"/>
  <c r="AO206" i="13"/>
  <c r="AO16" i="13"/>
  <c r="BE364" i="13"/>
  <c r="BE366" i="13" s="1"/>
  <c r="U12" i="4"/>
  <c r="AO201" i="13"/>
  <c r="E23" i="4"/>
  <c r="AM95" i="13"/>
  <c r="AM350" i="13" s="1"/>
  <c r="CB96" i="13"/>
  <c r="CB95" i="13" s="1"/>
  <c r="O94" i="12"/>
  <c r="O93" i="12" s="1"/>
  <c r="F92" i="11"/>
  <c r="F91" i="11" s="1"/>
  <c r="W194" i="13"/>
  <c r="V150" i="13"/>
  <c r="AN371" i="13"/>
  <c r="AO190" i="13"/>
  <c r="D13" i="4"/>
  <c r="AU52" i="3"/>
  <c r="AU63" i="3"/>
  <c r="AU52" i="2"/>
  <c r="AU62" i="2" s="1"/>
  <c r="AU52" i="1"/>
  <c r="AU62" i="1" s="1"/>
  <c r="BA212" i="13"/>
  <c r="S169" i="12"/>
  <c r="S208" i="12" s="1"/>
  <c r="BC79" i="13"/>
  <c r="BC348" i="13" s="1"/>
  <c r="T78" i="12"/>
  <c r="T77" i="12" s="1"/>
  <c r="BC258" i="13"/>
  <c r="S32" i="5" s="1"/>
  <c r="AS32" i="5" s="1"/>
  <c r="E208" i="13"/>
  <c r="C166" i="12"/>
  <c r="C204" i="12" s="1"/>
  <c r="AM257" i="13"/>
  <c r="C33" i="5" s="1"/>
  <c r="CB27" i="13"/>
  <c r="AM26" i="13"/>
  <c r="AM341" i="13" s="1"/>
  <c r="O25" i="12"/>
  <c r="O24" i="12" s="1"/>
  <c r="F23" i="11"/>
  <c r="Y31" i="5"/>
  <c r="BX52" i="3"/>
  <c r="BX52" i="1"/>
  <c r="BX62" i="1" s="1"/>
  <c r="BX52" i="2"/>
  <c r="BX62" i="2" s="1"/>
  <c r="AE206" i="13"/>
  <c r="AE189" i="13"/>
  <c r="AD191" i="13"/>
  <c r="Y14" i="5"/>
  <c r="AG45" i="13"/>
  <c r="AG343" i="13" s="1"/>
  <c r="M44" i="12"/>
  <c r="AG257" i="13"/>
  <c r="GN109" i="14"/>
  <c r="GN94" i="14"/>
  <c r="BH105" i="13"/>
  <c r="V104" i="12"/>
  <c r="BE108" i="13"/>
  <c r="U107" i="12"/>
  <c r="U106" i="12" s="1"/>
  <c r="L120" i="14"/>
  <c r="N121" i="14"/>
  <c r="AI294" i="13"/>
  <c r="AJ239" i="13"/>
  <c r="AJ240" i="13" s="1"/>
  <c r="AI240" i="13"/>
  <c r="AI250" i="13"/>
  <c r="AI251" i="13"/>
  <c r="AI243" i="13"/>
  <c r="AI245" i="13"/>
  <c r="AO319" i="13"/>
  <c r="AD306" i="13"/>
  <c r="AD324" i="13"/>
  <c r="AD304" i="13"/>
  <c r="DT109" i="14"/>
  <c r="DT94" i="14"/>
  <c r="BM247" i="13"/>
  <c r="BM272" i="13"/>
  <c r="AY272" i="13"/>
  <c r="AY247" i="13"/>
  <c r="AY248" i="13"/>
  <c r="H9" i="4"/>
  <c r="DM94" i="14"/>
  <c r="DM109" i="14"/>
  <c r="DM110" i="14" s="1"/>
  <c r="BA191" i="13"/>
  <c r="BL272" i="13"/>
  <c r="BL247" i="13"/>
  <c r="BY93" i="14"/>
  <c r="BY20" i="14"/>
  <c r="L155" i="14"/>
  <c r="N155" i="14" s="1"/>
  <c r="N156" i="14"/>
  <c r="F164" i="13" s="1"/>
  <c r="F163" i="13" s="1"/>
  <c r="AI304" i="13"/>
  <c r="AI324" i="13"/>
  <c r="AT319" i="13"/>
  <c r="AI306" i="13"/>
  <c r="CM109" i="14"/>
  <c r="CM94" i="14"/>
  <c r="AA64" i="13"/>
  <c r="AA346" i="13" s="1"/>
  <c r="E61" i="11"/>
  <c r="E60" i="11" s="1"/>
  <c r="K63" i="12"/>
  <c r="K62" i="12" s="1"/>
  <c r="AA257" i="13"/>
  <c r="AA260" i="13" s="1"/>
  <c r="I171" i="12"/>
  <c r="AL272" i="13"/>
  <c r="AL247" i="13"/>
  <c r="E147" i="14"/>
  <c r="E159" i="14" s="1"/>
  <c r="C156" i="13"/>
  <c r="C155" i="13" s="1"/>
  <c r="C197" i="13" s="1"/>
  <c r="O257" i="13"/>
  <c r="O26" i="13"/>
  <c r="O341" i="13" s="1"/>
  <c r="D23" i="11"/>
  <c r="G25" i="12"/>
  <c r="G24" i="12" s="1"/>
  <c r="BR272" i="13"/>
  <c r="BR279" i="13" s="1"/>
  <c r="BR280" i="13" s="1"/>
  <c r="BR247" i="13"/>
  <c r="Z248" i="13"/>
  <c r="AF319" i="13"/>
  <c r="BK319" i="13"/>
  <c r="U257" i="13"/>
  <c r="I25" i="12"/>
  <c r="I24" i="12" s="1"/>
  <c r="U26" i="13"/>
  <c r="U341" i="13" s="1"/>
  <c r="H147" i="14"/>
  <c r="D156" i="13"/>
  <c r="D155" i="13" s="1"/>
  <c r="DU93" i="14"/>
  <c r="DU20" i="14"/>
  <c r="AP109" i="14"/>
  <c r="AP94" i="14"/>
  <c r="AQ64" i="13"/>
  <c r="AQ346" i="13" s="1"/>
  <c r="P63" i="12"/>
  <c r="P62" i="12" s="1"/>
  <c r="FM94" i="14"/>
  <c r="FM109" i="14"/>
  <c r="FM110" i="14" s="1"/>
  <c r="CV160" i="14"/>
  <c r="CT160" i="14"/>
  <c r="AK255" i="13"/>
  <c r="AK23" i="13"/>
  <c r="O102" i="12"/>
  <c r="CB104" i="13"/>
  <c r="F100" i="11"/>
  <c r="AM101" i="13"/>
  <c r="O205" i="12"/>
  <c r="P205" i="12"/>
  <c r="AI256" i="13"/>
  <c r="BO109" i="14"/>
  <c r="BO94" i="14"/>
  <c r="AP79" i="13"/>
  <c r="AP348" i="13" s="1"/>
  <c r="P78" i="12"/>
  <c r="P77" i="12" s="1"/>
  <c r="AP258" i="13"/>
  <c r="F32" i="5" s="1"/>
  <c r="GI19" i="14"/>
  <c r="BG256" i="13"/>
  <c r="BL365" i="13"/>
  <c r="BL366" i="13" s="1"/>
  <c r="BL220" i="13"/>
  <c r="AB20" i="4"/>
  <c r="BM220" i="13"/>
  <c r="X194" i="13"/>
  <c r="W150" i="13"/>
  <c r="I141" i="12"/>
  <c r="EL109" i="14"/>
  <c r="EL94" i="14"/>
  <c r="W108" i="13"/>
  <c r="I107" i="12"/>
  <c r="I106" i="12" s="1"/>
  <c r="AL194" i="13"/>
  <c r="AK150" i="13"/>
  <c r="AK194" i="13"/>
  <c r="AD48" i="13"/>
  <c r="AD344" i="13" s="1"/>
  <c r="L47" i="12"/>
  <c r="L46" i="12" s="1"/>
  <c r="O365" i="13"/>
  <c r="O167" i="13"/>
  <c r="K84" i="12"/>
  <c r="E82" i="11"/>
  <c r="AC83" i="13"/>
  <c r="AC349" i="13" s="1"/>
  <c r="AC256" i="13"/>
  <c r="BF206" i="13"/>
  <c r="BF189" i="13"/>
  <c r="BR365" i="13"/>
  <c r="BR366" i="13" s="1"/>
  <c r="BR220" i="13"/>
  <c r="BS220" i="13"/>
  <c r="AH20" i="4"/>
  <c r="S83" i="12"/>
  <c r="S81" i="12" s="1"/>
  <c r="S108" i="13"/>
  <c r="H107" i="12"/>
  <c r="H106" i="12" s="1"/>
  <c r="L13" i="4"/>
  <c r="CI94" i="14"/>
  <c r="CI109" i="14"/>
  <c r="CI110" i="14" s="1"/>
  <c r="AQ191" i="13"/>
  <c r="AL155" i="13"/>
  <c r="AL197" i="13" s="1"/>
  <c r="N153" i="12"/>
  <c r="N151" i="12" s="1"/>
  <c r="N193" i="12" s="1"/>
  <c r="E151" i="11"/>
  <c r="E149" i="11" s="1"/>
  <c r="F190" i="11" s="1"/>
  <c r="BR45" i="13"/>
  <c r="BR343" i="13" s="1"/>
  <c r="Y44" i="12"/>
  <c r="Y43" i="12" s="1"/>
  <c r="AP367" i="13"/>
  <c r="AP259" i="13"/>
  <c r="CY109" i="14"/>
  <c r="CY94" i="14"/>
  <c r="I44" i="14"/>
  <c r="K45" i="14"/>
  <c r="I96" i="14"/>
  <c r="K97" i="14"/>
  <c r="K131" i="14"/>
  <c r="I130" i="14"/>
  <c r="CD69" i="13"/>
  <c r="CD64" i="13" s="1"/>
  <c r="V67" i="12"/>
  <c r="G65" i="11"/>
  <c r="BJ64" i="13"/>
  <c r="BJ346" i="13" s="1"/>
  <c r="BZ69" i="13"/>
  <c r="CA69" i="13"/>
  <c r="L187" i="12"/>
  <c r="K187" i="12"/>
  <c r="AE197" i="13"/>
  <c r="AF197" i="13"/>
  <c r="BT330" i="13"/>
  <c r="Z16" i="12"/>
  <c r="BT16" i="13"/>
  <c r="Q48" i="12"/>
  <c r="AS48" i="13"/>
  <c r="AS344" i="13" s="1"/>
  <c r="O187" i="12"/>
  <c r="AZ197" i="13"/>
  <c r="BF83" i="13"/>
  <c r="BF349" i="13" s="1"/>
  <c r="U82" i="12"/>
  <c r="U81" i="12" s="1"/>
  <c r="G80" i="11"/>
  <c r="BZ84" i="13"/>
  <c r="CA84" i="13"/>
  <c r="AB101" i="13"/>
  <c r="K100" i="12"/>
  <c r="K99" i="12" s="1"/>
  <c r="E98" i="11"/>
  <c r="E97" i="11" s="1"/>
  <c r="BQ189" i="13"/>
  <c r="BE95" i="13"/>
  <c r="BE350" i="13" s="1"/>
  <c r="U94" i="12"/>
  <c r="U93" i="12" s="1"/>
  <c r="N128" i="14"/>
  <c r="L127" i="14"/>
  <c r="AQ48" i="13"/>
  <c r="AQ344" i="13" s="1"/>
  <c r="P47" i="12"/>
  <c r="P46" i="12" s="1"/>
  <c r="Z254" i="13"/>
  <c r="Z299" i="13"/>
  <c r="Z281" i="13"/>
  <c r="AC299" i="13"/>
  <c r="AC281" i="13"/>
  <c r="AC254" i="13"/>
  <c r="AW105" i="13"/>
  <c r="R104" i="12"/>
  <c r="R103" i="12" s="1"/>
  <c r="G9" i="5"/>
  <c r="H9" i="5" s="1"/>
  <c r="I9" i="5" s="1"/>
  <c r="J9" i="5" s="1"/>
  <c r="K9" i="5" s="1"/>
  <c r="L9" i="5" s="1"/>
  <c r="M9" i="5" s="1"/>
  <c r="N9" i="5" s="1"/>
  <c r="AQ13" i="5"/>
  <c r="BB20" i="5"/>
  <c r="E127" i="14"/>
  <c r="C136" i="13"/>
  <c r="C135" i="13" s="1"/>
  <c r="M39" i="3"/>
  <c r="N8" i="3"/>
  <c r="M7" i="3"/>
  <c r="M5" i="3"/>
  <c r="BU272" i="13"/>
  <c r="BU279" i="13" s="1"/>
  <c r="BU280" i="13" s="1"/>
  <c r="BU247" i="13"/>
  <c r="BO64" i="13"/>
  <c r="BO346" i="13" s="1"/>
  <c r="X63" i="12"/>
  <c r="X62" i="12" s="1"/>
  <c r="H61" i="11"/>
  <c r="BX65" i="13"/>
  <c r="BX64" i="13" s="1"/>
  <c r="BY65" i="13"/>
  <c r="EF109" i="14"/>
  <c r="EF94" i="14"/>
  <c r="AE14" i="3"/>
  <c r="AE18" i="3"/>
  <c r="AE19" i="3"/>
  <c r="AE9" i="1"/>
  <c r="AE17" i="3"/>
  <c r="HI93" i="14"/>
  <c r="HI20" i="14"/>
  <c r="HJ93" i="14"/>
  <c r="HJ20" i="14"/>
  <c r="AI319" i="13"/>
  <c r="Z329" i="13"/>
  <c r="Z16" i="13"/>
  <c r="EC109" i="14"/>
  <c r="EC94" i="14"/>
  <c r="R371" i="13"/>
  <c r="S190" i="13"/>
  <c r="AG168" i="13"/>
  <c r="AF365" i="13"/>
  <c r="AF220" i="13"/>
  <c r="L149" i="12"/>
  <c r="AG220" i="13"/>
  <c r="AH101" i="13"/>
  <c r="M100" i="12"/>
  <c r="M99" i="12" s="1"/>
  <c r="GB109" i="14"/>
  <c r="GB94" i="14"/>
  <c r="BQ194" i="13"/>
  <c r="X141" i="12"/>
  <c r="BP194" i="13"/>
  <c r="BV201" i="13"/>
  <c r="AL23" i="4"/>
  <c r="R189" i="13"/>
  <c r="R206" i="13"/>
  <c r="CD109" i="14"/>
  <c r="CD94" i="14"/>
  <c r="N48" i="12"/>
  <c r="AK48" i="13"/>
  <c r="AK344" i="13" s="1"/>
  <c r="AK256" i="13"/>
  <c r="BF72" i="13"/>
  <c r="BF347" i="13" s="1"/>
  <c r="U71" i="12"/>
  <c r="U70" i="12" s="1"/>
  <c r="AH329" i="13"/>
  <c r="AH16" i="13"/>
  <c r="M15" i="12"/>
  <c r="R255" i="13"/>
  <c r="R23" i="13"/>
  <c r="M47" i="12"/>
  <c r="M46" i="12" s="1"/>
  <c r="AI48" i="13"/>
  <c r="AI344" i="13" s="1"/>
  <c r="O207" i="12"/>
  <c r="P207" i="12"/>
  <c r="T218" i="13"/>
  <c r="H158" i="12"/>
  <c r="H214" i="12" s="1"/>
  <c r="AL329" i="13"/>
  <c r="AL16" i="13"/>
  <c r="BP329" i="13"/>
  <c r="BP16" i="13"/>
  <c r="O101" i="13"/>
  <c r="G100" i="12"/>
  <c r="G99" i="12" s="1"/>
  <c r="D98" i="11"/>
  <c r="D97" i="11" s="1"/>
  <c r="V45" i="13"/>
  <c r="V343" i="13" s="1"/>
  <c r="D42" i="11"/>
  <c r="I44" i="12"/>
  <c r="I43" i="12" s="1"/>
  <c r="BR79" i="13"/>
  <c r="BR348" i="13" s="1"/>
  <c r="BR357" i="13" s="1"/>
  <c r="BR258" i="13"/>
  <c r="AH32" i="5" s="1"/>
  <c r="AZ130" i="14"/>
  <c r="AZ136" i="14" s="1"/>
  <c r="AZ143" i="14" s="1"/>
  <c r="BA131" i="14"/>
  <c r="BC329" i="13"/>
  <c r="BC335" i="13" s="1"/>
  <c r="BC16" i="13"/>
  <c r="T15" i="12"/>
  <c r="T14" i="12" s="1"/>
  <c r="G73" i="12"/>
  <c r="D71" i="11"/>
  <c r="Q72" i="13"/>
  <c r="Q347" i="13" s="1"/>
  <c r="X197" i="12"/>
  <c r="Y197" i="12"/>
  <c r="U48" i="13"/>
  <c r="U344" i="13" s="1"/>
  <c r="I47" i="12"/>
  <c r="I46" i="12" s="1"/>
  <c r="BO95" i="13"/>
  <c r="BO350" i="13" s="1"/>
  <c r="X94" i="12"/>
  <c r="X93" i="12" s="1"/>
  <c r="D201" i="13"/>
  <c r="K160" i="14"/>
  <c r="CS109" i="14"/>
  <c r="CS94" i="14"/>
  <c r="Q200" i="13"/>
  <c r="G157" i="12"/>
  <c r="G163" i="12" s="1"/>
  <c r="AW257" i="13"/>
  <c r="M33" i="5" s="1"/>
  <c r="AW26" i="13"/>
  <c r="AW341" i="13" s="1"/>
  <c r="R25" i="12"/>
  <c r="Z367" i="13"/>
  <c r="V101" i="13"/>
  <c r="I101" i="12"/>
  <c r="N6" i="14"/>
  <c r="L5" i="14"/>
  <c r="L19" i="14" s="1"/>
  <c r="AK33" i="5"/>
  <c r="AD64" i="13"/>
  <c r="AD346" i="13" s="1"/>
  <c r="L63" i="12"/>
  <c r="L62" i="12" s="1"/>
  <c r="AN109" i="14"/>
  <c r="AN94" i="14"/>
  <c r="CC96" i="13"/>
  <c r="CC95" i="13" s="1"/>
  <c r="BV95" i="13"/>
  <c r="BV350" i="13" s="1"/>
  <c r="N169" i="14"/>
  <c r="AY109" i="14"/>
  <c r="AY110" i="14" s="1"/>
  <c r="AY94" i="14"/>
  <c r="AN247" i="13"/>
  <c r="AN272" i="13"/>
  <c r="O60" i="13"/>
  <c r="O345" i="13" s="1"/>
  <c r="G59" i="12"/>
  <c r="D57" i="11"/>
  <c r="Y364" i="13"/>
  <c r="GW109" i="14"/>
  <c r="GW94" i="14"/>
  <c r="BM79" i="13"/>
  <c r="BM348" i="13" s="1"/>
  <c r="BM258" i="13"/>
  <c r="AC32" i="5" s="1"/>
  <c r="AR365" i="13"/>
  <c r="AR366" i="13" s="1"/>
  <c r="AR220" i="13"/>
  <c r="P149" i="12"/>
  <c r="H20" i="4"/>
  <c r="AS220" i="13"/>
  <c r="L38" i="3"/>
  <c r="L36" i="3"/>
  <c r="S272" i="13"/>
  <c r="S247" i="13"/>
  <c r="AP9" i="13"/>
  <c r="P8" i="12"/>
  <c r="P7" i="12" s="1"/>
  <c r="F6" i="11"/>
  <c r="CB10" i="13"/>
  <c r="GK109" i="14"/>
  <c r="GK94" i="14"/>
  <c r="AH272" i="13"/>
  <c r="AH247" i="13"/>
  <c r="DB109" i="14"/>
  <c r="DB94" i="14"/>
  <c r="AZ272" i="13"/>
  <c r="AZ247" i="13"/>
  <c r="BH258" i="13"/>
  <c r="BH41" i="13"/>
  <c r="BH342" i="13" s="1"/>
  <c r="V40" i="12"/>
  <c r="V39" i="12" s="1"/>
  <c r="G39" i="2"/>
  <c r="G7" i="2"/>
  <c r="G5" i="2"/>
  <c r="DV93" i="14"/>
  <c r="DV20" i="14"/>
  <c r="BQ9" i="13"/>
  <c r="Y8" i="12"/>
  <c r="Y7" i="12" s="1"/>
  <c r="W41" i="12"/>
  <c r="H39" i="11"/>
  <c r="BY43" i="13"/>
  <c r="BM41" i="13"/>
  <c r="BM342" i="13" s="1"/>
  <c r="BX43" i="13"/>
  <c r="AK335" i="13"/>
  <c r="AK337" i="13"/>
  <c r="AK334" i="13"/>
  <c r="BS189" i="13"/>
  <c r="AY194" i="13"/>
  <c r="F139" i="11"/>
  <c r="R141" i="12"/>
  <c r="AN48" i="13"/>
  <c r="AN344" i="13" s="1"/>
  <c r="F45" i="11"/>
  <c r="O47" i="12"/>
  <c r="O46" i="12" s="1"/>
  <c r="CB49" i="13"/>
  <c r="AA105" i="13"/>
  <c r="AA259" i="13" s="1"/>
  <c r="E102" i="11"/>
  <c r="E101" i="11" s="1"/>
  <c r="K104" i="12"/>
  <c r="K103" i="12" s="1"/>
  <c r="P171" i="12"/>
  <c r="AU79" i="13"/>
  <c r="AU348" i="13" s="1"/>
  <c r="Q78" i="12"/>
  <c r="Q77" i="12" s="1"/>
  <c r="AU258" i="13"/>
  <c r="K32" i="5" s="1"/>
  <c r="AE219" i="13"/>
  <c r="CT93" i="14"/>
  <c r="CT20" i="14"/>
  <c r="Q206" i="13"/>
  <c r="Q189" i="13"/>
  <c r="AE371" i="13"/>
  <c r="AF372" i="13" s="1"/>
  <c r="AF190" i="13"/>
  <c r="DF93" i="14"/>
  <c r="DF20" i="14"/>
  <c r="BG189" i="13"/>
  <c r="BG206" i="13"/>
  <c r="BG259" i="13"/>
  <c r="CA85" i="13"/>
  <c r="AH371" i="13"/>
  <c r="BD53" i="1"/>
  <c r="X108" i="12"/>
  <c r="BP108" i="13"/>
  <c r="BP259" i="13" s="1"/>
  <c r="Z64" i="13"/>
  <c r="Z346" i="13" s="1"/>
  <c r="J63" i="12"/>
  <c r="D103" i="11"/>
  <c r="AO64" i="13"/>
  <c r="AO346" i="13" s="1"/>
  <c r="O63" i="12"/>
  <c r="F61" i="11"/>
  <c r="CB65" i="13"/>
  <c r="CB64" i="13" s="1"/>
  <c r="AJ364" i="13"/>
  <c r="BP201" i="13"/>
  <c r="AF23" i="4"/>
  <c r="DY109" i="14"/>
  <c r="DY110" i="14" s="1"/>
  <c r="DY94" i="14"/>
  <c r="X60" i="13"/>
  <c r="X345" i="13" s="1"/>
  <c r="J59" i="12"/>
  <c r="J58" i="12" s="1"/>
  <c r="X257" i="13"/>
  <c r="O364" i="13"/>
  <c r="O144" i="13"/>
  <c r="O151" i="13" s="1"/>
  <c r="BY50" i="13"/>
  <c r="BK48" i="13"/>
  <c r="BK344" i="13" s="1"/>
  <c r="W48" i="12"/>
  <c r="H46" i="11"/>
  <c r="BX50" i="13"/>
  <c r="BK256" i="13"/>
  <c r="K80" i="14"/>
  <c r="I79" i="14"/>
  <c r="E374" i="13"/>
  <c r="C127" i="12"/>
  <c r="E209" i="13"/>
  <c r="C167" i="12"/>
  <c r="C205" i="12" s="1"/>
  <c r="S122" i="12"/>
  <c r="S120" i="12" s="1"/>
  <c r="BA124" i="13"/>
  <c r="AX153" i="14"/>
  <c r="AW159" i="14"/>
  <c r="V197" i="13"/>
  <c r="W197" i="13"/>
  <c r="AU20" i="5"/>
  <c r="Y23" i="5"/>
  <c r="Q367" i="13"/>
  <c r="Q259" i="13"/>
  <c r="GY94" i="14"/>
  <c r="GY109" i="14"/>
  <c r="GY110" i="14" s="1"/>
  <c r="O31" i="5"/>
  <c r="BN52" i="2"/>
  <c r="BN52" i="3"/>
  <c r="BN52" i="1"/>
  <c r="BN62" i="1" s="1"/>
  <c r="GT110" i="14"/>
  <c r="BD367" i="13"/>
  <c r="EN109" i="14"/>
  <c r="EN110" i="14" s="1"/>
  <c r="EN94" i="14"/>
  <c r="L60" i="14"/>
  <c r="N61" i="14"/>
  <c r="AE254" i="13"/>
  <c r="AE299" i="13"/>
  <c r="AE281" i="13"/>
  <c r="G24" i="5"/>
  <c r="BH108" i="13"/>
  <c r="V107" i="12"/>
  <c r="V106" i="12" s="1"/>
  <c r="CE93" i="14"/>
  <c r="CE20" i="14"/>
  <c r="R272" i="13"/>
  <c r="R247" i="13"/>
  <c r="AD281" i="13"/>
  <c r="AD254" i="13"/>
  <c r="AD299" i="13"/>
  <c r="AD23" i="13"/>
  <c r="E96" i="14"/>
  <c r="C102" i="13"/>
  <c r="F93" i="14"/>
  <c r="F20" i="14"/>
  <c r="AG319" i="13"/>
  <c r="AD257" i="13"/>
  <c r="AD260" i="13" s="1"/>
  <c r="F246" i="13"/>
  <c r="AT272" i="13"/>
  <c r="AT247" i="13"/>
  <c r="C31" i="5"/>
  <c r="BB52" i="2"/>
  <c r="BB62" i="2" s="1"/>
  <c r="BB52" i="3"/>
  <c r="BB63" i="3" s="1"/>
  <c r="BB52" i="1"/>
  <c r="BB62" i="1" s="1"/>
  <c r="GP93" i="14"/>
  <c r="GP20" i="14"/>
  <c r="E79" i="14"/>
  <c r="C84" i="13"/>
  <c r="DR19" i="14"/>
  <c r="Y335" i="13"/>
  <c r="AS319" i="13"/>
  <c r="AN255" i="13"/>
  <c r="AN23" i="13"/>
  <c r="D26" i="5"/>
  <c r="D27" i="5" s="1"/>
  <c r="AP329" i="13"/>
  <c r="AP16" i="13"/>
  <c r="P15" i="12"/>
  <c r="P14" i="12" s="1"/>
  <c r="AO247" i="13"/>
  <c r="AO272" i="13"/>
  <c r="AM248" i="13"/>
  <c r="AZ329" i="13"/>
  <c r="BZ17" i="13"/>
  <c r="BZ16" i="13" s="1"/>
  <c r="CA17" i="13"/>
  <c r="CA16" i="13" s="1"/>
  <c r="AZ16" i="13"/>
  <c r="G13" i="11"/>
  <c r="S15" i="12"/>
  <c r="S14" i="12" s="1"/>
  <c r="BF272" i="13"/>
  <c r="BF247" i="13"/>
  <c r="DP109" i="14"/>
  <c r="DP110" i="14" s="1"/>
  <c r="DP94" i="14"/>
  <c r="EK109" i="14"/>
  <c r="EK110" i="14" s="1"/>
  <c r="EK94" i="14"/>
  <c r="GU93" i="14"/>
  <c r="GU20" i="14"/>
  <c r="T248" i="13"/>
  <c r="AI9" i="13"/>
  <c r="M8" i="12"/>
  <c r="M7" i="12" s="1"/>
  <c r="H68" i="14"/>
  <c r="D73" i="13"/>
  <c r="D72" i="13" s="1"/>
  <c r="D347" i="13" s="1"/>
  <c r="AZ60" i="13"/>
  <c r="AZ345" i="13" s="1"/>
  <c r="CA61" i="13"/>
  <c r="S59" i="12"/>
  <c r="G57" i="11"/>
  <c r="BZ61" i="13"/>
  <c r="Q174" i="13"/>
  <c r="Q213" i="13" s="1"/>
  <c r="G171" i="12"/>
  <c r="G170" i="12" s="1"/>
  <c r="V80" i="12"/>
  <c r="BH79" i="13"/>
  <c r="BH348" i="13" s="1"/>
  <c r="BQ364" i="13"/>
  <c r="AG12" i="4"/>
  <c r="H207" i="12"/>
  <c r="I207" i="12"/>
  <c r="BA135" i="13"/>
  <c r="BB191" i="13" s="1"/>
  <c r="S132" i="12"/>
  <c r="S131" i="12" s="1"/>
  <c r="DH109" i="14"/>
  <c r="DH94" i="14"/>
  <c r="GQ109" i="14"/>
  <c r="GQ94" i="14"/>
  <c r="AN79" i="13"/>
  <c r="AN348" i="13" s="1"/>
  <c r="CB80" i="13"/>
  <c r="CB79" i="13" s="1"/>
  <c r="O78" i="12"/>
  <c r="O77" i="12" s="1"/>
  <c r="F76" i="11"/>
  <c r="F75" i="11" s="1"/>
  <c r="AN258" i="13"/>
  <c r="D32" i="5" s="1"/>
  <c r="S48" i="13"/>
  <c r="S344" i="13" s="1"/>
  <c r="H47" i="12"/>
  <c r="H46" i="12" s="1"/>
  <c r="EO93" i="14"/>
  <c r="EO20" i="14"/>
  <c r="BH256" i="13"/>
  <c r="M194" i="12"/>
  <c r="L194" i="12"/>
  <c r="Z121" i="12"/>
  <c r="Z120" i="12" s="1"/>
  <c r="H119" i="11"/>
  <c r="H118" i="11" s="1"/>
  <c r="BV124" i="13"/>
  <c r="AX257" i="13"/>
  <c r="N33" i="5" s="1"/>
  <c r="BC301" i="13"/>
  <c r="BC304" i="13" s="1"/>
  <c r="BC9" i="13"/>
  <c r="T9" i="12"/>
  <c r="AQ66" i="9"/>
  <c r="S13" i="5"/>
  <c r="BR51" i="2"/>
  <c r="BR51" i="3" s="1"/>
  <c r="BR52" i="3" s="1"/>
  <c r="S21" i="5"/>
  <c r="BZ85" i="13"/>
  <c r="BJ355" i="13"/>
  <c r="BD62" i="1"/>
  <c r="AX206" i="13"/>
  <c r="AX189" i="13"/>
  <c r="AU135" i="13"/>
  <c r="AV191" i="13" s="1"/>
  <c r="Q132" i="12"/>
  <c r="Q131" i="12" s="1"/>
  <c r="R187" i="12" s="1"/>
  <c r="AQ109" i="14"/>
  <c r="AQ94" i="14"/>
  <c r="T257" i="13"/>
  <c r="T26" i="13"/>
  <c r="T341" i="13" s="1"/>
  <c r="AO136" i="14"/>
  <c r="AO143" i="14" s="1"/>
  <c r="Y105" i="13"/>
  <c r="J104" i="12"/>
  <c r="J103" i="12" s="1"/>
  <c r="Q204" i="12"/>
  <c r="R204" i="12"/>
  <c r="I22" i="14"/>
  <c r="K23" i="14"/>
  <c r="I68" i="14"/>
  <c r="K74" i="14"/>
  <c r="I166" i="14"/>
  <c r="I170" i="14" s="1"/>
  <c r="K167" i="14"/>
  <c r="R27" i="12"/>
  <c r="AX26" i="13"/>
  <c r="AX341" i="13" s="1"/>
  <c r="X206" i="13"/>
  <c r="X189" i="13"/>
  <c r="X259" i="13"/>
  <c r="BL194" i="13"/>
  <c r="BK194" i="13"/>
  <c r="BX85" i="13"/>
  <c r="BY85" i="13"/>
  <c r="H81" i="11"/>
  <c r="W83" i="12"/>
  <c r="BK83" i="13"/>
  <c r="BK349" i="13" s="1"/>
  <c r="BI243" i="13"/>
  <c r="BJ239" i="13"/>
  <c r="BJ240" i="13" s="1"/>
  <c r="BI294" i="13"/>
  <c r="BI250" i="13"/>
  <c r="BI251" i="13"/>
  <c r="BI240" i="13"/>
  <c r="BI245" i="13"/>
  <c r="E43" i="11"/>
  <c r="M45" i="12"/>
  <c r="AI45" i="13"/>
  <c r="AI343" i="13" s="1"/>
  <c r="AC190" i="13"/>
  <c r="AE95" i="13"/>
  <c r="AE350" i="13" s="1"/>
  <c r="L94" i="12"/>
  <c r="L93" i="12" s="1"/>
  <c r="BC364" i="13"/>
  <c r="S12" i="4"/>
  <c r="Y189" i="13"/>
  <c r="Y206" i="13"/>
  <c r="AB191" i="13"/>
  <c r="AA191" i="13"/>
  <c r="AM319" i="13"/>
  <c r="H116" i="14"/>
  <c r="H136" i="14" s="1"/>
  <c r="D125" i="13"/>
  <c r="D124" i="13" s="1"/>
  <c r="F14" i="11"/>
  <c r="AE248" i="13"/>
  <c r="AQ258" i="13"/>
  <c r="G32" i="5" s="1"/>
  <c r="AQ41" i="13"/>
  <c r="AQ342" i="13" s="1"/>
  <c r="P40" i="12"/>
  <c r="P39" i="12" s="1"/>
  <c r="AP201" i="13"/>
  <c r="AB254" i="13"/>
  <c r="AB281" i="13"/>
  <c r="AB299" i="13"/>
  <c r="E170" i="14"/>
  <c r="C168" i="13"/>
  <c r="AE329" i="13"/>
  <c r="AE16" i="13"/>
  <c r="L15" i="12"/>
  <c r="AI64" i="13"/>
  <c r="AI346" i="13" s="1"/>
  <c r="M63" i="12"/>
  <c r="M62" i="12" s="1"/>
  <c r="CW93" i="14"/>
  <c r="CW20" i="14"/>
  <c r="DE109" i="14"/>
  <c r="DE94" i="14"/>
  <c r="AD194" i="13"/>
  <c r="AC150" i="13"/>
  <c r="K141" i="12"/>
  <c r="AZ258" i="13"/>
  <c r="P32" i="5" s="1"/>
  <c r="AZ41" i="13"/>
  <c r="AZ342" i="13" s="1"/>
  <c r="BC83" i="13"/>
  <c r="BC349" i="13" s="1"/>
  <c r="T83" i="12"/>
  <c r="F43" i="11"/>
  <c r="P45" i="12"/>
  <c r="AQ45" i="13"/>
  <c r="AQ343" i="13" s="1"/>
  <c r="CB47" i="13"/>
  <c r="AK105" i="13"/>
  <c r="AK259" i="13" s="1"/>
  <c r="N104" i="12"/>
  <c r="N103" i="12" s="1"/>
  <c r="AE79" i="13"/>
  <c r="AE348" i="13" s="1"/>
  <c r="L78" i="12"/>
  <c r="L77" i="12" s="1"/>
  <c r="AE258" i="13"/>
  <c r="BA201" i="13"/>
  <c r="Q23" i="4"/>
  <c r="BB201" i="13"/>
  <c r="D9" i="11"/>
  <c r="G11" i="12"/>
  <c r="E68" i="9"/>
  <c r="Q9" i="13"/>
  <c r="Q301" i="13"/>
  <c r="Q304" i="13" s="1"/>
  <c r="AS64" i="13"/>
  <c r="AS346" i="13" s="1"/>
  <c r="AS356" i="13" s="1"/>
  <c r="Q63" i="12"/>
  <c r="Q62" i="12" s="1"/>
  <c r="AW52" i="3"/>
  <c r="AW63" i="3" s="1"/>
  <c r="AW52" i="2"/>
  <c r="AW62" i="2" s="1"/>
  <c r="AW52" i="1"/>
  <c r="AW62" i="1" s="1"/>
  <c r="U197" i="12"/>
  <c r="V197" i="12"/>
  <c r="R337" i="13"/>
  <c r="AQ371" i="13"/>
  <c r="AR190" i="13"/>
  <c r="G13" i="4"/>
  <c r="AJ258" i="13"/>
  <c r="AJ41" i="13"/>
  <c r="AJ342" i="13" s="1"/>
  <c r="N40" i="12"/>
  <c r="N39" i="12" s="1"/>
  <c r="FE19" i="14"/>
  <c r="AT365" i="13"/>
  <c r="AT220" i="13"/>
  <c r="J20" i="4"/>
  <c r="O258" i="13"/>
  <c r="O41" i="13"/>
  <c r="O342" i="13" s="1"/>
  <c r="G40" i="12"/>
  <c r="G39" i="12" s="1"/>
  <c r="D38" i="11"/>
  <c r="D37" i="11" s="1"/>
  <c r="BJ124" i="13"/>
  <c r="G119" i="11"/>
  <c r="G118" i="11" s="1"/>
  <c r="V121" i="12"/>
  <c r="V120" i="12" s="1"/>
  <c r="H77" i="11"/>
  <c r="BN189" i="13"/>
  <c r="G105" i="12"/>
  <c r="AW108" i="13"/>
  <c r="R107" i="12"/>
  <c r="R106" i="12" s="1"/>
  <c r="BK365" i="13"/>
  <c r="BK220" i="13"/>
  <c r="AA20" i="4"/>
  <c r="E194" i="11"/>
  <c r="AX365" i="13"/>
  <c r="AX220" i="13"/>
  <c r="R149" i="12"/>
  <c r="F147" i="11"/>
  <c r="N20" i="4"/>
  <c r="H79" i="14"/>
  <c r="D84" i="13"/>
  <c r="D83" i="13" s="1"/>
  <c r="D349" i="13" s="1"/>
  <c r="BA256" i="13"/>
  <c r="BA260" i="13" s="1"/>
  <c r="E254" i="13"/>
  <c r="E281" i="13"/>
  <c r="K76" i="14"/>
  <c r="I75" i="14"/>
  <c r="E200" i="13"/>
  <c r="C157" i="12"/>
  <c r="C196" i="12" s="1"/>
  <c r="AL257" i="13"/>
  <c r="AL26" i="13"/>
  <c r="AL341" i="13" s="1"/>
  <c r="AL360" i="13" s="1"/>
  <c r="BR101" i="13"/>
  <c r="Y100" i="12"/>
  <c r="Y99" i="12" s="1"/>
  <c r="CC106" i="13"/>
  <c r="CC105" i="13" s="1"/>
  <c r="BV105" i="13"/>
  <c r="BB95" i="13"/>
  <c r="BB350" i="13" s="1"/>
  <c r="T94" i="12"/>
  <c r="T93" i="12" s="1"/>
  <c r="P219" i="13"/>
  <c r="P221" i="13" s="1"/>
  <c r="BT319" i="13"/>
  <c r="BI306" i="13"/>
  <c r="BI304" i="13"/>
  <c r="BI324" i="13"/>
  <c r="H64" i="11"/>
  <c r="AB372" i="13"/>
  <c r="AB373" i="13"/>
  <c r="BK258" i="13"/>
  <c r="AA32" i="5" s="1"/>
  <c r="BY42" i="13"/>
  <c r="BK41" i="13"/>
  <c r="BK342" i="13" s="1"/>
  <c r="BX42" i="13"/>
  <c r="BX41" i="13" s="1"/>
  <c r="H38" i="11"/>
  <c r="W40" i="12"/>
  <c r="D24" i="11"/>
  <c r="FE165" i="14"/>
  <c r="BC173" i="13" s="1"/>
  <c r="BC212" i="13" s="1"/>
  <c r="AU22" i="5"/>
  <c r="Z23" i="5"/>
  <c r="BV281" i="13"/>
  <c r="BV299" i="13"/>
  <c r="BV254" i="13"/>
  <c r="R64" i="12"/>
  <c r="AV256" i="13"/>
  <c r="AV64" i="13"/>
  <c r="AV346" i="13" s="1"/>
  <c r="F254" i="13"/>
  <c r="F281" i="13"/>
  <c r="BT9" i="13"/>
  <c r="Z8" i="12"/>
  <c r="ET109" i="14"/>
  <c r="ET94" i="14"/>
  <c r="CA106" i="13"/>
  <c r="CA105" i="13" s="1"/>
  <c r="BZ106" i="13"/>
  <c r="BZ105" i="13" s="1"/>
  <c r="AY105" i="13"/>
  <c r="S104" i="12"/>
  <c r="S103" i="12" s="1"/>
  <c r="G102" i="11"/>
  <c r="AF248" i="13"/>
  <c r="AP197" i="13"/>
  <c r="AV9" i="13"/>
  <c r="R8" i="12"/>
  <c r="R7" i="12" s="1"/>
  <c r="AQ42" i="5" s="1"/>
  <c r="F70" i="9"/>
  <c r="F44" i="9"/>
  <c r="F50" i="9" s="1"/>
  <c r="CB18" i="13"/>
  <c r="AJ83" i="13"/>
  <c r="AJ349" i="13" s="1"/>
  <c r="N83" i="12"/>
  <c r="N81" i="12" s="1"/>
  <c r="AT299" i="13"/>
  <c r="AT254" i="13"/>
  <c r="AT281" i="13"/>
  <c r="CB19" i="14"/>
  <c r="AZ248" i="13"/>
  <c r="CO109" i="14"/>
  <c r="CO110" i="14" s="1"/>
  <c r="CO94" i="14"/>
  <c r="R79" i="13"/>
  <c r="R348" i="13" s="1"/>
  <c r="H78" i="12"/>
  <c r="H77" i="12" s="1"/>
  <c r="AL195" i="13"/>
  <c r="U205" i="12"/>
  <c r="V205" i="12"/>
  <c r="AF333" i="13"/>
  <c r="L20" i="12"/>
  <c r="E18" i="11"/>
  <c r="AF16" i="13"/>
  <c r="Y101" i="13"/>
  <c r="J100" i="12"/>
  <c r="J99" i="12" s="1"/>
  <c r="FV94" i="14"/>
  <c r="FV109" i="14"/>
  <c r="FV110" i="14" s="1"/>
  <c r="P109" i="14"/>
  <c r="P110" i="14" s="1"/>
  <c r="P94" i="14"/>
  <c r="BT365" i="13"/>
  <c r="BT366" i="13" s="1"/>
  <c r="BT220" i="13"/>
  <c r="AJ20" i="4"/>
  <c r="BU220" i="13"/>
  <c r="AP45" i="13"/>
  <c r="AP343" i="13" s="1"/>
  <c r="P44" i="12"/>
  <c r="BD194" i="13"/>
  <c r="BC194" i="13"/>
  <c r="AU19" i="14"/>
  <c r="GM109" i="14"/>
  <c r="GM94" i="14"/>
  <c r="BG201" i="13"/>
  <c r="W23" i="4"/>
  <c r="AS9" i="13"/>
  <c r="Q8" i="12"/>
  <c r="Q7" i="12" s="1"/>
  <c r="AT45" i="13"/>
  <c r="AT343" i="13" s="1"/>
  <c r="AT353" i="13" s="1"/>
  <c r="Q44" i="12"/>
  <c r="Q43" i="12" s="1"/>
  <c r="AT257" i="13"/>
  <c r="J33" i="5" s="1"/>
  <c r="BJ359" i="13"/>
  <c r="BV155" i="13"/>
  <c r="Z152" i="12"/>
  <c r="Z151" i="12" s="1"/>
  <c r="H150" i="11"/>
  <c r="H149" i="11" s="1"/>
  <c r="AB365" i="13"/>
  <c r="AB366" i="13" s="1"/>
  <c r="AB220" i="13"/>
  <c r="AC220" i="13"/>
  <c r="U95" i="13"/>
  <c r="U350" i="13" s="1"/>
  <c r="I94" i="12"/>
  <c r="I93" i="12" s="1"/>
  <c r="BC365" i="13"/>
  <c r="BC220" i="13"/>
  <c r="S20" i="4"/>
  <c r="BD220" i="13"/>
  <c r="AL31" i="5"/>
  <c r="CK52" i="3"/>
  <c r="CK63" i="3" s="1"/>
  <c r="CK62" i="1"/>
  <c r="CK52" i="2"/>
  <c r="CK52" i="1"/>
  <c r="BG135" i="13"/>
  <c r="U132" i="12"/>
  <c r="U131" i="12" s="1"/>
  <c r="V187" i="12" s="1"/>
  <c r="BX81" i="13"/>
  <c r="V143" i="12"/>
  <c r="G141" i="11"/>
  <c r="AT109" i="14"/>
  <c r="AT94" i="14"/>
  <c r="J197" i="12"/>
  <c r="K197" i="12"/>
  <c r="AZ371" i="13"/>
  <c r="P13" i="4"/>
  <c r="BZ109" i="14"/>
  <c r="BZ110" i="14" s="1"/>
  <c r="BZ94" i="14"/>
  <c r="BM83" i="13"/>
  <c r="BM349" i="13" s="1"/>
  <c r="H80" i="11"/>
  <c r="W82" i="12"/>
  <c r="BM256" i="13"/>
  <c r="BY84" i="13"/>
  <c r="BX84" i="13"/>
  <c r="T124" i="13"/>
  <c r="H122" i="12"/>
  <c r="H120" i="12" s="1"/>
  <c r="AN365" i="13"/>
  <c r="AN366" i="13" s="1"/>
  <c r="AN220" i="13"/>
  <c r="D20" i="4"/>
  <c r="BH364" i="13"/>
  <c r="BH366" i="13" s="1"/>
  <c r="X12" i="4"/>
  <c r="I41" i="14"/>
  <c r="K42" i="14"/>
  <c r="K128" i="14"/>
  <c r="I127" i="14"/>
  <c r="AP173" i="14"/>
  <c r="BB257" i="13"/>
  <c r="R33" i="5" s="1"/>
  <c r="BB26" i="13"/>
  <c r="BB341" i="13" s="1"/>
  <c r="T25" i="12"/>
  <c r="BY68" i="13"/>
  <c r="V371" i="13"/>
  <c r="W190" i="13"/>
  <c r="CD102" i="13"/>
  <c r="CD101" i="13" s="1"/>
  <c r="BJ101" i="13"/>
  <c r="V100" i="12"/>
  <c r="V99" i="12" s="1"/>
  <c r="BQ95" i="13"/>
  <c r="BQ350" i="13" s="1"/>
  <c r="Y94" i="12"/>
  <c r="Y93" i="12" s="1"/>
  <c r="AU128" i="13"/>
  <c r="Q125" i="12"/>
  <c r="Q124" i="12" s="1"/>
  <c r="EP109" i="14"/>
  <c r="EP94" i="14"/>
  <c r="AV72" i="13"/>
  <c r="AV347" i="13" s="1"/>
  <c r="R71" i="12"/>
  <c r="R70" i="12" s="1"/>
  <c r="GH109" i="14"/>
  <c r="GH94" i="14"/>
  <c r="R45" i="4"/>
  <c r="R62" i="4" s="1"/>
  <c r="L96" i="14"/>
  <c r="N97" i="14"/>
  <c r="F313" i="13"/>
  <c r="HD93" i="14"/>
  <c r="HD20" i="14"/>
  <c r="O48" i="13"/>
  <c r="O344" i="13" s="1"/>
  <c r="D46" i="11"/>
  <c r="G48" i="12"/>
  <c r="O256" i="13"/>
  <c r="AY101" i="13"/>
  <c r="BZ102" i="13"/>
  <c r="BZ101" i="13" s="1"/>
  <c r="CA102" i="13"/>
  <c r="CA101" i="13" s="1"/>
  <c r="S100" i="12"/>
  <c r="S99" i="12" s="1"/>
  <c r="G98" i="11"/>
  <c r="G97" i="11" s="1"/>
  <c r="U219" i="13"/>
  <c r="M7" i="1"/>
  <c r="M5" i="1"/>
  <c r="M39" i="1"/>
  <c r="M36" i="1" s="1"/>
  <c r="N8" i="1"/>
  <c r="GR93" i="14"/>
  <c r="GR20" i="14"/>
  <c r="BG247" i="13"/>
  <c r="BG272" i="13"/>
  <c r="T372" i="13"/>
  <c r="GV93" i="14"/>
  <c r="GV20" i="14"/>
  <c r="EJ19" i="14"/>
  <c r="BM248" i="13"/>
  <c r="ED93" i="14"/>
  <c r="ED20" i="14"/>
  <c r="E68" i="14"/>
  <c r="C73" i="13"/>
  <c r="CK93" i="14"/>
  <c r="CK20" i="14"/>
  <c r="BU329" i="13"/>
  <c r="BU16" i="13"/>
  <c r="Z15" i="12"/>
  <c r="AB319" i="13"/>
  <c r="BO191" i="13"/>
  <c r="BN191" i="13"/>
  <c r="BR191" i="13"/>
  <c r="AE201" i="13"/>
  <c r="AF201" i="13"/>
  <c r="AG51" i="3"/>
  <c r="AI365" i="13"/>
  <c r="AI220" i="13"/>
  <c r="M149" i="12"/>
  <c r="AK281" i="13"/>
  <c r="AK299" i="13"/>
  <c r="AK254" i="13"/>
  <c r="M205" i="12"/>
  <c r="N205" i="12"/>
  <c r="W365" i="13"/>
  <c r="W220" i="13"/>
  <c r="I149" i="12"/>
  <c r="EA93" i="14"/>
  <c r="EA20" i="14"/>
  <c r="AL191" i="13"/>
  <c r="AK191" i="13"/>
  <c r="DD109" i="14"/>
  <c r="DD110" i="14" s="1"/>
  <c r="DD94" i="14"/>
  <c r="E81" i="11"/>
  <c r="BS194" i="13"/>
  <c r="Y365" i="13"/>
  <c r="Y220" i="13"/>
  <c r="Z220" i="13"/>
  <c r="BA22" i="5"/>
  <c r="AX191" i="13"/>
  <c r="M13" i="4"/>
  <c r="BY81" i="13"/>
  <c r="AB206" i="13"/>
  <c r="AB189" i="13"/>
  <c r="W101" i="12"/>
  <c r="H99" i="11"/>
  <c r="BY103" i="13"/>
  <c r="BX103" i="13"/>
  <c r="BL101" i="13"/>
  <c r="HC110" i="14"/>
  <c r="Q219" i="13"/>
  <c r="G164" i="12"/>
  <c r="R219" i="13"/>
  <c r="H22" i="14"/>
  <c r="D27" i="13"/>
  <c r="D26" i="13" s="1"/>
  <c r="D341" i="13" s="1"/>
  <c r="F192" i="13"/>
  <c r="C130" i="12"/>
  <c r="E212" i="13"/>
  <c r="C169" i="12"/>
  <c r="C208" i="12" s="1"/>
  <c r="AN60" i="13"/>
  <c r="AN345" i="13" s="1"/>
  <c r="O59" i="12"/>
  <c r="O58" i="12" s="1"/>
  <c r="F57" i="11"/>
  <c r="F56" i="11" s="1"/>
  <c r="CB61" i="13"/>
  <c r="CB60" i="13" s="1"/>
  <c r="N31" i="5"/>
  <c r="BM52" i="3"/>
  <c r="BM63" i="3"/>
  <c r="BM52" i="1"/>
  <c r="BM62" i="1" s="1"/>
  <c r="BM52" i="2"/>
  <c r="AW365" i="13"/>
  <c r="AW366" i="13" s="1"/>
  <c r="AW220" i="13"/>
  <c r="M20" i="4"/>
  <c r="AZ168" i="14"/>
  <c r="AW166" i="14"/>
  <c r="AX168" i="14"/>
  <c r="T28" i="12"/>
  <c r="G26" i="11"/>
  <c r="CA30" i="13"/>
  <c r="BD257" i="13"/>
  <c r="T33" i="5" s="1"/>
  <c r="BZ30" i="13"/>
  <c r="BD26" i="13"/>
  <c r="BD341" i="13" s="1"/>
  <c r="FW125" i="14"/>
  <c r="FV120" i="14"/>
  <c r="AI60" i="13"/>
  <c r="AI345" i="13" s="1"/>
  <c r="M59" i="12"/>
  <c r="M58" i="12" s="1"/>
  <c r="BE197" i="13"/>
  <c r="BF197" i="13"/>
  <c r="FA109" i="14"/>
  <c r="FA110" i="14" s="1"/>
  <c r="FA94" i="14"/>
  <c r="AA245" i="13"/>
  <c r="AB239" i="13"/>
  <c r="AB240" i="13" s="1"/>
  <c r="AA250" i="13"/>
  <c r="AA243" i="13"/>
  <c r="AA294" i="13"/>
  <c r="AA240" i="13"/>
  <c r="AA251" i="13"/>
  <c r="BD108" i="13"/>
  <c r="BD259" i="13" s="1"/>
  <c r="T107" i="12"/>
  <c r="T106" i="12" s="1"/>
  <c r="BW93" i="14"/>
  <c r="BW20" i="14"/>
  <c r="DW109" i="14"/>
  <c r="DW94" i="14"/>
  <c r="BJ9" i="13"/>
  <c r="AL24" i="5" s="1"/>
  <c r="CD10" i="13"/>
  <c r="CD9" i="13" s="1"/>
  <c r="H44" i="14"/>
  <c r="D49" i="13"/>
  <c r="D48" i="13" s="1"/>
  <c r="D344" i="13" s="1"/>
  <c r="BZ50" i="13"/>
  <c r="G46" i="11"/>
  <c r="T48" i="12"/>
  <c r="T46" i="12" s="1"/>
  <c r="CA50" i="13"/>
  <c r="BB256" i="13"/>
  <c r="BB260" i="13" s="1"/>
  <c r="BB48" i="13"/>
  <c r="BB344" i="13" s="1"/>
  <c r="BB354" i="13" s="1"/>
  <c r="CA10" i="13"/>
  <c r="CA9" i="13" s="1"/>
  <c r="AY9" i="13"/>
  <c r="BZ10" i="13"/>
  <c r="BZ9" i="13" s="1"/>
  <c r="S8" i="12"/>
  <c r="S7" i="12" s="1"/>
  <c r="G6" i="11"/>
  <c r="G5" i="11" s="1"/>
  <c r="BU79" i="13"/>
  <c r="BU348" i="13" s="1"/>
  <c r="BU258" i="13"/>
  <c r="CA29" i="13"/>
  <c r="BZ29" i="13"/>
  <c r="S27" i="12"/>
  <c r="AY26" i="13"/>
  <c r="AY341" i="13" s="1"/>
  <c r="G25" i="11"/>
  <c r="AK338" i="13"/>
  <c r="AG108" i="13"/>
  <c r="M107" i="12"/>
  <c r="M106" i="12" s="1"/>
  <c r="H100" i="14"/>
  <c r="D106" i="13"/>
  <c r="D105" i="13" s="1"/>
  <c r="L38" i="2"/>
  <c r="L36" i="2"/>
  <c r="AB272" i="13"/>
  <c r="AB247" i="13"/>
  <c r="BJ247" i="13"/>
  <c r="BJ272" i="13"/>
  <c r="Y248" i="13"/>
  <c r="FZ19" i="14"/>
  <c r="AK250" i="13"/>
  <c r="AK243" i="13"/>
  <c r="AK294" i="13"/>
  <c r="AK251" i="13"/>
  <c r="AK245" i="13"/>
  <c r="AK240" i="13"/>
  <c r="AL239" i="13"/>
  <c r="AL240" i="13" s="1"/>
  <c r="BR248" i="13"/>
  <c r="AN335" i="13"/>
  <c r="AN334" i="13"/>
  <c r="AN337" i="13"/>
  <c r="AN338" i="13"/>
  <c r="BE79" i="13"/>
  <c r="BE348" i="13" s="1"/>
  <c r="U78" i="12"/>
  <c r="U77" i="12" s="1"/>
  <c r="BE258" i="13"/>
  <c r="U32" i="5" s="1"/>
  <c r="J28" i="5"/>
  <c r="AU300" i="13"/>
  <c r="BD319" i="13" s="1"/>
  <c r="AU241" i="13"/>
  <c r="K12" i="5"/>
  <c r="AI67" i="9"/>
  <c r="K20" i="5"/>
  <c r="K23" i="5" s="1"/>
  <c r="BJ51" i="2"/>
  <c r="BJ51" i="3" s="1"/>
  <c r="AU9" i="13"/>
  <c r="AK52" i="2"/>
  <c r="AK62" i="2" s="1"/>
  <c r="AK52" i="1"/>
  <c r="AJ272" i="13"/>
  <c r="AJ247" i="13"/>
  <c r="R338" i="13"/>
  <c r="BT109" i="14"/>
  <c r="BT110" i="14" s="1"/>
  <c r="BT94" i="14"/>
  <c r="AK189" i="13"/>
  <c r="AK206" i="13"/>
  <c r="EE94" i="14"/>
  <c r="EE109" i="14"/>
  <c r="EE110" i="14" s="1"/>
  <c r="BZ73" i="13"/>
  <c r="BZ72" i="13" s="1"/>
  <c r="AY72" i="13"/>
  <c r="AY347" i="13" s="1"/>
  <c r="CA73" i="13"/>
  <c r="CA72" i="13" s="1"/>
  <c r="S71" i="12"/>
  <c r="S70" i="12" s="1"/>
  <c r="G69" i="11"/>
  <c r="V219" i="13"/>
  <c r="BH109" i="14"/>
  <c r="BH110" i="14" s="1"/>
  <c r="BH94" i="14"/>
  <c r="BG64" i="13"/>
  <c r="BG346" i="13" s="1"/>
  <c r="U63" i="12"/>
  <c r="U62" i="12" s="1"/>
  <c r="AE194" i="13"/>
  <c r="AD150" i="13"/>
  <c r="AN257" i="13"/>
  <c r="D33" i="5" s="1"/>
  <c r="AN26" i="13"/>
  <c r="AN341" i="13" s="1"/>
  <c r="AX194" i="13"/>
  <c r="DC93" i="14"/>
  <c r="DC20" i="14"/>
  <c r="V105" i="12"/>
  <c r="BI105" i="13"/>
  <c r="BI259" i="13" s="1"/>
  <c r="AG195" i="13"/>
  <c r="L142" i="12"/>
  <c r="AF195" i="13"/>
  <c r="AF150" i="13"/>
  <c r="CA109" i="14"/>
  <c r="CA94" i="14"/>
  <c r="BA192" i="13"/>
  <c r="P14" i="4"/>
  <c r="BP256" i="13"/>
  <c r="AN194" i="13"/>
  <c r="AM194" i="13"/>
  <c r="Z128" i="13"/>
  <c r="Z190" i="13" s="1"/>
  <c r="J125" i="12"/>
  <c r="J124" i="12" s="1"/>
  <c r="K186" i="12" s="1"/>
  <c r="D123" i="11"/>
  <c r="D122" i="11" s="1"/>
  <c r="E183" i="11" s="1"/>
  <c r="R201" i="13"/>
  <c r="BU301" i="13"/>
  <c r="BU304" i="13" s="1"/>
  <c r="BI66" i="9"/>
  <c r="Z9" i="12"/>
  <c r="AK21" i="5"/>
  <c r="BB21" i="5" s="1"/>
  <c r="AK13" i="5"/>
  <c r="CJ51" i="2"/>
  <c r="CJ51" i="3" s="1"/>
  <c r="BU9" i="13"/>
  <c r="BK94" i="14"/>
  <c r="BK109" i="14"/>
  <c r="BK110" i="14" s="1"/>
  <c r="AD371" i="13"/>
  <c r="AE190" i="13"/>
  <c r="P256" i="13"/>
  <c r="P260" i="13" s="1"/>
  <c r="P192" i="12"/>
  <c r="O192" i="12"/>
  <c r="AQ257" i="13"/>
  <c r="G33" i="5" s="1"/>
  <c r="AQ26" i="13"/>
  <c r="AQ341" i="13" s="1"/>
  <c r="Z125" i="12"/>
  <c r="H123" i="11"/>
  <c r="AM94" i="14"/>
  <c r="AM109" i="14"/>
  <c r="BF109" i="14"/>
  <c r="BF94" i="14"/>
  <c r="AT108" i="13"/>
  <c r="Q107" i="12"/>
  <c r="Q106" i="12" s="1"/>
  <c r="FB126" i="14"/>
  <c r="BB134" i="13" s="1"/>
  <c r="BB192" i="13" s="1"/>
  <c r="BB9" i="13"/>
  <c r="T8" i="12"/>
  <c r="K169" i="14"/>
  <c r="BA194" i="13"/>
  <c r="AZ194" i="13"/>
  <c r="AW299" i="13"/>
  <c r="AW281" i="13"/>
  <c r="AW254" i="13"/>
  <c r="AW23" i="13"/>
  <c r="AW45" i="13"/>
  <c r="AW343" i="13" s="1"/>
  <c r="R45" i="12"/>
  <c r="R43" i="12" s="1"/>
  <c r="AG364" i="13"/>
  <c r="AG366" i="13" s="1"/>
  <c r="AP206" i="13"/>
  <c r="AP189" i="13"/>
  <c r="AT364" i="13"/>
  <c r="J12" i="4"/>
  <c r="X247" i="13"/>
  <c r="X272" i="13"/>
  <c r="E44" i="14"/>
  <c r="C49" i="13"/>
  <c r="ES93" i="14"/>
  <c r="ES20" i="14"/>
  <c r="N74" i="14"/>
  <c r="L68" i="14"/>
  <c r="BB60" i="13"/>
  <c r="BB345" i="13" s="1"/>
  <c r="T59" i="12"/>
  <c r="T58" i="12" s="1"/>
  <c r="C136" i="14"/>
  <c r="C143" i="14" s="1"/>
  <c r="C173" i="14" s="1"/>
  <c r="AK319" i="13"/>
  <c r="AH248" i="13"/>
  <c r="U365" i="13"/>
  <c r="U366" i="13" s="1"/>
  <c r="U220" i="13"/>
  <c r="V220" i="13"/>
  <c r="AQ248" i="13"/>
  <c r="AD319" i="13"/>
  <c r="AB243" i="13"/>
  <c r="BN94" i="14"/>
  <c r="BN109" i="14"/>
  <c r="BN110" i="14" s="1"/>
  <c r="H91" i="14"/>
  <c r="D95" i="13" s="1"/>
  <c r="D267" i="13" s="1"/>
  <c r="D307" i="13" s="1"/>
  <c r="D96" i="13"/>
  <c r="AK306" i="13"/>
  <c r="AK324" i="13"/>
  <c r="AK304" i="13"/>
  <c r="DI93" i="14"/>
  <c r="DI20" i="14"/>
  <c r="AK336" i="13"/>
  <c r="H103" i="14"/>
  <c r="D109" i="13"/>
  <c r="D108" i="13" s="1"/>
  <c r="F38" i="1"/>
  <c r="F36" i="1"/>
  <c r="P48" i="13"/>
  <c r="P344" i="13" s="1"/>
  <c r="G47" i="12"/>
  <c r="D45" i="11"/>
  <c r="G5" i="9"/>
  <c r="F3" i="9"/>
  <c r="F2" i="9"/>
  <c r="F4" i="9" s="1"/>
  <c r="AT23" i="13"/>
  <c r="EG93" i="14"/>
  <c r="EG20" i="14"/>
  <c r="W28" i="5"/>
  <c r="BJ329" i="13"/>
  <c r="BJ16" i="13"/>
  <c r="CD17" i="13"/>
  <c r="CD16" i="13" s="1"/>
  <c r="AL14" i="5"/>
  <c r="CU93" i="14"/>
  <c r="CU20" i="14"/>
  <c r="AJ243" i="13"/>
  <c r="R248" i="13"/>
  <c r="H59" i="12"/>
  <c r="H58" i="12" s="1"/>
  <c r="R60" i="13"/>
  <c r="R345" i="13" s="1"/>
  <c r="AX263" i="13"/>
  <c r="AX261" i="13"/>
  <c r="AX262" i="13" s="1"/>
  <c r="R14" i="5"/>
  <c r="BX102" i="13"/>
  <c r="BX101" i="13" s="1"/>
  <c r="BY102" i="13"/>
  <c r="BK101" i="13"/>
  <c r="W100" i="12"/>
  <c r="H98" i="11"/>
  <c r="BI281" i="13"/>
  <c r="BI254" i="13"/>
  <c r="BI299" i="13"/>
  <c r="BI23" i="13"/>
  <c r="BS105" i="13"/>
  <c r="BS259" i="13" s="1"/>
  <c r="BS265" i="13" s="1"/>
  <c r="Y104" i="12"/>
  <c r="Y103" i="12" s="1"/>
  <c r="AA83" i="13"/>
  <c r="AA349" i="13" s="1"/>
  <c r="K82" i="12"/>
  <c r="E80" i="11"/>
  <c r="BI364" i="13"/>
  <c r="BI366" i="13" s="1"/>
  <c r="Y12" i="4"/>
  <c r="AG333" i="13"/>
  <c r="M20" i="12"/>
  <c r="AG16" i="13"/>
  <c r="BH194" i="13"/>
  <c r="U141" i="12"/>
  <c r="Z124" i="13"/>
  <c r="J121" i="12"/>
  <c r="J120" i="12" s="1"/>
  <c r="D119" i="11"/>
  <c r="D118" i="11" s="1"/>
  <c r="AI31" i="5"/>
  <c r="AI34" i="5" s="1"/>
  <c r="CH52" i="1"/>
  <c r="CH62" i="1" s="1"/>
  <c r="CH52" i="2"/>
  <c r="CH62" i="2" s="1"/>
  <c r="CH52" i="3"/>
  <c r="CH63" i="3" s="1"/>
  <c r="I83" i="12"/>
  <c r="I81" i="12" s="1"/>
  <c r="U83" i="13"/>
  <c r="U349" i="13" s="1"/>
  <c r="HG19" i="14"/>
  <c r="DJ109" i="14"/>
  <c r="DJ94" i="14"/>
  <c r="EX109" i="14"/>
  <c r="EX110" i="14" s="1"/>
  <c r="EX94" i="14"/>
  <c r="O79" i="13"/>
  <c r="O348" i="13" s="1"/>
  <c r="G78" i="12"/>
  <c r="G77" i="12" s="1"/>
  <c r="D76" i="11"/>
  <c r="D75" i="11" s="1"/>
  <c r="W135" i="13"/>
  <c r="I132" i="12"/>
  <c r="I131" i="12" s="1"/>
  <c r="J187" i="12" s="1"/>
  <c r="G51" i="2"/>
  <c r="G51" i="3" s="1"/>
  <c r="BU64" i="13"/>
  <c r="BU346" i="13" s="1"/>
  <c r="Z66" i="12"/>
  <c r="Z62" i="12" s="1"/>
  <c r="S130" i="12"/>
  <c r="Q14" i="4"/>
  <c r="FB93" i="14"/>
  <c r="FB20" i="14"/>
  <c r="F195" i="13"/>
  <c r="C142" i="12"/>
  <c r="AM258" i="13"/>
  <c r="C32" i="5" s="1"/>
  <c r="CB42" i="13"/>
  <c r="CB41" i="13" s="1"/>
  <c r="AM41" i="13"/>
  <c r="AM342" i="13" s="1"/>
  <c r="O40" i="12"/>
  <c r="O39" i="12" s="1"/>
  <c r="F38" i="11"/>
  <c r="F37" i="11" s="1"/>
  <c r="AX136" i="14"/>
  <c r="BA155" i="13"/>
  <c r="BB197" i="13" s="1"/>
  <c r="S152" i="12"/>
  <c r="S151" i="12" s="1"/>
  <c r="S193" i="12" s="1"/>
  <c r="F8" i="11"/>
  <c r="BA128" i="13"/>
  <c r="S125" i="12"/>
  <c r="S124" i="12" s="1"/>
  <c r="T186" i="12" s="1"/>
  <c r="AU194" i="13"/>
  <c r="AK258" i="13"/>
  <c r="AK41" i="13"/>
  <c r="AK342" i="13" s="1"/>
  <c r="Y79" i="13"/>
  <c r="Y348" i="13" s="1"/>
  <c r="Y258" i="13"/>
  <c r="AI194" i="13"/>
  <c r="AJ194" i="13"/>
  <c r="AI150" i="13"/>
  <c r="M141" i="12"/>
  <c r="BD201" i="13"/>
  <c r="T23" i="4"/>
  <c r="X64" i="13"/>
  <c r="X346" i="13" s="1"/>
  <c r="J64" i="12"/>
  <c r="X256" i="13"/>
  <c r="AJ48" i="13"/>
  <c r="AJ344" i="13" s="1"/>
  <c r="N47" i="12"/>
  <c r="AP247" i="13"/>
  <c r="AP272" i="13"/>
  <c r="BR281" i="13"/>
  <c r="BR299" i="13"/>
  <c r="BR254" i="13"/>
  <c r="E130" i="14"/>
  <c r="C139" i="13"/>
  <c r="C138" i="13" s="1"/>
  <c r="AV22" i="5"/>
  <c r="AA23" i="5"/>
  <c r="L44" i="4"/>
  <c r="L45" i="4" s="1"/>
  <c r="L62" i="4"/>
  <c r="W281" i="13"/>
  <c r="W299" i="13"/>
  <c r="W254" i="13"/>
  <c r="EB93" i="14"/>
  <c r="EB20" i="14"/>
  <c r="BF79" i="13"/>
  <c r="BF348" i="13" s="1"/>
  <c r="BF258" i="13"/>
  <c r="V32" i="5" s="1"/>
  <c r="BM93" i="14"/>
  <c r="BM20" i="14"/>
  <c r="D177" i="13"/>
  <c r="BT353" i="13"/>
  <c r="W329" i="13"/>
  <c r="W16" i="13"/>
  <c r="CG52" i="3"/>
  <c r="CG63" i="3" s="1"/>
  <c r="AH31" i="5"/>
  <c r="AH34" i="5" s="1"/>
  <c r="CG52" i="2"/>
  <c r="CG62" i="2" s="1"/>
  <c r="CG52" i="1"/>
  <c r="CG62" i="1" s="1"/>
  <c r="AS20" i="5"/>
  <c r="R23" i="5"/>
  <c r="GZ109" i="14"/>
  <c r="GZ94" i="14"/>
  <c r="W79" i="13"/>
  <c r="W348" i="13" s="1"/>
  <c r="W258" i="13"/>
  <c r="BN45" i="13"/>
  <c r="BN343" i="13" s="1"/>
  <c r="X44" i="12"/>
  <c r="FW93" i="14"/>
  <c r="FW20" i="14"/>
  <c r="BR197" i="13"/>
  <c r="BS197" i="13"/>
  <c r="AF257" i="13"/>
  <c r="AF265" i="13" s="1"/>
  <c r="AF26" i="13"/>
  <c r="AF341" i="13" s="1"/>
  <c r="AF354" i="13" s="1"/>
  <c r="L25" i="12"/>
  <c r="L24" i="12" s="1"/>
  <c r="BK364" i="13"/>
  <c r="AA12" i="4"/>
  <c r="AW197" i="13"/>
  <c r="AY197" i="13"/>
  <c r="AK365" i="13"/>
  <c r="AK366" i="13" s="1"/>
  <c r="AK220" i="13"/>
  <c r="BH257" i="13"/>
  <c r="BH26" i="13"/>
  <c r="BH341" i="13" s="1"/>
  <c r="V25" i="12"/>
  <c r="V24" i="12" s="1"/>
  <c r="R192" i="12"/>
  <c r="Q192" i="12"/>
  <c r="BP257" i="13"/>
  <c r="AF33" i="5" s="1"/>
  <c r="BP26" i="13"/>
  <c r="BP341" i="13" s="1"/>
  <c r="L44" i="12"/>
  <c r="L43" i="12" s="1"/>
  <c r="AD45" i="13"/>
  <c r="AD343" i="13" s="1"/>
  <c r="AD353" i="13" s="1"/>
  <c r="E42" i="11"/>
  <c r="BH48" i="13"/>
  <c r="BH344" i="13" s="1"/>
  <c r="V47" i="12"/>
  <c r="V46" i="12" s="1"/>
  <c r="X53" i="12"/>
  <c r="BO48" i="13"/>
  <c r="BO344" i="13" s="1"/>
  <c r="BS258" i="13"/>
  <c r="AI32" i="5" s="1"/>
  <c r="BS41" i="13"/>
  <c r="BS342" i="13" s="1"/>
  <c r="BS353" i="13" s="1"/>
  <c r="Y40" i="12"/>
  <c r="Y39" i="12" s="1"/>
  <c r="AL371" i="13"/>
  <c r="AM190" i="13"/>
  <c r="BP135" i="13"/>
  <c r="BQ191" i="13" s="1"/>
  <c r="X133" i="12"/>
  <c r="X131" i="12" s="1"/>
  <c r="O329" i="13"/>
  <c r="O16" i="13"/>
  <c r="G15" i="12"/>
  <c r="G14" i="12" s="1"/>
  <c r="D13" i="11"/>
  <c r="BF256" i="13"/>
  <c r="U330" i="13"/>
  <c r="I16" i="12"/>
  <c r="D14" i="11"/>
  <c r="U16" i="13"/>
  <c r="BS135" i="13"/>
  <c r="BT191" i="13" s="1"/>
  <c r="Y132" i="12"/>
  <c r="Y131" i="12" s="1"/>
  <c r="Z187" i="12" s="1"/>
  <c r="S171" i="12"/>
  <c r="Z81" i="12"/>
  <c r="BO365" i="13"/>
  <c r="BO220" i="13"/>
  <c r="AE20" i="4"/>
  <c r="BP220" i="13"/>
  <c r="CB12" i="13"/>
  <c r="R258" i="13"/>
  <c r="R41" i="13"/>
  <c r="R342" i="13" s="1"/>
  <c r="H40" i="12"/>
  <c r="H39" i="12" s="1"/>
  <c r="AP83" i="13"/>
  <c r="AP349" i="13" s="1"/>
  <c r="P82" i="12"/>
  <c r="P81" i="12" s="1"/>
  <c r="F80" i="11"/>
  <c r="F79" i="11" s="1"/>
  <c r="CB84" i="13"/>
  <c r="CB83" i="13" s="1"/>
  <c r="D51" i="2"/>
  <c r="D51" i="3" s="1"/>
  <c r="CW142" i="14"/>
  <c r="BV258" i="13"/>
  <c r="CC42" i="13"/>
  <c r="CC41" i="13" s="1"/>
  <c r="BV41" i="13"/>
  <c r="BV342" i="13" s="1"/>
  <c r="BV359" i="13" s="1"/>
  <c r="Z40" i="12"/>
  <c r="Z39" i="12" s="1"/>
  <c r="AS101" i="13"/>
  <c r="Q100" i="12"/>
  <c r="Q99" i="12" s="1"/>
  <c r="N148" i="14"/>
  <c r="L147" i="14"/>
  <c r="L159" i="14" s="1"/>
  <c r="AE365" i="13"/>
  <c r="AE366" i="13" s="1"/>
  <c r="AE220" i="13"/>
  <c r="FS94" i="14"/>
  <c r="FS109" i="14"/>
  <c r="FS110" i="14" s="1"/>
  <c r="AF19" i="2"/>
  <c r="AF14" i="2"/>
  <c r="AF18" i="2"/>
  <c r="AF17" i="2"/>
  <c r="AC257" i="13"/>
  <c r="AC26" i="13"/>
  <c r="AC341" i="13" s="1"/>
  <c r="U372" i="13"/>
  <c r="Z219" i="13"/>
  <c r="J164" i="12"/>
  <c r="D162" i="11"/>
  <c r="N8" i="2"/>
  <c r="M39" i="2"/>
  <c r="M7" i="2"/>
  <c r="M5" i="2"/>
  <c r="GX93" i="14"/>
  <c r="GX20" i="14"/>
  <c r="AG272" i="13"/>
  <c r="AG247" i="13"/>
  <c r="AY337" i="13"/>
  <c r="O14" i="5"/>
  <c r="W294" i="13"/>
  <c r="W251" i="13"/>
  <c r="W240" i="13"/>
  <c r="X239" i="13"/>
  <c r="X240" i="13" s="1"/>
  <c r="W250" i="13"/>
  <c r="W245" i="13"/>
  <c r="W243" i="13"/>
  <c r="U272" i="13"/>
  <c r="U247" i="13"/>
  <c r="BH247" i="13"/>
  <c r="BH272" i="13"/>
  <c r="BN247" i="13"/>
  <c r="BN272" i="13"/>
  <c r="AR299" i="13"/>
  <c r="AR281" i="13"/>
  <c r="AR254" i="13"/>
  <c r="T24" i="5"/>
  <c r="BL79" i="13"/>
  <c r="BL348" i="13" s="1"/>
  <c r="BL258" i="13"/>
  <c r="AB32" i="5" s="1"/>
  <c r="AG39" i="1"/>
  <c r="AG36" i="1" s="1"/>
  <c r="AH8" i="1"/>
  <c r="AG7" i="1"/>
  <c r="AG38" i="1" s="1"/>
  <c r="AG5" i="1"/>
  <c r="BC239" i="13"/>
  <c r="BC240" i="13" s="1"/>
  <c r="BB251" i="13"/>
  <c r="BB243" i="13"/>
  <c r="BB294" i="13"/>
  <c r="BB250" i="13"/>
  <c r="BB245" i="13"/>
  <c r="AB329" i="13"/>
  <c r="AB16" i="13"/>
  <c r="E13" i="11"/>
  <c r="K15" i="12"/>
  <c r="P367" i="13"/>
  <c r="AY192" i="13"/>
  <c r="F128" i="11"/>
  <c r="R130" i="12"/>
  <c r="R188" i="12" s="1"/>
  <c r="N14" i="4"/>
  <c r="AS105" i="13"/>
  <c r="Q104" i="12"/>
  <c r="Q103" i="12" s="1"/>
  <c r="BI79" i="13"/>
  <c r="BI348" i="13" s="1"/>
  <c r="BI358" i="13" s="1"/>
  <c r="V78" i="12"/>
  <c r="BN79" i="13"/>
  <c r="BN348" i="13" s="1"/>
  <c r="X78" i="12"/>
  <c r="X77" i="12" s="1"/>
  <c r="BN258" i="13"/>
  <c r="AD32" i="5" s="1"/>
  <c r="AJ108" i="13"/>
  <c r="N107" i="12"/>
  <c r="N106" i="12" s="1"/>
  <c r="X365" i="13"/>
  <c r="X220" i="13"/>
  <c r="BG128" i="13"/>
  <c r="U129" i="12"/>
  <c r="U124" i="12" s="1"/>
  <c r="U186" i="12" s="1"/>
  <c r="AI367" i="13"/>
  <c r="AI259" i="13"/>
  <c r="Q197" i="13"/>
  <c r="Q167" i="13"/>
  <c r="BV108" i="13"/>
  <c r="CC109" i="13"/>
  <c r="CC108" i="13" s="1"/>
  <c r="Z107" i="12"/>
  <c r="Z106" i="12" s="1"/>
  <c r="V257" i="13"/>
  <c r="V26" i="13"/>
  <c r="V341" i="13" s="1"/>
  <c r="V60" i="13"/>
  <c r="V345" i="13" s="1"/>
  <c r="I59" i="12"/>
  <c r="I58" i="12" s="1"/>
  <c r="AC124" i="13"/>
  <c r="K121" i="12"/>
  <c r="K120" i="12" s="1"/>
  <c r="H41" i="14"/>
  <c r="D46" i="13"/>
  <c r="D45" i="13" s="1"/>
  <c r="D343" i="13" s="1"/>
  <c r="BZ62" i="13"/>
  <c r="S60" i="12"/>
  <c r="G58" i="11"/>
  <c r="CA62" i="13"/>
  <c r="BA60" i="13"/>
  <c r="BA345" i="13" s="1"/>
  <c r="F183" i="11"/>
  <c r="CC103" i="13"/>
  <c r="CC101" i="13" s="1"/>
  <c r="BV101" i="13"/>
  <c r="AU364" i="13"/>
  <c r="K12" i="4"/>
  <c r="I60" i="14"/>
  <c r="K61" i="14"/>
  <c r="K104" i="14"/>
  <c r="I103" i="14"/>
  <c r="U31" i="5"/>
  <c r="BT52" i="1"/>
  <c r="BT62" i="1"/>
  <c r="AA219" i="13"/>
  <c r="AB219" i="13"/>
  <c r="W59" i="12"/>
  <c r="W58" i="12" s="1"/>
  <c r="BL60" i="13"/>
  <c r="BL345" i="13" s="1"/>
  <c r="BY61" i="13"/>
  <c r="BY60" i="13" s="1"/>
  <c r="BX61" i="13"/>
  <c r="BX60" i="13" s="1"/>
  <c r="H57" i="11"/>
  <c r="H56" i="11" s="1"/>
  <c r="BL257" i="13"/>
  <c r="AB33" i="5" s="1"/>
  <c r="L171" i="12"/>
  <c r="BT95" i="13"/>
  <c r="BT350" i="13" s="1"/>
  <c r="Z94" i="12"/>
  <c r="Z93" i="12" s="1"/>
  <c r="BT257" i="13"/>
  <c r="AE101" i="13"/>
  <c r="L100" i="12"/>
  <c r="L99" i="12" s="1"/>
  <c r="AC306" i="13"/>
  <c r="AC304" i="13"/>
  <c r="AC324" i="13"/>
  <c r="AN319" i="13"/>
  <c r="BG365" i="13"/>
  <c r="BG220" i="13"/>
  <c r="U149" i="12"/>
  <c r="W20" i="4"/>
  <c r="BH220" i="13"/>
  <c r="Z98" i="12" l="1"/>
  <c r="K14" i="12"/>
  <c r="K21" i="12" s="1"/>
  <c r="X43" i="12"/>
  <c r="X98" i="12" s="1"/>
  <c r="L185" i="12"/>
  <c r="T81" i="12"/>
  <c r="V77" i="12"/>
  <c r="AW42" i="5"/>
  <c r="J21" i="12"/>
  <c r="J22" i="12" s="1"/>
  <c r="W7" i="12"/>
  <c r="AX42" i="5"/>
  <c r="N21" i="12"/>
  <c r="N22" i="12" s="1"/>
  <c r="K42" i="8" s="1"/>
  <c r="J106" i="12"/>
  <c r="J202" i="12" s="1"/>
  <c r="H21" i="12"/>
  <c r="H95" i="12" s="1"/>
  <c r="AS353" i="13"/>
  <c r="AO322" i="13"/>
  <c r="AO323" i="13" s="1"/>
  <c r="AV319" i="13"/>
  <c r="AO42" i="5"/>
  <c r="Q46" i="12"/>
  <c r="AE354" i="13"/>
  <c r="AR355" i="13"/>
  <c r="BJ354" i="13"/>
  <c r="Z355" i="13"/>
  <c r="S360" i="13"/>
  <c r="BF353" i="13"/>
  <c r="D56" i="11"/>
  <c r="H34" i="5"/>
  <c r="AJ354" i="13"/>
  <c r="P354" i="13"/>
  <c r="G58" i="12"/>
  <c r="AQ322" i="13"/>
  <c r="AQ323" i="13" s="1"/>
  <c r="BP352" i="13"/>
  <c r="BJ358" i="13"/>
  <c r="X263" i="13"/>
  <c r="BA354" i="13"/>
  <c r="AJ373" i="13"/>
  <c r="CA60" i="13"/>
  <c r="O366" i="13"/>
  <c r="AU260" i="13"/>
  <c r="AU282" i="13" s="1"/>
  <c r="BY48" i="13"/>
  <c r="AK62" i="1"/>
  <c r="V355" i="13"/>
  <c r="AU359" i="13"/>
  <c r="H187" i="12"/>
  <c r="BS360" i="13"/>
  <c r="AP373" i="13"/>
  <c r="BR356" i="13"/>
  <c r="W351" i="13"/>
  <c r="BU354" i="13"/>
  <c r="BX83" i="13"/>
  <c r="BQ351" i="13"/>
  <c r="R352" i="13"/>
  <c r="V221" i="13"/>
  <c r="BC322" i="13"/>
  <c r="BC323" i="13" s="1"/>
  <c r="AZ352" i="13"/>
  <c r="AQ33" i="5"/>
  <c r="Q193" i="12"/>
  <c r="AA352" i="13"/>
  <c r="BA21" i="5"/>
  <c r="AO358" i="13"/>
  <c r="BG357" i="13"/>
  <c r="AH359" i="13"/>
  <c r="X366" i="13"/>
  <c r="BU358" i="13"/>
  <c r="G12" i="11"/>
  <c r="G19" i="11" s="1"/>
  <c r="BG263" i="13"/>
  <c r="AA355" i="13"/>
  <c r="AF356" i="13"/>
  <c r="AA353" i="13"/>
  <c r="T221" i="13"/>
  <c r="BF360" i="13"/>
  <c r="R221" i="13"/>
  <c r="BQ360" i="13"/>
  <c r="BQ355" i="13"/>
  <c r="BZ23" i="13"/>
  <c r="BZ24" i="13" s="1"/>
  <c r="CB9" i="13"/>
  <c r="BR355" i="13"/>
  <c r="AY52" i="2"/>
  <c r="AY53" i="2" s="1"/>
  <c r="CD23" i="13"/>
  <c r="AY357" i="13"/>
  <c r="Q221" i="13"/>
  <c r="BF352" i="13"/>
  <c r="BN353" i="13"/>
  <c r="BG52" i="2"/>
  <c r="BG62" i="2" s="1"/>
  <c r="AF359" i="13"/>
  <c r="BJ351" i="13"/>
  <c r="Z356" i="13"/>
  <c r="O359" i="13"/>
  <c r="BF351" i="13"/>
  <c r="BG52" i="1"/>
  <c r="BG62" i="1" s="1"/>
  <c r="N34" i="5"/>
  <c r="N36" i="5" s="1"/>
  <c r="N37" i="5" s="1"/>
  <c r="AW259" i="13"/>
  <c r="AP322" i="13"/>
  <c r="AP323" i="13" s="1"/>
  <c r="AZ366" i="13"/>
  <c r="AY373" i="13"/>
  <c r="CD52" i="1"/>
  <c r="AY260" i="13"/>
  <c r="AY269" i="13" s="1"/>
  <c r="AR356" i="13"/>
  <c r="W358" i="13"/>
  <c r="Y358" i="13"/>
  <c r="BG52" i="3"/>
  <c r="BG63" i="3" s="1"/>
  <c r="AX265" i="13"/>
  <c r="H37" i="11"/>
  <c r="AE358" i="13"/>
  <c r="Y34" i="5"/>
  <c r="S221" i="13"/>
  <c r="T360" i="13"/>
  <c r="AB352" i="13"/>
  <c r="AH358" i="13"/>
  <c r="G75" i="11"/>
  <c r="CD63" i="3"/>
  <c r="AY52" i="3"/>
  <c r="AY63" i="3" s="1"/>
  <c r="K81" i="12"/>
  <c r="AK260" i="13"/>
  <c r="AK269" i="13" s="1"/>
  <c r="AJ355" i="13"/>
  <c r="BU322" i="13"/>
  <c r="BU323" i="13" s="1"/>
  <c r="H12" i="11"/>
  <c r="BE353" i="13"/>
  <c r="S355" i="13"/>
  <c r="BK359" i="13"/>
  <c r="P263" i="13"/>
  <c r="AU351" i="13"/>
  <c r="S351" i="13"/>
  <c r="AK52" i="3"/>
  <c r="AK63" i="3" s="1"/>
  <c r="AG322" i="13"/>
  <c r="AG323" i="13" s="1"/>
  <c r="AS373" i="13"/>
  <c r="T356" i="13"/>
  <c r="S354" i="13"/>
  <c r="BH259" i="13"/>
  <c r="BH265" i="13" s="1"/>
  <c r="AI358" i="13"/>
  <c r="AY322" i="13"/>
  <c r="AY323" i="13" s="1"/>
  <c r="BO356" i="13"/>
  <c r="Z353" i="13"/>
  <c r="AE31" i="5"/>
  <c r="AP359" i="13"/>
  <c r="BF358" i="13"/>
  <c r="U359" i="13"/>
  <c r="AY359" i="13"/>
  <c r="BB358" i="13"/>
  <c r="BY41" i="13"/>
  <c r="AS322" i="13"/>
  <c r="AS323" i="13" s="1"/>
  <c r="R24" i="12"/>
  <c r="AM354" i="13"/>
  <c r="BO52" i="1"/>
  <c r="BO62" i="1" s="1"/>
  <c r="BE356" i="13"/>
  <c r="CA48" i="13"/>
  <c r="Q21" i="12"/>
  <c r="Q22" i="12" s="1"/>
  <c r="N42" i="8" s="1"/>
  <c r="CA79" i="13"/>
  <c r="BQ265" i="13"/>
  <c r="CD52" i="2"/>
  <c r="CD62" i="2" s="1"/>
  <c r="S353" i="13"/>
  <c r="BC359" i="13"/>
  <c r="BX48" i="13"/>
  <c r="BL358" i="13"/>
  <c r="CB48" i="13"/>
  <c r="AX33" i="5"/>
  <c r="BO366" i="13"/>
  <c r="Z14" i="12"/>
  <c r="F44" i="11"/>
  <c r="G7" i="12"/>
  <c r="G21" i="12" s="1"/>
  <c r="G22" i="12" s="1"/>
  <c r="BK356" i="13"/>
  <c r="BF355" i="13"/>
  <c r="AM352" i="13"/>
  <c r="BC366" i="13"/>
  <c r="AI354" i="13"/>
  <c r="BM353" i="13"/>
  <c r="AY52" i="1"/>
  <c r="AY62" i="1" s="1"/>
  <c r="BT52" i="2"/>
  <c r="AT260" i="13"/>
  <c r="AK352" i="13"/>
  <c r="O352" i="13"/>
  <c r="BA358" i="13"/>
  <c r="AW353" i="13"/>
  <c r="U221" i="13"/>
  <c r="BY83" i="13"/>
  <c r="BJ356" i="13"/>
  <c r="AL322" i="13"/>
  <c r="AL323" i="13" s="1"/>
  <c r="BZ45" i="13"/>
  <c r="BT360" i="13"/>
  <c r="BN322" i="13"/>
  <c r="BN323" i="13" s="1"/>
  <c r="N46" i="12"/>
  <c r="N95" i="12" s="1"/>
  <c r="BG356" i="13"/>
  <c r="AN355" i="13"/>
  <c r="AS33" i="5"/>
  <c r="W81" i="12"/>
  <c r="P43" i="12"/>
  <c r="AV32" i="5"/>
  <c r="L14" i="12"/>
  <c r="L21" i="12" s="1"/>
  <c r="L22" i="12" s="1"/>
  <c r="I42" i="8" s="1"/>
  <c r="AW352" i="13"/>
  <c r="CB26" i="13"/>
  <c r="AL353" i="13"/>
  <c r="AM197" i="13"/>
  <c r="CA45" i="13"/>
  <c r="E75" i="11"/>
  <c r="T13" i="4"/>
  <c r="W99" i="12"/>
  <c r="J81" i="12"/>
  <c r="O193" i="12"/>
  <c r="S58" i="12"/>
  <c r="M43" i="12"/>
  <c r="O62" i="12"/>
  <c r="J24" i="12"/>
  <c r="H44" i="11"/>
  <c r="F22" i="11"/>
  <c r="G101" i="11"/>
  <c r="D12" i="11"/>
  <c r="E41" i="11"/>
  <c r="E79" i="11"/>
  <c r="H79" i="11"/>
  <c r="E51" i="2"/>
  <c r="E51" i="3" s="1"/>
  <c r="G56" i="11"/>
  <c r="E68" i="11"/>
  <c r="G41" i="11"/>
  <c r="F60" i="11"/>
  <c r="E56" i="11"/>
  <c r="D79" i="11"/>
  <c r="D41" i="11"/>
  <c r="G79" i="11"/>
  <c r="BA282" i="13"/>
  <c r="BA269" i="13"/>
  <c r="AU269" i="13"/>
  <c r="BR53" i="3"/>
  <c r="AA269" i="13"/>
  <c r="AA282" i="13"/>
  <c r="BB269" i="13"/>
  <c r="BB282" i="13"/>
  <c r="P282" i="13"/>
  <c r="P269" i="13"/>
  <c r="BE97" i="13"/>
  <c r="BE24" i="13"/>
  <c r="O334" i="13"/>
  <c r="O335" i="13"/>
  <c r="O337" i="13"/>
  <c r="O338" i="13"/>
  <c r="O336" i="13"/>
  <c r="CK53" i="2"/>
  <c r="Y187" i="12"/>
  <c r="X187" i="12"/>
  <c r="M38" i="2"/>
  <c r="M36" i="2"/>
  <c r="AG338" i="13"/>
  <c r="AG336" i="13"/>
  <c r="AG337" i="13"/>
  <c r="AG335" i="13"/>
  <c r="AG334" i="13"/>
  <c r="DW110" i="14"/>
  <c r="BD351" i="13"/>
  <c r="BD357" i="13"/>
  <c r="BD352" i="13"/>
  <c r="BP191" i="13"/>
  <c r="I216" i="12"/>
  <c r="J216" i="12"/>
  <c r="BG278" i="13"/>
  <c r="BG279" i="13"/>
  <c r="EP110" i="14"/>
  <c r="AX117" i="13"/>
  <c r="AT110" i="14"/>
  <c r="GM110" i="14"/>
  <c r="G44" i="9"/>
  <c r="G50" i="9" s="1"/>
  <c r="G70" i="9"/>
  <c r="AQ373" i="13"/>
  <c r="AQ372" i="13"/>
  <c r="AR372" i="13"/>
  <c r="AI353" i="13"/>
  <c r="EO109" i="14"/>
  <c r="EO94" i="14"/>
  <c r="DR93" i="14"/>
  <c r="DR20" i="14"/>
  <c r="AD356" i="13"/>
  <c r="AQ12" i="5"/>
  <c r="AM367" i="13"/>
  <c r="AM259" i="13"/>
  <c r="AM265" i="13" s="1"/>
  <c r="AJ32" i="5"/>
  <c r="BY16" i="13"/>
  <c r="BY53" i="3"/>
  <c r="GJ174" i="14"/>
  <c r="GG110" i="14"/>
  <c r="BD255" i="13"/>
  <c r="BD23" i="13"/>
  <c r="T26" i="5"/>
  <c r="T27" i="5" s="1"/>
  <c r="G70" i="12"/>
  <c r="AO351" i="13"/>
  <c r="AO360" i="13"/>
  <c r="AO355" i="13"/>
  <c r="AO357" i="13"/>
  <c r="AO354" i="13"/>
  <c r="Z33" i="5"/>
  <c r="AO24" i="5"/>
  <c r="FX109" i="14"/>
  <c r="FX110" i="14" s="1"/>
  <c r="FX94" i="14"/>
  <c r="AB27" i="5"/>
  <c r="AB24" i="5"/>
  <c r="AB42" i="5"/>
  <c r="AH366" i="13"/>
  <c r="BS53" i="3"/>
  <c r="L171" i="14"/>
  <c r="AW356" i="13"/>
  <c r="O216" i="12"/>
  <c r="Y14" i="12"/>
  <c r="Y21" i="12" s="1"/>
  <c r="C60" i="13"/>
  <c r="C345" i="13" s="1"/>
  <c r="CB16" i="13"/>
  <c r="C371" i="13"/>
  <c r="D190" i="13"/>
  <c r="C190" i="13"/>
  <c r="D301" i="13"/>
  <c r="D16" i="13"/>
  <c r="Q358" i="13"/>
  <c r="AR322" i="13"/>
  <c r="AR323" i="13" s="1"/>
  <c r="K147" i="14"/>
  <c r="E156" i="13"/>
  <c r="AJ53" i="1"/>
  <c r="Q148" i="14"/>
  <c r="O147" i="14"/>
  <c r="V279" i="13"/>
  <c r="V278" i="13"/>
  <c r="BZ26" i="13"/>
  <c r="K5" i="14"/>
  <c r="E10" i="13"/>
  <c r="C8" i="12" s="1"/>
  <c r="C7" i="12" s="1"/>
  <c r="Q359" i="13"/>
  <c r="BR52" i="2"/>
  <c r="BR62" i="2" s="1"/>
  <c r="BD354" i="13"/>
  <c r="H2" i="10"/>
  <c r="G4" i="10"/>
  <c r="G3" i="10"/>
  <c r="G5" i="10" s="1"/>
  <c r="T352" i="13"/>
  <c r="AX31" i="5"/>
  <c r="AG34" i="5"/>
  <c r="N37" i="14"/>
  <c r="F42" i="13"/>
  <c r="AZ322" i="13"/>
  <c r="AZ323" i="13" s="1"/>
  <c r="BF53" i="2"/>
  <c r="AP53" i="3"/>
  <c r="BI272" i="13"/>
  <c r="BI247" i="13"/>
  <c r="BI248" i="13"/>
  <c r="Z193" i="12"/>
  <c r="U255" i="13"/>
  <c r="U260" i="13" s="1"/>
  <c r="U23" i="13"/>
  <c r="X356" i="13"/>
  <c r="R14" i="4"/>
  <c r="BB371" i="13"/>
  <c r="U279" i="13"/>
  <c r="U278" i="13"/>
  <c r="BV352" i="13"/>
  <c r="BV355" i="13"/>
  <c r="BV357" i="13"/>
  <c r="BV354" i="13"/>
  <c r="R186" i="12"/>
  <c r="Q186" i="12"/>
  <c r="N60" i="14"/>
  <c r="F65" i="13"/>
  <c r="Y42" i="5"/>
  <c r="Y27" i="5"/>
  <c r="Y24" i="5"/>
  <c r="AZ278" i="13"/>
  <c r="AZ279" i="13"/>
  <c r="BO360" i="13"/>
  <c r="O367" i="13"/>
  <c r="O259" i="13"/>
  <c r="CD110" i="14"/>
  <c r="BA12" i="5"/>
  <c r="I185" i="12"/>
  <c r="I202" i="12"/>
  <c r="AN356" i="13"/>
  <c r="GN110" i="14"/>
  <c r="AM360" i="13"/>
  <c r="BD358" i="13"/>
  <c r="BX16" i="13"/>
  <c r="AU354" i="13"/>
  <c r="AU352" i="13"/>
  <c r="AU355" i="13"/>
  <c r="AE356" i="13"/>
  <c r="BD335" i="13"/>
  <c r="BD338" i="13"/>
  <c r="BD337" i="13"/>
  <c r="BD334" i="13"/>
  <c r="BD336" i="13"/>
  <c r="D68" i="11"/>
  <c r="O353" i="13"/>
  <c r="E33" i="5"/>
  <c r="E34" i="5" s="1"/>
  <c r="AO265" i="13"/>
  <c r="CN109" i="14"/>
  <c r="CN94" i="14"/>
  <c r="BC367" i="13"/>
  <c r="BC259" i="13"/>
  <c r="BD265" i="13"/>
  <c r="N170" i="14"/>
  <c r="F168" i="13"/>
  <c r="AR352" i="13"/>
  <c r="AR351" i="13"/>
  <c r="AR353" i="13"/>
  <c r="AR358" i="13"/>
  <c r="AR359" i="13"/>
  <c r="AJ38" i="2"/>
  <c r="AJ36" i="2"/>
  <c r="BR255" i="13"/>
  <c r="BR260" i="13" s="1"/>
  <c r="BR23" i="13"/>
  <c r="AH26" i="5"/>
  <c r="AH27" i="5" s="1"/>
  <c r="D272" i="13"/>
  <c r="D247" i="13"/>
  <c r="D248" i="13"/>
  <c r="AM334" i="13"/>
  <c r="AM335" i="13"/>
  <c r="AM338" i="13"/>
  <c r="AM337" i="13"/>
  <c r="AM336" i="13"/>
  <c r="BC278" i="13"/>
  <c r="BC279" i="13"/>
  <c r="BE322" i="13"/>
  <c r="BE323" i="13" s="1"/>
  <c r="J31" i="5"/>
  <c r="J34" i="5" s="1"/>
  <c r="J36" i="5" s="1"/>
  <c r="J37" i="5" s="1"/>
  <c r="BI52" i="3"/>
  <c r="BI63" i="3" s="1"/>
  <c r="BI52" i="2"/>
  <c r="BI62" i="2" s="1"/>
  <c r="BI52" i="1"/>
  <c r="BI62" i="1" s="1"/>
  <c r="FN94" i="14"/>
  <c r="FN109" i="14"/>
  <c r="DA109" i="14"/>
  <c r="DA110" i="14" s="1"/>
  <c r="DA94" i="14"/>
  <c r="AJ53" i="3"/>
  <c r="O127" i="14"/>
  <c r="Q128" i="14"/>
  <c r="AF278" i="13"/>
  <c r="AF279" i="13"/>
  <c r="G22" i="11"/>
  <c r="BV358" i="13"/>
  <c r="S216" i="12"/>
  <c r="T216" i="12"/>
  <c r="S34" i="5"/>
  <c r="S352" i="13"/>
  <c r="AA44" i="4"/>
  <c r="AW322" i="13"/>
  <c r="AW323" i="13" s="1"/>
  <c r="G34" i="5"/>
  <c r="G36" i="5" s="1"/>
  <c r="G37" i="5" s="1"/>
  <c r="AP63" i="3"/>
  <c r="J215" i="12"/>
  <c r="K215" i="12"/>
  <c r="Q202" i="12"/>
  <c r="Q185" i="12"/>
  <c r="BU353" i="13"/>
  <c r="EL110" i="14"/>
  <c r="AL278" i="13"/>
  <c r="AL279" i="13"/>
  <c r="AG353" i="13"/>
  <c r="AG357" i="13"/>
  <c r="FW109" i="14"/>
  <c r="FW94" i="14"/>
  <c r="N5" i="2"/>
  <c r="N39" i="2"/>
  <c r="N7" i="2"/>
  <c r="O8" i="2"/>
  <c r="BH354" i="13"/>
  <c r="CG53" i="1"/>
  <c r="DJ110" i="14"/>
  <c r="FE126" i="14"/>
  <c r="BC134" i="13" s="1"/>
  <c r="AU93" i="14"/>
  <c r="AU20" i="14"/>
  <c r="ET110" i="14"/>
  <c r="FU174" i="14"/>
  <c r="EW174" i="14"/>
  <c r="K75" i="14"/>
  <c r="E80" i="13"/>
  <c r="AE255" i="13"/>
  <c r="AE260" i="13" s="1"/>
  <c r="AE23" i="13"/>
  <c r="W355" i="13"/>
  <c r="AX351" i="13"/>
  <c r="AX360" i="13"/>
  <c r="AX354" i="13"/>
  <c r="AX352" i="13"/>
  <c r="AX353" i="13"/>
  <c r="AX356" i="13"/>
  <c r="AZ255" i="13"/>
  <c r="AZ23" i="13"/>
  <c r="P26" i="5"/>
  <c r="V351" i="13"/>
  <c r="V352" i="13"/>
  <c r="V358" i="13"/>
  <c r="AF351" i="13"/>
  <c r="AF357" i="13"/>
  <c r="AF358" i="13"/>
  <c r="AF352" i="13"/>
  <c r="AF360" i="13"/>
  <c r="AN32" i="5"/>
  <c r="R355" i="13"/>
  <c r="AK53" i="1"/>
  <c r="AK32" i="5"/>
  <c r="BW109" i="14"/>
  <c r="BW94" i="14"/>
  <c r="AU371" i="13"/>
  <c r="AV190" i="13"/>
  <c r="K13" i="4"/>
  <c r="AF338" i="13"/>
  <c r="AF336" i="13"/>
  <c r="AF337" i="13"/>
  <c r="AF335" i="13"/>
  <c r="AF334" i="13"/>
  <c r="Z7" i="12"/>
  <c r="BK352" i="13"/>
  <c r="AE334" i="13"/>
  <c r="AE337" i="13"/>
  <c r="AE338" i="13"/>
  <c r="AE335" i="13"/>
  <c r="AE336" i="13"/>
  <c r="BQ353" i="13"/>
  <c r="BZ60" i="13"/>
  <c r="CA23" i="13"/>
  <c r="C83" i="13"/>
  <c r="C349" i="13" s="1"/>
  <c r="AU23" i="5"/>
  <c r="BQ299" i="13"/>
  <c r="BQ254" i="13"/>
  <c r="BQ281" i="13"/>
  <c r="BM358" i="13"/>
  <c r="AT359" i="13"/>
  <c r="BP255" i="13"/>
  <c r="BP23" i="13"/>
  <c r="AF26" i="5"/>
  <c r="AF27" i="5" s="1"/>
  <c r="AO13" i="5"/>
  <c r="H202" i="12"/>
  <c r="H185" i="12"/>
  <c r="W189" i="13"/>
  <c r="W206" i="13"/>
  <c r="W259" i="13"/>
  <c r="W265" i="13" s="1"/>
  <c r="U351" i="13"/>
  <c r="U353" i="13"/>
  <c r="U356" i="13"/>
  <c r="U352" i="13"/>
  <c r="AD359" i="13"/>
  <c r="BT358" i="13"/>
  <c r="BT351" i="13"/>
  <c r="BT357" i="13"/>
  <c r="BY63" i="3"/>
  <c r="I187" i="12"/>
  <c r="O357" i="13"/>
  <c r="DG174" i="14"/>
  <c r="DS174" i="14"/>
  <c r="DV174" i="14"/>
  <c r="DG110" i="14"/>
  <c r="DJ174" i="14"/>
  <c r="DM174" i="14"/>
  <c r="DP174" i="14"/>
  <c r="BJ353" i="13"/>
  <c r="BJ357" i="13"/>
  <c r="BJ352" i="13"/>
  <c r="BK97" i="13"/>
  <c r="BK361" i="13" s="1"/>
  <c r="BK24" i="13"/>
  <c r="P351" i="13"/>
  <c r="P358" i="13"/>
  <c r="P353" i="13"/>
  <c r="P360" i="13"/>
  <c r="P352" i="13"/>
  <c r="T193" i="12"/>
  <c r="BO322" i="13"/>
  <c r="BO323" i="13" s="1"/>
  <c r="BU265" i="13"/>
  <c r="AU366" i="13"/>
  <c r="BR334" i="13"/>
  <c r="BR337" i="13"/>
  <c r="BR338" i="13"/>
  <c r="BR336" i="13"/>
  <c r="BR335" i="13"/>
  <c r="E251" i="13"/>
  <c r="F239" i="13"/>
  <c r="F241" i="13" s="1"/>
  <c r="E250" i="13"/>
  <c r="E243" i="13"/>
  <c r="E294" i="13"/>
  <c r="E245" i="13"/>
  <c r="AS352" i="13"/>
  <c r="K70" i="12"/>
  <c r="CC24" i="13"/>
  <c r="CC97" i="13"/>
  <c r="AT53" i="2"/>
  <c r="AF322" i="13"/>
  <c r="AF323" i="13" s="1"/>
  <c r="Q45" i="14"/>
  <c r="O44" i="14"/>
  <c r="S24" i="12"/>
  <c r="W143" i="12"/>
  <c r="BM206" i="13"/>
  <c r="BS356" i="13"/>
  <c r="BR63" i="3"/>
  <c r="AR279" i="13"/>
  <c r="AR278" i="13"/>
  <c r="D376" i="13"/>
  <c r="D9" i="13"/>
  <c r="AI359" i="13"/>
  <c r="AK359" i="13"/>
  <c r="K44" i="4"/>
  <c r="K45" i="4" s="1"/>
  <c r="K62" i="4" s="1"/>
  <c r="DX109" i="14"/>
  <c r="DX94" i="14"/>
  <c r="BE53" i="2"/>
  <c r="AQ265" i="13"/>
  <c r="BH53" i="2"/>
  <c r="AA265" i="13"/>
  <c r="L93" i="14"/>
  <c r="L20" i="14"/>
  <c r="BP334" i="13"/>
  <c r="BP337" i="13"/>
  <c r="BP335" i="13"/>
  <c r="BP338" i="13"/>
  <c r="BP336" i="13"/>
  <c r="S189" i="13"/>
  <c r="S206" i="13"/>
  <c r="AD357" i="13"/>
  <c r="CJ110" i="14"/>
  <c r="BY53" i="1"/>
  <c r="X372" i="13"/>
  <c r="AV354" i="13"/>
  <c r="AV352" i="13"/>
  <c r="CF109" i="14"/>
  <c r="CF110" i="14" s="1"/>
  <c r="CF94" i="14"/>
  <c r="BS354" i="13"/>
  <c r="AI23" i="13"/>
  <c r="AC322" i="13"/>
  <c r="AC323" i="13" s="1"/>
  <c r="R265" i="13"/>
  <c r="AG52" i="3"/>
  <c r="AG63" i="3"/>
  <c r="AG52" i="2"/>
  <c r="AG62" i="2" s="1"/>
  <c r="AG52" i="1"/>
  <c r="AL8" i="2"/>
  <c r="AK5" i="2"/>
  <c r="AK39" i="2"/>
  <c r="AK7" i="2"/>
  <c r="N166" i="14"/>
  <c r="F175" i="13"/>
  <c r="F174" i="13" s="1"/>
  <c r="BN367" i="13"/>
  <c r="BN259" i="13"/>
  <c r="ER109" i="14"/>
  <c r="ER94" i="14"/>
  <c r="AP32" i="5"/>
  <c r="C258" i="13"/>
  <c r="C79" i="13"/>
  <c r="C348" i="13" s="1"/>
  <c r="C78" i="12"/>
  <c r="C77" i="12" s="1"/>
  <c r="AB357" i="13"/>
  <c r="BV337" i="13"/>
  <c r="BV336" i="13"/>
  <c r="BV335" i="13"/>
  <c r="BV334" i="13"/>
  <c r="BV338" i="13"/>
  <c r="AT351" i="13"/>
  <c r="AT358" i="13"/>
  <c r="AT352" i="13"/>
  <c r="AT357" i="13"/>
  <c r="AT354" i="13"/>
  <c r="AT355" i="13"/>
  <c r="G313" i="13"/>
  <c r="AZ351" i="13"/>
  <c r="AZ357" i="13"/>
  <c r="AZ353" i="13"/>
  <c r="AZ354" i="13"/>
  <c r="GL139" i="14"/>
  <c r="BN147" i="13" s="1"/>
  <c r="BN206" i="13" s="1"/>
  <c r="GA174" i="14"/>
  <c r="GA110" i="14"/>
  <c r="GD174" i="14"/>
  <c r="H19" i="14"/>
  <c r="D5" i="11"/>
  <c r="CF53" i="1"/>
  <c r="AD352" i="13"/>
  <c r="BE53" i="1"/>
  <c r="BB322" i="13"/>
  <c r="BB323" i="13" s="1"/>
  <c r="AR110" i="14"/>
  <c r="P117" i="13"/>
  <c r="U335" i="13"/>
  <c r="U337" i="13"/>
  <c r="U336" i="13"/>
  <c r="U334" i="13"/>
  <c r="U338" i="13"/>
  <c r="BG53" i="3"/>
  <c r="Q278" i="13"/>
  <c r="Q279" i="13"/>
  <c r="EM109" i="14"/>
  <c r="EM94" i="14"/>
  <c r="L215" i="12"/>
  <c r="BM351" i="13"/>
  <c r="BM360" i="13"/>
  <c r="BM355" i="13"/>
  <c r="BM356" i="13"/>
  <c r="BM357" i="13"/>
  <c r="BM354" i="13"/>
  <c r="AN359" i="13"/>
  <c r="AI260" i="13"/>
  <c r="N56" i="14"/>
  <c r="F61" i="13"/>
  <c r="CV110" i="14"/>
  <c r="Q255" i="13"/>
  <c r="Q260" i="13" s="1"/>
  <c r="Q23" i="13"/>
  <c r="BQ109" i="14"/>
  <c r="BQ110" i="14" s="1"/>
  <c r="BQ94" i="14"/>
  <c r="Z360" i="13"/>
  <c r="E199" i="11"/>
  <c r="E182" i="11"/>
  <c r="AT53" i="1"/>
  <c r="O24" i="5"/>
  <c r="O42" i="5"/>
  <c r="O27" i="5"/>
  <c r="O37" i="14"/>
  <c r="Q38" i="14"/>
  <c r="G374" i="13"/>
  <c r="AC255" i="13"/>
  <c r="AC260" i="13" s="1"/>
  <c r="AC23" i="13"/>
  <c r="S358" i="13"/>
  <c r="CF53" i="2"/>
  <c r="BD353" i="13"/>
  <c r="BD359" i="13"/>
  <c r="BO279" i="13"/>
  <c r="BO278" i="13"/>
  <c r="C365" i="13"/>
  <c r="C220" i="13"/>
  <c r="C221" i="13" s="1"/>
  <c r="C167" i="13"/>
  <c r="BV353" i="13"/>
  <c r="U187" i="12"/>
  <c r="AQ263" i="13"/>
  <c r="BH53" i="1"/>
  <c r="T202" i="12"/>
  <c r="T185" i="12"/>
  <c r="C219" i="13"/>
  <c r="C178" i="13"/>
  <c r="DV109" i="14"/>
  <c r="DV110" i="14" s="1"/>
  <c r="DV94" i="14"/>
  <c r="U354" i="13"/>
  <c r="AB367" i="13"/>
  <c r="AB259" i="13"/>
  <c r="AB265" i="13" s="1"/>
  <c r="J190" i="12"/>
  <c r="I146" i="12"/>
  <c r="AD351" i="13"/>
  <c r="Y41" i="5"/>
  <c r="BC358" i="13"/>
  <c r="Z197" i="13"/>
  <c r="AA197" i="13"/>
  <c r="BM334" i="13"/>
  <c r="BM338" i="13"/>
  <c r="BM337" i="13"/>
  <c r="BM335" i="13"/>
  <c r="BM336" i="13"/>
  <c r="D219" i="13"/>
  <c r="D178" i="13"/>
  <c r="Z34" i="5"/>
  <c r="BK260" i="13"/>
  <c r="E213" i="11"/>
  <c r="R359" i="13"/>
  <c r="AU9" i="4"/>
  <c r="V359" i="13"/>
  <c r="Q334" i="13"/>
  <c r="Q337" i="13"/>
  <c r="Q335" i="13"/>
  <c r="Q336" i="13"/>
  <c r="AJ366" i="13"/>
  <c r="E140" i="11"/>
  <c r="N142" i="12"/>
  <c r="N191" i="12" s="1"/>
  <c r="AL150" i="13"/>
  <c r="FR109" i="14"/>
  <c r="FR110" i="14" s="1"/>
  <c r="FR94" i="14"/>
  <c r="AE278" i="13"/>
  <c r="AE279" i="13"/>
  <c r="BO352" i="13"/>
  <c r="K185" i="12"/>
  <c r="K202" i="12"/>
  <c r="AT62" i="2"/>
  <c r="Q145" i="14"/>
  <c r="FQ110" i="14"/>
  <c r="BG117" i="13"/>
  <c r="AO359" i="13"/>
  <c r="BC265" i="13"/>
  <c r="N103" i="14"/>
  <c r="F109" i="13"/>
  <c r="BD356" i="13"/>
  <c r="R299" i="13"/>
  <c r="R281" i="13"/>
  <c r="R254" i="13"/>
  <c r="D194" i="13"/>
  <c r="C194" i="13"/>
  <c r="C150" i="13"/>
  <c r="C192" i="12"/>
  <c r="CF53" i="3"/>
  <c r="BF354" i="13"/>
  <c r="BF356" i="13"/>
  <c r="Q371" i="13"/>
  <c r="R190" i="13"/>
  <c r="Q190" i="13"/>
  <c r="D258" i="13"/>
  <c r="D79" i="13"/>
  <c r="D348" i="13" s="1"/>
  <c r="AD358" i="13"/>
  <c r="AO31" i="5"/>
  <c r="F34" i="5"/>
  <c r="BH62" i="1"/>
  <c r="BU334" i="13"/>
  <c r="BU338" i="13"/>
  <c r="BU337" i="13"/>
  <c r="BU335" i="13"/>
  <c r="BU336" i="13"/>
  <c r="BH191" i="13"/>
  <c r="BG191" i="13"/>
  <c r="U360" i="13"/>
  <c r="K68" i="14"/>
  <c r="E73" i="13"/>
  <c r="E72" i="13" s="1"/>
  <c r="E347" i="13" s="1"/>
  <c r="X355" i="13"/>
  <c r="X352" i="13"/>
  <c r="X357" i="13"/>
  <c r="X353" i="13"/>
  <c r="X354" i="13"/>
  <c r="X360" i="13"/>
  <c r="X351" i="13"/>
  <c r="AL334" i="13"/>
  <c r="AL338" i="13"/>
  <c r="AL337" i="13"/>
  <c r="AL335" i="13"/>
  <c r="AL336" i="13"/>
  <c r="EC110" i="14"/>
  <c r="BL355" i="13"/>
  <c r="BV189" i="13"/>
  <c r="BP351" i="13"/>
  <c r="BP358" i="13"/>
  <c r="BP360" i="13"/>
  <c r="BP357" i="13"/>
  <c r="BP355" i="13"/>
  <c r="FB109" i="14"/>
  <c r="FB94" i="14"/>
  <c r="AA359" i="13"/>
  <c r="BF110" i="14"/>
  <c r="C188" i="12"/>
  <c r="AA351" i="13"/>
  <c r="BJ367" i="13"/>
  <c r="BJ259" i="13"/>
  <c r="BJ265" i="13" s="1"/>
  <c r="BJ364" i="13"/>
  <c r="BJ366" i="13" s="1"/>
  <c r="Z12" i="4"/>
  <c r="AQ353" i="13"/>
  <c r="AZ355" i="13"/>
  <c r="W44" i="4"/>
  <c r="W45" i="4" s="1"/>
  <c r="W62" i="4" s="1"/>
  <c r="AH279" i="13"/>
  <c r="AH278" i="13"/>
  <c r="Z255" i="13"/>
  <c r="Z260" i="13" s="1"/>
  <c r="Z23" i="13"/>
  <c r="EF110" i="14"/>
  <c r="AP13" i="5"/>
  <c r="CA83" i="13"/>
  <c r="AH168" i="13"/>
  <c r="AI247" i="13"/>
  <c r="AI272" i="13"/>
  <c r="AI248" i="13"/>
  <c r="BH357" i="13"/>
  <c r="AS53" i="2"/>
  <c r="AU197" i="13"/>
  <c r="AV197" i="13"/>
  <c r="N91" i="14"/>
  <c r="F96" i="13"/>
  <c r="N216" i="12"/>
  <c r="BT355" i="13"/>
  <c r="AV279" i="13"/>
  <c r="AV278" i="13"/>
  <c r="BA272" i="13"/>
  <c r="BA247" i="13"/>
  <c r="BA248" i="13"/>
  <c r="BB352" i="13"/>
  <c r="AU356" i="13"/>
  <c r="AS272" i="13"/>
  <c r="AS247" i="13"/>
  <c r="AS248" i="13"/>
  <c r="AA189" i="13"/>
  <c r="AA206" i="13"/>
  <c r="O12" i="14"/>
  <c r="Q13" i="14"/>
  <c r="Q61" i="14"/>
  <c r="O60" i="14"/>
  <c r="Q160" i="14"/>
  <c r="AG373" i="13"/>
  <c r="AG372" i="13"/>
  <c r="AK322" i="13"/>
  <c r="AK323" i="13" s="1"/>
  <c r="Z265" i="13"/>
  <c r="AO52" i="3"/>
  <c r="AO63" i="3" s="1"/>
  <c r="AO52" i="2"/>
  <c r="AO62" i="2" s="1"/>
  <c r="AO52" i="1"/>
  <c r="AO62" i="1" s="1"/>
  <c r="AC335" i="13"/>
  <c r="AC337" i="13"/>
  <c r="AC338" i="13"/>
  <c r="AC334" i="13"/>
  <c r="AC336" i="13"/>
  <c r="AX358" i="13"/>
  <c r="N44" i="14"/>
  <c r="F49" i="13"/>
  <c r="E23" i="5"/>
  <c r="AN21" i="5"/>
  <c r="AN23" i="5" s="1"/>
  <c r="AN42" i="5" s="1"/>
  <c r="DN94" i="14"/>
  <c r="DN109" i="14"/>
  <c r="BP356" i="13"/>
  <c r="AP20" i="5"/>
  <c r="AP23" i="5" s="1"/>
  <c r="H203" i="12"/>
  <c r="BH62" i="2"/>
  <c r="D189" i="13"/>
  <c r="D206" i="13"/>
  <c r="AV299" i="13"/>
  <c r="AV281" i="13"/>
  <c r="AV254" i="13"/>
  <c r="X24" i="5"/>
  <c r="F44" i="4"/>
  <c r="F45" i="4" s="1"/>
  <c r="F62" i="4" s="1"/>
  <c r="AW355" i="13"/>
  <c r="AH39" i="1"/>
  <c r="AH36" i="1" s="1"/>
  <c r="AI8" i="1"/>
  <c r="AH5" i="1"/>
  <c r="AH7" i="1"/>
  <c r="AH38" i="1" s="1"/>
  <c r="CG53" i="3"/>
  <c r="CH53" i="3"/>
  <c r="CU109" i="14"/>
  <c r="CU110" i="14" s="1"/>
  <c r="CU94" i="14"/>
  <c r="AM174" i="14"/>
  <c r="AS174" i="14"/>
  <c r="BB174" i="14"/>
  <c r="AM110" i="14"/>
  <c r="AP174" i="14"/>
  <c r="AV174" i="14"/>
  <c r="AY174" i="14"/>
  <c r="AK53" i="3"/>
  <c r="AY281" i="13"/>
  <c r="AY299" i="13"/>
  <c r="AY254" i="13"/>
  <c r="AY23" i="13"/>
  <c r="CK109" i="14"/>
  <c r="CK94" i="14"/>
  <c r="O354" i="13"/>
  <c r="AW53" i="2"/>
  <c r="K22" i="14"/>
  <c r="E27" i="13"/>
  <c r="E26" i="13" s="1"/>
  <c r="E341" i="13" s="1"/>
  <c r="R161" i="13"/>
  <c r="AX159" i="14"/>
  <c r="BU360" i="13"/>
  <c r="Z334" i="13"/>
  <c r="Z335" i="13"/>
  <c r="Z337" i="13"/>
  <c r="Z338" i="13"/>
  <c r="Z336" i="13"/>
  <c r="BY64" i="13"/>
  <c r="BZ83" i="13"/>
  <c r="K130" i="14"/>
  <c r="E139" i="13"/>
  <c r="CY160" i="14"/>
  <c r="CW160" i="14"/>
  <c r="G182" i="11"/>
  <c r="G199" i="11"/>
  <c r="I215" i="12"/>
  <c r="AS53" i="1"/>
  <c r="AR197" i="13"/>
  <c r="N75" i="14"/>
  <c r="F80" i="13"/>
  <c r="D259" i="13"/>
  <c r="D101" i="13"/>
  <c r="D367" i="13" s="1"/>
  <c r="AI352" i="13"/>
  <c r="BU355" i="13"/>
  <c r="BU357" i="13"/>
  <c r="AP351" i="13"/>
  <c r="AP356" i="13"/>
  <c r="AP360" i="13"/>
  <c r="AP355" i="13"/>
  <c r="AP352" i="13"/>
  <c r="AP357" i="13"/>
  <c r="AA357" i="13"/>
  <c r="F153" i="13"/>
  <c r="Z354" i="13"/>
  <c r="AT53" i="3"/>
  <c r="O116" i="14"/>
  <c r="Q117" i="14"/>
  <c r="Q137" i="14"/>
  <c r="O142" i="14"/>
  <c r="X359" i="13"/>
  <c r="E14" i="5"/>
  <c r="AN13" i="5"/>
  <c r="I14" i="12"/>
  <c r="I21" i="12" s="1"/>
  <c r="N41" i="14"/>
  <c r="F46" i="13"/>
  <c r="H190" i="12"/>
  <c r="G146" i="12"/>
  <c r="G28" i="5"/>
  <c r="I42" i="5"/>
  <c r="I24" i="5"/>
  <c r="CA53" i="1"/>
  <c r="V21" i="12"/>
  <c r="AJ351" i="13"/>
  <c r="AJ353" i="13"/>
  <c r="AJ357" i="13"/>
  <c r="BE53" i="3"/>
  <c r="BH53" i="3"/>
  <c r="EB109" i="14"/>
  <c r="EB110" i="14" s="1"/>
  <c r="EB94" i="14"/>
  <c r="N190" i="12"/>
  <c r="M146" i="12"/>
  <c r="M190" i="12"/>
  <c r="BD189" i="13"/>
  <c r="BD206" i="13"/>
  <c r="E171" i="14"/>
  <c r="R358" i="13"/>
  <c r="S188" i="12"/>
  <c r="AC351" i="13"/>
  <c r="AC355" i="13"/>
  <c r="AC353" i="13"/>
  <c r="AC357" i="13"/>
  <c r="AC352" i="13"/>
  <c r="O255" i="13"/>
  <c r="O260" i="13" s="1"/>
  <c r="O23" i="13"/>
  <c r="CH53" i="2"/>
  <c r="AL41" i="5"/>
  <c r="BU254" i="13"/>
  <c r="BU281" i="13"/>
  <c r="BU299" i="13"/>
  <c r="CA110" i="14"/>
  <c r="G68" i="11"/>
  <c r="R176" i="13"/>
  <c r="R174" i="13" s="1"/>
  <c r="AX166" i="14"/>
  <c r="CK53" i="1"/>
  <c r="AP353" i="13"/>
  <c r="AV356" i="13"/>
  <c r="G213" i="11"/>
  <c r="F213" i="11"/>
  <c r="S23" i="5"/>
  <c r="AS21" i="5"/>
  <c r="AS23" i="5" s="1"/>
  <c r="F109" i="14"/>
  <c r="F94" i="14"/>
  <c r="BA153" i="14"/>
  <c r="AZ159" i="14"/>
  <c r="AN354" i="13"/>
  <c r="GK110" i="14"/>
  <c r="V367" i="13"/>
  <c r="V259" i="13"/>
  <c r="V265" i="13" s="1"/>
  <c r="Q357" i="13"/>
  <c r="K96" i="14"/>
  <c r="E102" i="13"/>
  <c r="BY109" i="14"/>
  <c r="BY94" i="14"/>
  <c r="AO255" i="13"/>
  <c r="AO260" i="13" s="1"/>
  <c r="AO23" i="13"/>
  <c r="E26" i="5"/>
  <c r="S202" i="12"/>
  <c r="S185" i="12"/>
  <c r="AS62" i="1"/>
  <c r="Q44" i="4"/>
  <c r="Q45" i="4" s="1"/>
  <c r="Q62" i="4" s="1"/>
  <c r="BT356" i="13"/>
  <c r="AA360" i="13"/>
  <c r="AA366" i="13"/>
  <c r="BS93" i="14"/>
  <c r="BS20" i="14"/>
  <c r="AO371" i="13"/>
  <c r="AP190" i="13"/>
  <c r="E13" i="4"/>
  <c r="D342" i="13"/>
  <c r="D352" i="13" s="1"/>
  <c r="D255" i="13"/>
  <c r="D261" i="13" s="1"/>
  <c r="D262" i="13" s="1"/>
  <c r="BG352" i="13"/>
  <c r="AF373" i="13"/>
  <c r="DQ110" i="14"/>
  <c r="K12" i="14"/>
  <c r="E17" i="13"/>
  <c r="C15" i="12" s="1"/>
  <c r="C14" i="12" s="1"/>
  <c r="AO33" i="5"/>
  <c r="EI110" i="14"/>
  <c r="N79" i="14"/>
  <c r="F84" i="13"/>
  <c r="V354" i="13"/>
  <c r="AA373" i="13"/>
  <c r="S282" i="13"/>
  <c r="S269" i="13"/>
  <c r="O22" i="14"/>
  <c r="Q23" i="14"/>
  <c r="O79" i="14"/>
  <c r="Q80" i="14"/>
  <c r="R357" i="13"/>
  <c r="BJ109" i="14"/>
  <c r="BJ94" i="14"/>
  <c r="BG358" i="13"/>
  <c r="G140" i="12"/>
  <c r="BD51" i="3"/>
  <c r="BD52" i="2"/>
  <c r="V255" i="13"/>
  <c r="V23" i="13"/>
  <c r="K37" i="14"/>
  <c r="E42" i="13"/>
  <c r="E41" i="13" s="1"/>
  <c r="AQ97" i="13"/>
  <c r="AQ361" i="13" s="1"/>
  <c r="AQ24" i="13"/>
  <c r="G43" i="5"/>
  <c r="AG24" i="5"/>
  <c r="AG42" i="5"/>
  <c r="BH255" i="13"/>
  <c r="BH260" i="13" s="1"/>
  <c r="BH23" i="13"/>
  <c r="X26" i="5"/>
  <c r="BA322" i="13"/>
  <c r="BA323" i="13" s="1"/>
  <c r="I34" i="5"/>
  <c r="F185" i="11"/>
  <c r="CH53" i="1"/>
  <c r="AN358" i="13"/>
  <c r="AO279" i="13"/>
  <c r="AO278" i="13"/>
  <c r="C101" i="13"/>
  <c r="C367" i="13" s="1"/>
  <c r="C259" i="13"/>
  <c r="C100" i="12"/>
  <c r="C99" i="12" s="1"/>
  <c r="BA364" i="13"/>
  <c r="BA366" i="13" s="1"/>
  <c r="Q12" i="4"/>
  <c r="DF109" i="14"/>
  <c r="DF94" i="14"/>
  <c r="H60" i="11"/>
  <c r="AZ359" i="13"/>
  <c r="E44" i="4"/>
  <c r="E45" i="4" s="1"/>
  <c r="E62" i="4" s="1"/>
  <c r="BP109" i="14"/>
  <c r="BP94" i="14"/>
  <c r="O299" i="13"/>
  <c r="O281" i="13"/>
  <c r="O254" i="13"/>
  <c r="R21" i="12"/>
  <c r="N22" i="14"/>
  <c r="F27" i="13"/>
  <c r="Z358" i="13"/>
  <c r="M41" i="5"/>
  <c r="G44" i="11"/>
  <c r="BQ356" i="13"/>
  <c r="BQ352" i="13"/>
  <c r="BQ354" i="13"/>
  <c r="BQ357" i="13"/>
  <c r="AI364" i="13"/>
  <c r="AI366" i="13" s="1"/>
  <c r="N142" i="14"/>
  <c r="F145" i="13"/>
  <c r="AH39" i="3"/>
  <c r="AH5" i="3"/>
  <c r="AI8" i="3"/>
  <c r="AH7" i="3"/>
  <c r="H216" i="12"/>
  <c r="BE109" i="14"/>
  <c r="BE110" i="14" s="1"/>
  <c r="BE94" i="14"/>
  <c r="GS110" i="14"/>
  <c r="G254" i="13"/>
  <c r="G281" i="13"/>
  <c r="HA109" i="14"/>
  <c r="HA94" i="14"/>
  <c r="BE260" i="13"/>
  <c r="AI53" i="2"/>
  <c r="AX32" i="5"/>
  <c r="BG360" i="13"/>
  <c r="Y372" i="13"/>
  <c r="V334" i="13"/>
  <c r="V337" i="13"/>
  <c r="V335" i="13"/>
  <c r="V338" i="13"/>
  <c r="V336" i="13"/>
  <c r="AQ260" i="13"/>
  <c r="CA53" i="3"/>
  <c r="BH334" i="13"/>
  <c r="BH335" i="13"/>
  <c r="BH338" i="13"/>
  <c r="BH337" i="13"/>
  <c r="BH336" i="13"/>
  <c r="AP265" i="13"/>
  <c r="AY53" i="3"/>
  <c r="AK97" i="13"/>
  <c r="AK361" i="13" s="1"/>
  <c r="AK24" i="13"/>
  <c r="AD360" i="13"/>
  <c r="W255" i="13"/>
  <c r="W260" i="13" s="1"/>
  <c r="W23" i="13"/>
  <c r="AZ166" i="14"/>
  <c r="BC168" i="14"/>
  <c r="BA168" i="14"/>
  <c r="Y366" i="13"/>
  <c r="AK263" i="13"/>
  <c r="AK261" i="13"/>
  <c r="AK262" i="13" s="1"/>
  <c r="C72" i="13"/>
  <c r="C347" i="13" s="1"/>
  <c r="V372" i="13"/>
  <c r="CK62" i="2"/>
  <c r="H190" i="11"/>
  <c r="S14" i="5"/>
  <c r="AI299" i="13"/>
  <c r="AI281" i="13"/>
  <c r="AI254" i="13"/>
  <c r="AR373" i="13"/>
  <c r="S190" i="12"/>
  <c r="F5" i="11"/>
  <c r="Y190" i="12"/>
  <c r="X190" i="12"/>
  <c r="HJ109" i="14"/>
  <c r="HJ94" i="14"/>
  <c r="AC261" i="13"/>
  <c r="AC262" i="13" s="1"/>
  <c r="AC263" i="13"/>
  <c r="BF359" i="13"/>
  <c r="K44" i="14"/>
  <c r="E49" i="13"/>
  <c r="E48" i="13" s="1"/>
  <c r="E344" i="13" s="1"/>
  <c r="BL278" i="13"/>
  <c r="BL279" i="13"/>
  <c r="BX53" i="2"/>
  <c r="AU53" i="1"/>
  <c r="AY189" i="13"/>
  <c r="AY206" i="13"/>
  <c r="AR259" i="13"/>
  <c r="AR265" i="13" s="1"/>
  <c r="AR367" i="13"/>
  <c r="AV255" i="13"/>
  <c r="AV260" i="13" s="1"/>
  <c r="AV23" i="13"/>
  <c r="L26" i="5"/>
  <c r="BA109" i="14"/>
  <c r="BA94" i="14"/>
  <c r="W46" i="12"/>
  <c r="BN359" i="13"/>
  <c r="U355" i="13"/>
  <c r="BC357" i="13"/>
  <c r="BZ48" i="13"/>
  <c r="K142" i="14"/>
  <c r="E145" i="13"/>
  <c r="Z351" i="13"/>
  <c r="Z352" i="13"/>
  <c r="AS255" i="13"/>
  <c r="AS260" i="13" s="1"/>
  <c r="AS23" i="13"/>
  <c r="I26" i="5"/>
  <c r="AP26" i="5" s="1"/>
  <c r="AJ281" i="13"/>
  <c r="AJ299" i="13"/>
  <c r="AJ254" i="13"/>
  <c r="L24" i="5"/>
  <c r="AJ356" i="13"/>
  <c r="AU353" i="13"/>
  <c r="BG355" i="13"/>
  <c r="AQ53" i="1"/>
  <c r="Q6" i="14"/>
  <c r="O5" i="14"/>
  <c r="O19" i="14" s="1"/>
  <c r="Y351" i="13"/>
  <c r="Y357" i="13"/>
  <c r="Y354" i="13"/>
  <c r="Y352" i="13"/>
  <c r="Y360" i="13"/>
  <c r="Y356" i="13"/>
  <c r="AX109" i="14"/>
  <c r="AX94" i="14"/>
  <c r="AB354" i="13"/>
  <c r="AI53" i="3"/>
  <c r="BQ358" i="13"/>
  <c r="BG353" i="13"/>
  <c r="W202" i="12"/>
  <c r="W185" i="12"/>
  <c r="AU191" i="13"/>
  <c r="AC272" i="13"/>
  <c r="AC247" i="13"/>
  <c r="AC248" i="13"/>
  <c r="O186" i="12"/>
  <c r="AB34" i="5"/>
  <c r="AN12" i="5"/>
  <c r="BD322" i="13"/>
  <c r="BD323" i="13" s="1"/>
  <c r="J193" i="12"/>
  <c r="BQ322" i="13"/>
  <c r="BQ323" i="13" s="1"/>
  <c r="BF265" i="13"/>
  <c r="V31" i="5"/>
  <c r="V34" i="5" s="1"/>
  <c r="BU52" i="3"/>
  <c r="BU52" i="2"/>
  <c r="BU62" i="2" s="1"/>
  <c r="BU63" i="3"/>
  <c r="BU52" i="1"/>
  <c r="BU62" i="1" s="1"/>
  <c r="AK272" i="13"/>
  <c r="AK247" i="13"/>
  <c r="AK248" i="13"/>
  <c r="AW110" i="14"/>
  <c r="C376" i="13"/>
  <c r="C9" i="13"/>
  <c r="AU42" i="5"/>
  <c r="C44" i="4"/>
  <c r="C45" i="4" s="1"/>
  <c r="C62" i="4" s="1"/>
  <c r="C301" i="13"/>
  <c r="C16" i="13"/>
  <c r="O56" i="14"/>
  <c r="Q57" i="14"/>
  <c r="Q104" i="14"/>
  <c r="O103" i="14"/>
  <c r="C108" i="13"/>
  <c r="AI53" i="1"/>
  <c r="BG351" i="13"/>
  <c r="AW279" i="13"/>
  <c r="AW278" i="13"/>
  <c r="AO364" i="13"/>
  <c r="AO366" i="13" s="1"/>
  <c r="E12" i="4"/>
  <c r="AO281" i="13"/>
  <c r="AO254" i="13"/>
  <c r="AO299" i="13"/>
  <c r="AP354" i="13"/>
  <c r="S186" i="12"/>
  <c r="CA53" i="2"/>
  <c r="AU322" i="13"/>
  <c r="AU323" i="13" s="1"/>
  <c r="EV109" i="14"/>
  <c r="EV94" i="14"/>
  <c r="AY282" i="13"/>
  <c r="N5" i="14"/>
  <c r="F10" i="13"/>
  <c r="HD109" i="14"/>
  <c r="HD94" i="14"/>
  <c r="T364" i="13"/>
  <c r="T366" i="13" s="1"/>
  <c r="BG322" i="13"/>
  <c r="BG323" i="13" s="1"/>
  <c r="AV265" i="13"/>
  <c r="BK52" i="3"/>
  <c r="BK63" i="3" s="1"/>
  <c r="BK52" i="1"/>
  <c r="BK62" i="1" s="1"/>
  <c r="L31" i="5"/>
  <c r="BK52" i="2"/>
  <c r="AW53" i="3"/>
  <c r="AW263" i="13"/>
  <c r="AW261" i="13"/>
  <c r="AW262" i="13" s="1"/>
  <c r="AU53" i="2"/>
  <c r="V44" i="4"/>
  <c r="V45" i="4" s="1"/>
  <c r="V62" i="4" s="1"/>
  <c r="BX53" i="1"/>
  <c r="BM299" i="13"/>
  <c r="BM254" i="13"/>
  <c r="BM281" i="13"/>
  <c r="GE110" i="14"/>
  <c r="AD265" i="13"/>
  <c r="BO353" i="13"/>
  <c r="AI351" i="13"/>
  <c r="AI360" i="13"/>
  <c r="AI357" i="13"/>
  <c r="E93" i="14"/>
  <c r="E20" i="14"/>
  <c r="BN354" i="13"/>
  <c r="AK356" i="13"/>
  <c r="I190" i="12"/>
  <c r="H146" i="12"/>
  <c r="CB45" i="13"/>
  <c r="R190" i="12"/>
  <c r="Q190" i="12"/>
  <c r="AM43" i="3"/>
  <c r="AM44" i="3" s="1"/>
  <c r="AM43" i="1"/>
  <c r="AM44" i="1" s="1"/>
  <c r="AM43" i="2"/>
  <c r="AM44" i="2" s="1"/>
  <c r="BV356" i="13"/>
  <c r="BH254" i="13"/>
  <c r="BH299" i="13"/>
  <c r="BH281" i="13"/>
  <c r="AJ24" i="5"/>
  <c r="AY354" i="13"/>
  <c r="AJ322" i="13"/>
  <c r="AJ323" i="13" s="1"/>
  <c r="AN52" i="2"/>
  <c r="AN62" i="2" s="1"/>
  <c r="AN52" i="1"/>
  <c r="AN62" i="1" s="1"/>
  <c r="AN52" i="3"/>
  <c r="AN63" i="3" s="1"/>
  <c r="AS335" i="13"/>
  <c r="AS338" i="13"/>
  <c r="AS334" i="13"/>
  <c r="N12" i="14"/>
  <c r="F17" i="13"/>
  <c r="AY360" i="13"/>
  <c r="BH359" i="13"/>
  <c r="AQ53" i="2"/>
  <c r="X193" i="12"/>
  <c r="Y193" i="12"/>
  <c r="BO351" i="13"/>
  <c r="BO359" i="13"/>
  <c r="BO357" i="13"/>
  <c r="BO355" i="13"/>
  <c r="AV110" i="14"/>
  <c r="BT174" i="14"/>
  <c r="H182" i="11"/>
  <c r="AI62" i="1"/>
  <c r="BC351" i="13"/>
  <c r="BC360" i="13"/>
  <c r="BC353" i="13"/>
  <c r="BC352" i="13"/>
  <c r="BS255" i="13"/>
  <c r="BS23" i="13"/>
  <c r="AI26" i="5"/>
  <c r="AI27" i="5" s="1"/>
  <c r="AL359" i="13"/>
  <c r="CD53" i="1"/>
  <c r="BX9" i="13"/>
  <c r="CA63" i="3"/>
  <c r="AK53" i="2"/>
  <c r="Z185" i="12"/>
  <c r="CG53" i="2"/>
  <c r="AW53" i="1"/>
  <c r="AZ334" i="13"/>
  <c r="AZ335" i="13"/>
  <c r="AZ337" i="13"/>
  <c r="AZ336" i="13"/>
  <c r="AZ338" i="13"/>
  <c r="AV335" i="13"/>
  <c r="AV338" i="13"/>
  <c r="AV334" i="13"/>
  <c r="AV336" i="13"/>
  <c r="AV337" i="13"/>
  <c r="BB355" i="13"/>
  <c r="AD261" i="13"/>
  <c r="AD262" i="13" s="1"/>
  <c r="AD263" i="13"/>
  <c r="BN53" i="3"/>
  <c r="BB22" i="5"/>
  <c r="BB23" i="5" s="1"/>
  <c r="AN279" i="13"/>
  <c r="AN278" i="13"/>
  <c r="BC334" i="13"/>
  <c r="BC338" i="13"/>
  <c r="BC337" i="13"/>
  <c r="BC336" i="13"/>
  <c r="R97" i="13"/>
  <c r="R24" i="13"/>
  <c r="CY110" i="14"/>
  <c r="AC265" i="13"/>
  <c r="AN322" i="13"/>
  <c r="AN323" i="13" s="1"/>
  <c r="AR52" i="3"/>
  <c r="AR63" i="3" s="1"/>
  <c r="AR52" i="1"/>
  <c r="AR52" i="2"/>
  <c r="AR62" i="2" s="1"/>
  <c r="BR322" i="13"/>
  <c r="BR323" i="13" s="1"/>
  <c r="BG265" i="13"/>
  <c r="W31" i="5"/>
  <c r="W34" i="5" s="1"/>
  <c r="W36" i="5" s="1"/>
  <c r="W37" i="5" s="1"/>
  <c r="BV52" i="3"/>
  <c r="BV63" i="3" s="1"/>
  <c r="BV52" i="2"/>
  <c r="BV62" i="2" s="1"/>
  <c r="BV52" i="1"/>
  <c r="BG260" i="13"/>
  <c r="AQ356" i="13"/>
  <c r="AA356" i="13"/>
  <c r="N120" i="14"/>
  <c r="F129" i="13"/>
  <c r="F128" i="13" s="1"/>
  <c r="AU53" i="3"/>
  <c r="AW372" i="13"/>
  <c r="AW373" i="13"/>
  <c r="DZ110" i="14"/>
  <c r="D365" i="13"/>
  <c r="D220" i="13"/>
  <c r="D221" i="13" s="1"/>
  <c r="D167" i="13"/>
  <c r="BN265" i="13"/>
  <c r="AD31" i="5"/>
  <c r="CC52" i="3"/>
  <c r="CC63" i="3"/>
  <c r="CC52" i="2"/>
  <c r="CC52" i="1"/>
  <c r="X21" i="12"/>
  <c r="X260" i="13"/>
  <c r="AF281" i="13"/>
  <c r="AF254" i="13"/>
  <c r="AF299" i="13"/>
  <c r="H24" i="5"/>
  <c r="X97" i="13"/>
  <c r="BV351" i="13"/>
  <c r="K100" i="14"/>
  <c r="E106" i="13"/>
  <c r="E105" i="13" s="1"/>
  <c r="BF255" i="13"/>
  <c r="BF260" i="13" s="1"/>
  <c r="BF23" i="13"/>
  <c r="V26" i="5"/>
  <c r="V27" i="5" s="1"/>
  <c r="S259" i="13"/>
  <c r="S265" i="13" s="1"/>
  <c r="CI53" i="2"/>
  <c r="AG359" i="13"/>
  <c r="AA354" i="13"/>
  <c r="Q353" i="13"/>
  <c r="Q360" i="13"/>
  <c r="Q354" i="13"/>
  <c r="Q352" i="13"/>
  <c r="Q351" i="13"/>
  <c r="Q355" i="13"/>
  <c r="BP197" i="13"/>
  <c r="AE33" i="5"/>
  <c r="AW33" i="5" s="1"/>
  <c r="BO260" i="13"/>
  <c r="Q131" i="14"/>
  <c r="O130" i="14"/>
  <c r="I41" i="5"/>
  <c r="C53" i="4"/>
  <c r="BS334" i="13"/>
  <c r="BS335" i="13"/>
  <c r="BS338" i="13"/>
  <c r="BS337" i="13"/>
  <c r="BS336" i="13"/>
  <c r="S44" i="4"/>
  <c r="P356" i="13"/>
  <c r="CD62" i="1"/>
  <c r="BY9" i="13"/>
  <c r="BL265" i="13"/>
  <c r="BV259" i="13"/>
  <c r="BV265" i="13" s="1"/>
  <c r="BV367" i="13"/>
  <c r="K166" i="14"/>
  <c r="E175" i="13"/>
  <c r="W261" i="13"/>
  <c r="W262" i="13" s="1"/>
  <c r="BU255" i="13"/>
  <c r="BU260" i="13" s="1"/>
  <c r="BU23" i="13"/>
  <c r="AK26" i="5"/>
  <c r="BL322" i="13"/>
  <c r="BL323" i="13" s="1"/>
  <c r="BA265" i="13"/>
  <c r="Q31" i="5"/>
  <c r="Q34" i="5" s="1"/>
  <c r="BP52" i="3"/>
  <c r="BP63" i="3" s="1"/>
  <c r="BP52" i="2"/>
  <c r="BP62" i="2" s="1"/>
  <c r="BP52" i="1"/>
  <c r="BP62" i="1"/>
  <c r="U216" i="12"/>
  <c r="V216" i="12"/>
  <c r="R216" i="12"/>
  <c r="BT53" i="1"/>
  <c r="AG9" i="2"/>
  <c r="AF32" i="2"/>
  <c r="AF60" i="2"/>
  <c r="BT53" i="2"/>
  <c r="N96" i="14"/>
  <c r="F102" i="13"/>
  <c r="T24" i="12"/>
  <c r="CK53" i="3"/>
  <c r="AS355" i="13"/>
  <c r="AT366" i="13"/>
  <c r="L190" i="12"/>
  <c r="K146" i="12"/>
  <c r="K190" i="12"/>
  <c r="T351" i="13"/>
  <c r="T359" i="13"/>
  <c r="T355" i="13"/>
  <c r="T358" i="13"/>
  <c r="T353" i="13"/>
  <c r="T354" i="13"/>
  <c r="T187" i="12"/>
  <c r="S187" i="12"/>
  <c r="GU109" i="14"/>
  <c r="GU94" i="14"/>
  <c r="AP255" i="13"/>
  <c r="AP260" i="13" s="1"/>
  <c r="AP23" i="13"/>
  <c r="F26" i="5"/>
  <c r="F27" i="5" s="1"/>
  <c r="BN53" i="2"/>
  <c r="BA130" i="14"/>
  <c r="BA136" i="14" s="1"/>
  <c r="BA143" i="14" s="1"/>
  <c r="S139" i="13"/>
  <c r="S138" i="13" s="1"/>
  <c r="R260" i="13"/>
  <c r="GB169" i="14"/>
  <c r="GC169" i="14" s="1"/>
  <c r="BK177" i="13" s="1"/>
  <c r="GB110" i="14"/>
  <c r="AC359" i="13"/>
  <c r="GI93" i="14"/>
  <c r="GI20" i="14"/>
  <c r="BX53" i="3"/>
  <c r="AN357" i="13"/>
  <c r="AC23" i="5"/>
  <c r="AV21" i="5"/>
  <c r="AV23" i="5" s="1"/>
  <c r="AO109" i="14"/>
  <c r="AO94" i="14"/>
  <c r="E313" i="13"/>
  <c r="R191" i="13"/>
  <c r="Q191" i="13"/>
  <c r="BE367" i="13"/>
  <c r="BE259" i="13"/>
  <c r="BE265" i="13" s="1"/>
  <c r="Y353" i="13"/>
  <c r="F41" i="5"/>
  <c r="BO53" i="2"/>
  <c r="BN255" i="13"/>
  <c r="BN23" i="13"/>
  <c r="AD26" i="5"/>
  <c r="V41" i="5"/>
  <c r="F41" i="11"/>
  <c r="P357" i="13"/>
  <c r="CZ93" i="14"/>
  <c r="CZ20" i="14"/>
  <c r="T279" i="13"/>
  <c r="T278" i="13"/>
  <c r="FF110" i="14"/>
  <c r="FI174" i="14"/>
  <c r="Y359" i="13"/>
  <c r="BF334" i="13"/>
  <c r="BF335" i="13"/>
  <c r="BF337" i="13"/>
  <c r="BF338" i="13"/>
  <c r="BF336" i="13"/>
  <c r="BI110" i="14"/>
  <c r="CI53" i="3"/>
  <c r="AG355" i="13"/>
  <c r="F68" i="11"/>
  <c r="AG358" i="13"/>
  <c r="FT109" i="14"/>
  <c r="FT94" i="14"/>
  <c r="BD109" i="14"/>
  <c r="BD94" i="14"/>
  <c r="AQ62" i="2"/>
  <c r="H44" i="4"/>
  <c r="H45" i="4" s="1"/>
  <c r="H62" i="4" s="1"/>
  <c r="Q74" i="14"/>
  <c r="O68" i="14"/>
  <c r="X106" i="12"/>
  <c r="AE322" i="13"/>
  <c r="AE323" i="13" s="1"/>
  <c r="U7" i="12"/>
  <c r="U21" i="12" s="1"/>
  <c r="AC358" i="13"/>
  <c r="H5" i="11"/>
  <c r="AS351" i="13"/>
  <c r="AS358" i="13"/>
  <c r="AS357" i="13"/>
  <c r="AS359" i="13"/>
  <c r="H284" i="13"/>
  <c r="H271" i="13"/>
  <c r="H328" i="13"/>
  <c r="H186" i="13"/>
  <c r="H298" i="13"/>
  <c r="H370" i="13"/>
  <c r="H229" i="13"/>
  <c r="H363" i="13"/>
  <c r="H340" i="13"/>
  <c r="H120" i="13"/>
  <c r="H253" i="13"/>
  <c r="H6" i="13"/>
  <c r="H5" i="13"/>
  <c r="H7" i="13" s="1"/>
  <c r="I4" i="13"/>
  <c r="Y355" i="13"/>
  <c r="GW110" i="14"/>
  <c r="W272" i="13"/>
  <c r="W247" i="13"/>
  <c r="W248" i="13"/>
  <c r="M191" i="12"/>
  <c r="L146" i="12"/>
  <c r="L191" i="12"/>
  <c r="GP109" i="14"/>
  <c r="GP174" i="14" s="1"/>
  <c r="GP94" i="14"/>
  <c r="O41" i="5"/>
  <c r="BM265" i="13"/>
  <c r="AC31" i="5"/>
  <c r="AC34" i="5" s="1"/>
  <c r="CB52" i="3"/>
  <c r="CB63" i="3"/>
  <c r="CB52" i="2"/>
  <c r="CB62" i="2" s="1"/>
  <c r="CB62" i="1"/>
  <c r="CB52" i="1"/>
  <c r="BV197" i="13"/>
  <c r="AP281" i="13"/>
  <c r="AP254" i="13"/>
  <c r="AP299" i="13"/>
  <c r="O355" i="13"/>
  <c r="AW351" i="13"/>
  <c r="AW357" i="13"/>
  <c r="BC255" i="13"/>
  <c r="BC260" i="13" s="1"/>
  <c r="BC23" i="13"/>
  <c r="S26" i="5"/>
  <c r="BT53" i="3"/>
  <c r="BA355" i="13"/>
  <c r="BH190" i="13"/>
  <c r="W13" i="4"/>
  <c r="M216" i="12"/>
  <c r="CB93" i="14"/>
  <c r="CB20" i="14"/>
  <c r="BB351" i="13"/>
  <c r="BB359" i="13"/>
  <c r="BB357" i="13"/>
  <c r="BB356" i="13"/>
  <c r="BM359" i="13"/>
  <c r="BB360" i="13"/>
  <c r="Q299" i="13"/>
  <c r="Q281" i="13"/>
  <c r="Q254" i="13"/>
  <c r="AP334" i="13"/>
  <c r="AP335" i="13"/>
  <c r="AP337" i="13"/>
  <c r="AP338" i="13"/>
  <c r="AP336" i="13"/>
  <c r="BB53" i="3"/>
  <c r="BN62" i="2"/>
  <c r="G38" i="2"/>
  <c r="G36" i="2"/>
  <c r="S278" i="13"/>
  <c r="S279" i="13"/>
  <c r="BC130" i="14"/>
  <c r="BC136" i="14" s="1"/>
  <c r="BC143" i="14" s="1"/>
  <c r="BD131" i="14"/>
  <c r="AE14" i="1"/>
  <c r="AE19" i="1"/>
  <c r="AE18" i="1"/>
  <c r="AE17" i="1"/>
  <c r="Z261" i="13"/>
  <c r="Z262" i="13" s="1"/>
  <c r="Z263" i="13"/>
  <c r="AS354" i="13"/>
  <c r="AO32" i="5"/>
  <c r="AP110" i="14"/>
  <c r="BN174" i="14"/>
  <c r="CM110" i="14"/>
  <c r="AY278" i="13"/>
  <c r="AY279" i="13"/>
  <c r="AC14" i="5"/>
  <c r="K56" i="14"/>
  <c r="E61" i="13"/>
  <c r="E60" i="13" s="1"/>
  <c r="E345" i="13" s="1"/>
  <c r="P355" i="13"/>
  <c r="AH53" i="1"/>
  <c r="AD272" i="13"/>
  <c r="AD247" i="13"/>
  <c r="AD248" i="13"/>
  <c r="BE359" i="13"/>
  <c r="AX260" i="13"/>
  <c r="E194" i="13"/>
  <c r="D150" i="13"/>
  <c r="Z189" i="13"/>
  <c r="Z206" i="13"/>
  <c r="BN334" i="13"/>
  <c r="BN338" i="13"/>
  <c r="BN335" i="13"/>
  <c r="BN337" i="13"/>
  <c r="BN336" i="13"/>
  <c r="AU357" i="13"/>
  <c r="C278" i="13"/>
  <c r="C279" i="13"/>
  <c r="Q356" i="13"/>
  <c r="AO353" i="13"/>
  <c r="V62" i="12"/>
  <c r="AF364" i="13"/>
  <c r="AF366" i="13" s="1"/>
  <c r="BA261" i="13"/>
  <c r="BA262" i="13" s="1"/>
  <c r="BA263" i="13"/>
  <c r="AX278" i="13"/>
  <c r="AX279" i="13"/>
  <c r="BG97" i="13"/>
  <c r="AW265" i="13"/>
  <c r="BH322" i="13"/>
  <c r="BH323" i="13" s="1"/>
  <c r="BL52" i="2"/>
  <c r="BL52" i="3"/>
  <c r="BL63" i="3" s="1"/>
  <c r="BL52" i="1"/>
  <c r="M31" i="5"/>
  <c r="M34" i="5" s="1"/>
  <c r="AW260" i="13"/>
  <c r="AM356" i="13"/>
  <c r="BI352" i="13"/>
  <c r="BI357" i="13"/>
  <c r="CI62" i="2"/>
  <c r="AG356" i="13"/>
  <c r="H75" i="11"/>
  <c r="AS360" i="13"/>
  <c r="AM357" i="13"/>
  <c r="C95" i="13"/>
  <c r="C267" i="13" s="1"/>
  <c r="C307" i="13" s="1"/>
  <c r="AH28" i="3"/>
  <c r="AI25" i="3" s="1"/>
  <c r="AH30" i="3"/>
  <c r="AH46" i="3" s="1"/>
  <c r="AH47" i="3" s="1"/>
  <c r="AH48" i="3" s="1"/>
  <c r="U193" i="12"/>
  <c r="V193" i="12"/>
  <c r="AQ53" i="3"/>
  <c r="BX109" i="14"/>
  <c r="BX94" i="14"/>
  <c r="T191" i="13"/>
  <c r="Q76" i="14"/>
  <c r="O75" i="14"/>
  <c r="EZ174" i="14"/>
  <c r="EW110" i="14"/>
  <c r="BO189" i="13"/>
  <c r="AZ358" i="13"/>
  <c r="BF299" i="13"/>
  <c r="BF254" i="13"/>
  <c r="BF281" i="13"/>
  <c r="AH24" i="5"/>
  <c r="AT13" i="5"/>
  <c r="AU9" i="5"/>
  <c r="AT12" i="5"/>
  <c r="K159" i="14"/>
  <c r="E153" i="13"/>
  <c r="AO352" i="13"/>
  <c r="BO281" i="13"/>
  <c r="BO299" i="13"/>
  <c r="BO254" i="13"/>
  <c r="BO23" i="13"/>
  <c r="AQ355" i="13"/>
  <c r="BR110" i="14"/>
  <c r="Q24" i="12"/>
  <c r="AR13" i="5"/>
  <c r="BT359" i="13"/>
  <c r="DL110" i="14"/>
  <c r="AN117" i="13"/>
  <c r="O265" i="13"/>
  <c r="Z322" i="13"/>
  <c r="Z323" i="13" s="1"/>
  <c r="AD52" i="2"/>
  <c r="AD62" i="2" s="1"/>
  <c r="AD282" i="13"/>
  <c r="AD269" i="13"/>
  <c r="GQ110" i="14"/>
  <c r="G187" i="11"/>
  <c r="F187" i="11"/>
  <c r="G38" i="1"/>
  <c r="G36" i="1"/>
  <c r="GG174" i="14"/>
  <c r="GD110" i="14"/>
  <c r="BO358" i="13"/>
  <c r="BU356" i="13"/>
  <c r="K42" i="5"/>
  <c r="K24" i="5"/>
  <c r="K27" i="5"/>
  <c r="H215" i="12"/>
  <c r="K22" i="12"/>
  <c r="BI263" i="13"/>
  <c r="BI261" i="13"/>
  <c r="BI262" i="13" s="1"/>
  <c r="AB255" i="13"/>
  <c r="AB260" i="13" s="1"/>
  <c r="AB23" i="13"/>
  <c r="R42" i="5"/>
  <c r="R24" i="5"/>
  <c r="R27" i="5"/>
  <c r="AK358" i="13"/>
  <c r="P265" i="13"/>
  <c r="AA322" i="13"/>
  <c r="AA323" i="13" s="1"/>
  <c r="AE52" i="2"/>
  <c r="AE62" i="2" s="1"/>
  <c r="AE52" i="3"/>
  <c r="AE52" i="1"/>
  <c r="AE62" i="1" s="1"/>
  <c r="BV364" i="13"/>
  <c r="BV366" i="13" s="1"/>
  <c r="AL12" i="4"/>
  <c r="D28" i="5"/>
  <c r="BB53" i="2"/>
  <c r="R278" i="13"/>
  <c r="R279" i="13"/>
  <c r="O34" i="5"/>
  <c r="AR31" i="5"/>
  <c r="K79" i="14"/>
  <c r="E84" i="13"/>
  <c r="E83" i="13" s="1"/>
  <c r="E349" i="13" s="1"/>
  <c r="AO356" i="13"/>
  <c r="Q214" i="13"/>
  <c r="M14" i="12"/>
  <c r="M21" i="12" s="1"/>
  <c r="AH259" i="13"/>
  <c r="AH265" i="13" s="1"/>
  <c r="AH367" i="13"/>
  <c r="BX63" i="3"/>
  <c r="FH109" i="14"/>
  <c r="FH94" i="14"/>
  <c r="AC354" i="13"/>
  <c r="AM359" i="13"/>
  <c r="BQ255" i="13"/>
  <c r="BQ260" i="13" s="1"/>
  <c r="BQ23" i="13"/>
  <c r="AG26" i="5"/>
  <c r="AX26" i="5" s="1"/>
  <c r="AX27" i="5" s="1"/>
  <c r="CP110" i="14"/>
  <c r="P34" i="5"/>
  <c r="H143" i="14"/>
  <c r="H173" i="14" s="1"/>
  <c r="K120" i="14"/>
  <c r="E129" i="13"/>
  <c r="D60" i="11"/>
  <c r="BI356" i="13"/>
  <c r="S261" i="13"/>
  <c r="S262" i="13" s="1"/>
  <c r="BV43" i="3"/>
  <c r="BV44" i="3" s="1"/>
  <c r="BV43" i="1"/>
  <c r="BV44" i="1" s="1"/>
  <c r="BV43" i="2"/>
  <c r="BV44" i="2" s="1"/>
  <c r="N100" i="14"/>
  <c r="F106" i="13"/>
  <c r="BL94" i="14"/>
  <c r="BL109" i="14"/>
  <c r="AT21" i="5"/>
  <c r="AT23" i="5" s="1"/>
  <c r="U23" i="5"/>
  <c r="AG360" i="13"/>
  <c r="G60" i="11"/>
  <c r="AZ110" i="14"/>
  <c r="T255" i="13"/>
  <c r="T260" i="13" s="1"/>
  <c r="T23" i="13"/>
  <c r="AB44" i="4"/>
  <c r="AB45" i="4" s="1"/>
  <c r="AB62" i="4" s="1"/>
  <c r="AC373" i="13"/>
  <c r="AC372" i="13"/>
  <c r="BG197" i="13"/>
  <c r="AM322" i="13"/>
  <c r="AM323" i="13" s="1"/>
  <c r="Y77" i="12"/>
  <c r="Y98" i="12" s="1"/>
  <c r="BI359" i="13"/>
  <c r="Q92" i="14"/>
  <c r="O91" i="14"/>
  <c r="Q156" i="14"/>
  <c r="G164" i="13" s="1"/>
  <c r="G163" i="13" s="1"/>
  <c r="G201" i="13" s="1"/>
  <c r="O155" i="14"/>
  <c r="Q155" i="14" s="1"/>
  <c r="AR360" i="13"/>
  <c r="P185" i="12"/>
  <c r="P202" i="12"/>
  <c r="AS12" i="5"/>
  <c r="I159" i="14"/>
  <c r="I171" i="14" s="1"/>
  <c r="I173" i="14" s="1"/>
  <c r="AH351" i="13"/>
  <c r="AH360" i="13"/>
  <c r="AH353" i="13"/>
  <c r="AH354" i="13"/>
  <c r="AH357" i="13"/>
  <c r="AH355" i="13"/>
  <c r="AH356" i="13"/>
  <c r="AH352" i="13"/>
  <c r="AJ360" i="13"/>
  <c r="CD53" i="3"/>
  <c r="AR12" i="5"/>
  <c r="AR23" i="5"/>
  <c r="AP33" i="5"/>
  <c r="G122" i="13"/>
  <c r="G121" i="13"/>
  <c r="G123" i="13" s="1"/>
  <c r="S359" i="13"/>
  <c r="BP265" i="13"/>
  <c r="AF31" i="5"/>
  <c r="AF34" i="5" s="1"/>
  <c r="CE52" i="2"/>
  <c r="CE62" i="2" s="1"/>
  <c r="CE52" i="1"/>
  <c r="CE62" i="1" s="1"/>
  <c r="CE52" i="3"/>
  <c r="CE63" i="3" s="1"/>
  <c r="AY367" i="13"/>
  <c r="AY259" i="13"/>
  <c r="AY265" i="13" s="1"/>
  <c r="BT299" i="13"/>
  <c r="BT281" i="13"/>
  <c r="BT254" i="13"/>
  <c r="DI109" i="14"/>
  <c r="DI94" i="14"/>
  <c r="I9" i="4"/>
  <c r="BK279" i="13"/>
  <c r="BK278" i="13"/>
  <c r="BI97" i="13"/>
  <c r="BI24" i="13"/>
  <c r="Y43" i="5"/>
  <c r="P21" i="12"/>
  <c r="BA13" i="5"/>
  <c r="N7" i="1"/>
  <c r="N5" i="1"/>
  <c r="O8" i="1"/>
  <c r="N39" i="1"/>
  <c r="N36" i="1" s="1"/>
  <c r="BT62" i="2"/>
  <c r="E12" i="11"/>
  <c r="E19" i="11" s="1"/>
  <c r="GZ110" i="14"/>
  <c r="BJ334" i="13"/>
  <c r="BJ335" i="13"/>
  <c r="BJ338" i="13"/>
  <c r="BJ337" i="13"/>
  <c r="BJ336" i="13"/>
  <c r="BM53" i="2"/>
  <c r="AT261" i="13"/>
  <c r="AT262" i="13" s="1"/>
  <c r="Z42" i="5"/>
  <c r="Z24" i="5"/>
  <c r="FE93" i="14"/>
  <c r="FE20" i="14"/>
  <c r="AQ352" i="13"/>
  <c r="AT31" i="5"/>
  <c r="U34" i="5"/>
  <c r="N202" i="12"/>
  <c r="N185" i="12"/>
  <c r="AB334" i="13"/>
  <c r="AB337" i="13"/>
  <c r="AB338" i="13"/>
  <c r="AB335" i="13"/>
  <c r="AB336" i="13"/>
  <c r="AG278" i="13"/>
  <c r="AG279" i="13"/>
  <c r="AK353" i="13"/>
  <c r="BA371" i="13"/>
  <c r="BB190" i="13"/>
  <c r="Q13" i="4"/>
  <c r="BG359" i="13"/>
  <c r="H97" i="11"/>
  <c r="D310" i="13"/>
  <c r="ES109" i="14"/>
  <c r="ES94" i="14"/>
  <c r="BD355" i="13"/>
  <c r="BF319" i="13"/>
  <c r="AU306" i="13"/>
  <c r="AU324" i="13"/>
  <c r="AU304" i="13"/>
  <c r="AW319" i="13"/>
  <c r="BE319" i="13"/>
  <c r="AU319" i="13"/>
  <c r="AZ319" i="13"/>
  <c r="BC319" i="13"/>
  <c r="BA319" i="13"/>
  <c r="AX319" i="13"/>
  <c r="AY319" i="13"/>
  <c r="BB319" i="13"/>
  <c r="BM53" i="1"/>
  <c r="AU360" i="13"/>
  <c r="AV360" i="13"/>
  <c r="AQ110" i="14"/>
  <c r="AN97" i="13"/>
  <c r="AN361" i="13" s="1"/>
  <c r="AN24" i="13"/>
  <c r="D43" i="5"/>
  <c r="AN31" i="5"/>
  <c r="C34" i="5"/>
  <c r="BN63" i="3"/>
  <c r="AH255" i="13"/>
  <c r="AH23" i="13"/>
  <c r="O8" i="3"/>
  <c r="N7" i="3"/>
  <c r="N39" i="3"/>
  <c r="N5" i="3"/>
  <c r="AQ354" i="13"/>
  <c r="BT255" i="13"/>
  <c r="BT260" i="13" s="1"/>
  <c r="BT23" i="13"/>
  <c r="AJ26" i="5"/>
  <c r="BR353" i="13"/>
  <c r="AP358" i="13"/>
  <c r="DU109" i="14"/>
  <c r="DU94" i="14"/>
  <c r="AT360" i="13"/>
  <c r="BM279" i="13"/>
  <c r="BM278" i="13"/>
  <c r="U202" i="12"/>
  <c r="U185" i="12"/>
  <c r="BI265" i="13"/>
  <c r="BG354" i="13"/>
  <c r="N4" i="8"/>
  <c r="M5" i="8"/>
  <c r="BC355" i="13"/>
  <c r="BQ335" i="13"/>
  <c r="BQ337" i="13"/>
  <c r="BQ338" i="13"/>
  <c r="BQ334" i="13"/>
  <c r="BQ336" i="13"/>
  <c r="V356" i="13"/>
  <c r="GL109" i="14"/>
  <c r="GL94" i="14"/>
  <c r="BO62" i="2"/>
  <c r="EY109" i="14"/>
  <c r="EY94" i="14"/>
  <c r="G62" i="12"/>
  <c r="AR255" i="13"/>
  <c r="AR260" i="13" s="1"/>
  <c r="AR23" i="13"/>
  <c r="H26" i="5"/>
  <c r="H27" i="5" s="1"/>
  <c r="AW359" i="13"/>
  <c r="FF174" i="14"/>
  <c r="FC110" i="14"/>
  <c r="U14" i="5"/>
  <c r="CI53" i="1"/>
  <c r="AG352" i="13"/>
  <c r="BX79" i="13"/>
  <c r="CB72" i="13"/>
  <c r="BD278" i="13"/>
  <c r="BD279" i="13"/>
  <c r="AG41" i="5"/>
  <c r="BS358" i="13"/>
  <c r="O96" i="14"/>
  <c r="Q97" i="14"/>
  <c r="AK357" i="13"/>
  <c r="AQ206" i="13"/>
  <c r="AQ189" i="13"/>
  <c r="BI355" i="13"/>
  <c r="AS13" i="5"/>
  <c r="AM366" i="13"/>
  <c r="K91" i="14"/>
  <c r="E96" i="13"/>
  <c r="E95" i="13" s="1"/>
  <c r="E267" i="13" s="1"/>
  <c r="E307" i="13" s="1"/>
  <c r="E310" i="13" s="1"/>
  <c r="D182" i="11"/>
  <c r="AX373" i="13"/>
  <c r="AX372" i="13"/>
  <c r="AC356" i="13"/>
  <c r="AR33" i="5"/>
  <c r="Y255" i="13"/>
  <c r="Y260" i="13" s="1"/>
  <c r="Y23" i="13"/>
  <c r="Q24" i="5"/>
  <c r="Q27" i="5"/>
  <c r="Q42" i="5"/>
  <c r="BN355" i="13"/>
  <c r="BU352" i="13"/>
  <c r="HG93" i="14"/>
  <c r="HG20" i="14"/>
  <c r="AT206" i="13"/>
  <c r="AT189" i="13"/>
  <c r="AT259" i="13"/>
  <c r="AT265" i="13" s="1"/>
  <c r="AS53" i="3"/>
  <c r="HF109" i="14"/>
  <c r="HF94" i="14"/>
  <c r="BN53" i="1"/>
  <c r="DH169" i="14"/>
  <c r="DI169" i="14" s="1"/>
  <c r="AM177" i="13" s="1"/>
  <c r="DH110" i="14"/>
  <c r="BR261" i="13"/>
  <c r="BR262" i="13" s="1"/>
  <c r="EJ93" i="14"/>
  <c r="EJ20" i="14"/>
  <c r="AV355" i="13"/>
  <c r="AP42" i="5"/>
  <c r="AJ352" i="13"/>
  <c r="DE110" i="14"/>
  <c r="AN260" i="13"/>
  <c r="AN261" i="13"/>
  <c r="AN262" i="13" s="1"/>
  <c r="CE109" i="14"/>
  <c r="CE94" i="14"/>
  <c r="BJ322" i="13"/>
  <c r="BJ323" i="13" s="1"/>
  <c r="BV322" i="13"/>
  <c r="BV323" i="13" s="1"/>
  <c r="BK265" i="13"/>
  <c r="BZ63" i="3"/>
  <c r="BZ52" i="2"/>
  <c r="AA31" i="5"/>
  <c r="BZ52" i="1"/>
  <c r="BZ52" i="3"/>
  <c r="CT109" i="14"/>
  <c r="CT94" i="14"/>
  <c r="AP12" i="5"/>
  <c r="F177" i="13"/>
  <c r="BR358" i="13"/>
  <c r="AH334" i="13"/>
  <c r="AH335" i="13"/>
  <c r="AH337" i="13"/>
  <c r="AH338" i="13"/>
  <c r="AH336" i="13"/>
  <c r="L216" i="12"/>
  <c r="AE32" i="3"/>
  <c r="AF9" i="3"/>
  <c r="AE61" i="3"/>
  <c r="T357" i="13"/>
  <c r="E190" i="11"/>
  <c r="BT352" i="13"/>
  <c r="W357" i="13"/>
  <c r="BE206" i="13"/>
  <c r="BE189" i="13"/>
  <c r="BT322" i="13"/>
  <c r="BT323" i="13" s="1"/>
  <c r="AS336" i="13"/>
  <c r="BA351" i="13"/>
  <c r="BA353" i="13"/>
  <c r="BA352" i="13"/>
  <c r="BA359" i="13"/>
  <c r="BO53" i="3"/>
  <c r="AX364" i="13"/>
  <c r="AX366" i="13" s="1"/>
  <c r="N12" i="4"/>
  <c r="BK351" i="13"/>
  <c r="BK353" i="13"/>
  <c r="BK357" i="13"/>
  <c r="BK355" i="13"/>
  <c r="I38" i="4"/>
  <c r="AR334" i="13"/>
  <c r="AR337" i="13"/>
  <c r="AR335" i="13"/>
  <c r="AR338" i="13"/>
  <c r="AR336" i="13"/>
  <c r="BS53" i="1"/>
  <c r="AK34" i="5"/>
  <c r="AJ358" i="13"/>
  <c r="CI63" i="3"/>
  <c r="AG354" i="13"/>
  <c r="BY79" i="13"/>
  <c r="CA64" i="13"/>
  <c r="T334" i="13"/>
  <c r="T337" i="13"/>
  <c r="T335" i="13"/>
  <c r="T338" i="13"/>
  <c r="AV53" i="1"/>
  <c r="X46" i="12"/>
  <c r="Q121" i="14"/>
  <c r="O120" i="14"/>
  <c r="BC354" i="13"/>
  <c r="AC197" i="13"/>
  <c r="AD197" i="13"/>
  <c r="AB351" i="13"/>
  <c r="AB353" i="13"/>
  <c r="AB355" i="13"/>
  <c r="AB360" i="13"/>
  <c r="AB359" i="13"/>
  <c r="AB358" i="13"/>
  <c r="U358" i="13"/>
  <c r="BI354" i="13"/>
  <c r="G185" i="12"/>
  <c r="AM279" i="13"/>
  <c r="AM278" i="13"/>
  <c r="AY353" i="13"/>
  <c r="Y334" i="13"/>
  <c r="Y338" i="13"/>
  <c r="Y337" i="13"/>
  <c r="Y336" i="13"/>
  <c r="BA53" i="3"/>
  <c r="BK261" i="13"/>
  <c r="BK262" i="13" s="1"/>
  <c r="CH110" i="14"/>
  <c r="AD117" i="13"/>
  <c r="BC53" i="1"/>
  <c r="BP43" i="3"/>
  <c r="BP44" i="3" s="1"/>
  <c r="BP43" i="2"/>
  <c r="BP44" i="2" s="1"/>
  <c r="BP43" i="1"/>
  <c r="BP44" i="1" s="1"/>
  <c r="AH372" i="13"/>
  <c r="AH373" i="13"/>
  <c r="DB110" i="14"/>
  <c r="W334" i="13"/>
  <c r="W335" i="13"/>
  <c r="W337" i="13"/>
  <c r="W338" i="13"/>
  <c r="W336" i="13"/>
  <c r="DK110" i="14"/>
  <c r="HI109" i="14"/>
  <c r="HI94" i="14"/>
  <c r="ED109" i="14"/>
  <c r="ED94" i="14"/>
  <c r="BB53" i="1"/>
  <c r="BJ255" i="13"/>
  <c r="BJ260" i="13" s="1"/>
  <c r="BJ23" i="13"/>
  <c r="Z26" i="5"/>
  <c r="Z27" i="5" s="1"/>
  <c r="N68" i="14"/>
  <c r="F73" i="13"/>
  <c r="AG206" i="13"/>
  <c r="AG189" i="13"/>
  <c r="AG259" i="13"/>
  <c r="AG265" i="13" s="1"/>
  <c r="AE367" i="13"/>
  <c r="AE259" i="13"/>
  <c r="AE265" i="13" s="1"/>
  <c r="AJ206" i="13"/>
  <c r="AJ189" i="13"/>
  <c r="AJ259" i="13"/>
  <c r="AJ265" i="13" s="1"/>
  <c r="BB272" i="13"/>
  <c r="BB247" i="13"/>
  <c r="BB248" i="13"/>
  <c r="AP279" i="13"/>
  <c r="AP278" i="13"/>
  <c r="BK367" i="13"/>
  <c r="BK259" i="13"/>
  <c r="BK263" i="13" s="1"/>
  <c r="AX359" i="13"/>
  <c r="AD372" i="13"/>
  <c r="AD373" i="13"/>
  <c r="Z371" i="13"/>
  <c r="AA372" i="13" s="1"/>
  <c r="AA190" i="13"/>
  <c r="BL367" i="13"/>
  <c r="BL259" i="13"/>
  <c r="CS110" i="14"/>
  <c r="M36" i="3"/>
  <c r="M38" i="3"/>
  <c r="BT335" i="13"/>
  <c r="BT338" i="13"/>
  <c r="BT334" i="13"/>
  <c r="BT336" i="13"/>
  <c r="BT337" i="13"/>
  <c r="BO110" i="14"/>
  <c r="D197" i="13"/>
  <c r="D22" i="11"/>
  <c r="W353" i="13"/>
  <c r="AN372" i="13"/>
  <c r="AN373" i="13"/>
  <c r="Z359" i="13"/>
  <c r="AW360" i="13"/>
  <c r="AH53" i="3"/>
  <c r="AF28" i="2"/>
  <c r="AF30" i="2"/>
  <c r="AF46" i="2" s="1"/>
  <c r="AF47" i="2" s="1"/>
  <c r="AF48" i="2" s="1"/>
  <c r="AF25" i="1"/>
  <c r="AZ265" i="13"/>
  <c r="C364" i="13"/>
  <c r="C144" i="13"/>
  <c r="AU190" i="13"/>
  <c r="AD355" i="13"/>
  <c r="P359" i="13"/>
  <c r="Y254" i="13"/>
  <c r="Y299" i="13"/>
  <c r="Y281" i="13"/>
  <c r="I99" i="12"/>
  <c r="AR357" i="13"/>
  <c r="BN351" i="13"/>
  <c r="BN357" i="13"/>
  <c r="BN352" i="13"/>
  <c r="BN360" i="13"/>
  <c r="BN356" i="13"/>
  <c r="CJ52" i="3"/>
  <c r="CJ63" i="3" s="1"/>
  <c r="BV93" i="14"/>
  <c r="BV20" i="14"/>
  <c r="AA281" i="13"/>
  <c r="AA254" i="13"/>
  <c r="AA299" i="13"/>
  <c r="C24" i="5"/>
  <c r="AA23" i="13"/>
  <c r="CB101" i="13"/>
  <c r="BG364" i="13"/>
  <c r="BG366" i="13" s="1"/>
  <c r="W12" i="4"/>
  <c r="C105" i="13"/>
  <c r="C104" i="12"/>
  <c r="C103" i="12" s="1"/>
  <c r="BE254" i="13"/>
  <c r="BE299" i="13"/>
  <c r="BE281" i="13"/>
  <c r="AY31" i="5"/>
  <c r="AG351" i="13"/>
  <c r="BK358" i="13"/>
  <c r="AY356" i="13"/>
  <c r="U115" i="14"/>
  <c r="W115" i="14" s="1"/>
  <c r="X2" i="14"/>
  <c r="W2" i="14"/>
  <c r="U3" i="14"/>
  <c r="U4" i="14"/>
  <c r="BU110" i="14"/>
  <c r="BP354" i="13"/>
  <c r="Q167" i="14"/>
  <c r="O166" i="14"/>
  <c r="O170" i="14" s="1"/>
  <c r="AQ279" i="13"/>
  <c r="AQ278" i="13"/>
  <c r="AA358" i="13"/>
  <c r="AM373" i="13"/>
  <c r="AM372" i="13"/>
  <c r="K193" i="12"/>
  <c r="L193" i="12"/>
  <c r="BI353" i="13"/>
  <c r="Z279" i="13"/>
  <c r="Z278" i="13"/>
  <c r="R193" i="12"/>
  <c r="O189" i="13"/>
  <c r="J186" i="12"/>
  <c r="BC356" i="13"/>
  <c r="BJ206" i="13"/>
  <c r="BJ189" i="13"/>
  <c r="AQ32" i="5"/>
  <c r="BO265" i="13"/>
  <c r="BA20" i="5"/>
  <c r="K116" i="14"/>
  <c r="K136" i="14" s="1"/>
  <c r="E125" i="13"/>
  <c r="BA53" i="1"/>
  <c r="W356" i="13"/>
  <c r="BF53" i="1"/>
  <c r="BC62" i="1"/>
  <c r="AK14" i="5"/>
  <c r="AU299" i="13"/>
  <c r="AU281" i="13"/>
  <c r="AU254" i="13"/>
  <c r="AU23" i="13"/>
  <c r="W24" i="5"/>
  <c r="AA272" i="13"/>
  <c r="AA247" i="13"/>
  <c r="AA248" i="13"/>
  <c r="AE372" i="13"/>
  <c r="AE373" i="13"/>
  <c r="BL354" i="13"/>
  <c r="BL359" i="13"/>
  <c r="BL352" i="13"/>
  <c r="BL353" i="13"/>
  <c r="BL351" i="13"/>
  <c r="BL357" i="13"/>
  <c r="BL356" i="13"/>
  <c r="BL360" i="13"/>
  <c r="BH351" i="13"/>
  <c r="BH353" i="13"/>
  <c r="BH356" i="13"/>
  <c r="BH360" i="13"/>
  <c r="BH355" i="13"/>
  <c r="C193" i="13"/>
  <c r="D193" i="13"/>
  <c r="AQ351" i="13"/>
  <c r="AQ358" i="13"/>
  <c r="AQ360" i="13"/>
  <c r="AQ359" i="13"/>
  <c r="AQ357" i="13"/>
  <c r="CD97" i="13"/>
  <c r="CD24" i="13"/>
  <c r="FZ93" i="14"/>
  <c r="FZ20" i="14"/>
  <c r="BT63" i="3"/>
  <c r="Z364" i="13"/>
  <c r="Z366" i="13" s="1"/>
  <c r="DC109" i="14"/>
  <c r="DC94" i="14"/>
  <c r="AU251" i="13"/>
  <c r="AU240" i="13"/>
  <c r="AU245" i="13"/>
  <c r="AU243" i="13"/>
  <c r="AV239" i="13"/>
  <c r="AV240" i="13" s="1"/>
  <c r="AU250" i="13"/>
  <c r="AU294" i="13"/>
  <c r="AV243" i="13"/>
  <c r="BS352" i="13"/>
  <c r="BS359" i="13"/>
  <c r="BS357" i="13"/>
  <c r="AK351" i="13"/>
  <c r="C48" i="13"/>
  <c r="C344" i="13" s="1"/>
  <c r="C47" i="12"/>
  <c r="C46" i="12" s="1"/>
  <c r="BJ278" i="13"/>
  <c r="BJ279" i="13"/>
  <c r="AY351" i="13"/>
  <c r="AY358" i="13"/>
  <c r="AY355" i="13"/>
  <c r="AE351" i="13"/>
  <c r="BP322" i="13"/>
  <c r="BP323" i="13" s="1"/>
  <c r="BQ359" i="13"/>
  <c r="BN279" i="13"/>
  <c r="BN278" i="13"/>
  <c r="GX94" i="14"/>
  <c r="GX109" i="14"/>
  <c r="O358" i="13"/>
  <c r="V190" i="12"/>
  <c r="U190" i="12"/>
  <c r="AI355" i="13"/>
  <c r="BM62" i="2"/>
  <c r="M38" i="1"/>
  <c r="GH110" i="14"/>
  <c r="BA190" i="13"/>
  <c r="AV358" i="13"/>
  <c r="AS299" i="13"/>
  <c r="AS254" i="13"/>
  <c r="AS281" i="13"/>
  <c r="AJ359" i="13"/>
  <c r="FH165" i="14"/>
  <c r="BD173" i="13" s="1"/>
  <c r="BR367" i="13"/>
  <c r="BR259" i="13"/>
  <c r="BR265" i="13" s="1"/>
  <c r="V202" i="12"/>
  <c r="V185" i="12"/>
  <c r="AV373" i="13"/>
  <c r="BV360" i="13"/>
  <c r="AJ33" i="5"/>
  <c r="AY33" i="5" s="1"/>
  <c r="AW32" i="5"/>
  <c r="BA197" i="13"/>
  <c r="AX357" i="13"/>
  <c r="BY101" i="13"/>
  <c r="H5" i="9"/>
  <c r="G3" i="9"/>
  <c r="G2" i="9"/>
  <c r="G4" i="9" s="1"/>
  <c r="X278" i="13"/>
  <c r="X279" i="13"/>
  <c r="BS355" i="13"/>
  <c r="AN351" i="13"/>
  <c r="AN353" i="13"/>
  <c r="AN360" i="13"/>
  <c r="AN352" i="13"/>
  <c r="AT32" i="5"/>
  <c r="BM53" i="3"/>
  <c r="AZ356" i="13"/>
  <c r="AZ373" i="13"/>
  <c r="AZ372" i="13"/>
  <c r="AV353" i="13"/>
  <c r="AL351" i="13"/>
  <c r="AL352" i="13"/>
  <c r="AL354" i="13"/>
  <c r="AL355" i="13"/>
  <c r="AL356" i="13"/>
  <c r="AL358" i="13"/>
  <c r="AL357" i="13"/>
  <c r="BK366" i="13"/>
  <c r="CW109" i="14"/>
  <c r="CW94" i="14"/>
  <c r="AX322" i="13"/>
  <c r="AX323" i="13" s="1"/>
  <c r="BH189" i="13"/>
  <c r="BH206" i="13"/>
  <c r="J62" i="12"/>
  <c r="K170" i="14"/>
  <c r="E168" i="13"/>
  <c r="BF357" i="13"/>
  <c r="N127" i="14"/>
  <c r="F136" i="13"/>
  <c r="F135" i="13" s="1"/>
  <c r="AT322" i="13"/>
  <c r="AT323" i="13" s="1"/>
  <c r="AI265" i="13"/>
  <c r="AX52" i="3"/>
  <c r="AX63" i="3" s="1"/>
  <c r="AX52" i="2"/>
  <c r="AX62" i="2"/>
  <c r="AX52" i="1"/>
  <c r="AX62" i="1" s="1"/>
  <c r="O351" i="13"/>
  <c r="O360" i="13"/>
  <c r="O356" i="13"/>
  <c r="W354" i="13"/>
  <c r="DT110" i="14"/>
  <c r="S357" i="13"/>
  <c r="AH53" i="2"/>
  <c r="D213" i="13"/>
  <c r="FC174" i="14"/>
  <c r="EZ110" i="14"/>
  <c r="F199" i="11"/>
  <c r="F182" i="11"/>
  <c r="AK373" i="13"/>
  <c r="AK372" i="13"/>
  <c r="Q144" i="13"/>
  <c r="Q151" i="13" s="1"/>
  <c r="BK322" i="13"/>
  <c r="BK323" i="13" s="1"/>
  <c r="E136" i="14"/>
  <c r="E143" i="14" s="1"/>
  <c r="AT373" i="13"/>
  <c r="AT372" i="13"/>
  <c r="AM146" i="13"/>
  <c r="DI142" i="14"/>
  <c r="BM43" i="3"/>
  <c r="BM44" i="3" s="1"/>
  <c r="BM56" i="3" s="1"/>
  <c r="BM43" i="2"/>
  <c r="BM44" i="2" s="1"/>
  <c r="BM56" i="2" s="1"/>
  <c r="BM43" i="1"/>
  <c r="BM44" i="1" s="1"/>
  <c r="BM56" i="1" s="1"/>
  <c r="Y44" i="4"/>
  <c r="Y45" i="4" s="1"/>
  <c r="Y62" i="4" s="1"/>
  <c r="U367" i="13"/>
  <c r="U259" i="13"/>
  <c r="U265" i="13" s="1"/>
  <c r="BE351" i="13"/>
  <c r="BE357" i="13"/>
  <c r="BE352" i="13"/>
  <c r="BE354" i="13"/>
  <c r="BE355" i="13"/>
  <c r="AL367" i="13"/>
  <c r="AL259" i="13"/>
  <c r="AL265" i="13" s="1"/>
  <c r="AH43" i="2"/>
  <c r="AH44" i="2" s="1"/>
  <c r="AH43" i="3"/>
  <c r="AH44" i="3" s="1"/>
  <c r="AH43" i="1"/>
  <c r="AH44" i="1" s="1"/>
  <c r="AH56" i="1" s="1"/>
  <c r="BT354" i="13"/>
  <c r="F97" i="11"/>
  <c r="EQ174" i="14"/>
  <c r="FR174" i="14"/>
  <c r="FX174" i="14"/>
  <c r="FO174" i="14"/>
  <c r="EQ110" i="14"/>
  <c r="ET174" i="14"/>
  <c r="AT356" i="13"/>
  <c r="BZ64" i="13"/>
  <c r="AV53" i="3"/>
  <c r="T259" i="13"/>
  <c r="T265" i="13" s="1"/>
  <c r="T367" i="13"/>
  <c r="AI371" i="13"/>
  <c r="AJ190" i="13"/>
  <c r="AJ63" i="3"/>
  <c r="Q42" i="14"/>
  <c r="O41" i="14"/>
  <c r="Q101" i="14"/>
  <c r="O100" i="14"/>
  <c r="DO93" i="14"/>
  <c r="DO20" i="14"/>
  <c r="Y185" i="12"/>
  <c r="W364" i="13"/>
  <c r="W366" i="13" s="1"/>
  <c r="BI360" i="13"/>
  <c r="W372" i="13"/>
  <c r="T336" i="13"/>
  <c r="I136" i="14"/>
  <c r="I143" i="14" s="1"/>
  <c r="W218" i="13"/>
  <c r="W221" i="13" s="1"/>
  <c r="I158" i="12"/>
  <c r="I214" i="12" s="1"/>
  <c r="BC53" i="3"/>
  <c r="BA97" i="13"/>
  <c r="AL32" i="5"/>
  <c r="AG38" i="3"/>
  <c r="AG36" i="3"/>
  <c r="M185" i="12"/>
  <c r="M202" i="12"/>
  <c r="GR109" i="14"/>
  <c r="GR94" i="14"/>
  <c r="BC299" i="13"/>
  <c r="BC281" i="13"/>
  <c r="BC254" i="13"/>
  <c r="AE24" i="5"/>
  <c r="EG109" i="14"/>
  <c r="EG94" i="14"/>
  <c r="E177" i="13"/>
  <c r="Y367" i="13"/>
  <c r="Y259" i="13"/>
  <c r="Y265" i="13" s="1"/>
  <c r="R202" i="12"/>
  <c r="R185" i="12"/>
  <c r="BU351" i="13"/>
  <c r="AE360" i="13"/>
  <c r="AF353" i="13"/>
  <c r="AV359" i="13"/>
  <c r="BM352" i="13"/>
  <c r="P216" i="12"/>
  <c r="V353" i="13"/>
  <c r="AV322" i="13"/>
  <c r="AV323" i="13" s="1"/>
  <c r="AK265" i="13"/>
  <c r="AZ62" i="2"/>
  <c r="AZ52" i="2"/>
  <c r="AZ52" i="3"/>
  <c r="AZ52" i="1"/>
  <c r="AZ62" i="1" s="1"/>
  <c r="C191" i="13"/>
  <c r="D191" i="13"/>
  <c r="AD354" i="13"/>
  <c r="V103" i="12"/>
  <c r="AM351" i="13"/>
  <c r="AM353" i="13"/>
  <c r="AM355" i="13"/>
  <c r="AM358" i="13"/>
  <c r="Q187" i="12"/>
  <c r="O185" i="12"/>
  <c r="O202" i="12"/>
  <c r="AY352" i="13"/>
  <c r="M27" i="5"/>
  <c r="M43" i="5" s="1"/>
  <c r="M24" i="5"/>
  <c r="M42" i="5"/>
  <c r="AV33" i="5"/>
  <c r="AX97" i="13"/>
  <c r="CQ109" i="14"/>
  <c r="CQ94" i="14"/>
  <c r="BS63" i="3"/>
  <c r="S97" i="13"/>
  <c r="O99" i="12"/>
  <c r="Y278" i="13"/>
  <c r="Y279" i="13"/>
  <c r="BT265" i="13"/>
  <c r="F12" i="11"/>
  <c r="F19" i="11" s="1"/>
  <c r="M77" i="12"/>
  <c r="T158" i="14"/>
  <c r="H166" i="13" s="1"/>
  <c r="D162" i="12" s="1"/>
  <c r="T161" i="14"/>
  <c r="H169" i="13" s="1"/>
  <c r="T157" i="14"/>
  <c r="H165" i="13" s="1"/>
  <c r="D161" i="12" s="1"/>
  <c r="T163" i="14"/>
  <c r="H171" i="13" s="1"/>
  <c r="T149" i="14"/>
  <c r="H157" i="13" s="1"/>
  <c r="D153" i="12" s="1"/>
  <c r="T153" i="14"/>
  <c r="H161" i="13" s="1"/>
  <c r="T165" i="14"/>
  <c r="H173" i="13" s="1"/>
  <c r="T151" i="14"/>
  <c r="H159" i="13" s="1"/>
  <c r="T146" i="14"/>
  <c r="H154" i="13" s="1"/>
  <c r="D150" i="12" s="1"/>
  <c r="T162" i="14"/>
  <c r="H170" i="13" s="1"/>
  <c r="T138" i="14"/>
  <c r="H146" i="13" s="1"/>
  <c r="H195" i="13" s="1"/>
  <c r="T141" i="14"/>
  <c r="H149" i="13" s="1"/>
  <c r="H196" i="13" s="1"/>
  <c r="T168" i="14"/>
  <c r="H176" i="13" s="1"/>
  <c r="D172" i="12" s="1"/>
  <c r="T152" i="14"/>
  <c r="H160" i="13" s="1"/>
  <c r="T139" i="14"/>
  <c r="H147" i="13" s="1"/>
  <c r="D143" i="12" s="1"/>
  <c r="T124" i="14"/>
  <c r="H132" i="13" s="1"/>
  <c r="D128" i="12" s="1"/>
  <c r="T140" i="14"/>
  <c r="H148" i="13" s="1"/>
  <c r="D144" i="12" s="1"/>
  <c r="T150" i="14"/>
  <c r="H158" i="13" s="1"/>
  <c r="T122" i="14"/>
  <c r="H130" i="13" s="1"/>
  <c r="D126" i="12" s="1"/>
  <c r="T129" i="14"/>
  <c r="H137" i="13" s="1"/>
  <c r="D133" i="12" s="1"/>
  <c r="T133" i="14"/>
  <c r="H141" i="13" s="1"/>
  <c r="D137" i="12" s="1"/>
  <c r="T118" i="14"/>
  <c r="H126" i="13" s="1"/>
  <c r="D122" i="12" s="1"/>
  <c r="T135" i="14"/>
  <c r="H143" i="13" s="1"/>
  <c r="D139" i="12" s="1"/>
  <c r="T134" i="14"/>
  <c r="H142" i="13" s="1"/>
  <c r="D138" i="12" s="1"/>
  <c r="T132" i="14"/>
  <c r="H140" i="13" s="1"/>
  <c r="D136" i="12" s="1"/>
  <c r="T105" i="14"/>
  <c r="H110" i="13" s="1"/>
  <c r="D108" i="12" s="1"/>
  <c r="T108" i="14"/>
  <c r="H113" i="13" s="1"/>
  <c r="D111" i="12" s="1"/>
  <c r="T77" i="14"/>
  <c r="H81" i="13" s="1"/>
  <c r="D79" i="12" s="1"/>
  <c r="T125" i="14"/>
  <c r="H133" i="13" s="1"/>
  <c r="D129" i="12" s="1"/>
  <c r="T126" i="14"/>
  <c r="H134" i="13" s="1"/>
  <c r="H192" i="13" s="1"/>
  <c r="T102" i="14"/>
  <c r="H107" i="13" s="1"/>
  <c r="D105" i="12" s="1"/>
  <c r="T123" i="14"/>
  <c r="H131" i="13" s="1"/>
  <c r="T119" i="14"/>
  <c r="H127" i="13" s="1"/>
  <c r="D123" i="12" s="1"/>
  <c r="T107" i="14"/>
  <c r="H112" i="13" s="1"/>
  <c r="D110" i="12" s="1"/>
  <c r="T90" i="14"/>
  <c r="H94" i="13" s="1"/>
  <c r="D92" i="12" s="1"/>
  <c r="T106" i="14"/>
  <c r="H111" i="13" s="1"/>
  <c r="T82" i="14"/>
  <c r="H86" i="13" s="1"/>
  <c r="T98" i="14"/>
  <c r="H103" i="13" s="1"/>
  <c r="D101" i="12" s="1"/>
  <c r="T99" i="14"/>
  <c r="H104" i="13" s="1"/>
  <c r="D102" i="12" s="1"/>
  <c r="T81" i="14"/>
  <c r="H85" i="13" s="1"/>
  <c r="T78" i="14"/>
  <c r="H82" i="13" s="1"/>
  <c r="T49" i="14"/>
  <c r="H53" i="13" s="1"/>
  <c r="D51" i="12" s="1"/>
  <c r="T58" i="14"/>
  <c r="H62" i="13" s="1"/>
  <c r="D60" i="12" s="1"/>
  <c r="T48" i="14"/>
  <c r="H52" i="13" s="1"/>
  <c r="D50" i="12" s="1"/>
  <c r="T59" i="14"/>
  <c r="H63" i="13" s="1"/>
  <c r="D61" i="12" s="1"/>
  <c r="T55" i="14"/>
  <c r="H59" i="13" s="1"/>
  <c r="D57" i="12" s="1"/>
  <c r="T67" i="14"/>
  <c r="H71" i="13" s="1"/>
  <c r="D69" i="12" s="1"/>
  <c r="T26" i="14"/>
  <c r="H30" i="13" s="1"/>
  <c r="T32" i="14"/>
  <c r="H36" i="13" s="1"/>
  <c r="T50" i="14"/>
  <c r="H54" i="13" s="1"/>
  <c r="D52" i="12" s="1"/>
  <c r="T62" i="14"/>
  <c r="H66" i="13" s="1"/>
  <c r="D64" i="12" s="1"/>
  <c r="T31" i="14"/>
  <c r="H35" i="13" s="1"/>
  <c r="D33" i="12" s="1"/>
  <c r="T30" i="14"/>
  <c r="H34" i="13" s="1"/>
  <c r="T43" i="14"/>
  <c r="T33" i="14"/>
  <c r="H37" i="13" s="1"/>
  <c r="D35" i="12" s="1"/>
  <c r="T27" i="14"/>
  <c r="H31" i="13" s="1"/>
  <c r="D29" i="12" s="1"/>
  <c r="T25" i="14"/>
  <c r="H29" i="13" s="1"/>
  <c r="T39" i="14"/>
  <c r="H44" i="13" s="1"/>
  <c r="D42" i="12" s="1"/>
  <c r="T36" i="14"/>
  <c r="H40" i="13" s="1"/>
  <c r="D38" i="12" s="1"/>
  <c r="T24" i="14"/>
  <c r="H28" i="13" s="1"/>
  <c r="T28" i="14"/>
  <c r="H32" i="13" s="1"/>
  <c r="D30" i="12" s="1"/>
  <c r="T29" i="14"/>
  <c r="H33" i="13" s="1"/>
  <c r="D31" i="12" s="1"/>
  <c r="T11" i="14"/>
  <c r="H15" i="13" s="1"/>
  <c r="D13" i="12" s="1"/>
  <c r="T14" i="14"/>
  <c r="H18" i="13" s="1"/>
  <c r="H302" i="13" s="1"/>
  <c r="T18" i="14"/>
  <c r="H22" i="13" s="1"/>
  <c r="GO109" i="14"/>
  <c r="GO94" i="14"/>
  <c r="AV53" i="2"/>
  <c r="BV255" i="13"/>
  <c r="BV260" i="13" s="1"/>
  <c r="BV23" i="13"/>
  <c r="AL26" i="5"/>
  <c r="AL27" i="5" s="1"/>
  <c r="S356" i="13"/>
  <c r="N186" i="12"/>
  <c r="M186" i="12"/>
  <c r="Q169" i="14"/>
  <c r="Q265" i="13"/>
  <c r="AB322" i="13"/>
  <c r="AB323" i="13" s="1"/>
  <c r="AF52" i="3"/>
  <c r="AF63" i="3" s="1"/>
  <c r="AF52" i="2"/>
  <c r="AF52" i="1"/>
  <c r="AF62" i="2"/>
  <c r="AF62" i="1"/>
  <c r="BR189" i="13"/>
  <c r="BI351" i="13"/>
  <c r="N130" i="14"/>
  <c r="F139" i="13"/>
  <c r="F138" i="13" s="1"/>
  <c r="G103" i="12"/>
  <c r="AH322" i="13"/>
  <c r="AH323" i="13" s="1"/>
  <c r="AL52" i="3"/>
  <c r="AL63" i="3" s="1"/>
  <c r="AL52" i="1"/>
  <c r="AL62" i="1" s="1"/>
  <c r="AL52" i="2"/>
  <c r="BR351" i="13"/>
  <c r="BR359" i="13"/>
  <c r="BR352" i="13"/>
  <c r="BR360" i="13"/>
  <c r="I44" i="4"/>
  <c r="I45" i="4" s="1"/>
  <c r="I62" i="4" s="1"/>
  <c r="AW358" i="13"/>
  <c r="BP154" i="14"/>
  <c r="X162" i="13" s="1"/>
  <c r="X218" i="13" s="1"/>
  <c r="X221" i="13" s="1"/>
  <c r="BC53" i="2"/>
  <c r="BI260" i="13"/>
  <c r="AP53" i="1"/>
  <c r="C191" i="12"/>
  <c r="D364" i="13"/>
  <c r="D144" i="13"/>
  <c r="BM255" i="13"/>
  <c r="BM260" i="13" s="1"/>
  <c r="BM23" i="13"/>
  <c r="AC26" i="5"/>
  <c r="AV26" i="5" s="1"/>
  <c r="AA42" i="5"/>
  <c r="AA27" i="5"/>
  <c r="AA43" i="5" s="1"/>
  <c r="AA24" i="5"/>
  <c r="AW97" i="13"/>
  <c r="AW361" i="13" s="1"/>
  <c r="AW24" i="13"/>
  <c r="AD97" i="13"/>
  <c r="AD361" i="13" s="1"/>
  <c r="AD24" i="13"/>
  <c r="AS110" i="14"/>
  <c r="X33" i="5"/>
  <c r="AL373" i="13"/>
  <c r="AL372" i="13"/>
  <c r="AK360" i="13"/>
  <c r="X191" i="13"/>
  <c r="W191" i="13"/>
  <c r="K14" i="5"/>
  <c r="K103" i="14"/>
  <c r="E109" i="13"/>
  <c r="E108" i="13" s="1"/>
  <c r="N147" i="14"/>
  <c r="N159" i="14" s="1"/>
  <c r="F156" i="13"/>
  <c r="F155" i="13" s="1"/>
  <c r="BO354" i="13"/>
  <c r="D44" i="11"/>
  <c r="AB278" i="13"/>
  <c r="AB279" i="13"/>
  <c r="BJ281" i="13"/>
  <c r="BJ254" i="13"/>
  <c r="BJ299" i="13"/>
  <c r="GV109" i="14"/>
  <c r="GV110" i="14" s="1"/>
  <c r="GV94" i="14"/>
  <c r="AV357" i="13"/>
  <c r="AV351" i="13"/>
  <c r="K60" i="14"/>
  <c r="E65" i="13"/>
  <c r="E64" i="13" s="1"/>
  <c r="E346" i="13" s="1"/>
  <c r="AC364" i="13"/>
  <c r="AC366" i="13" s="1"/>
  <c r="BN358" i="13"/>
  <c r="BH278" i="13"/>
  <c r="BH279" i="13"/>
  <c r="BM109" i="14"/>
  <c r="BM94" i="14"/>
  <c r="X265" i="13"/>
  <c r="AI322" i="13"/>
  <c r="AI323" i="13" s="1"/>
  <c r="AM52" i="1"/>
  <c r="AM62" i="1" s="1"/>
  <c r="AM52" i="3"/>
  <c r="AM52" i="2"/>
  <c r="AG255" i="13"/>
  <c r="AG23" i="13"/>
  <c r="AT97" i="13"/>
  <c r="AT361" i="13" s="1"/>
  <c r="AT24" i="13"/>
  <c r="J43" i="5"/>
  <c r="G46" i="12"/>
  <c r="T7" i="12"/>
  <c r="BS351" i="13"/>
  <c r="BE358" i="13"/>
  <c r="FW120" i="14"/>
  <c r="BI133" i="13"/>
  <c r="BI128" i="13" s="1"/>
  <c r="BI322" i="13"/>
  <c r="BI323" i="13" s="1"/>
  <c r="EA109" i="14"/>
  <c r="EA94" i="14"/>
  <c r="BA360" i="13"/>
  <c r="K127" i="14"/>
  <c r="E136" i="13"/>
  <c r="BA357" i="13"/>
  <c r="AW206" i="13"/>
  <c r="AW189" i="13"/>
  <c r="AZ360" i="13"/>
  <c r="BS322" i="13"/>
  <c r="BS323" i="13" s="1"/>
  <c r="BW52" i="3"/>
  <c r="X31" i="5"/>
  <c r="BW52" i="2"/>
  <c r="BW52" i="1"/>
  <c r="BW62" i="1" s="1"/>
  <c r="BH358" i="13"/>
  <c r="BF278" i="13"/>
  <c r="BF279" i="13"/>
  <c r="BK354" i="13"/>
  <c r="BP189" i="13"/>
  <c r="BH352" i="13"/>
  <c r="AN169" i="14"/>
  <c r="AN110" i="14"/>
  <c r="U357" i="13"/>
  <c r="AK354" i="13"/>
  <c r="AK355" i="13"/>
  <c r="BE360" i="13"/>
  <c r="W352" i="13"/>
  <c r="BQ366" i="13"/>
  <c r="X358" i="13"/>
  <c r="AS191" i="13"/>
  <c r="H13" i="4"/>
  <c r="AD322" i="13"/>
  <c r="AD323" i="13" s="1"/>
  <c r="BR354" i="13"/>
  <c r="AR32" i="5"/>
  <c r="AJ255" i="13"/>
  <c r="AJ260" i="13" s="1"/>
  <c r="AJ23" i="13"/>
  <c r="AQ24" i="5"/>
  <c r="GC109" i="14"/>
  <c r="GC94" i="14"/>
  <c r="AS197" i="13"/>
  <c r="DN138" i="14"/>
  <c r="DL138" i="14"/>
  <c r="DK142" i="14"/>
  <c r="L136" i="14"/>
  <c r="L143" i="14" s="1"/>
  <c r="BG190" i="13"/>
  <c r="BL299" i="13"/>
  <c r="BL281" i="13"/>
  <c r="BL254" i="13"/>
  <c r="BL23" i="13"/>
  <c r="BS53" i="2"/>
  <c r="FK109" i="14"/>
  <c r="FK94" i="14"/>
  <c r="CJ53" i="1"/>
  <c r="BB353" i="13"/>
  <c r="AN367" i="13"/>
  <c r="AN259" i="13"/>
  <c r="AN265" i="13" s="1"/>
  <c r="GF109" i="14"/>
  <c r="GF94" i="14"/>
  <c r="AC360" i="13"/>
  <c r="O14" i="12"/>
  <c r="O21" i="12" s="1"/>
  <c r="AF355" i="13"/>
  <c r="FI110" i="14"/>
  <c r="FL174" i="14"/>
  <c r="BP359" i="13"/>
  <c r="AX355" i="13"/>
  <c r="C45" i="13"/>
  <c r="C343" i="13" s="1"/>
  <c r="C44" i="12"/>
  <c r="C43" i="12" s="1"/>
  <c r="Z357" i="13"/>
  <c r="BR53" i="1"/>
  <c r="C41" i="13"/>
  <c r="C40" i="12"/>
  <c r="C39" i="12" s="1"/>
  <c r="AE43" i="1"/>
  <c r="AE44" i="1" s="1"/>
  <c r="AE43" i="3"/>
  <c r="AE44" i="3" s="1"/>
  <c r="AE43" i="2"/>
  <c r="AE44" i="2" s="1"/>
  <c r="D101" i="11"/>
  <c r="BS364" i="13"/>
  <c r="BS366" i="13" s="1"/>
  <c r="AI12" i="4"/>
  <c r="W360" i="13"/>
  <c r="BP353" i="13"/>
  <c r="BA53" i="2"/>
  <c r="GM174" i="14"/>
  <c r="GJ110" i="14"/>
  <c r="C64" i="13"/>
  <c r="C346" i="13" s="1"/>
  <c r="D34" i="5"/>
  <c r="D36" i="5" s="1"/>
  <c r="D37" i="5" s="1"/>
  <c r="AL255" i="13"/>
  <c r="AL23" i="13"/>
  <c r="R351" i="13"/>
  <c r="R360" i="13"/>
  <c r="R353" i="13"/>
  <c r="R354" i="13"/>
  <c r="AY21" i="5"/>
  <c r="AY23" i="5" s="1"/>
  <c r="AK23" i="5"/>
  <c r="BM322" i="13"/>
  <c r="BM323" i="13" s="1"/>
  <c r="BB265" i="13"/>
  <c r="R31" i="5"/>
  <c r="BQ52" i="3"/>
  <c r="BQ63" i="3" s="1"/>
  <c r="BQ52" i="2"/>
  <c r="BQ52" i="1"/>
  <c r="BU359" i="13"/>
  <c r="W359" i="13"/>
  <c r="BA356" i="13"/>
  <c r="AS367" i="13"/>
  <c r="AS259" i="13"/>
  <c r="AS265" i="13" s="1"/>
  <c r="AT269" i="13"/>
  <c r="AT282" i="13"/>
  <c r="R41" i="5"/>
  <c r="BB281" i="13"/>
  <c r="BB254" i="13"/>
  <c r="BB299" i="13"/>
  <c r="AD24" i="5"/>
  <c r="BB23" i="13"/>
  <c r="BG53" i="2"/>
  <c r="AJ279" i="13"/>
  <c r="AJ278" i="13"/>
  <c r="FY120" i="14"/>
  <c r="FZ125" i="14"/>
  <c r="BS191" i="13"/>
  <c r="K41" i="14"/>
  <c r="E46" i="13"/>
  <c r="E45" i="13" s="1"/>
  <c r="E343" i="13" s="1"/>
  <c r="AF255" i="13"/>
  <c r="AF260" i="13" s="1"/>
  <c r="AF23" i="13"/>
  <c r="W39" i="12"/>
  <c r="W98" i="12" s="1"/>
  <c r="AI356" i="13"/>
  <c r="N44" i="4"/>
  <c r="N45" i="4" s="1"/>
  <c r="N62" i="4" s="1"/>
  <c r="S21" i="12"/>
  <c r="AT279" i="13"/>
  <c r="AT278" i="13"/>
  <c r="AU358" i="13"/>
  <c r="X32" i="5"/>
  <c r="AU32" i="5" s="1"/>
  <c r="AG219" i="13"/>
  <c r="AO12" i="5"/>
  <c r="BL260" i="13"/>
  <c r="V360" i="13"/>
  <c r="AN33" i="5"/>
  <c r="S372" i="13"/>
  <c r="BD360" i="13"/>
  <c r="BK360" i="13"/>
  <c r="BF322" i="13"/>
  <c r="BF323" i="13" s="1"/>
  <c r="AU265" i="13"/>
  <c r="K31" i="5"/>
  <c r="K34" i="5" s="1"/>
  <c r="BJ52" i="3"/>
  <c r="BJ52" i="1"/>
  <c r="BJ52" i="2"/>
  <c r="BJ62" i="2" s="1"/>
  <c r="C26" i="13"/>
  <c r="C341" i="13" s="1"/>
  <c r="BY53" i="2"/>
  <c r="AE355" i="13"/>
  <c r="AE352" i="13"/>
  <c r="AE359" i="13"/>
  <c r="AE353" i="13"/>
  <c r="AE357" i="13"/>
  <c r="AN206" i="13"/>
  <c r="AN189" i="13"/>
  <c r="BG93" i="14"/>
  <c r="BG20" i="14"/>
  <c r="V357" i="13"/>
  <c r="AB356" i="13"/>
  <c r="AJ334" i="13"/>
  <c r="AJ337" i="13"/>
  <c r="AJ338" i="13"/>
  <c r="AJ335" i="13"/>
  <c r="AJ336" i="13"/>
  <c r="AW354" i="13"/>
  <c r="U299" i="13"/>
  <c r="U281" i="13"/>
  <c r="U254" i="13"/>
  <c r="AR191" i="13"/>
  <c r="F24" i="5"/>
  <c r="F42" i="5"/>
  <c r="N116" i="14"/>
  <c r="N136" i="14" s="1"/>
  <c r="F125" i="13"/>
  <c r="F124" i="13" s="1"/>
  <c r="E163" i="13"/>
  <c r="E201" i="13" s="1"/>
  <c r="C160" i="12"/>
  <c r="C159" i="12" s="1"/>
  <c r="C197" i="12" s="1"/>
  <c r="P279" i="13"/>
  <c r="P278" i="13"/>
  <c r="T34" i="5"/>
  <c r="CJ52" i="2"/>
  <c r="R62" i="12"/>
  <c r="Q216" i="12"/>
  <c r="BQ272" i="13"/>
  <c r="BQ279" i="13" s="1"/>
  <c r="BQ280" i="13" s="1"/>
  <c r="BQ247" i="13"/>
  <c r="BQ248" i="13"/>
  <c r="AM255" i="13"/>
  <c r="AM23" i="13"/>
  <c r="C26" i="5"/>
  <c r="AJ53" i="2"/>
  <c r="CA26" i="13"/>
  <c r="I19" i="14"/>
  <c r="Q41" i="5"/>
  <c r="BR62" i="1"/>
  <c r="P97" i="13"/>
  <c r="R356" i="13"/>
  <c r="CF62" i="2"/>
  <c r="BE278" i="13"/>
  <c r="BE279" i="13"/>
  <c r="C109" i="14"/>
  <c r="C94" i="14"/>
  <c r="BA63" i="3"/>
  <c r="D371" i="13"/>
  <c r="D372" i="13" s="1"/>
  <c r="BF53" i="3"/>
  <c r="BC63" i="3"/>
  <c r="AP53" i="2"/>
  <c r="AV42" i="5" l="1"/>
  <c r="J185" i="12"/>
  <c r="H22" i="12"/>
  <c r="W21" i="12"/>
  <c r="K95" i="12"/>
  <c r="K96" i="12" s="1"/>
  <c r="Y95" i="12"/>
  <c r="Z21" i="12"/>
  <c r="BA23" i="5"/>
  <c r="BA42" i="5" s="1"/>
  <c r="C63" i="12"/>
  <c r="C62" i="12" s="1"/>
  <c r="AT26" i="5"/>
  <c r="AN263" i="13"/>
  <c r="AY62" i="2"/>
  <c r="AX24" i="5"/>
  <c r="AE34" i="5"/>
  <c r="AE36" i="5" s="1"/>
  <c r="AE37" i="5" s="1"/>
  <c r="Q95" i="12"/>
  <c r="Q96" i="12" s="1"/>
  <c r="N59" i="8" s="1"/>
  <c r="S263" i="13"/>
  <c r="BB31" i="5"/>
  <c r="C94" i="12"/>
  <c r="C93" i="12" s="1"/>
  <c r="AY53" i="1"/>
  <c r="W263" i="13"/>
  <c r="BV263" i="13"/>
  <c r="D351" i="13"/>
  <c r="CB23" i="13"/>
  <c r="D353" i="13"/>
  <c r="C59" i="12"/>
  <c r="C58" i="12" s="1"/>
  <c r="AU33" i="5"/>
  <c r="BR263" i="13"/>
  <c r="AT263" i="13"/>
  <c r="C21" i="12"/>
  <c r="AK282" i="13"/>
  <c r="H217" i="12"/>
  <c r="D355" i="13"/>
  <c r="BG53" i="1"/>
  <c r="BA32" i="5"/>
  <c r="AS26" i="5"/>
  <c r="AS27" i="5" s="1"/>
  <c r="H19" i="11"/>
  <c r="H93" i="11" s="1"/>
  <c r="BO53" i="1"/>
  <c r="L95" i="12"/>
  <c r="I58" i="8" s="1"/>
  <c r="J95" i="12"/>
  <c r="J96" i="12" s="1"/>
  <c r="D356" i="13"/>
  <c r="D354" i="13"/>
  <c r="D357" i="13"/>
  <c r="BZ97" i="13"/>
  <c r="BZ114" i="13" s="1"/>
  <c r="BZ115" i="13" s="1"/>
  <c r="C25" i="12"/>
  <c r="C24" i="12" s="1"/>
  <c r="CD53" i="2"/>
  <c r="D358" i="13"/>
  <c r="D19" i="11"/>
  <c r="D93" i="11" s="1"/>
  <c r="G95" i="12"/>
  <c r="G112" i="12" s="1"/>
  <c r="I217" i="12"/>
  <c r="Z28" i="5"/>
  <c r="Z36" i="5"/>
  <c r="Z37" i="5" s="1"/>
  <c r="AX28" i="5"/>
  <c r="AS24" i="5"/>
  <c r="H20" i="11"/>
  <c r="BL97" i="13"/>
  <c r="BL24" i="13"/>
  <c r="AB43" i="5"/>
  <c r="BQ53" i="1"/>
  <c r="BL261" i="13"/>
  <c r="BL262" i="13" s="1"/>
  <c r="BL263" i="13"/>
  <c r="BW53" i="3"/>
  <c r="AF53" i="2"/>
  <c r="D142" i="12"/>
  <c r="Q41" i="14"/>
  <c r="G46" i="13"/>
  <c r="AM150" i="13"/>
  <c r="C16" i="4"/>
  <c r="AK41" i="5"/>
  <c r="D16" i="12"/>
  <c r="BJ282" i="13"/>
  <c r="BJ269" i="13"/>
  <c r="BZ53" i="2"/>
  <c r="Q96" i="14"/>
  <c r="G102" i="13"/>
  <c r="H36" i="5"/>
  <c r="H37" i="5" s="1"/>
  <c r="H28" i="5"/>
  <c r="AM260" i="13"/>
  <c r="AM263" i="13"/>
  <c r="AM261" i="13"/>
  <c r="AM262" i="13" s="1"/>
  <c r="GC125" i="14"/>
  <c r="GB120" i="14"/>
  <c r="BQ62" i="1"/>
  <c r="BW63" i="3"/>
  <c r="AS42" i="5"/>
  <c r="AW24" i="5"/>
  <c r="AF53" i="3"/>
  <c r="H208" i="13"/>
  <c r="D166" i="12"/>
  <c r="D204" i="12" s="1"/>
  <c r="S267" i="13"/>
  <c r="S268" i="13" s="1"/>
  <c r="S114" i="13"/>
  <c r="S98" i="13"/>
  <c r="S361" i="13"/>
  <c r="BA267" i="13"/>
  <c r="BA268" i="13" s="1"/>
  <c r="BA98" i="13"/>
  <c r="BA114" i="13"/>
  <c r="BA361" i="13"/>
  <c r="AX53" i="1"/>
  <c r="E124" i="13"/>
  <c r="C121" i="12"/>
  <c r="C120" i="12" s="1"/>
  <c r="J38" i="4"/>
  <c r="BZ62" i="2"/>
  <c r="EJ109" i="14"/>
  <c r="EJ94" i="14"/>
  <c r="AR24" i="13"/>
  <c r="AR97" i="13"/>
  <c r="AR361" i="13" s="1"/>
  <c r="H43" i="5"/>
  <c r="BB13" i="5"/>
  <c r="K112" i="12"/>
  <c r="AT14" i="5"/>
  <c r="D151" i="13"/>
  <c r="D181" i="13" s="1"/>
  <c r="CB53" i="3"/>
  <c r="R282" i="13"/>
  <c r="R269" i="13"/>
  <c r="BP56" i="3"/>
  <c r="BP53" i="3"/>
  <c r="F301" i="13"/>
  <c r="F16" i="13"/>
  <c r="C71" i="12"/>
  <c r="C70" i="12" s="1"/>
  <c r="R95" i="12"/>
  <c r="R22" i="12"/>
  <c r="O42" i="8" s="1"/>
  <c r="BF43" i="3"/>
  <c r="BF44" i="3" s="1"/>
  <c r="BF43" i="2"/>
  <c r="BF44" i="2" s="1"/>
  <c r="BF43" i="1"/>
  <c r="BF44" i="1" s="1"/>
  <c r="Z97" i="13"/>
  <c r="Z24" i="13"/>
  <c r="G153" i="13"/>
  <c r="BP97" i="13"/>
  <c r="BP24" i="13"/>
  <c r="AF43" i="5"/>
  <c r="FW110" i="14"/>
  <c r="BI117" i="13"/>
  <c r="U97" i="13"/>
  <c r="U361" i="13" s="1"/>
  <c r="U24" i="13"/>
  <c r="AB36" i="5"/>
  <c r="AB37" i="5" s="1"/>
  <c r="AB28" i="5"/>
  <c r="BY23" i="13"/>
  <c r="BJ133" i="13"/>
  <c r="FZ120" i="14"/>
  <c r="AM97" i="13"/>
  <c r="AM24" i="13"/>
  <c r="BM24" i="13"/>
  <c r="BM97" i="13"/>
  <c r="BM361" i="13" s="1"/>
  <c r="T160" i="14"/>
  <c r="Y263" i="13"/>
  <c r="Y261" i="13"/>
  <c r="Y262" i="13" s="1"/>
  <c r="AR282" i="13"/>
  <c r="AR269" i="13"/>
  <c r="N38" i="3"/>
  <c r="N36" i="3"/>
  <c r="P22" i="12"/>
  <c r="M42" i="8" s="1"/>
  <c r="P95" i="12"/>
  <c r="J9" i="4"/>
  <c r="U42" i="5"/>
  <c r="U24" i="5"/>
  <c r="U27" i="5"/>
  <c r="AU12" i="5"/>
  <c r="AV9" i="5"/>
  <c r="AU13" i="5"/>
  <c r="AH49" i="3"/>
  <c r="AH55" i="3" s="1"/>
  <c r="BG267" i="13"/>
  <c r="BG268" i="13" s="1"/>
  <c r="BG114" i="13"/>
  <c r="BG98" i="13"/>
  <c r="W44" i="5"/>
  <c r="BG361" i="13"/>
  <c r="S193" i="13"/>
  <c r="S144" i="13"/>
  <c r="S151" i="13" s="1"/>
  <c r="F371" i="13"/>
  <c r="BA110" i="14"/>
  <c r="S117" i="13"/>
  <c r="AH62" i="3"/>
  <c r="O261" i="13"/>
  <c r="O262" i="13" s="1"/>
  <c r="O263" i="13"/>
  <c r="AQ98" i="13"/>
  <c r="AQ267" i="13"/>
  <c r="AQ268" i="13" s="1"/>
  <c r="AQ114" i="13"/>
  <c r="G44" i="5"/>
  <c r="BS109" i="14"/>
  <c r="BS94" i="14"/>
  <c r="G147" i="12"/>
  <c r="AV263" i="13"/>
  <c r="AV261" i="13"/>
  <c r="AV262" i="13" s="1"/>
  <c r="Z269" i="13"/>
  <c r="Z282" i="13"/>
  <c r="FB110" i="14"/>
  <c r="BB117" i="13"/>
  <c r="Q372" i="13"/>
  <c r="GO139" i="14"/>
  <c r="BO147" i="13" s="1"/>
  <c r="BO206" i="13" s="1"/>
  <c r="BP260" i="13"/>
  <c r="BP263" i="13"/>
  <c r="BP261" i="13"/>
  <c r="BP262" i="13" s="1"/>
  <c r="Y28" i="5"/>
  <c r="Y36" i="5"/>
  <c r="Y37" i="5" s="1"/>
  <c r="U269" i="13"/>
  <c r="U282" i="13"/>
  <c r="D300" i="13"/>
  <c r="D23" i="13"/>
  <c r="AY32" i="5"/>
  <c r="O93" i="14"/>
  <c r="O20" i="14"/>
  <c r="BA26" i="5"/>
  <c r="AD44" i="4"/>
  <c r="BI53" i="3"/>
  <c r="BI56" i="3"/>
  <c r="Q28" i="5"/>
  <c r="Q36" i="5"/>
  <c r="Q37" i="5" s="1"/>
  <c r="Q43" i="5"/>
  <c r="AT24" i="5"/>
  <c r="AT27" i="5"/>
  <c r="AI28" i="3"/>
  <c r="AJ25" i="3" s="1"/>
  <c r="AI30" i="3"/>
  <c r="AI46" i="3" s="1"/>
  <c r="AI47" i="3" s="1"/>
  <c r="AI48" i="3" s="1"/>
  <c r="AX282" i="13"/>
  <c r="AX269" i="13"/>
  <c r="AF263" i="13"/>
  <c r="AF261" i="13"/>
  <c r="AF262" i="13" s="1"/>
  <c r="AG43" i="3"/>
  <c r="AG44" i="3" s="1"/>
  <c r="AG43" i="2"/>
  <c r="AG43" i="1"/>
  <c r="HD110" i="14"/>
  <c r="BT117" i="13"/>
  <c r="C174" i="14"/>
  <c r="C110" i="14"/>
  <c r="C117" i="13"/>
  <c r="F174" i="14"/>
  <c r="BJ53" i="2"/>
  <c r="BQ53" i="3"/>
  <c r="BI43" i="2"/>
  <c r="BI44" i="2" s="1"/>
  <c r="BI56" i="2" s="1"/>
  <c r="BI43" i="1"/>
  <c r="BI44" i="1" s="1"/>
  <c r="BI56" i="1" s="1"/>
  <c r="BI43" i="3"/>
  <c r="BI44" i="3" s="1"/>
  <c r="T74" i="14"/>
  <c r="R68" i="14"/>
  <c r="CQ110" i="14"/>
  <c r="AG117" i="13"/>
  <c r="AI372" i="13"/>
  <c r="AI373" i="13"/>
  <c r="AJ372" i="13"/>
  <c r="AX53" i="2"/>
  <c r="Q166" i="14"/>
  <c r="Q170" i="14" s="1"/>
  <c r="Q171" i="14" s="1"/>
  <c r="G175" i="13"/>
  <c r="G174" i="13" s="1"/>
  <c r="G213" i="13" s="1"/>
  <c r="ED110" i="14"/>
  <c r="AT117" i="13"/>
  <c r="O5" i="3"/>
  <c r="O39" i="3"/>
  <c r="O7" i="3"/>
  <c r="P8" i="3"/>
  <c r="BA372" i="13"/>
  <c r="BA373" i="13"/>
  <c r="BX43" i="2"/>
  <c r="BX44" i="2" s="1"/>
  <c r="BX43" i="3"/>
  <c r="BX44" i="3" s="1"/>
  <c r="BX43" i="1"/>
  <c r="BX44" i="1" s="1"/>
  <c r="DI174" i="14"/>
  <c r="DI110" i="14"/>
  <c r="AM117" i="13"/>
  <c r="BL110" i="14"/>
  <c r="FH110" i="14"/>
  <c r="BD117" i="13"/>
  <c r="BD110" i="14"/>
  <c r="T117" i="13"/>
  <c r="R267" i="13"/>
  <c r="R268" i="13" s="1"/>
  <c r="R98" i="13"/>
  <c r="R114" i="13"/>
  <c r="F376" i="13"/>
  <c r="F9" i="13"/>
  <c r="C107" i="12"/>
  <c r="C106" i="12" s="1"/>
  <c r="C202" i="12" s="1"/>
  <c r="Q5" i="14"/>
  <c r="G10" i="13"/>
  <c r="AH36" i="3"/>
  <c r="AH38" i="3"/>
  <c r="E342" i="13"/>
  <c r="E352" i="13" s="1"/>
  <c r="E255" i="13"/>
  <c r="E261" i="13" s="1"/>
  <c r="E262" i="13" s="1"/>
  <c r="F83" i="13"/>
  <c r="F349" i="13" s="1"/>
  <c r="R213" i="13"/>
  <c r="R214" i="13" s="1"/>
  <c r="F45" i="13"/>
  <c r="F343" i="13" s="1"/>
  <c r="AS279" i="13"/>
  <c r="AS278" i="13"/>
  <c r="F64" i="13"/>
  <c r="F346" i="13" s="1"/>
  <c r="H70" i="9"/>
  <c r="H44" i="9"/>
  <c r="H50" i="9" s="1"/>
  <c r="D80" i="12"/>
  <c r="H198" i="13"/>
  <c r="D155" i="12"/>
  <c r="D194" i="12" s="1"/>
  <c r="AX267" i="13"/>
  <c r="AX268" i="13" s="1"/>
  <c r="AX98" i="13"/>
  <c r="AX114" i="13"/>
  <c r="N44" i="5"/>
  <c r="AX361" i="13"/>
  <c r="AU272" i="13"/>
  <c r="AU247" i="13"/>
  <c r="AU248" i="13"/>
  <c r="BP64" i="3"/>
  <c r="AF19" i="3"/>
  <c r="AF18" i="3"/>
  <c r="AF14" i="3"/>
  <c r="AF17" i="3"/>
  <c r="AF9" i="1"/>
  <c r="Y97" i="13"/>
  <c r="Y24" i="13"/>
  <c r="EY110" i="14"/>
  <c r="BA117" i="13"/>
  <c r="AH97" i="13"/>
  <c r="AH361" i="13" s="1"/>
  <c r="AH24" i="13"/>
  <c r="BI267" i="13"/>
  <c r="BI268" i="13" s="1"/>
  <c r="BI114" i="13"/>
  <c r="BI98" i="13"/>
  <c r="K36" i="5"/>
  <c r="K37" i="5" s="1"/>
  <c r="K28" i="5"/>
  <c r="CZ109" i="14"/>
  <c r="CZ94" i="14"/>
  <c r="F259" i="13"/>
  <c r="F101" i="13"/>
  <c r="F367" i="13" s="1"/>
  <c r="S45" i="4"/>
  <c r="S62" i="4" s="1"/>
  <c r="X282" i="13"/>
  <c r="X269" i="13"/>
  <c r="R361" i="13"/>
  <c r="N19" i="14"/>
  <c r="AC278" i="13"/>
  <c r="AC279" i="13"/>
  <c r="AJ261" i="13"/>
  <c r="AJ262" i="13" s="1"/>
  <c r="AJ263" i="13"/>
  <c r="AQ26" i="5"/>
  <c r="AQ27" i="5" s="1"/>
  <c r="L27" i="5"/>
  <c r="L43" i="5" s="1"/>
  <c r="HJ110" i="14"/>
  <c r="BV117" i="13"/>
  <c r="F150" i="13"/>
  <c r="AI168" i="13"/>
  <c r="CK110" i="14"/>
  <c r="AE117" i="13"/>
  <c r="D214" i="13"/>
  <c r="D359" i="13"/>
  <c r="AC97" i="13"/>
  <c r="AC24" i="13"/>
  <c r="W22" i="12"/>
  <c r="T42" i="8" s="1"/>
  <c r="AU109" i="14"/>
  <c r="AU94" i="14"/>
  <c r="BX23" i="13"/>
  <c r="BB278" i="13"/>
  <c r="BB279" i="13"/>
  <c r="Y282" i="13"/>
  <c r="Y269" i="13"/>
  <c r="AH260" i="13"/>
  <c r="AH261" i="13"/>
  <c r="AH262" i="13" s="1"/>
  <c r="AH263" i="13"/>
  <c r="BI361" i="13"/>
  <c r="AR24" i="5"/>
  <c r="F105" i="13"/>
  <c r="AD53" i="2"/>
  <c r="BF261" i="13"/>
  <c r="BF262" i="13" s="1"/>
  <c r="BF263" i="13"/>
  <c r="C310" i="13"/>
  <c r="FT110" i="14"/>
  <c r="BH117" i="13"/>
  <c r="X95" i="12"/>
  <c r="X22" i="12"/>
  <c r="U42" i="8" s="1"/>
  <c r="C189" i="13"/>
  <c r="C206" i="13"/>
  <c r="C214" i="13" s="1"/>
  <c r="AK279" i="13"/>
  <c r="AK278" i="13"/>
  <c r="AV97" i="13"/>
  <c r="AV361" i="13" s="1"/>
  <c r="AV24" i="13"/>
  <c r="GV174" i="14"/>
  <c r="N143" i="14"/>
  <c r="BP110" i="14"/>
  <c r="X117" i="13"/>
  <c r="V97" i="13"/>
  <c r="V24" i="13"/>
  <c r="S161" i="13"/>
  <c r="BA159" i="14"/>
  <c r="I22" i="12"/>
  <c r="I95" i="12"/>
  <c r="DB160" i="14"/>
  <c r="CZ160" i="14"/>
  <c r="AY97" i="13"/>
  <c r="AY24" i="13"/>
  <c r="O43" i="5"/>
  <c r="AC269" i="13"/>
  <c r="AC282" i="13"/>
  <c r="Q44" i="14"/>
  <c r="G49" i="13"/>
  <c r="F178" i="13"/>
  <c r="F219" i="13"/>
  <c r="H4" i="10"/>
  <c r="H3" i="10"/>
  <c r="H5" i="10" s="1"/>
  <c r="I2" i="10"/>
  <c r="GO110" i="14"/>
  <c r="BO117" i="13"/>
  <c r="T121" i="14"/>
  <c r="R120" i="14"/>
  <c r="BJ53" i="3"/>
  <c r="AG97" i="13"/>
  <c r="AG361" i="13" s="1"/>
  <c r="AG24" i="13"/>
  <c r="BD153" i="14"/>
  <c r="BC159" i="14"/>
  <c r="AY263" i="13"/>
  <c r="AY261" i="13"/>
  <c r="AY262" i="13" s="1"/>
  <c r="AO53" i="1"/>
  <c r="F60" i="13"/>
  <c r="F345" i="13" s="1"/>
  <c r="AK38" i="2"/>
  <c r="AK36" i="2"/>
  <c r="BQ261" i="13"/>
  <c r="BQ262" i="13" s="1"/>
  <c r="BQ263" i="13"/>
  <c r="N171" i="14"/>
  <c r="CB97" i="13"/>
  <c r="CB24" i="13"/>
  <c r="T261" i="13"/>
  <c r="T262" i="13" s="1"/>
  <c r="AN26" i="5"/>
  <c r="C27" i="5"/>
  <c r="C43" i="5" s="1"/>
  <c r="E356" i="13"/>
  <c r="BB97" i="13"/>
  <c r="BB361" i="13" s="1"/>
  <c r="BB24" i="13"/>
  <c r="R43" i="5"/>
  <c r="AN146" i="13"/>
  <c r="AN195" i="13" s="1"/>
  <c r="DL142" i="14"/>
  <c r="AZ53" i="3"/>
  <c r="HI110" i="14"/>
  <c r="BJ63" i="3"/>
  <c r="AN170" i="14"/>
  <c r="AN171" i="14" s="1"/>
  <c r="AN173" i="14" s="1"/>
  <c r="AO169" i="14"/>
  <c r="AA97" i="13"/>
  <c r="AA24" i="13"/>
  <c r="H112" i="12"/>
  <c r="H96" i="12"/>
  <c r="BT263" i="13"/>
  <c r="BT261" i="13"/>
  <c r="BT262" i="13" s="1"/>
  <c r="AD278" i="13"/>
  <c r="AD279" i="13"/>
  <c r="BC97" i="13"/>
  <c r="BC361" i="13" s="1"/>
  <c r="BC24" i="13"/>
  <c r="AO26" i="5"/>
  <c r="AO27" i="5" s="1"/>
  <c r="AO43" i="5" s="1"/>
  <c r="CC53" i="2"/>
  <c r="BV53" i="1"/>
  <c r="BV56" i="1"/>
  <c r="BV63" i="1" s="1"/>
  <c r="Q103" i="14"/>
  <c r="G109" i="13"/>
  <c r="G108" i="13" s="1"/>
  <c r="BF168" i="14"/>
  <c r="BC166" i="14"/>
  <c r="BD168" i="14"/>
  <c r="AQ282" i="13"/>
  <c r="AQ269" i="13"/>
  <c r="BD53" i="2"/>
  <c r="E41" i="5"/>
  <c r="E138" i="13"/>
  <c r="C135" i="12"/>
  <c r="C134" i="12" s="1"/>
  <c r="ER169" i="14"/>
  <c r="ER110" i="14"/>
  <c r="BZ43" i="3"/>
  <c r="BZ44" i="3" s="1"/>
  <c r="BZ56" i="3" s="1"/>
  <c r="BZ43" i="2"/>
  <c r="BZ44" i="2" s="1"/>
  <c r="BZ43" i="1"/>
  <c r="BZ44" i="1" s="1"/>
  <c r="BZ56" i="1" s="1"/>
  <c r="AU372" i="13"/>
  <c r="AU373" i="13"/>
  <c r="AV372" i="13"/>
  <c r="BI278" i="13"/>
  <c r="BI279" i="13"/>
  <c r="T263" i="13"/>
  <c r="U263" i="13"/>
  <c r="U261" i="13"/>
  <c r="U262" i="13" s="1"/>
  <c r="AL53" i="2"/>
  <c r="BB261" i="13"/>
  <c r="BB262" i="13" s="1"/>
  <c r="BB263" i="13"/>
  <c r="AK42" i="5"/>
  <c r="AK24" i="5"/>
  <c r="AK27" i="5"/>
  <c r="AK43" i="5" s="1"/>
  <c r="M44" i="4"/>
  <c r="M45" i="4" s="1"/>
  <c r="M62" i="4" s="1"/>
  <c r="AM56" i="2"/>
  <c r="AM63" i="2" s="1"/>
  <c r="AM53" i="2"/>
  <c r="T156" i="14"/>
  <c r="H164" i="13" s="1"/>
  <c r="R155" i="14"/>
  <c r="T155" i="14" s="1"/>
  <c r="AZ53" i="2"/>
  <c r="EG110" i="14"/>
  <c r="AU117" i="13"/>
  <c r="DC110" i="14"/>
  <c r="AK117" i="13"/>
  <c r="AR14" i="5"/>
  <c r="AE53" i="1"/>
  <c r="AE56" i="1"/>
  <c r="BB26" i="5"/>
  <c r="BB27" i="5" s="1"/>
  <c r="Q261" i="13"/>
  <c r="Q262" i="13" s="1"/>
  <c r="Q263" i="13"/>
  <c r="BC269" i="13"/>
  <c r="BC282" i="13"/>
  <c r="AP97" i="13"/>
  <c r="AP361" i="13" s="1"/>
  <c r="AP24" i="13"/>
  <c r="F43" i="5"/>
  <c r="BU97" i="13"/>
  <c r="BU24" i="13"/>
  <c r="CC62" i="2"/>
  <c r="Q56" i="14"/>
  <c r="G61" i="13"/>
  <c r="G60" i="13" s="1"/>
  <c r="G345" i="13" s="1"/>
  <c r="BU53" i="1"/>
  <c r="AS24" i="13"/>
  <c r="AS97" i="13"/>
  <c r="AS361" i="13" s="1"/>
  <c r="BD62" i="2"/>
  <c r="E301" i="13"/>
  <c r="E16" i="13"/>
  <c r="F110" i="14"/>
  <c r="D117" i="13"/>
  <c r="AO53" i="2"/>
  <c r="C151" i="13"/>
  <c r="C374" i="13" s="1"/>
  <c r="Q37" i="14"/>
  <c r="G42" i="13"/>
  <c r="AI282" i="13"/>
  <c r="AI269" i="13"/>
  <c r="AL5" i="2"/>
  <c r="AL39" i="2"/>
  <c r="AM8" i="2"/>
  <c r="AL7" i="2"/>
  <c r="DX110" i="14"/>
  <c r="AR117" i="13"/>
  <c r="BK267" i="13"/>
  <c r="BK268" i="13" s="1"/>
  <c r="BK98" i="13"/>
  <c r="BK114" i="13"/>
  <c r="AU24" i="5"/>
  <c r="BR53" i="2"/>
  <c r="AQ14" i="5"/>
  <c r="AT267" i="13"/>
  <c r="AT268" i="13" s="1"/>
  <c r="AT114" i="13"/>
  <c r="AT98" i="13"/>
  <c r="J44" i="5"/>
  <c r="R34" i="5"/>
  <c r="R36" i="5" s="1"/>
  <c r="R37" i="5" s="1"/>
  <c r="AS31" i="5"/>
  <c r="AS34" i="5" s="1"/>
  <c r="CC53" i="1"/>
  <c r="AN282" i="13"/>
  <c r="AN269" i="13"/>
  <c r="AN34" i="5"/>
  <c r="M95" i="12"/>
  <c r="M22" i="12"/>
  <c r="J42" i="8" s="1"/>
  <c r="AP282" i="13"/>
  <c r="AP269" i="13"/>
  <c r="BU282" i="13"/>
  <c r="BU269" i="13"/>
  <c r="BV62" i="1"/>
  <c r="AN53" i="3"/>
  <c r="EV110" i="14"/>
  <c r="AZ117" i="13"/>
  <c r="AS269" i="13"/>
  <c r="AS282" i="13"/>
  <c r="BD52" i="3"/>
  <c r="BD63" i="3" s="1"/>
  <c r="AI279" i="13"/>
  <c r="AI278" i="13"/>
  <c r="CC98" i="13"/>
  <c r="CC114" i="13"/>
  <c r="CC115" i="13" s="1"/>
  <c r="C82" i="12"/>
  <c r="C81" i="12" s="1"/>
  <c r="P27" i="5"/>
  <c r="AR26" i="5"/>
  <c r="AR27" i="5" s="1"/>
  <c r="AR43" i="5" s="1"/>
  <c r="S14" i="4"/>
  <c r="BC371" i="13"/>
  <c r="T57" i="14"/>
  <c r="R56" i="14"/>
  <c r="BL282" i="13"/>
  <c r="BL269" i="13"/>
  <c r="T145" i="14"/>
  <c r="D83" i="12"/>
  <c r="BG269" i="13"/>
  <c r="BG282" i="13"/>
  <c r="AG260" i="13"/>
  <c r="AG263" i="13"/>
  <c r="AG261" i="13"/>
  <c r="AG262" i="13" s="1"/>
  <c r="R142" i="14"/>
  <c r="T137" i="14"/>
  <c r="M28" i="5"/>
  <c r="M36" i="5"/>
  <c r="M37" i="5" s="1"/>
  <c r="AE49" i="2"/>
  <c r="AE55" i="2" s="1"/>
  <c r="T38" i="14"/>
  <c r="R37" i="14"/>
  <c r="AE56" i="3"/>
  <c r="AE64" i="3" s="1"/>
  <c r="AE53" i="3"/>
  <c r="CC62" i="1"/>
  <c r="BU53" i="2"/>
  <c r="AO53" i="3"/>
  <c r="O28" i="5"/>
  <c r="O36" i="5"/>
  <c r="O37" i="5" s="1"/>
  <c r="AZ97" i="13"/>
  <c r="AZ361" i="13" s="1"/>
  <c r="AZ24" i="13"/>
  <c r="P43" i="5"/>
  <c r="FH126" i="14"/>
  <c r="BD134" i="13" s="1"/>
  <c r="BW53" i="2"/>
  <c r="AL53" i="1"/>
  <c r="GL110" i="14"/>
  <c r="BN117" i="13"/>
  <c r="BQ174" i="14"/>
  <c r="R75" i="14"/>
  <c r="T76" i="14"/>
  <c r="H207" i="13"/>
  <c r="H309" i="13" s="1"/>
  <c r="D165" i="12"/>
  <c r="D203" i="12" s="1"/>
  <c r="BC263" i="13"/>
  <c r="BC261" i="13"/>
  <c r="BC262" i="13" s="1"/>
  <c r="GX110" i="14"/>
  <c r="BR117" i="13"/>
  <c r="AG25" i="2"/>
  <c r="AF61" i="2"/>
  <c r="BC43" i="1"/>
  <c r="BC44" i="1" s="1"/>
  <c r="BC43" i="3"/>
  <c r="BC44" i="3" s="1"/>
  <c r="BC43" i="2"/>
  <c r="BC44" i="2" s="1"/>
  <c r="AE53" i="2"/>
  <c r="AE56" i="2"/>
  <c r="AE63" i="2" s="1"/>
  <c r="BN97" i="13"/>
  <c r="BN24" i="13"/>
  <c r="AO174" i="14"/>
  <c r="AO110" i="14"/>
  <c r="O117" i="13"/>
  <c r="GU110" i="14"/>
  <c r="BQ117" i="13"/>
  <c r="CC53" i="3"/>
  <c r="BV56" i="2"/>
  <c r="BV63" i="2" s="1"/>
  <c r="BV53" i="2"/>
  <c r="AN53" i="1"/>
  <c r="BU53" i="3"/>
  <c r="O44" i="4"/>
  <c r="W269" i="13"/>
  <c r="W282" i="13"/>
  <c r="S24" i="5"/>
  <c r="S27" i="5"/>
  <c r="S43" i="5" s="1"/>
  <c r="S42" i="5"/>
  <c r="BU261" i="13"/>
  <c r="BU262" i="13" s="1"/>
  <c r="BU263" i="13"/>
  <c r="BA278" i="13"/>
  <c r="BA279" i="13"/>
  <c r="R261" i="13"/>
  <c r="R262" i="13" s="1"/>
  <c r="R263" i="13"/>
  <c r="AG53" i="1"/>
  <c r="AZ260" i="13"/>
  <c r="AZ261" i="13"/>
  <c r="AZ262" i="13" s="1"/>
  <c r="AZ263" i="13"/>
  <c r="F201" i="13"/>
  <c r="E376" i="13"/>
  <c r="E9" i="13"/>
  <c r="AX43" i="5"/>
  <c r="Y22" i="12"/>
  <c r="AE261" i="13"/>
  <c r="AE262" i="13" s="1"/>
  <c r="H212" i="13"/>
  <c r="D169" i="12"/>
  <c r="D208" i="12" s="1"/>
  <c r="R79" i="14"/>
  <c r="T80" i="14"/>
  <c r="U95" i="12"/>
  <c r="U22" i="12"/>
  <c r="R42" i="8" s="1"/>
  <c r="AT43" i="5"/>
  <c r="S176" i="13"/>
  <c r="S174" i="13" s="1"/>
  <c r="BA166" i="14"/>
  <c r="S95" i="12"/>
  <c r="S22" i="12"/>
  <c r="P42" i="8" s="1"/>
  <c r="AL53" i="3"/>
  <c r="AM53" i="3"/>
  <c r="AM56" i="3"/>
  <c r="AM64" i="3" s="1"/>
  <c r="AL62" i="2"/>
  <c r="T97" i="14"/>
  <c r="R96" i="14"/>
  <c r="N58" i="8"/>
  <c r="P267" i="13"/>
  <c r="P268" i="13" s="1"/>
  <c r="P114" i="13"/>
  <c r="P98" i="13"/>
  <c r="P361" i="13"/>
  <c r="BJ261" i="13"/>
  <c r="BJ262" i="13" s="1"/>
  <c r="BJ263" i="13"/>
  <c r="BI282" i="13"/>
  <c r="BI269" i="13"/>
  <c r="AZ63" i="3"/>
  <c r="W165" i="14"/>
  <c r="I173" i="13" s="1"/>
  <c r="I212" i="13" s="1"/>
  <c r="W161" i="14"/>
  <c r="I169" i="13" s="1"/>
  <c r="I207" i="13" s="1"/>
  <c r="I309" i="13" s="1"/>
  <c r="W153" i="14"/>
  <c r="I161" i="13" s="1"/>
  <c r="I200" i="13" s="1"/>
  <c r="W163" i="14"/>
  <c r="I171" i="13" s="1"/>
  <c r="I209" i="13" s="1"/>
  <c r="W168" i="14"/>
  <c r="I176" i="13" s="1"/>
  <c r="W150" i="14"/>
  <c r="I158" i="13" s="1"/>
  <c r="I211" i="13" s="1"/>
  <c r="W162" i="14"/>
  <c r="I170" i="13" s="1"/>
  <c r="I208" i="13" s="1"/>
  <c r="W146" i="14"/>
  <c r="I154" i="13" s="1"/>
  <c r="W151" i="14"/>
  <c r="I159" i="13" s="1"/>
  <c r="I198" i="13" s="1"/>
  <c r="W141" i="14"/>
  <c r="I149" i="13" s="1"/>
  <c r="W139" i="14"/>
  <c r="I147" i="13" s="1"/>
  <c r="W157" i="14"/>
  <c r="I165" i="13" s="1"/>
  <c r="E161" i="12" s="1"/>
  <c r="W152" i="14"/>
  <c r="I160" i="13" s="1"/>
  <c r="I199" i="13" s="1"/>
  <c r="W158" i="14"/>
  <c r="I166" i="13" s="1"/>
  <c r="W124" i="14"/>
  <c r="I132" i="13" s="1"/>
  <c r="W140" i="14"/>
  <c r="I148" i="13" s="1"/>
  <c r="W138" i="14"/>
  <c r="I146" i="13" s="1"/>
  <c r="I195" i="13" s="1"/>
  <c r="W123" i="14"/>
  <c r="I131" i="13" s="1"/>
  <c r="I374" i="13" s="1"/>
  <c r="W129" i="14"/>
  <c r="I137" i="13" s="1"/>
  <c r="W125" i="14"/>
  <c r="I133" i="13" s="1"/>
  <c r="W135" i="14"/>
  <c r="I143" i="13" s="1"/>
  <c r="W134" i="14"/>
  <c r="I142" i="13" s="1"/>
  <c r="W108" i="14"/>
  <c r="I113" i="13" s="1"/>
  <c r="W126" i="14"/>
  <c r="I134" i="13" s="1"/>
  <c r="I192" i="13" s="1"/>
  <c r="W133" i="14"/>
  <c r="I141" i="13" s="1"/>
  <c r="W132" i="14"/>
  <c r="I140" i="13" s="1"/>
  <c r="W99" i="14"/>
  <c r="I104" i="13" s="1"/>
  <c r="W90" i="14"/>
  <c r="I94" i="13" s="1"/>
  <c r="W82" i="14"/>
  <c r="I86" i="13" s="1"/>
  <c r="W149" i="14"/>
  <c r="I157" i="13" s="1"/>
  <c r="W107" i="14"/>
  <c r="I112" i="13" s="1"/>
  <c r="W106" i="14"/>
  <c r="I111" i="13" s="1"/>
  <c r="W119" i="14"/>
  <c r="I127" i="13" s="1"/>
  <c r="W122" i="14"/>
  <c r="I130" i="13" s="1"/>
  <c r="W105" i="14"/>
  <c r="I110" i="13" s="1"/>
  <c r="W98" i="14"/>
  <c r="I103" i="13" s="1"/>
  <c r="W118" i="14"/>
  <c r="I126" i="13" s="1"/>
  <c r="W81" i="14"/>
  <c r="I85" i="13" s="1"/>
  <c r="W62" i="14"/>
  <c r="I66" i="13" s="1"/>
  <c r="W59" i="14"/>
  <c r="I63" i="13" s="1"/>
  <c r="W50" i="14"/>
  <c r="I54" i="13" s="1"/>
  <c r="W48" i="14"/>
  <c r="I52" i="13" s="1"/>
  <c r="W102" i="14"/>
  <c r="I107" i="13" s="1"/>
  <c r="W77" i="14"/>
  <c r="I81" i="13" s="1"/>
  <c r="W78" i="14"/>
  <c r="I82" i="13" s="1"/>
  <c r="W67" i="14"/>
  <c r="I71" i="13" s="1"/>
  <c r="W55" i="14"/>
  <c r="I59" i="13" s="1"/>
  <c r="W58" i="14"/>
  <c r="I62" i="13" s="1"/>
  <c r="W49" i="14"/>
  <c r="I53" i="13" s="1"/>
  <c r="W28" i="14"/>
  <c r="I32" i="13" s="1"/>
  <c r="W39" i="14"/>
  <c r="I44" i="13" s="1"/>
  <c r="W26" i="14"/>
  <c r="I30" i="13" s="1"/>
  <c r="W30" i="14"/>
  <c r="I34" i="13" s="1"/>
  <c r="W43" i="14"/>
  <c r="W33" i="14"/>
  <c r="I37" i="13" s="1"/>
  <c r="W27" i="14"/>
  <c r="I31" i="13" s="1"/>
  <c r="W32" i="14"/>
  <c r="I36" i="13" s="1"/>
  <c r="W36" i="14"/>
  <c r="I40" i="13" s="1"/>
  <c r="W29" i="14"/>
  <c r="I33" i="13" s="1"/>
  <c r="W25" i="14"/>
  <c r="I29" i="13" s="1"/>
  <c r="W18" i="14"/>
  <c r="I22" i="13" s="1"/>
  <c r="W11" i="14"/>
  <c r="I15" i="13" s="1"/>
  <c r="W24" i="14"/>
  <c r="I28" i="13" s="1"/>
  <c r="W31" i="14"/>
  <c r="I35" i="13" s="1"/>
  <c r="W14" i="14"/>
  <c r="I18" i="13" s="1"/>
  <c r="AA261" i="13"/>
  <c r="AA262" i="13" s="1"/>
  <c r="AA263" i="13"/>
  <c r="AW26" i="5"/>
  <c r="AW27" i="5" s="1"/>
  <c r="AW43" i="5" s="1"/>
  <c r="AD27" i="5"/>
  <c r="AD43" i="5" s="1"/>
  <c r="AG18" i="2"/>
  <c r="AG19" i="2"/>
  <c r="AG14" i="2"/>
  <c r="AG17" i="2"/>
  <c r="W24" i="13"/>
  <c r="W97" i="13"/>
  <c r="W361" i="13" s="1"/>
  <c r="BB32" i="5"/>
  <c r="AE49" i="3"/>
  <c r="AE55" i="3" s="1"/>
  <c r="GF110" i="14"/>
  <c r="BL117" i="13"/>
  <c r="E135" i="13"/>
  <c r="C132" i="12"/>
  <c r="C131" i="12" s="1"/>
  <c r="AL36" i="5"/>
  <c r="AL37" i="5" s="1"/>
  <c r="AL28" i="5"/>
  <c r="T23" i="14"/>
  <c r="R22" i="14"/>
  <c r="N96" i="12"/>
  <c r="K59" i="8" s="1"/>
  <c r="N112" i="12"/>
  <c r="K58" i="8"/>
  <c r="CJ53" i="2"/>
  <c r="AE63" i="1"/>
  <c r="AE49" i="1"/>
  <c r="AE55" i="1" s="1"/>
  <c r="AJ24" i="13"/>
  <c r="AJ97" i="13"/>
  <c r="AM63" i="3"/>
  <c r="R60" i="14"/>
  <c r="T61" i="14"/>
  <c r="D84" i="12"/>
  <c r="H211" i="13"/>
  <c r="D154" i="12"/>
  <c r="D207" i="12" s="1"/>
  <c r="E219" i="13"/>
  <c r="C164" i="12"/>
  <c r="I5" i="9"/>
  <c r="H3" i="9"/>
  <c r="H2" i="9"/>
  <c r="H4" i="9" s="1"/>
  <c r="X115" i="14"/>
  <c r="Z115" i="14" s="1"/>
  <c r="X4" i="14"/>
  <c r="AA2" i="14"/>
  <c r="X3" i="14"/>
  <c r="Z2" i="14"/>
  <c r="AR261" i="13"/>
  <c r="AR262" i="13" s="1"/>
  <c r="DK169" i="14"/>
  <c r="DL169" i="14" s="1"/>
  <c r="HF110" i="14"/>
  <c r="AN267" i="13"/>
  <c r="AN268" i="13" s="1"/>
  <c r="AN114" i="13"/>
  <c r="AN98" i="13"/>
  <c r="D44" i="5"/>
  <c r="AE63" i="3"/>
  <c r="E355" i="13"/>
  <c r="AL34" i="5"/>
  <c r="BN260" i="13"/>
  <c r="BN261" i="13"/>
  <c r="BN262" i="13" s="1"/>
  <c r="BN263" i="13"/>
  <c r="AV27" i="5"/>
  <c r="AV24" i="5"/>
  <c r="E174" i="13"/>
  <c r="E213" i="13" s="1"/>
  <c r="C171" i="12"/>
  <c r="C170" i="12" s="1"/>
  <c r="C209" i="12" s="1"/>
  <c r="AD34" i="5"/>
  <c r="AW31" i="5"/>
  <c r="AW34" i="5" s="1"/>
  <c r="BV53" i="3"/>
  <c r="BV56" i="3"/>
  <c r="BV64" i="3" s="1"/>
  <c r="AN53" i="2"/>
  <c r="E109" i="14"/>
  <c r="E94" i="14"/>
  <c r="C300" i="13"/>
  <c r="C23" i="13"/>
  <c r="F194" i="13"/>
  <c r="E150" i="13"/>
  <c r="C141" i="12"/>
  <c r="AP31" i="5"/>
  <c r="AP34" i="5" s="1"/>
  <c r="AB263" i="13"/>
  <c r="F258" i="13"/>
  <c r="F79" i="13"/>
  <c r="F348" i="13" s="1"/>
  <c r="CA97" i="13"/>
  <c r="CA24" i="13"/>
  <c r="H42" i="8" s="1"/>
  <c r="BW174" i="14"/>
  <c r="CR174" i="14"/>
  <c r="CX174" i="14"/>
  <c r="CU174" i="14"/>
  <c r="DA174" i="14"/>
  <c r="CC174" i="14"/>
  <c r="CO174" i="14"/>
  <c r="BW110" i="14"/>
  <c r="CF174" i="14"/>
  <c r="CI174" i="14"/>
  <c r="BZ174" i="14"/>
  <c r="CL174" i="14"/>
  <c r="DD174" i="14"/>
  <c r="Q127" i="14"/>
  <c r="G136" i="13"/>
  <c r="G135" i="13" s="1"/>
  <c r="K19" i="14"/>
  <c r="AE263" i="13"/>
  <c r="D26" i="12"/>
  <c r="AZ53" i="1"/>
  <c r="R91" i="14"/>
  <c r="T92" i="14"/>
  <c r="GC174" i="14"/>
  <c r="GC110" i="14"/>
  <c r="BK117" i="13"/>
  <c r="H209" i="13"/>
  <c r="D167" i="12"/>
  <c r="D205" i="12" s="1"/>
  <c r="AF28" i="1"/>
  <c r="AF61" i="1" s="1"/>
  <c r="AF30" i="1"/>
  <c r="AF46" i="1" s="1"/>
  <c r="AF47" i="1" s="1"/>
  <c r="AF48" i="1" s="1"/>
  <c r="AJ269" i="13"/>
  <c r="AJ282" i="13"/>
  <c r="AM62" i="2"/>
  <c r="AS43" i="3"/>
  <c r="AS44" i="3" s="1"/>
  <c r="AS43" i="1"/>
  <c r="AS44" i="1" s="1"/>
  <c r="AS43" i="2"/>
  <c r="AS44" i="2" s="1"/>
  <c r="BV24" i="13"/>
  <c r="BV97" i="13"/>
  <c r="BV361" i="13" s="1"/>
  <c r="AL43" i="5"/>
  <c r="T101" i="14"/>
  <c r="R100" i="14"/>
  <c r="T169" i="14"/>
  <c r="AH56" i="2"/>
  <c r="AH63" i="2" s="1"/>
  <c r="K171" i="14"/>
  <c r="BD212" i="13"/>
  <c r="T169" i="12"/>
  <c r="T208" i="12" s="1"/>
  <c r="BV109" i="14"/>
  <c r="BV94" i="14"/>
  <c r="AH56" i="3"/>
  <c r="AH64" i="3" s="1"/>
  <c r="AR263" i="13"/>
  <c r="Q120" i="14"/>
  <c r="G129" i="13"/>
  <c r="G128" i="13" s="1"/>
  <c r="G190" i="13" s="1"/>
  <c r="Q75" i="14"/>
  <c r="G80" i="13"/>
  <c r="AP261" i="13"/>
  <c r="AP262" i="13" s="1"/>
  <c r="AP263" i="13"/>
  <c r="W279" i="13"/>
  <c r="W278" i="13"/>
  <c r="AC27" i="5"/>
  <c r="AC43" i="5" s="1"/>
  <c r="AC42" i="5"/>
  <c r="AC24" i="5"/>
  <c r="V28" i="5"/>
  <c r="V36" i="5"/>
  <c r="V37" i="5" s="1"/>
  <c r="BK53" i="2"/>
  <c r="K143" i="14"/>
  <c r="AI261" i="13"/>
  <c r="AI262" i="13" s="1"/>
  <c r="AI263" i="13"/>
  <c r="AZ43" i="2"/>
  <c r="AZ44" i="2" s="1"/>
  <c r="AZ56" i="2" s="1"/>
  <c r="AZ43" i="3"/>
  <c r="AZ44" i="3" s="1"/>
  <c r="AZ43" i="1"/>
  <c r="AZ44" i="1" s="1"/>
  <c r="AZ56" i="1" s="1"/>
  <c r="BJ110" i="14"/>
  <c r="V117" i="13"/>
  <c r="AO97" i="13"/>
  <c r="AO361" i="13" s="1"/>
  <c r="AO24" i="13"/>
  <c r="AB261" i="13"/>
  <c r="AB262" i="13" s="1"/>
  <c r="BH174" i="14"/>
  <c r="AP27" i="5"/>
  <c r="AP24" i="5"/>
  <c r="D27" i="12"/>
  <c r="AR42" i="5"/>
  <c r="N146" i="12"/>
  <c r="AG53" i="2"/>
  <c r="EN174" i="14"/>
  <c r="EK174" i="14"/>
  <c r="F364" i="13"/>
  <c r="F144" i="13"/>
  <c r="BQ53" i="2"/>
  <c r="AH63" i="1"/>
  <c r="C173" i="12"/>
  <c r="DQ138" i="14"/>
  <c r="DN142" i="14"/>
  <c r="DO138" i="14"/>
  <c r="H200" i="13"/>
  <c r="D157" i="12"/>
  <c r="D196" i="12" s="1"/>
  <c r="Z44" i="4"/>
  <c r="Z45" i="4" s="1"/>
  <c r="Z62" i="4" s="1"/>
  <c r="CE110" i="14"/>
  <c r="AC117" i="13"/>
  <c r="GP110" i="14"/>
  <c r="GS174" i="14"/>
  <c r="AY24" i="5"/>
  <c r="H246" i="13"/>
  <c r="D32" i="12"/>
  <c r="AM53" i="1"/>
  <c r="AM56" i="1"/>
  <c r="AM63" i="1" s="1"/>
  <c r="I93" i="14"/>
  <c r="I20" i="14"/>
  <c r="BG109" i="14"/>
  <c r="BG94" i="14"/>
  <c r="AF97" i="13"/>
  <c r="AF24" i="13"/>
  <c r="AD98" i="13"/>
  <c r="AD114" i="13"/>
  <c r="AD267" i="13"/>
  <c r="AD268" i="13" s="1"/>
  <c r="BB33" i="5"/>
  <c r="G193" i="13"/>
  <c r="BV282" i="13"/>
  <c r="BV269" i="13"/>
  <c r="R103" i="14"/>
  <c r="T104" i="14"/>
  <c r="FK165" i="14"/>
  <c r="BE173" i="13" s="1"/>
  <c r="BE212" i="13" s="1"/>
  <c r="FZ109" i="14"/>
  <c r="FZ94" i="14"/>
  <c r="CJ53" i="3"/>
  <c r="DU110" i="14"/>
  <c r="AQ117" i="13"/>
  <c r="CE53" i="3"/>
  <c r="HE174" i="14"/>
  <c r="AC41" i="5"/>
  <c r="AE32" i="1"/>
  <c r="AE60" i="1"/>
  <c r="C64" i="4"/>
  <c r="D51" i="4"/>
  <c r="BF97" i="13"/>
  <c r="BF24" i="13"/>
  <c r="V43" i="5"/>
  <c r="BK62" i="2"/>
  <c r="AK267" i="13"/>
  <c r="AK268" i="13" s="1"/>
  <c r="AK114" i="13"/>
  <c r="AK98" i="13"/>
  <c r="AO269" i="13"/>
  <c r="AO282" i="13"/>
  <c r="V22" i="12"/>
  <c r="S42" i="8" s="1"/>
  <c r="V95" i="12"/>
  <c r="Q142" i="14"/>
  <c r="G145" i="13"/>
  <c r="G194" i="13" s="1"/>
  <c r="BE174" i="14"/>
  <c r="E188" i="11"/>
  <c r="E144" i="11"/>
  <c r="CN110" i="14"/>
  <c r="AF117" i="13"/>
  <c r="F41" i="13"/>
  <c r="DR109" i="14"/>
  <c r="DR94" i="14"/>
  <c r="C342" i="13"/>
  <c r="C352" i="13" s="1"/>
  <c r="C255" i="13"/>
  <c r="C261" i="13" s="1"/>
  <c r="C262" i="13" s="1"/>
  <c r="D109" i="12"/>
  <c r="R130" i="14"/>
  <c r="T131" i="14"/>
  <c r="GR110" i="14"/>
  <c r="BP117" i="13"/>
  <c r="E128" i="13"/>
  <c r="C125" i="12"/>
  <c r="C124" i="12" s="1"/>
  <c r="E359" i="13"/>
  <c r="AW269" i="13"/>
  <c r="AW282" i="13"/>
  <c r="BD130" i="14"/>
  <c r="BD136" i="14" s="1"/>
  <c r="BD143" i="14" s="1"/>
  <c r="T139" i="13"/>
  <c r="T21" i="12"/>
  <c r="BF282" i="13"/>
  <c r="BF269" i="13"/>
  <c r="L34" i="5"/>
  <c r="AQ31" i="5"/>
  <c r="AQ34" i="5" s="1"/>
  <c r="Q116" i="14"/>
  <c r="G125" i="13"/>
  <c r="G124" i="13" s="1"/>
  <c r="DN169" i="14"/>
  <c r="DN110" i="14"/>
  <c r="F108" i="13"/>
  <c r="AM195" i="13"/>
  <c r="AG62" i="1"/>
  <c r="E272" i="13"/>
  <c r="E247" i="13"/>
  <c r="E248" i="13"/>
  <c r="G93" i="11"/>
  <c r="G20" i="11"/>
  <c r="F28" i="5"/>
  <c r="F36" i="5"/>
  <c r="F37" i="5" s="1"/>
  <c r="BM282" i="13"/>
  <c r="BM269" i="13"/>
  <c r="BJ53" i="1"/>
  <c r="BQ62" i="2"/>
  <c r="G177" i="13"/>
  <c r="BJ62" i="1"/>
  <c r="AV269" i="13"/>
  <c r="AV282" i="13"/>
  <c r="V260" i="13"/>
  <c r="V263" i="13"/>
  <c r="V261" i="13"/>
  <c r="V262" i="13" s="1"/>
  <c r="AF282" i="13"/>
  <c r="AF269" i="13"/>
  <c r="R41" i="14"/>
  <c r="T42" i="14"/>
  <c r="D44" i="4"/>
  <c r="D45" i="4" s="1"/>
  <c r="D62" i="4"/>
  <c r="AL97" i="13"/>
  <c r="AL361" i="13" s="1"/>
  <c r="AL24" i="13"/>
  <c r="BS154" i="14"/>
  <c r="Y162" i="13" s="1"/>
  <c r="Y218" i="13" s="1"/>
  <c r="Y221" i="13" s="1"/>
  <c r="T128" i="14"/>
  <c r="R127" i="14"/>
  <c r="F93" i="11"/>
  <c r="F20" i="11"/>
  <c r="E43" i="2" s="1"/>
  <c r="CD114" i="13"/>
  <c r="CD115" i="13" s="1"/>
  <c r="CD98" i="13"/>
  <c r="AP14" i="5"/>
  <c r="U41" i="5"/>
  <c r="AT34" i="5"/>
  <c r="E93" i="11"/>
  <c r="E20" i="11"/>
  <c r="D43" i="2" s="1"/>
  <c r="CE53" i="1"/>
  <c r="R28" i="5"/>
  <c r="BF130" i="14"/>
  <c r="BF136" i="14" s="1"/>
  <c r="BF143" i="14" s="1"/>
  <c r="BG131" i="14"/>
  <c r="AT42" i="5"/>
  <c r="D366" i="13"/>
  <c r="AR53" i="2"/>
  <c r="BB42" i="5"/>
  <c r="BK53" i="1"/>
  <c r="AO261" i="13"/>
  <c r="AO262" i="13" s="1"/>
  <c r="AO263" i="13"/>
  <c r="S41" i="5"/>
  <c r="DF110" i="14"/>
  <c r="AL117" i="13"/>
  <c r="O136" i="14"/>
  <c r="O143" i="14" s="1"/>
  <c r="AI5" i="1"/>
  <c r="AI39" i="1"/>
  <c r="AI36" i="1" s="1"/>
  <c r="AJ8" i="1"/>
  <c r="AI7" i="1"/>
  <c r="AI38" i="1" s="1"/>
  <c r="G168" i="13"/>
  <c r="AH219" i="13"/>
  <c r="AG53" i="3"/>
  <c r="AG56" i="3"/>
  <c r="D278" i="13"/>
  <c r="D279" i="13"/>
  <c r="BA14" i="5"/>
  <c r="BB12" i="5"/>
  <c r="CJ62" i="2"/>
  <c r="T28" i="5"/>
  <c r="T36" i="5"/>
  <c r="T37" i="5" s="1"/>
  <c r="AO14" i="5"/>
  <c r="AX53" i="3"/>
  <c r="O95" i="12"/>
  <c r="O22" i="12"/>
  <c r="L42" i="8" s="1"/>
  <c r="Q91" i="14"/>
  <c r="G96" i="13"/>
  <c r="E353" i="13"/>
  <c r="AL260" i="13"/>
  <c r="AL261" i="13"/>
  <c r="AL262" i="13" s="1"/>
  <c r="AL263" i="13"/>
  <c r="BW53" i="1"/>
  <c r="EA110" i="14"/>
  <c r="AS117" i="13"/>
  <c r="BM110" i="14"/>
  <c r="W117" i="13"/>
  <c r="D34" i="12"/>
  <c r="X44" i="4"/>
  <c r="AS261" i="13"/>
  <c r="AS262" i="13" s="1"/>
  <c r="AS263" i="13"/>
  <c r="AA278" i="13"/>
  <c r="AA279" i="13"/>
  <c r="AY26" i="5"/>
  <c r="AY27" i="5" s="1"/>
  <c r="AJ27" i="5"/>
  <c r="AJ43" i="5" s="1"/>
  <c r="AQ169" i="14"/>
  <c r="CE53" i="2"/>
  <c r="AR34" i="5"/>
  <c r="BO97" i="13"/>
  <c r="BO361" i="13" s="1"/>
  <c r="BO24" i="13"/>
  <c r="AE43" i="5"/>
  <c r="BX169" i="14"/>
  <c r="BX110" i="14"/>
  <c r="AX110" i="14"/>
  <c r="R117" i="13"/>
  <c r="AU26" i="5"/>
  <c r="AU27" i="5" s="1"/>
  <c r="X27" i="5"/>
  <c r="X43" i="5" s="1"/>
  <c r="H93" i="14"/>
  <c r="H20" i="14"/>
  <c r="EH174" i="14"/>
  <c r="O7" i="2"/>
  <c r="O5" i="2"/>
  <c r="O39" i="2"/>
  <c r="P8" i="2"/>
  <c r="AH36" i="5"/>
  <c r="AH37" i="5" s="1"/>
  <c r="AH28" i="5"/>
  <c r="Q147" i="14"/>
  <c r="Q159" i="14" s="1"/>
  <c r="G156" i="13"/>
  <c r="G155" i="13" s="1"/>
  <c r="G197" i="13" s="1"/>
  <c r="L173" i="14"/>
  <c r="BD97" i="13"/>
  <c r="BD24" i="13"/>
  <c r="T43" i="5"/>
  <c r="BT43" i="3"/>
  <c r="BT44" i="3" s="1"/>
  <c r="BT43" i="2"/>
  <c r="BT44" i="2" s="1"/>
  <c r="BT43" i="1"/>
  <c r="BT44" i="1" s="1"/>
  <c r="T24" i="13"/>
  <c r="T97" i="13"/>
  <c r="T361" i="13" s="1"/>
  <c r="BO261" i="13"/>
  <c r="BO262" i="13" s="1"/>
  <c r="BO263" i="13"/>
  <c r="BL53" i="1"/>
  <c r="I370" i="13"/>
  <c r="I340" i="13"/>
  <c r="I363" i="13"/>
  <c r="I328" i="13"/>
  <c r="I298" i="13"/>
  <c r="I284" i="13"/>
  <c r="I271" i="13"/>
  <c r="I229" i="13"/>
  <c r="I186" i="13"/>
  <c r="I253" i="13"/>
  <c r="I120" i="13"/>
  <c r="I6" i="13"/>
  <c r="J4" i="13"/>
  <c r="I5" i="13"/>
  <c r="I7" i="13" s="1"/>
  <c r="X185" i="12"/>
  <c r="Q130" i="14"/>
  <c r="G139" i="13"/>
  <c r="G138" i="13" s="1"/>
  <c r="AR53" i="1"/>
  <c r="BH97" i="13"/>
  <c r="BH361" i="13" s="1"/>
  <c r="BH24" i="13"/>
  <c r="Q79" i="14"/>
  <c r="G84" i="13"/>
  <c r="G83" i="13" s="1"/>
  <c r="G349" i="13" s="1"/>
  <c r="BY110" i="14"/>
  <c r="AA117" i="13"/>
  <c r="AN24" i="5"/>
  <c r="AN27" i="5"/>
  <c r="AN43" i="5" s="1"/>
  <c r="AO34" i="5"/>
  <c r="C366" i="13"/>
  <c r="BR97" i="13"/>
  <c r="BR361" i="13" s="1"/>
  <c r="BR24" i="13"/>
  <c r="AH43" i="5"/>
  <c r="BB372" i="13"/>
  <c r="BB373" i="13"/>
  <c r="BD260" i="13"/>
  <c r="BD263" i="13"/>
  <c r="BD261" i="13"/>
  <c r="BD262" i="13" s="1"/>
  <c r="EO110" i="14"/>
  <c r="BE267" i="13"/>
  <c r="BE268" i="13" s="1"/>
  <c r="BE98" i="13"/>
  <c r="BE114" i="13"/>
  <c r="T148" i="14"/>
  <c r="R147" i="14"/>
  <c r="R159" i="14" s="1"/>
  <c r="AY34" i="5"/>
  <c r="Z373" i="13"/>
  <c r="Z372" i="13"/>
  <c r="F72" i="13"/>
  <c r="F347" i="13" s="1"/>
  <c r="CT110" i="14"/>
  <c r="AH117" i="13"/>
  <c r="J44" i="4"/>
  <c r="J45" i="4" s="1"/>
  <c r="J62" i="4"/>
  <c r="FK110" i="14"/>
  <c r="BE117" i="13"/>
  <c r="Y13" i="4"/>
  <c r="BI190" i="13"/>
  <c r="AW267" i="13"/>
  <c r="AW268" i="13" s="1"/>
  <c r="AW114" i="13"/>
  <c r="AW98" i="13"/>
  <c r="M44" i="5"/>
  <c r="R5" i="14"/>
  <c r="T6" i="14"/>
  <c r="H281" i="13"/>
  <c r="H254" i="13"/>
  <c r="D28" i="12"/>
  <c r="H374" i="13"/>
  <c r="D127" i="12"/>
  <c r="H199" i="13"/>
  <c r="D156" i="12"/>
  <c r="D195" i="12" s="1"/>
  <c r="DO109" i="14"/>
  <c r="DO94" i="14"/>
  <c r="BM63" i="1"/>
  <c r="AU24" i="13"/>
  <c r="AU97" i="13"/>
  <c r="AU361" i="13" s="1"/>
  <c r="K43" i="5"/>
  <c r="AJ34" i="5"/>
  <c r="BZ53" i="3"/>
  <c r="L5" i="8"/>
  <c r="M4" i="8"/>
  <c r="BT97" i="13"/>
  <c r="BT24" i="13"/>
  <c r="FE109" i="14"/>
  <c r="FE94" i="14"/>
  <c r="T269" i="13"/>
  <c r="T282" i="13"/>
  <c r="AB24" i="13"/>
  <c r="AB97" i="13"/>
  <c r="BL62" i="1"/>
  <c r="BV261" i="13"/>
  <c r="BV262" i="13" s="1"/>
  <c r="CB53" i="1"/>
  <c r="BO269" i="13"/>
  <c r="BO282" i="13"/>
  <c r="AR62" i="1"/>
  <c r="BK53" i="3"/>
  <c r="BH282" i="13"/>
  <c r="BH269" i="13"/>
  <c r="R200" i="13"/>
  <c r="R167" i="13"/>
  <c r="E27" i="5"/>
  <c r="E43" i="5" s="1"/>
  <c r="E42" i="5"/>
  <c r="E24" i="5"/>
  <c r="Q60" i="14"/>
  <c r="G65" i="13"/>
  <c r="G64" i="13" s="1"/>
  <c r="G346" i="13" s="1"/>
  <c r="EM110" i="14"/>
  <c r="AW117" i="13"/>
  <c r="AI97" i="13"/>
  <c r="AI24" i="13"/>
  <c r="F251" i="13"/>
  <c r="F245" i="13"/>
  <c r="F294" i="13"/>
  <c r="F250" i="13"/>
  <c r="F243" i="13"/>
  <c r="G239" i="13"/>
  <c r="G241" i="13" s="1"/>
  <c r="EE174" i="14"/>
  <c r="AE97" i="13"/>
  <c r="AE361" i="13" s="1"/>
  <c r="AE24" i="13"/>
  <c r="N38" i="2"/>
  <c r="N36" i="2"/>
  <c r="FN110" i="14"/>
  <c r="BF117" i="13"/>
  <c r="BR269" i="13"/>
  <c r="BR282" i="13"/>
  <c r="AX34" i="5"/>
  <c r="AX36" i="5" s="1"/>
  <c r="AX37" i="5" s="1"/>
  <c r="BE361" i="13"/>
  <c r="BW62" i="2"/>
  <c r="E206" i="13"/>
  <c r="E189" i="13"/>
  <c r="H333" i="13"/>
  <c r="H338" i="13" s="1"/>
  <c r="D20" i="12"/>
  <c r="R44" i="14"/>
  <c r="T45" i="14"/>
  <c r="T167" i="14"/>
  <c r="R166" i="14"/>
  <c r="R170" i="14" s="1"/>
  <c r="BM63" i="2"/>
  <c r="AU263" i="13"/>
  <c r="AU261" i="13"/>
  <c r="AU262" i="13" s="1"/>
  <c r="U44" i="4"/>
  <c r="G74" i="1"/>
  <c r="BZ53" i="1"/>
  <c r="HG109" i="14"/>
  <c r="HG94" i="14"/>
  <c r="G44" i="4"/>
  <c r="G45" i="4" s="1"/>
  <c r="G62" i="4" s="1"/>
  <c r="BT269" i="13"/>
  <c r="BT282" i="13"/>
  <c r="ES110" i="14"/>
  <c r="AY117" i="13"/>
  <c r="P8" i="1"/>
  <c r="O39" i="1"/>
  <c r="O36" i="1" s="1"/>
  <c r="O7" i="1"/>
  <c r="O5" i="1"/>
  <c r="AB269" i="13"/>
  <c r="AB282" i="13"/>
  <c r="BL53" i="3"/>
  <c r="GI109" i="14"/>
  <c r="GI94" i="14"/>
  <c r="BA33" i="5"/>
  <c r="AI36" i="5"/>
  <c r="AI37" i="5" s="1"/>
  <c r="AI28" i="5"/>
  <c r="BH263" i="13"/>
  <c r="BH261" i="13"/>
  <c r="BH262" i="13" s="1"/>
  <c r="GE169" i="14"/>
  <c r="BE269" i="13"/>
  <c r="BE282" i="13"/>
  <c r="F26" i="13"/>
  <c r="F341" i="13" s="1"/>
  <c r="Q22" i="14"/>
  <c r="G27" i="13"/>
  <c r="E259" i="13"/>
  <c r="E101" i="13"/>
  <c r="E367" i="13" s="1"/>
  <c r="O361" i="13"/>
  <c r="O24" i="13"/>
  <c r="O97" i="13"/>
  <c r="I27" i="5"/>
  <c r="I43" i="5" s="1"/>
  <c r="BK174" i="14"/>
  <c r="F48" i="13"/>
  <c r="F344" i="13" s="1"/>
  <c r="Q12" i="14"/>
  <c r="G17" i="13"/>
  <c r="HH174" i="14"/>
  <c r="AE282" i="13"/>
  <c r="AE269" i="13"/>
  <c r="AA45" i="4"/>
  <c r="AA62" i="4" s="1"/>
  <c r="BL43" i="3"/>
  <c r="BL44" i="3" s="1"/>
  <c r="BL56" i="3" s="1"/>
  <c r="BL43" i="2"/>
  <c r="BL44" i="2" s="1"/>
  <c r="BL56" i="2" s="1"/>
  <c r="BL43" i="1"/>
  <c r="BL44" i="1" s="1"/>
  <c r="BL56" i="1" s="1"/>
  <c r="T13" i="14"/>
  <c r="R12" i="14"/>
  <c r="D130" i="12"/>
  <c r="Q100" i="14"/>
  <c r="G106" i="13"/>
  <c r="BM64" i="3"/>
  <c r="AV31" i="5"/>
  <c r="AV34" i="5" s="1"/>
  <c r="AA34" i="5"/>
  <c r="AA36" i="5" s="1"/>
  <c r="BA31" i="5"/>
  <c r="AS14" i="5"/>
  <c r="BL53" i="2"/>
  <c r="CB109" i="14"/>
  <c r="CB94" i="14"/>
  <c r="Q68" i="14"/>
  <c r="G73" i="13"/>
  <c r="G72" i="13" s="1"/>
  <c r="G347" i="13" s="1"/>
  <c r="AR53" i="3"/>
  <c r="BS97" i="13"/>
  <c r="BS24" i="13"/>
  <c r="AI43" i="5"/>
  <c r="AN14" i="5"/>
  <c r="AG27" i="5"/>
  <c r="O282" i="13"/>
  <c r="O269" i="13"/>
  <c r="F365" i="13"/>
  <c r="F220" i="13"/>
  <c r="F221" i="13" s="1"/>
  <c r="F167" i="13"/>
  <c r="E351" i="13"/>
  <c r="F95" i="13"/>
  <c r="F267" i="13" s="1"/>
  <c r="F307" i="13" s="1"/>
  <c r="BK282" i="13"/>
  <c r="BK269" i="13"/>
  <c r="L109" i="14"/>
  <c r="L110" i="14" s="1"/>
  <c r="L94" i="14"/>
  <c r="EB174" i="14"/>
  <c r="R372" i="13"/>
  <c r="BC192" i="13"/>
  <c r="E155" i="13"/>
  <c r="E197" i="13" s="1"/>
  <c r="C152" i="12"/>
  <c r="C151" i="12" s="1"/>
  <c r="C193" i="12" s="1"/>
  <c r="K41" i="5"/>
  <c r="AA28" i="5"/>
  <c r="AF53" i="1"/>
  <c r="R116" i="14"/>
  <c r="T117" i="14"/>
  <c r="D145" i="12"/>
  <c r="CW110" i="14"/>
  <c r="AI117" i="13"/>
  <c r="BJ97" i="13"/>
  <c r="BJ24" i="13"/>
  <c r="Z43" i="5"/>
  <c r="BZ62" i="1"/>
  <c r="N38" i="1"/>
  <c r="BQ97" i="13"/>
  <c r="BQ24" i="13"/>
  <c r="AG43" i="5"/>
  <c r="E365" i="13"/>
  <c r="E220" i="13"/>
  <c r="E221" i="13" s="1"/>
  <c r="C149" i="12"/>
  <c r="BL62" i="2"/>
  <c r="CB53" i="2"/>
  <c r="H121" i="13"/>
  <c r="H123" i="13" s="1"/>
  <c r="H122" i="13"/>
  <c r="BP56" i="1"/>
  <c r="BP63" i="1" s="1"/>
  <c r="BP53" i="1"/>
  <c r="X267" i="13"/>
  <c r="X268" i="13" s="1"/>
  <c r="X114" i="13"/>
  <c r="X98" i="13"/>
  <c r="X361" i="13"/>
  <c r="BS260" i="13"/>
  <c r="BS263" i="13"/>
  <c r="BS261" i="13"/>
  <c r="BS262" i="13" s="1"/>
  <c r="BM261" i="13"/>
  <c r="BM262" i="13" s="1"/>
  <c r="BM263" i="13"/>
  <c r="E354" i="13"/>
  <c r="HA110" i="14"/>
  <c r="BS117" i="13"/>
  <c r="AO372" i="13"/>
  <c r="AO373" i="13"/>
  <c r="AP372" i="13"/>
  <c r="E173" i="14"/>
  <c r="Q97" i="13"/>
  <c r="Q24" i="13"/>
  <c r="GY174" i="14"/>
  <c r="DY174" i="14"/>
  <c r="AY42" i="5"/>
  <c r="E258" i="13"/>
  <c r="E79" i="13"/>
  <c r="E348" i="13" s="1"/>
  <c r="E358" i="13" s="1"/>
  <c r="BI53" i="1"/>
  <c r="AU31" i="5"/>
  <c r="AU34" i="5" s="1"/>
  <c r="X34" i="5"/>
  <c r="BE263" i="13"/>
  <c r="BE261" i="13"/>
  <c r="BE262" i="13" s="1"/>
  <c r="BQ269" i="13"/>
  <c r="BQ282" i="13"/>
  <c r="BP56" i="2"/>
  <c r="BP63" i="2" s="1"/>
  <c r="BP53" i="2"/>
  <c r="AJ8" i="3"/>
  <c r="AI5" i="3"/>
  <c r="AI39" i="3"/>
  <c r="AI62" i="3"/>
  <c r="AI7" i="3"/>
  <c r="T44" i="4"/>
  <c r="T45" i="4" s="1"/>
  <c r="T62" i="4"/>
  <c r="O159" i="14"/>
  <c r="O171" i="14" s="1"/>
  <c r="Q282" i="13"/>
  <c r="Q269" i="13"/>
  <c r="HB174" i="14"/>
  <c r="AC44" i="4"/>
  <c r="AC45" i="4" s="1"/>
  <c r="AC62" i="4" s="1"/>
  <c r="AF28" i="5"/>
  <c r="AF36" i="5"/>
  <c r="AF37" i="5" s="1"/>
  <c r="BI53" i="2"/>
  <c r="Q112" i="12" l="1"/>
  <c r="Q113" i="12" s="1"/>
  <c r="W95" i="12"/>
  <c r="J112" i="12"/>
  <c r="L112" i="12"/>
  <c r="BA27" i="5"/>
  <c r="BA28" i="5" s="1"/>
  <c r="Z95" i="12"/>
  <c r="L96" i="12"/>
  <c r="I59" i="8" s="1"/>
  <c r="Z22" i="12"/>
  <c r="C359" i="13"/>
  <c r="C353" i="13"/>
  <c r="C95" i="12"/>
  <c r="C112" i="12" s="1"/>
  <c r="C178" i="12" s="1"/>
  <c r="C357" i="13"/>
  <c r="Q115" i="12"/>
  <c r="Q116" i="12" s="1"/>
  <c r="H115" i="12"/>
  <c r="H116" i="12" s="1"/>
  <c r="D20" i="11"/>
  <c r="L115" i="12"/>
  <c r="M115" i="12"/>
  <c r="G96" i="12"/>
  <c r="BZ98" i="13"/>
  <c r="C22" i="12"/>
  <c r="Q44" i="5"/>
  <c r="C181" i="13"/>
  <c r="BB34" i="5"/>
  <c r="BB36" i="5" s="1"/>
  <c r="BB37" i="5" s="1"/>
  <c r="BB28" i="5"/>
  <c r="R171" i="14"/>
  <c r="AU28" i="5"/>
  <c r="AU36" i="5"/>
  <c r="AU37" i="5" s="1"/>
  <c r="AU43" i="5"/>
  <c r="O173" i="14"/>
  <c r="AY28" i="5"/>
  <c r="AY36" i="5"/>
  <c r="AY37" i="5" s="1"/>
  <c r="AY43" i="5"/>
  <c r="AA37" i="5"/>
  <c r="AA44" i="5"/>
  <c r="BQ267" i="13"/>
  <c r="BQ268" i="13" s="1"/>
  <c r="BQ114" i="13"/>
  <c r="BQ98" i="13"/>
  <c r="AQ43" i="3"/>
  <c r="AQ44" i="3" s="1"/>
  <c r="AQ43" i="2"/>
  <c r="AQ44" i="2" s="1"/>
  <c r="AQ43" i="1"/>
  <c r="AQ44" i="1" s="1"/>
  <c r="O267" i="13"/>
  <c r="O268" i="13" s="1"/>
  <c r="O114" i="13"/>
  <c r="O98" i="13"/>
  <c r="U45" i="4"/>
  <c r="U62" i="4" s="1"/>
  <c r="AP44" i="4"/>
  <c r="AP45" i="4" s="1"/>
  <c r="AE267" i="13"/>
  <c r="AE268" i="13" s="1"/>
  <c r="AE114" i="13"/>
  <c r="AE98" i="13"/>
  <c r="BJ43" i="2"/>
  <c r="BJ44" i="2" s="1"/>
  <c r="BJ43" i="3"/>
  <c r="BJ44" i="3" s="1"/>
  <c r="BJ43" i="1"/>
  <c r="BJ44" i="1" s="1"/>
  <c r="U115" i="12"/>
  <c r="T147" i="14"/>
  <c r="H156" i="13"/>
  <c r="X28" i="5"/>
  <c r="X36" i="5"/>
  <c r="X37" i="5" s="1"/>
  <c r="E278" i="13"/>
  <c r="E279" i="13"/>
  <c r="T95" i="12"/>
  <c r="T22" i="12"/>
  <c r="Q42" i="8" s="1"/>
  <c r="AS43" i="5"/>
  <c r="AS56" i="2"/>
  <c r="AS63" i="2" s="1"/>
  <c r="Z165" i="14"/>
  <c r="J173" i="13" s="1"/>
  <c r="J212" i="13" s="1"/>
  <c r="Z163" i="14"/>
  <c r="J171" i="13" s="1"/>
  <c r="J209" i="13" s="1"/>
  <c r="Z168" i="14"/>
  <c r="J176" i="13" s="1"/>
  <c r="Z162" i="14"/>
  <c r="J170" i="13" s="1"/>
  <c r="J208" i="13" s="1"/>
  <c r="Z161" i="14"/>
  <c r="J169" i="13" s="1"/>
  <c r="J207" i="13" s="1"/>
  <c r="J309" i="13" s="1"/>
  <c r="Z150" i="14"/>
  <c r="J158" i="13" s="1"/>
  <c r="J211" i="13" s="1"/>
  <c r="Z157" i="14"/>
  <c r="J165" i="13" s="1"/>
  <c r="F161" i="12" s="1"/>
  <c r="Z140" i="14"/>
  <c r="J148" i="13" s="1"/>
  <c r="Z138" i="14"/>
  <c r="J146" i="13" s="1"/>
  <c r="J195" i="13" s="1"/>
  <c r="Z135" i="14"/>
  <c r="J143" i="13" s="1"/>
  <c r="Z151" i="14"/>
  <c r="J159" i="13" s="1"/>
  <c r="J198" i="13" s="1"/>
  <c r="Z141" i="14"/>
  <c r="J149" i="13" s="1"/>
  <c r="J196" i="13" s="1"/>
  <c r="Z158" i="14"/>
  <c r="J166" i="13" s="1"/>
  <c r="Z152" i="14"/>
  <c r="J160" i="13" s="1"/>
  <c r="J199" i="13" s="1"/>
  <c r="Z153" i="14"/>
  <c r="J161" i="13" s="1"/>
  <c r="J200" i="13" s="1"/>
  <c r="Z133" i="14"/>
  <c r="J141" i="13" s="1"/>
  <c r="Z125" i="14"/>
  <c r="J133" i="13" s="1"/>
  <c r="Z123" i="14"/>
  <c r="J131" i="13" s="1"/>
  <c r="Z118" i="14"/>
  <c r="J126" i="13" s="1"/>
  <c r="Z108" i="14"/>
  <c r="J113" i="13" s="1"/>
  <c r="Z106" i="14"/>
  <c r="J111" i="13" s="1"/>
  <c r="Z149" i="14"/>
  <c r="J157" i="13" s="1"/>
  <c r="Z139" i="14"/>
  <c r="J147" i="13" s="1"/>
  <c r="Z146" i="14"/>
  <c r="J154" i="13" s="1"/>
  <c r="Z126" i="14"/>
  <c r="J134" i="13" s="1"/>
  <c r="J192" i="13" s="1"/>
  <c r="Z132" i="14"/>
  <c r="J140" i="13" s="1"/>
  <c r="Z129" i="14"/>
  <c r="J137" i="13" s="1"/>
  <c r="Z134" i="14"/>
  <c r="J142" i="13" s="1"/>
  <c r="Z122" i="14"/>
  <c r="J130" i="13" s="1"/>
  <c r="Z107" i="14"/>
  <c r="J112" i="13" s="1"/>
  <c r="Z105" i="14"/>
  <c r="J110" i="13" s="1"/>
  <c r="Z119" i="14"/>
  <c r="J127" i="13" s="1"/>
  <c r="Z124" i="14"/>
  <c r="J132" i="13" s="1"/>
  <c r="Z81" i="14"/>
  <c r="J85" i="13" s="1"/>
  <c r="Z102" i="14"/>
  <c r="J107" i="13" s="1"/>
  <c r="Z82" i="14"/>
  <c r="J86" i="13" s="1"/>
  <c r="Z98" i="14"/>
  <c r="J103" i="13" s="1"/>
  <c r="Z99" i="14"/>
  <c r="J104" i="13" s="1"/>
  <c r="Z90" i="14"/>
  <c r="J94" i="13" s="1"/>
  <c r="Z77" i="14"/>
  <c r="J81" i="13" s="1"/>
  <c r="Z59" i="14"/>
  <c r="J63" i="13" s="1"/>
  <c r="Z78" i="14"/>
  <c r="J82" i="13" s="1"/>
  <c r="Z55" i="14"/>
  <c r="J59" i="13" s="1"/>
  <c r="Z62" i="14"/>
  <c r="J66" i="13" s="1"/>
  <c r="Z58" i="14"/>
  <c r="J62" i="13" s="1"/>
  <c r="Z67" i="14"/>
  <c r="J71" i="13" s="1"/>
  <c r="Z49" i="14"/>
  <c r="J53" i="13" s="1"/>
  <c r="Z43" i="14"/>
  <c r="Z30" i="14"/>
  <c r="J34" i="13" s="1"/>
  <c r="Z50" i="14"/>
  <c r="J54" i="13" s="1"/>
  <c r="Z36" i="14"/>
  <c r="J40" i="13" s="1"/>
  <c r="Z48" i="14"/>
  <c r="J52" i="13" s="1"/>
  <c r="Z26" i="14"/>
  <c r="J30" i="13" s="1"/>
  <c r="Z33" i="14"/>
  <c r="J37" i="13" s="1"/>
  <c r="Z27" i="14"/>
  <c r="J31" i="13" s="1"/>
  <c r="Z32" i="14"/>
  <c r="J36" i="13" s="1"/>
  <c r="Z25" i="14"/>
  <c r="J29" i="13" s="1"/>
  <c r="Z39" i="14"/>
  <c r="J44" i="13" s="1"/>
  <c r="Z31" i="14"/>
  <c r="J35" i="13" s="1"/>
  <c r="Z28" i="14"/>
  <c r="J32" i="13" s="1"/>
  <c r="Z18" i="14"/>
  <c r="J22" i="13" s="1"/>
  <c r="J333" i="13" s="1"/>
  <c r="J338" i="13" s="1"/>
  <c r="Z11" i="14"/>
  <c r="J15" i="13" s="1"/>
  <c r="Z24" i="14"/>
  <c r="J28" i="13" s="1"/>
  <c r="Z29" i="14"/>
  <c r="J33" i="13" s="1"/>
  <c r="Z14" i="14"/>
  <c r="J18" i="13" s="1"/>
  <c r="J302" i="13" s="1"/>
  <c r="W76" i="14"/>
  <c r="U75" i="14"/>
  <c r="U79" i="14"/>
  <c r="W80" i="14"/>
  <c r="U147" i="14"/>
  <c r="W148" i="14"/>
  <c r="T159" i="14"/>
  <c r="H153" i="13"/>
  <c r="BD53" i="3"/>
  <c r="AP267" i="13"/>
  <c r="AP268" i="13" s="1"/>
  <c r="AP114" i="13"/>
  <c r="AP98" i="13"/>
  <c r="F44" i="5"/>
  <c r="G206" i="13"/>
  <c r="G214" i="13" s="1"/>
  <c r="G189" i="13"/>
  <c r="O177" i="13"/>
  <c r="O178" i="13" s="1"/>
  <c r="AO170" i="14"/>
  <c r="AO171" i="14" s="1"/>
  <c r="AO173" i="14" s="1"/>
  <c r="N173" i="14"/>
  <c r="T120" i="14"/>
  <c r="H129" i="13"/>
  <c r="AY267" i="13"/>
  <c r="AY268" i="13" s="1"/>
  <c r="AY114" i="13"/>
  <c r="AY98" i="13"/>
  <c r="O44" i="5"/>
  <c r="AH282" i="13"/>
  <c r="AH269" i="13"/>
  <c r="Y267" i="13"/>
  <c r="Y268" i="13" s="1"/>
  <c r="Y98" i="13"/>
  <c r="Y114" i="13"/>
  <c r="BX56" i="1"/>
  <c r="BX63" i="1" s="1"/>
  <c r="AD45" i="4"/>
  <c r="AD62" i="4" s="1"/>
  <c r="AJ43" i="3"/>
  <c r="AJ44" i="3" s="1"/>
  <c r="AJ43" i="2"/>
  <c r="AJ43" i="1"/>
  <c r="AJ44" i="1" s="1"/>
  <c r="S118" i="13"/>
  <c r="S115" i="13"/>
  <c r="S188" i="13"/>
  <c r="T91" i="14"/>
  <c r="H96" i="13"/>
  <c r="H95" i="13" s="1"/>
  <c r="H267" i="13" s="1"/>
  <c r="H307" i="13" s="1"/>
  <c r="H310" i="13" s="1"/>
  <c r="D188" i="12"/>
  <c r="AD43" i="3"/>
  <c r="AD43" i="1"/>
  <c r="AD43" i="2"/>
  <c r="I121" i="13"/>
  <c r="I123" i="13" s="1"/>
  <c r="I122" i="13"/>
  <c r="BS43" i="2"/>
  <c r="BS44" i="2" s="1"/>
  <c r="BS43" i="1"/>
  <c r="BS44" i="1" s="1"/>
  <c r="BS43" i="3"/>
  <c r="BS44" i="3" s="1"/>
  <c r="AU43" i="2"/>
  <c r="AU44" i="2" s="1"/>
  <c r="AU43" i="3"/>
  <c r="AU44" i="3" s="1"/>
  <c r="AU43" i="1"/>
  <c r="AU44" i="1" s="1"/>
  <c r="AZ63" i="2"/>
  <c r="AS56" i="1"/>
  <c r="AS63" i="1" s="1"/>
  <c r="K93" i="14"/>
  <c r="K20" i="14"/>
  <c r="AA115" i="14"/>
  <c r="AC115" i="14" s="1"/>
  <c r="AD2" i="14"/>
  <c r="AC2" i="14"/>
  <c r="AA4" i="14"/>
  <c r="AA3" i="14"/>
  <c r="AY361" i="13"/>
  <c r="Y361" i="13"/>
  <c r="BX56" i="3"/>
  <c r="BX64" i="3" s="1"/>
  <c r="BS110" i="14"/>
  <c r="Y117" i="13"/>
  <c r="U267" i="13"/>
  <c r="U268" i="13" s="1"/>
  <c r="U98" i="13"/>
  <c r="U114" i="13"/>
  <c r="AR267" i="13"/>
  <c r="AR268" i="13" s="1"/>
  <c r="AR98" i="13"/>
  <c r="AR114" i="13"/>
  <c r="H44" i="5"/>
  <c r="CA43" i="1"/>
  <c r="CA44" i="1" s="1"/>
  <c r="CA43" i="3"/>
  <c r="CA44" i="3" s="1"/>
  <c r="CA43" i="2"/>
  <c r="CA44" i="2" s="1"/>
  <c r="BG43" i="3"/>
  <c r="BG44" i="3" s="1"/>
  <c r="BG43" i="1"/>
  <c r="BG44" i="1" s="1"/>
  <c r="BG43" i="2"/>
  <c r="BG44" i="2" s="1"/>
  <c r="BL267" i="13"/>
  <c r="BL268" i="13" s="1"/>
  <c r="BL114" i="13"/>
  <c r="BL98" i="13"/>
  <c r="AB44" i="5"/>
  <c r="FK126" i="14"/>
  <c r="BE134" i="13" s="1"/>
  <c r="BE192" i="13" s="1"/>
  <c r="T37" i="14"/>
  <c r="H42" i="13"/>
  <c r="I4" i="10"/>
  <c r="I3" i="10"/>
  <c r="I5" i="10" s="1"/>
  <c r="J2" i="10"/>
  <c r="X96" i="12"/>
  <c r="U59" i="8" s="1"/>
  <c r="X112" i="12"/>
  <c r="U58" i="8"/>
  <c r="CZ110" i="14"/>
  <c r="AJ117" i="13"/>
  <c r="N115" i="12" s="1"/>
  <c r="N116" i="12" s="1"/>
  <c r="I44" i="9"/>
  <c r="I50" i="9" s="1"/>
  <c r="I70" i="9"/>
  <c r="Q19" i="14"/>
  <c r="AQ188" i="13"/>
  <c r="AQ118" i="13"/>
  <c r="AQ115" i="13"/>
  <c r="AV12" i="5"/>
  <c r="AV13" i="5"/>
  <c r="AW9" i="5"/>
  <c r="BL361" i="13"/>
  <c r="AL43" i="2"/>
  <c r="AL44" i="2" s="1"/>
  <c r="AL43" i="3"/>
  <c r="AL44" i="3" s="1"/>
  <c r="AL43" i="1"/>
  <c r="AL44" i="1" s="1"/>
  <c r="U159" i="14"/>
  <c r="W145" i="14"/>
  <c r="P188" i="13"/>
  <c r="P202" i="13" s="1"/>
  <c r="P223" i="13" s="1"/>
  <c r="P118" i="13"/>
  <c r="P115" i="13"/>
  <c r="DE160" i="14"/>
  <c r="DC160" i="14"/>
  <c r="AI219" i="13"/>
  <c r="M164" i="12"/>
  <c r="AF32" i="3"/>
  <c r="AG9" i="3"/>
  <c r="AF61" i="3"/>
  <c r="C210" i="12"/>
  <c r="AU14" i="5"/>
  <c r="AS28" i="5"/>
  <c r="AS36" i="5"/>
  <c r="AS37" i="5" s="1"/>
  <c r="T138" i="13"/>
  <c r="H135" i="12"/>
  <c r="H134" i="12" s="1"/>
  <c r="AF267" i="13"/>
  <c r="AF268" i="13" s="1"/>
  <c r="AF114" i="13"/>
  <c r="AF98" i="13"/>
  <c r="W97" i="14"/>
  <c r="U96" i="14"/>
  <c r="T79" i="14"/>
  <c r="H84" i="13"/>
  <c r="H83" i="13" s="1"/>
  <c r="H349" i="13" s="1"/>
  <c r="G245" i="13"/>
  <c r="G251" i="13"/>
  <c r="G250" i="13"/>
  <c r="G294" i="13"/>
  <c r="H239" i="13"/>
  <c r="H241" i="13" s="1"/>
  <c r="G243" i="13"/>
  <c r="FE110" i="14"/>
  <c r="BC117" i="13"/>
  <c r="BV110" i="14"/>
  <c r="Z117" i="13"/>
  <c r="T12" i="14"/>
  <c r="H17" i="13"/>
  <c r="O38" i="1"/>
  <c r="G219" i="13"/>
  <c r="H163" i="13"/>
  <c r="H201" i="13" s="1"/>
  <c r="D160" i="12"/>
  <c r="D159" i="12" s="1"/>
  <c r="D197" i="12" s="1"/>
  <c r="J184" i="12"/>
  <c r="J113" i="12"/>
  <c r="I96" i="12"/>
  <c r="I112" i="12"/>
  <c r="P7" i="3"/>
  <c r="P39" i="3"/>
  <c r="Q8" i="3"/>
  <c r="P5" i="3"/>
  <c r="T68" i="14"/>
  <c r="H73" i="13"/>
  <c r="AJ28" i="3"/>
  <c r="AK25" i="3" s="1"/>
  <c r="AJ30" i="3"/>
  <c r="AJ46" i="3" s="1"/>
  <c r="AJ47" i="3" s="1"/>
  <c r="AJ48" i="3" s="1"/>
  <c r="F300" i="13"/>
  <c r="F23" i="13"/>
  <c r="EJ110" i="14"/>
  <c r="AV117" i="13"/>
  <c r="R115" i="12" s="1"/>
  <c r="AF43" i="3"/>
  <c r="AF44" i="3" s="1"/>
  <c r="AF43" i="1"/>
  <c r="AF44" i="1" s="1"/>
  <c r="AF49" i="1" s="1"/>
  <c r="AF55" i="1" s="1"/>
  <c r="AF43" i="2"/>
  <c r="AF44" i="2" s="1"/>
  <c r="CF43" i="3"/>
  <c r="CF44" i="3" s="1"/>
  <c r="CF43" i="2"/>
  <c r="CF44" i="2" s="1"/>
  <c r="CF43" i="1"/>
  <c r="CF44" i="1" s="1"/>
  <c r="AW118" i="13"/>
  <c r="AW188" i="13"/>
  <c r="AW115" i="13"/>
  <c r="AS56" i="3"/>
  <c r="AS64" i="3" s="1"/>
  <c r="T130" i="12"/>
  <c r="T14" i="4"/>
  <c r="BD371" i="13"/>
  <c r="AJ168" i="13"/>
  <c r="AV36" i="5"/>
  <c r="AV37" i="5" s="1"/>
  <c r="AV28" i="5"/>
  <c r="BW43" i="2"/>
  <c r="BW44" i="2" s="1"/>
  <c r="BW43" i="1"/>
  <c r="BW44" i="1" s="1"/>
  <c r="BW43" i="3"/>
  <c r="BW44" i="3" s="1"/>
  <c r="BG110" i="14"/>
  <c r="U117" i="13"/>
  <c r="I115" i="12" s="1"/>
  <c r="AO146" i="13"/>
  <c r="DO142" i="14"/>
  <c r="Y115" i="12"/>
  <c r="BO43" i="3"/>
  <c r="BO44" i="3" s="1"/>
  <c r="BO43" i="2"/>
  <c r="BO44" i="2" s="1"/>
  <c r="BO43" i="1"/>
  <c r="BO44" i="1" s="1"/>
  <c r="T56" i="14"/>
  <c r="H61" i="13"/>
  <c r="AT188" i="13"/>
  <c r="AT118" i="13"/>
  <c r="AT115" i="13"/>
  <c r="L184" i="12"/>
  <c r="L116" i="12"/>
  <c r="L113" i="12"/>
  <c r="BL63" i="1"/>
  <c r="T166" i="14"/>
  <c r="H175" i="13"/>
  <c r="CI43" i="3"/>
  <c r="CI44" i="3" s="1"/>
  <c r="CI43" i="1"/>
  <c r="CI44" i="1" s="1"/>
  <c r="CI43" i="2"/>
  <c r="CI44" i="2" s="1"/>
  <c r="BH267" i="13"/>
  <c r="BH268" i="13" s="1"/>
  <c r="BH114" i="13"/>
  <c r="BH98" i="13"/>
  <c r="F206" i="13"/>
  <c r="F189" i="13"/>
  <c r="W45" i="14"/>
  <c r="U44" i="14"/>
  <c r="U56" i="14"/>
  <c r="W57" i="14"/>
  <c r="AZ267" i="13"/>
  <c r="AZ268" i="13" s="1"/>
  <c r="AZ98" i="13"/>
  <c r="AZ114" i="13"/>
  <c r="C355" i="13"/>
  <c r="BZ63" i="1"/>
  <c r="AO36" i="5"/>
  <c r="AO37" i="5" s="1"/>
  <c r="AO28" i="5"/>
  <c r="F151" i="13"/>
  <c r="F181" i="13" s="1"/>
  <c r="BI64" i="3"/>
  <c r="BP282" i="13"/>
  <c r="BP269" i="13"/>
  <c r="CE43" i="3"/>
  <c r="CE44" i="3" s="1"/>
  <c r="CE43" i="2"/>
  <c r="CE44" i="2" s="1"/>
  <c r="CE43" i="1"/>
  <c r="CE44" i="1" s="1"/>
  <c r="BD267" i="13"/>
  <c r="BD268" i="13" s="1"/>
  <c r="BD114" i="13"/>
  <c r="BD98" i="13"/>
  <c r="T44" i="5"/>
  <c r="G95" i="13"/>
  <c r="G267" i="13" s="1"/>
  <c r="G307" i="13" s="1"/>
  <c r="DR110" i="14"/>
  <c r="AP117" i="13"/>
  <c r="P115" i="12" s="1"/>
  <c r="AJ267" i="13"/>
  <c r="AJ268" i="13" s="1"/>
  <c r="AJ114" i="13"/>
  <c r="AJ98" i="13"/>
  <c r="AF19" i="1"/>
  <c r="AF14" i="1"/>
  <c r="AF18" i="1"/>
  <c r="AF17" i="1"/>
  <c r="D94" i="12"/>
  <c r="D93" i="12" s="1"/>
  <c r="V269" i="13"/>
  <c r="V282" i="13"/>
  <c r="F342" i="13"/>
  <c r="F352" i="13" s="1"/>
  <c r="F255" i="13"/>
  <c r="F261" i="13" s="1"/>
  <c r="F262" i="13" s="1"/>
  <c r="AJ361" i="13"/>
  <c r="F310" i="13"/>
  <c r="CB110" i="14"/>
  <c r="AB117" i="13"/>
  <c r="G26" i="13"/>
  <c r="G341" i="13" s="1"/>
  <c r="BL63" i="2"/>
  <c r="P39" i="1"/>
  <c r="P36" i="1" s="1"/>
  <c r="Q8" i="1"/>
  <c r="P7" i="1"/>
  <c r="P38" i="1" s="1"/>
  <c r="P5" i="1"/>
  <c r="T44" i="14"/>
  <c r="H49" i="13"/>
  <c r="BT267" i="13"/>
  <c r="BT268" i="13" s="1"/>
  <c r="BT98" i="13"/>
  <c r="BT114" i="13"/>
  <c r="O112" i="12"/>
  <c r="O96" i="12"/>
  <c r="L59" i="8" s="1"/>
  <c r="L58" i="8"/>
  <c r="BN269" i="13"/>
  <c r="BN282" i="13"/>
  <c r="C354" i="13"/>
  <c r="AS267" i="13"/>
  <c r="AS268" i="13" s="1"/>
  <c r="AS98" i="13"/>
  <c r="AS114" i="13"/>
  <c r="BI63" i="1"/>
  <c r="AE44" i="4"/>
  <c r="AE45" i="4" s="1"/>
  <c r="AE62" i="4" s="1"/>
  <c r="T170" i="14"/>
  <c r="T171" i="14" s="1"/>
  <c r="H168" i="13"/>
  <c r="BP267" i="13"/>
  <c r="BP268" i="13" s="1"/>
  <c r="BP98" i="13"/>
  <c r="BP114" i="13"/>
  <c r="AF44" i="5"/>
  <c r="AG28" i="2"/>
  <c r="AG30" i="2"/>
  <c r="AG46" i="2" s="1"/>
  <c r="AG47" i="2" s="1"/>
  <c r="AG48" i="2" s="1"/>
  <c r="AG25" i="1"/>
  <c r="DO110" i="14"/>
  <c r="AO117" i="13"/>
  <c r="AK188" i="13"/>
  <c r="AK118" i="13"/>
  <c r="AK115" i="13"/>
  <c r="C186" i="12"/>
  <c r="I94" i="14"/>
  <c r="I109" i="14"/>
  <c r="DQ142" i="14"/>
  <c r="DT138" i="14"/>
  <c r="DR138" i="14"/>
  <c r="BL64" i="3"/>
  <c r="F272" i="13"/>
  <c r="F247" i="13"/>
  <c r="F248" i="13"/>
  <c r="BT361" i="13"/>
  <c r="X45" i="4"/>
  <c r="X62" i="4" s="1"/>
  <c r="AQ44" i="4"/>
  <c r="AQ45" i="4" s="1"/>
  <c r="E43" i="1"/>
  <c r="E43" i="3"/>
  <c r="E371" i="13"/>
  <c r="E372" i="13" s="1"/>
  <c r="F190" i="13"/>
  <c r="E190" i="13"/>
  <c r="Q184" i="12"/>
  <c r="Y96" i="12"/>
  <c r="Y112" i="12"/>
  <c r="AX44" i="5"/>
  <c r="BC372" i="13"/>
  <c r="BC373" i="13"/>
  <c r="AM5" i="2"/>
  <c r="AN8" i="2"/>
  <c r="AM39" i="2"/>
  <c r="AM7" i="2"/>
  <c r="BH43" i="2"/>
  <c r="BH44" i="2" s="1"/>
  <c r="BH43" i="1"/>
  <c r="BH44" i="1" s="1"/>
  <c r="BH43" i="3"/>
  <c r="BH44" i="3" s="1"/>
  <c r="BZ64" i="3"/>
  <c r="EU169" i="14"/>
  <c r="ES169" i="14"/>
  <c r="AZ56" i="3"/>
  <c r="AZ64" i="3" s="1"/>
  <c r="R188" i="13"/>
  <c r="R202" i="13" s="1"/>
  <c r="R223" i="13" s="1"/>
  <c r="R118" i="13"/>
  <c r="R115" i="13"/>
  <c r="O38" i="3"/>
  <c r="O36" i="3"/>
  <c r="BI63" i="2"/>
  <c r="AT28" i="5"/>
  <c r="AT36" i="5"/>
  <c r="AT37" i="5" s="1"/>
  <c r="GR139" i="14"/>
  <c r="BP147" i="13" s="1"/>
  <c r="U36" i="5"/>
  <c r="U28" i="5"/>
  <c r="U43" i="5"/>
  <c r="BP361" i="13"/>
  <c r="K38" i="4"/>
  <c r="G45" i="13"/>
  <c r="G343" i="13" s="1"/>
  <c r="I254" i="13"/>
  <c r="I281" i="13"/>
  <c r="T130" i="14"/>
  <c r="H139" i="13"/>
  <c r="I333" i="13"/>
  <c r="I338" i="13" s="1"/>
  <c r="F94" i="11"/>
  <c r="F110" i="11"/>
  <c r="BM267" i="13"/>
  <c r="BM268" i="13" s="1"/>
  <c r="BM98" i="13"/>
  <c r="BM114" i="13"/>
  <c r="C140" i="12"/>
  <c r="CD43" i="3"/>
  <c r="CD44" i="3" s="1"/>
  <c r="CD43" i="2"/>
  <c r="CD44" i="2" s="1"/>
  <c r="CD43" i="1"/>
  <c r="CD44" i="1" s="1"/>
  <c r="T103" i="14"/>
  <c r="H109" i="13"/>
  <c r="D43" i="3"/>
  <c r="D43" i="1"/>
  <c r="BE188" i="13"/>
  <c r="BE115" i="13"/>
  <c r="BE118" i="13"/>
  <c r="W169" i="14"/>
  <c r="BF267" i="13"/>
  <c r="BF268" i="13" s="1"/>
  <c r="BF98" i="13"/>
  <c r="BF114" i="13"/>
  <c r="V44" i="5"/>
  <c r="AP28" i="5"/>
  <c r="AP36" i="5"/>
  <c r="AP43" i="5"/>
  <c r="AH9" i="2"/>
  <c r="AG60" i="2"/>
  <c r="U127" i="14"/>
  <c r="W128" i="14"/>
  <c r="S36" i="5"/>
  <c r="S37" i="5" s="1"/>
  <c r="S28" i="5"/>
  <c r="H313" i="13"/>
  <c r="BD192" i="13"/>
  <c r="AL38" i="2"/>
  <c r="AL36" i="2"/>
  <c r="BC267" i="13"/>
  <c r="BC268" i="13" s="1"/>
  <c r="BC98" i="13"/>
  <c r="BC114" i="13"/>
  <c r="AK43" i="2"/>
  <c r="AK44" i="2" s="1"/>
  <c r="AK43" i="1"/>
  <c r="AK44" i="1" s="1"/>
  <c r="AK43" i="3"/>
  <c r="AK44" i="3" s="1"/>
  <c r="BX97" i="13"/>
  <c r="BX24" i="13"/>
  <c r="BB43" i="5"/>
  <c r="L28" i="5"/>
  <c r="L36" i="5"/>
  <c r="L37" i="5" s="1"/>
  <c r="C358" i="13"/>
  <c r="CB43" i="3"/>
  <c r="CB44" i="3" s="1"/>
  <c r="CB43" i="1"/>
  <c r="CB44" i="1" s="1"/>
  <c r="CB43" i="2"/>
  <c r="CB44" i="2" s="1"/>
  <c r="G365" i="13"/>
  <c r="G220" i="13"/>
  <c r="G221" i="13" s="1"/>
  <c r="G167" i="13"/>
  <c r="E364" i="13"/>
  <c r="E366" i="13" s="1"/>
  <c r="E144" i="13"/>
  <c r="G376" i="13"/>
  <c r="G9" i="13"/>
  <c r="AY43" i="3"/>
  <c r="AY44" i="3" s="1"/>
  <c r="AY43" i="1"/>
  <c r="AY44" i="1" s="1"/>
  <c r="AY43" i="2"/>
  <c r="AY44" i="2" s="1"/>
  <c r="BG130" i="14"/>
  <c r="BG136" i="14" s="1"/>
  <c r="BG143" i="14" s="1"/>
  <c r="U139" i="13"/>
  <c r="U138" i="13" s="1"/>
  <c r="DO169" i="14"/>
  <c r="DQ169" i="14"/>
  <c r="W121" i="14"/>
  <c r="U120" i="14"/>
  <c r="BR43" i="3"/>
  <c r="BR44" i="3" s="1"/>
  <c r="BR43" i="2"/>
  <c r="BR44" i="2" s="1"/>
  <c r="BR43" i="1"/>
  <c r="BR44" i="1" s="1"/>
  <c r="BY43" i="3"/>
  <c r="BY44" i="3" s="1"/>
  <c r="BY43" i="2"/>
  <c r="BY44" i="2" s="1"/>
  <c r="BY43" i="1"/>
  <c r="BY44" i="1" s="1"/>
  <c r="P39" i="2"/>
  <c r="Q8" i="2"/>
  <c r="P5" i="2"/>
  <c r="P7" i="2"/>
  <c r="AI267" i="13"/>
  <c r="AI268" i="13" s="1"/>
  <c r="AI98" i="13"/>
  <c r="AI114" i="13"/>
  <c r="O38" i="2"/>
  <c r="O36" i="2"/>
  <c r="BI130" i="14"/>
  <c r="BI136" i="14" s="1"/>
  <c r="BI143" i="14" s="1"/>
  <c r="BJ131" i="14"/>
  <c r="T127" i="14"/>
  <c r="H136" i="13"/>
  <c r="G364" i="13"/>
  <c r="G144" i="13"/>
  <c r="BF361" i="13"/>
  <c r="K173" i="14"/>
  <c r="C146" i="12"/>
  <c r="C190" i="12"/>
  <c r="U91" i="14"/>
  <c r="W92" i="14"/>
  <c r="W160" i="14"/>
  <c r="U170" i="14"/>
  <c r="T96" i="14"/>
  <c r="H102" i="13"/>
  <c r="T75" i="14"/>
  <c r="H80" i="13"/>
  <c r="D94" i="11"/>
  <c r="D110" i="11"/>
  <c r="AO195" i="13"/>
  <c r="AN150" i="13"/>
  <c r="D16" i="4"/>
  <c r="V267" i="13"/>
  <c r="V268" i="13" s="1"/>
  <c r="V98" i="13"/>
  <c r="V114" i="13"/>
  <c r="AQ28" i="5"/>
  <c r="AQ36" i="5"/>
  <c r="AQ37" i="5" s="1"/>
  <c r="AU279" i="13"/>
  <c r="AU278" i="13"/>
  <c r="G113" i="12"/>
  <c r="G184" i="12"/>
  <c r="U96" i="12"/>
  <c r="R59" i="8" s="1"/>
  <c r="U112" i="12"/>
  <c r="R58" i="8"/>
  <c r="AF361" i="13"/>
  <c r="F366" i="13"/>
  <c r="BD282" i="13"/>
  <c r="BD269" i="13"/>
  <c r="AJ39" i="1"/>
  <c r="AJ36" i="1" s="1"/>
  <c r="AK8" i="1"/>
  <c r="AJ7" i="1"/>
  <c r="AJ38" i="1" s="1"/>
  <c r="AJ5" i="1"/>
  <c r="BU43" i="2"/>
  <c r="BU44" i="2" s="1"/>
  <c r="BU43" i="3"/>
  <c r="BU44" i="3" s="1"/>
  <c r="BU43" i="1"/>
  <c r="BU44" i="1" s="1"/>
  <c r="S115" i="12"/>
  <c r="Q136" i="14"/>
  <c r="Q143" i="14" s="1"/>
  <c r="Q173" i="14" s="1"/>
  <c r="E151" i="13"/>
  <c r="I2" i="9"/>
  <c r="I4" i="9" s="1"/>
  <c r="I3" i="9"/>
  <c r="J5" i="9"/>
  <c r="N184" i="12"/>
  <c r="N113" i="12"/>
  <c r="I246" i="13"/>
  <c r="U142" i="14"/>
  <c r="W137" i="14"/>
  <c r="CC43" i="3"/>
  <c r="CC44" i="3" s="1"/>
  <c r="CC43" i="2"/>
  <c r="CC44" i="2" s="1"/>
  <c r="CC43" i="1"/>
  <c r="CC44" i="1" s="1"/>
  <c r="F213" i="13"/>
  <c r="AK36" i="5"/>
  <c r="AK37" i="5" s="1"/>
  <c r="AK28" i="5"/>
  <c r="V361" i="13"/>
  <c r="AU110" i="14"/>
  <c r="Q117" i="13"/>
  <c r="G115" i="12" s="1"/>
  <c r="G116" i="12" s="1"/>
  <c r="C351" i="13"/>
  <c r="AO43" i="3"/>
  <c r="AO44" i="3" s="1"/>
  <c r="AO43" i="1"/>
  <c r="AO44" i="1" s="1"/>
  <c r="AO43" i="2"/>
  <c r="AO44" i="2" s="1"/>
  <c r="BK133" i="13"/>
  <c r="BK128" i="13" s="1"/>
  <c r="GC120" i="14"/>
  <c r="D191" i="12"/>
  <c r="AR44" i="4"/>
  <c r="FZ110" i="14"/>
  <c r="BJ117" i="13"/>
  <c r="V115" i="12" s="1"/>
  <c r="U68" i="14"/>
  <c r="W74" i="14"/>
  <c r="T142" i="14"/>
  <c r="H145" i="13"/>
  <c r="S200" i="13"/>
  <c r="S167" i="13"/>
  <c r="AX43" i="3"/>
  <c r="AX44" i="3" s="1"/>
  <c r="AX43" i="1"/>
  <c r="AX44" i="1" s="1"/>
  <c r="AX43" i="2"/>
  <c r="AX44" i="2" s="1"/>
  <c r="BJ267" i="13"/>
  <c r="BJ268" i="13" s="1"/>
  <c r="BJ98" i="13"/>
  <c r="BJ114" i="13"/>
  <c r="Z44" i="5"/>
  <c r="E214" i="13"/>
  <c r="E167" i="13"/>
  <c r="L4" i="8"/>
  <c r="K5" i="8"/>
  <c r="T5" i="14"/>
  <c r="T19" i="14" s="1"/>
  <c r="H10" i="13"/>
  <c r="CG43" i="3"/>
  <c r="CG44" i="3" s="1"/>
  <c r="CG43" i="2"/>
  <c r="CG44" i="2" s="1"/>
  <c r="CG43" i="1"/>
  <c r="CG44" i="1" s="1"/>
  <c r="BV154" i="14"/>
  <c r="Z162" i="13" s="1"/>
  <c r="AC28" i="5"/>
  <c r="AC36" i="5"/>
  <c r="AC37" i="5" s="1"/>
  <c r="AD28" i="5"/>
  <c r="AD36" i="5"/>
  <c r="AD37" i="5" s="1"/>
  <c r="W38" i="14"/>
  <c r="U37" i="14"/>
  <c r="W101" i="14"/>
  <c r="U100" i="14"/>
  <c r="I313" i="13"/>
  <c r="BN267" i="13"/>
  <c r="BN268" i="13" s="1"/>
  <c r="BN114" i="13"/>
  <c r="BN98" i="13"/>
  <c r="AG282" i="13"/>
  <c r="AG269" i="13"/>
  <c r="P28" i="5"/>
  <c r="P36" i="5"/>
  <c r="P37" i="5" s="1"/>
  <c r="C189" i="12"/>
  <c r="BQ43" i="2"/>
  <c r="BQ44" i="2" s="1"/>
  <c r="BQ43" i="3"/>
  <c r="BQ44" i="3" s="1"/>
  <c r="BQ43" i="1"/>
  <c r="BQ44" i="1" s="1"/>
  <c r="J115" i="12"/>
  <c r="Y44" i="5"/>
  <c r="Z267" i="13"/>
  <c r="Z268" i="13" s="1"/>
  <c r="Z114" i="13"/>
  <c r="Z98" i="13"/>
  <c r="GF125" i="14"/>
  <c r="GE120" i="14"/>
  <c r="W13" i="14"/>
  <c r="U12" i="14"/>
  <c r="E300" i="13"/>
  <c r="E23" i="13"/>
  <c r="BX56" i="2"/>
  <c r="BX63" i="2" s="1"/>
  <c r="BD361" i="13"/>
  <c r="W114" i="13"/>
  <c r="W267" i="13"/>
  <c r="W268" i="13" s="1"/>
  <c r="W98" i="13"/>
  <c r="C216" i="12"/>
  <c r="C217" i="12" s="1"/>
  <c r="C163" i="12"/>
  <c r="BJ361" i="13"/>
  <c r="AI361" i="13"/>
  <c r="BS269" i="13"/>
  <c r="BS282" i="13"/>
  <c r="AG36" i="5"/>
  <c r="AG37" i="5" s="1"/>
  <c r="AG28" i="5"/>
  <c r="GF169" i="14"/>
  <c r="GH169" i="14"/>
  <c r="BY169" i="14"/>
  <c r="CA169" i="14"/>
  <c r="R19" i="14"/>
  <c r="BR267" i="13"/>
  <c r="BR268" i="13" s="1"/>
  <c r="BR98" i="13"/>
  <c r="BR114" i="13"/>
  <c r="AH44" i="5"/>
  <c r="F197" i="13"/>
  <c r="BA43" i="3"/>
  <c r="BA44" i="3" s="1"/>
  <c r="BA43" i="1"/>
  <c r="BA44" i="1" s="1"/>
  <c r="BA43" i="2"/>
  <c r="BA44" i="2" s="1"/>
  <c r="FN165" i="14"/>
  <c r="BF173" i="13" s="1"/>
  <c r="BF212" i="13" s="1"/>
  <c r="H113" i="11"/>
  <c r="C215" i="12"/>
  <c r="C174" i="12"/>
  <c r="AW28" i="5"/>
  <c r="AW36" i="5"/>
  <c r="AW37" i="5" s="1"/>
  <c r="W42" i="14"/>
  <c r="U41" i="14"/>
  <c r="U103" i="14"/>
  <c r="W104" i="14"/>
  <c r="W167" i="14"/>
  <c r="U166" i="14"/>
  <c r="BN361" i="13"/>
  <c r="F193" i="13"/>
  <c r="E193" i="13"/>
  <c r="BB267" i="13"/>
  <c r="BB268" i="13" s="1"/>
  <c r="BB114" i="13"/>
  <c r="BB98" i="13"/>
  <c r="R44" i="5"/>
  <c r="E357" i="13"/>
  <c r="F372" i="13"/>
  <c r="BB43" i="3"/>
  <c r="BB44" i="3" s="1"/>
  <c r="BB43" i="1"/>
  <c r="BB44" i="1" s="1"/>
  <c r="BB43" i="2"/>
  <c r="BB44" i="2" s="1"/>
  <c r="Z361" i="13"/>
  <c r="W96" i="12"/>
  <c r="T59" i="8" s="1"/>
  <c r="W112" i="12"/>
  <c r="T58" i="8"/>
  <c r="BI188" i="13"/>
  <c r="BI118" i="13"/>
  <c r="BI115" i="13"/>
  <c r="AM267" i="13"/>
  <c r="AM268" i="13" s="1"/>
  <c r="AM98" i="13"/>
  <c r="AM114" i="13"/>
  <c r="AI38" i="3"/>
  <c r="AI36" i="3"/>
  <c r="X188" i="13"/>
  <c r="X118" i="13"/>
  <c r="X115" i="13"/>
  <c r="T267" i="13"/>
  <c r="T268" i="13" s="1"/>
  <c r="T98" i="13"/>
  <c r="T114" i="13"/>
  <c r="BO267" i="13"/>
  <c r="BO268" i="13" s="1"/>
  <c r="BO114" i="13"/>
  <c r="BO98" i="13"/>
  <c r="AE44" i="5"/>
  <c r="BD43" i="3"/>
  <c r="BD44" i="3" s="1"/>
  <c r="BD56" i="3" s="1"/>
  <c r="BD43" i="2"/>
  <c r="BD44" i="2" s="1"/>
  <c r="BD43" i="1"/>
  <c r="BD44" i="1" s="1"/>
  <c r="H177" i="13"/>
  <c r="C306" i="13"/>
  <c r="C304" i="13"/>
  <c r="E178" i="13"/>
  <c r="U22" i="14"/>
  <c r="W23" i="14"/>
  <c r="AZ282" i="13"/>
  <c r="AZ269" i="13"/>
  <c r="X115" i="12"/>
  <c r="G41" i="13"/>
  <c r="BG153" i="14"/>
  <c r="BF159" i="14"/>
  <c r="AM361" i="13"/>
  <c r="AM282" i="13"/>
  <c r="AM269" i="13"/>
  <c r="M112" i="12"/>
  <c r="M96" i="12"/>
  <c r="J59" i="8" s="1"/>
  <c r="J58" i="8"/>
  <c r="BK188" i="13"/>
  <c r="BK118" i="13"/>
  <c r="BK115" i="13"/>
  <c r="C28" i="5"/>
  <c r="C36" i="5"/>
  <c r="C37" i="5" s="1"/>
  <c r="T161" i="13"/>
  <c r="BD159" i="14"/>
  <c r="G48" i="13"/>
  <c r="G344" i="13" s="1"/>
  <c r="AV43" i="5"/>
  <c r="N93" i="14"/>
  <c r="N20" i="14"/>
  <c r="BF56" i="1"/>
  <c r="BF63" i="1" s="1"/>
  <c r="E42" i="8"/>
  <c r="F43" i="2"/>
  <c r="AN118" i="13"/>
  <c r="AN115" i="13"/>
  <c r="AN188" i="13"/>
  <c r="T100" i="14"/>
  <c r="H106" i="13"/>
  <c r="H105" i="13" s="1"/>
  <c r="U116" i="14"/>
  <c r="W117" i="14"/>
  <c r="AV43" i="3"/>
  <c r="AV44" i="3" s="1"/>
  <c r="AV43" i="2"/>
  <c r="AV44" i="2" s="1"/>
  <c r="AV43" i="1"/>
  <c r="AV44" i="1" s="1"/>
  <c r="BK43" i="2"/>
  <c r="BK44" i="2" s="1"/>
  <c r="BK43" i="3"/>
  <c r="BK44" i="3" s="1"/>
  <c r="BK43" i="1"/>
  <c r="BK44" i="1" s="1"/>
  <c r="AW43" i="2"/>
  <c r="AW44" i="2" s="1"/>
  <c r="AW43" i="3"/>
  <c r="AW44" i="3" s="1"/>
  <c r="AW43" i="1"/>
  <c r="AW44" i="1" s="1"/>
  <c r="O109" i="14"/>
  <c r="O110" i="14" s="1"/>
  <c r="O94" i="14"/>
  <c r="BF63" i="2"/>
  <c r="BF56" i="2"/>
  <c r="BA188" i="13"/>
  <c r="BA118" i="13"/>
  <c r="BA115" i="13"/>
  <c r="C97" i="13"/>
  <c r="C24" i="13"/>
  <c r="AI43" i="3"/>
  <c r="AI44" i="3" s="1"/>
  <c r="AI49" i="3" s="1"/>
  <c r="AI55" i="3" s="1"/>
  <c r="AI43" i="1"/>
  <c r="AI44" i="1" s="1"/>
  <c r="AI43" i="2"/>
  <c r="AI44" i="2" s="1"/>
  <c r="E110" i="11"/>
  <c r="E94" i="11"/>
  <c r="E59" i="8" s="1"/>
  <c r="E58" i="8"/>
  <c r="G150" i="13"/>
  <c r="G258" i="13"/>
  <c r="G79" i="13"/>
  <c r="G348" i="13" s="1"/>
  <c r="U130" i="14"/>
  <c r="W131" i="14"/>
  <c r="AY44" i="4"/>
  <c r="AY45" i="4" s="1"/>
  <c r="O45" i="4"/>
  <c r="O62" i="4" s="1"/>
  <c r="AN44" i="4"/>
  <c r="AN45" i="4" s="1"/>
  <c r="CJ43" i="3"/>
  <c r="CJ44" i="3" s="1"/>
  <c r="CJ43" i="2"/>
  <c r="CJ44" i="2" s="1"/>
  <c r="CJ43" i="1"/>
  <c r="CJ44" i="1" s="1"/>
  <c r="H113" i="12"/>
  <c r="H184" i="12"/>
  <c r="AG267" i="13"/>
  <c r="AG268" i="13" s="1"/>
  <c r="AG114" i="13"/>
  <c r="AG98" i="13"/>
  <c r="AV267" i="13"/>
  <c r="AV268" i="13" s="1"/>
  <c r="AV114" i="13"/>
  <c r="AV98" i="13"/>
  <c r="AR36" i="5"/>
  <c r="AR37" i="5" s="1"/>
  <c r="AR28" i="5"/>
  <c r="AR43" i="3"/>
  <c r="AR44" i="3" s="1"/>
  <c r="AR43" i="2"/>
  <c r="AR44" i="2" s="1"/>
  <c r="AR43" i="1"/>
  <c r="AR44" i="1" s="1"/>
  <c r="AH267" i="13"/>
  <c r="AH268" i="13" s="1"/>
  <c r="AH98" i="13"/>
  <c r="AH114" i="13"/>
  <c r="D82" i="12"/>
  <c r="D81" i="12" s="1"/>
  <c r="K9" i="4"/>
  <c r="G127" i="11"/>
  <c r="G122" i="11" s="1"/>
  <c r="V129" i="12"/>
  <c r="V124" i="12" s="1"/>
  <c r="BJ128" i="13"/>
  <c r="BF56" i="3"/>
  <c r="BF64" i="3" s="1"/>
  <c r="K184" i="12"/>
  <c r="K113" i="12"/>
  <c r="G259" i="13"/>
  <c r="G101" i="13"/>
  <c r="G367" i="13" s="1"/>
  <c r="T22" i="14"/>
  <c r="H27" i="13"/>
  <c r="H26" i="13" s="1"/>
  <c r="H341" i="13" s="1"/>
  <c r="G301" i="13"/>
  <c r="G16" i="13"/>
  <c r="Q267" i="13"/>
  <c r="Q268" i="13" s="1"/>
  <c r="Q98" i="13"/>
  <c r="Q114" i="13"/>
  <c r="E174" i="14"/>
  <c r="E110" i="14"/>
  <c r="Q361" i="13"/>
  <c r="BQ361" i="13"/>
  <c r="I196" i="13"/>
  <c r="CH43" i="3"/>
  <c r="CH44" i="3" s="1"/>
  <c r="CH43" i="1"/>
  <c r="CH44" i="1" s="1"/>
  <c r="CH43" i="2"/>
  <c r="CH44" i="2" s="1"/>
  <c r="BS267" i="13"/>
  <c r="BS268" i="13" s="1"/>
  <c r="BS98" i="13"/>
  <c r="BS114" i="13"/>
  <c r="AI44" i="5"/>
  <c r="H109" i="14"/>
  <c r="H110" i="14" s="1"/>
  <c r="H94" i="14"/>
  <c r="AC267" i="13"/>
  <c r="AC268" i="13" s="1"/>
  <c r="AC114" i="13"/>
  <c r="AC98" i="13"/>
  <c r="AX115" i="13"/>
  <c r="AX188" i="13"/>
  <c r="AX118" i="13"/>
  <c r="P112" i="12"/>
  <c r="P96" i="12"/>
  <c r="M59" i="8" s="1"/>
  <c r="AO44" i="5"/>
  <c r="M58" i="8"/>
  <c r="BY97" i="13"/>
  <c r="BY24" i="13"/>
  <c r="C356" i="13"/>
  <c r="AO267" i="13"/>
  <c r="AO268" i="13" s="1"/>
  <c r="AO114" i="13"/>
  <c r="AO98" i="13"/>
  <c r="CA114" i="13"/>
  <c r="CA115" i="13" s="1"/>
  <c r="CA98" i="13"/>
  <c r="H59" i="8" s="1"/>
  <c r="H58" i="8"/>
  <c r="BA34" i="5"/>
  <c r="E28" i="5"/>
  <c r="E36" i="5"/>
  <c r="E37" i="5" s="1"/>
  <c r="T116" i="14"/>
  <c r="H125" i="13"/>
  <c r="BU267" i="13"/>
  <c r="BU268" i="13" s="1"/>
  <c r="BU114" i="13"/>
  <c r="BU98" i="13"/>
  <c r="AK44" i="5"/>
  <c r="AB267" i="13"/>
  <c r="AB268" i="13" s="1"/>
  <c r="AB98" i="13"/>
  <c r="AB114" i="13"/>
  <c r="AN36" i="5"/>
  <c r="AN37" i="5" s="1"/>
  <c r="AN28" i="5"/>
  <c r="BT56" i="1"/>
  <c r="BT63" i="1" s="1"/>
  <c r="T41" i="14"/>
  <c r="H46" i="13"/>
  <c r="CK43" i="3"/>
  <c r="CK44" i="3" s="1"/>
  <c r="CK43" i="2"/>
  <c r="CK44" i="2" s="1"/>
  <c r="CK43" i="1"/>
  <c r="CK44" i="1" s="1"/>
  <c r="DL174" i="14"/>
  <c r="AN177" i="13"/>
  <c r="T60" i="14"/>
  <c r="H65" i="13"/>
  <c r="H64" i="13" s="1"/>
  <c r="H346" i="13" s="1"/>
  <c r="F191" i="13"/>
  <c r="E191" i="13"/>
  <c r="U5" i="14"/>
  <c r="W6" i="14"/>
  <c r="S96" i="12"/>
  <c r="P59" i="8" s="1"/>
  <c r="P58" i="8"/>
  <c r="S112" i="12"/>
  <c r="BC56" i="2"/>
  <c r="BC63" i="2" s="1"/>
  <c r="BU361" i="13"/>
  <c r="T176" i="13"/>
  <c r="BD166" i="14"/>
  <c r="AP43" i="3"/>
  <c r="AP44" i="3" s="1"/>
  <c r="AP43" i="2"/>
  <c r="AP44" i="2" s="1"/>
  <c r="AP43" i="1"/>
  <c r="AP44" i="1" s="1"/>
  <c r="AC361" i="13"/>
  <c r="AO44" i="4"/>
  <c r="AO45" i="4" s="1"/>
  <c r="AO62" i="4" s="1"/>
  <c r="O115" i="12"/>
  <c r="F113" i="11"/>
  <c r="AG44" i="1"/>
  <c r="D97" i="13"/>
  <c r="D24" i="13"/>
  <c r="AQ43" i="5"/>
  <c r="BZ56" i="2"/>
  <c r="BZ63" i="2" s="1"/>
  <c r="BB14" i="5"/>
  <c r="G94" i="11"/>
  <c r="G110" i="11"/>
  <c r="HG110" i="14"/>
  <c r="BU117" i="13"/>
  <c r="Z115" i="12" s="1"/>
  <c r="GI110" i="14"/>
  <c r="BM117" i="13"/>
  <c r="W115" i="12" s="1"/>
  <c r="BT56" i="2"/>
  <c r="BT63" i="2" s="1"/>
  <c r="AR169" i="14"/>
  <c r="AQ170" i="14"/>
  <c r="AQ171" i="14" s="1"/>
  <c r="AQ173" i="14" s="1"/>
  <c r="AT169" i="14"/>
  <c r="V112" i="12"/>
  <c r="V96" i="12"/>
  <c r="S59" i="8" s="1"/>
  <c r="S58" i="8"/>
  <c r="AD115" i="13"/>
  <c r="AD188" i="13"/>
  <c r="AD118" i="13"/>
  <c r="I302" i="13"/>
  <c r="U60" i="14"/>
  <c r="W61" i="14"/>
  <c r="W156" i="14"/>
  <c r="I164" i="13" s="1"/>
  <c r="I163" i="13" s="1"/>
  <c r="U155" i="14"/>
  <c r="W155" i="14" s="1"/>
  <c r="BC56" i="3"/>
  <c r="BC64" i="3" s="1"/>
  <c r="G191" i="13"/>
  <c r="AA267" i="13"/>
  <c r="AA268" i="13" s="1"/>
  <c r="AA114" i="13"/>
  <c r="AA98" i="13"/>
  <c r="CB98" i="13"/>
  <c r="CB114" i="13"/>
  <c r="CB115" i="13" s="1"/>
  <c r="AG44" i="2"/>
  <c r="D304" i="13"/>
  <c r="D306" i="13"/>
  <c r="R112" i="12"/>
  <c r="R96" i="12"/>
  <c r="O59" i="8" s="1"/>
  <c r="O58" i="8"/>
  <c r="AL267" i="13"/>
  <c r="AL268" i="13" s="1"/>
  <c r="AL98" i="13"/>
  <c r="AL114" i="13"/>
  <c r="AK8" i="3"/>
  <c r="AJ39" i="3"/>
  <c r="AJ62" i="3"/>
  <c r="AJ5" i="3"/>
  <c r="AJ7" i="3"/>
  <c r="D192" i="12"/>
  <c r="BV267" i="13"/>
  <c r="BV268" i="13" s="1"/>
  <c r="BV114" i="13"/>
  <c r="BV98" i="13"/>
  <c r="AL44" i="5"/>
  <c r="C187" i="12"/>
  <c r="R136" i="14"/>
  <c r="R143" i="14" s="1"/>
  <c r="BS361" i="13"/>
  <c r="BK182" i="13"/>
  <c r="G105" i="13"/>
  <c r="I36" i="5"/>
  <c r="I37" i="5" s="1"/>
  <c r="I28" i="5"/>
  <c r="AT43" i="2"/>
  <c r="AT44" i="2" s="1"/>
  <c r="AT43" i="3"/>
  <c r="AT44" i="3" s="1"/>
  <c r="AT43" i="1"/>
  <c r="AT44" i="1" s="1"/>
  <c r="AB361" i="13"/>
  <c r="AU267" i="13"/>
  <c r="AU268" i="13" s="1"/>
  <c r="AU114" i="13"/>
  <c r="AU98" i="13"/>
  <c r="K44" i="5"/>
  <c r="K115" i="12"/>
  <c r="K116" i="12" s="1"/>
  <c r="E113" i="11"/>
  <c r="J363" i="13"/>
  <c r="J271" i="13"/>
  <c r="J370" i="13"/>
  <c r="J186" i="13"/>
  <c r="J284" i="13"/>
  <c r="J298" i="13"/>
  <c r="J253" i="13"/>
  <c r="J229" i="13"/>
  <c r="J340" i="13"/>
  <c r="J120" i="13"/>
  <c r="J328" i="13"/>
  <c r="K4" i="13"/>
  <c r="J6" i="13"/>
  <c r="J5" i="13"/>
  <c r="J7" i="13" s="1"/>
  <c r="BT56" i="3"/>
  <c r="BT64" i="3" s="1"/>
  <c r="AJ36" i="5"/>
  <c r="AJ37" i="5" s="1"/>
  <c r="AJ28" i="5"/>
  <c r="AL282" i="13"/>
  <c r="AL269" i="13"/>
  <c r="AZ63" i="1"/>
  <c r="G371" i="13"/>
  <c r="G372" i="13" s="1"/>
  <c r="S213" i="13"/>
  <c r="S214" i="13" s="1"/>
  <c r="BC56" i="1"/>
  <c r="BC63" i="1" s="1"/>
  <c r="BE43" i="3"/>
  <c r="BE44" i="3" s="1"/>
  <c r="BE43" i="1"/>
  <c r="BE44" i="1" s="1"/>
  <c r="BE43" i="2"/>
  <c r="BE44" i="2" s="1"/>
  <c r="BI168" i="14"/>
  <c r="BF166" i="14"/>
  <c r="BG168" i="14"/>
  <c r="AA361" i="13"/>
  <c r="BN43" i="2"/>
  <c r="BN44" i="2" s="1"/>
  <c r="BN43" i="1"/>
  <c r="BN44" i="1" s="1"/>
  <c r="BN43" i="3"/>
  <c r="BN44" i="3" s="1"/>
  <c r="AN43" i="3"/>
  <c r="AN44" i="3" s="1"/>
  <c r="AN43" i="2"/>
  <c r="AN44" i="2" s="1"/>
  <c r="AN43" i="1"/>
  <c r="AN44" i="1" s="1"/>
  <c r="AG64" i="3"/>
  <c r="AG49" i="3"/>
  <c r="AG55" i="3" s="1"/>
  <c r="BG188" i="13"/>
  <c r="BG115" i="13"/>
  <c r="BG118" i="13"/>
  <c r="H94" i="11"/>
  <c r="H110" i="11"/>
  <c r="Z96" i="12" l="1"/>
  <c r="J116" i="12"/>
  <c r="BA43" i="5"/>
  <c r="Z112" i="12"/>
  <c r="BA36" i="5"/>
  <c r="BA37" i="5" s="1"/>
  <c r="C96" i="12"/>
  <c r="AC44" i="5"/>
  <c r="G113" i="11"/>
  <c r="AD44" i="5"/>
  <c r="D25" i="12"/>
  <c r="D24" i="12" s="1"/>
  <c r="AN62" i="4"/>
  <c r="S44" i="5"/>
  <c r="P44" i="5"/>
  <c r="C44" i="5"/>
  <c r="AN182" i="13"/>
  <c r="I201" i="13"/>
  <c r="AQ44" i="5"/>
  <c r="L44" i="5"/>
  <c r="AV44" i="5"/>
  <c r="D113" i="11"/>
  <c r="AY44" i="5"/>
  <c r="J374" i="13"/>
  <c r="AU44" i="5"/>
  <c r="G366" i="13"/>
  <c r="T115" i="12"/>
  <c r="X44" i="5"/>
  <c r="C147" i="12"/>
  <c r="C177" i="12" s="1"/>
  <c r="CH63" i="1"/>
  <c r="CH56" i="1"/>
  <c r="BL130" i="14"/>
  <c r="BL136" i="14" s="1"/>
  <c r="BL143" i="14" s="1"/>
  <c r="BM131" i="14"/>
  <c r="AO118" i="13"/>
  <c r="AO188" i="13"/>
  <c r="AO115" i="13"/>
  <c r="CJ56" i="1"/>
  <c r="CJ63" i="1" s="1"/>
  <c r="G342" i="13"/>
  <c r="G352" i="13" s="1"/>
  <c r="G255" i="13"/>
  <c r="G261" i="13" s="1"/>
  <c r="G262" i="13" s="1"/>
  <c r="BA56" i="2"/>
  <c r="BA63" i="2" s="1"/>
  <c r="E97" i="13"/>
  <c r="E24" i="13"/>
  <c r="P38" i="2"/>
  <c r="P36" i="2"/>
  <c r="EV169" i="14"/>
  <c r="EX169" i="14"/>
  <c r="AP146" i="13"/>
  <c r="DR142" i="14"/>
  <c r="AF32" i="1"/>
  <c r="AF60" i="1"/>
  <c r="J40" i="4"/>
  <c r="AK28" i="3"/>
  <c r="AL25" i="3" s="1"/>
  <c r="AK30" i="3"/>
  <c r="AK46" i="3" s="1"/>
  <c r="AK47" i="3" s="1"/>
  <c r="AK48" i="3" s="1"/>
  <c r="AK49" i="3" s="1"/>
  <c r="AK55" i="3" s="1"/>
  <c r="G178" i="13"/>
  <c r="G272" i="13"/>
  <c r="G247" i="13"/>
  <c r="G248" i="13"/>
  <c r="X5" i="14"/>
  <c r="X19" i="14" s="1"/>
  <c r="Z6" i="14"/>
  <c r="Z156" i="14"/>
  <c r="J164" i="13" s="1"/>
  <c r="J163" i="13" s="1"/>
  <c r="J201" i="13" s="1"/>
  <c r="X155" i="14"/>
  <c r="Z155" i="14" s="1"/>
  <c r="AQ56" i="1"/>
  <c r="AQ63" i="1" s="1"/>
  <c r="L9" i="4"/>
  <c r="CJ56" i="2"/>
  <c r="CJ63" i="2" s="1"/>
  <c r="C98" i="13"/>
  <c r="C114" i="13"/>
  <c r="H182" i="13" s="1"/>
  <c r="BO188" i="13"/>
  <c r="BO115" i="13"/>
  <c r="BO118" i="13"/>
  <c r="BA56" i="1"/>
  <c r="BA63" i="1" s="1"/>
  <c r="E306" i="13"/>
  <c r="E304" i="13"/>
  <c r="CD56" i="1"/>
  <c r="CD63" i="1" s="1"/>
  <c r="F111" i="11"/>
  <c r="F114" i="11"/>
  <c r="F181" i="11"/>
  <c r="DW138" i="14"/>
  <c r="DT142" i="14"/>
  <c r="DU138" i="14"/>
  <c r="AG28" i="1"/>
  <c r="AG61" i="1" s="1"/>
  <c r="AG30" i="1"/>
  <c r="AG46" i="1" s="1"/>
  <c r="AG47" i="1" s="1"/>
  <c r="AG48" i="1" s="1"/>
  <c r="AG49" i="1" s="1"/>
  <c r="AG55" i="1" s="1"/>
  <c r="D63" i="12"/>
  <c r="D62" i="12" s="1"/>
  <c r="H60" i="13"/>
  <c r="H345" i="13" s="1"/>
  <c r="D59" i="12"/>
  <c r="D58" i="12" s="1"/>
  <c r="T188" i="12"/>
  <c r="H72" i="13"/>
  <c r="H347" i="13" s="1"/>
  <c r="D71" i="12"/>
  <c r="D70" i="12" s="1"/>
  <c r="AW13" i="5"/>
  <c r="AX9" i="5"/>
  <c r="AW12" i="5"/>
  <c r="S202" i="13"/>
  <c r="S223" i="13" s="1"/>
  <c r="O374" i="13"/>
  <c r="O181" i="13"/>
  <c r="Z13" i="14"/>
  <c r="X12" i="14"/>
  <c r="X44" i="14"/>
  <c r="Z45" i="14"/>
  <c r="AQ56" i="2"/>
  <c r="AQ63" i="2" s="1"/>
  <c r="W130" i="14"/>
  <c r="I139" i="13"/>
  <c r="I138" i="13" s="1"/>
  <c r="AI188" i="13"/>
  <c r="AI118" i="13"/>
  <c r="AI115" i="13"/>
  <c r="BE56" i="3"/>
  <c r="BE64" i="3" s="1"/>
  <c r="K328" i="13"/>
  <c r="K298" i="13"/>
  <c r="K284" i="13"/>
  <c r="K271" i="13"/>
  <c r="K363" i="13"/>
  <c r="K253" i="13"/>
  <c r="K186" i="13"/>
  <c r="K229" i="13"/>
  <c r="K340" i="13"/>
  <c r="K370" i="13"/>
  <c r="K120" i="13"/>
  <c r="K6" i="13"/>
  <c r="K5" i="13"/>
  <c r="K7" i="13" s="1"/>
  <c r="L4" i="13"/>
  <c r="CJ56" i="3"/>
  <c r="CJ64" i="3" s="1"/>
  <c r="AA40" i="4"/>
  <c r="BA56" i="3"/>
  <c r="BA64" i="3" s="1"/>
  <c r="BY56" i="1"/>
  <c r="BY63" i="1" s="1"/>
  <c r="CD56" i="2"/>
  <c r="CD63" i="2" s="1"/>
  <c r="AG49" i="2"/>
  <c r="AG55" i="2" s="1"/>
  <c r="I44" i="5"/>
  <c r="Q39" i="1"/>
  <c r="Q36" i="1" s="1"/>
  <c r="Q7" i="1"/>
  <c r="Q5" i="1"/>
  <c r="R8" i="1"/>
  <c r="F214" i="13"/>
  <c r="AK168" i="13"/>
  <c r="AU56" i="1"/>
  <c r="AU63" i="1" s="1"/>
  <c r="T112" i="12"/>
  <c r="Q58" i="8"/>
  <c r="T96" i="12"/>
  <c r="Q59" i="8" s="1"/>
  <c r="AS44" i="5"/>
  <c r="AQ56" i="3"/>
  <c r="AQ64" i="3" s="1"/>
  <c r="U144" i="13"/>
  <c r="U151" i="13" s="1"/>
  <c r="H174" i="13"/>
  <c r="H213" i="13" s="1"/>
  <c r="D171" i="12"/>
  <c r="D170" i="12" s="1"/>
  <c r="D209" i="12" s="1"/>
  <c r="CK56" i="1"/>
  <c r="CK63" i="1" s="1"/>
  <c r="U37" i="5"/>
  <c r="U44" i="5"/>
  <c r="I110" i="14"/>
  <c r="O174" i="14"/>
  <c r="I174" i="14"/>
  <c r="L174" i="14"/>
  <c r="AH25" i="2"/>
  <c r="AG61" i="2"/>
  <c r="AS115" i="13"/>
  <c r="AS118" i="13"/>
  <c r="AS188" i="13"/>
  <c r="AJ188" i="13"/>
  <c r="AJ118" i="13"/>
  <c r="AJ115" i="13"/>
  <c r="BO56" i="1"/>
  <c r="BO63" i="1" s="1"/>
  <c r="DH160" i="14"/>
  <c r="DF160" i="14"/>
  <c r="AV14" i="5"/>
  <c r="H41" i="13"/>
  <c r="D40" i="12"/>
  <c r="D39" i="12" s="1"/>
  <c r="AU56" i="3"/>
  <c r="AU64" i="3" s="1"/>
  <c r="AG44" i="5"/>
  <c r="W12" i="14"/>
  <c r="I17" i="13"/>
  <c r="AA13" i="4"/>
  <c r="AH19" i="2"/>
  <c r="AH18" i="2"/>
  <c r="AH14" i="2"/>
  <c r="AH17" i="2"/>
  <c r="J121" i="13"/>
  <c r="J123" i="13" s="1"/>
  <c r="J122" i="13"/>
  <c r="S116" i="12"/>
  <c r="S184" i="12"/>
  <c r="S113" i="12"/>
  <c r="BB56" i="2"/>
  <c r="BB63" i="2" s="1"/>
  <c r="CC56" i="1"/>
  <c r="CC63" i="1" s="1"/>
  <c r="BU56" i="1"/>
  <c r="BU63" i="1" s="1"/>
  <c r="BY56" i="3"/>
  <c r="BY64" i="3" s="1"/>
  <c r="CB56" i="2"/>
  <c r="CB63" i="2" s="1"/>
  <c r="AG32" i="2"/>
  <c r="X143" i="12"/>
  <c r="X202" i="12" s="1"/>
  <c r="BP206" i="13"/>
  <c r="BH56" i="3"/>
  <c r="BH64" i="3" s="1"/>
  <c r="BO56" i="2"/>
  <c r="BO63" i="2" s="1"/>
  <c r="R8" i="3"/>
  <c r="Q39" i="3"/>
  <c r="Q5" i="3"/>
  <c r="Q7" i="3"/>
  <c r="W96" i="14"/>
  <c r="I102" i="13"/>
  <c r="AU56" i="2"/>
  <c r="AU63" i="2" s="1"/>
  <c r="AJ56" i="1"/>
  <c r="AJ63" i="1" s="1"/>
  <c r="X75" i="14"/>
  <c r="Z76" i="14"/>
  <c r="AB188" i="13"/>
  <c r="AB115" i="13"/>
  <c r="AB118" i="13"/>
  <c r="AH188" i="13"/>
  <c r="AH118" i="13"/>
  <c r="AH115" i="13"/>
  <c r="Q40" i="4"/>
  <c r="M116" i="12"/>
  <c r="M113" i="12"/>
  <c r="M184" i="12"/>
  <c r="BB56" i="1"/>
  <c r="BB63" i="1" s="1"/>
  <c r="W166" i="14"/>
  <c r="I175" i="13"/>
  <c r="I174" i="13" s="1"/>
  <c r="BL133" i="13"/>
  <c r="BL128" i="13" s="1"/>
  <c r="BL190" i="13" s="1"/>
  <c r="GF120" i="14"/>
  <c r="AO56" i="2"/>
  <c r="AO63" i="2" s="1"/>
  <c r="CC56" i="2"/>
  <c r="CC63" i="2" s="1"/>
  <c r="BU56" i="3"/>
  <c r="BU64" i="3" s="1"/>
  <c r="BR56" i="1"/>
  <c r="BR63" i="1" s="1"/>
  <c r="CB56" i="1"/>
  <c r="CB63" i="1" s="1"/>
  <c r="AP37" i="5"/>
  <c r="AP44" i="5"/>
  <c r="GU139" i="14"/>
  <c r="BQ147" i="13" s="1"/>
  <c r="BQ206" i="13" s="1"/>
  <c r="BH56" i="1"/>
  <c r="BH63" i="1" s="1"/>
  <c r="AQ62" i="4"/>
  <c r="BO56" i="3"/>
  <c r="BO64" i="3" s="1"/>
  <c r="P38" i="3"/>
  <c r="P36" i="3"/>
  <c r="U14" i="4"/>
  <c r="BE371" i="13"/>
  <c r="AJ44" i="2"/>
  <c r="BQ188" i="13"/>
  <c r="BQ118" i="13"/>
  <c r="BQ115" i="13"/>
  <c r="BN56" i="3"/>
  <c r="BN64" i="3" s="1"/>
  <c r="G42" i="8"/>
  <c r="G67" i="1"/>
  <c r="G68" i="1" s="1"/>
  <c r="G73" i="1" s="1"/>
  <c r="G75" i="1" s="1"/>
  <c r="D173" i="12"/>
  <c r="D178" i="12" s="1"/>
  <c r="BE56" i="1"/>
  <c r="BE63" i="1" s="1"/>
  <c r="BK190" i="13"/>
  <c r="Z13" i="4"/>
  <c r="BJ190" i="13"/>
  <c r="AR44" i="5"/>
  <c r="D114" i="13"/>
  <c r="D98" i="13"/>
  <c r="F43" i="3"/>
  <c r="F43" i="1"/>
  <c r="BB56" i="3"/>
  <c r="BB64" i="3" s="1"/>
  <c r="W103" i="14"/>
  <c r="I109" i="13"/>
  <c r="BR188" i="13"/>
  <c r="BR115" i="13"/>
  <c r="BR118" i="13"/>
  <c r="GI125" i="14"/>
  <c r="GH120" i="14"/>
  <c r="AO56" i="1"/>
  <c r="AO63" i="1" s="1"/>
  <c r="CC56" i="3"/>
  <c r="CC64" i="3" s="1"/>
  <c r="BU56" i="2"/>
  <c r="BU63" i="2" s="1"/>
  <c r="BR56" i="2"/>
  <c r="BR63" i="2" s="1"/>
  <c r="CB56" i="3"/>
  <c r="CB64" i="3" s="1"/>
  <c r="F358" i="13"/>
  <c r="BH56" i="2"/>
  <c r="BH63" i="2" s="1"/>
  <c r="AF188" i="13"/>
  <c r="AF115" i="13"/>
  <c r="AF118" i="13"/>
  <c r="G40" i="4"/>
  <c r="FN126" i="14"/>
  <c r="BF134" i="13" s="1"/>
  <c r="BF192" i="13" s="1"/>
  <c r="BS56" i="3"/>
  <c r="BS64" i="3" s="1"/>
  <c r="AJ56" i="3"/>
  <c r="AJ64" i="3" s="1"/>
  <c r="X116" i="14"/>
  <c r="Z117" i="14"/>
  <c r="U184" i="12"/>
  <c r="U116" i="12"/>
  <c r="U113" i="12"/>
  <c r="AA188" i="13"/>
  <c r="AA118" i="13"/>
  <c r="AA115" i="13"/>
  <c r="BS118" i="13"/>
  <c r="BS188" i="13"/>
  <c r="BS115" i="13"/>
  <c r="D40" i="4"/>
  <c r="T188" i="13"/>
  <c r="T115" i="13"/>
  <c r="T118" i="13"/>
  <c r="BJ188" i="13"/>
  <c r="BJ118" i="13"/>
  <c r="BJ115" i="13"/>
  <c r="BY56" i="2"/>
  <c r="BY63" i="2" s="1"/>
  <c r="CD56" i="3"/>
  <c r="CD64" i="3" s="1"/>
  <c r="AN56" i="1"/>
  <c r="AN63" i="1" s="1"/>
  <c r="V113" i="12"/>
  <c r="V116" i="12"/>
  <c r="V184" i="12"/>
  <c r="AN56" i="2"/>
  <c r="AN63" i="2" s="1"/>
  <c r="AN56" i="3"/>
  <c r="AN64" i="3" s="1"/>
  <c r="AJ38" i="3"/>
  <c r="AJ36" i="3"/>
  <c r="CH56" i="2"/>
  <c r="CH63" i="2" s="1"/>
  <c r="Z218" i="13"/>
  <c r="Z221" i="13" s="1"/>
  <c r="J158" i="12"/>
  <c r="J214" i="12" s="1"/>
  <c r="J217" i="12" s="1"/>
  <c r="D156" i="11"/>
  <c r="D211" i="11" s="1"/>
  <c r="AX56" i="2"/>
  <c r="AX63" i="2" s="1"/>
  <c r="AO56" i="3"/>
  <c r="AO64" i="3" s="1"/>
  <c r="W142" i="14"/>
  <c r="I145" i="13"/>
  <c r="AL8" i="1"/>
  <c r="AK7" i="1"/>
  <c r="AK38" i="1" s="1"/>
  <c r="AK5" i="1"/>
  <c r="AK39" i="1"/>
  <c r="AK36" i="1" s="1"/>
  <c r="BR56" i="3"/>
  <c r="BR64" i="3" s="1"/>
  <c r="H138" i="13"/>
  <c r="D135" i="12"/>
  <c r="D134" i="12" s="1"/>
  <c r="BH188" i="13"/>
  <c r="BH115" i="13"/>
  <c r="BH118" i="13"/>
  <c r="M40" i="4"/>
  <c r="BS56" i="1"/>
  <c r="BS63" i="1" s="1"/>
  <c r="Z23" i="14"/>
  <c r="X22" i="14"/>
  <c r="H301" i="13"/>
  <c r="H16" i="13"/>
  <c r="H189" i="12"/>
  <c r="H140" i="12"/>
  <c r="H147" i="12" s="1"/>
  <c r="Q93" i="14"/>
  <c r="Q20" i="14"/>
  <c r="BS56" i="2"/>
  <c r="BS63" i="2" s="1"/>
  <c r="AP188" i="13"/>
  <c r="AP115" i="13"/>
  <c r="AP118" i="13"/>
  <c r="X68" i="14"/>
  <c r="Z74" i="14"/>
  <c r="D78" i="12"/>
  <c r="D77" i="12" s="1"/>
  <c r="BN56" i="1"/>
  <c r="BN63" i="1" s="1"/>
  <c r="AK5" i="3"/>
  <c r="AK62" i="3"/>
  <c r="AL8" i="3"/>
  <c r="AK7" i="3"/>
  <c r="AK39" i="3"/>
  <c r="AG56" i="1"/>
  <c r="AG63" i="1" s="1"/>
  <c r="BY114" i="13"/>
  <c r="BY115" i="13" s="1"/>
  <c r="BY98" i="13"/>
  <c r="G59" i="8" s="1"/>
  <c r="G58" i="8"/>
  <c r="CH56" i="3"/>
  <c r="CH64" i="3" s="1"/>
  <c r="AR56" i="2"/>
  <c r="AR63" i="2" s="1"/>
  <c r="W41" i="14"/>
  <c r="I46" i="13"/>
  <c r="R93" i="14"/>
  <c r="R20" i="14"/>
  <c r="Z188" i="13"/>
  <c r="Z118" i="13"/>
  <c r="Z115" i="13"/>
  <c r="AX64" i="3"/>
  <c r="AX56" i="3"/>
  <c r="J3" i="9"/>
  <c r="K5" i="9"/>
  <c r="J2" i="9"/>
  <c r="J4" i="9" s="1"/>
  <c r="H135" i="13"/>
  <c r="D132" i="12"/>
  <c r="D131" i="12" s="1"/>
  <c r="W120" i="14"/>
  <c r="I129" i="13"/>
  <c r="I128" i="13" s="1"/>
  <c r="G310" i="13"/>
  <c r="CI56" i="2"/>
  <c r="CI63" i="2" s="1"/>
  <c r="CF56" i="1"/>
  <c r="CF63" i="1" s="1"/>
  <c r="U193" i="13"/>
  <c r="T144" i="13"/>
  <c r="T151" i="13" s="1"/>
  <c r="T193" i="13"/>
  <c r="BL188" i="13"/>
  <c r="BL118" i="13"/>
  <c r="BL115" i="13"/>
  <c r="X142" i="14"/>
  <c r="Z137" i="14"/>
  <c r="Z145" i="14"/>
  <c r="H155" i="13"/>
  <c r="H197" i="13" s="1"/>
  <c r="D152" i="12"/>
  <c r="D151" i="12" s="1"/>
  <c r="D193" i="12" s="1"/>
  <c r="D15" i="12"/>
  <c r="D14" i="12" s="1"/>
  <c r="AU169" i="14"/>
  <c r="AT170" i="14"/>
  <c r="AT171" i="14" s="1"/>
  <c r="AT173" i="14" s="1"/>
  <c r="AW169" i="14"/>
  <c r="BF188" i="13"/>
  <c r="BF115" i="13"/>
  <c r="BF118" i="13"/>
  <c r="BP188" i="13"/>
  <c r="BP118" i="13"/>
  <c r="BP115" i="13"/>
  <c r="CI56" i="1"/>
  <c r="CI63" i="1" s="1"/>
  <c r="CF56" i="2"/>
  <c r="CF63" i="2" s="1"/>
  <c r="J44" i="9"/>
  <c r="J50" i="9" s="1"/>
  <c r="J70" i="9"/>
  <c r="R173" i="14"/>
  <c r="CG56" i="1"/>
  <c r="CG63" i="1" s="1"/>
  <c r="DR169" i="14"/>
  <c r="DT169" i="14"/>
  <c r="AL188" i="13"/>
  <c r="AL115" i="13"/>
  <c r="AL118" i="13"/>
  <c r="U19" i="14"/>
  <c r="BU188" i="13"/>
  <c r="BU118" i="13"/>
  <c r="BU115" i="13"/>
  <c r="W22" i="14"/>
  <c r="I27" i="13"/>
  <c r="CG56" i="2"/>
  <c r="CG63" i="2" s="1"/>
  <c r="V188" i="13"/>
  <c r="V118" i="13"/>
  <c r="V115" i="13"/>
  <c r="BJ130" i="14"/>
  <c r="BJ136" i="14" s="1"/>
  <c r="BJ143" i="14" s="1"/>
  <c r="V139" i="13"/>
  <c r="V138" i="13" s="1"/>
  <c r="V193" i="13" s="1"/>
  <c r="DO174" i="14"/>
  <c r="AO177" i="13"/>
  <c r="BM188" i="13"/>
  <c r="BM118" i="13"/>
  <c r="BM115" i="13"/>
  <c r="Y184" i="12"/>
  <c r="Y113" i="12"/>
  <c r="Y116" i="12"/>
  <c r="C184" i="12"/>
  <c r="C198" i="12" s="1"/>
  <c r="C219" i="12" s="1"/>
  <c r="C220" i="12" s="1"/>
  <c r="C113" i="12"/>
  <c r="AZ118" i="13"/>
  <c r="AZ188" i="13"/>
  <c r="AZ115" i="13"/>
  <c r="CI56" i="3"/>
  <c r="CI64" i="3" s="1"/>
  <c r="AP195" i="13"/>
  <c r="O142" i="12"/>
  <c r="AO150" i="13"/>
  <c r="E16" i="4"/>
  <c r="CF56" i="3"/>
  <c r="CF64" i="3" s="1"/>
  <c r="BG56" i="2"/>
  <c r="BG63" i="2" s="1"/>
  <c r="X100" i="14"/>
  <c r="Z101" i="14"/>
  <c r="J313" i="13"/>
  <c r="D104" i="12"/>
  <c r="D103" i="12" s="1"/>
  <c r="BY154" i="14"/>
  <c r="AA162" i="13" s="1"/>
  <c r="AA218" i="13" s="1"/>
  <c r="AA221" i="13" s="1"/>
  <c r="AF49" i="2"/>
  <c r="AF55" i="2" s="1"/>
  <c r="AF56" i="2"/>
  <c r="AF63" i="2" s="1"/>
  <c r="Z116" i="12"/>
  <c r="BG56" i="1"/>
  <c r="BG63" i="1" s="1"/>
  <c r="X79" i="14"/>
  <c r="Z80" i="14"/>
  <c r="X103" i="14"/>
  <c r="Z104" i="14"/>
  <c r="BJ56" i="1"/>
  <c r="BJ63" i="1" s="1"/>
  <c r="W5" i="14"/>
  <c r="W19" i="14" s="1"/>
  <c r="I10" i="13"/>
  <c r="AR56" i="3"/>
  <c r="AR64" i="3" s="1"/>
  <c r="U176" i="13"/>
  <c r="U174" i="13" s="1"/>
  <c r="BG166" i="14"/>
  <c r="F42" i="8"/>
  <c r="G43" i="2"/>
  <c r="H219" i="13"/>
  <c r="D164" i="12"/>
  <c r="AF56" i="1"/>
  <c r="AF63" i="1" s="1"/>
  <c r="AW44" i="5"/>
  <c r="BG56" i="3"/>
  <c r="BG64" i="3" s="1"/>
  <c r="H365" i="13"/>
  <c r="H220" i="13"/>
  <c r="H221" i="13" s="1"/>
  <c r="D149" i="12"/>
  <c r="Z160" i="14"/>
  <c r="X170" i="14"/>
  <c r="BJ56" i="3"/>
  <c r="BJ64" i="3" s="1"/>
  <c r="Y188" i="13"/>
  <c r="Y115" i="13"/>
  <c r="Y118" i="13"/>
  <c r="P116" i="12"/>
  <c r="P113" i="12"/>
  <c r="P184" i="12"/>
  <c r="BV118" i="13"/>
  <c r="BV188" i="13"/>
  <c r="AL40" i="4" s="1"/>
  <c r="BV115" i="13"/>
  <c r="H124" i="13"/>
  <c r="D121" i="12"/>
  <c r="D120" i="12" s="1"/>
  <c r="N174" i="14"/>
  <c r="AW56" i="2"/>
  <c r="AW63" i="2" s="1"/>
  <c r="AM182" i="13"/>
  <c r="AM188" i="13"/>
  <c r="AM115" i="13"/>
  <c r="AM118" i="13"/>
  <c r="CB169" i="14"/>
  <c r="CD169" i="14"/>
  <c r="F357" i="13"/>
  <c r="BN188" i="13"/>
  <c r="BN115" i="13"/>
  <c r="BN118" i="13"/>
  <c r="T93" i="14"/>
  <c r="T20" i="14"/>
  <c r="T143" i="14"/>
  <c r="BX114" i="13"/>
  <c r="BX115" i="13" s="1"/>
  <c r="BX98" i="13"/>
  <c r="F59" i="8" s="1"/>
  <c r="BB44" i="5"/>
  <c r="F58" i="8"/>
  <c r="T173" i="14"/>
  <c r="AN44" i="5"/>
  <c r="BW56" i="3"/>
  <c r="BW64" i="3" s="1"/>
  <c r="AF49" i="3"/>
  <c r="AF55" i="3" s="1"/>
  <c r="AF56" i="3"/>
  <c r="AF64" i="3" s="1"/>
  <c r="CA56" i="2"/>
  <c r="CA63" i="2" s="1"/>
  <c r="AD44" i="2"/>
  <c r="Z167" i="14"/>
  <c r="X166" i="14"/>
  <c r="BJ56" i="2"/>
  <c r="BJ63" i="2" s="1"/>
  <c r="AR56" i="1"/>
  <c r="AR63" i="1" s="1"/>
  <c r="AX56" i="1"/>
  <c r="AX63" i="1" s="1"/>
  <c r="I113" i="12"/>
  <c r="I184" i="12"/>
  <c r="I116" i="12"/>
  <c r="AW56" i="3"/>
  <c r="AW64" i="3" s="1"/>
  <c r="E181" i="13"/>
  <c r="H376" i="13"/>
  <c r="H9" i="13"/>
  <c r="I194" i="13"/>
  <c r="H150" i="13"/>
  <c r="D141" i="12"/>
  <c r="AP56" i="1"/>
  <c r="AP63" i="1" s="1"/>
  <c r="BL168" i="14"/>
  <c r="BI166" i="14"/>
  <c r="BJ168" i="14"/>
  <c r="AP56" i="2"/>
  <c r="AP63" i="2" s="1"/>
  <c r="T136" i="14"/>
  <c r="H174" i="14"/>
  <c r="AV188" i="13"/>
  <c r="AV115" i="13"/>
  <c r="AV118" i="13"/>
  <c r="G151" i="13"/>
  <c r="BK56" i="1"/>
  <c r="BK63" i="1" s="1"/>
  <c r="BB115" i="13"/>
  <c r="BB188" i="13"/>
  <c r="BB118" i="13"/>
  <c r="AA177" i="13"/>
  <c r="AA182" i="13" s="1"/>
  <c r="BY174" i="14"/>
  <c r="W68" i="14"/>
  <c r="I73" i="13"/>
  <c r="AT44" i="5"/>
  <c r="AY56" i="2"/>
  <c r="AY63" i="2" s="1"/>
  <c r="AK56" i="3"/>
  <c r="AK64" i="3" s="1"/>
  <c r="I177" i="13"/>
  <c r="I182" i="13" s="1"/>
  <c r="F279" i="13"/>
  <c r="F278" i="13"/>
  <c r="BW56" i="1"/>
  <c r="BW63" i="1" s="1"/>
  <c r="G356" i="13"/>
  <c r="X184" i="12"/>
  <c r="X116" i="12"/>
  <c r="X113" i="12"/>
  <c r="CA56" i="3"/>
  <c r="CA64" i="3" s="1"/>
  <c r="AD44" i="1"/>
  <c r="X37" i="14"/>
  <c r="Z38" i="14"/>
  <c r="X91" i="14"/>
  <c r="Z92" i="14"/>
  <c r="AP56" i="3"/>
  <c r="AP64" i="3" s="1"/>
  <c r="F359" i="13"/>
  <c r="H194" i="13"/>
  <c r="BK56" i="3"/>
  <c r="BK64" i="3" s="1"/>
  <c r="N109" i="14"/>
  <c r="N94" i="14"/>
  <c r="F353" i="13"/>
  <c r="K4" i="8"/>
  <c r="J5" i="8"/>
  <c r="H258" i="13"/>
  <c r="H79" i="13"/>
  <c r="H348" i="13" s="1"/>
  <c r="AY56" i="1"/>
  <c r="AY63" i="1" s="1"/>
  <c r="AK56" i="1"/>
  <c r="AK63" i="1" s="1"/>
  <c r="F351" i="13"/>
  <c r="CE56" i="1"/>
  <c r="CE63" i="1" s="1"/>
  <c r="BW56" i="2"/>
  <c r="BW63" i="2" s="1"/>
  <c r="W159" i="14"/>
  <c r="I153" i="13"/>
  <c r="CA56" i="1"/>
  <c r="CA63" i="1" s="1"/>
  <c r="AC165" i="14"/>
  <c r="K173" i="13" s="1"/>
  <c r="AC168" i="14"/>
  <c r="K176" i="13" s="1"/>
  <c r="E172" i="12" s="1"/>
  <c r="AC163" i="14"/>
  <c r="K171" i="13" s="1"/>
  <c r="AC150" i="14"/>
  <c r="K158" i="13" s="1"/>
  <c r="AC157" i="14"/>
  <c r="K165" i="13" s="1"/>
  <c r="AC151" i="14"/>
  <c r="K159" i="13" s="1"/>
  <c r="AC140" i="14"/>
  <c r="K148" i="13" s="1"/>
  <c r="E144" i="12" s="1"/>
  <c r="AC138" i="14"/>
  <c r="K146" i="13" s="1"/>
  <c r="K195" i="13" s="1"/>
  <c r="AC162" i="14"/>
  <c r="K170" i="13" s="1"/>
  <c r="AC139" i="14"/>
  <c r="K147" i="13" s="1"/>
  <c r="E143" i="12" s="1"/>
  <c r="AC158" i="14"/>
  <c r="K166" i="13" s="1"/>
  <c r="E162" i="12" s="1"/>
  <c r="AC161" i="14"/>
  <c r="K169" i="13" s="1"/>
  <c r="AC153" i="14"/>
  <c r="K161" i="13" s="1"/>
  <c r="AC152" i="14"/>
  <c r="K160" i="13" s="1"/>
  <c r="AC123" i="14"/>
  <c r="K131" i="13" s="1"/>
  <c r="AC149" i="14"/>
  <c r="K157" i="13" s="1"/>
  <c r="E153" i="12" s="1"/>
  <c r="AC141" i="14"/>
  <c r="K149" i="13" s="1"/>
  <c r="K196" i="13" s="1"/>
  <c r="AC146" i="14"/>
  <c r="K154" i="13" s="1"/>
  <c r="E150" i="12" s="1"/>
  <c r="AC129" i="14"/>
  <c r="K137" i="13" s="1"/>
  <c r="E133" i="12" s="1"/>
  <c r="AC108" i="14"/>
  <c r="K113" i="13" s="1"/>
  <c r="E111" i="12" s="1"/>
  <c r="AC124" i="14"/>
  <c r="K132" i="13" s="1"/>
  <c r="E128" i="12" s="1"/>
  <c r="AC135" i="14"/>
  <c r="K143" i="13" s="1"/>
  <c r="E139" i="12" s="1"/>
  <c r="AC134" i="14"/>
  <c r="K142" i="13" s="1"/>
  <c r="E138" i="12" s="1"/>
  <c r="AC126" i="14"/>
  <c r="K134" i="13" s="1"/>
  <c r="AC125" i="14"/>
  <c r="K133" i="13" s="1"/>
  <c r="E129" i="12" s="1"/>
  <c r="AC102" i="14"/>
  <c r="K107" i="13" s="1"/>
  <c r="E105" i="12" s="1"/>
  <c r="AC119" i="14"/>
  <c r="K127" i="13" s="1"/>
  <c r="E123" i="12" s="1"/>
  <c r="AC133" i="14"/>
  <c r="K141" i="13" s="1"/>
  <c r="E137" i="12" s="1"/>
  <c r="AC105" i="14"/>
  <c r="K110" i="13" s="1"/>
  <c r="E108" i="12" s="1"/>
  <c r="AC132" i="14"/>
  <c r="K140" i="13" s="1"/>
  <c r="E136" i="12" s="1"/>
  <c r="AC122" i="14"/>
  <c r="K130" i="13" s="1"/>
  <c r="E126" i="12" s="1"/>
  <c r="AC106" i="14"/>
  <c r="K111" i="13" s="1"/>
  <c r="E109" i="12" s="1"/>
  <c r="AC118" i="14"/>
  <c r="K126" i="13" s="1"/>
  <c r="E122" i="12" s="1"/>
  <c r="AC107" i="14"/>
  <c r="K112" i="13" s="1"/>
  <c r="E110" i="12" s="1"/>
  <c r="AC98" i="14"/>
  <c r="K103" i="13" s="1"/>
  <c r="E101" i="12" s="1"/>
  <c r="AC99" i="14"/>
  <c r="K104" i="13" s="1"/>
  <c r="E102" i="12" s="1"/>
  <c r="AC90" i="14"/>
  <c r="K94" i="13" s="1"/>
  <c r="AC78" i="14"/>
  <c r="K82" i="13" s="1"/>
  <c r="E80" i="12" s="1"/>
  <c r="AC81" i="14"/>
  <c r="K85" i="13" s="1"/>
  <c r="E83" i="12" s="1"/>
  <c r="AC67" i="14"/>
  <c r="K71" i="13" s="1"/>
  <c r="E69" i="12" s="1"/>
  <c r="AC77" i="14"/>
  <c r="K81" i="13" s="1"/>
  <c r="E79" i="12" s="1"/>
  <c r="AC82" i="14"/>
  <c r="K86" i="13" s="1"/>
  <c r="E84" i="12" s="1"/>
  <c r="AC62" i="14"/>
  <c r="K66" i="13" s="1"/>
  <c r="E64" i="12" s="1"/>
  <c r="AC59" i="14"/>
  <c r="K63" i="13" s="1"/>
  <c r="E61" i="12" s="1"/>
  <c r="AC58" i="14"/>
  <c r="K62" i="13" s="1"/>
  <c r="E60" i="12" s="1"/>
  <c r="AC49" i="14"/>
  <c r="K53" i="13" s="1"/>
  <c r="E51" i="12" s="1"/>
  <c r="AC43" i="14"/>
  <c r="AC28" i="14"/>
  <c r="K32" i="13" s="1"/>
  <c r="E30" i="12" s="1"/>
  <c r="AC50" i="14"/>
  <c r="K54" i="13" s="1"/>
  <c r="AC36" i="14"/>
  <c r="K40" i="13" s="1"/>
  <c r="E38" i="12" s="1"/>
  <c r="AC55" i="14"/>
  <c r="K59" i="13" s="1"/>
  <c r="AC48" i="14"/>
  <c r="K52" i="13" s="1"/>
  <c r="E50" i="12" s="1"/>
  <c r="AC30" i="14"/>
  <c r="K34" i="13" s="1"/>
  <c r="AC33" i="14"/>
  <c r="K37" i="13" s="1"/>
  <c r="E35" i="12" s="1"/>
  <c r="AC32" i="14"/>
  <c r="K36" i="13" s="1"/>
  <c r="AC25" i="14"/>
  <c r="K29" i="13" s="1"/>
  <c r="E27" i="12" s="1"/>
  <c r="AC29" i="14"/>
  <c r="K33" i="13" s="1"/>
  <c r="E31" i="12" s="1"/>
  <c r="AC39" i="14"/>
  <c r="K44" i="13" s="1"/>
  <c r="E42" i="12" s="1"/>
  <c r="AC24" i="14"/>
  <c r="K28" i="13" s="1"/>
  <c r="E26" i="12" s="1"/>
  <c r="AC26" i="14"/>
  <c r="K30" i="13" s="1"/>
  <c r="E28" i="12" s="1"/>
  <c r="AC18" i="14"/>
  <c r="K22" i="13" s="1"/>
  <c r="AC27" i="14"/>
  <c r="K31" i="13" s="1"/>
  <c r="E29" i="12" s="1"/>
  <c r="AC31" i="14"/>
  <c r="K35" i="13" s="1"/>
  <c r="AC14" i="14"/>
  <c r="K18" i="13" s="1"/>
  <c r="AC11" i="14"/>
  <c r="K15" i="13" s="1"/>
  <c r="E13" i="12" s="1"/>
  <c r="AD44" i="3"/>
  <c r="Z42" i="14"/>
  <c r="X41" i="14"/>
  <c r="X120" i="14"/>
  <c r="Z121" i="14"/>
  <c r="AE188" i="13"/>
  <c r="AE115" i="13"/>
  <c r="AE118" i="13"/>
  <c r="CE56" i="2"/>
  <c r="CE63" i="2" s="1"/>
  <c r="W56" i="14"/>
  <c r="I61" i="13"/>
  <c r="W147" i="14"/>
  <c r="I156" i="13"/>
  <c r="I155" i="13" s="1"/>
  <c r="I197" i="13" s="1"/>
  <c r="J281" i="13"/>
  <c r="J254" i="13"/>
  <c r="BN56" i="2"/>
  <c r="BN63" i="2" s="1"/>
  <c r="R113" i="12"/>
  <c r="R184" i="12"/>
  <c r="R116" i="12"/>
  <c r="O116" i="12"/>
  <c r="O113" i="12"/>
  <c r="O184" i="12"/>
  <c r="BE56" i="2"/>
  <c r="BE63" i="2" s="1"/>
  <c r="AU118" i="13"/>
  <c r="AU188" i="13"/>
  <c r="AU115" i="13"/>
  <c r="W60" i="14"/>
  <c r="I65" i="13"/>
  <c r="T174" i="13"/>
  <c r="H172" i="12"/>
  <c r="H170" i="12" s="1"/>
  <c r="N40" i="4"/>
  <c r="Q188" i="13"/>
  <c r="Q202" i="13" s="1"/>
  <c r="Q223" i="13" s="1"/>
  <c r="Q118" i="13"/>
  <c r="Q115" i="13"/>
  <c r="AG188" i="13"/>
  <c r="AG118" i="13"/>
  <c r="AG115" i="13"/>
  <c r="AV63" i="1"/>
  <c r="AV56" i="1"/>
  <c r="GF174" i="14"/>
  <c r="BL177" i="13"/>
  <c r="BL182" i="13" s="1"/>
  <c r="D114" i="11"/>
  <c r="D111" i="11"/>
  <c r="D181" i="11"/>
  <c r="U40" i="4"/>
  <c r="E34" i="12"/>
  <c r="AJ44" i="5"/>
  <c r="CE56" i="3"/>
  <c r="CE64" i="3" s="1"/>
  <c r="J4" i="10"/>
  <c r="K2" i="10"/>
  <c r="J3" i="10"/>
  <c r="J5" i="10" s="1"/>
  <c r="AR188" i="13"/>
  <c r="AR118" i="13"/>
  <c r="AR115" i="13"/>
  <c r="Z97" i="14"/>
  <c r="X96" i="14"/>
  <c r="Z169" i="14"/>
  <c r="AP62" i="4"/>
  <c r="G354" i="13"/>
  <c r="U161" i="13"/>
  <c r="BG159" i="14"/>
  <c r="BD56" i="1"/>
  <c r="BD63" i="1" s="1"/>
  <c r="W118" i="13"/>
  <c r="W188" i="13"/>
  <c r="W115" i="13"/>
  <c r="BQ56" i="1"/>
  <c r="BQ63" i="1" s="1"/>
  <c r="AR45" i="4"/>
  <c r="AR64" i="4" s="1"/>
  <c r="AR63" i="4"/>
  <c r="H259" i="13"/>
  <c r="H101" i="13"/>
  <c r="H367" i="13" s="1"/>
  <c r="D100" i="12"/>
  <c r="D99" i="12" s="1"/>
  <c r="BT188" i="13"/>
  <c r="BT115" i="13"/>
  <c r="BT118" i="13"/>
  <c r="F97" i="13"/>
  <c r="F24" i="13"/>
  <c r="AG19" i="3"/>
  <c r="AG17" i="3"/>
  <c r="AG14" i="3"/>
  <c r="AG18" i="3"/>
  <c r="AG9" i="1"/>
  <c r="AD115" i="14"/>
  <c r="AF115" i="14" s="1"/>
  <c r="AD3" i="14"/>
  <c r="AD4" i="14"/>
  <c r="AF2" i="14"/>
  <c r="AG2" i="14"/>
  <c r="AY188" i="13"/>
  <c r="AY115" i="13"/>
  <c r="AY118" i="13"/>
  <c r="W79" i="14"/>
  <c r="I84" i="13"/>
  <c r="X127" i="14"/>
  <c r="Z128" i="14"/>
  <c r="AY56" i="3"/>
  <c r="AY64" i="3" s="1"/>
  <c r="AV63" i="2"/>
  <c r="AV56" i="2"/>
  <c r="AV56" i="3"/>
  <c r="AV64" i="3" s="1"/>
  <c r="BQ56" i="3"/>
  <c r="BQ64" i="3" s="1"/>
  <c r="F356" i="13"/>
  <c r="W44" i="14"/>
  <c r="I49" i="13"/>
  <c r="F304" i="13"/>
  <c r="F306" i="13"/>
  <c r="H294" i="13"/>
  <c r="H251" i="13"/>
  <c r="H243" i="13"/>
  <c r="I239" i="13"/>
  <c r="I241" i="13" s="1"/>
  <c r="H250" i="13"/>
  <c r="H245" i="13"/>
  <c r="G357" i="13"/>
  <c r="Z131" i="14"/>
  <c r="X130" i="14"/>
  <c r="AR174" i="14"/>
  <c r="P177" i="13"/>
  <c r="P178" i="13" s="1"/>
  <c r="AR170" i="14"/>
  <c r="AR171" i="14" s="1"/>
  <c r="AR173" i="14" s="1"/>
  <c r="AC188" i="13"/>
  <c r="AC115" i="13"/>
  <c r="AC118" i="13"/>
  <c r="G183" i="11"/>
  <c r="AI56" i="2"/>
  <c r="AI63" i="2" s="1"/>
  <c r="T200" i="13"/>
  <c r="H157" i="12"/>
  <c r="T167" i="13"/>
  <c r="BD64" i="3"/>
  <c r="Y40" i="4"/>
  <c r="BQ63" i="2"/>
  <c r="BQ56" i="2"/>
  <c r="W100" i="14"/>
  <c r="I106" i="13"/>
  <c r="U171" i="14"/>
  <c r="BC188" i="13"/>
  <c r="BC115" i="13"/>
  <c r="BC118" i="13"/>
  <c r="F355" i="13"/>
  <c r="AJ219" i="13"/>
  <c r="AL56" i="1"/>
  <c r="AL63" i="1" s="1"/>
  <c r="H128" i="13"/>
  <c r="D125" i="12"/>
  <c r="D124" i="12" s="1"/>
  <c r="X60" i="14"/>
  <c r="Z61" i="14"/>
  <c r="O182" i="13"/>
  <c r="O188" i="13"/>
  <c r="O115" i="13"/>
  <c r="O118" i="13"/>
  <c r="AW56" i="1"/>
  <c r="AW63" i="1" s="1"/>
  <c r="BD118" i="13"/>
  <c r="BD188" i="13"/>
  <c r="BD115" i="13"/>
  <c r="GI169" i="14"/>
  <c r="GK169" i="14"/>
  <c r="AK56" i="2"/>
  <c r="AK63" i="2" s="1"/>
  <c r="E111" i="11"/>
  <c r="E114" i="11"/>
  <c r="E181" i="11"/>
  <c r="FQ165" i="14"/>
  <c r="BG173" i="13" s="1"/>
  <c r="AT56" i="1"/>
  <c r="AT63" i="1" s="1"/>
  <c r="CK56" i="3"/>
  <c r="CK64" i="3" s="1"/>
  <c r="G300" i="13"/>
  <c r="G23" i="13"/>
  <c r="W40" i="4"/>
  <c r="AT56" i="3"/>
  <c r="AT64" i="3" s="1"/>
  <c r="H45" i="13"/>
  <c r="H343" i="13" s="1"/>
  <c r="D44" i="12"/>
  <c r="D43" i="12" s="1"/>
  <c r="E44" i="5"/>
  <c r="AI56" i="1"/>
  <c r="AI63" i="1" s="1"/>
  <c r="W116" i="14"/>
  <c r="I125" i="13"/>
  <c r="I124" i="13" s="1"/>
  <c r="G355" i="13"/>
  <c r="W170" i="14"/>
  <c r="W171" i="14" s="1"/>
  <c r="I168" i="13"/>
  <c r="Q39" i="2"/>
  <c r="Q7" i="2"/>
  <c r="Q5" i="2"/>
  <c r="R8" i="2"/>
  <c r="AM38" i="2"/>
  <c r="AM36" i="2"/>
  <c r="H48" i="13"/>
  <c r="H344" i="13" s="1"/>
  <c r="D47" i="12"/>
  <c r="D46" i="12" s="1"/>
  <c r="M215" i="12"/>
  <c r="AL56" i="3"/>
  <c r="AL64" i="3" s="1"/>
  <c r="U188" i="13"/>
  <c r="U118" i="13"/>
  <c r="U115" i="13"/>
  <c r="K94" i="14"/>
  <c r="K109" i="14"/>
  <c r="F354" i="13"/>
  <c r="W75" i="14"/>
  <c r="I80" i="13"/>
  <c r="X56" i="14"/>
  <c r="Z57" i="14"/>
  <c r="H181" i="11"/>
  <c r="H114" i="11"/>
  <c r="H111" i="11"/>
  <c r="CG56" i="3"/>
  <c r="CG64" i="3" s="1"/>
  <c r="BK56" i="2"/>
  <c r="BK63" i="2" s="1"/>
  <c r="CK56" i="2"/>
  <c r="CK63" i="2" s="1"/>
  <c r="V186" i="12"/>
  <c r="BI159" i="14"/>
  <c r="BJ153" i="14"/>
  <c r="BD56" i="2"/>
  <c r="BD63" i="2" s="1"/>
  <c r="AT56" i="2"/>
  <c r="AT63" i="2" s="1"/>
  <c r="AG56" i="2"/>
  <c r="AG63" i="2" s="1"/>
  <c r="G181" i="11"/>
  <c r="G111" i="11"/>
  <c r="G114" i="11"/>
  <c r="AI56" i="3"/>
  <c r="AI64" i="3" s="1"/>
  <c r="U136" i="14"/>
  <c r="U143" i="14" s="1"/>
  <c r="W184" i="12"/>
  <c r="W113" i="12"/>
  <c r="W116" i="12"/>
  <c r="W37" i="14"/>
  <c r="I42" i="13"/>
  <c r="W91" i="14"/>
  <c r="I96" i="13"/>
  <c r="W127" i="14"/>
  <c r="I136" i="13"/>
  <c r="I135" i="13" s="1"/>
  <c r="H108" i="13"/>
  <c r="D107" i="12"/>
  <c r="D106" i="12" s="1"/>
  <c r="D202" i="12" s="1"/>
  <c r="L38" i="4"/>
  <c r="AY177" i="13"/>
  <c r="AY182" i="13" s="1"/>
  <c r="ES174" i="14"/>
  <c r="AO8" i="2"/>
  <c r="AN39" i="2"/>
  <c r="AN7" i="2"/>
  <c r="AN5" i="2"/>
  <c r="BD372" i="13"/>
  <c r="BD373" i="13"/>
  <c r="AJ49" i="3"/>
  <c r="AJ55" i="3" s="1"/>
  <c r="AL56" i="2"/>
  <c r="AL63" i="2" s="1"/>
  <c r="J246" i="13"/>
  <c r="Z148" i="14"/>
  <c r="X147" i="14"/>
  <c r="X159" i="14" s="1"/>
  <c r="D8" i="12"/>
  <c r="D7" i="12" s="1"/>
  <c r="Z113" i="12" l="1"/>
  <c r="BA44" i="5"/>
  <c r="Z184" i="12"/>
  <c r="G351" i="13"/>
  <c r="H167" i="13"/>
  <c r="I213" i="13"/>
  <c r="D210" i="12"/>
  <c r="K198" i="13"/>
  <c r="E155" i="12"/>
  <c r="E194" i="12" s="1"/>
  <c r="Z68" i="14"/>
  <c r="J73" i="13"/>
  <c r="J72" i="13" s="1"/>
  <c r="J347" i="13" s="1"/>
  <c r="D115" i="13"/>
  <c r="D118" i="13"/>
  <c r="D188" i="13"/>
  <c r="D202" i="13" s="1"/>
  <c r="D223" i="13" s="1"/>
  <c r="Z12" i="14"/>
  <c r="J17" i="13"/>
  <c r="T213" i="13"/>
  <c r="T214" i="13" s="1"/>
  <c r="AC156" i="14"/>
  <c r="K164" i="13" s="1"/>
  <c r="AA155" i="14"/>
  <c r="AC155" i="14" s="1"/>
  <c r="V40" i="4"/>
  <c r="X40" i="4"/>
  <c r="Z116" i="14"/>
  <c r="Z136" i="14" s="1"/>
  <c r="J125" i="13"/>
  <c r="J124" i="13" s="1"/>
  <c r="BE373" i="13"/>
  <c r="BE372" i="13"/>
  <c r="S8" i="1"/>
  <c r="R39" i="1"/>
  <c r="R36" i="1" s="1"/>
  <c r="R7" i="1"/>
  <c r="R38" i="1" s="1"/>
  <c r="R5" i="1"/>
  <c r="K122" i="13"/>
  <c r="K121" i="13"/>
  <c r="K123" i="13" s="1"/>
  <c r="F16" i="4"/>
  <c r="AP150" i="13"/>
  <c r="FA169" i="14"/>
  <c r="EY169" i="14"/>
  <c r="X136" i="14"/>
  <c r="DU169" i="14"/>
  <c r="DW169" i="14"/>
  <c r="I45" i="13"/>
  <c r="I343" i="13" s="1"/>
  <c r="AI9" i="2"/>
  <c r="AH60" i="2"/>
  <c r="Q38" i="1"/>
  <c r="Z5" i="14"/>
  <c r="Z19" i="14" s="1"/>
  <c r="J10" i="13"/>
  <c r="EV174" i="14"/>
  <c r="AZ177" i="13"/>
  <c r="AZ182" i="13" s="1"/>
  <c r="T40" i="4"/>
  <c r="AF157" i="14"/>
  <c r="L165" i="13" s="1"/>
  <c r="AF161" i="14"/>
  <c r="L169" i="13" s="1"/>
  <c r="L207" i="13" s="1"/>
  <c r="L309" i="13" s="1"/>
  <c r="AF149" i="14"/>
  <c r="L157" i="13" s="1"/>
  <c r="AF168" i="14"/>
  <c r="L176" i="13" s="1"/>
  <c r="AF162" i="14"/>
  <c r="L170" i="13" s="1"/>
  <c r="L208" i="13" s="1"/>
  <c r="AF165" i="14"/>
  <c r="L173" i="13" s="1"/>
  <c r="L212" i="13" s="1"/>
  <c r="AF158" i="14"/>
  <c r="L166" i="13" s="1"/>
  <c r="AF152" i="14"/>
  <c r="L160" i="13" s="1"/>
  <c r="L199" i="13" s="1"/>
  <c r="AF140" i="14"/>
  <c r="L148" i="13" s="1"/>
  <c r="AF150" i="14"/>
  <c r="L158" i="13" s="1"/>
  <c r="L211" i="13" s="1"/>
  <c r="AF163" i="14"/>
  <c r="L171" i="13" s="1"/>
  <c r="L209" i="13" s="1"/>
  <c r="AF139" i="14"/>
  <c r="L147" i="13" s="1"/>
  <c r="AF151" i="14"/>
  <c r="L159" i="13" s="1"/>
  <c r="L198" i="13" s="1"/>
  <c r="AF153" i="14"/>
  <c r="L161" i="13" s="1"/>
  <c r="L200" i="13" s="1"/>
  <c r="AF141" i="14"/>
  <c r="L149" i="13" s="1"/>
  <c r="L196" i="13" s="1"/>
  <c r="AF138" i="14"/>
  <c r="L146" i="13" s="1"/>
  <c r="L195" i="13" s="1"/>
  <c r="AF119" i="14"/>
  <c r="L127" i="13" s="1"/>
  <c r="AF124" i="14"/>
  <c r="L132" i="13" s="1"/>
  <c r="AF133" i="14"/>
  <c r="L141" i="13" s="1"/>
  <c r="AF146" i="14"/>
  <c r="L154" i="13" s="1"/>
  <c r="AF135" i="14"/>
  <c r="L143" i="13" s="1"/>
  <c r="AF126" i="14"/>
  <c r="L134" i="13" s="1"/>
  <c r="AF132" i="14"/>
  <c r="L140" i="13" s="1"/>
  <c r="AF134" i="14"/>
  <c r="L142" i="13" s="1"/>
  <c r="AF125" i="14"/>
  <c r="L133" i="13" s="1"/>
  <c r="AF129" i="14"/>
  <c r="L137" i="13" s="1"/>
  <c r="AF122" i="14"/>
  <c r="L130" i="13" s="1"/>
  <c r="AF123" i="14"/>
  <c r="L131" i="13" s="1"/>
  <c r="AF107" i="14"/>
  <c r="L112" i="13" s="1"/>
  <c r="AF106" i="14"/>
  <c r="L111" i="13" s="1"/>
  <c r="AF108" i="14"/>
  <c r="L113" i="13" s="1"/>
  <c r="AF118" i="14"/>
  <c r="L126" i="13" s="1"/>
  <c r="AF105" i="14"/>
  <c r="L110" i="13" s="1"/>
  <c r="AF98" i="14"/>
  <c r="L103" i="13" s="1"/>
  <c r="AF99" i="14"/>
  <c r="L104" i="13" s="1"/>
  <c r="AF102" i="14"/>
  <c r="L107" i="13" s="1"/>
  <c r="AF62" i="14"/>
  <c r="L66" i="13" s="1"/>
  <c r="AF59" i="14"/>
  <c r="L63" i="13" s="1"/>
  <c r="AF50" i="14"/>
  <c r="L54" i="13" s="1"/>
  <c r="AF48" i="14"/>
  <c r="L52" i="13" s="1"/>
  <c r="AF82" i="14"/>
  <c r="L86" i="13" s="1"/>
  <c r="AF90" i="14"/>
  <c r="L94" i="13" s="1"/>
  <c r="AF67" i="14"/>
  <c r="L71" i="13" s="1"/>
  <c r="AF58" i="14"/>
  <c r="L62" i="13" s="1"/>
  <c r="AF55" i="14"/>
  <c r="L59" i="13" s="1"/>
  <c r="AF49" i="14"/>
  <c r="L53" i="13" s="1"/>
  <c r="AF81" i="14"/>
  <c r="L85" i="13" s="1"/>
  <c r="AF43" i="14"/>
  <c r="AF30" i="14"/>
  <c r="L34" i="13" s="1"/>
  <c r="AF39" i="14"/>
  <c r="L44" i="13" s="1"/>
  <c r="AF33" i="14"/>
  <c r="L37" i="13" s="1"/>
  <c r="AF18" i="14"/>
  <c r="L22" i="13" s="1"/>
  <c r="AF27" i="14"/>
  <c r="L31" i="13" s="1"/>
  <c r="AF25" i="14"/>
  <c r="L29" i="13" s="1"/>
  <c r="AF32" i="14"/>
  <c r="L36" i="13" s="1"/>
  <c r="AF29" i="14"/>
  <c r="L33" i="13" s="1"/>
  <c r="AF36" i="14"/>
  <c r="L40" i="13" s="1"/>
  <c r="AF26" i="14"/>
  <c r="L30" i="13" s="1"/>
  <c r="AF24" i="14"/>
  <c r="L28" i="13" s="1"/>
  <c r="AF28" i="14"/>
  <c r="L32" i="13" s="1"/>
  <c r="AF31" i="14"/>
  <c r="L35" i="13" s="1"/>
  <c r="AF14" i="14"/>
  <c r="L18" i="13" s="1"/>
  <c r="AF11" i="14"/>
  <c r="L15" i="13" s="1"/>
  <c r="I219" i="13"/>
  <c r="H371" i="13"/>
  <c r="H372" i="13" s="1"/>
  <c r="I190" i="13"/>
  <c r="H190" i="13"/>
  <c r="E130" i="12"/>
  <c r="K211" i="13"/>
  <c r="E154" i="12"/>
  <c r="E207" i="12" s="1"/>
  <c r="U173" i="14"/>
  <c r="K209" i="13"/>
  <c r="E167" i="12"/>
  <c r="E205" i="12" s="1"/>
  <c r="Z91" i="14"/>
  <c r="J96" i="13"/>
  <c r="J95" i="13" s="1"/>
  <c r="J267" i="13" s="1"/>
  <c r="J307" i="13" s="1"/>
  <c r="L40" i="4"/>
  <c r="CE169" i="14"/>
  <c r="CG169" i="14"/>
  <c r="DR174" i="14"/>
  <c r="AP177" i="13"/>
  <c r="AP182" i="13" s="1"/>
  <c r="AU174" i="14"/>
  <c r="Q177" i="13"/>
  <c r="Q178" i="13" s="1"/>
  <c r="AU170" i="14"/>
  <c r="AU171" i="14" s="1"/>
  <c r="AU173" i="14" s="1"/>
  <c r="F40" i="4"/>
  <c r="Q38" i="3"/>
  <c r="Q36" i="3"/>
  <c r="X93" i="14"/>
  <c r="X20" i="14"/>
  <c r="K110" i="14"/>
  <c r="E117" i="13"/>
  <c r="K174" i="14"/>
  <c r="D186" i="12"/>
  <c r="G43" i="3"/>
  <c r="G43" i="1"/>
  <c r="R109" i="14"/>
  <c r="R94" i="14"/>
  <c r="P182" i="13"/>
  <c r="AA79" i="14"/>
  <c r="AC80" i="14"/>
  <c r="AC169" i="14"/>
  <c r="CB174" i="14"/>
  <c r="AB177" i="13"/>
  <c r="AB182" i="13" s="1"/>
  <c r="U213" i="13"/>
  <c r="U214" i="13" s="1"/>
  <c r="D21" i="12"/>
  <c r="D189" i="12"/>
  <c r="T202" i="13"/>
  <c r="S8" i="3"/>
  <c r="R39" i="3"/>
  <c r="R5" i="3"/>
  <c r="R7" i="3"/>
  <c r="AW14" i="5"/>
  <c r="Q38" i="2"/>
  <c r="Q36" i="2"/>
  <c r="I64" i="13"/>
  <c r="I346" i="13" s="1"/>
  <c r="AC131" i="14"/>
  <c r="AA130" i="14"/>
  <c r="AD40" i="4"/>
  <c r="P40" i="4"/>
  <c r="AX169" i="14"/>
  <c r="AZ169" i="14"/>
  <c r="AW170" i="14"/>
  <c r="AW171" i="14" s="1"/>
  <c r="AW173" i="14" s="1"/>
  <c r="Z40" i="4"/>
  <c r="AG32" i="3"/>
  <c r="AH9" i="3"/>
  <c r="AG61" i="3"/>
  <c r="K40" i="4"/>
  <c r="I364" i="13"/>
  <c r="I144" i="13"/>
  <c r="J4" i="8"/>
  <c r="I5" i="8"/>
  <c r="Z37" i="14"/>
  <c r="J42" i="13"/>
  <c r="J41" i="13" s="1"/>
  <c r="X171" i="14"/>
  <c r="AX12" i="5"/>
  <c r="AY9" i="5"/>
  <c r="AX13" i="5"/>
  <c r="E52" i="12"/>
  <c r="Z170" i="14"/>
  <c r="Z171" i="14" s="1"/>
  <c r="J168" i="13"/>
  <c r="I371" i="13"/>
  <c r="V14" i="4"/>
  <c r="BF371" i="13"/>
  <c r="G359" i="13"/>
  <c r="H209" i="12"/>
  <c r="H210" i="12" s="1"/>
  <c r="H206" i="13"/>
  <c r="H214" i="13" s="1"/>
  <c r="H189" i="13"/>
  <c r="AC45" i="14"/>
  <c r="AA44" i="14"/>
  <c r="AG14" i="1"/>
  <c r="AG19" i="1"/>
  <c r="AG18" i="1"/>
  <c r="AG17" i="1"/>
  <c r="V161" i="13"/>
  <c r="BJ159" i="14"/>
  <c r="BG212" i="13"/>
  <c r="U169" i="12"/>
  <c r="U208" i="12" s="1"/>
  <c r="AC160" i="14"/>
  <c r="BL159" i="14"/>
  <c r="BM153" i="14"/>
  <c r="Z120" i="14"/>
  <c r="J129" i="13"/>
  <c r="J128" i="13" s="1"/>
  <c r="J190" i="13" s="1"/>
  <c r="AA96" i="14"/>
  <c r="AC97" i="14"/>
  <c r="I105" i="13"/>
  <c r="AC167" i="14"/>
  <c r="AA166" i="14"/>
  <c r="AA170" i="14" s="1"/>
  <c r="C40" i="4"/>
  <c r="I376" i="13"/>
  <c r="I9" i="13"/>
  <c r="Z159" i="14"/>
  <c r="J153" i="13"/>
  <c r="Q109" i="14"/>
  <c r="Q174" i="14" s="1"/>
  <c r="Q94" i="14"/>
  <c r="FQ126" i="14"/>
  <c r="BG134" i="13" s="1"/>
  <c r="BG192" i="13" s="1"/>
  <c r="G279" i="13"/>
  <c r="G278" i="13"/>
  <c r="E114" i="13"/>
  <c r="E98" i="13"/>
  <c r="L2" i="10"/>
  <c r="K4" i="10"/>
  <c r="K3" i="10"/>
  <c r="K5" i="10" s="1"/>
  <c r="AC76" i="14"/>
  <c r="AA75" i="14"/>
  <c r="I95" i="13"/>
  <c r="I267" i="13" s="1"/>
  <c r="I307" i="13" s="1"/>
  <c r="FT165" i="14"/>
  <c r="BH173" i="13" s="1"/>
  <c r="BH212" i="13" s="1"/>
  <c r="E92" i="12"/>
  <c r="CB154" i="14"/>
  <c r="AB162" i="13" s="1"/>
  <c r="AB218" i="13" s="1"/>
  <c r="AB221" i="13" s="1"/>
  <c r="C222" i="12"/>
  <c r="I193" i="13"/>
  <c r="H193" i="13"/>
  <c r="I41" i="13"/>
  <c r="W136" i="14"/>
  <c r="W143" i="14" s="1"/>
  <c r="W173" i="14" s="1"/>
  <c r="K246" i="13"/>
  <c r="E32" i="12"/>
  <c r="AC38" i="14"/>
  <c r="AA37" i="14"/>
  <c r="Z130" i="14"/>
  <c r="J139" i="13"/>
  <c r="J138" i="13" s="1"/>
  <c r="J193" i="13" s="1"/>
  <c r="AA91" i="14"/>
  <c r="AC92" i="14"/>
  <c r="K212" i="13"/>
  <c r="E169" i="12"/>
  <c r="E208" i="12" s="1"/>
  <c r="D163" i="12"/>
  <c r="D216" i="12"/>
  <c r="D217" i="12" s="1"/>
  <c r="W93" i="14"/>
  <c r="W20" i="14"/>
  <c r="D187" i="12"/>
  <c r="BM133" i="13"/>
  <c r="GI120" i="14"/>
  <c r="I301" i="13"/>
  <c r="I16" i="13"/>
  <c r="G181" i="13"/>
  <c r="F98" i="13"/>
  <c r="F114" i="13"/>
  <c r="E57" i="12"/>
  <c r="AA100" i="14"/>
  <c r="AC101" i="14"/>
  <c r="AA142" i="14"/>
  <c r="AC137" i="14"/>
  <c r="I26" i="13"/>
  <c r="I341" i="13" s="1"/>
  <c r="Z142" i="14"/>
  <c r="Z143" i="14" s="1"/>
  <c r="J145" i="13"/>
  <c r="I191" i="13"/>
  <c r="H191" i="13"/>
  <c r="AI40" i="4"/>
  <c r="GL125" i="14"/>
  <c r="GK120" i="14"/>
  <c r="Z41" i="14"/>
  <c r="J46" i="13"/>
  <c r="J45" i="13" s="1"/>
  <c r="J343" i="13" s="1"/>
  <c r="E145" i="12"/>
  <c r="X143" i="14"/>
  <c r="G358" i="13"/>
  <c r="AL28" i="3"/>
  <c r="AM25" i="3" s="1"/>
  <c r="AL30" i="3"/>
  <c r="AL46" i="3" s="1"/>
  <c r="AL47" i="3" s="1"/>
  <c r="AL48" i="3" s="1"/>
  <c r="AL49" i="3" s="1"/>
  <c r="AL55" i="3" s="1"/>
  <c r="H300" i="13"/>
  <c r="H23" i="13"/>
  <c r="Z75" i="14"/>
  <c r="J80" i="13"/>
  <c r="AE40" i="4"/>
  <c r="Z100" i="14"/>
  <c r="J106" i="13"/>
  <c r="J105" i="13" s="1"/>
  <c r="Z147" i="14"/>
  <c r="J156" i="13"/>
  <c r="J155" i="13" s="1"/>
  <c r="J197" i="13" s="1"/>
  <c r="GI174" i="14"/>
  <c r="BM177" i="13"/>
  <c r="U200" i="13"/>
  <c r="U202" i="13" s="1"/>
  <c r="U167" i="13"/>
  <c r="AC57" i="14"/>
  <c r="AA56" i="14"/>
  <c r="K374" i="13"/>
  <c r="E127" i="12"/>
  <c r="V176" i="13"/>
  <c r="V174" i="13" s="1"/>
  <c r="BJ166" i="14"/>
  <c r="D140" i="12"/>
  <c r="Z103" i="14"/>
  <c r="J109" i="13"/>
  <c r="AH40" i="4"/>
  <c r="AF44" i="4"/>
  <c r="I40" i="4"/>
  <c r="K44" i="9"/>
  <c r="K50" i="9" s="1"/>
  <c r="K70" i="9"/>
  <c r="I294" i="13"/>
  <c r="I243" i="13"/>
  <c r="I245" i="13"/>
  <c r="J239" i="13"/>
  <c r="J241" i="13" s="1"/>
  <c r="I251" i="13"/>
  <c r="I250" i="13"/>
  <c r="Z127" i="14"/>
  <c r="J136" i="13"/>
  <c r="J135" i="13" s="1"/>
  <c r="J191" i="13" s="1"/>
  <c r="AJ40" i="4"/>
  <c r="AC74" i="14"/>
  <c r="AA68" i="14"/>
  <c r="AA127" i="14"/>
  <c r="AC128" i="14"/>
  <c r="K199" i="13"/>
  <c r="E156" i="12"/>
  <c r="E195" i="12" s="1"/>
  <c r="Z166" i="14"/>
  <c r="J175" i="13"/>
  <c r="J174" i="13" s="1"/>
  <c r="J213" i="13" s="1"/>
  <c r="H364" i="13"/>
  <c r="H366" i="13" s="1"/>
  <c r="H144" i="13"/>
  <c r="AC40" i="4"/>
  <c r="AK38" i="3"/>
  <c r="AK36" i="3"/>
  <c r="I108" i="13"/>
  <c r="C118" i="13"/>
  <c r="C188" i="13"/>
  <c r="C202" i="13" s="1"/>
  <c r="C223" i="13" s="1"/>
  <c r="C224" i="13" s="1"/>
  <c r="C115" i="13"/>
  <c r="C182" i="13"/>
  <c r="D182" i="13"/>
  <c r="E182" i="13"/>
  <c r="F182" i="13"/>
  <c r="G182" i="13"/>
  <c r="H272" i="13"/>
  <c r="H247" i="13"/>
  <c r="H248" i="13"/>
  <c r="AN38" i="2"/>
  <c r="AN36" i="2"/>
  <c r="I72" i="13"/>
  <c r="I347" i="13" s="1"/>
  <c r="Z22" i="14"/>
  <c r="J27" i="13"/>
  <c r="AL7" i="1"/>
  <c r="AL38" i="1" s="1"/>
  <c r="AL5" i="1"/>
  <c r="AM8" i="1"/>
  <c r="AL39" i="1"/>
  <c r="AL36" i="1" s="1"/>
  <c r="AG44" i="4"/>
  <c r="GL169" i="14"/>
  <c r="GN169" i="14"/>
  <c r="I365" i="13"/>
  <c r="I167" i="13"/>
  <c r="I220" i="13"/>
  <c r="I221" i="13" s="1"/>
  <c r="K207" i="13"/>
  <c r="K309" i="13" s="1"/>
  <c r="E165" i="12"/>
  <c r="E203" i="12" s="1"/>
  <c r="N110" i="14"/>
  <c r="F117" i="13"/>
  <c r="AK40" i="4"/>
  <c r="K2" i="9"/>
  <c r="K4" i="9" s="1"/>
  <c r="K3" i="9"/>
  <c r="L5" i="9"/>
  <c r="AL62" i="3"/>
  <c r="AL7" i="3"/>
  <c r="AL5" i="3"/>
  <c r="AM8" i="3"/>
  <c r="AL39" i="3"/>
  <c r="I150" i="13"/>
  <c r="GX139" i="14"/>
  <c r="BR147" i="13" s="1"/>
  <c r="BR206" i="13" s="1"/>
  <c r="H342" i="13"/>
  <c r="H357" i="13" s="1"/>
  <c r="H255" i="13"/>
  <c r="H261" i="13" s="1"/>
  <c r="H262" i="13" s="1"/>
  <c r="H355" i="13"/>
  <c r="E40" i="4"/>
  <c r="K302" i="13"/>
  <c r="E16" i="12"/>
  <c r="AC104" i="14"/>
  <c r="AA103" i="14"/>
  <c r="H196" i="12"/>
  <c r="H198" i="12" s="1"/>
  <c r="H163" i="12"/>
  <c r="AD63" i="2"/>
  <c r="AD49" i="2"/>
  <c r="AD55" i="2" s="1"/>
  <c r="AD56" i="2"/>
  <c r="AO182" i="13"/>
  <c r="O173" i="12"/>
  <c r="O178" i="12" s="1"/>
  <c r="U93" i="14"/>
  <c r="U20" i="14"/>
  <c r="AB40" i="4"/>
  <c r="AW40" i="4" s="1"/>
  <c r="AH28" i="2"/>
  <c r="AH32" i="2" s="1"/>
  <c r="AH25" i="1"/>
  <c r="AH30" i="2"/>
  <c r="AH46" i="2" s="1"/>
  <c r="AH47" i="2" s="1"/>
  <c r="AH48" i="2" s="1"/>
  <c r="AH49" i="2" s="1"/>
  <c r="AH55" i="2" s="1"/>
  <c r="T184" i="12"/>
  <c r="T113" i="12"/>
  <c r="T116" i="12"/>
  <c r="K200" i="13"/>
  <c r="E157" i="12"/>
  <c r="E196" i="12" s="1"/>
  <c r="BO168" i="14"/>
  <c r="BL166" i="14"/>
  <c r="BM168" i="14"/>
  <c r="I83" i="13"/>
  <c r="I349" i="13" s="1"/>
  <c r="AP40" i="4"/>
  <c r="AA5" i="14"/>
  <c r="AA19" i="14" s="1"/>
  <c r="AC6" i="14"/>
  <c r="J177" i="13"/>
  <c r="J182" i="13" s="1"/>
  <c r="AC13" i="14"/>
  <c r="AA12" i="14"/>
  <c r="AG40" i="4"/>
  <c r="AB13" i="4"/>
  <c r="BM130" i="14"/>
  <c r="BM136" i="14" s="1"/>
  <c r="BM143" i="14" s="1"/>
  <c r="W139" i="13"/>
  <c r="AP8" i="2"/>
  <c r="AO39" i="2"/>
  <c r="AO7" i="2"/>
  <c r="AO5" i="2"/>
  <c r="S40" i="4"/>
  <c r="E33" i="12"/>
  <c r="AC42" i="14"/>
  <c r="AA41" i="14"/>
  <c r="AC145" i="14"/>
  <c r="D174" i="12"/>
  <c r="D215" i="12"/>
  <c r="V144" i="13"/>
  <c r="V151" i="13" s="1"/>
  <c r="AL168" i="13"/>
  <c r="K192" i="13"/>
  <c r="I259" i="13"/>
  <c r="I101" i="13"/>
  <c r="I367" i="13" s="1"/>
  <c r="DK160" i="14"/>
  <c r="DI160" i="14"/>
  <c r="AQ146" i="13"/>
  <c r="AQ195" i="13" s="1"/>
  <c r="DU142" i="14"/>
  <c r="M9" i="4"/>
  <c r="BO130" i="14"/>
  <c r="BO136" i="14" s="1"/>
  <c r="BO143" i="14" s="1"/>
  <c r="BP131" i="14"/>
  <c r="AC121" i="14"/>
  <c r="AA120" i="14"/>
  <c r="Z96" i="14"/>
  <c r="J102" i="13"/>
  <c r="AC148" i="14"/>
  <c r="AA147" i="14"/>
  <c r="AA159" i="14" s="1"/>
  <c r="D146" i="12"/>
  <c r="D190" i="12"/>
  <c r="H178" i="13"/>
  <c r="AG115" i="14"/>
  <c r="AI115" i="14" s="1"/>
  <c r="AG3" i="14"/>
  <c r="AG4" i="14"/>
  <c r="AJ2" i="14"/>
  <c r="AI2" i="14"/>
  <c r="K333" i="13"/>
  <c r="K338" i="13" s="1"/>
  <c r="E20" i="12"/>
  <c r="K208" i="13"/>
  <c r="E166" i="12"/>
  <c r="E204" i="12" s="1"/>
  <c r="R40" i="4"/>
  <c r="H151" i="13"/>
  <c r="O146" i="12"/>
  <c r="O191" i="12"/>
  <c r="AR40" i="4"/>
  <c r="Z44" i="14"/>
  <c r="J49" i="13"/>
  <c r="J48" i="13" s="1"/>
  <c r="J344" i="13" s="1"/>
  <c r="Z56" i="14"/>
  <c r="J61" i="13"/>
  <c r="J60" i="13" s="1"/>
  <c r="J345" i="13" s="1"/>
  <c r="R39" i="2"/>
  <c r="R7" i="2"/>
  <c r="R5" i="2"/>
  <c r="S8" i="2"/>
  <c r="O40" i="4"/>
  <c r="M38" i="4"/>
  <c r="N38" i="4" s="1"/>
  <c r="I79" i="13"/>
  <c r="I348" i="13" s="1"/>
  <c r="I258" i="13"/>
  <c r="G97" i="13"/>
  <c r="G24" i="13"/>
  <c r="I48" i="13"/>
  <c r="I344" i="13" s="1"/>
  <c r="K281" i="13"/>
  <c r="K254" i="13"/>
  <c r="AA60" i="14"/>
  <c r="AC61" i="14"/>
  <c r="AC117" i="14"/>
  <c r="AA116" i="14"/>
  <c r="E142" i="12"/>
  <c r="AF40" i="4"/>
  <c r="AK219" i="13"/>
  <c r="L370" i="13"/>
  <c r="L328" i="13"/>
  <c r="L271" i="13"/>
  <c r="L363" i="13"/>
  <c r="L340" i="13"/>
  <c r="L253" i="13"/>
  <c r="L229" i="13"/>
  <c r="L298" i="13"/>
  <c r="L186" i="13"/>
  <c r="L284" i="13"/>
  <c r="L120" i="13"/>
  <c r="M4" i="13"/>
  <c r="L5" i="13"/>
  <c r="L7" i="13" s="1"/>
  <c r="L6" i="13"/>
  <c r="DZ138" i="14"/>
  <c r="DW142" i="14"/>
  <c r="DX138" i="14"/>
  <c r="Z79" i="14"/>
  <c r="J84" i="13"/>
  <c r="J83" i="13" s="1"/>
  <c r="J349" i="13" s="1"/>
  <c r="G306" i="13"/>
  <c r="G304" i="13"/>
  <c r="Z60" i="14"/>
  <c r="J65" i="13"/>
  <c r="J64" i="13" s="1"/>
  <c r="J346" i="13" s="1"/>
  <c r="H40" i="4"/>
  <c r="I60" i="13"/>
  <c r="I345" i="13" s="1"/>
  <c r="AC23" i="14"/>
  <c r="AA22" i="14"/>
  <c r="G353" i="13"/>
  <c r="T109" i="14"/>
  <c r="T94" i="14"/>
  <c r="AJ56" i="2"/>
  <c r="AJ63" i="2" s="1"/>
  <c r="H353" i="13" l="1"/>
  <c r="I151" i="13"/>
  <c r="I366" i="13"/>
  <c r="H354" i="13"/>
  <c r="H358" i="13"/>
  <c r="L374" i="13"/>
  <c r="H219" i="12"/>
  <c r="D147" i="12"/>
  <c r="D177" i="12" s="1"/>
  <c r="U223" i="13"/>
  <c r="T223" i="13"/>
  <c r="AA171" i="14"/>
  <c r="J259" i="13"/>
  <c r="J101" i="13"/>
  <c r="J367" i="13" s="1"/>
  <c r="AC75" i="14"/>
  <c r="K80" i="13"/>
  <c r="FT126" i="14"/>
  <c r="BH134" i="13" s="1"/>
  <c r="K168" i="13"/>
  <c r="AX14" i="5"/>
  <c r="AH14" i="3"/>
  <c r="AH19" i="3"/>
  <c r="AH17" i="3"/>
  <c r="AH18" i="3"/>
  <c r="AH9" i="1"/>
  <c r="K177" i="13"/>
  <c r="AD44" i="14"/>
  <c r="AF45" i="14"/>
  <c r="AM168" i="13"/>
  <c r="V213" i="13"/>
  <c r="V214" i="13" s="1"/>
  <c r="AO40" i="4"/>
  <c r="DN160" i="14"/>
  <c r="DL160" i="14"/>
  <c r="AM28" i="3"/>
  <c r="AN25" i="3" s="1"/>
  <c r="AM30" i="3"/>
  <c r="AM46" i="3" s="1"/>
  <c r="AM47" i="3" s="1"/>
  <c r="AM48" i="3" s="1"/>
  <c r="AM49" i="3" s="1"/>
  <c r="AM55" i="3" s="1"/>
  <c r="AC79" i="14"/>
  <c r="K84" i="13"/>
  <c r="E82" i="12" s="1"/>
  <c r="E81" i="12" s="1"/>
  <c r="AD5" i="14"/>
  <c r="AD19" i="14" s="1"/>
  <c r="AF6" i="14"/>
  <c r="AD127" i="14"/>
  <c r="AF128" i="14"/>
  <c r="AF145" i="14"/>
  <c r="J364" i="13"/>
  <c r="J144" i="13"/>
  <c r="EY174" i="14"/>
  <c r="BA177" i="13"/>
  <c r="S7" i="2"/>
  <c r="S5" i="2"/>
  <c r="T8" i="2"/>
  <c r="S39" i="2"/>
  <c r="AC120" i="14"/>
  <c r="K129" i="13"/>
  <c r="FD169" i="14"/>
  <c r="FB169" i="14"/>
  <c r="BP130" i="14"/>
  <c r="BP136" i="14" s="1"/>
  <c r="BP143" i="14" s="1"/>
  <c r="X139" i="13"/>
  <c r="X138" i="13" s="1"/>
  <c r="AC103" i="14"/>
  <c r="K109" i="13"/>
  <c r="AL38" i="3"/>
  <c r="AL36" i="3"/>
  <c r="H278" i="13"/>
  <c r="H279" i="13"/>
  <c r="AC56" i="14"/>
  <c r="K61" i="13"/>
  <c r="P374" i="13"/>
  <c r="P181" i="13"/>
  <c r="AF61" i="14"/>
  <c r="AD60" i="14"/>
  <c r="AF121" i="14"/>
  <c r="AD120" i="14"/>
  <c r="AF156" i="14"/>
  <c r="L164" i="13" s="1"/>
  <c r="L163" i="13" s="1"/>
  <c r="AD155" i="14"/>
  <c r="AF155" i="14" s="1"/>
  <c r="AQ40" i="4"/>
  <c r="G98" i="13"/>
  <c r="G114" i="13"/>
  <c r="AC159" i="14"/>
  <c r="K153" i="13"/>
  <c r="AP39" i="2"/>
  <c r="AP7" i="2"/>
  <c r="AQ8" i="2"/>
  <c r="AP5" i="2"/>
  <c r="AN8" i="3"/>
  <c r="AM62" i="3"/>
  <c r="AM39" i="3"/>
  <c r="AM5" i="3"/>
  <c r="AM7" i="3"/>
  <c r="K313" i="13"/>
  <c r="I342" i="13"/>
  <c r="I352" i="13" s="1"/>
  <c r="I255" i="13"/>
  <c r="I261" i="13" s="1"/>
  <c r="I262" i="13" s="1"/>
  <c r="J365" i="13"/>
  <c r="J220" i="13"/>
  <c r="J221" i="13" s="1"/>
  <c r="J167" i="13"/>
  <c r="V200" i="13"/>
  <c r="V202" i="13" s="1"/>
  <c r="V167" i="13"/>
  <c r="X173" i="14"/>
  <c r="E188" i="12"/>
  <c r="AD100" i="14"/>
  <c r="AF101" i="14"/>
  <c r="L302" i="13"/>
  <c r="AO38" i="2"/>
  <c r="AO36" i="2"/>
  <c r="L70" i="9"/>
  <c r="L44" i="9"/>
  <c r="L50" i="9" s="1"/>
  <c r="E192" i="12"/>
  <c r="R38" i="2"/>
  <c r="R36" i="2"/>
  <c r="BR130" i="14"/>
  <c r="BR136" i="14" s="1"/>
  <c r="BR143" i="14" s="1"/>
  <c r="BS131" i="14"/>
  <c r="AC12" i="14"/>
  <c r="K17" i="13"/>
  <c r="J342" i="13"/>
  <c r="J255" i="13"/>
  <c r="J261" i="13" s="1"/>
  <c r="J262" i="13" s="1"/>
  <c r="AD12" i="14"/>
  <c r="AF13" i="14"/>
  <c r="AF76" i="14"/>
  <c r="AD75" i="14"/>
  <c r="AF117" i="14"/>
  <c r="AD116" i="14"/>
  <c r="J150" i="13"/>
  <c r="BF372" i="13"/>
  <c r="BF373" i="13"/>
  <c r="T110" i="14"/>
  <c r="H117" i="13"/>
  <c r="D115" i="12" s="1"/>
  <c r="DX142" i="14"/>
  <c r="AR146" i="13"/>
  <c r="AR195" i="13" s="1"/>
  <c r="W138" i="13"/>
  <c r="I135" i="12"/>
  <c r="I134" i="12" s="1"/>
  <c r="L192" i="13"/>
  <c r="Q110" i="14"/>
  <c r="G117" i="13"/>
  <c r="T174" i="14"/>
  <c r="BA169" i="14"/>
  <c r="BC169" i="14"/>
  <c r="AZ170" i="14"/>
  <c r="AZ171" i="14" s="1"/>
  <c r="AZ173" i="14" s="1"/>
  <c r="L281" i="13"/>
  <c r="L254" i="13"/>
  <c r="AJ115" i="14"/>
  <c r="AL115" i="14" s="1"/>
  <c r="AJ4" i="14"/>
  <c r="AL2" i="14"/>
  <c r="AJ3" i="14"/>
  <c r="AM2" i="14"/>
  <c r="AC41" i="14"/>
  <c r="K46" i="13"/>
  <c r="AC142" i="14"/>
  <c r="K145" i="13"/>
  <c r="AX174" i="14"/>
  <c r="R177" i="13"/>
  <c r="R178" i="13" s="1"/>
  <c r="AX170" i="14"/>
  <c r="AX171" i="14" s="1"/>
  <c r="AX173" i="14" s="1"/>
  <c r="R38" i="3"/>
  <c r="R36" i="3"/>
  <c r="R110" i="14"/>
  <c r="R174" i="14"/>
  <c r="AD22" i="14"/>
  <c r="AF23" i="14"/>
  <c r="GO169" i="14"/>
  <c r="GQ169" i="14"/>
  <c r="AM7" i="1"/>
  <c r="AM38" i="1" s="1"/>
  <c r="AM5" i="1"/>
  <c r="AN8" i="1"/>
  <c r="AM39" i="1"/>
  <c r="AM36" i="1" s="1"/>
  <c r="AC127" i="14"/>
  <c r="K136" i="13"/>
  <c r="BM182" i="13"/>
  <c r="W173" i="12"/>
  <c r="W178" i="12" s="1"/>
  <c r="W109" i="14"/>
  <c r="W94" i="14"/>
  <c r="I4" i="8"/>
  <c r="Q182" i="13"/>
  <c r="G173" i="12"/>
  <c r="G174" i="12" s="1"/>
  <c r="AI18" i="2"/>
  <c r="AI14" i="2"/>
  <c r="AI19" i="2"/>
  <c r="AI17" i="2"/>
  <c r="GL174" i="14"/>
  <c r="BN177" i="13"/>
  <c r="BN182" i="13" s="1"/>
  <c r="AC100" i="14"/>
  <c r="K106" i="13"/>
  <c r="AG32" i="1"/>
  <c r="AG60" i="1"/>
  <c r="I372" i="13"/>
  <c r="S7" i="3"/>
  <c r="S5" i="3"/>
  <c r="S39" i="3"/>
  <c r="T8" i="3"/>
  <c r="AD130" i="14"/>
  <c r="AF131" i="14"/>
  <c r="K163" i="13"/>
  <c r="K201" i="13" s="1"/>
  <c r="E160" i="12"/>
  <c r="E159" i="12" s="1"/>
  <c r="E197" i="12" s="1"/>
  <c r="W129" i="12"/>
  <c r="W124" i="12" s="1"/>
  <c r="BM128" i="13"/>
  <c r="EC138" i="14"/>
  <c r="DZ142" i="14"/>
  <c r="EA138" i="14"/>
  <c r="AI161" i="14"/>
  <c r="M169" i="13" s="1"/>
  <c r="M207" i="13" s="1"/>
  <c r="M309" i="13" s="1"/>
  <c r="AI163" i="14"/>
  <c r="M171" i="13" s="1"/>
  <c r="M209" i="13" s="1"/>
  <c r="AI168" i="14"/>
  <c r="M176" i="13" s="1"/>
  <c r="AI149" i="14"/>
  <c r="M157" i="13" s="1"/>
  <c r="AI162" i="14"/>
  <c r="M170" i="13" s="1"/>
  <c r="M208" i="13" s="1"/>
  <c r="AI151" i="14"/>
  <c r="M159" i="13" s="1"/>
  <c r="M198" i="13" s="1"/>
  <c r="AI158" i="14"/>
  <c r="M166" i="13" s="1"/>
  <c r="AI157" i="14"/>
  <c r="M165" i="13" s="1"/>
  <c r="AI165" i="14"/>
  <c r="M173" i="13" s="1"/>
  <c r="M212" i="13" s="1"/>
  <c r="AI146" i="14"/>
  <c r="M154" i="13" s="1"/>
  <c r="AI153" i="14"/>
  <c r="M161" i="13" s="1"/>
  <c r="M200" i="13" s="1"/>
  <c r="AI134" i="14"/>
  <c r="M142" i="13" s="1"/>
  <c r="AI133" i="14"/>
  <c r="M141" i="13" s="1"/>
  <c r="AI125" i="14"/>
  <c r="M133" i="13" s="1"/>
  <c r="AI150" i="14"/>
  <c r="M158" i="13" s="1"/>
  <c r="M211" i="13" s="1"/>
  <c r="AI152" i="14"/>
  <c r="M160" i="13" s="1"/>
  <c r="M199" i="13" s="1"/>
  <c r="AI126" i="14"/>
  <c r="M134" i="13" s="1"/>
  <c r="AI132" i="14"/>
  <c r="M140" i="13" s="1"/>
  <c r="AI141" i="14"/>
  <c r="M149" i="13" s="1"/>
  <c r="M196" i="13" s="1"/>
  <c r="AI135" i="14"/>
  <c r="M143" i="13" s="1"/>
  <c r="AI129" i="14"/>
  <c r="M137" i="13" s="1"/>
  <c r="AI123" i="14"/>
  <c r="M131" i="13" s="1"/>
  <c r="AI119" i="14"/>
  <c r="M127" i="13" s="1"/>
  <c r="AI138" i="14"/>
  <c r="M146" i="13" s="1"/>
  <c r="M195" i="13" s="1"/>
  <c r="AI140" i="14"/>
  <c r="M148" i="13" s="1"/>
  <c r="AI139" i="14"/>
  <c r="M147" i="13" s="1"/>
  <c r="AI122" i="14"/>
  <c r="M130" i="13" s="1"/>
  <c r="AI107" i="14"/>
  <c r="M112" i="13" s="1"/>
  <c r="AI106" i="14"/>
  <c r="M111" i="13" s="1"/>
  <c r="AI108" i="14"/>
  <c r="M113" i="13" s="1"/>
  <c r="AI118" i="14"/>
  <c r="M126" i="13" s="1"/>
  <c r="AI124" i="14"/>
  <c r="M132" i="13" s="1"/>
  <c r="AI81" i="14"/>
  <c r="M85" i="13" s="1"/>
  <c r="AI102" i="14"/>
  <c r="M107" i="13" s="1"/>
  <c r="AI98" i="14"/>
  <c r="M103" i="13" s="1"/>
  <c r="AI99" i="14"/>
  <c r="M104" i="13" s="1"/>
  <c r="AI90" i="14"/>
  <c r="M94" i="13" s="1"/>
  <c r="AI82" i="14"/>
  <c r="M86" i="13" s="1"/>
  <c r="AI105" i="14"/>
  <c r="M110" i="13" s="1"/>
  <c r="AI77" i="14"/>
  <c r="M81" i="13" s="1"/>
  <c r="AI78" i="14"/>
  <c r="M82" i="13" s="1"/>
  <c r="AI67" i="14"/>
  <c r="M71" i="13" s="1"/>
  <c r="AI62" i="14"/>
  <c r="M66" i="13" s="1"/>
  <c r="AI58" i="14"/>
  <c r="M62" i="13" s="1"/>
  <c r="AI32" i="14"/>
  <c r="M36" i="13" s="1"/>
  <c r="AI39" i="14"/>
  <c r="M44" i="13" s="1"/>
  <c r="AI50" i="14"/>
  <c r="M54" i="13" s="1"/>
  <c r="AI36" i="14"/>
  <c r="M40" i="13" s="1"/>
  <c r="AI29" i="14"/>
  <c r="M33" i="13" s="1"/>
  <c r="AI59" i="14"/>
  <c r="M63" i="13" s="1"/>
  <c r="AI55" i="14"/>
  <c r="M59" i="13" s="1"/>
  <c r="AI49" i="14"/>
  <c r="M53" i="13" s="1"/>
  <c r="AI33" i="14"/>
  <c r="M37" i="13" s="1"/>
  <c r="AI27" i="14"/>
  <c r="M31" i="13" s="1"/>
  <c r="AI43" i="14"/>
  <c r="AI31" i="14"/>
  <c r="M35" i="13" s="1"/>
  <c r="AI48" i="14"/>
  <c r="M52" i="13" s="1"/>
  <c r="AI24" i="14"/>
  <c r="M28" i="13" s="1"/>
  <c r="AI30" i="14"/>
  <c r="M34" i="13" s="1"/>
  <c r="M246" i="13" s="1"/>
  <c r="AI26" i="14"/>
  <c r="M30" i="13" s="1"/>
  <c r="AI18" i="14"/>
  <c r="M22" i="13" s="1"/>
  <c r="M333" i="13" s="1"/>
  <c r="M338" i="13" s="1"/>
  <c r="AI11" i="14"/>
  <c r="M15" i="13" s="1"/>
  <c r="AI28" i="14"/>
  <c r="M32" i="13" s="1"/>
  <c r="AI25" i="14"/>
  <c r="M29" i="13" s="1"/>
  <c r="AI14" i="14"/>
  <c r="M18" i="13" s="1"/>
  <c r="M302" i="13" s="1"/>
  <c r="AH28" i="1"/>
  <c r="AH61" i="1" s="1"/>
  <c r="AH30" i="1"/>
  <c r="AH46" i="1" s="1"/>
  <c r="AH47" i="1" s="1"/>
  <c r="AH48" i="1" s="1"/>
  <c r="AH49" i="1" s="1"/>
  <c r="AH55" i="1" s="1"/>
  <c r="AC22" i="14"/>
  <c r="K27" i="13"/>
  <c r="K26" i="13" s="1"/>
  <c r="K341" i="13" s="1"/>
  <c r="AL219" i="13"/>
  <c r="N164" i="12"/>
  <c r="E162" i="11"/>
  <c r="AC5" i="14"/>
  <c r="AC19" i="14" s="1"/>
  <c r="K10" i="13"/>
  <c r="AI25" i="2"/>
  <c r="AH61" i="2"/>
  <c r="AU12" i="4"/>
  <c r="L3" i="10"/>
  <c r="L5" i="10" s="1"/>
  <c r="M2" i="10"/>
  <c r="L4" i="10"/>
  <c r="AS40" i="4"/>
  <c r="AF57" i="14"/>
  <c r="AD56" i="14"/>
  <c r="AF169" i="14"/>
  <c r="AC68" i="14"/>
  <c r="K73" i="13"/>
  <c r="K72" i="13" s="1"/>
  <c r="K347" i="13" s="1"/>
  <c r="D224" i="13"/>
  <c r="C226" i="13"/>
  <c r="AU40" i="4"/>
  <c r="AF45" i="4"/>
  <c r="AF62" i="4" s="1"/>
  <c r="AS44" i="4"/>
  <c r="AC166" i="14"/>
  <c r="AC170" i="14" s="1"/>
  <c r="AC171" i="14" s="1"/>
  <c r="K175" i="13"/>
  <c r="AC44" i="14"/>
  <c r="K49" i="13"/>
  <c r="K48" i="13" s="1"/>
  <c r="K344" i="13" s="1"/>
  <c r="Z173" i="14"/>
  <c r="L313" i="13"/>
  <c r="J26" i="13"/>
  <c r="J341" i="13" s="1"/>
  <c r="F115" i="13"/>
  <c r="F118" i="13"/>
  <c r="F188" i="13"/>
  <c r="F202" i="13" s="1"/>
  <c r="F223" i="13" s="1"/>
  <c r="AC91" i="14"/>
  <c r="K96" i="13"/>
  <c r="K95" i="13" s="1"/>
  <c r="K267" i="13" s="1"/>
  <c r="K307" i="13" s="1"/>
  <c r="CE154" i="14"/>
  <c r="AC162" i="13" s="1"/>
  <c r="E188" i="13"/>
  <c r="E202" i="13" s="1"/>
  <c r="E223" i="13" s="1"/>
  <c r="E115" i="13"/>
  <c r="E118" i="13"/>
  <c r="AC130" i="14"/>
  <c r="K139" i="13"/>
  <c r="AD37" i="14"/>
  <c r="AF38" i="14"/>
  <c r="C115" i="12"/>
  <c r="C116" i="12" s="1"/>
  <c r="L333" i="13"/>
  <c r="L338" i="13" s="1"/>
  <c r="AD170" i="14"/>
  <c r="AF160" i="14"/>
  <c r="AD166" i="14"/>
  <c r="AF167" i="14"/>
  <c r="AG45" i="4"/>
  <c r="AG62" i="4" s="1"/>
  <c r="I356" i="13"/>
  <c r="D95" i="12"/>
  <c r="D22" i="12"/>
  <c r="CH169" i="14"/>
  <c r="CJ169" i="14"/>
  <c r="AF42" i="14"/>
  <c r="AD41" i="14"/>
  <c r="AF92" i="14"/>
  <c r="AD91" i="14"/>
  <c r="W174" i="14"/>
  <c r="AA136" i="14"/>
  <c r="AA143" i="14" s="1"/>
  <c r="I359" i="13"/>
  <c r="H181" i="13"/>
  <c r="AC96" i="14"/>
  <c r="K102" i="13"/>
  <c r="E100" i="12" s="1"/>
  <c r="E99" i="12" s="1"/>
  <c r="AC116" i="14"/>
  <c r="K125" i="13"/>
  <c r="U109" i="14"/>
  <c r="X174" i="14" s="1"/>
  <c r="U94" i="14"/>
  <c r="L3" i="9"/>
  <c r="M5" i="9"/>
  <c r="L2" i="9"/>
  <c r="L4" i="9" s="1"/>
  <c r="FW165" i="14"/>
  <c r="BI173" i="13" s="1"/>
  <c r="BI212" i="13" s="1"/>
  <c r="CE174" i="14"/>
  <c r="AC177" i="13"/>
  <c r="AD147" i="14"/>
  <c r="AD159" i="14" s="1"/>
  <c r="AF148" i="14"/>
  <c r="M340" i="13"/>
  <c r="M363" i="13"/>
  <c r="M370" i="13"/>
  <c r="M328" i="13"/>
  <c r="M284" i="13"/>
  <c r="M271" i="13"/>
  <c r="M253" i="13"/>
  <c r="M298" i="13"/>
  <c r="M229" i="13"/>
  <c r="M6" i="13"/>
  <c r="M5" i="13"/>
  <c r="M7" i="13" s="1"/>
  <c r="M186" i="13"/>
  <c r="N4" i="13"/>
  <c r="M120" i="13"/>
  <c r="AC60" i="14"/>
  <c r="K65" i="13"/>
  <c r="W176" i="13"/>
  <c r="BM166" i="14"/>
  <c r="H352" i="13"/>
  <c r="H356" i="13"/>
  <c r="H359" i="13"/>
  <c r="H351" i="13"/>
  <c r="I206" i="13"/>
  <c r="I214" i="13" s="1"/>
  <c r="I189" i="13"/>
  <c r="J250" i="13"/>
  <c r="K239" i="13"/>
  <c r="K241" i="13" s="1"/>
  <c r="J243" i="13"/>
  <c r="J245" i="13"/>
  <c r="J294" i="13"/>
  <c r="J251" i="13"/>
  <c r="J108" i="13"/>
  <c r="J258" i="13"/>
  <c r="J79" i="13"/>
  <c r="J348" i="13" s="1"/>
  <c r="BN133" i="13"/>
  <c r="BN128" i="13" s="1"/>
  <c r="GL120" i="14"/>
  <c r="J371" i="13"/>
  <c r="J372" i="13" s="1"/>
  <c r="X109" i="14"/>
  <c r="X110" i="14" s="1"/>
  <c r="X94" i="14"/>
  <c r="L246" i="13"/>
  <c r="AD96" i="14"/>
  <c r="AF97" i="14"/>
  <c r="AF137" i="14"/>
  <c r="AD142" i="14"/>
  <c r="J301" i="13"/>
  <c r="J16" i="13"/>
  <c r="AA93" i="14"/>
  <c r="AA20" i="14"/>
  <c r="L121" i="13"/>
  <c r="L123" i="13" s="1"/>
  <c r="L122" i="13"/>
  <c r="N9" i="4"/>
  <c r="AX20" i="4"/>
  <c r="AH44" i="4"/>
  <c r="AH45" i="4" s="1"/>
  <c r="AH62" i="4" s="1"/>
  <c r="I247" i="13"/>
  <c r="I272" i="13"/>
  <c r="I248" i="13"/>
  <c r="GN120" i="14"/>
  <c r="GO125" i="14"/>
  <c r="S5" i="1"/>
  <c r="T8" i="1"/>
  <c r="S39" i="1"/>
  <c r="S36" i="1" s="1"/>
  <c r="S7" i="1"/>
  <c r="S38" i="1" s="1"/>
  <c r="J219" i="13"/>
  <c r="AX40" i="4"/>
  <c r="AC37" i="14"/>
  <c r="K42" i="13"/>
  <c r="E40" i="12" s="1"/>
  <c r="E39" i="12" s="1"/>
  <c r="I310" i="13"/>
  <c r="W161" i="13"/>
  <c r="BM159" i="14"/>
  <c r="J310" i="13"/>
  <c r="AF80" i="14"/>
  <c r="AD79" i="14"/>
  <c r="J376" i="13"/>
  <c r="J9" i="13"/>
  <c r="I353" i="13"/>
  <c r="E191" i="12"/>
  <c r="HA139" i="14"/>
  <c r="BS147" i="13" s="1"/>
  <c r="H97" i="13"/>
  <c r="H24" i="13"/>
  <c r="AY40" i="4"/>
  <c r="AN40" i="4"/>
  <c r="AT40" i="4"/>
  <c r="H306" i="13"/>
  <c r="H304" i="13"/>
  <c r="I178" i="13"/>
  <c r="I181" i="13" s="1"/>
  <c r="AF104" i="14"/>
  <c r="AD103" i="14"/>
  <c r="Z93" i="14"/>
  <c r="Z20" i="14"/>
  <c r="DX169" i="14"/>
  <c r="DZ169" i="14"/>
  <c r="BR168" i="14"/>
  <c r="BO166" i="14"/>
  <c r="BP168" i="14"/>
  <c r="AC147" i="14"/>
  <c r="K156" i="13"/>
  <c r="AQ150" i="13"/>
  <c r="G16" i="4"/>
  <c r="J194" i="13"/>
  <c r="I357" i="13"/>
  <c r="I300" i="13"/>
  <c r="I23" i="13"/>
  <c r="BH192" i="13"/>
  <c r="U130" i="12"/>
  <c r="W14" i="4"/>
  <c r="BG371" i="13"/>
  <c r="BO159" i="14"/>
  <c r="BP153" i="14"/>
  <c r="AY12" i="5"/>
  <c r="AY13" i="5"/>
  <c r="AD68" i="14"/>
  <c r="AF74" i="14"/>
  <c r="DU174" i="14"/>
  <c r="AQ177" i="13"/>
  <c r="AQ182" i="13" s="1"/>
  <c r="J356" i="13" l="1"/>
  <c r="E94" i="12"/>
  <c r="E93" i="12" s="1"/>
  <c r="V223" i="13"/>
  <c r="M374" i="13"/>
  <c r="L201" i="13"/>
  <c r="J351" i="13"/>
  <c r="J354" i="13"/>
  <c r="I358" i="13"/>
  <c r="F101" i="12"/>
  <c r="F38" i="12"/>
  <c r="L168" i="13"/>
  <c r="K376" i="13"/>
  <c r="K9" i="13"/>
  <c r="I172" i="12"/>
  <c r="I170" i="12" s="1"/>
  <c r="W174" i="13"/>
  <c r="E212" i="11"/>
  <c r="M313" i="13"/>
  <c r="AF22" i="14"/>
  <c r="L27" i="13"/>
  <c r="AM115" i="14"/>
  <c r="AO115" i="14" s="1"/>
  <c r="AM4" i="14"/>
  <c r="AM3" i="14"/>
  <c r="AP2" i="14"/>
  <c r="AO2" i="14"/>
  <c r="AD136" i="14"/>
  <c r="J353" i="13"/>
  <c r="AF60" i="14"/>
  <c r="L65" i="13"/>
  <c r="AF5" i="14"/>
  <c r="L10" i="13"/>
  <c r="K258" i="13"/>
  <c r="K79" i="13"/>
  <c r="K348" i="13" s="1"/>
  <c r="E78" i="12"/>
  <c r="E77" i="12" s="1"/>
  <c r="AL163" i="14"/>
  <c r="N171" i="13" s="1"/>
  <c r="AL162" i="14"/>
  <c r="N170" i="13" s="1"/>
  <c r="AL168" i="14"/>
  <c r="N176" i="13" s="1"/>
  <c r="AL151" i="14"/>
  <c r="N159" i="13" s="1"/>
  <c r="AL161" i="14"/>
  <c r="N169" i="13" s="1"/>
  <c r="AL165" i="14"/>
  <c r="N173" i="13" s="1"/>
  <c r="AL158" i="14"/>
  <c r="N166" i="13" s="1"/>
  <c r="AL152" i="14"/>
  <c r="N160" i="13" s="1"/>
  <c r="AL139" i="14"/>
  <c r="N147" i="13" s="1"/>
  <c r="AL140" i="14"/>
  <c r="N148" i="13" s="1"/>
  <c r="AL141" i="14"/>
  <c r="N149" i="13" s="1"/>
  <c r="AL138" i="14"/>
  <c r="N146" i="13" s="1"/>
  <c r="N195" i="13" s="1"/>
  <c r="AL135" i="14"/>
  <c r="N143" i="13" s="1"/>
  <c r="AL157" i="14"/>
  <c r="N165" i="13" s="1"/>
  <c r="C159" i="11" s="1"/>
  <c r="AL146" i="14"/>
  <c r="N154" i="13" s="1"/>
  <c r="AL150" i="14"/>
  <c r="N158" i="13" s="1"/>
  <c r="AL153" i="14"/>
  <c r="N161" i="13" s="1"/>
  <c r="AL149" i="14"/>
  <c r="N157" i="13" s="1"/>
  <c r="AL133" i="14"/>
  <c r="N141" i="13" s="1"/>
  <c r="AL125" i="14"/>
  <c r="N133" i="13" s="1"/>
  <c r="AL132" i="14"/>
  <c r="N140" i="13" s="1"/>
  <c r="AL134" i="14"/>
  <c r="N142" i="13" s="1"/>
  <c r="AL119" i="14"/>
  <c r="N127" i="13" s="1"/>
  <c r="AL126" i="14"/>
  <c r="N134" i="13" s="1"/>
  <c r="N192" i="13" s="1"/>
  <c r="AL123" i="14"/>
  <c r="N131" i="13" s="1"/>
  <c r="AL124" i="14"/>
  <c r="N132" i="13" s="1"/>
  <c r="AL129" i="14"/>
  <c r="N137" i="13" s="1"/>
  <c r="AL107" i="14"/>
  <c r="N112" i="13" s="1"/>
  <c r="AL122" i="14"/>
  <c r="N130" i="13" s="1"/>
  <c r="AL108" i="14"/>
  <c r="N113" i="13" s="1"/>
  <c r="AL118" i="14"/>
  <c r="N126" i="13" s="1"/>
  <c r="AL105" i="14"/>
  <c r="N110" i="13" s="1"/>
  <c r="AL102" i="14"/>
  <c r="N107" i="13" s="1"/>
  <c r="AL98" i="14"/>
  <c r="N103" i="13" s="1"/>
  <c r="C99" i="11" s="1"/>
  <c r="AL99" i="14"/>
  <c r="N104" i="13" s="1"/>
  <c r="AL90" i="14"/>
  <c r="N94" i="13" s="1"/>
  <c r="AL106" i="14"/>
  <c r="N111" i="13" s="1"/>
  <c r="AL82" i="14"/>
  <c r="N86" i="13" s="1"/>
  <c r="C82" i="11" s="1"/>
  <c r="AL78" i="14"/>
  <c r="N82" i="13" s="1"/>
  <c r="C78" i="11" s="1"/>
  <c r="AL81" i="14"/>
  <c r="N85" i="13" s="1"/>
  <c r="AL67" i="14"/>
  <c r="N71" i="13" s="1"/>
  <c r="C67" i="11" s="1"/>
  <c r="AL77" i="14"/>
  <c r="N81" i="13" s="1"/>
  <c r="C77" i="11" s="1"/>
  <c r="AL58" i="14"/>
  <c r="N62" i="13" s="1"/>
  <c r="AL50" i="14"/>
  <c r="N54" i="13" s="1"/>
  <c r="AL49" i="14"/>
  <c r="N53" i="13" s="1"/>
  <c r="C49" i="11" s="1"/>
  <c r="AL55" i="14"/>
  <c r="N59" i="13" s="1"/>
  <c r="C55" i="11" s="1"/>
  <c r="AL48" i="14"/>
  <c r="N52" i="13" s="1"/>
  <c r="C48" i="11" s="1"/>
  <c r="AL31" i="14"/>
  <c r="N35" i="13" s="1"/>
  <c r="C31" i="11" s="1"/>
  <c r="AL62" i="14"/>
  <c r="N66" i="13" s="1"/>
  <c r="AL43" i="14"/>
  <c r="AL25" i="14"/>
  <c r="N29" i="13" s="1"/>
  <c r="AL32" i="14"/>
  <c r="N36" i="13" s="1"/>
  <c r="AL29" i="14"/>
  <c r="N33" i="13" s="1"/>
  <c r="AL36" i="14"/>
  <c r="N40" i="13" s="1"/>
  <c r="C36" i="11" s="1"/>
  <c r="AL28" i="14"/>
  <c r="N32" i="13" s="1"/>
  <c r="AL59" i="14"/>
  <c r="N63" i="13" s="1"/>
  <c r="AL30" i="14"/>
  <c r="N34" i="13" s="1"/>
  <c r="AL39" i="14"/>
  <c r="N44" i="13" s="1"/>
  <c r="C40" i="11" s="1"/>
  <c r="AL11" i="14"/>
  <c r="N15" i="13" s="1"/>
  <c r="C11" i="11" s="1"/>
  <c r="AL24" i="14"/>
  <c r="N28" i="13" s="1"/>
  <c r="C24" i="11" s="1"/>
  <c r="AL14" i="14"/>
  <c r="N18" i="13" s="1"/>
  <c r="AL33" i="14"/>
  <c r="N37" i="13" s="1"/>
  <c r="C33" i="11" s="1"/>
  <c r="AL27" i="14"/>
  <c r="N31" i="13" s="1"/>
  <c r="AL26" i="14"/>
  <c r="N30" i="13" s="1"/>
  <c r="F28" i="12" s="1"/>
  <c r="AL18" i="14"/>
  <c r="N22" i="13" s="1"/>
  <c r="AF116" i="14"/>
  <c r="L125" i="13"/>
  <c r="L124" i="13" s="1"/>
  <c r="AD93" i="14"/>
  <c r="AD20" i="14"/>
  <c r="AM219" i="13"/>
  <c r="M121" i="13"/>
  <c r="M123" i="13" s="1"/>
  <c r="M122" i="13"/>
  <c r="X161" i="13"/>
  <c r="BP159" i="14"/>
  <c r="BU168" i="14"/>
  <c r="BR166" i="14"/>
  <c r="BS168" i="14"/>
  <c r="K128" i="13"/>
  <c r="E125" i="12"/>
  <c r="E124" i="12" s="1"/>
  <c r="AI97" i="14"/>
  <c r="AG96" i="14"/>
  <c r="BG372" i="13"/>
  <c r="BG373" i="13"/>
  <c r="T5" i="1"/>
  <c r="U8" i="1"/>
  <c r="T7" i="1"/>
  <c r="T38" i="1" s="1"/>
  <c r="T39" i="1"/>
  <c r="T36" i="1" s="1"/>
  <c r="AA109" i="14"/>
  <c r="AA110" i="14" s="1"/>
  <c r="AA94" i="14"/>
  <c r="K138" i="13"/>
  <c r="E135" i="12"/>
  <c r="E134" i="12" s="1"/>
  <c r="U174" i="14"/>
  <c r="AF75" i="14"/>
  <c r="L80" i="13"/>
  <c r="K83" i="13"/>
  <c r="K349" i="13" s="1"/>
  <c r="AF12" i="14"/>
  <c r="L17" i="13"/>
  <c r="AM38" i="3"/>
  <c r="AM36" i="3"/>
  <c r="S38" i="2"/>
  <c r="S36" i="2"/>
  <c r="N363" i="13"/>
  <c r="N370" i="13"/>
  <c r="N298" i="13"/>
  <c r="N271" i="13"/>
  <c r="N253" i="13"/>
  <c r="N186" i="13"/>
  <c r="N340" i="13"/>
  <c r="N284" i="13"/>
  <c r="N229" i="13"/>
  <c r="N328" i="13"/>
  <c r="N120" i="13"/>
  <c r="O4" i="13"/>
  <c r="N5" i="13"/>
  <c r="N7" i="13" s="1"/>
  <c r="N6" i="13"/>
  <c r="D112" i="12"/>
  <c r="D96" i="12"/>
  <c r="AI28" i="2"/>
  <c r="AI32" i="2" s="1"/>
  <c r="AI25" i="1"/>
  <c r="AI30" i="2"/>
  <c r="AI46" i="2" s="1"/>
  <c r="AI47" i="2" s="1"/>
  <c r="AI48" i="2" s="1"/>
  <c r="AI49" i="2" s="1"/>
  <c r="AI55" i="2" s="1"/>
  <c r="AC93" i="14"/>
  <c r="AC20" i="14"/>
  <c r="K155" i="13"/>
  <c r="K197" i="13" s="1"/>
  <c r="E152" i="12"/>
  <c r="E151" i="12" s="1"/>
  <c r="E193" i="12" s="1"/>
  <c r="AI101" i="14"/>
  <c r="AG100" i="14"/>
  <c r="J206" i="13"/>
  <c r="J214" i="13" s="1"/>
  <c r="J189" i="13"/>
  <c r="M2" i="9"/>
  <c r="M4" i="9" s="1"/>
  <c r="N5" i="9"/>
  <c r="M3" i="9"/>
  <c r="K174" i="13"/>
  <c r="K213" i="13" s="1"/>
  <c r="E171" i="12"/>
  <c r="E170" i="12" s="1"/>
  <c r="E209" i="12" s="1"/>
  <c r="AS146" i="13"/>
  <c r="EA142" i="14"/>
  <c r="K105" i="13"/>
  <c r="E104" i="12"/>
  <c r="E103" i="12" s="1"/>
  <c r="T39" i="2"/>
  <c r="U8" i="2"/>
  <c r="T7" i="2"/>
  <c r="T5" i="2"/>
  <c r="M192" i="13"/>
  <c r="L177" i="13"/>
  <c r="L182" i="13" s="1"/>
  <c r="AF37" i="14"/>
  <c r="L42" i="13"/>
  <c r="J300" i="13"/>
  <c r="J23" i="13"/>
  <c r="AF147" i="14"/>
  <c r="L156" i="13"/>
  <c r="L155" i="13" s="1"/>
  <c r="U188" i="12"/>
  <c r="H98" i="13"/>
  <c r="H114" i="13"/>
  <c r="AD143" i="14"/>
  <c r="AF166" i="14"/>
  <c r="AF170" i="14" s="1"/>
  <c r="AF171" i="14" s="1"/>
  <c r="L175" i="13"/>
  <c r="L174" i="13" s="1"/>
  <c r="AG22" i="14"/>
  <c r="AI23" i="14"/>
  <c r="AI57" i="14"/>
  <c r="AG56" i="14"/>
  <c r="AG91" i="14"/>
  <c r="AI92" i="14"/>
  <c r="AU23" i="4"/>
  <c r="BS153" i="14"/>
  <c r="BR159" i="14"/>
  <c r="AU20" i="4"/>
  <c r="EF138" i="14"/>
  <c r="ED138" i="14"/>
  <c r="EC142" i="14"/>
  <c r="W110" i="14"/>
  <c r="I117" i="13"/>
  <c r="J352" i="13"/>
  <c r="AF100" i="14"/>
  <c r="L106" i="13"/>
  <c r="AN62" i="3"/>
  <c r="AN39" i="3"/>
  <c r="AN5" i="3"/>
  <c r="AO8" i="3"/>
  <c r="AN7" i="3"/>
  <c r="E224" i="13"/>
  <c r="D226" i="13"/>
  <c r="Y143" i="12"/>
  <c r="Y202" i="12" s="1"/>
  <c r="BS206" i="13"/>
  <c r="AF142" i="14"/>
  <c r="L145" i="13"/>
  <c r="AC182" i="13"/>
  <c r="K173" i="12"/>
  <c r="K178" i="12" s="1"/>
  <c r="I97" i="13"/>
  <c r="I24" i="13"/>
  <c r="DX174" i="14"/>
  <c r="AR177" i="13"/>
  <c r="HD139" i="14"/>
  <c r="BT147" i="13" s="1"/>
  <c r="BT206" i="13" s="1"/>
  <c r="AF96" i="14"/>
  <c r="L102" i="13"/>
  <c r="U110" i="14"/>
  <c r="AA174" i="14"/>
  <c r="AC218" i="13"/>
  <c r="AC221" i="13" s="1"/>
  <c r="K158" i="12"/>
  <c r="K214" i="12" s="1"/>
  <c r="K217" i="12" s="1"/>
  <c r="AS63" i="4"/>
  <c r="AS45" i="4"/>
  <c r="AS64" i="4" s="1"/>
  <c r="AI104" i="14"/>
  <c r="AG103" i="14"/>
  <c r="AG142" i="14"/>
  <c r="AI137" i="14"/>
  <c r="AN28" i="3"/>
  <c r="AO25" i="3" s="1"/>
  <c r="AN30" i="3"/>
  <c r="AN46" i="3" s="1"/>
  <c r="AN47" i="3" s="1"/>
  <c r="AN48" i="3" s="1"/>
  <c r="AN49" i="3" s="1"/>
  <c r="AN55" i="3" s="1"/>
  <c r="AF44" i="14"/>
  <c r="L49" i="13"/>
  <c r="I354" i="13"/>
  <c r="AN7" i="1"/>
  <c r="AN38" i="1" s="1"/>
  <c r="AN5" i="1"/>
  <c r="AN39" i="1"/>
  <c r="AN36" i="1" s="1"/>
  <c r="AO8" i="1"/>
  <c r="I306" i="13"/>
  <c r="I304" i="13"/>
  <c r="K250" i="13"/>
  <c r="L239" i="13"/>
  <c r="L241" i="13" s="1"/>
  <c r="K294" i="13"/>
  <c r="K243" i="13"/>
  <c r="K245" i="13"/>
  <c r="K251" i="13"/>
  <c r="AF91" i="14"/>
  <c r="L96" i="13"/>
  <c r="CH154" i="14"/>
  <c r="AD162" i="13" s="1"/>
  <c r="AD218" i="13" s="1"/>
  <c r="AD221" i="13" s="1"/>
  <c r="AI6" i="14"/>
  <c r="AG5" i="14"/>
  <c r="AI45" i="14"/>
  <c r="AG44" i="14"/>
  <c r="BN190" i="13"/>
  <c r="AC13" i="4"/>
  <c r="AR13" i="4" s="1"/>
  <c r="BM190" i="13"/>
  <c r="K301" i="13"/>
  <c r="K16" i="13"/>
  <c r="E15" i="12"/>
  <c r="E14" i="12" s="1"/>
  <c r="K60" i="13"/>
  <c r="K345" i="13" s="1"/>
  <c r="E59" i="12"/>
  <c r="E58" i="12" s="1"/>
  <c r="AF103" i="14"/>
  <c r="L109" i="13"/>
  <c r="BO133" i="13"/>
  <c r="BO128" i="13" s="1"/>
  <c r="BO190" i="13" s="1"/>
  <c r="GO120" i="14"/>
  <c r="AR23" i="4"/>
  <c r="K124" i="13"/>
  <c r="E121" i="12"/>
  <c r="E120" i="12" s="1"/>
  <c r="AT58" i="4"/>
  <c r="M3" i="10"/>
  <c r="M5" i="10" s="1"/>
  <c r="N2" i="10"/>
  <c r="M4" i="10"/>
  <c r="AI145" i="14"/>
  <c r="W186" i="12"/>
  <c r="R182" i="13"/>
  <c r="I140" i="12"/>
  <c r="I147" i="12" s="1"/>
  <c r="I189" i="12"/>
  <c r="AD171" i="14"/>
  <c r="AD173" i="14" s="1"/>
  <c r="AF68" i="14"/>
  <c r="L73" i="13"/>
  <c r="AY14" i="5"/>
  <c r="BP166" i="14"/>
  <c r="X176" i="13"/>
  <c r="X174" i="13" s="1"/>
  <c r="W200" i="13"/>
  <c r="I157" i="12"/>
  <c r="W167" i="13"/>
  <c r="EA169" i="14"/>
  <c r="EC169" i="14"/>
  <c r="J247" i="13"/>
  <c r="J272" i="13"/>
  <c r="J248" i="13"/>
  <c r="Z109" i="14"/>
  <c r="Z94" i="14"/>
  <c r="K41" i="13"/>
  <c r="F32" i="12"/>
  <c r="FZ165" i="14"/>
  <c r="BJ173" i="13" s="1"/>
  <c r="AC136" i="14"/>
  <c r="AC143" i="14" s="1"/>
  <c r="AC173" i="14" s="1"/>
  <c r="AF41" i="14"/>
  <c r="L46" i="13"/>
  <c r="AG60" i="14"/>
  <c r="AI61" i="14"/>
  <c r="AG127" i="14"/>
  <c r="AI128" i="14"/>
  <c r="AI169" i="14"/>
  <c r="K135" i="13"/>
  <c r="E132" i="12"/>
  <c r="E131" i="12" s="1"/>
  <c r="X193" i="13"/>
  <c r="W144" i="13"/>
  <c r="W151" i="13" s="1"/>
  <c r="W193" i="13"/>
  <c r="BS130" i="14"/>
  <c r="BS136" i="14" s="1"/>
  <c r="BS143" i="14" s="1"/>
  <c r="Y139" i="13"/>
  <c r="Y138" i="13" s="1"/>
  <c r="Y193" i="13" s="1"/>
  <c r="AQ39" i="2"/>
  <c r="AQ7" i="2"/>
  <c r="AQ5" i="2"/>
  <c r="AR8" i="2"/>
  <c r="J359" i="13"/>
  <c r="K182" i="13"/>
  <c r="E173" i="12"/>
  <c r="E178" i="12" s="1"/>
  <c r="CK169" i="14"/>
  <c r="CM169" i="14"/>
  <c r="I355" i="13"/>
  <c r="AG12" i="14"/>
  <c r="AI13" i="14"/>
  <c r="AS195" i="13"/>
  <c r="P142" i="12"/>
  <c r="H16" i="4"/>
  <c r="AR150" i="13"/>
  <c r="AT23" i="4"/>
  <c r="J357" i="13"/>
  <c r="E8" i="12"/>
  <c r="E7" i="12" s="1"/>
  <c r="AG79" i="14"/>
  <c r="AI80" i="14"/>
  <c r="AG120" i="14"/>
  <c r="AI121" i="14"/>
  <c r="AI160" i="14"/>
  <c r="K150" i="13"/>
  <c r="E141" i="12"/>
  <c r="BU130" i="14"/>
  <c r="BU136" i="14" s="1"/>
  <c r="BU143" i="14" s="1"/>
  <c r="BV131" i="14"/>
  <c r="BA182" i="13"/>
  <c r="S173" i="12"/>
  <c r="S178" i="12" s="1"/>
  <c r="AH19" i="1"/>
  <c r="AH14" i="1"/>
  <c r="AH18" i="1"/>
  <c r="AH17" i="1"/>
  <c r="AQ13" i="4"/>
  <c r="AP13" i="4"/>
  <c r="AN13" i="4"/>
  <c r="AN12" i="4"/>
  <c r="AQ23" i="4"/>
  <c r="AN14" i="4"/>
  <c r="AY20" i="4"/>
  <c r="AY23" i="4"/>
  <c r="AR57" i="4"/>
  <c r="AX23" i="4"/>
  <c r="AO14" i="4"/>
  <c r="AP20" i="4"/>
  <c r="AQ20" i="4"/>
  <c r="AX12" i="4"/>
  <c r="AN23" i="4"/>
  <c r="AN20" i="4"/>
  <c r="AO12" i="4"/>
  <c r="AR20" i="4"/>
  <c r="AR58" i="4"/>
  <c r="AW12" i="4"/>
  <c r="AW20" i="4"/>
  <c r="AP14" i="4"/>
  <c r="AP12" i="4"/>
  <c r="AS57" i="4"/>
  <c r="AS58" i="4"/>
  <c r="AS12" i="4"/>
  <c r="AY13" i="4"/>
  <c r="AS20" i="4"/>
  <c r="AO23" i="4"/>
  <c r="AO13" i="4"/>
  <c r="AT12" i="4"/>
  <c r="AR12" i="4"/>
  <c r="AU57" i="4"/>
  <c r="AS23" i="4"/>
  <c r="AQ12" i="4"/>
  <c r="AP23" i="4"/>
  <c r="AY12" i="4"/>
  <c r="AO20" i="4"/>
  <c r="AU58" i="4"/>
  <c r="M281" i="13"/>
  <c r="M254" i="13"/>
  <c r="AI74" i="14"/>
  <c r="AG68" i="14"/>
  <c r="AF130" i="14"/>
  <c r="L139" i="13"/>
  <c r="L138" i="13" s="1"/>
  <c r="AP38" i="2"/>
  <c r="AP36" i="2"/>
  <c r="E25" i="12"/>
  <c r="E24" i="12" s="1"/>
  <c r="AI148" i="14"/>
  <c r="AG147" i="14"/>
  <c r="AG159" i="14" s="1"/>
  <c r="AJ9" i="2"/>
  <c r="AI60" i="2"/>
  <c r="K108" i="13"/>
  <c r="E107" i="12"/>
  <c r="E106" i="12" s="1"/>
  <c r="E202" i="12" s="1"/>
  <c r="AI76" i="14"/>
  <c r="AG75" i="14"/>
  <c r="AI156" i="14"/>
  <c r="M164" i="13" s="1"/>
  <c r="M163" i="13" s="1"/>
  <c r="M201" i="13" s="1"/>
  <c r="AG155" i="14"/>
  <c r="AI155" i="14" s="1"/>
  <c r="K365" i="13"/>
  <c r="K220" i="13"/>
  <c r="K221" i="13" s="1"/>
  <c r="E149" i="12"/>
  <c r="AN168" i="13"/>
  <c r="AH32" i="3"/>
  <c r="AI9" i="3"/>
  <c r="AH61" i="3"/>
  <c r="Q374" i="13"/>
  <c r="Q181" i="13"/>
  <c r="G188" i="13"/>
  <c r="G202" i="13" s="1"/>
  <c r="G223" i="13" s="1"/>
  <c r="G118" i="13"/>
  <c r="G115" i="13"/>
  <c r="AT57" i="4"/>
  <c r="G178" i="12"/>
  <c r="G177" i="12"/>
  <c r="BD169" i="14"/>
  <c r="BF169" i="14"/>
  <c r="BC170" i="14"/>
  <c r="BC171" i="14" s="1"/>
  <c r="BC173" i="14" s="1"/>
  <c r="X144" i="13"/>
  <c r="X151" i="13" s="1"/>
  <c r="AF159" i="14"/>
  <c r="L153" i="13"/>
  <c r="DQ160" i="14"/>
  <c r="DO160" i="14"/>
  <c r="AA173" i="14"/>
  <c r="AW23" i="4"/>
  <c r="N215" i="12"/>
  <c r="BA174" i="14"/>
  <c r="S177" i="13"/>
  <c r="S178" i="13" s="1"/>
  <c r="BA170" i="14"/>
  <c r="BA171" i="14" s="1"/>
  <c r="BA173" i="14" s="1"/>
  <c r="K219" i="13"/>
  <c r="E164" i="12"/>
  <c r="CH174" i="14"/>
  <c r="AD177" i="13"/>
  <c r="AD182" i="13" s="1"/>
  <c r="AG41" i="14"/>
  <c r="AI42" i="14"/>
  <c r="AG116" i="14"/>
  <c r="AI117" i="14"/>
  <c r="J366" i="13"/>
  <c r="E71" i="12"/>
  <c r="E70" i="12" s="1"/>
  <c r="J178" i="13"/>
  <c r="AD13" i="4"/>
  <c r="T7" i="3"/>
  <c r="T39" i="3"/>
  <c r="U8" i="3"/>
  <c r="T5" i="3"/>
  <c r="GR169" i="14"/>
  <c r="GT169" i="14"/>
  <c r="J151" i="13"/>
  <c r="FB174" i="14"/>
  <c r="BB177" i="13"/>
  <c r="BB182" i="13" s="1"/>
  <c r="AF127" i="14"/>
  <c r="L136" i="13"/>
  <c r="L135" i="13" s="1"/>
  <c r="GQ120" i="14"/>
  <c r="GR125" i="14"/>
  <c r="K259" i="13"/>
  <c r="K101" i="13"/>
  <c r="K367" i="13" s="1"/>
  <c r="I278" i="13"/>
  <c r="I279" i="13"/>
  <c r="AF79" i="14"/>
  <c r="L84" i="13"/>
  <c r="K64" i="13"/>
  <c r="K346" i="13" s="1"/>
  <c r="E63" i="12"/>
  <c r="E62" i="12" s="1"/>
  <c r="N196" i="13"/>
  <c r="S38" i="3"/>
  <c r="S36" i="3"/>
  <c r="GO174" i="14"/>
  <c r="BO177" i="13"/>
  <c r="BO182" i="13" s="1"/>
  <c r="K45" i="13"/>
  <c r="K343" i="13" s="1"/>
  <c r="E44" i="12"/>
  <c r="E43" i="12" s="1"/>
  <c r="J355" i="13"/>
  <c r="K194" i="13"/>
  <c r="M70" i="9"/>
  <c r="M44" i="9"/>
  <c r="M50" i="9" s="1"/>
  <c r="K310" i="13"/>
  <c r="AF120" i="14"/>
  <c r="L129" i="13"/>
  <c r="L128" i="13" s="1"/>
  <c r="FG169" i="14"/>
  <c r="FE169" i="14"/>
  <c r="E47" i="12"/>
  <c r="E46" i="12" s="1"/>
  <c r="X14" i="4"/>
  <c r="BH371" i="13"/>
  <c r="AT20" i="4"/>
  <c r="J358" i="13"/>
  <c r="AF56" i="14"/>
  <c r="L61" i="13"/>
  <c r="AI38" i="14"/>
  <c r="AG37" i="14"/>
  <c r="AG130" i="14"/>
  <c r="AI131" i="14"/>
  <c r="AG166" i="14"/>
  <c r="AG170" i="14" s="1"/>
  <c r="AG171" i="14" s="1"/>
  <c r="AI167" i="14"/>
  <c r="I351" i="13"/>
  <c r="FW126" i="14"/>
  <c r="BI134" i="13" s="1"/>
  <c r="J181" i="13" l="1"/>
  <c r="F13" i="12"/>
  <c r="F79" i="12"/>
  <c r="F80" i="12"/>
  <c r="K167" i="13"/>
  <c r="C27" i="11"/>
  <c r="F29" i="12"/>
  <c r="C50" i="11"/>
  <c r="F52" i="12"/>
  <c r="AL97" i="14"/>
  <c r="AJ96" i="14"/>
  <c r="C142" i="11"/>
  <c r="F144" i="12"/>
  <c r="AF19" i="14"/>
  <c r="DT160" i="14"/>
  <c r="DR160" i="14"/>
  <c r="AN219" i="13"/>
  <c r="E140" i="12"/>
  <c r="EI138" i="14"/>
  <c r="EF142" i="14"/>
  <c r="EG138" i="14"/>
  <c r="AI96" i="14"/>
  <c r="M102" i="13"/>
  <c r="AJ60" i="14"/>
  <c r="AL61" i="14"/>
  <c r="C108" i="11"/>
  <c r="F110" i="12"/>
  <c r="F143" i="12"/>
  <c r="C141" i="11"/>
  <c r="O206" i="13"/>
  <c r="L64" i="13"/>
  <c r="L346" i="13" s="1"/>
  <c r="AI130" i="14"/>
  <c r="M139" i="13"/>
  <c r="M138" i="13" s="1"/>
  <c r="AI37" i="14"/>
  <c r="M42" i="13"/>
  <c r="M41" i="13" s="1"/>
  <c r="U7" i="2"/>
  <c r="U39" i="2"/>
  <c r="V8" i="2"/>
  <c r="U5" i="2"/>
  <c r="N302" i="13"/>
  <c r="C14" i="11"/>
  <c r="C58" i="11"/>
  <c r="F60" i="12"/>
  <c r="N199" i="13"/>
  <c r="F156" i="12"/>
  <c r="C154" i="11"/>
  <c r="O199" i="13"/>
  <c r="AH32" i="1"/>
  <c r="AH60" i="1"/>
  <c r="F16" i="12"/>
  <c r="F133" i="12"/>
  <c r="C131" i="11"/>
  <c r="Y14" i="4"/>
  <c r="BI371" i="13"/>
  <c r="AG136" i="14"/>
  <c r="AG143" i="14" s="1"/>
  <c r="AG173" i="14" s="1"/>
  <c r="L365" i="13"/>
  <c r="L220" i="13"/>
  <c r="L221" i="13" s="1"/>
  <c r="L167" i="13"/>
  <c r="E216" i="12"/>
  <c r="E217" i="12" s="1"/>
  <c r="E163" i="12"/>
  <c r="AI147" i="14"/>
  <c r="M156" i="13"/>
  <c r="M155" i="13" s="1"/>
  <c r="M197" i="13" s="1"/>
  <c r="GC165" i="14"/>
  <c r="BK173" i="13" s="1"/>
  <c r="BK212" i="13" s="1"/>
  <c r="L72" i="13"/>
  <c r="L347" i="13" s="1"/>
  <c r="L258" i="13"/>
  <c r="L79" i="13"/>
  <c r="L348" i="13" s="1"/>
  <c r="E186" i="12"/>
  <c r="F128" i="12"/>
  <c r="C126" i="11"/>
  <c r="AL160" i="14"/>
  <c r="AI41" i="14"/>
  <c r="M46" i="13"/>
  <c r="M45" i="13" s="1"/>
  <c r="M343" i="13" s="1"/>
  <c r="P146" i="12"/>
  <c r="P191" i="12"/>
  <c r="BJ212" i="13"/>
  <c r="V169" i="12"/>
  <c r="V208" i="12" s="1"/>
  <c r="G167" i="11"/>
  <c r="G205" i="11" s="1"/>
  <c r="AI44" i="4"/>
  <c r="H188" i="13"/>
  <c r="H202" i="13" s="1"/>
  <c r="H223" i="13" s="1"/>
  <c r="H118" i="13"/>
  <c r="H115" i="13"/>
  <c r="N3" i="9"/>
  <c r="O5" i="9"/>
  <c r="N2" i="9"/>
  <c r="N4" i="9" s="1"/>
  <c r="K371" i="13"/>
  <c r="K372" i="13" s="1"/>
  <c r="L190" i="13"/>
  <c r="K190" i="13"/>
  <c r="N374" i="13"/>
  <c r="F127" i="12"/>
  <c r="C125" i="11"/>
  <c r="F162" i="12"/>
  <c r="C160" i="11"/>
  <c r="AO168" i="13"/>
  <c r="AJ14" i="2"/>
  <c r="AJ18" i="2"/>
  <c r="AJ19" i="2"/>
  <c r="AJ17" i="2"/>
  <c r="L213" i="13"/>
  <c r="R374" i="13"/>
  <c r="R181" i="13"/>
  <c r="AI103" i="14"/>
  <c r="M109" i="13"/>
  <c r="M108" i="13" s="1"/>
  <c r="T38" i="2"/>
  <c r="T36" i="2"/>
  <c r="C81" i="11"/>
  <c r="F83" i="12"/>
  <c r="AJ75" i="14"/>
  <c r="AL76" i="14"/>
  <c r="AL156" i="14"/>
  <c r="N164" i="13" s="1"/>
  <c r="AJ155" i="14"/>
  <c r="AL155" i="14" s="1"/>
  <c r="AQ38" i="2"/>
  <c r="AQ36" i="2"/>
  <c r="GR174" i="14"/>
  <c r="BP177" i="13"/>
  <c r="Y161" i="13"/>
  <c r="BS159" i="14"/>
  <c r="BS166" i="14"/>
  <c r="Y176" i="13"/>
  <c r="Y174" i="13" s="1"/>
  <c r="N246" i="13"/>
  <c r="C30" i="11"/>
  <c r="AL74" i="14"/>
  <c r="AJ68" i="14"/>
  <c r="O192" i="13"/>
  <c r="C128" i="11"/>
  <c r="F130" i="12"/>
  <c r="N212" i="13"/>
  <c r="F169" i="12"/>
  <c r="C167" i="11"/>
  <c r="O212" i="13"/>
  <c r="AP115" i="14"/>
  <c r="AR115" i="14" s="1"/>
  <c r="AP3" i="14"/>
  <c r="AS2" i="14"/>
  <c r="AR2" i="14"/>
  <c r="AP4" i="14"/>
  <c r="F42" i="12"/>
  <c r="AT146" i="13"/>
  <c r="AT195" i="13" s="1"/>
  <c r="ED142" i="14"/>
  <c r="K364" i="13"/>
  <c r="K366" i="13" s="1"/>
  <c r="K144" i="13"/>
  <c r="K151" i="13" s="1"/>
  <c r="L150" i="13"/>
  <c r="GU169" i="14"/>
  <c r="GW169" i="14"/>
  <c r="AI44" i="14"/>
  <c r="M49" i="13"/>
  <c r="M48" i="13" s="1"/>
  <c r="M344" i="13" s="1"/>
  <c r="AO7" i="3"/>
  <c r="AO39" i="3"/>
  <c r="AO5" i="3"/>
  <c r="AP8" i="3"/>
  <c r="BV153" i="14"/>
  <c r="BU159" i="14"/>
  <c r="C59" i="11"/>
  <c r="F61" i="12"/>
  <c r="F123" i="12"/>
  <c r="C121" i="11"/>
  <c r="AJ166" i="14"/>
  <c r="AJ170" i="14" s="1"/>
  <c r="AL167" i="14"/>
  <c r="AI60" i="14"/>
  <c r="M65" i="13"/>
  <c r="M64" i="13" s="1"/>
  <c r="M346" i="13" s="1"/>
  <c r="L45" i="13"/>
  <c r="L343" i="13" s="1"/>
  <c r="AI142" i="14"/>
  <c r="M145" i="13"/>
  <c r="M194" i="13" s="1"/>
  <c r="BV130" i="14"/>
  <c r="BV136" i="14" s="1"/>
  <c r="BV143" i="14" s="1"/>
  <c r="Z139" i="13"/>
  <c r="BH373" i="13"/>
  <c r="BH372" i="13"/>
  <c r="AI12" i="14"/>
  <c r="M17" i="13"/>
  <c r="AE13" i="4"/>
  <c r="AG19" i="14"/>
  <c r="BV168" i="14"/>
  <c r="BU166" i="14"/>
  <c r="AL23" i="14"/>
  <c r="AJ22" i="14"/>
  <c r="AJ142" i="14"/>
  <c r="AL137" i="14"/>
  <c r="N207" i="13"/>
  <c r="N309" i="13" s="1"/>
  <c r="F165" i="12"/>
  <c r="C163" i="11"/>
  <c r="O207" i="13"/>
  <c r="F84" i="12"/>
  <c r="I196" i="12"/>
  <c r="I198" i="12" s="1"/>
  <c r="I163" i="12"/>
  <c r="Y144" i="13"/>
  <c r="Y151" i="13" s="1"/>
  <c r="AI5" i="14"/>
  <c r="AI19" i="14" s="1"/>
  <c r="M10" i="13"/>
  <c r="AN38" i="3"/>
  <c r="AN36" i="3"/>
  <c r="E189" i="12"/>
  <c r="C28" i="11"/>
  <c r="F30" i="12"/>
  <c r="C107" i="11"/>
  <c r="F109" i="12"/>
  <c r="F138" i="12"/>
  <c r="C136" i="11"/>
  <c r="O198" i="13"/>
  <c r="N198" i="13"/>
  <c r="F155" i="12"/>
  <c r="C153" i="11"/>
  <c r="L48" i="13"/>
  <c r="L344" i="13" s="1"/>
  <c r="E21" i="12"/>
  <c r="FZ126" i="14"/>
  <c r="BJ134" i="13" s="1"/>
  <c r="BJ192" i="13" s="1"/>
  <c r="L197" i="13"/>
  <c r="AI100" i="14"/>
  <c r="M106" i="13"/>
  <c r="L193" i="13"/>
  <c r="K193" i="13"/>
  <c r="X200" i="13"/>
  <c r="X202" i="13" s="1"/>
  <c r="X167" i="13"/>
  <c r="C90" i="11"/>
  <c r="F92" i="12"/>
  <c r="AL128" i="14"/>
  <c r="AJ127" i="14"/>
  <c r="C170" i="11"/>
  <c r="F172" i="12"/>
  <c r="L26" i="13"/>
  <c r="L341" i="13" s="1"/>
  <c r="AS8" i="2"/>
  <c r="AR39" i="2"/>
  <c r="AR7" i="2"/>
  <c r="AR5" i="2"/>
  <c r="L83" i="13"/>
  <c r="L349" i="13" s="1"/>
  <c r="BX130" i="14"/>
  <c r="BX136" i="14" s="1"/>
  <c r="BX143" i="14" s="1"/>
  <c r="BY131" i="14"/>
  <c r="C29" i="11"/>
  <c r="F31" i="12"/>
  <c r="AJ79" i="14"/>
  <c r="AL80" i="14"/>
  <c r="AJ130" i="14"/>
  <c r="AL131" i="14"/>
  <c r="AL148" i="14"/>
  <c r="AJ147" i="14"/>
  <c r="AJ159" i="14" s="1"/>
  <c r="EA174" i="14"/>
  <c r="AS177" i="13"/>
  <c r="AS182" i="13" s="1"/>
  <c r="BD174" i="14"/>
  <c r="T177" i="13"/>
  <c r="T178" i="13" s="1"/>
  <c r="BD170" i="14"/>
  <c r="BD171" i="14" s="1"/>
  <c r="BD173" i="14" s="1"/>
  <c r="M193" i="13"/>
  <c r="E146" i="12"/>
  <c r="E190" i="12"/>
  <c r="W202" i="13"/>
  <c r="K342" i="13"/>
  <c r="K356" i="13" s="1"/>
  <c r="K255" i="13"/>
  <c r="K261" i="13" s="1"/>
  <c r="K262" i="13" s="1"/>
  <c r="V8" i="3"/>
  <c r="U39" i="3"/>
  <c r="U5" i="3"/>
  <c r="U7" i="3"/>
  <c r="CN169" i="14"/>
  <c r="CP169" i="14"/>
  <c r="CK154" i="14"/>
  <c r="AE162" i="13" s="1"/>
  <c r="AE218" i="13" s="1"/>
  <c r="AE221" i="13" s="1"/>
  <c r="AP8" i="1"/>
  <c r="AO39" i="1"/>
  <c r="AO36" i="1" s="1"/>
  <c r="AO5" i="1"/>
  <c r="AO7" i="1"/>
  <c r="AO38" i="1" s="1"/>
  <c r="AS150" i="13"/>
  <c r="I16" i="4"/>
  <c r="C32" i="11"/>
  <c r="F34" i="12"/>
  <c r="C100" i="11"/>
  <c r="F102" i="12"/>
  <c r="F136" i="12"/>
  <c r="C134" i="11"/>
  <c r="AL169" i="14"/>
  <c r="ED169" i="14"/>
  <c r="EF169" i="14"/>
  <c r="AI79" i="14"/>
  <c r="M84" i="13"/>
  <c r="M83" i="13" s="1"/>
  <c r="M349" i="13" s="1"/>
  <c r="AI127" i="14"/>
  <c r="M136" i="13"/>
  <c r="M135" i="13" s="1"/>
  <c r="M191" i="13" s="1"/>
  <c r="AI159" i="14"/>
  <c r="M153" i="13"/>
  <c r="BI192" i="13"/>
  <c r="K178" i="13"/>
  <c r="FE174" i="14"/>
  <c r="BC177" i="13"/>
  <c r="BC182" i="13" s="1"/>
  <c r="T38" i="3"/>
  <c r="T36" i="3"/>
  <c r="AI75" i="14"/>
  <c r="M80" i="13"/>
  <c r="L194" i="13"/>
  <c r="CK174" i="14"/>
  <c r="AE177" i="13"/>
  <c r="AE182" i="13" s="1"/>
  <c r="Z110" i="14"/>
  <c r="J117" i="13"/>
  <c r="Z174" i="14"/>
  <c r="L105" i="13"/>
  <c r="J97" i="13"/>
  <c r="J24" i="13"/>
  <c r="C25" i="11"/>
  <c r="F27" i="12"/>
  <c r="AJ91" i="14"/>
  <c r="AL92" i="14"/>
  <c r="AL145" i="14"/>
  <c r="N208" i="13"/>
  <c r="O208" i="13"/>
  <c r="F166" i="12"/>
  <c r="C164" i="11"/>
  <c r="F57" i="12"/>
  <c r="AI116" i="14"/>
  <c r="M125" i="13"/>
  <c r="M124" i="13" s="1"/>
  <c r="E215" i="12"/>
  <c r="E174" i="12"/>
  <c r="BG169" i="14"/>
  <c r="BI169" i="14"/>
  <c r="BF170" i="14"/>
  <c r="BF171" i="14" s="1"/>
  <c r="BF173" i="14" s="1"/>
  <c r="FH169" i="14"/>
  <c r="FJ169" i="14"/>
  <c r="S182" i="13"/>
  <c r="E210" i="12"/>
  <c r="AI68" i="14"/>
  <c r="M73" i="13"/>
  <c r="M72" i="13" s="1"/>
  <c r="M347" i="13" s="1"/>
  <c r="M168" i="13"/>
  <c r="E187" i="12"/>
  <c r="L108" i="13"/>
  <c r="L95" i="13"/>
  <c r="L267" i="13" s="1"/>
  <c r="L307" i="13" s="1"/>
  <c r="L259" i="13"/>
  <c r="L101" i="13"/>
  <c r="L367" i="13" s="1"/>
  <c r="J306" i="13"/>
  <c r="J304" i="13"/>
  <c r="L301" i="13"/>
  <c r="L16" i="13"/>
  <c r="F129" i="12"/>
  <c r="C127" i="11"/>
  <c r="N209" i="13"/>
  <c r="F167" i="12"/>
  <c r="C165" i="11"/>
  <c r="O209" i="13"/>
  <c r="F51" i="12"/>
  <c r="K189" i="13"/>
  <c r="K206" i="13"/>
  <c r="K214" i="13" s="1"/>
  <c r="L191" i="13"/>
  <c r="K191" i="13"/>
  <c r="J278" i="13"/>
  <c r="J279" i="13"/>
  <c r="L41" i="13"/>
  <c r="AC109" i="14"/>
  <c r="AC94" i="14"/>
  <c r="AJ41" i="14"/>
  <c r="AL42" i="14"/>
  <c r="AJ100" i="14"/>
  <c r="AL101" i="14"/>
  <c r="F137" i="12"/>
  <c r="C135" i="11"/>
  <c r="F33" i="12"/>
  <c r="L371" i="13"/>
  <c r="L372" i="13" s="1"/>
  <c r="AI166" i="14"/>
  <c r="AI170" i="14" s="1"/>
  <c r="AI171" i="14" s="1"/>
  <c r="M175" i="13"/>
  <c r="M174" i="13" s="1"/>
  <c r="M213" i="13" s="1"/>
  <c r="BP133" i="13"/>
  <c r="GR120" i="14"/>
  <c r="AI120" i="14"/>
  <c r="M129" i="13"/>
  <c r="M128" i="13" s="1"/>
  <c r="AD109" i="14"/>
  <c r="AD94" i="14"/>
  <c r="C62" i="11"/>
  <c r="F64" i="12"/>
  <c r="AJ103" i="14"/>
  <c r="AL104" i="14"/>
  <c r="C151" i="11"/>
  <c r="F153" i="12"/>
  <c r="AI91" i="14"/>
  <c r="M96" i="13"/>
  <c r="M95" i="13" s="1"/>
  <c r="M267" i="13" s="1"/>
  <c r="M307" i="13" s="1"/>
  <c r="C103" i="11"/>
  <c r="F105" i="12"/>
  <c r="N200" i="13"/>
  <c r="F157" i="12"/>
  <c r="C155" i="11"/>
  <c r="C193" i="11" s="1"/>
  <c r="O200" i="13"/>
  <c r="AJ44" i="4"/>
  <c r="AI28" i="1"/>
  <c r="AI61" i="1" s="1"/>
  <c r="AI30" i="1"/>
  <c r="AI46" i="1" s="1"/>
  <c r="AI47" i="1" s="1"/>
  <c r="AI48" i="1" s="1"/>
  <c r="AI49" i="1" s="1"/>
  <c r="AI55" i="1" s="1"/>
  <c r="L364" i="13"/>
  <c r="L144" i="13"/>
  <c r="AL38" i="14"/>
  <c r="AJ37" i="14"/>
  <c r="C106" i="11"/>
  <c r="F108" i="12"/>
  <c r="N211" i="13"/>
  <c r="F154" i="12"/>
  <c r="C152" i="11"/>
  <c r="O211" i="13"/>
  <c r="F50" i="12"/>
  <c r="N70" i="9"/>
  <c r="N44" i="9"/>
  <c r="N50" i="9" s="1"/>
  <c r="N3" i="10"/>
  <c r="N5" i="10" s="1"/>
  <c r="O2" i="10"/>
  <c r="N4" i="10"/>
  <c r="K272" i="13"/>
  <c r="K247" i="13"/>
  <c r="K248" i="13"/>
  <c r="AR182" i="13"/>
  <c r="P173" i="12"/>
  <c r="P178" i="12" s="1"/>
  <c r="AJ25" i="2"/>
  <c r="AI61" i="2"/>
  <c r="O340" i="13"/>
  <c r="O328" i="13"/>
  <c r="O370" i="13"/>
  <c r="O376" i="13" s="1"/>
  <c r="O363" i="13"/>
  <c r="O298" i="13"/>
  <c r="O284" i="13"/>
  <c r="O271" i="13"/>
  <c r="O229" i="13"/>
  <c r="O186" i="13"/>
  <c r="O253" i="13"/>
  <c r="O120" i="13"/>
  <c r="O5" i="13"/>
  <c r="O7" i="13" s="1"/>
  <c r="O6" i="13"/>
  <c r="P4" i="13"/>
  <c r="U7" i="1"/>
  <c r="U38" i="1" s="1"/>
  <c r="U5" i="1"/>
  <c r="U39" i="1"/>
  <c r="U36" i="1" s="1"/>
  <c r="V8" i="1"/>
  <c r="AF136" i="14"/>
  <c r="AF143" i="14" s="1"/>
  <c r="AF173" i="14" s="1"/>
  <c r="AL117" i="14"/>
  <c r="AJ116" i="14"/>
  <c r="AJ136" i="14" s="1"/>
  <c r="F150" i="12"/>
  <c r="C148" i="11"/>
  <c r="W213" i="13"/>
  <c r="W214" i="13" s="1"/>
  <c r="F26" i="12"/>
  <c r="AI56" i="14"/>
  <c r="M61" i="13"/>
  <c r="M60" i="13" s="1"/>
  <c r="M345" i="13" s="1"/>
  <c r="N122" i="13"/>
  <c r="N121" i="13"/>
  <c r="N123" i="13" s="1"/>
  <c r="AL6" i="14"/>
  <c r="AJ5" i="14"/>
  <c r="AJ19" i="14" s="1"/>
  <c r="F122" i="12"/>
  <c r="C120" i="11"/>
  <c r="I209" i="12"/>
  <c r="I210" i="12" s="1"/>
  <c r="F35" i="12"/>
  <c r="AI22" i="14"/>
  <c r="M27" i="13"/>
  <c r="M26" i="13" s="1"/>
  <c r="M341" i="13" s="1"/>
  <c r="D184" i="12"/>
  <c r="D198" i="12" s="1"/>
  <c r="D219" i="12" s="1"/>
  <c r="D220" i="12" s="1"/>
  <c r="D113" i="12"/>
  <c r="D116" i="12"/>
  <c r="AJ12" i="14"/>
  <c r="AL13" i="14"/>
  <c r="AJ44" i="14"/>
  <c r="AL45" i="14"/>
  <c r="AL121" i="14"/>
  <c r="AJ120" i="14"/>
  <c r="F139" i="12"/>
  <c r="C137" i="11"/>
  <c r="M177" i="13"/>
  <c r="M182" i="13" s="1"/>
  <c r="GU125" i="14"/>
  <c r="GT120" i="14"/>
  <c r="F224" i="13"/>
  <c r="E226" i="13"/>
  <c r="N333" i="13"/>
  <c r="N338" i="13" s="1"/>
  <c r="C18" i="11"/>
  <c r="F20" i="12"/>
  <c r="AJ56" i="14"/>
  <c r="AL57" i="14"/>
  <c r="C109" i="11"/>
  <c r="F111" i="12"/>
  <c r="O195" i="13"/>
  <c r="F142" i="12"/>
  <c r="C140" i="11"/>
  <c r="F69" i="12"/>
  <c r="HJ139" i="14"/>
  <c r="BV147" i="13" s="1"/>
  <c r="HG139" i="14"/>
  <c r="BU147" i="13" s="1"/>
  <c r="BU206" i="13" s="1"/>
  <c r="K300" i="13"/>
  <c r="K23" i="13"/>
  <c r="L294" i="13"/>
  <c r="L243" i="13"/>
  <c r="L250" i="13"/>
  <c r="M239" i="13"/>
  <c r="M241" i="13" s="1"/>
  <c r="L245" i="13"/>
  <c r="L251" i="13"/>
  <c r="I114" i="13"/>
  <c r="I98" i="13"/>
  <c r="L60" i="13"/>
  <c r="L345" i="13" s="1"/>
  <c r="AI14" i="3"/>
  <c r="AI18" i="3"/>
  <c r="AI19" i="3"/>
  <c r="AI17" i="3"/>
  <c r="AI9" i="1"/>
  <c r="X213" i="13"/>
  <c r="X214" i="13" s="1"/>
  <c r="AO28" i="3"/>
  <c r="AP25" i="3" s="1"/>
  <c r="AO30" i="3"/>
  <c r="AO46" i="3" s="1"/>
  <c r="AO47" i="3" s="1"/>
  <c r="AO48" i="3" s="1"/>
  <c r="AO49" i="3" s="1"/>
  <c r="AO55" i="3" s="1"/>
  <c r="N281" i="13"/>
  <c r="N254" i="13"/>
  <c r="C26" i="11"/>
  <c r="F126" i="12"/>
  <c r="C124" i="11"/>
  <c r="O196" i="13"/>
  <c r="F145" i="12"/>
  <c r="C143" i="11"/>
  <c r="L376" i="13"/>
  <c r="L9" i="13"/>
  <c r="L219" i="13"/>
  <c r="L178" i="13"/>
  <c r="L151" i="13" l="1"/>
  <c r="D199" i="11"/>
  <c r="K359" i="13"/>
  <c r="K355" i="13"/>
  <c r="L181" i="13"/>
  <c r="K358" i="13"/>
  <c r="E147" i="12"/>
  <c r="E177" i="12" s="1"/>
  <c r="AJ171" i="14"/>
  <c r="F194" i="12"/>
  <c r="G194" i="12"/>
  <c r="N313" i="13"/>
  <c r="Y320" i="13"/>
  <c r="O320" i="13"/>
  <c r="X320" i="13"/>
  <c r="U320" i="13"/>
  <c r="W320" i="13"/>
  <c r="T320" i="13"/>
  <c r="P320" i="13"/>
  <c r="R320" i="13"/>
  <c r="S320" i="13"/>
  <c r="Q320" i="13"/>
  <c r="V320" i="13"/>
  <c r="N320" i="13"/>
  <c r="O3" i="9"/>
  <c r="P5" i="9"/>
  <c r="O2" i="9"/>
  <c r="O4" i="9" s="1"/>
  <c r="N168" i="13"/>
  <c r="AP39" i="1"/>
  <c r="AP36" i="1" s="1"/>
  <c r="AQ8" i="1"/>
  <c r="AP7" i="1"/>
  <c r="AP38" i="1" s="1"/>
  <c r="AP5" i="1"/>
  <c r="CA130" i="14"/>
  <c r="CA136" i="14" s="1"/>
  <c r="CA143" i="14" s="1"/>
  <c r="CB131" i="14"/>
  <c r="AL142" i="14"/>
  <c r="N145" i="13"/>
  <c r="N194" i="13" s="1"/>
  <c r="Y200" i="13"/>
  <c r="Y202" i="13" s="1"/>
  <c r="Y167" i="13"/>
  <c r="AF93" i="14"/>
  <c r="AF20" i="14"/>
  <c r="BX159" i="14"/>
  <c r="BY153" i="14"/>
  <c r="H141" i="11"/>
  <c r="H199" i="11" s="1"/>
  <c r="Z143" i="12"/>
  <c r="Z202" i="12" s="1"/>
  <c r="BV206" i="13"/>
  <c r="AL120" i="14"/>
  <c r="N129" i="13"/>
  <c r="P2" i="10"/>
  <c r="O4" i="10"/>
  <c r="O3" i="10"/>
  <c r="O5" i="10" s="1"/>
  <c r="EG169" i="14"/>
  <c r="EI169" i="14"/>
  <c r="AL22" i="14"/>
  <c r="N27" i="13"/>
  <c r="F25" i="12" s="1"/>
  <c r="F24" i="12" s="1"/>
  <c r="Z161" i="13"/>
  <c r="BV159" i="14"/>
  <c r="AS115" i="14"/>
  <c r="AU115" i="14" s="1"/>
  <c r="AU2" i="14"/>
  <c r="AV2" i="14"/>
  <c r="AS3" i="14"/>
  <c r="AS4" i="14"/>
  <c r="BP182" i="13"/>
  <c r="X173" i="12"/>
  <c r="X178" i="12" s="1"/>
  <c r="C192" i="11"/>
  <c r="D192" i="11"/>
  <c r="G202" i="12"/>
  <c r="X129" i="12"/>
  <c r="X124" i="12" s="1"/>
  <c r="BP128" i="13"/>
  <c r="C201" i="11"/>
  <c r="D201" i="11"/>
  <c r="ED174" i="14"/>
  <c r="AT177" i="13"/>
  <c r="AT182" i="13" s="1"/>
  <c r="M105" i="13"/>
  <c r="Z138" i="13"/>
  <c r="J135" i="12"/>
  <c r="J134" i="12" s="1"/>
  <c r="D133" i="11"/>
  <c r="D132" i="11" s="1"/>
  <c r="AQ8" i="3"/>
  <c r="AP5" i="3"/>
  <c r="AP39" i="3"/>
  <c r="AP7" i="3"/>
  <c r="L366" i="13"/>
  <c r="F195" i="12"/>
  <c r="G195" i="12"/>
  <c r="AL96" i="14"/>
  <c r="N102" i="13"/>
  <c r="M371" i="13"/>
  <c r="M372" i="13" s="1"/>
  <c r="P370" i="13"/>
  <c r="P376" i="13" s="1"/>
  <c r="P340" i="13"/>
  <c r="P328" i="13"/>
  <c r="P284" i="13"/>
  <c r="P363" i="13"/>
  <c r="P229" i="13"/>
  <c r="P253" i="13"/>
  <c r="P298" i="13"/>
  <c r="P271" i="13"/>
  <c r="P186" i="13"/>
  <c r="P120" i="13"/>
  <c r="P5" i="13"/>
  <c r="P7" i="13" s="1"/>
  <c r="P6" i="13"/>
  <c r="Q4" i="13"/>
  <c r="AJ45" i="4"/>
  <c r="AJ62" i="4" s="1"/>
  <c r="AI136" i="14"/>
  <c r="C188" i="11"/>
  <c r="D188" i="11"/>
  <c r="I219" i="12"/>
  <c r="Z176" i="13"/>
  <c r="BV166" i="14"/>
  <c r="AK9" i="2"/>
  <c r="AJ60" i="2"/>
  <c r="AI45" i="4"/>
  <c r="AI62" i="4" s="1"/>
  <c r="AT44" i="4"/>
  <c r="M364" i="13"/>
  <c r="M144" i="13"/>
  <c r="AK44" i="4"/>
  <c r="AK45" i="4" s="1"/>
  <c r="AK62" i="4" s="1"/>
  <c r="CN154" i="14"/>
  <c r="AF162" i="13" s="1"/>
  <c r="O122" i="13"/>
  <c r="O121" i="13"/>
  <c r="O123" i="13" s="1"/>
  <c r="X223" i="13"/>
  <c r="CQ169" i="14"/>
  <c r="CS169" i="14"/>
  <c r="AO38" i="3"/>
  <c r="AO36" i="3"/>
  <c r="AO219" i="13"/>
  <c r="O164" i="12"/>
  <c r="BI372" i="13"/>
  <c r="BI373" i="13"/>
  <c r="AL60" i="14"/>
  <c r="N65" i="13"/>
  <c r="F63" i="12" s="1"/>
  <c r="F62" i="12" s="1"/>
  <c r="AL44" i="14"/>
  <c r="N49" i="13"/>
  <c r="F204" i="12"/>
  <c r="G204" i="12"/>
  <c r="G191" i="12"/>
  <c r="F191" i="12"/>
  <c r="AL12" i="14"/>
  <c r="N17" i="13"/>
  <c r="AI14" i="1"/>
  <c r="AI19" i="1"/>
  <c r="AI18" i="1"/>
  <c r="AI17" i="1"/>
  <c r="M190" i="13"/>
  <c r="D202" i="11"/>
  <c r="C202" i="11"/>
  <c r="N177" i="13"/>
  <c r="CN174" i="14"/>
  <c r="AF177" i="13"/>
  <c r="AL147" i="14"/>
  <c r="N156" i="13"/>
  <c r="C205" i="11"/>
  <c r="D205" i="11"/>
  <c r="AJ143" i="14"/>
  <c r="M219" i="13"/>
  <c r="M178" i="13"/>
  <c r="T182" i="13"/>
  <c r="H173" i="12"/>
  <c r="H174" i="12" s="1"/>
  <c r="F196" i="12"/>
  <c r="G196" i="12"/>
  <c r="F205" i="12"/>
  <c r="G205" i="12"/>
  <c r="S374" i="13"/>
  <c r="S181" i="13"/>
  <c r="AL159" i="14"/>
  <c r="N153" i="13"/>
  <c r="F208" i="12"/>
  <c r="G208" i="12"/>
  <c r="M259" i="13"/>
  <c r="M101" i="13"/>
  <c r="M367" i="13" s="1"/>
  <c r="O70" i="9"/>
  <c r="O44" i="9"/>
  <c r="O50" i="9" s="1"/>
  <c r="GC126" i="14"/>
  <c r="BK134" i="13" s="1"/>
  <c r="BK192" i="13" s="1"/>
  <c r="M150" i="13"/>
  <c r="AO62" i="3"/>
  <c r="N163" i="13"/>
  <c r="F160" i="12"/>
  <c r="F159" i="12" s="1"/>
  <c r="C158" i="11"/>
  <c r="C157" i="11" s="1"/>
  <c r="G128" i="11"/>
  <c r="V130" i="12"/>
  <c r="Z14" i="4"/>
  <c r="BJ371" i="13"/>
  <c r="C189" i="11"/>
  <c r="D189" i="11"/>
  <c r="AL56" i="14"/>
  <c r="N61" i="13"/>
  <c r="D222" i="12"/>
  <c r="FM169" i="14"/>
  <c r="FK169" i="14"/>
  <c r="AL91" i="14"/>
  <c r="N96" i="13"/>
  <c r="AL79" i="14"/>
  <c r="N84" i="13"/>
  <c r="F82" i="12" s="1"/>
  <c r="F81" i="12" s="1"/>
  <c r="AI143" i="14"/>
  <c r="AI173" i="14" s="1"/>
  <c r="G188" i="12"/>
  <c r="F188" i="12"/>
  <c r="AL75" i="14"/>
  <c r="N80" i="13"/>
  <c r="F78" i="12" s="1"/>
  <c r="F77" i="12" s="1"/>
  <c r="AL130" i="14"/>
  <c r="N139" i="13"/>
  <c r="G192" i="12"/>
  <c r="F192" i="12"/>
  <c r="AJ9" i="3"/>
  <c r="AI32" i="3"/>
  <c r="AI61" i="3"/>
  <c r="FH174" i="14"/>
  <c r="BD177" i="13"/>
  <c r="M258" i="13"/>
  <c r="M79" i="13"/>
  <c r="M348" i="13" s="1"/>
  <c r="AR38" i="2"/>
  <c r="AR36" i="2"/>
  <c r="C185" i="11"/>
  <c r="D185" i="11"/>
  <c r="AU146" i="13"/>
  <c r="AU195" i="13" s="1"/>
  <c r="EG142" i="14"/>
  <c r="K353" i="13"/>
  <c r="M310" i="13"/>
  <c r="AL100" i="14"/>
  <c r="N106" i="13"/>
  <c r="AS39" i="2"/>
  <c r="AS5" i="2"/>
  <c r="AS7" i="2"/>
  <c r="AT8" i="2"/>
  <c r="M376" i="13"/>
  <c r="M9" i="13"/>
  <c r="L353" i="13"/>
  <c r="C204" i="11"/>
  <c r="D204" i="11"/>
  <c r="L300" i="13"/>
  <c r="L23" i="13"/>
  <c r="U38" i="3"/>
  <c r="U36" i="3"/>
  <c r="E95" i="12"/>
  <c r="E22" i="12"/>
  <c r="AI93" i="14"/>
  <c r="AI20" i="14"/>
  <c r="L357" i="13"/>
  <c r="V7" i="2"/>
  <c r="V39" i="2"/>
  <c r="V5" i="2"/>
  <c r="W8" i="2"/>
  <c r="EJ138" i="14"/>
  <c r="EL138" i="14"/>
  <c r="EI142" i="14"/>
  <c r="GX169" i="14"/>
  <c r="GZ169" i="14"/>
  <c r="U38" i="2"/>
  <c r="U36" i="2"/>
  <c r="AP28" i="3"/>
  <c r="AQ25" i="3" s="1"/>
  <c r="AP30" i="3"/>
  <c r="AP46" i="3" s="1"/>
  <c r="AP47" i="3" s="1"/>
  <c r="AP48" i="3" s="1"/>
  <c r="AP49" i="3" s="1"/>
  <c r="AP55" i="3" s="1"/>
  <c r="V7" i="3"/>
  <c r="W8" i="3"/>
  <c r="V39" i="3"/>
  <c r="V5" i="3"/>
  <c r="AL116" i="14"/>
  <c r="N125" i="13"/>
  <c r="AL166" i="14"/>
  <c r="AL170" i="14" s="1"/>
  <c r="AL171" i="14" s="1"/>
  <c r="N175" i="13"/>
  <c r="GU174" i="14"/>
  <c r="BQ177" i="13"/>
  <c r="BQ182" i="13" s="1"/>
  <c r="AL68" i="14"/>
  <c r="N73" i="13"/>
  <c r="GF165" i="14"/>
  <c r="BL173" i="13" s="1"/>
  <c r="BL212" i="13" s="1"/>
  <c r="AL41" i="14"/>
  <c r="N46" i="13"/>
  <c r="F44" i="12" s="1"/>
  <c r="F43" i="12" s="1"/>
  <c r="G224" i="13"/>
  <c r="F226" i="13"/>
  <c r="AL103" i="14"/>
  <c r="N109" i="13"/>
  <c r="AJ28" i="2"/>
  <c r="AJ32" i="2" s="1"/>
  <c r="AJ25" i="1"/>
  <c r="AJ30" i="2"/>
  <c r="AJ46" i="2" s="1"/>
  <c r="AJ47" i="2" s="1"/>
  <c r="AJ48" i="2" s="1"/>
  <c r="AJ49" i="2" s="1"/>
  <c r="AJ55" i="2" s="1"/>
  <c r="J114" i="13"/>
  <c r="J98" i="13"/>
  <c r="AG93" i="14"/>
  <c r="AG20" i="14"/>
  <c r="L247" i="13"/>
  <c r="L272" i="13"/>
  <c r="L248" i="13"/>
  <c r="V5" i="1"/>
  <c r="V39" i="1"/>
  <c r="V36" i="1" s="1"/>
  <c r="V7" i="1"/>
  <c r="AC110" i="14"/>
  <c r="K117" i="13"/>
  <c r="E115" i="12" s="1"/>
  <c r="AC174" i="14"/>
  <c r="K181" i="13"/>
  <c r="Y213" i="13"/>
  <c r="Y214" i="13" s="1"/>
  <c r="M206" i="13"/>
  <c r="M214" i="13" s="1"/>
  <c r="M189" i="13"/>
  <c r="GX125" i="14"/>
  <c r="GW120" i="14"/>
  <c r="AJ93" i="14"/>
  <c r="AJ20" i="14"/>
  <c r="L310" i="13"/>
  <c r="K97" i="13"/>
  <c r="K24" i="13"/>
  <c r="K306" i="13"/>
  <c r="K304" i="13"/>
  <c r="K352" i="13"/>
  <c r="K351" i="13"/>
  <c r="K354" i="13"/>
  <c r="K357" i="13"/>
  <c r="M250" i="13"/>
  <c r="M245" i="13"/>
  <c r="M243" i="13"/>
  <c r="M251" i="13"/>
  <c r="N239" i="13"/>
  <c r="N241" i="13" s="1"/>
  <c r="M294" i="13"/>
  <c r="BQ133" i="13"/>
  <c r="BQ128" i="13" s="1"/>
  <c r="GU120" i="14"/>
  <c r="AL37" i="14"/>
  <c r="N42" i="13"/>
  <c r="W223" i="13"/>
  <c r="M342" i="13"/>
  <c r="M352" i="13" s="1"/>
  <c r="M255" i="13"/>
  <c r="M261" i="13" s="1"/>
  <c r="M262" i="13" s="1"/>
  <c r="AL5" i="14"/>
  <c r="N10" i="13"/>
  <c r="L342" i="13"/>
  <c r="L352" i="13" s="1"/>
  <c r="L255" i="13"/>
  <c r="L261" i="13" s="1"/>
  <c r="L262" i="13" s="1"/>
  <c r="BJ169" i="14"/>
  <c r="BL169" i="14"/>
  <c r="BI170" i="14"/>
  <c r="BI171" i="14" s="1"/>
  <c r="BI173" i="14" s="1"/>
  <c r="AL127" i="14"/>
  <c r="N136" i="13"/>
  <c r="C200" i="11"/>
  <c r="D200" i="11"/>
  <c r="AP168" i="13"/>
  <c r="F207" i="12"/>
  <c r="G207" i="12"/>
  <c r="I188" i="13"/>
  <c r="I202" i="13" s="1"/>
  <c r="I223" i="13" s="1"/>
  <c r="I115" i="13"/>
  <c r="I118" i="13"/>
  <c r="AD110" i="14"/>
  <c r="AD174" i="14"/>
  <c r="BG174" i="14"/>
  <c r="U177" i="13"/>
  <c r="U178" i="13" s="1"/>
  <c r="BG170" i="14"/>
  <c r="BG171" i="14" s="1"/>
  <c r="BG173" i="14" s="1"/>
  <c r="M220" i="13"/>
  <c r="M221" i="13" s="1"/>
  <c r="M365" i="13"/>
  <c r="M366" i="13" s="1"/>
  <c r="M167" i="13"/>
  <c r="K278" i="13"/>
  <c r="K279" i="13"/>
  <c r="L206" i="13"/>
  <c r="L214" i="13" s="1"/>
  <c r="L189" i="13"/>
  <c r="BY130" i="14"/>
  <c r="BY136" i="14" s="1"/>
  <c r="BY143" i="14" s="1"/>
  <c r="AA139" i="13"/>
  <c r="AA138" i="13" s="1"/>
  <c r="C191" i="11"/>
  <c r="D191" i="11"/>
  <c r="F203" i="12"/>
  <c r="G203" i="12"/>
  <c r="M301" i="13"/>
  <c r="M16" i="13"/>
  <c r="AT150" i="13"/>
  <c r="J16" i="4"/>
  <c r="DW160" i="14"/>
  <c r="DU160" i="14"/>
  <c r="L358" i="13" l="1"/>
  <c r="L351" i="13"/>
  <c r="M356" i="13"/>
  <c r="L359" i="13"/>
  <c r="L355" i="13"/>
  <c r="M354" i="13"/>
  <c r="EG174" i="14"/>
  <c r="AU177" i="13"/>
  <c r="L356" i="13"/>
  <c r="P3" i="9"/>
  <c r="Q5" i="9"/>
  <c r="P2" i="9"/>
  <c r="P4" i="9" s="1"/>
  <c r="AJ109" i="14"/>
  <c r="AJ110" i="14" s="1"/>
  <c r="AJ94" i="14"/>
  <c r="N155" i="13"/>
  <c r="N167" i="13" s="1"/>
  <c r="F152" i="12"/>
  <c r="F151" i="12" s="1"/>
  <c r="C150" i="11"/>
  <c r="C149" i="11" s="1"/>
  <c r="M358" i="13"/>
  <c r="AF182" i="13"/>
  <c r="L173" i="12"/>
  <c r="L178" i="12" s="1"/>
  <c r="Y223" i="13"/>
  <c r="M300" i="13"/>
  <c r="M23" i="13"/>
  <c r="BM169" i="14"/>
  <c r="BO169" i="14"/>
  <c r="BL170" i="14"/>
  <c r="BL171" i="14" s="1"/>
  <c r="BL173" i="14" s="1"/>
  <c r="HA169" i="14"/>
  <c r="HC169" i="14"/>
  <c r="C194" i="11"/>
  <c r="D194" i="11"/>
  <c r="AT45" i="4"/>
  <c r="AT64" i="4" s="1"/>
  <c r="AT63" i="4"/>
  <c r="N150" i="13"/>
  <c r="O194" i="13"/>
  <c r="F141" i="12"/>
  <c r="C139" i="11"/>
  <c r="GI165" i="14"/>
  <c r="BM173" i="13" s="1"/>
  <c r="AQ168" i="13"/>
  <c r="BJ174" i="14"/>
  <c r="V177" i="13"/>
  <c r="V178" i="13" s="1"/>
  <c r="BJ170" i="14"/>
  <c r="BJ171" i="14" s="1"/>
  <c r="BJ173" i="14" s="1"/>
  <c r="J188" i="13"/>
  <c r="J202" i="13" s="1"/>
  <c r="J223" i="13" s="1"/>
  <c r="J118" i="13"/>
  <c r="J115" i="13"/>
  <c r="L354" i="13"/>
  <c r="GX174" i="14"/>
  <c r="BR177" i="13"/>
  <c r="BR182" i="13" s="1"/>
  <c r="L97" i="13"/>
  <c r="L24" i="13"/>
  <c r="BD182" i="13"/>
  <c r="T173" i="12"/>
  <c r="T178" i="12" s="1"/>
  <c r="F197" i="12"/>
  <c r="G197" i="12"/>
  <c r="N182" i="13"/>
  <c r="F173" i="12"/>
  <c r="F178" i="12" s="1"/>
  <c r="C171" i="11"/>
  <c r="BQ190" i="13"/>
  <c r="AF13" i="4"/>
  <c r="BP190" i="13"/>
  <c r="P3" i="10"/>
  <c r="P5" i="10" s="1"/>
  <c r="Q2" i="10"/>
  <c r="P4" i="10"/>
  <c r="N60" i="13"/>
  <c r="N345" i="13" s="1"/>
  <c r="C57" i="11"/>
  <c r="C56" i="11" s="1"/>
  <c r="F59" i="12"/>
  <c r="F58" i="12" s="1"/>
  <c r="AP219" i="13"/>
  <c r="AQ14" i="4"/>
  <c r="AY14" i="4"/>
  <c r="DZ160" i="14"/>
  <c r="DX160" i="14"/>
  <c r="N135" i="13"/>
  <c r="C130" i="11"/>
  <c r="C129" i="11" s="1"/>
  <c r="F132" i="12"/>
  <c r="F131" i="12" s="1"/>
  <c r="AG109" i="14"/>
  <c r="AG94" i="14"/>
  <c r="X186" i="12"/>
  <c r="CB130" i="14"/>
  <c r="CB136" i="14" s="1"/>
  <c r="CB143" i="14" s="1"/>
  <c r="AB139" i="13"/>
  <c r="AB138" i="13" s="1"/>
  <c r="AB193" i="13" s="1"/>
  <c r="CT169" i="14"/>
  <c r="CV169" i="14"/>
  <c r="N101" i="13"/>
  <c r="N367" i="13" s="1"/>
  <c r="N259" i="13"/>
  <c r="C98" i="11"/>
  <c r="C97" i="11" s="1"/>
  <c r="F100" i="12"/>
  <c r="F99" i="12" s="1"/>
  <c r="CD130" i="14"/>
  <c r="CD136" i="14" s="1"/>
  <c r="CD143" i="14" s="1"/>
  <c r="CE131" i="14"/>
  <c r="GZ120" i="14"/>
  <c r="HA125" i="14"/>
  <c r="AQ28" i="3"/>
  <c r="AR25" i="3" s="1"/>
  <c r="AQ30" i="3"/>
  <c r="AQ46" i="3" s="1"/>
  <c r="AQ47" i="3" s="1"/>
  <c r="AQ48" i="3" s="1"/>
  <c r="AQ49" i="3" s="1"/>
  <c r="AQ55" i="3" s="1"/>
  <c r="N201" i="13"/>
  <c r="O201" i="13"/>
  <c r="M351" i="13"/>
  <c r="AK19" i="2"/>
  <c r="AK14" i="2"/>
  <c r="AK17" i="2"/>
  <c r="AK18" i="2"/>
  <c r="AJ28" i="1"/>
  <c r="AJ61" i="1" s="1"/>
  <c r="AJ30" i="1"/>
  <c r="AJ46" i="1" s="1"/>
  <c r="AJ47" i="1" s="1"/>
  <c r="AJ48" i="1" s="1"/>
  <c r="AJ49" i="1" s="1"/>
  <c r="AJ55" i="1" s="1"/>
  <c r="AV146" i="13"/>
  <c r="EJ142" i="14"/>
  <c r="AS38" i="2"/>
  <c r="AS36" i="2"/>
  <c r="N95" i="13"/>
  <c r="N267" i="13" s="1"/>
  <c r="N307" i="13" s="1"/>
  <c r="F94" i="12"/>
  <c r="F93" i="12" s="1"/>
  <c r="C92" i="11"/>
  <c r="C91" i="11" s="1"/>
  <c r="CQ174" i="14"/>
  <c r="AG177" i="13"/>
  <c r="AG182" i="13" s="1"/>
  <c r="AT39" i="2"/>
  <c r="AT5" i="2"/>
  <c r="AT7" i="2"/>
  <c r="AU8" i="2"/>
  <c r="AK25" i="2"/>
  <c r="AJ61" i="2"/>
  <c r="N258" i="13"/>
  <c r="N79" i="13"/>
  <c r="N348" i="13" s="1"/>
  <c r="C76" i="11"/>
  <c r="C75" i="11" s="1"/>
  <c r="M151" i="13"/>
  <c r="M181" i="13" s="1"/>
  <c r="L278" i="13"/>
  <c r="L279" i="13"/>
  <c r="BJ373" i="13"/>
  <c r="BJ372" i="13"/>
  <c r="J140" i="12"/>
  <c r="J147" i="12" s="1"/>
  <c r="J189" i="12"/>
  <c r="N72" i="13"/>
  <c r="N347" i="13" s="1"/>
  <c r="C69" i="11"/>
  <c r="C68" i="11" s="1"/>
  <c r="U182" i="13"/>
  <c r="N138" i="13"/>
  <c r="F135" i="12"/>
  <c r="F134" i="12" s="1"/>
  <c r="C133" i="11"/>
  <c r="C132" i="11" s="1"/>
  <c r="W7" i="2"/>
  <c r="W5" i="2"/>
  <c r="W39" i="2"/>
  <c r="AJ19" i="3"/>
  <c r="AJ18" i="3"/>
  <c r="AJ14" i="3"/>
  <c r="AJ17" i="3"/>
  <c r="AJ9" i="1"/>
  <c r="P44" i="9"/>
  <c r="P50" i="9" s="1"/>
  <c r="P70" i="9"/>
  <c r="V38" i="3"/>
  <c r="V36" i="3"/>
  <c r="AA144" i="13"/>
  <c r="AA151" i="13" s="1"/>
  <c r="AL19" i="14"/>
  <c r="AL136" i="14"/>
  <c r="AL143" i="14" s="1"/>
  <c r="AL173" i="14" s="1"/>
  <c r="FP169" i="14"/>
  <c r="FN169" i="14"/>
  <c r="M355" i="13"/>
  <c r="AJ173" i="14"/>
  <c r="AG13" i="4"/>
  <c r="M247" i="13"/>
  <c r="M272" i="13"/>
  <c r="M248" i="13"/>
  <c r="EL142" i="14"/>
  <c r="EO138" i="14"/>
  <c r="EM138" i="14"/>
  <c r="N376" i="13"/>
  <c r="N9" i="13"/>
  <c r="T373" i="13" s="1"/>
  <c r="F8" i="12"/>
  <c r="F7" i="12" s="1"/>
  <c r="C6" i="11"/>
  <c r="C5" i="11" s="1"/>
  <c r="N108" i="13"/>
  <c r="F107" i="12"/>
  <c r="F106" i="12" s="1"/>
  <c r="F202" i="12" s="1"/>
  <c r="C105" i="11"/>
  <c r="C104" i="11" s="1"/>
  <c r="C199" i="11" s="1"/>
  <c r="N124" i="13"/>
  <c r="F121" i="12"/>
  <c r="F120" i="12" s="1"/>
  <c r="C119" i="11"/>
  <c r="C118" i="11" s="1"/>
  <c r="FK174" i="14"/>
  <c r="BE177" i="13"/>
  <c r="BE182" i="13" s="1"/>
  <c r="V38" i="1"/>
  <c r="V38" i="2"/>
  <c r="V36" i="2"/>
  <c r="AA14" i="4"/>
  <c r="BK371" i="13"/>
  <c r="T374" i="13"/>
  <c r="T181" i="13"/>
  <c r="N128" i="13"/>
  <c r="F125" i="12"/>
  <c r="F124" i="12" s="1"/>
  <c r="C123" i="11"/>
  <c r="C122" i="11" s="1"/>
  <c r="AR8" i="1"/>
  <c r="AQ39" i="1"/>
  <c r="AQ36" i="1" s="1"/>
  <c r="AQ7" i="1"/>
  <c r="AQ38" i="1" s="1"/>
  <c r="AQ5" i="1"/>
  <c r="N301" i="13"/>
  <c r="N16" i="13"/>
  <c r="C13" i="11"/>
  <c r="C12" i="11" s="1"/>
  <c r="AI109" i="14"/>
  <c r="AI94" i="14"/>
  <c r="N41" i="13"/>
  <c r="F40" i="12"/>
  <c r="F39" i="12" s="1"/>
  <c r="C38" i="11"/>
  <c r="C37" i="11" s="1"/>
  <c r="G185" i="11"/>
  <c r="N174" i="13"/>
  <c r="F171" i="12"/>
  <c r="F170" i="12" s="1"/>
  <c r="C169" i="11"/>
  <c r="C168" i="11" s="1"/>
  <c r="C206" i="11" s="1"/>
  <c r="F71" i="12"/>
  <c r="F70" i="12" s="1"/>
  <c r="N294" i="13"/>
  <c r="N243" i="13"/>
  <c r="N250" i="13"/>
  <c r="O239" i="13"/>
  <c r="O241" i="13" s="1"/>
  <c r="N251" i="13"/>
  <c r="N245" i="13"/>
  <c r="L304" i="13"/>
  <c r="L306" i="13"/>
  <c r="N105" i="13"/>
  <c r="F104" i="12"/>
  <c r="F103" i="12" s="1"/>
  <c r="H224" i="13"/>
  <c r="G226" i="13"/>
  <c r="GF126" i="14"/>
  <c r="BL134" i="13" s="1"/>
  <c r="H178" i="12"/>
  <c r="H177" i="12"/>
  <c r="Q340" i="13"/>
  <c r="Q298" i="13"/>
  <c r="Q284" i="13"/>
  <c r="Q363" i="13"/>
  <c r="Q370" i="13"/>
  <c r="Q376" i="13" s="1"/>
  <c r="Q328" i="13"/>
  <c r="Q229" i="13"/>
  <c r="Q271" i="13"/>
  <c r="Q120" i="13"/>
  <c r="Q186" i="13"/>
  <c r="Q253" i="13"/>
  <c r="Q6" i="13"/>
  <c r="Q5" i="13"/>
  <c r="Q7" i="13" s="1"/>
  <c r="R4" i="13"/>
  <c r="AP62" i="3"/>
  <c r="AV115" i="14"/>
  <c r="AX115" i="14" s="1"/>
  <c r="AV3" i="14"/>
  <c r="AX2" i="14"/>
  <c r="AY2" i="14"/>
  <c r="AV4" i="14"/>
  <c r="AL44" i="4"/>
  <c r="BR133" i="13"/>
  <c r="BR128" i="13" s="1"/>
  <c r="BR190" i="13" s="1"/>
  <c r="GX120" i="14"/>
  <c r="W7" i="3"/>
  <c r="W5" i="3"/>
  <c r="W39" i="3"/>
  <c r="AV195" i="13"/>
  <c r="Q142" i="12"/>
  <c r="K16" i="4"/>
  <c r="AU150" i="13"/>
  <c r="AF218" i="13"/>
  <c r="AF221" i="13" s="1"/>
  <c r="L158" i="12"/>
  <c r="L214" i="12" s="1"/>
  <c r="L217" i="12" s="1"/>
  <c r="AP38" i="3"/>
  <c r="AP36" i="3"/>
  <c r="N64" i="13"/>
  <c r="N346" i="13" s="1"/>
  <c r="C61" i="11"/>
  <c r="C60" i="11" s="1"/>
  <c r="CQ154" i="14"/>
  <c r="AG162" i="13" s="1"/>
  <c r="AG218" i="13" s="1"/>
  <c r="AG221" i="13" s="1"/>
  <c r="P121" i="13"/>
  <c r="P123" i="13" s="1"/>
  <c r="P122" i="13"/>
  <c r="N219" i="13"/>
  <c r="F164" i="12"/>
  <c r="C162" i="11"/>
  <c r="O219" i="13"/>
  <c r="N45" i="13"/>
  <c r="N343" i="13" s="1"/>
  <c r="C42" i="11"/>
  <c r="C41" i="11" s="1"/>
  <c r="AI32" i="1"/>
  <c r="AI60" i="1"/>
  <c r="AQ7" i="3"/>
  <c r="AQ5" i="3"/>
  <c r="AQ39" i="3"/>
  <c r="AR8" i="3"/>
  <c r="AQ62" i="3"/>
  <c r="Z200" i="13"/>
  <c r="J157" i="12"/>
  <c r="D155" i="11"/>
  <c r="Z167" i="13"/>
  <c r="AA161" i="13"/>
  <c r="BY159" i="14"/>
  <c r="D138" i="11"/>
  <c r="D145" i="11" s="1"/>
  <c r="N26" i="13"/>
  <c r="N341" i="13" s="1"/>
  <c r="C23" i="11"/>
  <c r="C22" i="11" s="1"/>
  <c r="CA159" i="14"/>
  <c r="CB153" i="14"/>
  <c r="V188" i="12"/>
  <c r="N365" i="13"/>
  <c r="N220" i="13"/>
  <c r="N221" i="13" s="1"/>
  <c r="F149" i="12"/>
  <c r="C147" i="11"/>
  <c r="O220" i="13"/>
  <c r="O215" i="12"/>
  <c r="M359" i="13"/>
  <c r="D170" i="11"/>
  <c r="D168" i="11" s="1"/>
  <c r="J172" i="12"/>
  <c r="J170" i="12" s="1"/>
  <c r="Z174" i="13"/>
  <c r="AA193" i="13"/>
  <c r="Z144" i="13"/>
  <c r="Z151" i="13" s="1"/>
  <c r="Z193" i="13"/>
  <c r="F15" i="12"/>
  <c r="F14" i="12" s="1"/>
  <c r="F21" i="12" s="1"/>
  <c r="N48" i="13"/>
  <c r="N344" i="13" s="1"/>
  <c r="C45" i="11"/>
  <c r="C44" i="11" s="1"/>
  <c r="F47" i="12"/>
  <c r="F46" i="12" s="1"/>
  <c r="K114" i="13"/>
  <c r="K98" i="13"/>
  <c r="M353" i="13"/>
  <c r="E112" i="12"/>
  <c r="E96" i="12"/>
  <c r="N83" i="13"/>
  <c r="N349" i="13" s="1"/>
  <c r="C80" i="11"/>
  <c r="C79" i="11" s="1"/>
  <c r="M357" i="13"/>
  <c r="C102" i="11"/>
  <c r="C101" i="11" s="1"/>
  <c r="EJ169" i="14"/>
  <c r="EL169" i="14"/>
  <c r="AF109" i="14"/>
  <c r="AF94" i="14"/>
  <c r="C19" i="11" l="1"/>
  <c r="C20" i="11" s="1"/>
  <c r="Y322" i="13"/>
  <c r="P322" i="13"/>
  <c r="T321" i="13"/>
  <c r="N321" i="13"/>
  <c r="X321" i="13"/>
  <c r="S321" i="13"/>
  <c r="W321" i="13"/>
  <c r="O321" i="13"/>
  <c r="X322" i="13"/>
  <c r="X323" i="13" s="1"/>
  <c r="O322" i="13"/>
  <c r="V321" i="13"/>
  <c r="W322" i="13"/>
  <c r="P321" i="13"/>
  <c r="U322" i="13"/>
  <c r="V322" i="13"/>
  <c r="Q322" i="13"/>
  <c r="Q321" i="13"/>
  <c r="T322" i="13"/>
  <c r="T323" i="13" s="1"/>
  <c r="R322" i="13"/>
  <c r="U321" i="13"/>
  <c r="S322" i="13"/>
  <c r="N310" i="13"/>
  <c r="R321" i="13"/>
  <c r="N322" i="13"/>
  <c r="Y321" i="13"/>
  <c r="N371" i="13"/>
  <c r="O190" i="13"/>
  <c r="N190" i="13"/>
  <c r="C207" i="11"/>
  <c r="HC120" i="14"/>
  <c r="HD125" i="14"/>
  <c r="AL93" i="14"/>
  <c r="AL20" i="14"/>
  <c r="G186" i="12"/>
  <c r="F186" i="12"/>
  <c r="D193" i="11"/>
  <c r="D161" i="11"/>
  <c r="Z202" i="13"/>
  <c r="CD159" i="14"/>
  <c r="CE153" i="14"/>
  <c r="F209" i="12"/>
  <c r="F210" i="12" s="1"/>
  <c r="G209" i="12"/>
  <c r="G210" i="12" s="1"/>
  <c r="Q70" i="9"/>
  <c r="Q44" i="9"/>
  <c r="Q50" i="9" s="1"/>
  <c r="EM169" i="14"/>
  <c r="EO169" i="14"/>
  <c r="EP169" i="14" s="1"/>
  <c r="GI126" i="14"/>
  <c r="BM134" i="13" s="1"/>
  <c r="BM192" i="13" s="1"/>
  <c r="N213" i="13"/>
  <c r="O213" i="13"/>
  <c r="O214" i="13" s="1"/>
  <c r="FN174" i="14"/>
  <c r="BF177" i="13"/>
  <c r="BF182" i="13" s="1"/>
  <c r="AV150" i="13"/>
  <c r="L16" i="4"/>
  <c r="G187" i="12"/>
  <c r="F187" i="12"/>
  <c r="AB14" i="4"/>
  <c r="BL371" i="13"/>
  <c r="N189" i="13"/>
  <c r="N206" i="13"/>
  <c r="CG130" i="14"/>
  <c r="CG136" i="14" s="1"/>
  <c r="CG143" i="14" s="1"/>
  <c r="CH131" i="14"/>
  <c r="EJ174" i="14"/>
  <c r="AV177" i="13"/>
  <c r="AV182" i="13" s="1"/>
  <c r="O221" i="13"/>
  <c r="FS169" i="14"/>
  <c r="FQ169" i="14"/>
  <c r="C184" i="11"/>
  <c r="D184" i="11"/>
  <c r="Y373" i="13"/>
  <c r="P373" i="13"/>
  <c r="O373" i="13"/>
  <c r="Q373" i="13"/>
  <c r="S373" i="13"/>
  <c r="R373" i="13"/>
  <c r="V373" i="13"/>
  <c r="AJ14" i="1"/>
  <c r="AJ19" i="1"/>
  <c r="AJ18" i="1"/>
  <c r="AJ17" i="1"/>
  <c r="O191" i="13"/>
  <c r="N191" i="13"/>
  <c r="Q2" i="9"/>
  <c r="Q4" i="9" s="1"/>
  <c r="R5" i="9"/>
  <c r="Q3" i="9"/>
  <c r="N300" i="13"/>
  <c r="O319" i="13" s="1"/>
  <c r="N23" i="13"/>
  <c r="AB161" i="13"/>
  <c r="CB159" i="14"/>
  <c r="F215" i="12"/>
  <c r="G215" i="12"/>
  <c r="C138" i="11"/>
  <c r="C212" i="11"/>
  <c r="D212" i="11"/>
  <c r="AV8" i="2"/>
  <c r="AU7" i="2"/>
  <c r="AU5" i="2"/>
  <c r="AU39" i="2"/>
  <c r="V182" i="13"/>
  <c r="HD169" i="14"/>
  <c r="HF169" i="14"/>
  <c r="N178" i="13"/>
  <c r="I224" i="13"/>
  <c r="H226" i="13"/>
  <c r="BK373" i="13"/>
  <c r="BK372" i="13"/>
  <c r="AW146" i="13"/>
  <c r="AW195" i="13" s="1"/>
  <c r="EM142" i="14"/>
  <c r="AK9" i="3"/>
  <c r="AJ32" i="3"/>
  <c r="AJ61" i="3"/>
  <c r="AR168" i="13"/>
  <c r="AS13" i="4"/>
  <c r="HA174" i="14"/>
  <c r="BS177" i="13"/>
  <c r="Z213" i="13"/>
  <c r="Z214" i="13" s="1"/>
  <c r="J209" i="12"/>
  <c r="J210" i="12" s="1"/>
  <c r="D206" i="11"/>
  <c r="D207" i="11" s="1"/>
  <c r="EC160" i="14"/>
  <c r="EA160" i="14"/>
  <c r="AU182" i="13"/>
  <c r="Q173" i="12"/>
  <c r="Q178" i="12" s="1"/>
  <c r="CT154" i="14"/>
  <c r="AH162" i="13" s="1"/>
  <c r="AH218" i="13" s="1"/>
  <c r="AH221" i="13" s="1"/>
  <c r="X373" i="13"/>
  <c r="AL9" i="2"/>
  <c r="AK60" i="2"/>
  <c r="AQ219" i="13"/>
  <c r="BP169" i="14"/>
  <c r="BR169" i="14"/>
  <c r="BO170" i="14"/>
  <c r="BO171" i="14" s="1"/>
  <c r="BO173" i="14" s="1"/>
  <c r="W38" i="3"/>
  <c r="W36" i="3"/>
  <c r="R328" i="13"/>
  <c r="R340" i="13"/>
  <c r="R370" i="13"/>
  <c r="R376" i="13" s="1"/>
  <c r="R298" i="13"/>
  <c r="R284" i="13"/>
  <c r="R271" i="13"/>
  <c r="R363" i="13"/>
  <c r="R253" i="13"/>
  <c r="R186" i="13"/>
  <c r="R229" i="13"/>
  <c r="R120" i="13"/>
  <c r="R6" i="13"/>
  <c r="S4" i="13"/>
  <c r="R5" i="13"/>
  <c r="R7" i="13" s="1"/>
  <c r="ER138" i="14"/>
  <c r="EO142" i="14"/>
  <c r="EP138" i="14"/>
  <c r="BM174" i="14"/>
  <c r="W177" i="13"/>
  <c r="W178" i="13" s="1"/>
  <c r="BM170" i="14"/>
  <c r="BM171" i="14" s="1"/>
  <c r="BM173" i="14" s="1"/>
  <c r="Q122" i="13"/>
  <c r="Q121" i="13"/>
  <c r="Q123" i="13" s="1"/>
  <c r="N364" i="13"/>
  <c r="N366" i="13" s="1"/>
  <c r="N144" i="13"/>
  <c r="N151" i="13" s="1"/>
  <c r="F163" i="12"/>
  <c r="G216" i="12"/>
  <c r="F216" i="12"/>
  <c r="F217" i="12" s="1"/>
  <c r="E116" i="12"/>
  <c r="E184" i="12"/>
  <c r="E198" i="12" s="1"/>
  <c r="E219" i="12" s="1"/>
  <c r="E220" i="12" s="1"/>
  <c r="E113" i="12"/>
  <c r="AH13" i="4"/>
  <c r="M279" i="13"/>
  <c r="M278" i="13"/>
  <c r="AT36" i="2"/>
  <c r="AT38" i="2"/>
  <c r="CW169" i="14"/>
  <c r="CY169" i="14"/>
  <c r="BM212" i="13"/>
  <c r="W169" i="12"/>
  <c r="W208" i="12" s="1"/>
  <c r="M97" i="13"/>
  <c r="M24" i="13"/>
  <c r="CE130" i="14"/>
  <c r="CE136" i="14" s="1"/>
  <c r="CE143" i="14" s="1"/>
  <c r="AC139" i="13"/>
  <c r="AF110" i="14"/>
  <c r="L117" i="13"/>
  <c r="AI174" i="14"/>
  <c r="AF174" i="14"/>
  <c r="C161" i="11"/>
  <c r="C213" i="11"/>
  <c r="C214" i="11" s="1"/>
  <c r="D213" i="11"/>
  <c r="N342" i="13"/>
  <c r="N352" i="13" s="1"/>
  <c r="N255" i="13"/>
  <c r="N261" i="13" s="1"/>
  <c r="N262" i="13" s="1"/>
  <c r="BL192" i="13"/>
  <c r="W38" i="2"/>
  <c r="W36" i="2"/>
  <c r="AA200" i="13"/>
  <c r="AA202" i="13" s="1"/>
  <c r="AA167" i="13"/>
  <c r="AI110" i="14"/>
  <c r="M117" i="13"/>
  <c r="CT174" i="14"/>
  <c r="AH177" i="13"/>
  <c r="AH182" i="13" s="1"/>
  <c r="GL165" i="14"/>
  <c r="BN173" i="13" s="1"/>
  <c r="BN212" i="13" s="1"/>
  <c r="M304" i="13"/>
  <c r="M306" i="13"/>
  <c r="X319" i="13"/>
  <c r="T319" i="13"/>
  <c r="N319" i="13"/>
  <c r="V319" i="13"/>
  <c r="S319" i="13"/>
  <c r="R319" i="13"/>
  <c r="AB144" i="13"/>
  <c r="AB151" i="13" s="1"/>
  <c r="D187" i="11"/>
  <c r="C187" i="11"/>
  <c r="C144" i="11"/>
  <c r="K188" i="13"/>
  <c r="K202" i="13" s="1"/>
  <c r="K223" i="13" s="1"/>
  <c r="K118" i="13"/>
  <c r="K115" i="13"/>
  <c r="F146" i="12"/>
  <c r="G190" i="12"/>
  <c r="F190" i="12"/>
  <c r="W373" i="13"/>
  <c r="N247" i="13"/>
  <c r="N272" i="13"/>
  <c r="N248" i="13"/>
  <c r="O193" i="13"/>
  <c r="N193" i="13"/>
  <c r="C93" i="11"/>
  <c r="AL45" i="4"/>
  <c r="AL62" i="4" s="1"/>
  <c r="AW44" i="4"/>
  <c r="AW45" i="4" s="1"/>
  <c r="AX44" i="4"/>
  <c r="AX45" i="4" s="1"/>
  <c r="J196" i="12"/>
  <c r="J198" i="12" s="1"/>
  <c r="J163" i="12"/>
  <c r="Q146" i="12"/>
  <c r="Q191" i="12"/>
  <c r="AU44" i="4"/>
  <c r="AY115" i="14"/>
  <c r="BA115" i="14" s="1"/>
  <c r="AY3" i="14"/>
  <c r="AY4" i="14"/>
  <c r="BB2" i="14"/>
  <c r="BA2" i="14"/>
  <c r="U374" i="13"/>
  <c r="U181" i="13"/>
  <c r="AR39" i="3"/>
  <c r="AS8" i="3"/>
  <c r="AR7" i="3"/>
  <c r="AR5" i="3"/>
  <c r="O294" i="13"/>
  <c r="O250" i="13"/>
  <c r="P239" i="13"/>
  <c r="P240" i="13" s="1"/>
  <c r="O251" i="13"/>
  <c r="O245" i="13"/>
  <c r="O243" i="13"/>
  <c r="P243" i="13"/>
  <c r="AS8" i="1"/>
  <c r="AR39" i="1"/>
  <c r="AR36" i="1" s="1"/>
  <c r="AR5" i="1"/>
  <c r="AR7" i="1"/>
  <c r="AR38" i="1" s="1"/>
  <c r="C190" i="11"/>
  <c r="D190" i="11"/>
  <c r="N355" i="13"/>
  <c r="F22" i="12"/>
  <c r="F95" i="12"/>
  <c r="AQ38" i="3"/>
  <c r="AQ36" i="3"/>
  <c r="AK28" i="2"/>
  <c r="AK30" i="2"/>
  <c r="AK46" i="2" s="1"/>
  <c r="AK47" i="2" s="1"/>
  <c r="AK48" i="2" s="1"/>
  <c r="AK49" i="2" s="1"/>
  <c r="AK55" i="2" s="1"/>
  <c r="AK25" i="1"/>
  <c r="U373" i="13"/>
  <c r="AR28" i="3"/>
  <c r="AS25" i="3" s="1"/>
  <c r="AR30" i="3"/>
  <c r="AR46" i="3" s="1"/>
  <c r="AR47" i="3" s="1"/>
  <c r="AR48" i="3" s="1"/>
  <c r="AR49" i="3" s="1"/>
  <c r="AR55" i="3" s="1"/>
  <c r="F193" i="12"/>
  <c r="G193" i="12"/>
  <c r="D186" i="11"/>
  <c r="C186" i="11"/>
  <c r="N197" i="13"/>
  <c r="O197" i="13"/>
  <c r="G189" i="12"/>
  <c r="F189" i="12"/>
  <c r="C183" i="11"/>
  <c r="D183" i="11"/>
  <c r="F140" i="12"/>
  <c r="BS133" i="13"/>
  <c r="HA120" i="14"/>
  <c r="AG110" i="14"/>
  <c r="AJ174" i="14"/>
  <c r="AG174" i="14"/>
  <c r="Q3" i="10"/>
  <c r="Q5" i="10" s="1"/>
  <c r="R2" i="10"/>
  <c r="Q4" i="10"/>
  <c r="L114" i="13"/>
  <c r="L98" i="13"/>
  <c r="O323" i="13" l="1"/>
  <c r="N214" i="13"/>
  <c r="U323" i="13"/>
  <c r="S323" i="13"/>
  <c r="N356" i="13"/>
  <c r="R323" i="13"/>
  <c r="J219" i="12"/>
  <c r="AX62" i="4"/>
  <c r="Q323" i="13"/>
  <c r="P323" i="13"/>
  <c r="AW62" i="4"/>
  <c r="G217" i="12"/>
  <c r="D195" i="11"/>
  <c r="C145" i="11"/>
  <c r="AX146" i="13"/>
  <c r="AX195" i="13" s="1"/>
  <c r="EP142" i="14"/>
  <c r="BS169" i="14"/>
  <c r="BU169" i="14"/>
  <c r="BR170" i="14"/>
  <c r="BR171" i="14" s="1"/>
  <c r="BR173" i="14" s="1"/>
  <c r="BS182" i="13"/>
  <c r="Y173" i="12"/>
  <c r="Y178" i="12" s="1"/>
  <c r="AU38" i="2"/>
  <c r="AU36" i="2"/>
  <c r="N353" i="13"/>
  <c r="AS30" i="3"/>
  <c r="AS46" i="3" s="1"/>
  <c r="AS47" i="3" s="1"/>
  <c r="AS48" i="3" s="1"/>
  <c r="AS49" i="3" s="1"/>
  <c r="AS55" i="3" s="1"/>
  <c r="AS28" i="3"/>
  <c r="AT25" i="3" s="1"/>
  <c r="E222" i="12"/>
  <c r="BP174" i="14"/>
  <c r="X177" i="13"/>
  <c r="X178" i="13" s="1"/>
  <c r="BP170" i="14"/>
  <c r="BP171" i="14" s="1"/>
  <c r="BP173" i="14" s="1"/>
  <c r="EP174" i="14"/>
  <c r="AX177" i="13"/>
  <c r="V323" i="13"/>
  <c r="AS5" i="1"/>
  <c r="AS39" i="1"/>
  <c r="AS36" i="1" s="1"/>
  <c r="AT8" i="1"/>
  <c r="AS7" i="1"/>
  <c r="AS38" i="1" s="1"/>
  <c r="EU138" i="14"/>
  <c r="ER142" i="14"/>
  <c r="ES138" i="14"/>
  <c r="N354" i="13"/>
  <c r="BL372" i="13"/>
  <c r="BL373" i="13"/>
  <c r="EM174" i="14"/>
  <c r="AW177" i="13"/>
  <c r="AW182" i="13" s="1"/>
  <c r="AL109" i="14"/>
  <c r="AL94" i="14"/>
  <c r="AK28" i="1"/>
  <c r="AK61" i="1" s="1"/>
  <c r="AK30" i="1"/>
  <c r="AK46" i="1" s="1"/>
  <c r="AK47" i="1" s="1"/>
  <c r="AK48" i="1" s="1"/>
  <c r="AK49" i="1" s="1"/>
  <c r="AK55" i="1" s="1"/>
  <c r="F147" i="12"/>
  <c r="AW8" i="2"/>
  <c r="AV7" i="2"/>
  <c r="AV5" i="2"/>
  <c r="AV39" i="2"/>
  <c r="AR219" i="13"/>
  <c r="P164" i="12"/>
  <c r="R2" i="9"/>
  <c r="R4" i="9" s="1"/>
  <c r="S5" i="9"/>
  <c r="R3" i="9"/>
  <c r="R44" i="9"/>
  <c r="R50" i="9" s="1"/>
  <c r="R70" i="9"/>
  <c r="W323" i="13"/>
  <c r="AL25" i="2"/>
  <c r="AK61" i="2"/>
  <c r="C94" i="11"/>
  <c r="C110" i="11"/>
  <c r="S340" i="13"/>
  <c r="S370" i="13"/>
  <c r="S376" i="13" s="1"/>
  <c r="S363" i="13"/>
  <c r="S284" i="13"/>
  <c r="S328" i="13"/>
  <c r="S229" i="13"/>
  <c r="S271" i="13"/>
  <c r="S298" i="13"/>
  <c r="S253" i="13"/>
  <c r="S186" i="13"/>
  <c r="S120" i="13"/>
  <c r="S6" i="13"/>
  <c r="T4" i="13"/>
  <c r="S5" i="13"/>
  <c r="S7" i="13" s="1"/>
  <c r="BT133" i="13"/>
  <c r="BT128" i="13" s="1"/>
  <c r="HD120" i="14"/>
  <c r="Y129" i="12"/>
  <c r="Y124" i="12" s="1"/>
  <c r="BS128" i="13"/>
  <c r="O272" i="13"/>
  <c r="O247" i="13"/>
  <c r="O248" i="13"/>
  <c r="AL19" i="2"/>
  <c r="AL18" i="2"/>
  <c r="AL14" i="2"/>
  <c r="AL17" i="2"/>
  <c r="D214" i="11"/>
  <c r="R122" i="13"/>
  <c r="R121" i="13"/>
  <c r="R123" i="13" s="1"/>
  <c r="AK32" i="2"/>
  <c r="C172" i="11"/>
  <c r="N357" i="13"/>
  <c r="HF120" i="14"/>
  <c r="HG125" i="14"/>
  <c r="AC161" i="13"/>
  <c r="CE159" i="14"/>
  <c r="AC138" i="13"/>
  <c r="K135" i="12"/>
  <c r="K134" i="12" s="1"/>
  <c r="N359" i="13"/>
  <c r="AK18" i="3"/>
  <c r="AK14" i="3"/>
  <c r="AK19" i="3"/>
  <c r="AK17" i="3"/>
  <c r="AK9" i="1"/>
  <c r="FQ174" i="14"/>
  <c r="BG177" i="13"/>
  <c r="CH153" i="14"/>
  <c r="CG159" i="14"/>
  <c r="BB115" i="14"/>
  <c r="BD115" i="14" s="1"/>
  <c r="BB3" i="14"/>
  <c r="BD2" i="14"/>
  <c r="BB4" i="14"/>
  <c r="BE2" i="14"/>
  <c r="N358" i="13"/>
  <c r="AW150" i="13"/>
  <c r="M16" i="4"/>
  <c r="FV169" i="14"/>
  <c r="FT169" i="14"/>
  <c r="Z223" i="13"/>
  <c r="F112" i="12"/>
  <c r="F96" i="12"/>
  <c r="O202" i="13"/>
  <c r="O223" i="13" s="1"/>
  <c r="O224" i="13" s="1"/>
  <c r="AJ32" i="1"/>
  <c r="AJ60" i="1"/>
  <c r="N373" i="13"/>
  <c r="N372" i="13"/>
  <c r="O372" i="13"/>
  <c r="L188" i="13"/>
  <c r="L202" i="13" s="1"/>
  <c r="L223" i="13" s="1"/>
  <c r="L115" i="13"/>
  <c r="L118" i="13"/>
  <c r="AS7" i="3"/>
  <c r="AS39" i="3"/>
  <c r="AS62" i="3"/>
  <c r="AT8" i="3"/>
  <c r="AS5" i="3"/>
  <c r="CW154" i="14"/>
  <c r="AI162" i="13" s="1"/>
  <c r="J224" i="13"/>
  <c r="I226" i="13"/>
  <c r="N351" i="13"/>
  <c r="Y323" i="13"/>
  <c r="AR62" i="3"/>
  <c r="N279" i="13"/>
  <c r="N278" i="13"/>
  <c r="W182" i="13"/>
  <c r="I173" i="12"/>
  <c r="I174" i="12" s="1"/>
  <c r="F174" i="12"/>
  <c r="N323" i="13"/>
  <c r="AR38" i="3"/>
  <c r="AR36" i="3"/>
  <c r="CZ169" i="14"/>
  <c r="DB169" i="14"/>
  <c r="N181" i="13"/>
  <c r="G198" i="12"/>
  <c r="S2" i="10"/>
  <c r="R4" i="10"/>
  <c r="R3" i="10"/>
  <c r="R5" i="10" s="1"/>
  <c r="CW174" i="14"/>
  <c r="AI177" i="13"/>
  <c r="HG169" i="14"/>
  <c r="HI169" i="14"/>
  <c r="HJ169" i="14" s="1"/>
  <c r="AB200" i="13"/>
  <c r="AB202" i="13" s="1"/>
  <c r="AB167" i="13"/>
  <c r="AS168" i="13"/>
  <c r="HD174" i="14"/>
  <c r="BT177" i="13"/>
  <c r="BT182" i="13" s="1"/>
  <c r="CH130" i="14"/>
  <c r="CH136" i="14" s="1"/>
  <c r="CH143" i="14" s="1"/>
  <c r="AD139" i="13"/>
  <c r="AD138" i="13" s="1"/>
  <c r="AU45" i="4"/>
  <c r="AU64" i="4" s="1"/>
  <c r="AU63" i="4"/>
  <c r="EF160" i="14"/>
  <c r="ED160" i="14"/>
  <c r="V374" i="13"/>
  <c r="V181" i="13"/>
  <c r="CJ130" i="14"/>
  <c r="CJ136" i="14" s="1"/>
  <c r="CJ143" i="14" s="1"/>
  <c r="CK131" i="14"/>
  <c r="N97" i="13"/>
  <c r="N24" i="13"/>
  <c r="W130" i="12"/>
  <c r="AC14" i="4"/>
  <c r="BM371" i="13"/>
  <c r="M114" i="13"/>
  <c r="M98" i="13"/>
  <c r="N324" i="13"/>
  <c r="N304" i="13"/>
  <c r="Y319" i="13"/>
  <c r="N306" i="13"/>
  <c r="P319" i="13"/>
  <c r="Q319" i="13"/>
  <c r="U319" i="13"/>
  <c r="W319" i="13"/>
  <c r="GL126" i="14"/>
  <c r="BN134" i="13" s="1"/>
  <c r="GO165" i="14"/>
  <c r="BO173" i="13" s="1"/>
  <c r="BO212" i="13" s="1"/>
  <c r="G219" i="12" l="1"/>
  <c r="G220" i="12" s="1"/>
  <c r="H220" i="12" s="1"/>
  <c r="F177" i="12"/>
  <c r="D216" i="11"/>
  <c r="D217" i="11" s="1"/>
  <c r="D219" i="11" s="1"/>
  <c r="C174" i="11"/>
  <c r="S2" i="9"/>
  <c r="S4" i="9" s="1"/>
  <c r="S3" i="9"/>
  <c r="T5" i="9"/>
  <c r="AI182" i="13"/>
  <c r="M173" i="12"/>
  <c r="M178" i="12" s="1"/>
  <c r="F184" i="12"/>
  <c r="F198" i="12" s="1"/>
  <c r="F219" i="12" s="1"/>
  <c r="F220" i="12" s="1"/>
  <c r="F222" i="12" s="1"/>
  <c r="F113" i="12"/>
  <c r="N114" i="13"/>
  <c r="N98" i="13"/>
  <c r="AK18" i="1"/>
  <c r="AK19" i="1"/>
  <c r="AK14" i="1"/>
  <c r="AK17" i="1"/>
  <c r="BT190" i="13"/>
  <c r="AI13" i="4"/>
  <c r="BS190" i="13"/>
  <c r="Y186" i="12"/>
  <c r="P215" i="12"/>
  <c r="W188" i="12"/>
  <c r="AK32" i="3"/>
  <c r="AL9" i="3"/>
  <c r="AK61" i="3"/>
  <c r="AJ13" i="4"/>
  <c r="HJ125" i="14"/>
  <c r="HI120" i="14"/>
  <c r="AX182" i="13"/>
  <c r="R173" i="12"/>
  <c r="R178" i="12" s="1"/>
  <c r="F171" i="11"/>
  <c r="F175" i="11" s="1"/>
  <c r="GO126" i="14"/>
  <c r="BO134" i="13" s="1"/>
  <c r="BO192" i="13" s="1"/>
  <c r="O279" i="13"/>
  <c r="O278" i="13"/>
  <c r="CM130" i="14"/>
  <c r="CM136" i="14" s="1"/>
  <c r="CM143" i="14" s="1"/>
  <c r="CN131" i="14"/>
  <c r="AD193" i="13"/>
  <c r="AC144" i="13"/>
  <c r="AC151" i="13" s="1"/>
  <c r="AC193" i="13"/>
  <c r="DC169" i="14"/>
  <c r="DE169" i="14"/>
  <c r="DF169" i="14" s="1"/>
  <c r="BV169" i="14"/>
  <c r="BX168" i="14"/>
  <c r="BU170" i="14"/>
  <c r="BU171" i="14" s="1"/>
  <c r="BU173" i="14" s="1"/>
  <c r="AR14" i="4"/>
  <c r="BE115" i="14"/>
  <c r="BG115" i="14" s="1"/>
  <c r="BE3" i="14"/>
  <c r="BH2" i="14"/>
  <c r="BG2" i="14"/>
  <c r="BE4" i="14"/>
  <c r="CZ174" i="14"/>
  <c r="AJ177" i="13"/>
  <c r="AJ182" i="13" s="1"/>
  <c r="BS174" i="14"/>
  <c r="Y177" i="13"/>
  <c r="Y178" i="13" s="1"/>
  <c r="BS170" i="14"/>
  <c r="BS171" i="14" s="1"/>
  <c r="BS173" i="14" s="1"/>
  <c r="AD14" i="4"/>
  <c r="BN371" i="13"/>
  <c r="K224" i="13"/>
  <c r="J226" i="13"/>
  <c r="C181" i="11"/>
  <c r="C195" i="11" s="1"/>
  <c r="C216" i="11" s="1"/>
  <c r="C217" i="11" s="1"/>
  <c r="C219" i="11" s="1"/>
  <c r="C111" i="11"/>
  <c r="C175" i="11"/>
  <c r="AI218" i="13"/>
  <c r="AI221" i="13" s="1"/>
  <c r="M158" i="12"/>
  <c r="M214" i="12" s="1"/>
  <c r="M217" i="12" s="1"/>
  <c r="AL110" i="14"/>
  <c r="N117" i="13"/>
  <c r="AL174" i="14"/>
  <c r="F140" i="11"/>
  <c r="R142" i="12"/>
  <c r="AX150" i="13"/>
  <c r="N16" i="4"/>
  <c r="AT168" i="13"/>
  <c r="CZ154" i="14"/>
  <c r="AJ162" i="13" s="1"/>
  <c r="AJ218" i="13" s="1"/>
  <c r="AJ221" i="13" s="1"/>
  <c r="P224" i="13"/>
  <c r="O226" i="13"/>
  <c r="AT5" i="3"/>
  <c r="AT39" i="3"/>
  <c r="AT7" i="3"/>
  <c r="AU8" i="3"/>
  <c r="S4" i="10"/>
  <c r="S3" i="10"/>
  <c r="S5" i="10" s="1"/>
  <c r="T2" i="10"/>
  <c r="G222" i="12"/>
  <c r="AD161" i="13"/>
  <c r="CH159" i="14"/>
  <c r="BM373" i="13"/>
  <c r="BM372" i="13"/>
  <c r="S122" i="13"/>
  <c r="S121" i="13"/>
  <c r="S123" i="13" s="1"/>
  <c r="K140" i="12"/>
  <c r="K147" i="12" s="1"/>
  <c r="K189" i="12"/>
  <c r="AL30" i="2"/>
  <c r="AL46" i="2" s="1"/>
  <c r="AL47" i="2" s="1"/>
  <c r="AL48" i="2" s="1"/>
  <c r="AL49" i="2" s="1"/>
  <c r="AL55" i="2" s="1"/>
  <c r="AL28" i="2"/>
  <c r="AL25" i="1"/>
  <c r="X182" i="13"/>
  <c r="AS219" i="13"/>
  <c r="HJ174" i="14"/>
  <c r="BV177" i="13"/>
  <c r="BG182" i="13"/>
  <c r="U173" i="12"/>
  <c r="U178" i="12" s="1"/>
  <c r="AL32" i="2"/>
  <c r="AM9" i="2"/>
  <c r="AL60" i="2"/>
  <c r="I178" i="12"/>
  <c r="I177" i="12"/>
  <c r="CK130" i="14"/>
  <c r="CK136" i="14" s="1"/>
  <c r="CK143" i="14" s="1"/>
  <c r="AE139" i="13"/>
  <c r="AE138" i="13" s="1"/>
  <c r="AE193" i="13" s="1"/>
  <c r="EI160" i="14"/>
  <c r="EG160" i="14"/>
  <c r="CK153" i="14"/>
  <c r="CJ159" i="14"/>
  <c r="M188" i="13"/>
  <c r="M202" i="13" s="1"/>
  <c r="M223" i="13" s="1"/>
  <c r="M118" i="13"/>
  <c r="M115" i="13"/>
  <c r="HG174" i="14"/>
  <c r="BU177" i="13"/>
  <c r="BU182" i="13" s="1"/>
  <c r="AC200" i="13"/>
  <c r="K157" i="12"/>
  <c r="AC167" i="13"/>
  <c r="AV38" i="2"/>
  <c r="AV36" i="2"/>
  <c r="S70" i="9"/>
  <c r="S44" i="9"/>
  <c r="S50" i="9" s="1"/>
  <c r="AY146" i="13"/>
  <c r="AY195" i="13" s="1"/>
  <c r="ES142" i="14"/>
  <c r="AS38" i="3"/>
  <c r="AS36" i="3"/>
  <c r="EX138" i="14"/>
  <c r="EV138" i="14"/>
  <c r="EU142" i="14"/>
  <c r="BN192" i="13"/>
  <c r="AD144" i="13"/>
  <c r="AD151" i="13" s="1"/>
  <c r="FT174" i="14"/>
  <c r="BH177" i="13"/>
  <c r="BH182" i="13" s="1"/>
  <c r="BU133" i="13"/>
  <c r="BU128" i="13" s="1"/>
  <c r="BU190" i="13" s="1"/>
  <c r="HG120" i="14"/>
  <c r="T363" i="13"/>
  <c r="T340" i="13"/>
  <c r="T328" i="13"/>
  <c r="T284" i="13"/>
  <c r="T370" i="13"/>
  <c r="T376" i="13" s="1"/>
  <c r="T298" i="13"/>
  <c r="T271" i="13"/>
  <c r="T253" i="13"/>
  <c r="T186" i="13"/>
  <c r="T229" i="13"/>
  <c r="T120" i="13"/>
  <c r="U4" i="13"/>
  <c r="T5" i="13"/>
  <c r="T7" i="13" s="1"/>
  <c r="T6" i="13"/>
  <c r="AX8" i="2"/>
  <c r="AW7" i="2"/>
  <c r="AW5" i="2"/>
  <c r="AW39" i="2"/>
  <c r="GR165" i="14"/>
  <c r="BP173" i="13" s="1"/>
  <c r="W374" i="13"/>
  <c r="W181" i="13"/>
  <c r="FY169" i="14"/>
  <c r="FZ169" i="14" s="1"/>
  <c r="FW169" i="14"/>
  <c r="AT7" i="1"/>
  <c r="AT38" i="1" s="1"/>
  <c r="AT5" i="1"/>
  <c r="AT39" i="1"/>
  <c r="AT36" i="1" s="1"/>
  <c r="AU8" i="1"/>
  <c r="AT28" i="3"/>
  <c r="AU25" i="3" s="1"/>
  <c r="AT30" i="3"/>
  <c r="AT46" i="3" s="1"/>
  <c r="AT47" i="3" s="1"/>
  <c r="AT48" i="3" s="1"/>
  <c r="AT49" i="3" s="1"/>
  <c r="AT55" i="3" s="1"/>
  <c r="R146" i="12" l="1"/>
  <c r="R191" i="12"/>
  <c r="BV174" i="14"/>
  <c r="Z177" i="13"/>
  <c r="Z178" i="13" s="1"/>
  <c r="BV170" i="14"/>
  <c r="BV171" i="14" s="1"/>
  <c r="BV173" i="14" s="1"/>
  <c r="FW174" i="14"/>
  <c r="BI177" i="13"/>
  <c r="BI182" i="13" s="1"/>
  <c r="Y182" i="13"/>
  <c r="AK32" i="1"/>
  <c r="AK60" i="1"/>
  <c r="FZ174" i="14"/>
  <c r="BJ177" i="13"/>
  <c r="AU168" i="13"/>
  <c r="CN130" i="14"/>
  <c r="CN136" i="14" s="1"/>
  <c r="CN143" i="14" s="1"/>
  <c r="AF139" i="13"/>
  <c r="AY150" i="13"/>
  <c r="O16" i="4"/>
  <c r="AU30" i="3"/>
  <c r="AU46" i="3" s="1"/>
  <c r="AU47" i="3" s="1"/>
  <c r="AU48" i="3" s="1"/>
  <c r="AU49" i="3" s="1"/>
  <c r="AU55" i="3" s="1"/>
  <c r="AU28" i="3"/>
  <c r="AV25" i="3" s="1"/>
  <c r="Q224" i="13"/>
  <c r="P226" i="13"/>
  <c r="F144" i="11"/>
  <c r="F188" i="11"/>
  <c r="T70" i="9"/>
  <c r="T44" i="9"/>
  <c r="T50" i="9" s="1"/>
  <c r="AL28" i="1"/>
  <c r="AL61" i="1" s="1"/>
  <c r="AL30" i="1"/>
  <c r="AL46" i="1" s="1"/>
  <c r="AL47" i="1" s="1"/>
  <c r="AL48" i="1" s="1"/>
  <c r="AL49" i="1" s="1"/>
  <c r="AL55" i="1" s="1"/>
  <c r="C113" i="11"/>
  <c r="C114" i="11" s="1"/>
  <c r="F115" i="12"/>
  <c r="F116" i="12" s="1"/>
  <c r="FA138" i="14"/>
  <c r="EX142" i="14"/>
  <c r="EY138" i="14"/>
  <c r="AE144" i="13"/>
  <c r="AE151" i="13" s="1"/>
  <c r="AV8" i="3"/>
  <c r="AU7" i="3"/>
  <c r="AU39" i="3"/>
  <c r="AU5" i="3"/>
  <c r="CN153" i="14"/>
  <c r="CM159" i="14"/>
  <c r="EL160" i="14"/>
  <c r="EJ160" i="14"/>
  <c r="AZ146" i="13"/>
  <c r="AZ195" i="13" s="1"/>
  <c r="EV142" i="14"/>
  <c r="BP212" i="13"/>
  <c r="X169" i="12"/>
  <c r="X208" i="12" s="1"/>
  <c r="GU165" i="14"/>
  <c r="BQ173" i="13" s="1"/>
  <c r="BQ212" i="13" s="1"/>
  <c r="U298" i="13"/>
  <c r="U328" i="13"/>
  <c r="U340" i="13"/>
  <c r="U284" i="13"/>
  <c r="U370" i="13"/>
  <c r="U376" i="13" s="1"/>
  <c r="U271" i="13"/>
  <c r="U363" i="13"/>
  <c r="U253" i="13"/>
  <c r="U186" i="13"/>
  <c r="U120" i="13"/>
  <c r="U229" i="13"/>
  <c r="U6" i="13"/>
  <c r="U5" i="13"/>
  <c r="U7" i="13" s="1"/>
  <c r="V4" i="13"/>
  <c r="N118" i="13"/>
  <c r="N188" i="13"/>
  <c r="N202" i="13" s="1"/>
  <c r="N223" i="13" s="1"/>
  <c r="N115" i="13"/>
  <c r="I220" i="12"/>
  <c r="H222" i="12"/>
  <c r="DC174" i="14"/>
  <c r="AK177" i="13"/>
  <c r="AK182" i="13" s="1"/>
  <c r="AK13" i="4"/>
  <c r="AW38" i="2"/>
  <c r="AW36" i="2"/>
  <c r="T121" i="13"/>
  <c r="T123" i="13" s="1"/>
  <c r="T122" i="13"/>
  <c r="AT62" i="3"/>
  <c r="AE14" i="4"/>
  <c r="BO371" i="13"/>
  <c r="CP130" i="14"/>
  <c r="CP136" i="14" s="1"/>
  <c r="CP143" i="14" s="1"/>
  <c r="CQ131" i="14"/>
  <c r="AT38" i="3"/>
  <c r="AT36" i="3"/>
  <c r="GR126" i="14"/>
  <c r="BP134" i="13" s="1"/>
  <c r="AE161" i="13"/>
  <c r="CK159" i="14"/>
  <c r="X181" i="13"/>
  <c r="X374" i="13"/>
  <c r="AM25" i="2"/>
  <c r="AL61" i="2"/>
  <c r="K196" i="12"/>
  <c r="K198" i="12" s="1"/>
  <c r="K163" i="12"/>
  <c r="BH115" i="14"/>
  <c r="BJ115" i="14" s="1"/>
  <c r="BK2" i="14"/>
  <c r="BH4" i="14"/>
  <c r="BJ2" i="14"/>
  <c r="BH3" i="14"/>
  <c r="BV182" i="13"/>
  <c r="H171" i="11"/>
  <c r="H175" i="11" s="1"/>
  <c r="Z173" i="12"/>
  <c r="Z178" i="12" s="1"/>
  <c r="AX7" i="2"/>
  <c r="AX39" i="2"/>
  <c r="AX5" i="2"/>
  <c r="AY8" i="2"/>
  <c r="AM14" i="2"/>
  <c r="AM19" i="2"/>
  <c r="AM17" i="2"/>
  <c r="AM18" i="2"/>
  <c r="T2" i="9"/>
  <c r="T4" i="9" s="1"/>
  <c r="T3" i="9"/>
  <c r="U5" i="9"/>
  <c r="BX166" i="14"/>
  <c r="BX170" i="14" s="1"/>
  <c r="BX171" i="14" s="1"/>
  <c r="BX173" i="14" s="1"/>
  <c r="CA168" i="14"/>
  <c r="BY168" i="14"/>
  <c r="BV133" i="13"/>
  <c r="HJ120" i="14"/>
  <c r="AU5" i="1"/>
  <c r="AV8" i="1"/>
  <c r="AU7" i="1"/>
  <c r="AU38" i="1" s="1"/>
  <c r="AU39" i="1"/>
  <c r="AU36" i="1" s="1"/>
  <c r="DF174" i="14"/>
  <c r="AL177" i="13"/>
  <c r="DC154" i="14"/>
  <c r="AK162" i="13" s="1"/>
  <c r="AK218" i="13" s="1"/>
  <c r="AK221" i="13" s="1"/>
  <c r="BN373" i="13"/>
  <c r="BN372" i="13"/>
  <c r="AD200" i="13"/>
  <c r="AD202" i="13" s="1"/>
  <c r="AD167" i="13"/>
  <c r="L224" i="13"/>
  <c r="K226" i="13"/>
  <c r="T3" i="10"/>
  <c r="T5" i="10" s="1"/>
  <c r="T4" i="10"/>
  <c r="U2" i="10"/>
  <c r="AL14" i="3"/>
  <c r="AL18" i="3"/>
  <c r="AL19" i="3"/>
  <c r="AL17" i="3"/>
  <c r="AL9" i="1"/>
  <c r="AT219" i="13"/>
  <c r="AC202" i="13"/>
  <c r="U3" i="10" l="1"/>
  <c r="U5" i="10" s="1"/>
  <c r="V2" i="10"/>
  <c r="U4" i="10"/>
  <c r="AV168" i="13"/>
  <c r="AE200" i="13"/>
  <c r="AE202" i="13" s="1"/>
  <c r="AE167" i="13"/>
  <c r="AV5" i="1"/>
  <c r="AW8" i="1"/>
  <c r="AV39" i="1"/>
  <c r="AV36" i="1" s="1"/>
  <c r="AV7" i="1"/>
  <c r="AV38" i="1" s="1"/>
  <c r="Z129" i="12"/>
  <c r="Z124" i="12" s="1"/>
  <c r="Z186" i="12" s="1"/>
  <c r="H127" i="11"/>
  <c r="H122" i="11" s="1"/>
  <c r="H183" i="11" s="1"/>
  <c r="BV128" i="13"/>
  <c r="AA176" i="13"/>
  <c r="AA174" i="13" s="1"/>
  <c r="AA178" i="13" s="1"/>
  <c r="BY166" i="14"/>
  <c r="M224" i="13"/>
  <c r="L226" i="13"/>
  <c r="CD168" i="14"/>
  <c r="CA166" i="14"/>
  <c r="CA170" i="14" s="1"/>
  <c r="CA171" i="14" s="1"/>
  <c r="CA173" i="14" s="1"/>
  <c r="CB168" i="14"/>
  <c r="V5" i="9"/>
  <c r="U3" i="9"/>
  <c r="U2" i="9"/>
  <c r="U4" i="9" s="1"/>
  <c r="U70" i="9"/>
  <c r="U44" i="9"/>
  <c r="U50" i="9" s="1"/>
  <c r="AZ150" i="13"/>
  <c r="P16" i="4"/>
  <c r="EM160" i="14"/>
  <c r="EO160" i="14"/>
  <c r="CT131" i="14"/>
  <c r="CS130" i="14"/>
  <c r="CS136" i="14" s="1"/>
  <c r="CS143" i="14" s="1"/>
  <c r="CQ130" i="14"/>
  <c r="CQ136" i="14" s="1"/>
  <c r="CQ143" i="14" s="1"/>
  <c r="AG139" i="13"/>
  <c r="AG138" i="13" s="1"/>
  <c r="V328" i="13"/>
  <c r="V340" i="13"/>
  <c r="V298" i="13"/>
  <c r="V370" i="13"/>
  <c r="V376" i="13" s="1"/>
  <c r="V271" i="13"/>
  <c r="V253" i="13"/>
  <c r="V229" i="13"/>
  <c r="V284" i="13"/>
  <c r="V363" i="13"/>
  <c r="V120" i="13"/>
  <c r="V186" i="13"/>
  <c r="V5" i="13"/>
  <c r="V7" i="13" s="1"/>
  <c r="V6" i="13"/>
  <c r="W4" i="13"/>
  <c r="AF161" i="13"/>
  <c r="CN159" i="14"/>
  <c r="AL32" i="3"/>
  <c r="AM9" i="3"/>
  <c r="AL61" i="3"/>
  <c r="AX38" i="2"/>
  <c r="AX36" i="2"/>
  <c r="CQ153" i="14"/>
  <c r="CP159" i="14"/>
  <c r="Y374" i="13"/>
  <c r="Y181" i="13"/>
  <c r="J220" i="12"/>
  <c r="I222" i="12"/>
  <c r="BO373" i="13"/>
  <c r="BO372" i="13"/>
  <c r="AU38" i="3"/>
  <c r="AU36" i="3"/>
  <c r="R224" i="13"/>
  <c r="Q226" i="13"/>
  <c r="DF154" i="14"/>
  <c r="AL162" i="13" s="1"/>
  <c r="X130" i="12"/>
  <c r="AF14" i="4"/>
  <c r="BP371" i="13"/>
  <c r="BK115" i="14"/>
  <c r="BM115" i="14" s="1"/>
  <c r="BK4" i="14"/>
  <c r="BK3" i="14"/>
  <c r="BM2" i="14"/>
  <c r="BN2" i="14"/>
  <c r="U121" i="13"/>
  <c r="U123" i="13" s="1"/>
  <c r="U122" i="13"/>
  <c r="BP192" i="13"/>
  <c r="AV28" i="3"/>
  <c r="AW25" i="3" s="1"/>
  <c r="AV30" i="3"/>
  <c r="AV46" i="3" s="1"/>
  <c r="AV47" i="3" s="1"/>
  <c r="AV48" i="3" s="1"/>
  <c r="AV49" i="3" s="1"/>
  <c r="AV55" i="3" s="1"/>
  <c r="AU62" i="3"/>
  <c r="AL18" i="1"/>
  <c r="AL19" i="1"/>
  <c r="AL14" i="1"/>
  <c r="AL17" i="1"/>
  <c r="AL182" i="13"/>
  <c r="N173" i="12"/>
  <c r="N178" i="12" s="1"/>
  <c r="E171" i="11"/>
  <c r="E175" i="11" s="1"/>
  <c r="AN9" i="2"/>
  <c r="AM60" i="2"/>
  <c r="AV7" i="3"/>
  <c r="AW8" i="3"/>
  <c r="AV39" i="3"/>
  <c r="AV5" i="3"/>
  <c r="AM28" i="2"/>
  <c r="AM32" i="2" s="1"/>
  <c r="AM25" i="1"/>
  <c r="AM30" i="2"/>
  <c r="AM46" i="2" s="1"/>
  <c r="AM47" i="2" s="1"/>
  <c r="AM48" i="2" s="1"/>
  <c r="AM49" i="2" s="1"/>
  <c r="AM55" i="2" s="1"/>
  <c r="Z182" i="13"/>
  <c r="J173" i="12"/>
  <c r="J174" i="12" s="1"/>
  <c r="D171" i="11"/>
  <c r="D172" i="11" s="1"/>
  <c r="AF138" i="13"/>
  <c r="L135" i="12"/>
  <c r="L134" i="12" s="1"/>
  <c r="AU219" i="13"/>
  <c r="Q164" i="12"/>
  <c r="AY5" i="2"/>
  <c r="AY7" i="2"/>
  <c r="AZ8" i="2"/>
  <c r="AY39" i="2"/>
  <c r="GX165" i="14"/>
  <c r="BR173" i="13" s="1"/>
  <c r="BR212" i="13" s="1"/>
  <c r="EY142" i="14"/>
  <c r="BA146" i="13"/>
  <c r="BA195" i="13" s="1"/>
  <c r="GU126" i="14"/>
  <c r="BQ134" i="13" s="1"/>
  <c r="BQ192" i="13" s="1"/>
  <c r="FD138" i="14"/>
  <c r="FA142" i="14"/>
  <c r="FB138" i="14"/>
  <c r="BJ182" i="13"/>
  <c r="G171" i="11"/>
  <c r="G175" i="11" s="1"/>
  <c r="V173" i="12"/>
  <c r="V178" i="12" s="1"/>
  <c r="D174" i="11" l="1"/>
  <c r="AM28" i="1"/>
  <c r="AM61" i="1" s="1"/>
  <c r="AM30" i="1"/>
  <c r="AM46" i="1" s="1"/>
  <c r="AM47" i="1" s="1"/>
  <c r="AM48" i="1" s="1"/>
  <c r="AM49" i="1" s="1"/>
  <c r="AM55" i="1" s="1"/>
  <c r="AZ39" i="2"/>
  <c r="BA8" i="2"/>
  <c r="AZ7" i="2"/>
  <c r="AZ5" i="2"/>
  <c r="Q215" i="12"/>
  <c r="AM18" i="3"/>
  <c r="AM14" i="3"/>
  <c r="AM19" i="3"/>
  <c r="AM17" i="3"/>
  <c r="AM9" i="1"/>
  <c r="W370" i="13"/>
  <c r="W376" i="13" s="1"/>
  <c r="W363" i="13"/>
  <c r="W328" i="13"/>
  <c r="W271" i="13"/>
  <c r="W253" i="13"/>
  <c r="W229" i="13"/>
  <c r="W284" i="13"/>
  <c r="W340" i="13"/>
  <c r="W298" i="13"/>
  <c r="W120" i="13"/>
  <c r="W5" i="13"/>
  <c r="W7" i="13" s="1"/>
  <c r="W186" i="13"/>
  <c r="W6" i="13"/>
  <c r="X4" i="13"/>
  <c r="AA213" i="13"/>
  <c r="AA214" i="13" s="1"/>
  <c r="AA223" i="13" s="1"/>
  <c r="AW5" i="1"/>
  <c r="AW39" i="1"/>
  <c r="AW36" i="1" s="1"/>
  <c r="AX8" i="1"/>
  <c r="AW7" i="1"/>
  <c r="AW38" i="1" s="1"/>
  <c r="V44" i="9"/>
  <c r="V50" i="9" s="1"/>
  <c r="V70" i="9"/>
  <c r="BY176" i="14"/>
  <c r="BY170" i="14"/>
  <c r="BY171" i="14" s="1"/>
  <c r="BY173" i="14" s="1"/>
  <c r="CT130" i="14"/>
  <c r="CT136" i="14" s="1"/>
  <c r="CT143" i="14" s="1"/>
  <c r="AH139" i="13"/>
  <c r="AH138" i="13" s="1"/>
  <c r="AH193" i="13" s="1"/>
  <c r="AS14" i="4"/>
  <c r="AF200" i="13"/>
  <c r="L157" i="12"/>
  <c r="AF167" i="13"/>
  <c r="N224" i="13"/>
  <c r="N226" i="13" s="1"/>
  <c r="M226" i="13"/>
  <c r="AN18" i="2"/>
  <c r="AN19" i="2"/>
  <c r="AN14" i="2"/>
  <c r="AN17" i="2"/>
  <c r="AV219" i="13"/>
  <c r="FG138" i="14"/>
  <c r="FD142" i="14"/>
  <c r="FE138" i="14"/>
  <c r="Z374" i="13"/>
  <c r="Z181" i="13"/>
  <c r="J178" i="12"/>
  <c r="J177" i="12"/>
  <c r="S224" i="13"/>
  <c r="R226" i="13"/>
  <c r="V3" i="10"/>
  <c r="V5" i="10" s="1"/>
  <c r="W2" i="10"/>
  <c r="V4" i="10"/>
  <c r="AY38" i="2"/>
  <c r="AY36" i="2"/>
  <c r="CT153" i="14"/>
  <c r="CS159" i="14"/>
  <c r="V122" i="13"/>
  <c r="V121" i="13"/>
  <c r="V123" i="13" s="1"/>
  <c r="V3" i="9"/>
  <c r="W5" i="9"/>
  <c r="V2" i="9"/>
  <c r="V4" i="9" s="1"/>
  <c r="L140" i="12"/>
  <c r="L147" i="12" s="1"/>
  <c r="L189" i="12"/>
  <c r="CE168" i="14"/>
  <c r="CD166" i="14"/>
  <c r="CD170" i="14" s="1"/>
  <c r="CD171" i="14" s="1"/>
  <c r="CD173" i="14" s="1"/>
  <c r="CG168" i="14"/>
  <c r="D175" i="11"/>
  <c r="HA165" i="14"/>
  <c r="BS173" i="13" s="1"/>
  <c r="AV62" i="3"/>
  <c r="BB146" i="13"/>
  <c r="FB142" i="14"/>
  <c r="X188" i="12"/>
  <c r="AG14" i="4"/>
  <c r="BQ371" i="13"/>
  <c r="AG193" i="13"/>
  <c r="AF144" i="13"/>
  <c r="AF151" i="13" s="1"/>
  <c r="AF193" i="13"/>
  <c r="AL218" i="13"/>
  <c r="AL221" i="13" s="1"/>
  <c r="N158" i="12"/>
  <c r="N214" i="12" s="1"/>
  <c r="N217" i="12" s="1"/>
  <c r="E156" i="11"/>
  <c r="E211" i="11" s="1"/>
  <c r="E214" i="11" s="1"/>
  <c r="AB176" i="13"/>
  <c r="AB174" i="13" s="1"/>
  <c r="AB178" i="13" s="1"/>
  <c r="CB166" i="14"/>
  <c r="CB170" i="14" s="1"/>
  <c r="CB171" i="14" s="1"/>
  <c r="CB173" i="14" s="1"/>
  <c r="CV130" i="14"/>
  <c r="CV136" i="14" s="1"/>
  <c r="CV143" i="14" s="1"/>
  <c r="CW131" i="14"/>
  <c r="BP372" i="13"/>
  <c r="BP373" i="13"/>
  <c r="AG161" i="13"/>
  <c r="CQ159" i="14"/>
  <c r="GX126" i="14"/>
  <c r="BR134" i="13" s="1"/>
  <c r="AL32" i="1"/>
  <c r="AL60" i="1"/>
  <c r="DI154" i="14"/>
  <c r="AM162" i="13" s="1"/>
  <c r="AL13" i="4"/>
  <c r="BV190" i="13"/>
  <c r="AV38" i="3"/>
  <c r="AV36" i="3"/>
  <c r="EP160" i="14"/>
  <c r="ER160" i="14"/>
  <c r="AW168" i="13"/>
  <c r="BA150" i="13"/>
  <c r="S142" i="12"/>
  <c r="Q16" i="4"/>
  <c r="AN16" i="4" s="1"/>
  <c r="AG144" i="13"/>
  <c r="AG151" i="13" s="1"/>
  <c r="AW28" i="3"/>
  <c r="AX25" i="3" s="1"/>
  <c r="AW30" i="3"/>
  <c r="AW46" i="3" s="1"/>
  <c r="AW47" i="3" s="1"/>
  <c r="AW48" i="3" s="1"/>
  <c r="AW49" i="3" s="1"/>
  <c r="AW55" i="3" s="1"/>
  <c r="AN25" i="2"/>
  <c r="AM61" i="2"/>
  <c r="AW39" i="3"/>
  <c r="AW62" i="3"/>
  <c r="AW7" i="3"/>
  <c r="AX8" i="3"/>
  <c r="AW5" i="3"/>
  <c r="BN115" i="14"/>
  <c r="BP115" i="14" s="1"/>
  <c r="BN4" i="14"/>
  <c r="BQ2" i="14"/>
  <c r="BP2" i="14"/>
  <c r="BN3" i="14"/>
  <c r="J222" i="12"/>
  <c r="BQ115" i="14" l="1"/>
  <c r="BS115" i="14" s="1"/>
  <c r="BQ3" i="14"/>
  <c r="BT2" i="14"/>
  <c r="BQ4" i="14"/>
  <c r="BS2" i="14"/>
  <c r="W122" i="13"/>
  <c r="W121" i="13"/>
  <c r="W123" i="13" s="1"/>
  <c r="AC176" i="13"/>
  <c r="CE166" i="14"/>
  <c r="CE170" i="14" s="1"/>
  <c r="CE171" i="14" s="1"/>
  <c r="CE173" i="14" s="1"/>
  <c r="AN28" i="2"/>
  <c r="AN25" i="1"/>
  <c r="AN30" i="2"/>
  <c r="AN46" i="2" s="1"/>
  <c r="AN47" i="2" s="1"/>
  <c r="AN48" i="2" s="1"/>
  <c r="AN49" i="2" s="1"/>
  <c r="AN55" i="2" s="1"/>
  <c r="AF202" i="13"/>
  <c r="DL154" i="14"/>
  <c r="AN162" i="13" s="1"/>
  <c r="AM18" i="1"/>
  <c r="AM19" i="1"/>
  <c r="AM14" i="1"/>
  <c r="AM17" i="1"/>
  <c r="AX28" i="3"/>
  <c r="AY25" i="3" s="1"/>
  <c r="AX30" i="3"/>
  <c r="AX46" i="3" s="1"/>
  <c r="AX47" i="3" s="1"/>
  <c r="AX48" i="3" s="1"/>
  <c r="AX49" i="3" s="1"/>
  <c r="AX55" i="3" s="1"/>
  <c r="AM218" i="13"/>
  <c r="C21" i="4"/>
  <c r="AH144" i="13"/>
  <c r="AH151" i="13" s="1"/>
  <c r="CW130" i="14"/>
  <c r="CW136" i="14" s="1"/>
  <c r="CW143" i="14" s="1"/>
  <c r="AI139" i="13"/>
  <c r="AZ38" i="2"/>
  <c r="AZ36" i="2"/>
  <c r="CJ168" i="14"/>
  <c r="CG166" i="14"/>
  <c r="CG170" i="14" s="1"/>
  <c r="CG171" i="14" s="1"/>
  <c r="CG173" i="14" s="1"/>
  <c r="CH168" i="14"/>
  <c r="AB213" i="13"/>
  <c r="AB214" i="13" s="1"/>
  <c r="AB223" i="13" s="1"/>
  <c r="L196" i="12"/>
  <c r="L163" i="12"/>
  <c r="L198" i="12"/>
  <c r="T224" i="13"/>
  <c r="S226" i="13"/>
  <c r="AA374" i="13"/>
  <c r="AA181" i="13"/>
  <c r="BQ372" i="13"/>
  <c r="BQ373" i="13"/>
  <c r="AM32" i="3"/>
  <c r="AN9" i="3"/>
  <c r="AM61" i="3"/>
  <c r="AH14" i="4"/>
  <c r="BR371" i="13"/>
  <c r="R16" i="4"/>
  <c r="BB150" i="13"/>
  <c r="X5" i="9"/>
  <c r="W3" i="9"/>
  <c r="W2" i="9"/>
  <c r="W4" i="9" s="1"/>
  <c r="BC146" i="13"/>
  <c r="BC195" i="13" s="1"/>
  <c r="FE142" i="14"/>
  <c r="S146" i="12"/>
  <c r="S191" i="12"/>
  <c r="FJ138" i="14"/>
  <c r="FH138" i="14"/>
  <c r="FG142" i="14"/>
  <c r="BB195" i="13"/>
  <c r="AG200" i="13"/>
  <c r="AG202" i="13" s="1"/>
  <c r="AG167" i="13"/>
  <c r="AO9" i="2"/>
  <c r="AN32" i="2"/>
  <c r="AN60" i="2"/>
  <c r="HA126" i="14"/>
  <c r="BS134" i="13" s="1"/>
  <c r="BS192" i="13" s="1"/>
  <c r="BR192" i="13"/>
  <c r="AW219" i="13"/>
  <c r="AH161" i="13"/>
  <c r="CT159" i="14"/>
  <c r="W44" i="9"/>
  <c r="W50" i="9" s="1"/>
  <c r="W70" i="9"/>
  <c r="CW153" i="14"/>
  <c r="CV159" i="14"/>
  <c r="X363" i="13"/>
  <c r="X271" i="13"/>
  <c r="X370" i="13"/>
  <c r="X376" i="13" s="1"/>
  <c r="X340" i="13"/>
  <c r="X186" i="13"/>
  <c r="X298" i="13"/>
  <c r="X328" i="13"/>
  <c r="X284" i="13"/>
  <c r="X253" i="13"/>
  <c r="X229" i="13"/>
  <c r="X5" i="13"/>
  <c r="X7" i="13" s="1"/>
  <c r="X120" i="13"/>
  <c r="Y4" i="13"/>
  <c r="X6" i="13"/>
  <c r="BA39" i="2"/>
  <c r="BA5" i="2"/>
  <c r="BB8" i="2"/>
  <c r="BA7" i="2"/>
  <c r="AX168" i="13"/>
  <c r="BS212" i="13"/>
  <c r="Y169" i="12"/>
  <c r="Y208" i="12" s="1"/>
  <c r="EU160" i="14"/>
  <c r="ES160" i="14"/>
  <c r="CY130" i="14"/>
  <c r="CY136" i="14" s="1"/>
  <c r="CY143" i="14" s="1"/>
  <c r="CZ131" i="14"/>
  <c r="AX5" i="1"/>
  <c r="AX39" i="1"/>
  <c r="AX36" i="1" s="1"/>
  <c r="AX7" i="1"/>
  <c r="AX38" i="1" s="1"/>
  <c r="AY8" i="1"/>
  <c r="HD165" i="14"/>
  <c r="BT173" i="13" s="1"/>
  <c r="BT212" i="13" s="1"/>
  <c r="AX5" i="3"/>
  <c r="AX39" i="3"/>
  <c r="AY8" i="3"/>
  <c r="AX7" i="3"/>
  <c r="AX62" i="3"/>
  <c r="W3" i="10"/>
  <c r="W5" i="10" s="1"/>
  <c r="X2" i="10"/>
  <c r="W4" i="10"/>
  <c r="AX13" i="4"/>
  <c r="AU13" i="4"/>
  <c r="AT13" i="4"/>
  <c r="AW13" i="4"/>
  <c r="AW38" i="3"/>
  <c r="AW36" i="3"/>
  <c r="BA38" i="2" l="1"/>
  <c r="BA36" i="2"/>
  <c r="X121" i="13"/>
  <c r="X123" i="13" s="1"/>
  <c r="X122" i="13"/>
  <c r="AM32" i="1"/>
  <c r="AM60" i="1"/>
  <c r="HJ165" i="14"/>
  <c r="BV173" i="13" s="1"/>
  <c r="HG165" i="14"/>
  <c r="BU173" i="13" s="1"/>
  <c r="BU212" i="13" s="1"/>
  <c r="AN218" i="13"/>
  <c r="D21" i="4"/>
  <c r="DO154" i="14"/>
  <c r="AO162" i="13" s="1"/>
  <c r="U224" i="13"/>
  <c r="T226" i="13"/>
  <c r="AO19" i="2"/>
  <c r="AO14" i="2"/>
  <c r="AO18" i="2"/>
  <c r="AO17" i="2"/>
  <c r="AB374" i="13"/>
  <c r="AB181" i="13"/>
  <c r="AY39" i="1"/>
  <c r="AY36" i="1" s="1"/>
  <c r="AZ8" i="1"/>
  <c r="AY7" i="1"/>
  <c r="AY38" i="1" s="1"/>
  <c r="AY5" i="1"/>
  <c r="BR373" i="13"/>
  <c r="BR372" i="13"/>
  <c r="AD176" i="13"/>
  <c r="AD174" i="13" s="1"/>
  <c r="AD178" i="13" s="1"/>
  <c r="CH166" i="14"/>
  <c r="CH170" i="14" s="1"/>
  <c r="CH171" i="14" s="1"/>
  <c r="CH173" i="14" s="1"/>
  <c r="AN28" i="1"/>
  <c r="AN61" i="1" s="1"/>
  <c r="AN30" i="1"/>
  <c r="AN46" i="1" s="1"/>
  <c r="AN47" i="1" s="1"/>
  <c r="AN48" i="1" s="1"/>
  <c r="AN49" i="1" s="1"/>
  <c r="AN55" i="1" s="1"/>
  <c r="AM221" i="13"/>
  <c r="C48" i="4"/>
  <c r="BB5" i="2"/>
  <c r="BB39" i="2"/>
  <c r="BC8" i="2"/>
  <c r="BB7" i="2"/>
  <c r="HD126" i="14"/>
  <c r="BT134" i="13" s="1"/>
  <c r="BT192" i="13" s="1"/>
  <c r="Y5" i="9"/>
  <c r="X2" i="9"/>
  <c r="X4" i="9" s="1"/>
  <c r="X3" i="9"/>
  <c r="AO25" i="2"/>
  <c r="AN61" i="2"/>
  <c r="CZ130" i="14"/>
  <c r="CZ136" i="14" s="1"/>
  <c r="CZ143" i="14" s="1"/>
  <c r="AJ139" i="13"/>
  <c r="AJ138" i="13" s="1"/>
  <c r="CJ166" i="14"/>
  <c r="CJ170" i="14" s="1"/>
  <c r="CJ171" i="14" s="1"/>
  <c r="CJ173" i="14" s="1"/>
  <c r="CM168" i="14"/>
  <c r="CK168" i="14"/>
  <c r="AY39" i="3"/>
  <c r="AY7" i="3"/>
  <c r="AY5" i="3"/>
  <c r="AZ8" i="3"/>
  <c r="BT115" i="14"/>
  <c r="BV115" i="14" s="1"/>
  <c r="BT3" i="14"/>
  <c r="BW2" i="14"/>
  <c r="BT4" i="14"/>
  <c r="BV2" i="14"/>
  <c r="Y340" i="13"/>
  <c r="Y370" i="13"/>
  <c r="Y376" i="13" s="1"/>
  <c r="Y363" i="13"/>
  <c r="Y253" i="13"/>
  <c r="Y298" i="13"/>
  <c r="Y284" i="13"/>
  <c r="Y328" i="13"/>
  <c r="Y186" i="13"/>
  <c r="Y271" i="13"/>
  <c r="Y229" i="13"/>
  <c r="Y120" i="13"/>
  <c r="Y6" i="13"/>
  <c r="Z4" i="13"/>
  <c r="Y5" i="13"/>
  <c r="Y7" i="13" s="1"/>
  <c r="S16" i="4"/>
  <c r="BC150" i="13"/>
  <c r="Y130" i="12"/>
  <c r="AI14" i="4"/>
  <c r="BS371" i="13"/>
  <c r="DB130" i="14"/>
  <c r="DB136" i="14" s="1"/>
  <c r="DB143" i="14" s="1"/>
  <c r="DC131" i="14"/>
  <c r="K172" i="12"/>
  <c r="K170" i="12" s="1"/>
  <c r="K174" i="12" s="1"/>
  <c r="AC174" i="13"/>
  <c r="AC178" i="13" s="1"/>
  <c r="X3" i="10"/>
  <c r="X5" i="10" s="1"/>
  <c r="X4" i="10"/>
  <c r="Y2" i="10"/>
  <c r="AY28" i="3"/>
  <c r="AZ25" i="3" s="1"/>
  <c r="AY30" i="3"/>
  <c r="AY46" i="3" s="1"/>
  <c r="AY47" i="3" s="1"/>
  <c r="AY48" i="3" s="1"/>
  <c r="AY49" i="3" s="1"/>
  <c r="AY55" i="3" s="1"/>
  <c r="AY168" i="13"/>
  <c r="AI161" i="13"/>
  <c r="CW159" i="14"/>
  <c r="BD146" i="13"/>
  <c r="BD195" i="13" s="1"/>
  <c r="FH142" i="14"/>
  <c r="AN18" i="3"/>
  <c r="AN19" i="3"/>
  <c r="AN14" i="3"/>
  <c r="AN17" i="3"/>
  <c r="AN9" i="1"/>
  <c r="M135" i="12"/>
  <c r="M134" i="12" s="1"/>
  <c r="AI138" i="13"/>
  <c r="EX160" i="14"/>
  <c r="EV160" i="14"/>
  <c r="CZ153" i="14"/>
  <c r="CY159" i="14"/>
  <c r="FM138" i="14"/>
  <c r="FJ142" i="14"/>
  <c r="FK138" i="14"/>
  <c r="X44" i="9"/>
  <c r="X50" i="9" s="1"/>
  <c r="X70" i="9"/>
  <c r="AX219" i="13"/>
  <c r="F162" i="11"/>
  <c r="R164" i="12"/>
  <c r="AH200" i="13"/>
  <c r="AH202" i="13" s="1"/>
  <c r="AH167" i="13"/>
  <c r="AX36" i="3"/>
  <c r="AX38" i="3"/>
  <c r="BE146" i="13" l="1"/>
  <c r="BE195" i="13" s="1"/>
  <c r="FK142" i="14"/>
  <c r="AP9" i="2"/>
  <c r="AO60" i="2"/>
  <c r="AZ28" i="3"/>
  <c r="BA25" i="3" s="1"/>
  <c r="AZ30" i="3"/>
  <c r="AZ46" i="3" s="1"/>
  <c r="AZ47" i="3" s="1"/>
  <c r="AZ48" i="3" s="1"/>
  <c r="AZ49" i="3" s="1"/>
  <c r="AZ55" i="3" s="1"/>
  <c r="AT14" i="4"/>
  <c r="DR154" i="14"/>
  <c r="AP162" i="13" s="1"/>
  <c r="FA160" i="14"/>
  <c r="EY160" i="14"/>
  <c r="Y188" i="12"/>
  <c r="AO218" i="13"/>
  <c r="O158" i="12"/>
  <c r="O214" i="12" s="1"/>
  <c r="O217" i="12" s="1"/>
  <c r="E21" i="4"/>
  <c r="R215" i="12"/>
  <c r="AJ193" i="13"/>
  <c r="AI144" i="13"/>
  <c r="AI151" i="13" s="1"/>
  <c r="AI193" i="13"/>
  <c r="DC153" i="14"/>
  <c r="DB159" i="14"/>
  <c r="F212" i="11"/>
  <c r="M140" i="12"/>
  <c r="M147" i="12" s="1"/>
  <c r="M189" i="12"/>
  <c r="BW115" i="14"/>
  <c r="BY115" i="14" s="1"/>
  <c r="BW3" i="14"/>
  <c r="BY2" i="14"/>
  <c r="BZ2" i="14"/>
  <c r="BW4" i="14"/>
  <c r="AZ39" i="1"/>
  <c r="AZ36" i="1" s="1"/>
  <c r="BA8" i="1"/>
  <c r="AZ7" i="1"/>
  <c r="AZ38" i="1" s="1"/>
  <c r="AZ5" i="1"/>
  <c r="BS372" i="13"/>
  <c r="BS373" i="13"/>
  <c r="K209" i="12"/>
  <c r="K210" i="12" s="1"/>
  <c r="K219" i="12" s="1"/>
  <c r="K220" i="12" s="1"/>
  <c r="K177" i="12"/>
  <c r="AJ144" i="13"/>
  <c r="AJ151" i="13" s="1"/>
  <c r="AZ168" i="13"/>
  <c r="Z5" i="9"/>
  <c r="Y3" i="9"/>
  <c r="Y2" i="9"/>
  <c r="Y4" i="9" s="1"/>
  <c r="Y44" i="9"/>
  <c r="Y50" i="9" s="1"/>
  <c r="Y70" i="9"/>
  <c r="AJ14" i="4"/>
  <c r="BT371" i="13"/>
  <c r="BV212" i="13"/>
  <c r="H167" i="11"/>
  <c r="H205" i="11" s="1"/>
  <c r="Z169" i="12"/>
  <c r="Z208" i="12" s="1"/>
  <c r="FP138" i="14"/>
  <c r="FM142" i="14"/>
  <c r="FN138" i="14"/>
  <c r="AN18" i="1"/>
  <c r="AN19" i="1"/>
  <c r="AN14" i="1"/>
  <c r="AN17" i="1"/>
  <c r="AO9" i="3"/>
  <c r="AN32" i="3"/>
  <c r="AN61" i="3"/>
  <c r="AZ7" i="3"/>
  <c r="AZ5" i="3"/>
  <c r="BA8" i="3"/>
  <c r="AZ39" i="3"/>
  <c r="AY62" i="3"/>
  <c r="Z2" i="10"/>
  <c r="Y4" i="10"/>
  <c r="Y3" i="10"/>
  <c r="Y5" i="10" s="1"/>
  <c r="AN221" i="13"/>
  <c r="D48" i="4"/>
  <c r="HJ126" i="14"/>
  <c r="BV134" i="13" s="1"/>
  <c r="HG126" i="14"/>
  <c r="BU134" i="13" s="1"/>
  <c r="BU192" i="13" s="1"/>
  <c r="T142" i="12"/>
  <c r="T16" i="4"/>
  <c r="AO16" i="4" s="1"/>
  <c r="BD150" i="13"/>
  <c r="AY38" i="3"/>
  <c r="AY36" i="3"/>
  <c r="BC5" i="2"/>
  <c r="BD8" i="2"/>
  <c r="BC7" i="2"/>
  <c r="BC39" i="2"/>
  <c r="Y121" i="13"/>
  <c r="Y123" i="13" s="1"/>
  <c r="Y122" i="13"/>
  <c r="CN168" i="14"/>
  <c r="CM166" i="14"/>
  <c r="CM170" i="14" s="1"/>
  <c r="CM171" i="14" s="1"/>
  <c r="CM173" i="14" s="1"/>
  <c r="CP168" i="14"/>
  <c r="AI200" i="13"/>
  <c r="M157" i="12"/>
  <c r="AI167" i="13"/>
  <c r="Z370" i="13"/>
  <c r="Z376" i="13" s="1"/>
  <c r="Z363" i="13"/>
  <c r="Z271" i="13"/>
  <c r="Z340" i="13"/>
  <c r="Z284" i="13"/>
  <c r="Z298" i="13"/>
  <c r="Z229" i="13"/>
  <c r="Z328" i="13"/>
  <c r="Z186" i="13"/>
  <c r="Z120" i="13"/>
  <c r="Z253" i="13"/>
  <c r="Z6" i="13"/>
  <c r="Z5" i="13"/>
  <c r="Z7" i="13" s="1"/>
  <c r="AA4" i="13"/>
  <c r="BB36" i="2"/>
  <c r="BB38" i="2"/>
  <c r="AE176" i="13"/>
  <c r="AE174" i="13" s="1"/>
  <c r="AE178" i="13" s="1"/>
  <c r="CK166" i="14"/>
  <c r="CK170" i="14" s="1"/>
  <c r="CK171" i="14" s="1"/>
  <c r="CK173" i="14" s="1"/>
  <c r="AY219" i="13"/>
  <c r="AJ161" i="13"/>
  <c r="CZ159" i="14"/>
  <c r="DC130" i="14"/>
  <c r="DC136" i="14" s="1"/>
  <c r="DC143" i="14" s="1"/>
  <c r="AK139" i="13"/>
  <c r="AK138" i="13" s="1"/>
  <c r="AK193" i="13" s="1"/>
  <c r="DE130" i="14"/>
  <c r="DE136" i="14" s="1"/>
  <c r="DE143" i="14" s="1"/>
  <c r="DF131" i="14"/>
  <c r="AO30" i="2"/>
  <c r="AO46" i="2" s="1"/>
  <c r="AO47" i="2" s="1"/>
  <c r="AO48" i="2" s="1"/>
  <c r="AO49" i="2" s="1"/>
  <c r="AO55" i="2" s="1"/>
  <c r="AO28" i="2"/>
  <c r="AO25" i="1"/>
  <c r="AD213" i="13"/>
  <c r="AD214" i="13" s="1"/>
  <c r="AD223" i="13" s="1"/>
  <c r="V224" i="13"/>
  <c r="U226" i="13"/>
  <c r="AC213" i="13"/>
  <c r="AC214" i="13" s="1"/>
  <c r="AC223" i="13" s="1"/>
  <c r="AI202" i="13" l="1"/>
  <c r="BF146" i="13"/>
  <c r="FN142" i="14"/>
  <c r="AA370" i="13"/>
  <c r="AA376" i="13" s="1"/>
  <c r="AA363" i="13"/>
  <c r="AA271" i="13"/>
  <c r="AA284" i="13"/>
  <c r="AA340" i="13"/>
  <c r="AA328" i="13"/>
  <c r="AA298" i="13"/>
  <c r="AA229" i="13"/>
  <c r="AA253" i="13"/>
  <c r="AA186" i="13"/>
  <c r="AB4" i="13"/>
  <c r="AA6" i="13"/>
  <c r="AA120" i="13"/>
  <c r="AA5" i="13"/>
  <c r="AA7" i="13" s="1"/>
  <c r="BZ115" i="14"/>
  <c r="CB115" i="14" s="1"/>
  <c r="BZ3" i="14"/>
  <c r="BZ4" i="14"/>
  <c r="CB2" i="14"/>
  <c r="CC2" i="14"/>
  <c r="AA2" i="10"/>
  <c r="Z4" i="10"/>
  <c r="Z3" i="10"/>
  <c r="Z5" i="10" s="1"/>
  <c r="BC38" i="2"/>
  <c r="BC36" i="2"/>
  <c r="AO221" i="13"/>
  <c r="E48" i="4"/>
  <c r="AE213" i="13"/>
  <c r="AE214" i="13" s="1"/>
  <c r="AE223" i="13" s="1"/>
  <c r="T146" i="12"/>
  <c r="T191" i="12"/>
  <c r="AZ38" i="3"/>
  <c r="AZ36" i="3"/>
  <c r="Z70" i="9"/>
  <c r="Z44" i="9"/>
  <c r="Z50" i="9" s="1"/>
  <c r="BA168" i="13"/>
  <c r="Z130" i="12"/>
  <c r="AL14" i="4"/>
  <c r="H128" i="11"/>
  <c r="BV371" i="13"/>
  <c r="FB160" i="14"/>
  <c r="FD160" i="14"/>
  <c r="AC374" i="13"/>
  <c r="AC181" i="13"/>
  <c r="AP218" i="13"/>
  <c r="F21" i="4"/>
  <c r="DF130" i="14"/>
  <c r="DF136" i="14" s="1"/>
  <c r="DF143" i="14" s="1"/>
  <c r="AL139" i="13"/>
  <c r="AZ62" i="3"/>
  <c r="DU154" i="14"/>
  <c r="AQ162" i="13" s="1"/>
  <c r="BV192" i="13"/>
  <c r="AK14" i="4"/>
  <c r="BU371" i="13"/>
  <c r="M196" i="12"/>
  <c r="M198" i="12" s="1"/>
  <c r="M163" i="12"/>
  <c r="AA5" i="9"/>
  <c r="Z2" i="9"/>
  <c r="Z4" i="9" s="1"/>
  <c r="Z3" i="9"/>
  <c r="AN32" i="1"/>
  <c r="AN60" i="1"/>
  <c r="BA62" i="3"/>
  <c r="BA5" i="3"/>
  <c r="BA39" i="3"/>
  <c r="BA7" i="3"/>
  <c r="BB8" i="3"/>
  <c r="W224" i="13"/>
  <c r="V226" i="13"/>
  <c r="AZ219" i="13"/>
  <c r="AD374" i="13"/>
  <c r="AD181" i="13"/>
  <c r="CS168" i="14"/>
  <c r="CP166" i="14"/>
  <c r="CP170" i="14" s="1"/>
  <c r="CP171" i="14" s="1"/>
  <c r="CP173" i="14" s="1"/>
  <c r="CQ168" i="14"/>
  <c r="AO18" i="3"/>
  <c r="AO14" i="3"/>
  <c r="AO19" i="3"/>
  <c r="AO17" i="3"/>
  <c r="AO9" i="1"/>
  <c r="AK161" i="13"/>
  <c r="DC159" i="14"/>
  <c r="DF153" i="14"/>
  <c r="DE159" i="14"/>
  <c r="K222" i="12"/>
  <c r="BA28" i="3"/>
  <c r="BB25" i="3" s="1"/>
  <c r="BA30" i="3"/>
  <c r="BA46" i="3" s="1"/>
  <c r="BA47" i="3" s="1"/>
  <c r="BA48" i="3" s="1"/>
  <c r="BA49" i="3" s="1"/>
  <c r="BA55" i="3" s="1"/>
  <c r="AP25" i="2"/>
  <c r="AO61" i="2"/>
  <c r="AO28" i="1"/>
  <c r="AO61" i="1" s="1"/>
  <c r="AO30" i="1"/>
  <c r="AO46" i="1" s="1"/>
  <c r="AO47" i="1" s="1"/>
  <c r="AO48" i="1" s="1"/>
  <c r="AO49" i="1" s="1"/>
  <c r="AO55" i="1" s="1"/>
  <c r="AO32" i="2"/>
  <c r="AF176" i="13"/>
  <c r="CN166" i="14"/>
  <c r="CN170" i="14" s="1"/>
  <c r="CN171" i="14" s="1"/>
  <c r="CN173" i="14" s="1"/>
  <c r="DH130" i="14"/>
  <c r="DH136" i="14" s="1"/>
  <c r="DH143" i="14" s="1"/>
  <c r="DI131" i="14"/>
  <c r="FS138" i="14"/>
  <c r="FQ138" i="14"/>
  <c r="FP142" i="14"/>
  <c r="AP18" i="2"/>
  <c r="AP19" i="2"/>
  <c r="AP14" i="2"/>
  <c r="AP17" i="2"/>
  <c r="AK144" i="13"/>
  <c r="AK151" i="13" s="1"/>
  <c r="BE8" i="2"/>
  <c r="BD39" i="2"/>
  <c r="BD7" i="2"/>
  <c r="BD5" i="2"/>
  <c r="BF195" i="13"/>
  <c r="BE150" i="13"/>
  <c r="U16" i="4"/>
  <c r="BA39" i="1"/>
  <c r="BA36" i="1" s="1"/>
  <c r="BB8" i="1"/>
  <c r="BA7" i="1"/>
  <c r="BA38" i="1" s="1"/>
  <c r="BA5" i="1"/>
  <c r="AJ200" i="13"/>
  <c r="AJ167" i="13"/>
  <c r="Z121" i="13"/>
  <c r="Z123" i="13" s="1"/>
  <c r="Z122" i="13"/>
  <c r="BT373" i="13"/>
  <c r="BT372" i="13"/>
  <c r="AJ202" i="13"/>
  <c r="BG146" i="13" l="1"/>
  <c r="BG195" i="13" s="1"/>
  <c r="FQ142" i="14"/>
  <c r="BD36" i="2"/>
  <c r="BD38" i="2"/>
  <c r="H185" i="11"/>
  <c r="Z188" i="12"/>
  <c r="BV373" i="13"/>
  <c r="BV372" i="13"/>
  <c r="AX14" i="4"/>
  <c r="AU14" i="4"/>
  <c r="AW14" i="4"/>
  <c r="X224" i="13"/>
  <c r="W226" i="13"/>
  <c r="AK200" i="13"/>
  <c r="AK202" i="13" s="1"/>
  <c r="AK167" i="13"/>
  <c r="AP28" i="2"/>
  <c r="AP30" i="2"/>
  <c r="AP46" i="2" s="1"/>
  <c r="AP47" i="2" s="1"/>
  <c r="AP48" i="2" s="1"/>
  <c r="AP49" i="2" s="1"/>
  <c r="AP55" i="2" s="1"/>
  <c r="AP25" i="1"/>
  <c r="BE7" i="2"/>
  <c r="BE5" i="2"/>
  <c r="BE39" i="2"/>
  <c r="BF8" i="2"/>
  <c r="AA4" i="10"/>
  <c r="AB2" i="10"/>
  <c r="AA3" i="10"/>
  <c r="AA5" i="10" s="1"/>
  <c r="FV138" i="14"/>
  <c r="FS142" i="14"/>
  <c r="FT138" i="14"/>
  <c r="BU372" i="13"/>
  <c r="BU373" i="13"/>
  <c r="BB28" i="3"/>
  <c r="BC25" i="3" s="1"/>
  <c r="BB30" i="3"/>
  <c r="BB46" i="3" s="1"/>
  <c r="BB47" i="3" s="1"/>
  <c r="BB48" i="3" s="1"/>
  <c r="BB49" i="3" s="1"/>
  <c r="BB55" i="3" s="1"/>
  <c r="BA219" i="13"/>
  <c r="S164" i="12"/>
  <c r="AQ9" i="2"/>
  <c r="AP15" i="2"/>
  <c r="AP32" i="2"/>
  <c r="C16" i="5"/>
  <c r="AP60" i="2"/>
  <c r="BB39" i="3"/>
  <c r="BB5" i="3"/>
  <c r="BC8" i="3"/>
  <c r="BB7" i="3"/>
  <c r="BB62" i="3"/>
  <c r="AQ218" i="13"/>
  <c r="G21" i="4"/>
  <c r="CC115" i="14"/>
  <c r="CE115" i="14" s="1"/>
  <c r="CE2" i="14"/>
  <c r="CF2" i="14"/>
  <c r="CC3" i="14"/>
  <c r="CC4" i="14"/>
  <c r="AA122" i="13"/>
  <c r="AA121" i="13"/>
  <c r="AA123" i="13" s="1"/>
  <c r="BB168" i="13"/>
  <c r="AL161" i="13"/>
  <c r="DF159" i="14"/>
  <c r="DX154" i="14"/>
  <c r="AR162" i="13" s="1"/>
  <c r="AA70" i="9"/>
  <c r="AA44" i="9"/>
  <c r="AA50" i="9" s="1"/>
  <c r="DI153" i="14"/>
  <c r="DH159" i="14"/>
  <c r="BA38" i="3"/>
  <c r="BA36" i="3"/>
  <c r="AB363" i="13"/>
  <c r="AB253" i="13"/>
  <c r="AB298" i="13"/>
  <c r="AB284" i="13"/>
  <c r="AB229" i="13"/>
  <c r="AB370" i="13"/>
  <c r="AB376" i="13" s="1"/>
  <c r="AB328" i="13"/>
  <c r="AB340" i="13"/>
  <c r="AB271" i="13"/>
  <c r="AB186" i="13"/>
  <c r="AB120" i="13"/>
  <c r="AB6" i="13"/>
  <c r="AB5" i="13"/>
  <c r="AB7" i="13" s="1"/>
  <c r="AC4" i="13"/>
  <c r="AO18" i="1"/>
  <c r="AO19" i="1"/>
  <c r="AO14" i="1"/>
  <c r="AO17" i="1"/>
  <c r="AP221" i="13"/>
  <c r="F48" i="4"/>
  <c r="AE374" i="13"/>
  <c r="AE181" i="13"/>
  <c r="L172" i="12"/>
  <c r="L170" i="12" s="1"/>
  <c r="L174" i="12" s="1"/>
  <c r="AF174" i="13"/>
  <c r="AF178" i="13" s="1"/>
  <c r="AA2" i="9"/>
  <c r="AA4" i="9" s="1"/>
  <c r="AA3" i="9"/>
  <c r="AB5" i="9"/>
  <c r="BB39" i="1"/>
  <c r="BB36" i="1" s="1"/>
  <c r="BB7" i="1"/>
  <c r="BB38" i="1" s="1"/>
  <c r="BC8" i="1"/>
  <c r="BB5" i="1"/>
  <c r="AL138" i="13"/>
  <c r="N135" i="12"/>
  <c r="N134" i="12" s="1"/>
  <c r="E133" i="11"/>
  <c r="E132" i="11" s="1"/>
  <c r="DI130" i="14"/>
  <c r="DI136" i="14" s="1"/>
  <c r="DI143" i="14" s="1"/>
  <c r="AM139" i="13"/>
  <c r="AM138" i="13" s="1"/>
  <c r="DK130" i="14"/>
  <c r="DK136" i="14" s="1"/>
  <c r="DK143" i="14" s="1"/>
  <c r="DL131" i="14"/>
  <c r="AP9" i="3"/>
  <c r="AO32" i="3"/>
  <c r="AO61" i="3"/>
  <c r="AG176" i="13"/>
  <c r="AG174" i="13" s="1"/>
  <c r="AG178" i="13" s="1"/>
  <c r="CQ166" i="14"/>
  <c r="CQ170" i="14" s="1"/>
  <c r="CQ171" i="14" s="1"/>
  <c r="CQ173" i="14" s="1"/>
  <c r="CS166" i="14"/>
  <c r="CS170" i="14" s="1"/>
  <c r="CS171" i="14" s="1"/>
  <c r="CS173" i="14" s="1"/>
  <c r="CV168" i="14"/>
  <c r="CT168" i="14"/>
  <c r="FE160" i="14"/>
  <c r="FG160" i="14"/>
  <c r="BF150" i="13"/>
  <c r="V16" i="4"/>
  <c r="BH146" i="13" l="1"/>
  <c r="BH195" i="13" s="1"/>
  <c r="FT142" i="14"/>
  <c r="L209" i="12"/>
  <c r="L210" i="12" s="1"/>
  <c r="L219" i="12" s="1"/>
  <c r="L220" i="12" s="1"/>
  <c r="L177" i="12"/>
  <c r="FY138" i="14"/>
  <c r="FV142" i="14"/>
  <c r="FW138" i="14"/>
  <c r="AP18" i="3"/>
  <c r="AP14" i="3"/>
  <c r="AP17" i="3"/>
  <c r="AP19" i="3"/>
  <c r="AP9" i="1"/>
  <c r="AF213" i="13"/>
  <c r="AF214" i="13" s="1"/>
  <c r="AF223" i="13" s="1"/>
  <c r="AQ221" i="13"/>
  <c r="G48" i="4"/>
  <c r="Y224" i="13"/>
  <c r="X226" i="13"/>
  <c r="AG213" i="13"/>
  <c r="AG214" i="13" s="1"/>
  <c r="AG223" i="13" s="1"/>
  <c r="CF115" i="14"/>
  <c r="CH115" i="14" s="1"/>
  <c r="CF4" i="14"/>
  <c r="CF3" i="14"/>
  <c r="CH2" i="14"/>
  <c r="CI2" i="14"/>
  <c r="DN130" i="14"/>
  <c r="DN136" i="14" s="1"/>
  <c r="DN143" i="14" s="1"/>
  <c r="DO131" i="14"/>
  <c r="AB4" i="10"/>
  <c r="AC2" i="10"/>
  <c r="AB3" i="10"/>
  <c r="AB5" i="10" s="1"/>
  <c r="C15" i="4"/>
  <c r="C17" i="4" s="1"/>
  <c r="AM144" i="13"/>
  <c r="AM151" i="13" s="1"/>
  <c r="BC39" i="3"/>
  <c r="BD8" i="3"/>
  <c r="BC62" i="3"/>
  <c r="BC7" i="3"/>
  <c r="BC5" i="3"/>
  <c r="DL130" i="14"/>
  <c r="DL136" i="14" s="1"/>
  <c r="DL143" i="14" s="1"/>
  <c r="AN139" i="13"/>
  <c r="AN138" i="13" s="1"/>
  <c r="AN193" i="13" s="1"/>
  <c r="AO32" i="1"/>
  <c r="AO60" i="1"/>
  <c r="BB38" i="3"/>
  <c r="BB36" i="3"/>
  <c r="AM161" i="13"/>
  <c r="DI159" i="14"/>
  <c r="E138" i="11"/>
  <c r="E145" i="11" s="1"/>
  <c r="E186" i="11"/>
  <c r="N140" i="12"/>
  <c r="N147" i="12" s="1"/>
  <c r="N189" i="12"/>
  <c r="AM193" i="13"/>
  <c r="AL144" i="13"/>
  <c r="AL151" i="13" s="1"/>
  <c r="AL193" i="13"/>
  <c r="AB70" i="9"/>
  <c r="AB44" i="9"/>
  <c r="AB50" i="9" s="1"/>
  <c r="AR218" i="13"/>
  <c r="P158" i="12"/>
  <c r="P214" i="12" s="1"/>
  <c r="P217" i="12" s="1"/>
  <c r="H21" i="4"/>
  <c r="BF7" i="2"/>
  <c r="BF5" i="2"/>
  <c r="BF39" i="2"/>
  <c r="BG8" i="2"/>
  <c r="EA154" i="14"/>
  <c r="AS162" i="13" s="1"/>
  <c r="AQ18" i="2"/>
  <c r="AQ14" i="2"/>
  <c r="AQ19" i="2"/>
  <c r="AQ17" i="2"/>
  <c r="BE38" i="2"/>
  <c r="BE36" i="2"/>
  <c r="FJ160" i="14"/>
  <c r="FH160" i="14"/>
  <c r="BC39" i="1"/>
  <c r="BC36" i="1" s="1"/>
  <c r="BC7" i="1"/>
  <c r="BC38" i="1" s="1"/>
  <c r="BC5" i="1"/>
  <c r="BD8" i="1"/>
  <c r="DL153" i="14"/>
  <c r="DK159" i="14"/>
  <c r="S215" i="12"/>
  <c r="BB219" i="13"/>
  <c r="AP28" i="1"/>
  <c r="AP61" i="1" s="1"/>
  <c r="AP30" i="1"/>
  <c r="AP46" i="1" s="1"/>
  <c r="AP47" i="1" s="1"/>
  <c r="AP48" i="1" s="1"/>
  <c r="AP49" i="1" s="1"/>
  <c r="AP55" i="1" s="1"/>
  <c r="U142" i="12"/>
  <c r="BG150" i="13"/>
  <c r="W16" i="4"/>
  <c r="AP16" i="4" s="1"/>
  <c r="BC168" i="13"/>
  <c r="AC363" i="13"/>
  <c r="AC370" i="13"/>
  <c r="AC376" i="13" s="1"/>
  <c r="AC298" i="13"/>
  <c r="AC328" i="13"/>
  <c r="AC284" i="13"/>
  <c r="AC340" i="13"/>
  <c r="AC186" i="13"/>
  <c r="AC253" i="13"/>
  <c r="AC229" i="13"/>
  <c r="AC120" i="13"/>
  <c r="AC271" i="13"/>
  <c r="AD4" i="13"/>
  <c r="AC5" i="13"/>
  <c r="AC7" i="13" s="1"/>
  <c r="AC6" i="13"/>
  <c r="AL200" i="13"/>
  <c r="E155" i="11"/>
  <c r="N157" i="12"/>
  <c r="AL167" i="13"/>
  <c r="AH176" i="13"/>
  <c r="AH174" i="13" s="1"/>
  <c r="AH178" i="13" s="1"/>
  <c r="CT166" i="14"/>
  <c r="CT170" i="14" s="1"/>
  <c r="CT171" i="14" s="1"/>
  <c r="CT173" i="14" s="1"/>
  <c r="AB2" i="9"/>
  <c r="AB4" i="9" s="1"/>
  <c r="AB3" i="9"/>
  <c r="AC5" i="9"/>
  <c r="BC28" i="3"/>
  <c r="BD25" i="3" s="1"/>
  <c r="BC30" i="3"/>
  <c r="BC46" i="3" s="1"/>
  <c r="BC47" i="3" s="1"/>
  <c r="BC48" i="3" s="1"/>
  <c r="BC49" i="3" s="1"/>
  <c r="BC55" i="3" s="1"/>
  <c r="CV166" i="14"/>
  <c r="CV170" i="14" s="1"/>
  <c r="CV171" i="14" s="1"/>
  <c r="CV173" i="14" s="1"/>
  <c r="CW168" i="14"/>
  <c r="CY168" i="14"/>
  <c r="AB122" i="13"/>
  <c r="AB121" i="13"/>
  <c r="AB123" i="13" s="1"/>
  <c r="AQ25" i="2"/>
  <c r="AP61" i="2"/>
  <c r="AL202" i="13" l="1"/>
  <c r="AC70" i="9"/>
  <c r="AC44" i="9"/>
  <c r="AC50" i="9" s="1"/>
  <c r="BD168" i="13"/>
  <c r="AG374" i="13"/>
  <c r="AG181" i="13"/>
  <c r="BD7" i="3"/>
  <c r="BD39" i="3"/>
  <c r="BE8" i="3"/>
  <c r="BD5" i="3"/>
  <c r="AH213" i="13"/>
  <c r="AH214" i="13" s="1"/>
  <c r="AH223" i="13" s="1"/>
  <c r="BC38" i="3"/>
  <c r="BC36" i="3"/>
  <c r="Z224" i="13"/>
  <c r="Y226" i="13"/>
  <c r="N196" i="12"/>
  <c r="N198" i="12" s="1"/>
  <c r="N163" i="12"/>
  <c r="C56" i="4"/>
  <c r="BC219" i="13"/>
  <c r="FK160" i="14"/>
  <c r="FM160" i="14"/>
  <c r="E193" i="11"/>
  <c r="E195" i="11" s="1"/>
  <c r="E161" i="11"/>
  <c r="U146" i="12"/>
  <c r="U191" i="12"/>
  <c r="AF374" i="13"/>
  <c r="AF181" i="13"/>
  <c r="AQ15" i="2"/>
  <c r="AQ32" i="2"/>
  <c r="AR9" i="2"/>
  <c r="D16" i="5"/>
  <c r="AQ60" i="2"/>
  <c r="AD2" i="10"/>
  <c r="AC3" i="10"/>
  <c r="AC5" i="10" s="1"/>
  <c r="AC4" i="10"/>
  <c r="AP18" i="1"/>
  <c r="AP19" i="1"/>
  <c r="AP14" i="1"/>
  <c r="AP17" i="1"/>
  <c r="AS218" i="13"/>
  <c r="I21" i="4"/>
  <c r="AP15" i="3"/>
  <c r="AP32" i="3"/>
  <c r="AQ9" i="3"/>
  <c r="C17" i="5"/>
  <c r="AP61" i="3"/>
  <c r="ED154" i="14"/>
  <c r="AT162" i="13" s="1"/>
  <c r="BI146" i="13"/>
  <c r="BI195" i="13" s="1"/>
  <c r="FW142" i="14"/>
  <c r="AQ25" i="1"/>
  <c r="AQ28" i="2"/>
  <c r="AQ30" i="2"/>
  <c r="AQ46" i="2" s="1"/>
  <c r="AQ47" i="2" s="1"/>
  <c r="AQ48" i="2" s="1"/>
  <c r="AQ49" i="2" s="1"/>
  <c r="AQ55" i="2" s="1"/>
  <c r="DO130" i="14"/>
  <c r="DO136" i="14" s="1"/>
  <c r="DO143" i="14" s="1"/>
  <c r="AO139" i="13"/>
  <c r="GB138" i="14"/>
  <c r="FY142" i="14"/>
  <c r="FZ138" i="14"/>
  <c r="AD363" i="13"/>
  <c r="AD370" i="13"/>
  <c r="AD376" i="13" s="1"/>
  <c r="AD340" i="13"/>
  <c r="AD328" i="13"/>
  <c r="AD253" i="13"/>
  <c r="AD186" i="13"/>
  <c r="AD229" i="13"/>
  <c r="AD271" i="13"/>
  <c r="AD298" i="13"/>
  <c r="AD284" i="13"/>
  <c r="AD120" i="13"/>
  <c r="AD5" i="13"/>
  <c r="AD7" i="13" s="1"/>
  <c r="AD6" i="13"/>
  <c r="AE4" i="13"/>
  <c r="AC122" i="13"/>
  <c r="AC121" i="13"/>
  <c r="AC123" i="13" s="1"/>
  <c r="DB168" i="14"/>
  <c r="CY166" i="14"/>
  <c r="CY170" i="14" s="1"/>
  <c r="CY171" i="14" s="1"/>
  <c r="CY173" i="14" s="1"/>
  <c r="CZ168" i="14"/>
  <c r="AN161" i="13"/>
  <c r="DL159" i="14"/>
  <c r="AI176" i="13"/>
  <c r="CW166" i="14"/>
  <c r="CW170" i="14" s="1"/>
  <c r="CW171" i="14" s="1"/>
  <c r="CW173" i="14" s="1"/>
  <c r="DQ130" i="14"/>
  <c r="DQ136" i="14" s="1"/>
  <c r="DQ143" i="14" s="1"/>
  <c r="DR131" i="14"/>
  <c r="D15" i="4"/>
  <c r="D17" i="4" s="1"/>
  <c r="AN144" i="13"/>
  <c r="AN151" i="13" s="1"/>
  <c r="CI115" i="14"/>
  <c r="CK115" i="14" s="1"/>
  <c r="CI4" i="14"/>
  <c r="CK2" i="14"/>
  <c r="CL2" i="14"/>
  <c r="CI3" i="14"/>
  <c r="BD28" i="3"/>
  <c r="BE25" i="3" s="1"/>
  <c r="BD30" i="3"/>
  <c r="BD46" i="3" s="1"/>
  <c r="BD47" i="3" s="1"/>
  <c r="BD48" i="3" s="1"/>
  <c r="BD49" i="3" s="1"/>
  <c r="BD55" i="3" s="1"/>
  <c r="L222" i="12"/>
  <c r="AM200" i="13"/>
  <c r="C41" i="4" s="1"/>
  <c r="C42" i="4" s="1"/>
  <c r="C22" i="4"/>
  <c r="C24" i="4" s="1"/>
  <c r="AM167" i="13"/>
  <c r="BG39" i="2"/>
  <c r="BG7" i="2"/>
  <c r="BH8" i="2"/>
  <c r="BG5" i="2"/>
  <c r="BF38" i="2"/>
  <c r="BF36" i="2"/>
  <c r="DO153" i="14"/>
  <c r="DN159" i="14"/>
  <c r="BD39" i="1"/>
  <c r="BD36" i="1" s="1"/>
  <c r="BD7" i="1"/>
  <c r="BD38" i="1" s="1"/>
  <c r="BD5" i="1"/>
  <c r="BE8" i="1"/>
  <c r="AD5" i="9"/>
  <c r="AC3" i="9"/>
  <c r="AC2" i="9"/>
  <c r="AC4" i="9" s="1"/>
  <c r="AR221" i="13"/>
  <c r="H48" i="4"/>
  <c r="X16" i="4"/>
  <c r="BH150" i="13"/>
  <c r="D56" i="4" l="1"/>
  <c r="C57" i="4"/>
  <c r="DE168" i="14"/>
  <c r="DB166" i="14"/>
  <c r="DB170" i="14" s="1"/>
  <c r="DB171" i="14" s="1"/>
  <c r="DB173" i="14" s="1"/>
  <c r="DC168" i="14"/>
  <c r="AA224" i="13"/>
  <c r="Z226" i="13"/>
  <c r="AM202" i="13"/>
  <c r="AS221" i="13"/>
  <c r="I48" i="4"/>
  <c r="AE5" i="9"/>
  <c r="AD3" i="9"/>
  <c r="AD2" i="9"/>
  <c r="AD4" i="9" s="1"/>
  <c r="BE28" i="3"/>
  <c r="BF25" i="3" s="1"/>
  <c r="BE30" i="3"/>
  <c r="BE46" i="3" s="1"/>
  <c r="BE47" i="3" s="1"/>
  <c r="BE48" i="3" s="1"/>
  <c r="BE49" i="3" s="1"/>
  <c r="BE55" i="3" s="1"/>
  <c r="BF8" i="1"/>
  <c r="BE39" i="1"/>
  <c r="BE36" i="1" s="1"/>
  <c r="BE5" i="1"/>
  <c r="BE7" i="1"/>
  <c r="BE38" i="1" s="1"/>
  <c r="BJ146" i="13"/>
  <c r="FZ142" i="14"/>
  <c r="GB142" i="14"/>
  <c r="GE138" i="14"/>
  <c r="GC138" i="14"/>
  <c r="AP15" i="1"/>
  <c r="AP32" i="1"/>
  <c r="C15" i="5"/>
  <c r="AP60" i="1"/>
  <c r="AH374" i="13"/>
  <c r="AH181" i="13"/>
  <c r="CL115" i="14"/>
  <c r="CN115" i="14" s="1"/>
  <c r="CN2" i="14"/>
  <c r="CL4" i="14"/>
  <c r="CL3" i="14"/>
  <c r="CO2" i="14"/>
  <c r="AO138" i="13"/>
  <c r="O135" i="12"/>
  <c r="O134" i="12" s="1"/>
  <c r="BE39" i="3"/>
  <c r="BF8" i="3"/>
  <c r="BE62" i="3"/>
  <c r="BE5" i="3"/>
  <c r="BE7" i="3"/>
  <c r="BD38" i="3"/>
  <c r="BD36" i="3"/>
  <c r="AR25" i="2"/>
  <c r="AQ61" i="2"/>
  <c r="AQ28" i="1"/>
  <c r="AQ61" i="1" s="1"/>
  <c r="AQ30" i="1"/>
  <c r="AQ46" i="1" s="1"/>
  <c r="AQ47" i="1" s="1"/>
  <c r="AQ48" i="1" s="1"/>
  <c r="AQ49" i="1" s="1"/>
  <c r="AQ55" i="1" s="1"/>
  <c r="FP160" i="14"/>
  <c r="FN160" i="14"/>
  <c r="BE168" i="13"/>
  <c r="BD62" i="3"/>
  <c r="DR130" i="14"/>
  <c r="DR136" i="14" s="1"/>
  <c r="DR143" i="14" s="1"/>
  <c r="AP139" i="13"/>
  <c r="AP138" i="13" s="1"/>
  <c r="BJ195" i="13"/>
  <c r="Y16" i="4"/>
  <c r="BI150" i="13"/>
  <c r="AE328" i="13"/>
  <c r="AE271" i="13"/>
  <c r="AE363" i="13"/>
  <c r="AE370" i="13"/>
  <c r="AE376" i="13" s="1"/>
  <c r="AE340" i="13"/>
  <c r="AE284" i="13"/>
  <c r="AE253" i="13"/>
  <c r="AE298" i="13"/>
  <c r="AE229" i="13"/>
  <c r="AE186" i="13"/>
  <c r="AE120" i="13"/>
  <c r="AE5" i="13"/>
  <c r="AE7" i="13" s="1"/>
  <c r="AF4" i="13"/>
  <c r="AE6" i="13"/>
  <c r="EG154" i="14"/>
  <c r="AU162" i="13" s="1"/>
  <c r="AE2" i="10"/>
  <c r="AD3" i="10"/>
  <c r="AD5" i="10" s="1"/>
  <c r="AD4" i="10"/>
  <c r="BD219" i="13"/>
  <c r="T164" i="12"/>
  <c r="AO161" i="13"/>
  <c r="DO159" i="14"/>
  <c r="AT218" i="13"/>
  <c r="J21" i="4"/>
  <c r="DT130" i="14"/>
  <c r="DT136" i="14" s="1"/>
  <c r="DT143" i="14" s="1"/>
  <c r="DU131" i="14"/>
  <c r="M172" i="12"/>
  <c r="M170" i="12" s="1"/>
  <c r="M174" i="12" s="1"/>
  <c r="AI174" i="13"/>
  <c r="AI178" i="13" s="1"/>
  <c r="DQ159" i="14"/>
  <c r="DR153" i="14"/>
  <c r="BG38" i="2"/>
  <c r="BG36" i="2"/>
  <c r="AQ18" i="3"/>
  <c r="AQ19" i="3"/>
  <c r="AQ14" i="3"/>
  <c r="AQ17" i="3"/>
  <c r="AQ9" i="1"/>
  <c r="AD70" i="9"/>
  <c r="AD44" i="9"/>
  <c r="AD50" i="9" s="1"/>
  <c r="AN41" i="5"/>
  <c r="AN200" i="13"/>
  <c r="D22" i="4"/>
  <c r="D24" i="4" s="1"/>
  <c r="AN167" i="13"/>
  <c r="BH7" i="2"/>
  <c r="BH5" i="2"/>
  <c r="BH39" i="2"/>
  <c r="BI8" i="2"/>
  <c r="AD122" i="13"/>
  <c r="AD121" i="13"/>
  <c r="AD123" i="13" s="1"/>
  <c r="AJ176" i="13"/>
  <c r="AJ174" i="13" s="1"/>
  <c r="AJ178" i="13" s="1"/>
  <c r="CZ166" i="14"/>
  <c r="CZ170" i="14" s="1"/>
  <c r="CZ171" i="14" s="1"/>
  <c r="CZ173" i="14" s="1"/>
  <c r="AR19" i="2"/>
  <c r="AR18" i="2"/>
  <c r="AR14" i="2"/>
  <c r="AR17" i="2"/>
  <c r="AI213" i="13" l="1"/>
  <c r="AI214" i="13" s="1"/>
  <c r="AI223" i="13" s="1"/>
  <c r="EJ154" i="14"/>
  <c r="AV162" i="13" s="1"/>
  <c r="AR28" i="2"/>
  <c r="AR25" i="1"/>
  <c r="AR30" i="2"/>
  <c r="AR46" i="2" s="1"/>
  <c r="AR47" i="2" s="1"/>
  <c r="AR48" i="2" s="1"/>
  <c r="AR49" i="2" s="1"/>
  <c r="AR55" i="2" s="1"/>
  <c r="BF28" i="3"/>
  <c r="BG25" i="3" s="1"/>
  <c r="BF30" i="3"/>
  <c r="BF46" i="3" s="1"/>
  <c r="BF47" i="3" s="1"/>
  <c r="BF48" i="3" s="1"/>
  <c r="BF49" i="3" s="1"/>
  <c r="BF55" i="3" s="1"/>
  <c r="AF2" i="10"/>
  <c r="AE4" i="10"/>
  <c r="AE3" i="10"/>
  <c r="AE5" i="10" s="1"/>
  <c r="BH38" i="2"/>
  <c r="BH36" i="2"/>
  <c r="M209" i="12"/>
  <c r="M210" i="12" s="1"/>
  <c r="M219" i="12" s="1"/>
  <c r="M220" i="12" s="1"/>
  <c r="M177" i="12"/>
  <c r="DT159" i="14"/>
  <c r="DU153" i="14"/>
  <c r="AF5" i="9"/>
  <c r="AE3" i="9"/>
  <c r="AE2" i="9"/>
  <c r="AE4" i="9" s="1"/>
  <c r="DW130" i="14"/>
  <c r="DW136" i="14" s="1"/>
  <c r="DW143" i="14" s="1"/>
  <c r="DX131" i="14"/>
  <c r="D41" i="4"/>
  <c r="D42" i="4" s="1"/>
  <c r="AN202" i="13"/>
  <c r="BK146" i="13"/>
  <c r="BK195" i="13" s="1"/>
  <c r="GC142" i="14"/>
  <c r="AT221" i="13"/>
  <c r="J48" i="4"/>
  <c r="GH138" i="14"/>
  <c r="GF138" i="14"/>
  <c r="GE142" i="14"/>
  <c r="BF39" i="3"/>
  <c r="BF5" i="3"/>
  <c r="BG8" i="3"/>
  <c r="BF7" i="3"/>
  <c r="AE44" i="9"/>
  <c r="AE50" i="9" s="1"/>
  <c r="AE70" i="9"/>
  <c r="AO200" i="13"/>
  <c r="O157" i="12"/>
  <c r="E22" i="4"/>
  <c r="E24" i="4" s="1"/>
  <c r="AO167" i="13"/>
  <c r="F15" i="4"/>
  <c r="F17" i="4" s="1"/>
  <c r="AP144" i="13"/>
  <c r="AP151" i="13" s="1"/>
  <c r="BE38" i="3"/>
  <c r="BE36" i="3"/>
  <c r="AB224" i="13"/>
  <c r="AA226" i="13"/>
  <c r="D57" i="4"/>
  <c r="BJ150" i="13"/>
  <c r="G140" i="11"/>
  <c r="V142" i="12"/>
  <c r="Z16" i="4"/>
  <c r="AK176" i="13"/>
  <c r="AK174" i="13" s="1"/>
  <c r="AK178" i="13" s="1"/>
  <c r="DC166" i="14"/>
  <c r="DC170" i="14" s="1"/>
  <c r="DC171" i="14" s="1"/>
  <c r="DC173" i="14" s="1"/>
  <c r="AQ32" i="3"/>
  <c r="AQ15" i="3"/>
  <c r="AR9" i="3"/>
  <c r="D17" i="5"/>
  <c r="AQ61" i="3"/>
  <c r="DH168" i="14"/>
  <c r="DF168" i="14"/>
  <c r="DE166" i="14"/>
  <c r="DE170" i="14" s="1"/>
  <c r="DE171" i="14" s="1"/>
  <c r="DE173" i="14" s="1"/>
  <c r="AU218" i="13"/>
  <c r="Q158" i="12"/>
  <c r="Q214" i="12" s="1"/>
  <c r="Q217" i="12" s="1"/>
  <c r="K21" i="4"/>
  <c r="CO115" i="14"/>
  <c r="CQ115" i="14" s="1"/>
  <c r="CR2" i="14"/>
  <c r="CQ2" i="14"/>
  <c r="CO4" i="14"/>
  <c r="CO3" i="14"/>
  <c r="AF284" i="13"/>
  <c r="AF271" i="13"/>
  <c r="AF298" i="13"/>
  <c r="AF363" i="13"/>
  <c r="AF370" i="13"/>
  <c r="AF376" i="13" s="1"/>
  <c r="AF328" i="13"/>
  <c r="AF253" i="13"/>
  <c r="AF340" i="13"/>
  <c r="AF229" i="13"/>
  <c r="AF186" i="13"/>
  <c r="AF120" i="13"/>
  <c r="AF6" i="13"/>
  <c r="AG4" i="13"/>
  <c r="AF5" i="13"/>
  <c r="AF7" i="13" s="1"/>
  <c r="BF168" i="13"/>
  <c r="AE122" i="13"/>
  <c r="AE121" i="13"/>
  <c r="AE123" i="13" s="1"/>
  <c r="T215" i="12"/>
  <c r="AQ18" i="1"/>
  <c r="AQ19" i="1"/>
  <c r="AQ14" i="1"/>
  <c r="AQ17" i="1"/>
  <c r="E16" i="5"/>
  <c r="AR15" i="2"/>
  <c r="AR32" i="2"/>
  <c r="AS9" i="2"/>
  <c r="AR60" i="2"/>
  <c r="BE219" i="13"/>
  <c r="AP193" i="13"/>
  <c r="E15" i="4"/>
  <c r="E17" i="4" s="1"/>
  <c r="AO144" i="13"/>
  <c r="AO151" i="13" s="1"/>
  <c r="AO193" i="13"/>
  <c r="AJ213" i="13"/>
  <c r="AJ214" i="13" s="1"/>
  <c r="AJ223" i="13" s="1"/>
  <c r="FS160" i="14"/>
  <c r="FQ160" i="14"/>
  <c r="BG8" i="1"/>
  <c r="BF39" i="1"/>
  <c r="BF36" i="1" s="1"/>
  <c r="BF7" i="1"/>
  <c r="BF38" i="1" s="1"/>
  <c r="BF5" i="1"/>
  <c r="C61" i="4"/>
  <c r="DU130" i="14"/>
  <c r="DU136" i="14" s="1"/>
  <c r="DU143" i="14" s="1"/>
  <c r="AQ139" i="13"/>
  <c r="AQ138" i="13" s="1"/>
  <c r="AQ193" i="13" s="1"/>
  <c r="O140" i="12"/>
  <c r="O147" i="12" s="1"/>
  <c r="O189" i="12"/>
  <c r="BJ8" i="2"/>
  <c r="BI39" i="2"/>
  <c r="BI5" i="2"/>
  <c r="BI7" i="2"/>
  <c r="AP161" i="13"/>
  <c r="DR159" i="14"/>
  <c r="F56" i="4" l="1"/>
  <c r="E56" i="4"/>
  <c r="DX153" i="14"/>
  <c r="DW159" i="14"/>
  <c r="G144" i="11"/>
  <c r="G188" i="11"/>
  <c r="BF36" i="3"/>
  <c r="BF38" i="3"/>
  <c r="M222" i="12"/>
  <c r="V146" i="12"/>
  <c r="V191" i="12"/>
  <c r="BL146" i="13"/>
  <c r="GF142" i="14"/>
  <c r="BG168" i="13"/>
  <c r="FV160" i="14"/>
  <c r="FT160" i="14"/>
  <c r="GK138" i="14"/>
  <c r="GH142" i="14"/>
  <c r="GI138" i="14"/>
  <c r="CR115" i="14"/>
  <c r="CT115" i="14" s="1"/>
  <c r="CU2" i="14"/>
  <c r="CR3" i="14"/>
  <c r="CT2" i="14"/>
  <c r="CR4" i="14"/>
  <c r="AC224" i="13"/>
  <c r="AB226" i="13"/>
  <c r="BG5" i="1"/>
  <c r="BH8" i="1"/>
  <c r="BG39" i="1"/>
  <c r="BG36" i="1" s="1"/>
  <c r="BG7" i="1"/>
  <c r="BG38" i="1" s="1"/>
  <c r="BF219" i="13"/>
  <c r="AP200" i="13"/>
  <c r="F41" i="4" s="1"/>
  <c r="F42" i="4" s="1"/>
  <c r="F22" i="4"/>
  <c r="F24" i="4" s="1"/>
  <c r="AP167" i="13"/>
  <c r="AQ32" i="1"/>
  <c r="AQ15" i="1"/>
  <c r="D15" i="5"/>
  <c r="AQ60" i="1"/>
  <c r="AJ374" i="13"/>
  <c r="AJ181" i="13"/>
  <c r="AU221" i="13"/>
  <c r="K48" i="4"/>
  <c r="BK150" i="13"/>
  <c r="AA16" i="4"/>
  <c r="AF4" i="10"/>
  <c r="AG2" i="10"/>
  <c r="AF3" i="10"/>
  <c r="AF5" i="10" s="1"/>
  <c r="DK168" i="14"/>
  <c r="DH166" i="14"/>
  <c r="DH170" i="14" s="1"/>
  <c r="DH171" i="14" s="1"/>
  <c r="DH173" i="14" s="1"/>
  <c r="DI168" i="14"/>
  <c r="E57" i="4"/>
  <c r="D61" i="4"/>
  <c r="O196" i="12"/>
  <c r="O198" i="12" s="1"/>
  <c r="O163" i="12"/>
  <c r="DX130" i="14"/>
  <c r="DX136" i="14" s="1"/>
  <c r="DX143" i="14" s="1"/>
  <c r="AR139" i="13"/>
  <c r="BG28" i="3"/>
  <c r="BH25" i="3" s="1"/>
  <c r="BG30" i="3"/>
  <c r="BG46" i="3" s="1"/>
  <c r="BG47" i="3" s="1"/>
  <c r="BG48" i="3" s="1"/>
  <c r="BG49" i="3" s="1"/>
  <c r="BG55" i="3" s="1"/>
  <c r="DZ130" i="14"/>
  <c r="DZ136" i="14" s="1"/>
  <c r="DZ143" i="14" s="1"/>
  <c r="EA131" i="14"/>
  <c r="AF122" i="13"/>
  <c r="AF121" i="13"/>
  <c r="AF123" i="13" s="1"/>
  <c r="AR28" i="1"/>
  <c r="AR61" i="1" s="1"/>
  <c r="AR30" i="1"/>
  <c r="AR46" i="1" s="1"/>
  <c r="AR47" i="1" s="1"/>
  <c r="AR48" i="1" s="1"/>
  <c r="AR49" i="1" s="1"/>
  <c r="AR55" i="1" s="1"/>
  <c r="AS19" i="2"/>
  <c r="AS18" i="2"/>
  <c r="AS14" i="2"/>
  <c r="AS17" i="2"/>
  <c r="AF70" i="9"/>
  <c r="AF44" i="9"/>
  <c r="AF50" i="9" s="1"/>
  <c r="AS25" i="2"/>
  <c r="AR61" i="2"/>
  <c r="E41" i="4"/>
  <c r="E42" i="4" s="1"/>
  <c r="AO202" i="13"/>
  <c r="DF166" i="14"/>
  <c r="AL176" i="13"/>
  <c r="AV218" i="13"/>
  <c r="L21" i="4"/>
  <c r="EM154" i="14"/>
  <c r="AW162" i="13" s="1"/>
  <c r="AR17" i="3"/>
  <c r="AR14" i="3"/>
  <c r="AR19" i="3"/>
  <c r="AR18" i="3"/>
  <c r="AR9" i="1"/>
  <c r="AG5" i="9"/>
  <c r="AF3" i="9"/>
  <c r="AF2" i="9"/>
  <c r="AF4" i="9" s="1"/>
  <c r="AK213" i="13"/>
  <c r="AK214" i="13" s="1"/>
  <c r="AK223" i="13" s="1"/>
  <c r="AQ161" i="13"/>
  <c r="DU159" i="14"/>
  <c r="AI374" i="13"/>
  <c r="AI181" i="13"/>
  <c r="BI38" i="2"/>
  <c r="BI36" i="2"/>
  <c r="AG298" i="13"/>
  <c r="AG370" i="13"/>
  <c r="AG376" i="13" s="1"/>
  <c r="AG363" i="13"/>
  <c r="AG328" i="13"/>
  <c r="AG271" i="13"/>
  <c r="AG253" i="13"/>
  <c r="AG229" i="13"/>
  <c r="AG186" i="13"/>
  <c r="AG340" i="13"/>
  <c r="AG284" i="13"/>
  <c r="AG120" i="13"/>
  <c r="AH4" i="13"/>
  <c r="AG6" i="13"/>
  <c r="AG5" i="13"/>
  <c r="AG7" i="13" s="1"/>
  <c r="BK8" i="2"/>
  <c r="BJ39" i="2"/>
  <c r="BJ7" i="2"/>
  <c r="BJ5" i="2"/>
  <c r="G15" i="4"/>
  <c r="G17" i="4" s="1"/>
  <c r="AQ144" i="13"/>
  <c r="AQ151" i="13" s="1"/>
  <c r="BH8" i="3"/>
  <c r="BG7" i="3"/>
  <c r="BG62" i="3"/>
  <c r="BG5" i="3"/>
  <c r="BG39" i="3"/>
  <c r="AQ16" i="4"/>
  <c r="AY16" i="4"/>
  <c r="BF62" i="3"/>
  <c r="AP202" i="13" l="1"/>
  <c r="AG4" i="10"/>
  <c r="AG3" i="10"/>
  <c r="AG5" i="10" s="1"/>
  <c r="AH2" i="10"/>
  <c r="GL138" i="14"/>
  <c r="GK142" i="14"/>
  <c r="GN138" i="14"/>
  <c r="F57" i="4"/>
  <c r="BH168" i="13"/>
  <c r="FY160" i="14"/>
  <c r="FW160" i="14"/>
  <c r="AR15" i="3"/>
  <c r="AR32" i="3"/>
  <c r="AS9" i="3"/>
  <c r="E17" i="5"/>
  <c r="AR61" i="3"/>
  <c r="BG219" i="13"/>
  <c r="U164" i="12"/>
  <c r="AG122" i="13"/>
  <c r="AG121" i="13"/>
  <c r="AG123" i="13" s="1"/>
  <c r="BI8" i="3"/>
  <c r="BH39" i="3"/>
  <c r="BH7" i="3"/>
  <c r="BH5" i="3"/>
  <c r="EP154" i="14"/>
  <c r="AX162" i="13" s="1"/>
  <c r="EA130" i="14"/>
  <c r="EA136" i="14" s="1"/>
  <c r="EA143" i="14" s="1"/>
  <c r="AS139" i="13"/>
  <c r="AS138" i="13" s="1"/>
  <c r="BG38" i="3"/>
  <c r="BG36" i="3"/>
  <c r="AW218" i="13"/>
  <c r="M21" i="4"/>
  <c r="G56" i="4"/>
  <c r="AV221" i="13"/>
  <c r="L48" i="4"/>
  <c r="EC130" i="14"/>
  <c r="EC136" i="14" s="1"/>
  <c r="EC143" i="14" s="1"/>
  <c r="ED131" i="14"/>
  <c r="BL150" i="13"/>
  <c r="AB16" i="4"/>
  <c r="AR18" i="1"/>
  <c r="AR19" i="1"/>
  <c r="AR14" i="1"/>
  <c r="AR17" i="1"/>
  <c r="F61" i="4"/>
  <c r="BI8" i="1"/>
  <c r="BH39" i="1"/>
  <c r="BH36" i="1" s="1"/>
  <c r="BH7" i="1"/>
  <c r="BH38" i="1" s="1"/>
  <c r="BH5" i="1"/>
  <c r="BH28" i="3"/>
  <c r="BI25" i="3" s="1"/>
  <c r="BH30" i="3"/>
  <c r="BH46" i="3" s="1"/>
  <c r="BH47" i="3" s="1"/>
  <c r="BH48" i="3" s="1"/>
  <c r="BH49" i="3" s="1"/>
  <c r="BH55" i="3" s="1"/>
  <c r="AL174" i="13"/>
  <c r="AL178" i="13" s="1"/>
  <c r="E170" i="11"/>
  <c r="E168" i="11" s="1"/>
  <c r="E172" i="11" s="1"/>
  <c r="N172" i="12"/>
  <c r="N170" i="12" s="1"/>
  <c r="N174" i="12" s="1"/>
  <c r="AR138" i="13"/>
  <c r="P135" i="12"/>
  <c r="P134" i="12" s="1"/>
  <c r="AH370" i="13"/>
  <c r="AH376" i="13" s="1"/>
  <c r="AH298" i="13"/>
  <c r="AH340" i="13"/>
  <c r="AH363" i="13"/>
  <c r="AH284" i="13"/>
  <c r="AH229" i="13"/>
  <c r="AH271" i="13"/>
  <c r="AH328" i="13"/>
  <c r="AH253" i="13"/>
  <c r="AH120" i="13"/>
  <c r="AI4" i="13"/>
  <c r="AH186" i="13"/>
  <c r="AH5" i="13"/>
  <c r="AH7" i="13" s="1"/>
  <c r="AH6" i="13"/>
  <c r="E61" i="4"/>
  <c r="BL195" i="13"/>
  <c r="AD224" i="13"/>
  <c r="AC226" i="13"/>
  <c r="BJ38" i="2"/>
  <c r="BJ36" i="2"/>
  <c r="BK5" i="2"/>
  <c r="BK39" i="2"/>
  <c r="BL8" i="2"/>
  <c r="BK7" i="2"/>
  <c r="AG44" i="9"/>
  <c r="AG50" i="9" s="1"/>
  <c r="AG70" i="9"/>
  <c r="AO41" i="5"/>
  <c r="DI166" i="14"/>
  <c r="DI170" i="14" s="1"/>
  <c r="DI171" i="14" s="1"/>
  <c r="DI173" i="14" s="1"/>
  <c r="AM176" i="13"/>
  <c r="AM174" i="13" s="1"/>
  <c r="AM178" i="13" s="1"/>
  <c r="CU115" i="14"/>
  <c r="CW115" i="14" s="1"/>
  <c r="CU4" i="14"/>
  <c r="CU3" i="14"/>
  <c r="CX2" i="14"/>
  <c r="CW2" i="14"/>
  <c r="DF170" i="14"/>
  <c r="DF171" i="14" s="1"/>
  <c r="DF173" i="14" s="1"/>
  <c r="AS25" i="1"/>
  <c r="AS28" i="2"/>
  <c r="AS30" i="2"/>
  <c r="AS46" i="2" s="1"/>
  <c r="AS47" i="2" s="1"/>
  <c r="AS48" i="2" s="1"/>
  <c r="AS49" i="2" s="1"/>
  <c r="AS55" i="2" s="1"/>
  <c r="AQ200" i="13"/>
  <c r="G22" i="4"/>
  <c r="G24" i="4" s="1"/>
  <c r="AQ167" i="13"/>
  <c r="AK374" i="13"/>
  <c r="AK181" i="13"/>
  <c r="F16" i="5"/>
  <c r="AT9" i="2"/>
  <c r="AS15" i="2"/>
  <c r="AS60" i="2"/>
  <c r="DN168" i="14"/>
  <c r="DK166" i="14"/>
  <c r="DK170" i="14" s="1"/>
  <c r="DK171" i="14" s="1"/>
  <c r="DK173" i="14" s="1"/>
  <c r="DL168" i="14"/>
  <c r="AR161" i="13"/>
  <c r="DX159" i="14"/>
  <c r="BM146" i="13"/>
  <c r="BM195" i="13" s="1"/>
  <c r="GI142" i="14"/>
  <c r="EA153" i="14"/>
  <c r="DZ159" i="14"/>
  <c r="AG2" i="9"/>
  <c r="AG4" i="9" s="1"/>
  <c r="AG3" i="9"/>
  <c r="AH5" i="9"/>
  <c r="E174" i="11" l="1"/>
  <c r="I15" i="4"/>
  <c r="I17" i="4" s="1"/>
  <c r="AS144" i="13"/>
  <c r="AS151" i="13" s="1"/>
  <c r="AX218" i="13"/>
  <c r="R158" i="12"/>
  <c r="R214" i="12" s="1"/>
  <c r="R217" i="12" s="1"/>
  <c r="F156" i="11"/>
  <c r="F211" i="11" s="1"/>
  <c r="F214" i="11" s="1"/>
  <c r="N21" i="4"/>
  <c r="BI168" i="13"/>
  <c r="AS193" i="13"/>
  <c r="H15" i="4"/>
  <c r="H17" i="4" s="1"/>
  <c r="AR144" i="13"/>
  <c r="AR151" i="13" s="1"/>
  <c r="AR193" i="13"/>
  <c r="ES154" i="14"/>
  <c r="AY162" i="13" s="1"/>
  <c r="N209" i="12"/>
  <c r="N210" i="12" s="1"/>
  <c r="N219" i="12" s="1"/>
  <c r="N220" i="12" s="1"/>
  <c r="N177" i="12"/>
  <c r="GB160" i="14"/>
  <c r="FZ160" i="14"/>
  <c r="E206" i="11"/>
  <c r="E207" i="11" s="1"/>
  <c r="E216" i="11" s="1"/>
  <c r="E217" i="11" s="1"/>
  <c r="ED130" i="14"/>
  <c r="ED136" i="14" s="1"/>
  <c r="ED143" i="14" s="1"/>
  <c r="AT139" i="13"/>
  <c r="AT138" i="13" s="1"/>
  <c r="BH219" i="13"/>
  <c r="G41" i="4"/>
  <c r="G42" i="4" s="1"/>
  <c r="AQ202" i="13"/>
  <c r="AL213" i="13"/>
  <c r="AL214" i="13" s="1"/>
  <c r="AL223" i="13" s="1"/>
  <c r="EF130" i="14"/>
  <c r="EF136" i="14" s="1"/>
  <c r="EF143" i="14" s="1"/>
  <c r="EG131" i="14"/>
  <c r="AH2" i="9"/>
  <c r="AH4" i="9" s="1"/>
  <c r="AH3" i="9"/>
  <c r="AI5" i="9"/>
  <c r="AH44" i="9"/>
  <c r="AH50" i="9" s="1"/>
  <c r="AH70" i="9"/>
  <c r="BI28" i="3"/>
  <c r="BJ25" i="3" s="1"/>
  <c r="BI30" i="3"/>
  <c r="BI46" i="3" s="1"/>
  <c r="BI47" i="3" s="1"/>
  <c r="BI48" i="3" s="1"/>
  <c r="BI49" i="3" s="1"/>
  <c r="BI55" i="3" s="1"/>
  <c r="BH38" i="3"/>
  <c r="BH36" i="3"/>
  <c r="BI5" i="3"/>
  <c r="BI39" i="3"/>
  <c r="BI7" i="3"/>
  <c r="BJ8" i="3"/>
  <c r="AT25" i="2"/>
  <c r="AS61" i="2"/>
  <c r="BM8" i="2"/>
  <c r="BL7" i="2"/>
  <c r="BL5" i="2"/>
  <c r="BL39" i="2"/>
  <c r="BH62" i="3"/>
  <c r="GQ138" i="14"/>
  <c r="GN142" i="14"/>
  <c r="GO138" i="14"/>
  <c r="BN146" i="13"/>
  <c r="GL142" i="14"/>
  <c r="AW221" i="13"/>
  <c r="M48" i="4"/>
  <c r="AH4" i="10"/>
  <c r="AH3" i="10"/>
  <c r="AH5" i="10" s="1"/>
  <c r="AI2" i="10"/>
  <c r="G57" i="4"/>
  <c r="AR200" i="13"/>
  <c r="P157" i="12"/>
  <c r="H22" i="4"/>
  <c r="H24" i="4" s="1"/>
  <c r="AR167" i="13"/>
  <c r="U215" i="12"/>
  <c r="P140" i="12"/>
  <c r="P147" i="12" s="1"/>
  <c r="P189" i="12"/>
  <c r="BK38" i="2"/>
  <c r="BK36" i="2"/>
  <c r="AS28" i="1"/>
  <c r="AS61" i="1" s="1"/>
  <c r="AS30" i="1"/>
  <c r="AS46" i="1" s="1"/>
  <c r="AS47" i="1" s="1"/>
  <c r="AS48" i="1" s="1"/>
  <c r="AS49" i="1" s="1"/>
  <c r="AS55" i="1" s="1"/>
  <c r="AI370" i="13"/>
  <c r="AI376" i="13" s="1"/>
  <c r="AI340" i="13"/>
  <c r="AI328" i="13"/>
  <c r="AI363" i="13"/>
  <c r="AI284" i="13"/>
  <c r="AI253" i="13"/>
  <c r="AI298" i="13"/>
  <c r="AI229" i="13"/>
  <c r="AI186" i="13"/>
  <c r="AI271" i="13"/>
  <c r="AI120" i="13"/>
  <c r="AI6" i="13"/>
  <c r="AI5" i="13"/>
  <c r="AI7" i="13" s="1"/>
  <c r="AJ4" i="13"/>
  <c r="AH121" i="13"/>
  <c r="AH123" i="13" s="1"/>
  <c r="AH122" i="13"/>
  <c r="BJ8" i="1"/>
  <c r="BI7" i="1"/>
  <c r="BI38" i="1" s="1"/>
  <c r="BI39" i="1"/>
  <c r="BI36" i="1" s="1"/>
  <c r="BI5" i="1"/>
  <c r="DQ168" i="14"/>
  <c r="DN166" i="14"/>
  <c r="DN170" i="14" s="1"/>
  <c r="DN171" i="14" s="1"/>
  <c r="DN173" i="14" s="1"/>
  <c r="DO168" i="14"/>
  <c r="AR32" i="1"/>
  <c r="AR15" i="1"/>
  <c r="E15" i="5"/>
  <c r="AR60" i="1"/>
  <c r="AS32" i="2"/>
  <c r="ED153" i="14"/>
  <c r="EC159" i="14"/>
  <c r="AS161" i="13"/>
  <c r="EA159" i="14"/>
  <c r="BM150" i="13"/>
  <c r="W142" i="12"/>
  <c r="AC16" i="4"/>
  <c r="AR16" i="4" s="1"/>
  <c r="AN176" i="13"/>
  <c r="AN174" i="13" s="1"/>
  <c r="AN178" i="13" s="1"/>
  <c r="DL166" i="14"/>
  <c r="DL170" i="14" s="1"/>
  <c r="DL171" i="14" s="1"/>
  <c r="DL173" i="14" s="1"/>
  <c r="AE224" i="13"/>
  <c r="AD226" i="13"/>
  <c r="AM213" i="13"/>
  <c r="AM214" i="13" s="1"/>
  <c r="DI176" i="14"/>
  <c r="AT18" i="2"/>
  <c r="AT14" i="2"/>
  <c r="AT17" i="2"/>
  <c r="AT19" i="2"/>
  <c r="CX115" i="14"/>
  <c r="CZ115" i="14" s="1"/>
  <c r="DA2" i="14"/>
  <c r="CZ2" i="14"/>
  <c r="CX4" i="14"/>
  <c r="CX3" i="14"/>
  <c r="AS14" i="3"/>
  <c r="AS19" i="3"/>
  <c r="AS18" i="3"/>
  <c r="AS17" i="3"/>
  <c r="AS9" i="1"/>
  <c r="AI121" i="13" l="1"/>
  <c r="AI123" i="13" s="1"/>
  <c r="AI122" i="13"/>
  <c r="AD16" i="4"/>
  <c r="BN150" i="13"/>
  <c r="GE160" i="14"/>
  <c r="GC160" i="14"/>
  <c r="G16" i="5"/>
  <c r="AU9" i="2"/>
  <c r="AT32" i="2"/>
  <c r="AT15" i="2"/>
  <c r="AT60" i="2"/>
  <c r="BJ28" i="3"/>
  <c r="BK25" i="3" s="1"/>
  <c r="BJ30" i="3"/>
  <c r="BJ46" i="3" s="1"/>
  <c r="BJ47" i="3" s="1"/>
  <c r="BJ48" i="3" s="1"/>
  <c r="BJ49" i="3" s="1"/>
  <c r="BJ55" i="3" s="1"/>
  <c r="H57" i="4"/>
  <c r="P196" i="12"/>
  <c r="P198" i="12" s="1"/>
  <c r="P163" i="12"/>
  <c r="GR138" i="14"/>
  <c r="GQ142" i="14"/>
  <c r="GT138" i="14"/>
  <c r="AI44" i="9"/>
  <c r="AI50" i="9" s="1"/>
  <c r="AI70" i="9"/>
  <c r="N222" i="12"/>
  <c r="AI2" i="9"/>
  <c r="AI4" i="9" s="1"/>
  <c r="AJ5" i="9"/>
  <c r="AI3" i="9"/>
  <c r="DO166" i="14"/>
  <c r="DO170" i="14" s="1"/>
  <c r="DO171" i="14" s="1"/>
  <c r="DO173" i="14" s="1"/>
  <c r="AO176" i="13"/>
  <c r="BL38" i="2"/>
  <c r="BL36" i="2"/>
  <c r="EV154" i="14"/>
  <c r="AZ162" i="13" s="1"/>
  <c r="BO146" i="13"/>
  <c r="GO142" i="14"/>
  <c r="AM374" i="13"/>
  <c r="AM181" i="13"/>
  <c r="C27" i="4"/>
  <c r="EG130" i="14"/>
  <c r="EG136" i="14" s="1"/>
  <c r="EG143" i="14" s="1"/>
  <c r="AU139" i="13"/>
  <c r="AY218" i="13"/>
  <c r="O21" i="4"/>
  <c r="H41" i="4"/>
  <c r="H42" i="4" s="1"/>
  <c r="AR202" i="13"/>
  <c r="AJ2" i="10"/>
  <c r="AI4" i="10"/>
  <c r="AI3" i="10"/>
  <c r="AI5" i="10" s="1"/>
  <c r="AN213" i="13"/>
  <c r="AN214" i="13" s="1"/>
  <c r="BN8" i="2"/>
  <c r="BM7" i="2"/>
  <c r="BM5" i="2"/>
  <c r="BM39" i="2"/>
  <c r="AL374" i="13"/>
  <c r="AL181" i="13"/>
  <c r="H56" i="4"/>
  <c r="AF224" i="13"/>
  <c r="AE226" i="13"/>
  <c r="AT28" i="2"/>
  <c r="AT25" i="1"/>
  <c r="AT30" i="2"/>
  <c r="AT46" i="2" s="1"/>
  <c r="AT47" i="2" s="1"/>
  <c r="AT48" i="2" s="1"/>
  <c r="AT49" i="2" s="1"/>
  <c r="AT55" i="2" s="1"/>
  <c r="BI219" i="13"/>
  <c r="AS19" i="1"/>
  <c r="AS14" i="1"/>
  <c r="AS17" i="1"/>
  <c r="AS18" i="1"/>
  <c r="G61" i="4"/>
  <c r="BJ62" i="3"/>
  <c r="BJ39" i="3"/>
  <c r="BK8" i="3"/>
  <c r="BJ7" i="3"/>
  <c r="BJ5" i="3"/>
  <c r="EI130" i="14"/>
  <c r="EI136" i="14" s="1"/>
  <c r="EI143" i="14" s="1"/>
  <c r="EJ131" i="14"/>
  <c r="AT9" i="3"/>
  <c r="AS32" i="3"/>
  <c r="AS15" i="3"/>
  <c r="F17" i="5"/>
  <c r="AS61" i="3"/>
  <c r="BI38" i="3"/>
  <c r="BI36" i="3"/>
  <c r="J15" i="4"/>
  <c r="J17" i="4" s="1"/>
  <c r="AT144" i="13"/>
  <c r="AT151" i="13" s="1"/>
  <c r="AX221" i="13"/>
  <c r="N48" i="4"/>
  <c r="W146" i="12"/>
  <c r="W191" i="12"/>
  <c r="EF159" i="14"/>
  <c r="EG153" i="14"/>
  <c r="BI62" i="3"/>
  <c r="I56" i="4"/>
  <c r="DQ166" i="14"/>
  <c r="DQ170" i="14" s="1"/>
  <c r="DQ171" i="14" s="1"/>
  <c r="DQ173" i="14" s="1"/>
  <c r="DT168" i="14"/>
  <c r="DR168" i="14"/>
  <c r="DA115" i="14"/>
  <c r="DC115" i="14" s="1"/>
  <c r="DA3" i="14"/>
  <c r="DC2" i="14"/>
  <c r="DA4" i="14"/>
  <c r="DD2" i="14"/>
  <c r="AT161" i="13"/>
  <c r="ED159" i="14"/>
  <c r="E219" i="11"/>
  <c r="AT193" i="13"/>
  <c r="C47" i="4"/>
  <c r="C49" i="4" s="1"/>
  <c r="C63" i="4" s="1"/>
  <c r="AM223" i="13"/>
  <c r="BN195" i="13"/>
  <c r="AS200" i="13"/>
  <c r="AS202" i="13" s="1"/>
  <c r="I22" i="4"/>
  <c r="I24" i="4" s="1"/>
  <c r="AS167" i="13"/>
  <c r="BJ168" i="13"/>
  <c r="BK8" i="1"/>
  <c r="BJ7" i="1"/>
  <c r="BJ38" i="1" s="1"/>
  <c r="BJ39" i="1"/>
  <c r="BJ36" i="1" s="1"/>
  <c r="BJ5" i="1"/>
  <c r="AJ363" i="13"/>
  <c r="AJ328" i="13"/>
  <c r="AJ298" i="13"/>
  <c r="AJ284" i="13"/>
  <c r="AJ340" i="13"/>
  <c r="AJ370" i="13"/>
  <c r="AJ376" i="13" s="1"/>
  <c r="AJ229" i="13"/>
  <c r="AJ186" i="13"/>
  <c r="AJ253" i="13"/>
  <c r="AJ271" i="13"/>
  <c r="AK4" i="13"/>
  <c r="AJ120" i="13"/>
  <c r="AJ5" i="13"/>
  <c r="AJ7" i="13" s="1"/>
  <c r="AJ6" i="13"/>
  <c r="J56" i="4" l="1"/>
  <c r="DR166" i="14"/>
  <c r="DR170" i="14" s="1"/>
  <c r="DR171" i="14" s="1"/>
  <c r="DR173" i="14" s="1"/>
  <c r="AP176" i="13"/>
  <c r="AP174" i="13" s="1"/>
  <c r="AP178" i="13" s="1"/>
  <c r="AT18" i="3"/>
  <c r="AT14" i="3"/>
  <c r="AT19" i="3"/>
  <c r="AT17" i="3"/>
  <c r="AT9" i="1"/>
  <c r="I41" i="4"/>
  <c r="I42" i="4" s="1"/>
  <c r="GW138" i="14"/>
  <c r="GU138" i="14"/>
  <c r="GT142" i="14"/>
  <c r="EJ130" i="14"/>
  <c r="EJ136" i="14" s="1"/>
  <c r="EJ143" i="14" s="1"/>
  <c r="AV139" i="13"/>
  <c r="AV138" i="13" s="1"/>
  <c r="H61" i="4"/>
  <c r="AG224" i="13"/>
  <c r="AF226" i="13"/>
  <c r="BP146" i="13"/>
  <c r="BP195" i="13" s="1"/>
  <c r="GR142" i="14"/>
  <c r="AY221" i="13"/>
  <c r="O48" i="4"/>
  <c r="AU138" i="13"/>
  <c r="Q135" i="12"/>
  <c r="Q134" i="12" s="1"/>
  <c r="BK39" i="1"/>
  <c r="BK36" i="1" s="1"/>
  <c r="BK7" i="1"/>
  <c r="BK38" i="1" s="1"/>
  <c r="BK5" i="1"/>
  <c r="BL8" i="1"/>
  <c r="BJ219" i="13"/>
  <c r="V164" i="12"/>
  <c r="G162" i="11"/>
  <c r="AU161" i="13"/>
  <c r="EG159" i="14"/>
  <c r="BL8" i="3"/>
  <c r="BK5" i="3"/>
  <c r="BK39" i="3"/>
  <c r="BK7" i="3"/>
  <c r="BK62" i="3"/>
  <c r="BM38" i="2"/>
  <c r="BM36" i="2"/>
  <c r="C58" i="4"/>
  <c r="C28" i="4"/>
  <c r="C30" i="4" s="1"/>
  <c r="BJ38" i="3"/>
  <c r="BJ36" i="3"/>
  <c r="EJ153" i="14"/>
  <c r="EI159" i="14"/>
  <c r="I57" i="4"/>
  <c r="BK28" i="3"/>
  <c r="BL25" i="3" s="1"/>
  <c r="BK30" i="3"/>
  <c r="BK46" i="3" s="1"/>
  <c r="BK47" i="3" s="1"/>
  <c r="BK48" i="3" s="1"/>
  <c r="BK49" i="3" s="1"/>
  <c r="BK55" i="3" s="1"/>
  <c r="EL130" i="14"/>
  <c r="EL136" i="14" s="1"/>
  <c r="EL143" i="14" s="1"/>
  <c r="EM131" i="14"/>
  <c r="BO8" i="2"/>
  <c r="BN5" i="2"/>
  <c r="BN39" i="2"/>
  <c r="BN7" i="2"/>
  <c r="AE16" i="4"/>
  <c r="BO150" i="13"/>
  <c r="AZ218" i="13"/>
  <c r="P21" i="4"/>
  <c r="AN374" i="13"/>
  <c r="AN181" i="13"/>
  <c r="D27" i="4"/>
  <c r="EY154" i="14"/>
  <c r="BA162" i="13" s="1"/>
  <c r="D47" i="4"/>
  <c r="D49" i="4" s="1"/>
  <c r="AN223" i="13"/>
  <c r="AU19" i="2"/>
  <c r="AU18" i="2"/>
  <c r="AU14" i="2"/>
  <c r="AU17" i="2"/>
  <c r="AK363" i="13"/>
  <c r="AK271" i="13"/>
  <c r="AK298" i="13"/>
  <c r="AK253" i="13"/>
  <c r="AK340" i="13"/>
  <c r="AK370" i="13"/>
  <c r="AK376" i="13" s="1"/>
  <c r="AK186" i="13"/>
  <c r="AK229" i="13"/>
  <c r="AK284" i="13"/>
  <c r="AK328" i="13"/>
  <c r="AK6" i="13"/>
  <c r="AK5" i="13"/>
  <c r="AK7" i="13" s="1"/>
  <c r="AK120" i="13"/>
  <c r="AL4" i="13"/>
  <c r="AS32" i="1"/>
  <c r="AS15" i="1"/>
  <c r="F15" i="5"/>
  <c r="AS60" i="1"/>
  <c r="O172" i="12"/>
  <c r="O170" i="12" s="1"/>
  <c r="O174" i="12" s="1"/>
  <c r="AO174" i="13"/>
  <c r="AO178" i="13" s="1"/>
  <c r="BK168" i="13"/>
  <c r="GH160" i="14"/>
  <c r="GF160" i="14"/>
  <c r="AJ2" i="9"/>
  <c r="AJ4" i="9" s="1"/>
  <c r="AK5" i="9"/>
  <c r="AJ3" i="9"/>
  <c r="DD115" i="14"/>
  <c r="DF115" i="14" s="1"/>
  <c r="DG2" i="14"/>
  <c r="DD3" i="14"/>
  <c r="DD4" i="14"/>
  <c r="DF2" i="14"/>
  <c r="BO195" i="13"/>
  <c r="DT166" i="14"/>
  <c r="DT170" i="14" s="1"/>
  <c r="DT171" i="14" s="1"/>
  <c r="DT173" i="14" s="1"/>
  <c r="DW168" i="14"/>
  <c r="DU168" i="14"/>
  <c r="AT28" i="1"/>
  <c r="AT61" i="1" s="1"/>
  <c r="AT30" i="1"/>
  <c r="AT46" i="1" s="1"/>
  <c r="AT47" i="1" s="1"/>
  <c r="AT48" i="1" s="1"/>
  <c r="AT49" i="1" s="1"/>
  <c r="AT55" i="1" s="1"/>
  <c r="AJ122" i="13"/>
  <c r="AJ121" i="13"/>
  <c r="AJ123" i="13" s="1"/>
  <c r="AU25" i="2"/>
  <c r="AT61" i="2"/>
  <c r="AT200" i="13"/>
  <c r="J41" i="4" s="1"/>
  <c r="J42" i="4" s="1"/>
  <c r="J22" i="4"/>
  <c r="J24" i="4" s="1"/>
  <c r="AT167" i="13"/>
  <c r="AK2" i="10"/>
  <c r="AJ4" i="10"/>
  <c r="AJ3" i="10"/>
  <c r="AJ5" i="10" s="1"/>
  <c r="AJ70" i="9"/>
  <c r="AJ44" i="9"/>
  <c r="AJ50" i="9" s="1"/>
  <c r="AP41" i="5"/>
  <c r="X142" i="12" l="1"/>
  <c r="BP150" i="13"/>
  <c r="AF16" i="4"/>
  <c r="AS16" i="4" s="1"/>
  <c r="J57" i="4"/>
  <c r="AK2" i="9"/>
  <c r="AK4" i="9" s="1"/>
  <c r="AL5" i="9"/>
  <c r="AK3" i="9"/>
  <c r="BN38" i="2"/>
  <c r="BN36" i="2"/>
  <c r="BK38" i="3"/>
  <c r="BK36" i="3"/>
  <c r="G212" i="11"/>
  <c r="AH224" i="13"/>
  <c r="AG226" i="13"/>
  <c r="AU30" i="2"/>
  <c r="AU46" i="2" s="1"/>
  <c r="AU47" i="2" s="1"/>
  <c r="AU48" i="2" s="1"/>
  <c r="AU49" i="2" s="1"/>
  <c r="AU55" i="2" s="1"/>
  <c r="AU28" i="2"/>
  <c r="AU25" i="1"/>
  <c r="BL62" i="3"/>
  <c r="BM8" i="3"/>
  <c r="BL7" i="3"/>
  <c r="BL39" i="3"/>
  <c r="BL5" i="3"/>
  <c r="BL168" i="13"/>
  <c r="BO7" i="2"/>
  <c r="BO39" i="2"/>
  <c r="BO5" i="2"/>
  <c r="BP8" i="2"/>
  <c r="EM130" i="14"/>
  <c r="EM136" i="14" s="1"/>
  <c r="EM143" i="14" s="1"/>
  <c r="AW139" i="13"/>
  <c r="AW138" i="13" s="1"/>
  <c r="AW193" i="13" s="1"/>
  <c r="AU200" i="13"/>
  <c r="Q157" i="12"/>
  <c r="K22" i="4"/>
  <c r="K24" i="4" s="1"/>
  <c r="AU167" i="13"/>
  <c r="L15" i="4"/>
  <c r="L17" i="4" s="1"/>
  <c r="AV144" i="13"/>
  <c r="AV151" i="13" s="1"/>
  <c r="AQ176" i="13"/>
  <c r="AQ174" i="13" s="1"/>
  <c r="AQ178" i="13" s="1"/>
  <c r="DU166" i="14"/>
  <c r="DU170" i="14" s="1"/>
  <c r="DU171" i="14" s="1"/>
  <c r="DU173" i="14" s="1"/>
  <c r="AO213" i="13"/>
  <c r="AO214" i="13" s="1"/>
  <c r="BL28" i="3"/>
  <c r="BM25" i="3" s="1"/>
  <c r="BL30" i="3"/>
  <c r="BL46" i="3" s="1"/>
  <c r="BL47" i="3" s="1"/>
  <c r="BL48" i="3" s="1"/>
  <c r="BL49" i="3" s="1"/>
  <c r="BL55" i="3" s="1"/>
  <c r="BQ146" i="13"/>
  <c r="GU142" i="14"/>
  <c r="EO130" i="14"/>
  <c r="EO136" i="14" s="1"/>
  <c r="EO143" i="14" s="1"/>
  <c r="EP131" i="14"/>
  <c r="GZ138" i="14"/>
  <c r="GW142" i="14"/>
  <c r="GX138" i="14"/>
  <c r="V215" i="12"/>
  <c r="BL7" i="1"/>
  <c r="BL38" i="1" s="1"/>
  <c r="BL39" i="1"/>
  <c r="BL36" i="1" s="1"/>
  <c r="BL5" i="1"/>
  <c r="BM8" i="1"/>
  <c r="I61" i="4"/>
  <c r="AK70" i="9"/>
  <c r="AK44" i="9"/>
  <c r="AK50" i="9" s="1"/>
  <c r="DW166" i="14"/>
  <c r="DW170" i="14" s="1"/>
  <c r="DW171" i="14" s="1"/>
  <c r="DW173" i="14" s="1"/>
  <c r="DZ168" i="14"/>
  <c r="DX168" i="14"/>
  <c r="BA218" i="13"/>
  <c r="S158" i="12"/>
  <c r="S214" i="12" s="1"/>
  <c r="S217" i="12" s="1"/>
  <c r="Q21" i="4"/>
  <c r="AT19" i="1"/>
  <c r="AT14" i="1"/>
  <c r="AT18" i="1"/>
  <c r="AT17" i="1"/>
  <c r="FB154" i="14"/>
  <c r="BB162" i="13" s="1"/>
  <c r="EM153" i="14"/>
  <c r="EL159" i="14"/>
  <c r="AV161" i="13"/>
  <c r="EJ159" i="14"/>
  <c r="AL340" i="13"/>
  <c r="AL271" i="13"/>
  <c r="AL363" i="13"/>
  <c r="AL370" i="13"/>
  <c r="AL376" i="13" s="1"/>
  <c r="AL298" i="13"/>
  <c r="AL253" i="13"/>
  <c r="AL284" i="13"/>
  <c r="AL328" i="13"/>
  <c r="AL186" i="13"/>
  <c r="AL120" i="13"/>
  <c r="AL229" i="13"/>
  <c r="AL6" i="13"/>
  <c r="AM4" i="13"/>
  <c r="AL5" i="13"/>
  <c r="AL7" i="13" s="1"/>
  <c r="G17" i="5"/>
  <c r="AT32" i="3"/>
  <c r="AT15" i="3"/>
  <c r="AU9" i="3"/>
  <c r="AT61" i="3"/>
  <c r="AK121" i="13"/>
  <c r="AK123" i="13" s="1"/>
  <c r="AK122" i="13"/>
  <c r="D63" i="4"/>
  <c r="D52" i="4"/>
  <c r="D53" i="4" s="1"/>
  <c r="DG115" i="14"/>
  <c r="DI115" i="14" s="1"/>
  <c r="DJ2" i="14"/>
  <c r="DG4" i="14"/>
  <c r="DG3" i="14"/>
  <c r="DI2" i="14"/>
  <c r="Q140" i="12"/>
  <c r="Q147" i="12" s="1"/>
  <c r="Q189" i="12"/>
  <c r="AP213" i="13"/>
  <c r="AP214" i="13" s="1"/>
  <c r="GK160" i="14"/>
  <c r="GI160" i="14"/>
  <c r="BK219" i="13"/>
  <c r="O209" i="12"/>
  <c r="O210" i="12" s="1"/>
  <c r="O219" i="12" s="1"/>
  <c r="O220" i="12" s="1"/>
  <c r="O177" i="12"/>
  <c r="AZ221" i="13"/>
  <c r="P48" i="4"/>
  <c r="AV193" i="13"/>
  <c r="K15" i="4"/>
  <c r="K17" i="4" s="1"/>
  <c r="AU144" i="13"/>
  <c r="AU151" i="13" s="1"/>
  <c r="AU193" i="13"/>
  <c r="AT202" i="13"/>
  <c r="H16" i="5"/>
  <c r="AU15" i="2"/>
  <c r="AV9" i="2"/>
  <c r="AU60" i="2"/>
  <c r="AK3" i="10"/>
  <c r="AK5" i="10" s="1"/>
  <c r="AL2" i="10"/>
  <c r="AK4" i="10"/>
  <c r="D58" i="4"/>
  <c r="D28" i="4"/>
  <c r="D30" i="4" s="1"/>
  <c r="K56" i="4" l="1"/>
  <c r="AQ213" i="13"/>
  <c r="AQ214" i="13" s="1"/>
  <c r="AU28" i="1"/>
  <c r="AU61" i="1" s="1"/>
  <c r="AU30" i="1"/>
  <c r="AU46" i="1" s="1"/>
  <c r="AU47" i="1" s="1"/>
  <c r="AU48" i="1" s="1"/>
  <c r="AU49" i="1" s="1"/>
  <c r="AU55" i="1" s="1"/>
  <c r="AI224" i="13"/>
  <c r="AH226" i="13"/>
  <c r="K57" i="4"/>
  <c r="BN8" i="1"/>
  <c r="BM39" i="1"/>
  <c r="BM36" i="1" s="1"/>
  <c r="BM7" i="1"/>
  <c r="BM38" i="1" s="1"/>
  <c r="BM5" i="1"/>
  <c r="AV200" i="13"/>
  <c r="L41" i="4" s="1"/>
  <c r="L42" i="4" s="1"/>
  <c r="L22" i="4"/>
  <c r="L24" i="4" s="1"/>
  <c r="AV167" i="13"/>
  <c r="Q196" i="12"/>
  <c r="Q198" i="12" s="1"/>
  <c r="Q163" i="12"/>
  <c r="BM168" i="13"/>
  <c r="AL3" i="10"/>
  <c r="AL5" i="10" s="1"/>
  <c r="AM2" i="10"/>
  <c r="AL4" i="10"/>
  <c r="AW161" i="13"/>
  <c r="EM159" i="14"/>
  <c r="M15" i="4"/>
  <c r="M17" i="4" s="1"/>
  <c r="AW144" i="13"/>
  <c r="AW151" i="13" s="1"/>
  <c r="EP153" i="14"/>
  <c r="EO159" i="14"/>
  <c r="AP374" i="13"/>
  <c r="AP181" i="13"/>
  <c r="F27" i="4"/>
  <c r="BB218" i="13"/>
  <c r="R21" i="4"/>
  <c r="BR146" i="13"/>
  <c r="GX142" i="14"/>
  <c r="BQ8" i="2"/>
  <c r="BP7" i="2"/>
  <c r="BP39" i="2"/>
  <c r="BP5" i="2"/>
  <c r="AL2" i="9"/>
  <c r="AL4" i="9" s="1"/>
  <c r="AL3" i="9"/>
  <c r="AM5" i="9"/>
  <c r="EP130" i="14"/>
  <c r="EP136" i="14" s="1"/>
  <c r="EP143" i="14" s="1"/>
  <c r="AX139" i="13"/>
  <c r="BO38" i="2"/>
  <c r="BO36" i="2"/>
  <c r="ER130" i="14"/>
  <c r="ER136" i="14" s="1"/>
  <c r="ER143" i="14" s="1"/>
  <c r="ES131" i="14"/>
  <c r="AV19" i="2"/>
  <c r="AV18" i="2"/>
  <c r="AV14" i="2"/>
  <c r="AV17" i="2"/>
  <c r="AM340" i="13"/>
  <c r="AM328" i="13"/>
  <c r="AM271" i="13"/>
  <c r="AM284" i="13"/>
  <c r="AM370" i="13"/>
  <c r="AM376" i="13" s="1"/>
  <c r="AM363" i="13"/>
  <c r="AM298" i="13"/>
  <c r="AM229" i="13"/>
  <c r="AM253" i="13"/>
  <c r="AM120" i="13"/>
  <c r="AM186" i="13"/>
  <c r="AM6" i="13"/>
  <c r="AN4" i="13"/>
  <c r="AM5" i="13"/>
  <c r="AM7" i="13" s="1"/>
  <c r="AN21" i="4"/>
  <c r="BL219" i="13"/>
  <c r="BR195" i="13"/>
  <c r="AG16" i="4"/>
  <c r="BQ150" i="13"/>
  <c r="AU19" i="3"/>
  <c r="AU18" i="3"/>
  <c r="AU14" i="3"/>
  <c r="AU17" i="3"/>
  <c r="AU9" i="1"/>
  <c r="F47" i="4"/>
  <c r="F49" i="4" s="1"/>
  <c r="AP223" i="13"/>
  <c r="BA221" i="13"/>
  <c r="Q48" i="4"/>
  <c r="AN48" i="4" s="1"/>
  <c r="X146" i="12"/>
  <c r="X191" i="12"/>
  <c r="AV25" i="2"/>
  <c r="AU61" i="2"/>
  <c r="GN160" i="14"/>
  <c r="GL160" i="14"/>
  <c r="HC138" i="14"/>
  <c r="GZ142" i="14"/>
  <c r="HA138" i="14"/>
  <c r="AT15" i="1"/>
  <c r="AT32" i="1"/>
  <c r="G15" i="5"/>
  <c r="AT60" i="1"/>
  <c r="AL122" i="13"/>
  <c r="AL121" i="13"/>
  <c r="AL123" i="13" s="1"/>
  <c r="AR176" i="13"/>
  <c r="DX166" i="14"/>
  <c r="DX170" i="14" s="1"/>
  <c r="DX171" i="14" s="1"/>
  <c r="DX173" i="14" s="1"/>
  <c r="BM28" i="3"/>
  <c r="BN25" i="3" s="1"/>
  <c r="BM30" i="3"/>
  <c r="BM46" i="3" s="1"/>
  <c r="BM47" i="3" s="1"/>
  <c r="BM48" i="3" s="1"/>
  <c r="BM49" i="3" s="1"/>
  <c r="BM55" i="3" s="1"/>
  <c r="BL38" i="3"/>
  <c r="BL36" i="3"/>
  <c r="BQ195" i="13"/>
  <c r="L56" i="4"/>
  <c r="AU32" i="2"/>
  <c r="DJ115" i="14"/>
  <c r="DL115" i="14" s="1"/>
  <c r="DL2" i="14"/>
  <c r="DJ4" i="14"/>
  <c r="DJ3" i="14"/>
  <c r="DM2" i="14"/>
  <c r="EC168" i="14"/>
  <c r="DZ166" i="14"/>
  <c r="DZ170" i="14" s="1"/>
  <c r="DZ171" i="14" s="1"/>
  <c r="DZ173" i="14" s="1"/>
  <c r="EA168" i="14"/>
  <c r="AO374" i="13"/>
  <c r="AO181" i="13"/>
  <c r="E27" i="4"/>
  <c r="O222" i="12"/>
  <c r="K41" i="4"/>
  <c r="K42" i="4" s="1"/>
  <c r="AU202" i="13"/>
  <c r="E47" i="4"/>
  <c r="E49" i="4" s="1"/>
  <c r="AO223" i="13"/>
  <c r="J61" i="4"/>
  <c r="FE154" i="14"/>
  <c r="BC162" i="13" s="1"/>
  <c r="D64" i="4"/>
  <c r="E51" i="4"/>
  <c r="AL70" i="9"/>
  <c r="AL44" i="9"/>
  <c r="AL50" i="9" s="1"/>
  <c r="BM62" i="3"/>
  <c r="BM7" i="3"/>
  <c r="BM39" i="3"/>
  <c r="BN8" i="3"/>
  <c r="BM5" i="3"/>
  <c r="M56" i="4" l="1"/>
  <c r="F58" i="4"/>
  <c r="F28" i="4"/>
  <c r="F30" i="4" s="1"/>
  <c r="L57" i="4"/>
  <c r="BS146" i="13"/>
  <c r="HA142" i="14"/>
  <c r="AM70" i="9"/>
  <c r="AM44" i="9"/>
  <c r="AM50" i="9" s="1"/>
  <c r="H46" i="8"/>
  <c r="E46" i="8"/>
  <c r="AQ41" i="5"/>
  <c r="HF138" i="14"/>
  <c r="HD138" i="14"/>
  <c r="HC142" i="14"/>
  <c r="BN168" i="13"/>
  <c r="ES130" i="14"/>
  <c r="ES136" i="14" s="1"/>
  <c r="ES143" i="14" s="1"/>
  <c r="AY139" i="13"/>
  <c r="AY138" i="13" s="1"/>
  <c r="EV131" i="14"/>
  <c r="EU130" i="14"/>
  <c r="EU136" i="14" s="1"/>
  <c r="EU143" i="14" s="1"/>
  <c r="ES153" i="14"/>
  <c r="ER159" i="14"/>
  <c r="BC218" i="13"/>
  <c r="S21" i="4"/>
  <c r="AN370" i="13"/>
  <c r="AN376" i="13" s="1"/>
  <c r="AN363" i="13"/>
  <c r="AN298" i="13"/>
  <c r="AN186" i="13"/>
  <c r="AN229" i="13"/>
  <c r="AN284" i="13"/>
  <c r="AN328" i="13"/>
  <c r="AN340" i="13"/>
  <c r="AN271" i="13"/>
  <c r="AN253" i="13"/>
  <c r="AN120" i="13"/>
  <c r="AN6" i="13"/>
  <c r="AO4" i="13"/>
  <c r="AN5" i="13"/>
  <c r="AN7" i="13" s="1"/>
  <c r="BN39" i="1"/>
  <c r="BN36" i="1" s="1"/>
  <c r="BN7" i="1"/>
  <c r="BN38" i="1" s="1"/>
  <c r="BN5" i="1"/>
  <c r="BO8" i="1"/>
  <c r="FH154" i="14"/>
  <c r="BD162" i="13" s="1"/>
  <c r="AX138" i="13"/>
  <c r="R135" i="12"/>
  <c r="R134" i="12" s="1"/>
  <c r="F133" i="11"/>
  <c r="F132" i="11" s="1"/>
  <c r="E63" i="4"/>
  <c r="E52" i="4"/>
  <c r="E53" i="4" s="1"/>
  <c r="AM2" i="9"/>
  <c r="AM4" i="9" s="1"/>
  <c r="AM3" i="9"/>
  <c r="AN5" i="9"/>
  <c r="AW200" i="13"/>
  <c r="M22" i="4"/>
  <c r="M24" i="4" s="1"/>
  <c r="AW167" i="13"/>
  <c r="AV30" i="2"/>
  <c r="AV46" i="2" s="1"/>
  <c r="AV47" i="2" s="1"/>
  <c r="AV48" i="2" s="1"/>
  <c r="AV49" i="2" s="1"/>
  <c r="AV55" i="2" s="1"/>
  <c r="AV28" i="2"/>
  <c r="AV25" i="1"/>
  <c r="AM121" i="13"/>
  <c r="AM123" i="13" s="1"/>
  <c r="AM122" i="13"/>
  <c r="AJ224" i="13"/>
  <c r="AI226" i="13"/>
  <c r="AM3" i="10"/>
  <c r="AM5" i="10" s="1"/>
  <c r="AN2" i="10"/>
  <c r="AM4" i="10"/>
  <c r="AV202" i="13"/>
  <c r="GQ160" i="14"/>
  <c r="GO160" i="14"/>
  <c r="AU19" i="1"/>
  <c r="AU14" i="1"/>
  <c r="AU17" i="1"/>
  <c r="AU18" i="1"/>
  <c r="E58" i="4"/>
  <c r="E28" i="4"/>
  <c r="E30" i="4" s="1"/>
  <c r="AQ374" i="13"/>
  <c r="AQ181" i="13"/>
  <c r="G27" i="4"/>
  <c r="K61" i="4"/>
  <c r="H17" i="5"/>
  <c r="AV9" i="3"/>
  <c r="AU32" i="3"/>
  <c r="AU15" i="3"/>
  <c r="AU61" i="3"/>
  <c r="BQ39" i="2"/>
  <c r="BQ7" i="2"/>
  <c r="BQ5" i="2"/>
  <c r="BR8" i="2"/>
  <c r="G47" i="4"/>
  <c r="G49" i="4" s="1"/>
  <c r="AQ223" i="13"/>
  <c r="BN28" i="3"/>
  <c r="BO25" i="3" s="1"/>
  <c r="BN30" i="3"/>
  <c r="BN46" i="3" s="1"/>
  <c r="BN47" i="3" s="1"/>
  <c r="BN48" i="3" s="1"/>
  <c r="BN49" i="3" s="1"/>
  <c r="BN55" i="3" s="1"/>
  <c r="BO8" i="3"/>
  <c r="BN62" i="3"/>
  <c r="BN39" i="3"/>
  <c r="BN7" i="3"/>
  <c r="BN5" i="3"/>
  <c r="P172" i="12"/>
  <c r="P170" i="12" s="1"/>
  <c r="P174" i="12" s="1"/>
  <c r="AR174" i="13"/>
  <c r="AR178" i="13" s="1"/>
  <c r="EA166" i="14"/>
  <c r="EA170" i="14" s="1"/>
  <c r="EA171" i="14" s="1"/>
  <c r="EA173" i="14" s="1"/>
  <c r="AS176" i="13"/>
  <c r="AS174" i="13" s="1"/>
  <c r="AS178" i="13" s="1"/>
  <c r="BM36" i="3"/>
  <c r="BM38" i="3"/>
  <c r="BR150" i="13"/>
  <c r="AH16" i="4"/>
  <c r="BM219" i="13"/>
  <c r="W164" i="12"/>
  <c r="AX161" i="13"/>
  <c r="EP159" i="14"/>
  <c r="BP38" i="2"/>
  <c r="BP36" i="2"/>
  <c r="EF168" i="14"/>
  <c r="EC166" i="14"/>
  <c r="EC170" i="14" s="1"/>
  <c r="EC171" i="14" s="1"/>
  <c r="EC173" i="14" s="1"/>
  <c r="ED168" i="14"/>
  <c r="F63" i="4"/>
  <c r="F52" i="4"/>
  <c r="DM115" i="14"/>
  <c r="DO115" i="14" s="1"/>
  <c r="DP2" i="14"/>
  <c r="DM4" i="14"/>
  <c r="DO2" i="14"/>
  <c r="DM3" i="14"/>
  <c r="AW9" i="2"/>
  <c r="AV15" i="2"/>
  <c r="I16" i="5"/>
  <c r="AV60" i="2"/>
  <c r="BB221" i="13"/>
  <c r="R48" i="4"/>
  <c r="E64" i="4" l="1"/>
  <c r="F51" i="4"/>
  <c r="F53" i="4" s="1"/>
  <c r="BQ38" i="2"/>
  <c r="BQ36" i="2"/>
  <c r="EX130" i="14"/>
  <c r="EX136" i="14" s="1"/>
  <c r="EX143" i="14" s="1"/>
  <c r="EY131" i="14"/>
  <c r="DP115" i="14"/>
  <c r="DR115" i="14" s="1"/>
  <c r="DP4" i="14"/>
  <c r="DP3" i="14"/>
  <c r="DR2" i="14"/>
  <c r="DS2" i="14"/>
  <c r="AS213" i="13"/>
  <c r="AS214" i="13" s="1"/>
  <c r="AZ193" i="13"/>
  <c r="O15" i="4"/>
  <c r="O17" i="4" s="1"/>
  <c r="AY144" i="13"/>
  <c r="AY151" i="13" s="1"/>
  <c r="AO370" i="13"/>
  <c r="AO376" i="13" s="1"/>
  <c r="AO340" i="13"/>
  <c r="AO328" i="13"/>
  <c r="AO363" i="13"/>
  <c r="AO298" i="13"/>
  <c r="AO253" i="13"/>
  <c r="AO229" i="13"/>
  <c r="AO271" i="13"/>
  <c r="AO284" i="13"/>
  <c r="AO186" i="13"/>
  <c r="AO120" i="13"/>
  <c r="AP4" i="13"/>
  <c r="AO5" i="13"/>
  <c r="AO7" i="13" s="1"/>
  <c r="AO6" i="13"/>
  <c r="BN219" i="13"/>
  <c r="AR213" i="13"/>
  <c r="AR214" i="13" s="1"/>
  <c r="P209" i="12"/>
  <c r="P210" i="12" s="1"/>
  <c r="P219" i="12" s="1"/>
  <c r="P220" i="12" s="1"/>
  <c r="P177" i="12"/>
  <c r="F138" i="11"/>
  <c r="F145" i="11" s="1"/>
  <c r="F186" i="11"/>
  <c r="AN122" i="13"/>
  <c r="AN121" i="13"/>
  <c r="AN123" i="13" s="1"/>
  <c r="AV18" i="3"/>
  <c r="AV14" i="3"/>
  <c r="AV19" i="3"/>
  <c r="AV17" i="3"/>
  <c r="AV9" i="1"/>
  <c r="AO2" i="10"/>
  <c r="AN4" i="10"/>
  <c r="AN3" i="10"/>
  <c r="AN5" i="10" s="1"/>
  <c r="AY193" i="13"/>
  <c r="N15" i="4"/>
  <c r="N17" i="4" s="1"/>
  <c r="AX144" i="13"/>
  <c r="AX151" i="13" s="1"/>
  <c r="AX193" i="13"/>
  <c r="BT146" i="13"/>
  <c r="BT195" i="13" s="1"/>
  <c r="HD142" i="14"/>
  <c r="AT176" i="13"/>
  <c r="AT174" i="13" s="1"/>
  <c r="AT178" i="13" s="1"/>
  <c r="ED166" i="14"/>
  <c r="ED170" i="14" s="1"/>
  <c r="ED171" i="14" s="1"/>
  <c r="ED173" i="14" s="1"/>
  <c r="HG138" i="14"/>
  <c r="HI138" i="14"/>
  <c r="HF142" i="14"/>
  <c r="BD218" i="13"/>
  <c r="T158" i="12"/>
  <c r="T214" i="12" s="1"/>
  <c r="T217" i="12" s="1"/>
  <c r="T21" i="4"/>
  <c r="R140" i="12"/>
  <c r="R147" i="12" s="1"/>
  <c r="R189" i="12"/>
  <c r="EF166" i="14"/>
  <c r="EF170" i="14" s="1"/>
  <c r="EF171" i="14" s="1"/>
  <c r="EF173" i="14" s="1"/>
  <c r="EI168" i="14"/>
  <c r="EG168" i="14"/>
  <c r="BN38" i="3"/>
  <c r="BN36" i="3"/>
  <c r="FK154" i="14"/>
  <c r="BE162" i="13" s="1"/>
  <c r="G58" i="4"/>
  <c r="G28" i="4"/>
  <c r="G30" i="4" s="1"/>
  <c r="BO39" i="1"/>
  <c r="BO36" i="1" s="1"/>
  <c r="BO7" i="1"/>
  <c r="BO38" i="1" s="1"/>
  <c r="BO5" i="1"/>
  <c r="BP8" i="1"/>
  <c r="AN44" i="9"/>
  <c r="AN50" i="9" s="1"/>
  <c r="AN70" i="9"/>
  <c r="Y142" i="12"/>
  <c r="AI16" i="4"/>
  <c r="BS150" i="13"/>
  <c r="BO28" i="3"/>
  <c r="BP25" i="3" s="1"/>
  <c r="BO30" i="3"/>
  <c r="BO46" i="3" s="1"/>
  <c r="BO47" i="3" s="1"/>
  <c r="BO48" i="3" s="1"/>
  <c r="BO49" i="3" s="1"/>
  <c r="BO55" i="3" s="1"/>
  <c r="W215" i="12"/>
  <c r="AV28" i="1"/>
  <c r="AV61" i="1" s="1"/>
  <c r="AV30" i="1"/>
  <c r="AV46" i="1" s="1"/>
  <c r="AV47" i="1" s="1"/>
  <c r="AV48" i="1" s="1"/>
  <c r="AV49" i="1" s="1"/>
  <c r="AV55" i="1" s="1"/>
  <c r="AW25" i="2"/>
  <c r="AV61" i="2"/>
  <c r="BC221" i="13"/>
  <c r="S48" i="4"/>
  <c r="BP8" i="3"/>
  <c r="BO7" i="3"/>
  <c r="BO5" i="3"/>
  <c r="BO62" i="3"/>
  <c r="BO39" i="3"/>
  <c r="F155" i="11"/>
  <c r="R157" i="12"/>
  <c r="N22" i="4"/>
  <c r="N24" i="4" s="1"/>
  <c r="AX167" i="13"/>
  <c r="AW19" i="2"/>
  <c r="AW17" i="2"/>
  <c r="AW18" i="2"/>
  <c r="AW14" i="2"/>
  <c r="BR5" i="2"/>
  <c r="BR39" i="2"/>
  <c r="BS8" i="2"/>
  <c r="BR7" i="2"/>
  <c r="H15" i="5"/>
  <c r="AU15" i="1"/>
  <c r="AU32" i="1"/>
  <c r="AU60" i="1"/>
  <c r="AY161" i="13"/>
  <c r="ES159" i="14"/>
  <c r="AK224" i="13"/>
  <c r="AJ226" i="13"/>
  <c r="EV153" i="14"/>
  <c r="EU159" i="14"/>
  <c r="G63" i="4"/>
  <c r="G52" i="4"/>
  <c r="AV32" i="2"/>
  <c r="BS195" i="13"/>
  <c r="BO168" i="13"/>
  <c r="M41" i="4"/>
  <c r="M42" i="4" s="1"/>
  <c r="AW202" i="13"/>
  <c r="L61" i="4"/>
  <c r="M57" i="4"/>
  <c r="GT160" i="14"/>
  <c r="GR160" i="14"/>
  <c r="AN2" i="9"/>
  <c r="AN4" i="9" s="1"/>
  <c r="AO5" i="9"/>
  <c r="AN3" i="9"/>
  <c r="EV130" i="14"/>
  <c r="EV136" i="14" s="1"/>
  <c r="EV143" i="14" s="1"/>
  <c r="AZ139" i="13"/>
  <c r="AZ138" i="13" s="1"/>
  <c r="O56" i="4" l="1"/>
  <c r="AL224" i="13"/>
  <c r="AK226" i="13"/>
  <c r="AT16" i="4"/>
  <c r="AO21" i="4"/>
  <c r="AO2" i="9"/>
  <c r="AO4" i="9" s="1"/>
  <c r="AP5" i="9"/>
  <c r="AO3" i="9"/>
  <c r="N57" i="4"/>
  <c r="Y146" i="12"/>
  <c r="Y191" i="12"/>
  <c r="AV19" i="1"/>
  <c r="AV14" i="1"/>
  <c r="AV18" i="1"/>
  <c r="AV17" i="1"/>
  <c r="F161" i="11"/>
  <c r="HI142" i="14"/>
  <c r="HJ138" i="14"/>
  <c r="AV32" i="3"/>
  <c r="AV15" i="3"/>
  <c r="AW9" i="3"/>
  <c r="I17" i="5"/>
  <c r="AV61" i="3"/>
  <c r="AO70" i="9"/>
  <c r="AO44" i="9"/>
  <c r="AO50" i="9" s="1"/>
  <c r="BU146" i="13"/>
  <c r="BU195" i="13" s="1"/>
  <c r="HG142" i="14"/>
  <c r="AY200" i="13"/>
  <c r="AY202" i="13" s="1"/>
  <c r="O22" i="4"/>
  <c r="O24" i="4" s="1"/>
  <c r="AY167" i="13"/>
  <c r="BO38" i="3"/>
  <c r="BO36" i="3"/>
  <c r="BP168" i="13"/>
  <c r="BP5" i="1"/>
  <c r="BP39" i="1"/>
  <c r="BP36" i="1" s="1"/>
  <c r="BQ8" i="1"/>
  <c r="BP7" i="1"/>
  <c r="BP38" i="1" s="1"/>
  <c r="AT213" i="13"/>
  <c r="AT214" i="13" s="1"/>
  <c r="AS374" i="13"/>
  <c r="AS181" i="13"/>
  <c r="I27" i="4"/>
  <c r="F195" i="11"/>
  <c r="I47" i="4"/>
  <c r="I49" i="4" s="1"/>
  <c r="AS223" i="13"/>
  <c r="BT150" i="13"/>
  <c r="AJ16" i="4"/>
  <c r="DS115" i="14"/>
  <c r="DU115" i="14" s="1"/>
  <c r="DS3" i="14"/>
  <c r="DV2" i="14"/>
  <c r="DU2" i="14"/>
  <c r="DS4" i="14"/>
  <c r="N41" i="4"/>
  <c r="N42" i="4" s="1"/>
  <c r="AX202" i="13"/>
  <c r="BS39" i="2"/>
  <c r="BS5" i="2"/>
  <c r="BT8" i="2"/>
  <c r="BS7" i="2"/>
  <c r="BO219" i="13"/>
  <c r="N56" i="4"/>
  <c r="BE218" i="13"/>
  <c r="U21" i="4"/>
  <c r="P222" i="12"/>
  <c r="BD221" i="13"/>
  <c r="T48" i="4"/>
  <c r="AO48" i="4" s="1"/>
  <c r="BR36" i="2"/>
  <c r="BR38" i="2"/>
  <c r="J16" i="5"/>
  <c r="AW32" i="2"/>
  <c r="AX9" i="2"/>
  <c r="AW15" i="2"/>
  <c r="AW60" i="2"/>
  <c r="AW28" i="2"/>
  <c r="AW25" i="1"/>
  <c r="AW30" i="2"/>
  <c r="AW46" i="2" s="1"/>
  <c r="AW47" i="2" s="1"/>
  <c r="AW48" i="2" s="1"/>
  <c r="AW49" i="2" s="1"/>
  <c r="AW55" i="2" s="1"/>
  <c r="FN154" i="14"/>
  <c r="BF162" i="13" s="1"/>
  <c r="AR374" i="13"/>
  <c r="AR181" i="13"/>
  <c r="H27" i="4"/>
  <c r="EY130" i="14"/>
  <c r="EY136" i="14" s="1"/>
  <c r="EY143" i="14" s="1"/>
  <c r="BA139" i="13"/>
  <c r="AP370" i="13"/>
  <c r="AP376" i="13" s="1"/>
  <c r="AP298" i="13"/>
  <c r="AP284" i="13"/>
  <c r="AP328" i="13"/>
  <c r="AP363" i="13"/>
  <c r="AP340" i="13"/>
  <c r="AP271" i="13"/>
  <c r="AP253" i="13"/>
  <c r="AP229" i="13"/>
  <c r="AP186" i="13"/>
  <c r="AP120" i="13"/>
  <c r="AP6" i="13"/>
  <c r="AP5" i="13"/>
  <c r="AP7" i="13" s="1"/>
  <c r="AQ4" i="13"/>
  <c r="FA130" i="14"/>
  <c r="FA136" i="14" s="1"/>
  <c r="FA143" i="14" s="1"/>
  <c r="FB131" i="14"/>
  <c r="AU176" i="13"/>
  <c r="EG166" i="14"/>
  <c r="EG170" i="14" s="1"/>
  <c r="EG171" i="14" s="1"/>
  <c r="EG173" i="14" s="1"/>
  <c r="AO121" i="13"/>
  <c r="AO123" i="13" s="1"/>
  <c r="AO122" i="13"/>
  <c r="BP39" i="3"/>
  <c r="BQ8" i="3"/>
  <c r="BP5" i="3"/>
  <c r="BP7" i="3"/>
  <c r="AO3" i="10"/>
  <c r="AO5" i="10" s="1"/>
  <c r="AP2" i="10"/>
  <c r="AO4" i="10"/>
  <c r="R198" i="12"/>
  <c r="R163" i="12"/>
  <c r="M61" i="4"/>
  <c r="H47" i="4"/>
  <c r="H49" i="4" s="1"/>
  <c r="AR223" i="13"/>
  <c r="EJ168" i="14"/>
  <c r="EL168" i="14"/>
  <c r="EI166" i="14"/>
  <c r="EI170" i="14" s="1"/>
  <c r="EI171" i="14" s="1"/>
  <c r="EI173" i="14" s="1"/>
  <c r="EY153" i="14"/>
  <c r="EX159" i="14"/>
  <c r="F64" i="4"/>
  <c r="G51" i="4"/>
  <c r="G53" i="4" s="1"/>
  <c r="GU160" i="14"/>
  <c r="GW160" i="14"/>
  <c r="BP28" i="3"/>
  <c r="BQ25" i="3" s="1"/>
  <c r="BP30" i="3"/>
  <c r="BP46" i="3" s="1"/>
  <c r="BP47" i="3" s="1"/>
  <c r="BP48" i="3" s="1"/>
  <c r="BP49" i="3" s="1"/>
  <c r="BP55" i="3" s="1"/>
  <c r="P15" i="4"/>
  <c r="P17" i="4" s="1"/>
  <c r="AZ144" i="13"/>
  <c r="AZ151" i="13" s="1"/>
  <c r="AZ161" i="13"/>
  <c r="EV159" i="14"/>
  <c r="O41" i="4" l="1"/>
  <c r="P56" i="4"/>
  <c r="AX18" i="2"/>
  <c r="AX14" i="2"/>
  <c r="AX19" i="2"/>
  <c r="AX17" i="2"/>
  <c r="AP121" i="13"/>
  <c r="AP123" i="13" s="1"/>
  <c r="AP122" i="13"/>
  <c r="N61" i="4"/>
  <c r="AZ200" i="13"/>
  <c r="P22" i="4"/>
  <c r="P24" i="4" s="1"/>
  <c r="AZ167" i="13"/>
  <c r="H63" i="4"/>
  <c r="H52" i="4"/>
  <c r="BP219" i="13"/>
  <c r="X164" i="12"/>
  <c r="DV115" i="14"/>
  <c r="DX115" i="14" s="1"/>
  <c r="DY2" i="14"/>
  <c r="DV3" i="14"/>
  <c r="DX2" i="14"/>
  <c r="DV4" i="14"/>
  <c r="FB130" i="14"/>
  <c r="FB136" i="14" s="1"/>
  <c r="FB143" i="14" s="1"/>
  <c r="BB139" i="13"/>
  <c r="BB138" i="13" s="1"/>
  <c r="AV15" i="1"/>
  <c r="AV32" i="1"/>
  <c r="I15" i="5"/>
  <c r="AV60" i="1"/>
  <c r="AU174" i="13"/>
  <c r="AU178" i="13" s="1"/>
  <c r="Q172" i="12"/>
  <c r="Q170" i="12" s="1"/>
  <c r="Q174" i="12" s="1"/>
  <c r="BQ28" i="3"/>
  <c r="BR25" i="3" s="1"/>
  <c r="BQ30" i="3"/>
  <c r="BQ46" i="3" s="1"/>
  <c r="BQ47" i="3" s="1"/>
  <c r="BQ48" i="3" s="1"/>
  <c r="BQ49" i="3" s="1"/>
  <c r="BQ55" i="3" s="1"/>
  <c r="GZ160" i="14"/>
  <c r="GX160" i="14"/>
  <c r="AP3" i="10"/>
  <c r="AP5" i="10" s="1"/>
  <c r="AQ2" i="10"/>
  <c r="AP4" i="10"/>
  <c r="O57" i="4"/>
  <c r="O42" i="4"/>
  <c r="I63" i="4"/>
  <c r="I52" i="4"/>
  <c r="BA138" i="13"/>
  <c r="S135" i="12"/>
  <c r="S134" i="12" s="1"/>
  <c r="BE221" i="13"/>
  <c r="U48" i="4"/>
  <c r="BU150" i="13"/>
  <c r="AK16" i="4"/>
  <c r="AP2" i="9"/>
  <c r="AP4" i="9" s="1"/>
  <c r="AQ5" i="9"/>
  <c r="AP3" i="9"/>
  <c r="BQ168" i="13"/>
  <c r="H58" i="4"/>
  <c r="H28" i="4"/>
  <c r="H30" i="4" s="1"/>
  <c r="I58" i="4"/>
  <c r="I28" i="4"/>
  <c r="I30" i="4" s="1"/>
  <c r="AP44" i="9"/>
  <c r="AP50" i="9" s="1"/>
  <c r="AP70" i="9"/>
  <c r="AR41" i="5"/>
  <c r="H51" i="4"/>
  <c r="G64" i="4"/>
  <c r="FE131" i="14"/>
  <c r="FD130" i="14"/>
  <c r="FD136" i="14" s="1"/>
  <c r="FD143" i="14" s="1"/>
  <c r="BT39" i="2"/>
  <c r="BT5" i="2"/>
  <c r="BT7" i="2"/>
  <c r="C52" i="2" s="1"/>
  <c r="BU8" i="2"/>
  <c r="AT374" i="13"/>
  <c r="AT181" i="13"/>
  <c r="J27" i="4"/>
  <c r="J47" i="4"/>
  <c r="J49" i="4" s="1"/>
  <c r="AT223" i="13"/>
  <c r="AW14" i="3"/>
  <c r="AW18" i="3"/>
  <c r="AW19" i="3"/>
  <c r="AW17" i="3"/>
  <c r="AW9" i="1"/>
  <c r="BF218" i="13"/>
  <c r="V21" i="4"/>
  <c r="FB153" i="14"/>
  <c r="FA159" i="14"/>
  <c r="BQ7" i="3"/>
  <c r="BQ39" i="3"/>
  <c r="BQ5" i="3"/>
  <c r="BQ62" i="3"/>
  <c r="BR8" i="3"/>
  <c r="AW28" i="1"/>
  <c r="AW61" i="1" s="1"/>
  <c r="AW30" i="1"/>
  <c r="AW46" i="1" s="1"/>
  <c r="AW47" i="1" s="1"/>
  <c r="AW48" i="1" s="1"/>
  <c r="AW49" i="1" s="1"/>
  <c r="AW55" i="1" s="1"/>
  <c r="AM224" i="13"/>
  <c r="AL226" i="13"/>
  <c r="FQ154" i="14"/>
  <c r="BG162" i="13" s="1"/>
  <c r="BA161" i="13"/>
  <c r="EY159" i="14"/>
  <c r="BP62" i="3"/>
  <c r="AX25" i="2"/>
  <c r="AW61" i="2"/>
  <c r="BR8" i="1"/>
  <c r="BQ39" i="1"/>
  <c r="BQ36" i="1" s="1"/>
  <c r="BQ7" i="1"/>
  <c r="BQ38" i="1" s="1"/>
  <c r="BQ5" i="1"/>
  <c r="EJ166" i="14"/>
  <c r="EJ170" i="14" s="1"/>
  <c r="EJ171" i="14" s="1"/>
  <c r="EJ173" i="14" s="1"/>
  <c r="AV176" i="13"/>
  <c r="AV174" i="13" s="1"/>
  <c r="AV178" i="13" s="1"/>
  <c r="EO168" i="14"/>
  <c r="EL166" i="14"/>
  <c r="EL170" i="14" s="1"/>
  <c r="EL171" i="14" s="1"/>
  <c r="EL173" i="14" s="1"/>
  <c r="EM168" i="14"/>
  <c r="BP38" i="3"/>
  <c r="BP36" i="3"/>
  <c r="AQ328" i="13"/>
  <c r="AQ363" i="13"/>
  <c r="AQ298" i="13"/>
  <c r="AQ284" i="13"/>
  <c r="AQ370" i="13"/>
  <c r="AQ376" i="13" s="1"/>
  <c r="AQ340" i="13"/>
  <c r="AQ271" i="13"/>
  <c r="AQ253" i="13"/>
  <c r="AQ229" i="13"/>
  <c r="AQ186" i="13"/>
  <c r="AR4" i="13"/>
  <c r="AQ5" i="13"/>
  <c r="AQ7" i="13" s="1"/>
  <c r="AQ120" i="13"/>
  <c r="AQ6" i="13"/>
  <c r="BS38" i="2"/>
  <c r="BS36" i="2"/>
  <c r="BV146" i="13"/>
  <c r="BV195" i="13" s="1"/>
  <c r="HJ142" i="14"/>
  <c r="H53" i="4" l="1"/>
  <c r="AQ2" i="9"/>
  <c r="AQ4" i="9" s="1"/>
  <c r="AR5" i="9"/>
  <c r="AQ3" i="9"/>
  <c r="DY115" i="14"/>
  <c r="EA115" i="14" s="1"/>
  <c r="DY3" i="14"/>
  <c r="EB2" i="14"/>
  <c r="DY4" i="14"/>
  <c r="EA2" i="14"/>
  <c r="BU39" i="2"/>
  <c r="BV8" i="2"/>
  <c r="BU5" i="2"/>
  <c r="BU7" i="2"/>
  <c r="X215" i="12"/>
  <c r="BR39" i="3"/>
  <c r="BR5" i="3"/>
  <c r="BS8" i="3"/>
  <c r="BR7" i="3"/>
  <c r="J26" i="2"/>
  <c r="K11" i="2"/>
  <c r="I12" i="2"/>
  <c r="J11" i="2"/>
  <c r="J12" i="2"/>
  <c r="K26" i="2"/>
  <c r="K27" i="2"/>
  <c r="I27" i="2"/>
  <c r="K12" i="2"/>
  <c r="J27" i="2"/>
  <c r="J13" i="2"/>
  <c r="I11" i="2"/>
  <c r="K10" i="2"/>
  <c r="J10" i="2"/>
  <c r="K13" i="2"/>
  <c r="I26" i="2"/>
  <c r="I10" i="2"/>
  <c r="J51" i="2"/>
  <c r="K51" i="2"/>
  <c r="K52" i="2"/>
  <c r="I13" i="2"/>
  <c r="I52" i="2"/>
  <c r="L13" i="2"/>
  <c r="L51" i="2"/>
  <c r="I51" i="2"/>
  <c r="L12" i="2"/>
  <c r="L11" i="2"/>
  <c r="L10" i="2"/>
  <c r="L52" i="2"/>
  <c r="N52" i="2"/>
  <c r="L27" i="2"/>
  <c r="L26" i="2"/>
  <c r="J52" i="2"/>
  <c r="M26" i="2"/>
  <c r="M27" i="2"/>
  <c r="P10" i="2"/>
  <c r="N12" i="2"/>
  <c r="N26" i="2"/>
  <c r="N51" i="2"/>
  <c r="M13" i="2"/>
  <c r="M51" i="2"/>
  <c r="N10" i="2"/>
  <c r="N11" i="2"/>
  <c r="M10" i="2"/>
  <c r="M52" i="2"/>
  <c r="N27" i="2"/>
  <c r="P11" i="2"/>
  <c r="P27" i="2"/>
  <c r="O52" i="2"/>
  <c r="M12" i="2"/>
  <c r="N13" i="2"/>
  <c r="P12" i="2"/>
  <c r="O51" i="2"/>
  <c r="M11" i="2"/>
  <c r="O11" i="2"/>
  <c r="R51" i="2"/>
  <c r="P26" i="2"/>
  <c r="O27" i="2"/>
  <c r="O26" i="2"/>
  <c r="O10" i="2"/>
  <c r="Q13" i="2"/>
  <c r="Q12" i="2"/>
  <c r="P13" i="2"/>
  <c r="Q27" i="2"/>
  <c r="P52" i="2"/>
  <c r="R10" i="2"/>
  <c r="O13" i="2"/>
  <c r="O12" i="2"/>
  <c r="Q10" i="2"/>
  <c r="P51" i="2"/>
  <c r="Q26" i="2"/>
  <c r="Q51" i="2"/>
  <c r="S10" i="2"/>
  <c r="R52" i="2"/>
  <c r="R13" i="2"/>
  <c r="U27" i="2"/>
  <c r="S27" i="2"/>
  <c r="T26" i="2"/>
  <c r="Q11" i="2"/>
  <c r="S52" i="2"/>
  <c r="Q52" i="2"/>
  <c r="R11" i="2"/>
  <c r="T12" i="2"/>
  <c r="R12" i="2"/>
  <c r="R26" i="2"/>
  <c r="R27" i="2"/>
  <c r="U11" i="2"/>
  <c r="T52" i="2"/>
  <c r="V11" i="2"/>
  <c r="U13" i="2"/>
  <c r="T13" i="2"/>
  <c r="S26" i="2"/>
  <c r="V10" i="2"/>
  <c r="T27" i="2"/>
  <c r="S51" i="2"/>
  <c r="S13" i="2"/>
  <c r="S11" i="2"/>
  <c r="V26" i="2"/>
  <c r="T51" i="2"/>
  <c r="V27" i="2"/>
  <c r="T11" i="2"/>
  <c r="S12" i="2"/>
  <c r="T10" i="2"/>
  <c r="V12" i="2"/>
  <c r="U51" i="2"/>
  <c r="U10" i="2"/>
  <c r="V52" i="2"/>
  <c r="U12" i="2"/>
  <c r="V51" i="2"/>
  <c r="U52" i="2"/>
  <c r="V13" i="2"/>
  <c r="U26" i="2"/>
  <c r="BT38" i="2"/>
  <c r="BT36" i="2"/>
  <c r="BR168" i="13"/>
  <c r="AV213" i="13"/>
  <c r="AV214" i="13" s="1"/>
  <c r="BQ38" i="3"/>
  <c r="BQ36" i="3"/>
  <c r="HC160" i="14"/>
  <c r="HA160" i="14"/>
  <c r="ER168" i="14"/>
  <c r="EO166" i="14"/>
  <c r="EO170" i="14" s="1"/>
  <c r="EO171" i="14" s="1"/>
  <c r="EO173" i="14" s="1"/>
  <c r="EP168" i="14"/>
  <c r="P57" i="4"/>
  <c r="AW176" i="13"/>
  <c r="AW174" i="13" s="1"/>
  <c r="AW178" i="13" s="1"/>
  <c r="EM166" i="14"/>
  <c r="EM170" i="14" s="1"/>
  <c r="EM171" i="14" s="1"/>
  <c r="EM173" i="14" s="1"/>
  <c r="FE130" i="14"/>
  <c r="FE136" i="14" s="1"/>
  <c r="FE143" i="14" s="1"/>
  <c r="BC139" i="13"/>
  <c r="BC138" i="13" s="1"/>
  <c r="BC193" i="13" s="1"/>
  <c r="S140" i="12"/>
  <c r="S147" i="12" s="1"/>
  <c r="S189" i="12"/>
  <c r="P41" i="4"/>
  <c r="AZ202" i="13"/>
  <c r="FH131" i="14"/>
  <c r="FG130" i="14"/>
  <c r="FG136" i="14" s="1"/>
  <c r="FG143" i="14" s="1"/>
  <c r="BB193" i="13"/>
  <c r="Q15" i="4"/>
  <c r="BA144" i="13"/>
  <c r="BA151" i="13" s="1"/>
  <c r="BA193" i="13"/>
  <c r="J58" i="4"/>
  <c r="J28" i="4"/>
  <c r="J30" i="4" s="1"/>
  <c r="AN224" i="13"/>
  <c r="AM226" i="13"/>
  <c r="BR7" i="1"/>
  <c r="BR38" i="1" s="1"/>
  <c r="BR5" i="1"/>
  <c r="BR39" i="1"/>
  <c r="BR36" i="1" s="1"/>
  <c r="BS8" i="1"/>
  <c r="FD159" i="14"/>
  <c r="FE153" i="14"/>
  <c r="H64" i="4"/>
  <c r="I51" i="4"/>
  <c r="I53" i="4" s="1"/>
  <c r="BR28" i="3"/>
  <c r="BS25" i="3" s="1"/>
  <c r="BR30" i="3"/>
  <c r="BR46" i="3" s="1"/>
  <c r="BR47" i="3" s="1"/>
  <c r="BR48" i="3" s="1"/>
  <c r="BR49" i="3" s="1"/>
  <c r="BR55" i="3" s="1"/>
  <c r="Q209" i="12"/>
  <c r="Q210" i="12" s="1"/>
  <c r="Q219" i="12" s="1"/>
  <c r="Q220" i="12" s="1"/>
  <c r="Q177" i="12"/>
  <c r="O61" i="4"/>
  <c r="AU213" i="13"/>
  <c r="AU214" i="13" s="1"/>
  <c r="BB161" i="13"/>
  <c r="FB159" i="14"/>
  <c r="BF221" i="13"/>
  <c r="V48" i="4"/>
  <c r="AQ44" i="9"/>
  <c r="AQ50" i="9" s="1"/>
  <c r="AQ70" i="9"/>
  <c r="AQ122" i="13"/>
  <c r="AQ121" i="13"/>
  <c r="AQ123" i="13" s="1"/>
  <c r="AX30" i="2"/>
  <c r="AX46" i="2" s="1"/>
  <c r="AX47" i="2" s="1"/>
  <c r="AX48" i="2" s="1"/>
  <c r="AX49" i="2" s="1"/>
  <c r="AX55" i="2" s="1"/>
  <c r="AX28" i="2"/>
  <c r="AX25" i="1"/>
  <c r="AW19" i="1"/>
  <c r="AW14" i="1"/>
  <c r="AW18" i="1"/>
  <c r="AW17" i="1"/>
  <c r="AX15" i="2"/>
  <c r="AY9" i="2"/>
  <c r="AX32" i="2"/>
  <c r="K16" i="5"/>
  <c r="AX60" i="2"/>
  <c r="AR340" i="13"/>
  <c r="AR328" i="13"/>
  <c r="AR363" i="13"/>
  <c r="AR370" i="13"/>
  <c r="AR376" i="13" s="1"/>
  <c r="AR229" i="13"/>
  <c r="AR298" i="13"/>
  <c r="AR271" i="13"/>
  <c r="AR186" i="13"/>
  <c r="AR253" i="13"/>
  <c r="AR120" i="13"/>
  <c r="AR284" i="13"/>
  <c r="AS4" i="13"/>
  <c r="AR6" i="13"/>
  <c r="AR5" i="13"/>
  <c r="AR7" i="13" s="1"/>
  <c r="BA200" i="13"/>
  <c r="S157" i="12"/>
  <c r="Q22" i="4"/>
  <c r="BA167" i="13"/>
  <c r="AW32" i="3"/>
  <c r="AW15" i="3"/>
  <c r="AX9" i="3"/>
  <c r="J17" i="5"/>
  <c r="AW61" i="3"/>
  <c r="R15" i="4"/>
  <c r="R17" i="4" s="1"/>
  <c r="BB144" i="13"/>
  <c r="BB151" i="13" s="1"/>
  <c r="FT154" i="14"/>
  <c r="BH162" i="13" s="1"/>
  <c r="J63" i="4"/>
  <c r="J52" i="4"/>
  <c r="BQ219" i="13"/>
  <c r="Z142" i="12"/>
  <c r="H140" i="11"/>
  <c r="AL16" i="4"/>
  <c r="BV150" i="13"/>
  <c r="BG218" i="13"/>
  <c r="U158" i="12"/>
  <c r="U214" i="12" s="1"/>
  <c r="U217" i="12" s="1"/>
  <c r="W21" i="4"/>
  <c r="AR2" i="10"/>
  <c r="AQ4" i="10"/>
  <c r="AQ3" i="10"/>
  <c r="AQ5" i="10" s="1"/>
  <c r="R56" i="4" l="1"/>
  <c r="L34" i="2"/>
  <c r="BS7" i="3"/>
  <c r="BT8" i="3"/>
  <c r="BS39" i="3"/>
  <c r="BS5" i="3"/>
  <c r="FJ130" i="14"/>
  <c r="FJ136" i="14" s="1"/>
  <c r="FJ143" i="14" s="1"/>
  <c r="FK131" i="14"/>
  <c r="L47" i="4"/>
  <c r="L49" i="4" s="1"/>
  <c r="AV223" i="13"/>
  <c r="I62" i="2"/>
  <c r="I53" i="2"/>
  <c r="Q222" i="12"/>
  <c r="FH130" i="14"/>
  <c r="FH136" i="14" s="1"/>
  <c r="FH143" i="14" s="1"/>
  <c r="BD139" i="13"/>
  <c r="M33" i="2"/>
  <c r="M22" i="2"/>
  <c r="M21" i="2"/>
  <c r="M42" i="2"/>
  <c r="K62" i="2"/>
  <c r="K53" i="2"/>
  <c r="BR62" i="3"/>
  <c r="L43" i="2"/>
  <c r="K43" i="2"/>
  <c r="K44" i="2" s="1"/>
  <c r="I43" i="2"/>
  <c r="I44" i="2" s="1"/>
  <c r="I56" i="2" s="1"/>
  <c r="M43" i="2"/>
  <c r="M44" i="2" s="1"/>
  <c r="N43" i="2"/>
  <c r="J43" i="2"/>
  <c r="J44" i="2" s="1"/>
  <c r="J56" i="2" s="1"/>
  <c r="P43" i="2"/>
  <c r="O43" i="2"/>
  <c r="R43" i="2"/>
  <c r="Q43" i="2"/>
  <c r="Q44" i="2" s="1"/>
  <c r="T43" i="2"/>
  <c r="S43" i="2"/>
  <c r="S44" i="2" s="1"/>
  <c r="U43" i="2"/>
  <c r="U44" i="2" s="1"/>
  <c r="V43" i="2"/>
  <c r="T34" i="2"/>
  <c r="O34" i="2"/>
  <c r="BR38" i="3"/>
  <c r="BR36" i="3"/>
  <c r="AP21" i="4"/>
  <c r="BS28" i="3"/>
  <c r="BT25" i="3" s="1"/>
  <c r="BS30" i="3"/>
  <c r="BS46" i="3" s="1"/>
  <c r="BS47" i="3" s="1"/>
  <c r="BS48" i="3" s="1"/>
  <c r="BS49" i="3" s="1"/>
  <c r="BS55" i="3" s="1"/>
  <c r="P42" i="4"/>
  <c r="U34" i="2"/>
  <c r="R21" i="2"/>
  <c r="R33" i="2"/>
  <c r="R42" i="2"/>
  <c r="R22" i="2"/>
  <c r="N21" i="2"/>
  <c r="N22" i="2"/>
  <c r="N42" i="2"/>
  <c r="N33" i="2"/>
  <c r="C62" i="2"/>
  <c r="AY18" i="2"/>
  <c r="AY14" i="2"/>
  <c r="AY19" i="2"/>
  <c r="AY17" i="2"/>
  <c r="J51" i="4"/>
  <c r="J53" i="4" s="1"/>
  <c r="I64" i="4"/>
  <c r="P62" i="2"/>
  <c r="P53" i="2"/>
  <c r="I21" i="2"/>
  <c r="I14" i="2"/>
  <c r="I33" i="2"/>
  <c r="I22" i="2"/>
  <c r="I42" i="2"/>
  <c r="C10" i="2"/>
  <c r="M62" i="2"/>
  <c r="M56" i="2"/>
  <c r="M53" i="2"/>
  <c r="T53" i="2"/>
  <c r="T62" i="2"/>
  <c r="E27" i="2"/>
  <c r="M34" i="2"/>
  <c r="I28" i="2"/>
  <c r="C26" i="2"/>
  <c r="BR219" i="13"/>
  <c r="AN22" i="4"/>
  <c r="AN24" i="4" s="1"/>
  <c r="Q24" i="4"/>
  <c r="BC161" i="13"/>
  <c r="FE159" i="14"/>
  <c r="V34" i="2"/>
  <c r="P34" i="2"/>
  <c r="K34" i="2"/>
  <c r="V33" i="2"/>
  <c r="V22" i="2"/>
  <c r="V42" i="2"/>
  <c r="V21" i="2"/>
  <c r="S196" i="12"/>
  <c r="S198" i="12" s="1"/>
  <c r="S163" i="12"/>
  <c r="AW32" i="1"/>
  <c r="AW15" i="1"/>
  <c r="J15" i="5"/>
  <c r="AW60" i="1"/>
  <c r="S15" i="4"/>
  <c r="S17" i="4" s="1"/>
  <c r="BC144" i="13"/>
  <c r="BC151" i="13" s="1"/>
  <c r="U62" i="2"/>
  <c r="U53" i="2"/>
  <c r="J33" i="2"/>
  <c r="J42" i="2"/>
  <c r="J22" i="2"/>
  <c r="J21" i="2"/>
  <c r="AX16" i="4"/>
  <c r="AW16" i="4"/>
  <c r="AU16" i="4"/>
  <c r="FG159" i="14"/>
  <c r="FH153" i="14"/>
  <c r="Q34" i="2"/>
  <c r="K42" i="2"/>
  <c r="K22" i="2"/>
  <c r="K21" i="2"/>
  <c r="K33" i="2"/>
  <c r="O42" i="2"/>
  <c r="O22" i="2"/>
  <c r="O21" i="2"/>
  <c r="O33" i="2"/>
  <c r="P42" i="2"/>
  <c r="P21" i="2"/>
  <c r="P33" i="2"/>
  <c r="P22" i="2"/>
  <c r="I19" i="2"/>
  <c r="C11" i="2"/>
  <c r="AX19" i="3"/>
  <c r="AX18" i="3"/>
  <c r="AX14" i="3"/>
  <c r="AX17" i="3"/>
  <c r="AX9" i="1"/>
  <c r="AY25" i="2"/>
  <c r="AX61" i="2"/>
  <c r="AW213" i="13"/>
  <c r="AW214" i="13" s="1"/>
  <c r="V62" i="2"/>
  <c r="V53" i="2"/>
  <c r="J34" i="2"/>
  <c r="BV7" i="2"/>
  <c r="BV39" i="2"/>
  <c r="BV5" i="2"/>
  <c r="BW8" i="2"/>
  <c r="H144" i="11"/>
  <c r="H188" i="11"/>
  <c r="Z146" i="12"/>
  <c r="Z191" i="12"/>
  <c r="U22" i="2"/>
  <c r="U42" i="2"/>
  <c r="U21" i="2"/>
  <c r="U33" i="2"/>
  <c r="Q53" i="2"/>
  <c r="Q62" i="2"/>
  <c r="Q56" i="2"/>
  <c r="J62" i="2"/>
  <c r="J53" i="2"/>
  <c r="BU38" i="2"/>
  <c r="BU36" i="2"/>
  <c r="BS5" i="1"/>
  <c r="BS39" i="1"/>
  <c r="BS36" i="1" s="1"/>
  <c r="BS7" i="1"/>
  <c r="BS38" i="1" s="1"/>
  <c r="BT8" i="1"/>
  <c r="AX176" i="13"/>
  <c r="EP166" i="14"/>
  <c r="EP170" i="14" s="1"/>
  <c r="EP171" i="14" s="1"/>
  <c r="EP173" i="14" s="1"/>
  <c r="S62" i="2"/>
  <c r="S53" i="2"/>
  <c r="I30" i="2"/>
  <c r="I46" i="2" s="1"/>
  <c r="I47" i="2" s="1"/>
  <c r="I48" i="2" s="1"/>
  <c r="C27" i="2"/>
  <c r="Q21" i="2"/>
  <c r="Q42" i="2"/>
  <c r="Q33" i="2"/>
  <c r="Q22" i="2"/>
  <c r="AS298" i="13"/>
  <c r="AS328" i="13"/>
  <c r="AS370" i="13"/>
  <c r="AS376" i="13" s="1"/>
  <c r="AS340" i="13"/>
  <c r="AS363" i="13"/>
  <c r="AS284" i="13"/>
  <c r="AS253" i="13"/>
  <c r="AS271" i="13"/>
  <c r="AS229" i="13"/>
  <c r="AS186" i="13"/>
  <c r="AS120" i="13"/>
  <c r="AT4" i="13"/>
  <c r="AS5" i="13"/>
  <c r="AS7" i="13" s="1"/>
  <c r="AS6" i="13"/>
  <c r="T21" i="2"/>
  <c r="T33" i="2"/>
  <c r="T22" i="2"/>
  <c r="T42" i="2"/>
  <c r="AX28" i="1"/>
  <c r="AX61" i="1" s="1"/>
  <c r="AX30" i="1"/>
  <c r="AX46" i="1" s="1"/>
  <c r="AX47" i="1" s="1"/>
  <c r="AX48" i="1" s="1"/>
  <c r="AX49" i="1" s="1"/>
  <c r="AX55" i="1" s="1"/>
  <c r="ER166" i="14"/>
  <c r="ER170" i="14" s="1"/>
  <c r="ER171" i="14" s="1"/>
  <c r="ER173" i="14" s="1"/>
  <c r="EU168" i="14"/>
  <c r="ES168" i="14"/>
  <c r="N62" i="2"/>
  <c r="N53" i="2"/>
  <c r="L53" i="2"/>
  <c r="L62" i="2"/>
  <c r="EB115" i="14"/>
  <c r="ED115" i="14" s="1"/>
  <c r="EB3" i="14"/>
  <c r="ED2" i="14"/>
  <c r="EB4" i="14"/>
  <c r="EE2" i="14"/>
  <c r="I34" i="2"/>
  <c r="I17" i="2"/>
  <c r="C13" i="2"/>
  <c r="L42" i="2"/>
  <c r="L21" i="2"/>
  <c r="L22" i="2"/>
  <c r="L33" i="2"/>
  <c r="AO224" i="13"/>
  <c r="AN226" i="13"/>
  <c r="HF160" i="14"/>
  <c r="HD160" i="14"/>
  <c r="R34" i="2"/>
  <c r="N34" i="2"/>
  <c r="I18" i="2"/>
  <c r="C12" i="2"/>
  <c r="C18" i="2" s="1"/>
  <c r="BG221" i="13"/>
  <c r="W48" i="4"/>
  <c r="AP48" i="4" s="1"/>
  <c r="AR70" i="9"/>
  <c r="AR44" i="9"/>
  <c r="AR50" i="9" s="1"/>
  <c r="FW154" i="14"/>
  <c r="BI162" i="13" s="1"/>
  <c r="BB200" i="13"/>
  <c r="BB202" i="13" s="1"/>
  <c r="R22" i="4"/>
  <c r="R24" i="4" s="1"/>
  <c r="BB167" i="13"/>
  <c r="Q41" i="4"/>
  <c r="Q42" i="4" s="1"/>
  <c r="BA202" i="13"/>
  <c r="R53" i="2"/>
  <c r="R62" i="2"/>
  <c r="AR122" i="13"/>
  <c r="AR121" i="13"/>
  <c r="AR123" i="13" s="1"/>
  <c r="S21" i="2"/>
  <c r="S33" i="2"/>
  <c r="S22" i="2"/>
  <c r="S42" i="2"/>
  <c r="O62" i="2"/>
  <c r="O53" i="2"/>
  <c r="AR2" i="9"/>
  <c r="AR4" i="9" s="1"/>
  <c r="AR3" i="9"/>
  <c r="AS5" i="9"/>
  <c r="W23" i="8"/>
  <c r="W22" i="8"/>
  <c r="W50" i="8"/>
  <c r="AV374" i="13"/>
  <c r="AV181" i="13"/>
  <c r="L27" i="4"/>
  <c r="BH218" i="13"/>
  <c r="X21" i="4"/>
  <c r="BS168" i="13"/>
  <c r="AU374" i="13"/>
  <c r="AU181" i="13"/>
  <c r="K27" i="4"/>
  <c r="AR4" i="10"/>
  <c r="AS2" i="10"/>
  <c r="AR3" i="10"/>
  <c r="AR5" i="10" s="1"/>
  <c r="K47" i="4"/>
  <c r="K49" i="4" s="1"/>
  <c r="AU223" i="13"/>
  <c r="Q17" i="4"/>
  <c r="Q56" i="4" s="1"/>
  <c r="AN15" i="4"/>
  <c r="AN17" i="4" s="1"/>
  <c r="S34" i="2"/>
  <c r="I49" i="2" l="1"/>
  <c r="I55" i="2" s="1"/>
  <c r="W24" i="8"/>
  <c r="FK153" i="14"/>
  <c r="FJ159" i="14"/>
  <c r="BD138" i="13"/>
  <c r="T135" i="12"/>
  <c r="T134" i="12" s="1"/>
  <c r="AN56" i="4"/>
  <c r="L58" i="4"/>
  <c r="L28" i="4"/>
  <c r="L30" i="4" s="1"/>
  <c r="AP224" i="13"/>
  <c r="AO226" i="13"/>
  <c r="AY176" i="13"/>
  <c r="AY174" i="13" s="1"/>
  <c r="AY178" i="13" s="1"/>
  <c r="ES166" i="14"/>
  <c r="ES170" i="14" s="1"/>
  <c r="ES171" i="14" s="1"/>
  <c r="ES173" i="14" s="1"/>
  <c r="AY9" i="3"/>
  <c r="AX32" i="3"/>
  <c r="AX15" i="3"/>
  <c r="K17" i="5"/>
  <c r="AX61" i="3"/>
  <c r="V44" i="2"/>
  <c r="EV168" i="14"/>
  <c r="EX168" i="14"/>
  <c r="EU166" i="14"/>
  <c r="EU170" i="14" s="1"/>
  <c r="EU171" i="14" s="1"/>
  <c r="EU173" i="14" s="1"/>
  <c r="R41" i="4"/>
  <c r="T44" i="2"/>
  <c r="Q63" i="2"/>
  <c r="K63" i="4"/>
  <c r="K52" i="4"/>
  <c r="AX174" i="13"/>
  <c r="AX178" i="13" s="1"/>
  <c r="F170" i="11"/>
  <c r="F168" i="11" s="1"/>
  <c r="F172" i="11" s="1"/>
  <c r="R172" i="12"/>
  <c r="R170" i="12" s="1"/>
  <c r="R174" i="12" s="1"/>
  <c r="C19" i="2"/>
  <c r="C33" i="2"/>
  <c r="C42" i="2"/>
  <c r="C44" i="2" s="1"/>
  <c r="C56" i="2" s="1"/>
  <c r="C22" i="2"/>
  <c r="C21" i="2"/>
  <c r="C14" i="2"/>
  <c r="R44" i="2"/>
  <c r="AT5" i="9"/>
  <c r="AS3" i="9"/>
  <c r="AS2" i="9"/>
  <c r="AS4" i="9" s="1"/>
  <c r="BI218" i="13"/>
  <c r="Y21" i="4"/>
  <c r="BT5" i="1"/>
  <c r="BU8" i="1"/>
  <c r="BT7" i="1"/>
  <c r="BT38" i="1" s="1"/>
  <c r="BT39" i="1"/>
  <c r="BT36" i="1" s="1"/>
  <c r="BW5" i="2"/>
  <c r="BW39" i="2"/>
  <c r="BX8" i="2"/>
  <c r="BW7" i="2"/>
  <c r="O44" i="2"/>
  <c r="FZ154" i="14"/>
  <c r="BJ162" i="13" s="1"/>
  <c r="AT340" i="13"/>
  <c r="AT363" i="13"/>
  <c r="AT370" i="13"/>
  <c r="AT376" i="13" s="1"/>
  <c r="AT229" i="13"/>
  <c r="AT271" i="13"/>
  <c r="AT253" i="13"/>
  <c r="AT298" i="13"/>
  <c r="AT284" i="13"/>
  <c r="AT328" i="13"/>
  <c r="AT186" i="13"/>
  <c r="AT120" i="13"/>
  <c r="AU4" i="13"/>
  <c r="AT5" i="13"/>
  <c r="AT7" i="13" s="1"/>
  <c r="AT6" i="13"/>
  <c r="P44" i="2"/>
  <c r="S56" i="2"/>
  <c r="S63" i="2" s="1"/>
  <c r="AS122" i="13"/>
  <c r="AS121" i="13"/>
  <c r="AS123" i="13" s="1"/>
  <c r="J63" i="2"/>
  <c r="C34" i="2"/>
  <c r="C17" i="2"/>
  <c r="W51" i="2"/>
  <c r="W12" i="2"/>
  <c r="W27" i="2"/>
  <c r="W26" i="2"/>
  <c r="W13" i="2"/>
  <c r="W11" i="2"/>
  <c r="W10" i="2"/>
  <c r="W52" i="2"/>
  <c r="I32" i="2"/>
  <c r="I60" i="2"/>
  <c r="J9" i="2"/>
  <c r="N44" i="2"/>
  <c r="L63" i="4"/>
  <c r="L52" i="4"/>
  <c r="AS41" i="5"/>
  <c r="AS70" i="9"/>
  <c r="AS44" i="9"/>
  <c r="AS50" i="9" s="1"/>
  <c r="BV38" i="2"/>
  <c r="BV36" i="2"/>
  <c r="W43" i="2" s="1"/>
  <c r="U56" i="2"/>
  <c r="U63" i="2" s="1"/>
  <c r="M63" i="2"/>
  <c r="FK130" i="14"/>
  <c r="FK136" i="14" s="1"/>
  <c r="FK143" i="14" s="1"/>
  <c r="BE139" i="13"/>
  <c r="BE138" i="13" s="1"/>
  <c r="AN41" i="4"/>
  <c r="AN42" i="4" s="1"/>
  <c r="I63" i="2"/>
  <c r="AS3" i="10"/>
  <c r="AS5" i="10" s="1"/>
  <c r="AS4" i="10"/>
  <c r="AT2" i="10"/>
  <c r="EE115" i="14"/>
  <c r="EG115" i="14" s="1"/>
  <c r="EH2" i="14"/>
  <c r="EG2" i="14"/>
  <c r="EE4" i="14"/>
  <c r="EE3" i="14"/>
  <c r="P61" i="4"/>
  <c r="FM130" i="14"/>
  <c r="FM136" i="14" s="1"/>
  <c r="FM143" i="14" s="1"/>
  <c r="FN131" i="14"/>
  <c r="S56" i="4"/>
  <c r="AN57" i="4"/>
  <c r="L44" i="2"/>
  <c r="BT28" i="3"/>
  <c r="BU25" i="3" s="1"/>
  <c r="BT30" i="3"/>
  <c r="BT46" i="3" s="1"/>
  <c r="BT47" i="3" s="1"/>
  <c r="BT48" i="3" s="1"/>
  <c r="BT49" i="3" s="1"/>
  <c r="BT55" i="3" s="1"/>
  <c r="BS38" i="3"/>
  <c r="BS36" i="3"/>
  <c r="BH221" i="13"/>
  <c r="X48" i="4"/>
  <c r="BS62" i="3"/>
  <c r="K58" i="4"/>
  <c r="K28" i="4"/>
  <c r="K30" i="4" s="1"/>
  <c r="C28" i="2"/>
  <c r="D25" i="2" s="1"/>
  <c r="C53" i="2"/>
  <c r="J64" i="4"/>
  <c r="K51" i="4"/>
  <c r="K53" i="4" s="1"/>
  <c r="BT7" i="3"/>
  <c r="BT5" i="3"/>
  <c r="BT39" i="3"/>
  <c r="BU8" i="3"/>
  <c r="J25" i="2"/>
  <c r="I61" i="2"/>
  <c r="K56" i="2"/>
  <c r="K63" i="2" s="1"/>
  <c r="AW374" i="13"/>
  <c r="AW181" i="13"/>
  <c r="M27" i="4"/>
  <c r="BT168" i="13"/>
  <c r="M47" i="4"/>
  <c r="M49" i="4" s="1"/>
  <c r="AW223" i="13"/>
  <c r="Q61" i="4"/>
  <c r="BS219" i="13"/>
  <c r="Y164" i="12"/>
  <c r="R57" i="4"/>
  <c r="BC200" i="13"/>
  <c r="S22" i="4"/>
  <c r="S24" i="4" s="1"/>
  <c r="BC167" i="13"/>
  <c r="HI160" i="14"/>
  <c r="HG160" i="14"/>
  <c r="AY30" i="2"/>
  <c r="AY46" i="2" s="1"/>
  <c r="AY47" i="2" s="1"/>
  <c r="AY48" i="2" s="1"/>
  <c r="AY49" i="2" s="1"/>
  <c r="AY55" i="2" s="1"/>
  <c r="AY25" i="1"/>
  <c r="AY28" i="2"/>
  <c r="AY32" i="2" s="1"/>
  <c r="BD161" i="13"/>
  <c r="FH159" i="14"/>
  <c r="L16" i="5"/>
  <c r="AZ9" i="2"/>
  <c r="AY15" i="2"/>
  <c r="AY60" i="2"/>
  <c r="Q57" i="4"/>
  <c r="AX19" i="1"/>
  <c r="AX14" i="1"/>
  <c r="AX18" i="1"/>
  <c r="AX17" i="1"/>
  <c r="F174" i="11" l="1"/>
  <c r="L51" i="4"/>
  <c r="L53" i="4" s="1"/>
  <c r="K64" i="4"/>
  <c r="AT44" i="9"/>
  <c r="AT50" i="9" s="1"/>
  <c r="AT70" i="9"/>
  <c r="EX166" i="14"/>
  <c r="EX170" i="14" s="1"/>
  <c r="EX171" i="14" s="1"/>
  <c r="EX173" i="14" s="1"/>
  <c r="FA168" i="14"/>
  <c r="EY168" i="14"/>
  <c r="AT3" i="9"/>
  <c r="AU5" i="9"/>
  <c r="AT2" i="9"/>
  <c r="AT4" i="9" s="1"/>
  <c r="EV166" i="14"/>
  <c r="EV170" i="14" s="1"/>
  <c r="EV171" i="14" s="1"/>
  <c r="EV173" i="14" s="1"/>
  <c r="AZ176" i="13"/>
  <c r="AZ174" i="13" s="1"/>
  <c r="AZ178" i="13" s="1"/>
  <c r="V56" i="2"/>
  <c r="V63" i="2" s="1"/>
  <c r="Y215" i="12"/>
  <c r="D28" i="2"/>
  <c r="EH115" i="14"/>
  <c r="EJ115" i="14" s="1"/>
  <c r="EH4" i="14"/>
  <c r="EH3" i="14"/>
  <c r="EJ2" i="14"/>
  <c r="EK2" i="14"/>
  <c r="R56" i="2"/>
  <c r="R63" i="2" s="1"/>
  <c r="BJ218" i="13"/>
  <c r="G156" i="11"/>
  <c r="G211" i="11" s="1"/>
  <c r="G214" i="11" s="1"/>
  <c r="V158" i="12"/>
  <c r="V214" i="12" s="1"/>
  <c r="V217" i="12" s="1"/>
  <c r="Z21" i="4"/>
  <c r="C32" i="2"/>
  <c r="AZ19" i="2"/>
  <c r="AZ17" i="2"/>
  <c r="AZ18" i="2"/>
  <c r="AZ14" i="2"/>
  <c r="J19" i="2"/>
  <c r="J18" i="2"/>
  <c r="J14" i="2"/>
  <c r="J17" i="2"/>
  <c r="GC154" i="14"/>
  <c r="BK162" i="13" s="1"/>
  <c r="N56" i="2"/>
  <c r="N63" i="2" s="1"/>
  <c r="AT3" i="10"/>
  <c r="AT5" i="10" s="1"/>
  <c r="AU2" i="10"/>
  <c r="AT4" i="10"/>
  <c r="M63" i="4"/>
  <c r="M52" i="4"/>
  <c r="BT219" i="13"/>
  <c r="O56" i="2"/>
  <c r="O63" i="2" s="1"/>
  <c r="AY19" i="3"/>
  <c r="AY18" i="3"/>
  <c r="AY17" i="3"/>
  <c r="AY14" i="3"/>
  <c r="AY9" i="1"/>
  <c r="W62" i="2"/>
  <c r="W53" i="2"/>
  <c r="BD200" i="13"/>
  <c r="T157" i="12"/>
  <c r="T22" i="4"/>
  <c r="BD167" i="13"/>
  <c r="W33" i="2"/>
  <c r="W22" i="2"/>
  <c r="W42" i="2"/>
  <c r="W21" i="2"/>
  <c r="BX5" i="2"/>
  <c r="BX7" i="2"/>
  <c r="BX39" i="2"/>
  <c r="BY8" i="2"/>
  <c r="AY213" i="13"/>
  <c r="AY214" i="13" s="1"/>
  <c r="AZ25" i="2"/>
  <c r="AY61" i="2"/>
  <c r="M58" i="4"/>
  <c r="M28" i="4"/>
  <c r="M30" i="4" s="1"/>
  <c r="BW38" i="2"/>
  <c r="BW36" i="2"/>
  <c r="R209" i="12"/>
  <c r="R210" i="12" s="1"/>
  <c r="R219" i="12" s="1"/>
  <c r="R220" i="12" s="1"/>
  <c r="R177" i="12"/>
  <c r="AQ224" i="13"/>
  <c r="AP226" i="13"/>
  <c r="F206" i="11"/>
  <c r="F207" i="11" s="1"/>
  <c r="F216" i="11" s="1"/>
  <c r="F217" i="11" s="1"/>
  <c r="AX213" i="13"/>
  <c r="AX214" i="13" s="1"/>
  <c r="K43" i="1"/>
  <c r="J43" i="1"/>
  <c r="K51" i="1"/>
  <c r="J51" i="1"/>
  <c r="L51" i="1"/>
  <c r="M51" i="1"/>
  <c r="L43" i="1"/>
  <c r="M43" i="1"/>
  <c r="I43" i="1"/>
  <c r="N51" i="1"/>
  <c r="N43" i="1"/>
  <c r="R43" i="1"/>
  <c r="O43" i="1"/>
  <c r="O51" i="1"/>
  <c r="R51" i="1"/>
  <c r="P51" i="1"/>
  <c r="P43" i="1"/>
  <c r="S43" i="1"/>
  <c r="Q43" i="1"/>
  <c r="Q51" i="1"/>
  <c r="T51" i="1"/>
  <c r="T43" i="1"/>
  <c r="S51" i="1"/>
  <c r="U51" i="1"/>
  <c r="V51" i="1"/>
  <c r="V43" i="1"/>
  <c r="U43" i="1"/>
  <c r="W34" i="2"/>
  <c r="L56" i="2"/>
  <c r="L63" i="2" s="1"/>
  <c r="BU168" i="13"/>
  <c r="C30" i="2"/>
  <c r="C46" i="2" s="1"/>
  <c r="C47" i="2" s="1"/>
  <c r="C48" i="2" s="1"/>
  <c r="C49" i="2" s="1"/>
  <c r="C55" i="2" s="1"/>
  <c r="P56" i="2"/>
  <c r="P63" i="2" s="1"/>
  <c r="AU370" i="13"/>
  <c r="AU376" i="13" s="1"/>
  <c r="AU363" i="13"/>
  <c r="AU340" i="13"/>
  <c r="AU284" i="13"/>
  <c r="AU298" i="13"/>
  <c r="AU328" i="13"/>
  <c r="AU229" i="13"/>
  <c r="AU271" i="13"/>
  <c r="AU120" i="13"/>
  <c r="AU186" i="13"/>
  <c r="AU253" i="13"/>
  <c r="AU6" i="13"/>
  <c r="AV4" i="13"/>
  <c r="AU5" i="13"/>
  <c r="AU7" i="13" s="1"/>
  <c r="T140" i="12"/>
  <c r="T147" i="12" s="1"/>
  <c r="T189" i="12"/>
  <c r="AN61" i="4"/>
  <c r="U15" i="4"/>
  <c r="U17" i="4" s="1"/>
  <c r="BE144" i="13"/>
  <c r="BE151" i="13" s="1"/>
  <c r="AT122" i="13"/>
  <c r="AT121" i="13"/>
  <c r="AT123" i="13" s="1"/>
  <c r="BU5" i="1"/>
  <c r="BV8" i="1"/>
  <c r="BU39" i="1"/>
  <c r="BU36" i="1" s="1"/>
  <c r="BU7" i="1"/>
  <c r="BU38" i="1" s="1"/>
  <c r="T56" i="2"/>
  <c r="T63" i="2" s="1"/>
  <c r="BE193" i="13"/>
  <c r="T15" i="4"/>
  <c r="BD144" i="13"/>
  <c r="BD151" i="13" s="1"/>
  <c r="BD193" i="13"/>
  <c r="AY28" i="1"/>
  <c r="AY61" i="1" s="1"/>
  <c r="AY30" i="1"/>
  <c r="AY46" i="1" s="1"/>
  <c r="AY47" i="1" s="1"/>
  <c r="AY48" i="1" s="1"/>
  <c r="AY49" i="1" s="1"/>
  <c r="AY55" i="1" s="1"/>
  <c r="D26" i="2"/>
  <c r="E26" i="2"/>
  <c r="J28" i="2"/>
  <c r="J30" i="2"/>
  <c r="J46" i="2" s="1"/>
  <c r="J47" i="2" s="1"/>
  <c r="J48" i="2" s="1"/>
  <c r="J49" i="2" s="1"/>
  <c r="J55" i="2" s="1"/>
  <c r="BT38" i="3"/>
  <c r="BT36" i="3"/>
  <c r="FN130" i="14"/>
  <c r="FN136" i="14" s="1"/>
  <c r="FN143" i="14" s="1"/>
  <c r="BF139" i="13"/>
  <c r="BF138" i="13" s="1"/>
  <c r="BF193" i="13" s="1"/>
  <c r="I27" i="1"/>
  <c r="J52" i="1"/>
  <c r="J27" i="1"/>
  <c r="K12" i="1"/>
  <c r="J12" i="1"/>
  <c r="K26" i="1"/>
  <c r="K27" i="1"/>
  <c r="I26" i="1"/>
  <c r="J13" i="1"/>
  <c r="J10" i="1"/>
  <c r="J26" i="1"/>
  <c r="K11" i="1"/>
  <c r="I10" i="1"/>
  <c r="K52" i="1"/>
  <c r="K10" i="1"/>
  <c r="J11" i="1"/>
  <c r="K13" i="1"/>
  <c r="M27" i="1"/>
  <c r="I11" i="1"/>
  <c r="I13" i="1"/>
  <c r="I12" i="1"/>
  <c r="C12" i="1" s="1"/>
  <c r="L26" i="1"/>
  <c r="L12" i="1"/>
  <c r="M10" i="1"/>
  <c r="L13" i="1"/>
  <c r="L27" i="1"/>
  <c r="L11" i="1"/>
  <c r="O12" i="1"/>
  <c r="L10" i="1"/>
  <c r="L52" i="1"/>
  <c r="P13" i="1"/>
  <c r="O52" i="1"/>
  <c r="N10" i="1"/>
  <c r="S52" i="1"/>
  <c r="M52" i="1"/>
  <c r="M13" i="1"/>
  <c r="N12" i="1"/>
  <c r="M12" i="1"/>
  <c r="O11" i="1"/>
  <c r="M11" i="1"/>
  <c r="M26" i="1"/>
  <c r="D26" i="1" s="1"/>
  <c r="O26" i="1"/>
  <c r="O10" i="1"/>
  <c r="N26" i="1"/>
  <c r="N27" i="1"/>
  <c r="O27" i="1"/>
  <c r="N11" i="1"/>
  <c r="N13" i="1"/>
  <c r="N52" i="1"/>
  <c r="P11" i="1"/>
  <c r="Q12" i="1"/>
  <c r="P12" i="1"/>
  <c r="O13" i="1"/>
  <c r="P27" i="1"/>
  <c r="P52" i="1"/>
  <c r="P26" i="1"/>
  <c r="P10" i="1"/>
  <c r="R11" i="1"/>
  <c r="R13" i="1"/>
  <c r="R52" i="1"/>
  <c r="Q13" i="1"/>
  <c r="Q10" i="1"/>
  <c r="S26" i="1"/>
  <c r="Q27" i="1"/>
  <c r="R27" i="1"/>
  <c r="T26" i="1"/>
  <c r="R26" i="1"/>
  <c r="Q52" i="1"/>
  <c r="T11" i="1"/>
  <c r="S27" i="1"/>
  <c r="Q11" i="1"/>
  <c r="R10" i="1"/>
  <c r="T13" i="1"/>
  <c r="R12" i="1"/>
  <c r="Q26" i="1"/>
  <c r="T10" i="1"/>
  <c r="T12" i="1"/>
  <c r="S11" i="1"/>
  <c r="S13" i="1"/>
  <c r="T52" i="1"/>
  <c r="S12" i="1"/>
  <c r="U11" i="1"/>
  <c r="S10" i="1"/>
  <c r="T27" i="1"/>
  <c r="U13" i="1"/>
  <c r="V26" i="1"/>
  <c r="V12" i="1"/>
  <c r="U52" i="1"/>
  <c r="U10" i="1"/>
  <c r="U27" i="1"/>
  <c r="V11" i="1"/>
  <c r="V10" i="1"/>
  <c r="V27" i="1"/>
  <c r="V52" i="1"/>
  <c r="U12" i="1"/>
  <c r="V13" i="1"/>
  <c r="U26" i="1"/>
  <c r="R42" i="4"/>
  <c r="BU28" i="3"/>
  <c r="BV25" i="3" s="1"/>
  <c r="BU30" i="3"/>
  <c r="BU46" i="3" s="1"/>
  <c r="BU47" i="3" s="1"/>
  <c r="BU48" i="3" s="1"/>
  <c r="BU49" i="3" s="1"/>
  <c r="BU55" i="3" s="1"/>
  <c r="HJ160" i="14"/>
  <c r="BU39" i="3"/>
  <c r="BU5" i="3"/>
  <c r="BV8" i="3"/>
  <c r="BU7" i="3"/>
  <c r="S57" i="4"/>
  <c r="K52" i="3"/>
  <c r="K10" i="3"/>
  <c r="J12" i="3"/>
  <c r="I26" i="3"/>
  <c r="J26" i="3"/>
  <c r="J10" i="3"/>
  <c r="I13" i="3"/>
  <c r="I11" i="3"/>
  <c r="I12" i="3"/>
  <c r="J11" i="3"/>
  <c r="K26" i="3"/>
  <c r="J52" i="3"/>
  <c r="K13" i="3"/>
  <c r="K12" i="3"/>
  <c r="I10" i="3"/>
  <c r="K27" i="3"/>
  <c r="J27" i="3"/>
  <c r="J13" i="3"/>
  <c r="K11" i="3"/>
  <c r="I27" i="3"/>
  <c r="L10" i="3"/>
  <c r="M26" i="3"/>
  <c r="M10" i="3"/>
  <c r="L27" i="3"/>
  <c r="L52" i="3"/>
  <c r="L11" i="3"/>
  <c r="L12" i="3"/>
  <c r="M11" i="3"/>
  <c r="L26" i="3"/>
  <c r="M13" i="3"/>
  <c r="L13" i="3"/>
  <c r="N52" i="3"/>
  <c r="M12" i="3"/>
  <c r="N27" i="3"/>
  <c r="N26" i="3"/>
  <c r="N11" i="3"/>
  <c r="P27" i="3"/>
  <c r="N12" i="3"/>
  <c r="N13" i="3"/>
  <c r="N10" i="3"/>
  <c r="P11" i="3"/>
  <c r="P10" i="3"/>
  <c r="M52" i="3"/>
  <c r="M27" i="3"/>
  <c r="O27" i="3"/>
  <c r="P13" i="3"/>
  <c r="O11" i="3"/>
  <c r="O52" i="3"/>
  <c r="O10" i="3"/>
  <c r="Q12" i="3"/>
  <c r="P12" i="3"/>
  <c r="P26" i="3"/>
  <c r="O12" i="3"/>
  <c r="O13" i="3"/>
  <c r="O26" i="3"/>
  <c r="Q27" i="3"/>
  <c r="P52" i="3"/>
  <c r="Q10" i="3"/>
  <c r="R52" i="3"/>
  <c r="Q13" i="3"/>
  <c r="R10" i="3"/>
  <c r="Q11" i="3"/>
  <c r="S27" i="3"/>
  <c r="R13" i="3"/>
  <c r="R11" i="3"/>
  <c r="Q52" i="3"/>
  <c r="U11" i="3"/>
  <c r="Q26" i="3"/>
  <c r="S26" i="3"/>
  <c r="R12" i="3"/>
  <c r="R27" i="3"/>
  <c r="S52" i="3"/>
  <c r="S12" i="3"/>
  <c r="R26" i="3"/>
  <c r="S10" i="3"/>
  <c r="T10" i="3"/>
  <c r="T26" i="3"/>
  <c r="S13" i="3"/>
  <c r="U52" i="3"/>
  <c r="T52" i="3"/>
  <c r="S11" i="3"/>
  <c r="T27" i="3"/>
  <c r="U10" i="3"/>
  <c r="U12" i="3"/>
  <c r="U26" i="3"/>
  <c r="T13" i="3"/>
  <c r="T12" i="3"/>
  <c r="U27" i="3"/>
  <c r="U13" i="3"/>
  <c r="T11" i="3"/>
  <c r="V10" i="3"/>
  <c r="V11" i="3"/>
  <c r="V27" i="3"/>
  <c r="V52" i="3"/>
  <c r="V26" i="3"/>
  <c r="V12" i="3"/>
  <c r="V13" i="3"/>
  <c r="AX32" i="1"/>
  <c r="AX15" i="1"/>
  <c r="K15" i="5"/>
  <c r="AX60" i="1"/>
  <c r="BC202" i="13"/>
  <c r="S41" i="4"/>
  <c r="FP130" i="14"/>
  <c r="FP136" i="14" s="1"/>
  <c r="FP143" i="14" s="1"/>
  <c r="FQ131" i="14"/>
  <c r="BE161" i="13"/>
  <c r="FK159" i="14"/>
  <c r="D27" i="2"/>
  <c r="BT62" i="3"/>
  <c r="FM159" i="14"/>
  <c r="FN153" i="14"/>
  <c r="W44" i="2"/>
  <c r="BI221" i="13"/>
  <c r="Y48" i="4"/>
  <c r="I22" i="3" l="1"/>
  <c r="I33" i="3"/>
  <c r="I42" i="3"/>
  <c r="I21" i="3"/>
  <c r="C10" i="3"/>
  <c r="I14" i="3"/>
  <c r="L62" i="1"/>
  <c r="L53" i="1"/>
  <c r="AY19" i="1"/>
  <c r="AY14" i="1"/>
  <c r="AY18" i="1"/>
  <c r="AY17" i="1"/>
  <c r="D30" i="2"/>
  <c r="D46" i="2" s="1"/>
  <c r="D47" i="2" s="1"/>
  <c r="D48" i="2" s="1"/>
  <c r="T34" i="3"/>
  <c r="O34" i="1"/>
  <c r="L33" i="1"/>
  <c r="L22" i="1"/>
  <c r="L42" i="1"/>
  <c r="L21" i="1"/>
  <c r="AZ9" i="3"/>
  <c r="AY15" i="3"/>
  <c r="AY32" i="3"/>
  <c r="L17" i="5"/>
  <c r="AY61" i="3"/>
  <c r="N34" i="3"/>
  <c r="R33" i="3"/>
  <c r="R21" i="3"/>
  <c r="R42" i="3"/>
  <c r="R22" i="3"/>
  <c r="K34" i="3"/>
  <c r="BV28" i="3"/>
  <c r="BW25" i="3" s="1"/>
  <c r="BV30" i="3"/>
  <c r="BV46" i="3" s="1"/>
  <c r="BV47" i="3" s="1"/>
  <c r="BV48" i="3" s="1"/>
  <c r="BV49" i="3" s="1"/>
  <c r="BV55" i="3" s="1"/>
  <c r="T21" i="1"/>
  <c r="T33" i="1"/>
  <c r="T42" i="1"/>
  <c r="T22" i="1"/>
  <c r="BV5" i="1"/>
  <c r="BV39" i="1"/>
  <c r="BV36" i="1" s="1"/>
  <c r="BV7" i="1"/>
  <c r="BV38" i="1" s="1"/>
  <c r="BW8" i="1"/>
  <c r="BK218" i="13"/>
  <c r="AA21" i="4"/>
  <c r="E25" i="2"/>
  <c r="E28" i="2" s="1"/>
  <c r="D61" i="2"/>
  <c r="GF154" i="14"/>
  <c r="BL162" i="13" s="1"/>
  <c r="BE200" i="13"/>
  <c r="BE202" i="13" s="1"/>
  <c r="U22" i="4"/>
  <c r="U24" i="4" s="1"/>
  <c r="BE167" i="13"/>
  <c r="U42" i="3"/>
  <c r="U22" i="3"/>
  <c r="U21" i="3"/>
  <c r="U33" i="3"/>
  <c r="R53" i="3"/>
  <c r="R63" i="3"/>
  <c r="J62" i="1"/>
  <c r="J53" i="1"/>
  <c r="C52" i="1"/>
  <c r="AZ28" i="2"/>
  <c r="AZ30" i="2"/>
  <c r="AZ46" i="2" s="1"/>
  <c r="AZ47" i="2" s="1"/>
  <c r="AZ48" i="2" s="1"/>
  <c r="AZ49" i="2" s="1"/>
  <c r="AZ55" i="2" s="1"/>
  <c r="AZ25" i="1"/>
  <c r="T34" i="1"/>
  <c r="L34" i="1"/>
  <c r="C27" i="1"/>
  <c r="AY374" i="13"/>
  <c r="AY181" i="13"/>
  <c r="O27" i="4"/>
  <c r="Q34" i="3"/>
  <c r="FQ130" i="14"/>
  <c r="FQ136" i="14" s="1"/>
  <c r="FQ143" i="14" s="1"/>
  <c r="BG139" i="13"/>
  <c r="Q33" i="3"/>
  <c r="Q42" i="3"/>
  <c r="Q21" i="3"/>
  <c r="Q22" i="3"/>
  <c r="N62" i="1"/>
  <c r="N53" i="1"/>
  <c r="P53" i="3"/>
  <c r="P63" i="3"/>
  <c r="C12" i="3"/>
  <c r="V34" i="1"/>
  <c r="R42" i="1"/>
  <c r="R44" i="1" s="1"/>
  <c r="R21" i="1"/>
  <c r="R33" i="1"/>
  <c r="R22" i="1"/>
  <c r="N34" i="1"/>
  <c r="M33" i="1"/>
  <c r="M42" i="1"/>
  <c r="M44" i="1" s="1"/>
  <c r="M22" i="1"/>
  <c r="M21" i="1"/>
  <c r="V15" i="4"/>
  <c r="V17" i="4" s="1"/>
  <c r="BF144" i="13"/>
  <c r="BF151" i="13" s="1"/>
  <c r="BU219" i="13"/>
  <c r="O47" i="4"/>
  <c r="AY223" i="13"/>
  <c r="J60" i="2"/>
  <c r="J32" i="2"/>
  <c r="K9" i="2"/>
  <c r="R61" i="4"/>
  <c r="FS130" i="14"/>
  <c r="FS136" i="14" s="1"/>
  <c r="FS143" i="14" s="1"/>
  <c r="FT131" i="14"/>
  <c r="T53" i="3"/>
  <c r="T63" i="3"/>
  <c r="N53" i="3"/>
  <c r="N63" i="3"/>
  <c r="C11" i="3"/>
  <c r="BY39" i="2"/>
  <c r="BY5" i="2"/>
  <c r="BZ8" i="2"/>
  <c r="BY7" i="2"/>
  <c r="U53" i="3"/>
  <c r="U63" i="3"/>
  <c r="L34" i="3"/>
  <c r="I34" i="3"/>
  <c r="C13" i="3"/>
  <c r="V53" i="1"/>
  <c r="V62" i="1"/>
  <c r="K51" i="3"/>
  <c r="J51" i="3"/>
  <c r="K43" i="3"/>
  <c r="J43" i="3"/>
  <c r="N51" i="3"/>
  <c r="M51" i="3"/>
  <c r="L43" i="3"/>
  <c r="M43" i="3"/>
  <c r="L51" i="3"/>
  <c r="I43" i="3"/>
  <c r="I44" i="3" s="1"/>
  <c r="O51" i="3"/>
  <c r="N43" i="3"/>
  <c r="P43" i="3"/>
  <c r="P51" i="3"/>
  <c r="O43" i="3"/>
  <c r="O44" i="3" s="1"/>
  <c r="Q51" i="3"/>
  <c r="Q43" i="3"/>
  <c r="Q44" i="3" s="1"/>
  <c r="Q56" i="3" s="1"/>
  <c r="U43" i="3"/>
  <c r="U44" i="3" s="1"/>
  <c r="R51" i="3"/>
  <c r="R43" i="3"/>
  <c r="R44" i="3" s="1"/>
  <c r="R56" i="3" s="1"/>
  <c r="S51" i="3"/>
  <c r="S43" i="3"/>
  <c r="S44" i="3" s="1"/>
  <c r="V51" i="3"/>
  <c r="T51" i="3"/>
  <c r="U51" i="3"/>
  <c r="V43" i="3"/>
  <c r="T43" i="3"/>
  <c r="U56" i="4"/>
  <c r="L44" i="1"/>
  <c r="L56" i="1" s="1"/>
  <c r="BX38" i="2"/>
  <c r="BX36" i="2"/>
  <c r="J53" i="3"/>
  <c r="C52" i="3"/>
  <c r="J63" i="3"/>
  <c r="S42" i="4"/>
  <c r="O34" i="3"/>
  <c r="M34" i="3"/>
  <c r="J21" i="3"/>
  <c r="J22" i="3"/>
  <c r="J33" i="3"/>
  <c r="J42" i="3"/>
  <c r="M16" i="5"/>
  <c r="BA9" i="2"/>
  <c r="AZ15" i="2"/>
  <c r="AZ32" i="2"/>
  <c r="AZ60" i="2"/>
  <c r="V21" i="1"/>
  <c r="V33" i="1"/>
  <c r="V22" i="1"/>
  <c r="V42" i="1"/>
  <c r="Q62" i="1"/>
  <c r="Q53" i="1"/>
  <c r="I34" i="1"/>
  <c r="C13" i="1"/>
  <c r="C34" i="1" s="1"/>
  <c r="AZ213" i="13"/>
  <c r="AZ214" i="13" s="1"/>
  <c r="S34" i="3"/>
  <c r="T42" i="3"/>
  <c r="T21" i="3"/>
  <c r="T22" i="3"/>
  <c r="T33" i="3"/>
  <c r="I28" i="3"/>
  <c r="C26" i="3"/>
  <c r="O33" i="1"/>
  <c r="O42" i="1"/>
  <c r="O44" i="1" s="1"/>
  <c r="O21" i="1"/>
  <c r="O22" i="1"/>
  <c r="C11" i="1"/>
  <c r="K25" i="2"/>
  <c r="J61" i="2"/>
  <c r="S42" i="3"/>
  <c r="S21" i="3"/>
  <c r="S22" i="3"/>
  <c r="S33" i="3"/>
  <c r="D27" i="1"/>
  <c r="K33" i="3"/>
  <c r="K42" i="3"/>
  <c r="K22" i="3"/>
  <c r="K21" i="3"/>
  <c r="U33" i="1"/>
  <c r="U21" i="1"/>
  <c r="U42" i="1"/>
  <c r="U44" i="1" s="1"/>
  <c r="U22" i="1"/>
  <c r="K34" i="1"/>
  <c r="V44" i="1"/>
  <c r="V56" i="1" s="1"/>
  <c r="AV5" i="9"/>
  <c r="AU3" i="9"/>
  <c r="AU2" i="9"/>
  <c r="AU4" i="9" s="1"/>
  <c r="S53" i="3"/>
  <c r="S56" i="3"/>
  <c r="S63" i="3"/>
  <c r="O53" i="3"/>
  <c r="O63" i="3"/>
  <c r="K21" i="1"/>
  <c r="K33" i="1"/>
  <c r="K42" i="1"/>
  <c r="K44" i="1" s="1"/>
  <c r="K22" i="1"/>
  <c r="AX374" i="13"/>
  <c r="AX181" i="13"/>
  <c r="N27" i="4"/>
  <c r="AY21" i="4"/>
  <c r="AQ21" i="4"/>
  <c r="M42" i="3"/>
  <c r="M21" i="3"/>
  <c r="M22" i="3"/>
  <c r="M33" i="3"/>
  <c r="Q33" i="1"/>
  <c r="Q42" i="1"/>
  <c r="Q44" i="1" s="1"/>
  <c r="Q22" i="1"/>
  <c r="Q21" i="1"/>
  <c r="K62" i="1"/>
  <c r="K53" i="1"/>
  <c r="N47" i="4"/>
  <c r="N49" i="4" s="1"/>
  <c r="AX223" i="13"/>
  <c r="BA176" i="13"/>
  <c r="EY166" i="14"/>
  <c r="EY170" i="14" s="1"/>
  <c r="EY171" i="14" s="1"/>
  <c r="EY173" i="14" s="1"/>
  <c r="P34" i="3"/>
  <c r="Q34" i="1"/>
  <c r="I22" i="1"/>
  <c r="I21" i="1"/>
  <c r="I33" i="1"/>
  <c r="C10" i="1"/>
  <c r="I42" i="1"/>
  <c r="I44" i="1" s="1"/>
  <c r="I14" i="1"/>
  <c r="T41" i="4"/>
  <c r="T42" i="4" s="1"/>
  <c r="BD202" i="13"/>
  <c r="T44" i="1"/>
  <c r="FD168" i="14"/>
  <c r="FB168" i="14"/>
  <c r="FA166" i="14"/>
  <c r="FA170" i="14" s="1"/>
  <c r="FA171" i="14" s="1"/>
  <c r="FA173" i="14" s="1"/>
  <c r="AU122" i="13"/>
  <c r="AU121" i="13"/>
  <c r="AU123" i="13" s="1"/>
  <c r="F219" i="11"/>
  <c r="AO22" i="4"/>
  <c r="AO24" i="4" s="1"/>
  <c r="T24" i="4"/>
  <c r="AU3" i="10"/>
  <c r="AU5" i="10" s="1"/>
  <c r="AV2" i="10"/>
  <c r="AU4" i="10"/>
  <c r="BJ221" i="13"/>
  <c r="Z48" i="4"/>
  <c r="AY48" i="4" s="1"/>
  <c r="V34" i="3"/>
  <c r="U53" i="1"/>
  <c r="U62" i="1"/>
  <c r="V53" i="3"/>
  <c r="V63" i="3"/>
  <c r="R62" i="1"/>
  <c r="R53" i="1"/>
  <c r="M34" i="1"/>
  <c r="BF161" i="13"/>
  <c r="FN159" i="14"/>
  <c r="C27" i="3"/>
  <c r="BU62" i="3"/>
  <c r="S33" i="1"/>
  <c r="S21" i="1"/>
  <c r="S42" i="1"/>
  <c r="S44" i="1" s="1"/>
  <c r="S22" i="1"/>
  <c r="R34" i="1"/>
  <c r="M53" i="1"/>
  <c r="M62" i="1"/>
  <c r="T17" i="4"/>
  <c r="T56" i="4" s="1"/>
  <c r="AO15" i="4"/>
  <c r="AO17" i="4" s="1"/>
  <c r="AO56" i="4" s="1"/>
  <c r="T196" i="12"/>
  <c r="T198" i="12" s="1"/>
  <c r="T163" i="12"/>
  <c r="K53" i="3"/>
  <c r="K63" i="3"/>
  <c r="L22" i="3"/>
  <c r="L33" i="3"/>
  <c r="L21" i="3"/>
  <c r="L42" i="3"/>
  <c r="M53" i="3"/>
  <c r="M63" i="3"/>
  <c r="S62" i="1"/>
  <c r="S53" i="1"/>
  <c r="J21" i="1"/>
  <c r="J33" i="1"/>
  <c r="J42" i="1"/>
  <c r="J44" i="1" s="1"/>
  <c r="J22" i="1"/>
  <c r="U41" i="4"/>
  <c r="AR224" i="13"/>
  <c r="AQ226" i="13"/>
  <c r="AU44" i="9"/>
  <c r="AU50" i="9" s="1"/>
  <c r="AU70" i="9"/>
  <c r="U34" i="1"/>
  <c r="BV62" i="3"/>
  <c r="BV5" i="3"/>
  <c r="BW8" i="3"/>
  <c r="BV39" i="3"/>
  <c r="BV7" i="3"/>
  <c r="FQ153" i="14"/>
  <c r="FP159" i="14"/>
  <c r="Q53" i="3"/>
  <c r="Q63" i="3"/>
  <c r="P42" i="3"/>
  <c r="P22" i="3"/>
  <c r="P33" i="3"/>
  <c r="P21" i="3"/>
  <c r="J34" i="3"/>
  <c r="P33" i="1"/>
  <c r="P42" i="1"/>
  <c r="P22" i="1"/>
  <c r="P21" i="1"/>
  <c r="N42" i="1"/>
  <c r="N44" i="1" s="1"/>
  <c r="N33" i="1"/>
  <c r="N21" i="1"/>
  <c r="N22" i="1"/>
  <c r="J34" i="1"/>
  <c r="W56" i="2"/>
  <c r="W63" i="2" s="1"/>
  <c r="L53" i="3"/>
  <c r="L63" i="3"/>
  <c r="U34" i="3"/>
  <c r="BU38" i="3"/>
  <c r="BU36" i="3"/>
  <c r="T62" i="1"/>
  <c r="T53" i="1"/>
  <c r="O62" i="1"/>
  <c r="O53" i="1"/>
  <c r="C26" i="1"/>
  <c r="C28" i="1" s="1"/>
  <c r="D25" i="1" s="1"/>
  <c r="D28" i="1" s="1"/>
  <c r="I28" i="1"/>
  <c r="P44" i="1"/>
  <c r="R222" i="12"/>
  <c r="EK115" i="14"/>
  <c r="EM115" i="14" s="1"/>
  <c r="EK4" i="14"/>
  <c r="EN2" i="14"/>
  <c r="EK3" i="14"/>
  <c r="EM2" i="14"/>
  <c r="M51" i="4"/>
  <c r="M53" i="4" s="1"/>
  <c r="L64" i="4"/>
  <c r="O33" i="3"/>
  <c r="O21" i="3"/>
  <c r="O42" i="3"/>
  <c r="O22" i="3"/>
  <c r="AV370" i="13"/>
  <c r="AV376" i="13" s="1"/>
  <c r="AV271" i="13"/>
  <c r="AV284" i="13"/>
  <c r="AV363" i="13"/>
  <c r="AV328" i="13"/>
  <c r="AV186" i="13"/>
  <c r="AV253" i="13"/>
  <c r="AV298" i="13"/>
  <c r="AV340" i="13"/>
  <c r="AV229" i="13"/>
  <c r="AV120" i="13"/>
  <c r="AW4" i="13"/>
  <c r="AV5" i="13"/>
  <c r="AV7" i="13" s="1"/>
  <c r="AV6" i="13"/>
  <c r="V21" i="3"/>
  <c r="V22" i="3"/>
  <c r="V42" i="3"/>
  <c r="V33" i="3"/>
  <c r="R34" i="3"/>
  <c r="N33" i="3"/>
  <c r="N22" i="3"/>
  <c r="N42" i="3"/>
  <c r="N21" i="3"/>
  <c r="BV168" i="13"/>
  <c r="S34" i="1"/>
  <c r="P53" i="1"/>
  <c r="P62" i="1"/>
  <c r="P34" i="1"/>
  <c r="M56" i="1" l="1"/>
  <c r="M63" i="1" s="1"/>
  <c r="K56" i="1"/>
  <c r="K63" i="1" s="1"/>
  <c r="R56" i="1"/>
  <c r="R63" i="1" s="1"/>
  <c r="J56" i="1"/>
  <c r="J63" i="1" s="1"/>
  <c r="N56" i="1"/>
  <c r="N63" i="1" s="1"/>
  <c r="Q56" i="1"/>
  <c r="Q63" i="1" s="1"/>
  <c r="S56" i="1"/>
  <c r="S63" i="1" s="1"/>
  <c r="O56" i="1"/>
  <c r="O63" i="1" s="1"/>
  <c r="U56" i="1"/>
  <c r="U63" i="1" s="1"/>
  <c r="C21" i="1"/>
  <c r="C42" i="1"/>
  <c r="C44" i="1" s="1"/>
  <c r="C22" i="1"/>
  <c r="C33" i="1"/>
  <c r="C14" i="1"/>
  <c r="C32" i="1" s="1"/>
  <c r="N51" i="4"/>
  <c r="M64" i="4"/>
  <c r="FD166" i="14"/>
  <c r="FD170" i="14" s="1"/>
  <c r="FD171" i="14" s="1"/>
  <c r="FD173" i="14" s="1"/>
  <c r="FG168" i="14"/>
  <c r="FE168" i="14"/>
  <c r="S64" i="3"/>
  <c r="O58" i="4"/>
  <c r="O28" i="4"/>
  <c r="O30" i="4" s="1"/>
  <c r="D30" i="1"/>
  <c r="D46" i="1" s="1"/>
  <c r="D47" i="1" s="1"/>
  <c r="D48" i="1" s="1"/>
  <c r="AZ374" i="13"/>
  <c r="AZ181" i="13"/>
  <c r="P27" i="4"/>
  <c r="P47" i="4"/>
  <c r="P49" i="4" s="1"/>
  <c r="AZ223" i="13"/>
  <c r="R64" i="3"/>
  <c r="FT153" i="14"/>
  <c r="FS159" i="14"/>
  <c r="C34" i="3"/>
  <c r="C30" i="1"/>
  <c r="C46" i="1" s="1"/>
  <c r="C47" i="1" s="1"/>
  <c r="C48" i="1" s="1"/>
  <c r="BW28" i="3"/>
  <c r="BX25" i="3" s="1"/>
  <c r="BW30" i="3"/>
  <c r="BW46" i="3" s="1"/>
  <c r="BW47" i="3" s="1"/>
  <c r="BW48" i="3" s="1"/>
  <c r="BW49" i="3" s="1"/>
  <c r="BW55" i="3" s="1"/>
  <c r="BV36" i="3"/>
  <c r="BV38" i="3"/>
  <c r="T61" i="4"/>
  <c r="FT130" i="14"/>
  <c r="FT136" i="14" s="1"/>
  <c r="FT143" i="14" s="1"/>
  <c r="BH139" i="13"/>
  <c r="BH138" i="13" s="1"/>
  <c r="Q64" i="3"/>
  <c r="FV130" i="14"/>
  <c r="FV136" i="14" s="1"/>
  <c r="FV143" i="14" s="1"/>
  <c r="FW131" i="14"/>
  <c r="U57" i="4"/>
  <c r="AY32" i="1"/>
  <c r="AY15" i="1"/>
  <c r="L15" i="5"/>
  <c r="AY60" i="1"/>
  <c r="I32" i="1"/>
  <c r="J9" i="1"/>
  <c r="I60" i="1"/>
  <c r="AV3" i="10"/>
  <c r="AV5" i="10" s="1"/>
  <c r="AW2" i="10"/>
  <c r="AV4" i="10"/>
  <c r="S61" i="4"/>
  <c r="U56" i="3"/>
  <c r="U64" i="3" s="1"/>
  <c r="GI154" i="14"/>
  <c r="BM162" i="13" s="1"/>
  <c r="J25" i="1"/>
  <c r="I61" i="1"/>
  <c r="E25" i="1"/>
  <c r="D61" i="1"/>
  <c r="BF200" i="13"/>
  <c r="V22" i="4"/>
  <c r="V24" i="4" s="1"/>
  <c r="BF167" i="13"/>
  <c r="V63" i="1"/>
  <c r="P44" i="3"/>
  <c r="K14" i="2"/>
  <c r="K19" i="2"/>
  <c r="K18" i="2"/>
  <c r="K17" i="2"/>
  <c r="BL218" i="13"/>
  <c r="AB21" i="4"/>
  <c r="EN115" i="14"/>
  <c r="EP115" i="14" s="1"/>
  <c r="EQ2" i="14"/>
  <c r="EN4" i="14"/>
  <c r="EP2" i="14"/>
  <c r="EN3" i="14"/>
  <c r="AW370" i="13"/>
  <c r="AW376" i="13" s="1"/>
  <c r="AW363" i="13"/>
  <c r="AW328" i="13"/>
  <c r="AW271" i="13"/>
  <c r="AW284" i="13"/>
  <c r="AW340" i="13"/>
  <c r="AW253" i="13"/>
  <c r="AW229" i="13"/>
  <c r="AW298" i="13"/>
  <c r="AW186" i="13"/>
  <c r="AX4" i="13"/>
  <c r="AW120" i="13"/>
  <c r="AW6" i="13"/>
  <c r="AW5" i="13"/>
  <c r="AW7" i="13" s="1"/>
  <c r="C53" i="3"/>
  <c r="N44" i="3"/>
  <c r="K28" i="2"/>
  <c r="K30" i="2"/>
  <c r="K46" i="2" s="1"/>
  <c r="K47" i="2" s="1"/>
  <c r="K48" i="2" s="1"/>
  <c r="K49" i="2" s="1"/>
  <c r="K55" i="2" s="1"/>
  <c r="F25" i="2"/>
  <c r="E61" i="2"/>
  <c r="E30" i="2"/>
  <c r="E46" i="2" s="1"/>
  <c r="E47" i="2" s="1"/>
  <c r="E48" i="2" s="1"/>
  <c r="AO57" i="4"/>
  <c r="N58" i="4"/>
  <c r="N28" i="4"/>
  <c r="N30" i="4" s="1"/>
  <c r="AZ28" i="1"/>
  <c r="AZ61" i="1" s="1"/>
  <c r="AZ30" i="1"/>
  <c r="AZ46" i="1" s="1"/>
  <c r="AZ47" i="1" s="1"/>
  <c r="AZ48" i="1" s="1"/>
  <c r="AZ49" i="1" s="1"/>
  <c r="AZ55" i="1" s="1"/>
  <c r="BW39" i="3"/>
  <c r="BX8" i="3"/>
  <c r="BW62" i="3"/>
  <c r="BW5" i="3"/>
  <c r="BW7" i="3"/>
  <c r="BZ5" i="2"/>
  <c r="BZ7" i="2"/>
  <c r="BZ39" i="2"/>
  <c r="CA8" i="2"/>
  <c r="O49" i="4"/>
  <c r="BK221" i="13"/>
  <c r="AA48" i="4"/>
  <c r="I32" i="3"/>
  <c r="I61" i="3"/>
  <c r="J9" i="3"/>
  <c r="M44" i="3"/>
  <c r="X11" i="2"/>
  <c r="X27" i="2"/>
  <c r="X13" i="2"/>
  <c r="X52" i="2"/>
  <c r="X12" i="2"/>
  <c r="X26" i="2"/>
  <c r="F26" i="2" s="1"/>
  <c r="X51" i="2"/>
  <c r="X10" i="2"/>
  <c r="BA25" i="2"/>
  <c r="AZ61" i="2"/>
  <c r="C42" i="3"/>
  <c r="C44" i="3" s="1"/>
  <c r="C21" i="3"/>
  <c r="C33" i="3"/>
  <c r="C22" i="3"/>
  <c r="C14" i="3"/>
  <c r="C30" i="3"/>
  <c r="C46" i="3" s="1"/>
  <c r="C47" i="3" s="1"/>
  <c r="C48" i="3" s="1"/>
  <c r="L44" i="3"/>
  <c r="AV3" i="9"/>
  <c r="AW5" i="9"/>
  <c r="AV2" i="9"/>
  <c r="AV4" i="9" s="1"/>
  <c r="AV121" i="13"/>
  <c r="AV123" i="13" s="1"/>
  <c r="AV122" i="13"/>
  <c r="AS224" i="13"/>
  <c r="AR226" i="13"/>
  <c r="S172" i="12"/>
  <c r="S170" i="12" s="1"/>
  <c r="S174" i="12" s="1"/>
  <c r="BA174" i="13"/>
  <c r="BA178" i="13" s="1"/>
  <c r="L63" i="1"/>
  <c r="BW39" i="1"/>
  <c r="BW36" i="1" s="1"/>
  <c r="BW5" i="1"/>
  <c r="BW7" i="1"/>
  <c r="BW38" i="1" s="1"/>
  <c r="BX8" i="1"/>
  <c r="BY38" i="2"/>
  <c r="BY36" i="2"/>
  <c r="X43" i="2" s="1"/>
  <c r="C53" i="1"/>
  <c r="AZ18" i="3"/>
  <c r="AZ19" i="3"/>
  <c r="AZ14" i="3"/>
  <c r="AZ17" i="3"/>
  <c r="AZ9" i="1"/>
  <c r="N63" i="4"/>
  <c r="N52" i="4"/>
  <c r="I62" i="3"/>
  <c r="J25" i="3"/>
  <c r="J44" i="3"/>
  <c r="T57" i="4"/>
  <c r="AV44" i="9"/>
  <c r="AV50" i="9" s="1"/>
  <c r="AV70" i="9"/>
  <c r="AT41" i="5"/>
  <c r="U42" i="4"/>
  <c r="T44" i="3"/>
  <c r="K44" i="3"/>
  <c r="V56" i="4"/>
  <c r="BG161" i="13"/>
  <c r="FQ159" i="14"/>
  <c r="T63" i="1"/>
  <c r="C28" i="3"/>
  <c r="C62" i="3" s="1"/>
  <c r="V44" i="3"/>
  <c r="BG138" i="13"/>
  <c r="U135" i="12"/>
  <c r="U134" i="12" s="1"/>
  <c r="AO41" i="4"/>
  <c r="AO42" i="4" s="1"/>
  <c r="P56" i="1"/>
  <c r="P63" i="1" s="1"/>
  <c r="BA18" i="2"/>
  <c r="BA14" i="2"/>
  <c r="BA19" i="2"/>
  <c r="BA17" i="2"/>
  <c r="BV219" i="13"/>
  <c r="Z164" i="12"/>
  <c r="H162" i="11"/>
  <c r="T56" i="1"/>
  <c r="BB176" i="13"/>
  <c r="BB174" i="13" s="1"/>
  <c r="BB178" i="13" s="1"/>
  <c r="FB166" i="14"/>
  <c r="FB170" i="14" s="1"/>
  <c r="FB171" i="14" s="1"/>
  <c r="FB173" i="14" s="1"/>
  <c r="O56" i="3"/>
  <c r="O64" i="3" s="1"/>
  <c r="AQ48" i="4"/>
  <c r="BH161" i="13" l="1"/>
  <c r="FT159" i="14"/>
  <c r="FW153" i="14"/>
  <c r="FV159" i="14"/>
  <c r="FW130" i="14"/>
  <c r="FW136" i="14" s="1"/>
  <c r="FW143" i="14" s="1"/>
  <c r="BI139" i="13"/>
  <c r="BI138" i="13" s="1"/>
  <c r="K56" i="3"/>
  <c r="K64" i="3" s="1"/>
  <c r="P63" i="4"/>
  <c r="P52" i="4"/>
  <c r="FY130" i="14"/>
  <c r="FY136" i="14" s="1"/>
  <c r="FY143" i="14" s="1"/>
  <c r="FZ131" i="14"/>
  <c r="T56" i="3"/>
  <c r="T64" i="3" s="1"/>
  <c r="L56" i="3"/>
  <c r="L64" i="3" s="1"/>
  <c r="EQ115" i="14"/>
  <c r="ES115" i="14" s="1"/>
  <c r="ES2" i="14"/>
  <c r="EQ3" i="14"/>
  <c r="EQ4" i="14"/>
  <c r="ET2" i="14"/>
  <c r="GL154" i="14"/>
  <c r="BN162" i="13" s="1"/>
  <c r="U61" i="4"/>
  <c r="C49" i="3"/>
  <c r="BI193" i="13"/>
  <c r="X15" i="4"/>
  <c r="X17" i="4" s="1"/>
  <c r="BH144" i="13"/>
  <c r="BH151" i="13" s="1"/>
  <c r="P58" i="4"/>
  <c r="P28" i="4"/>
  <c r="P30" i="4" s="1"/>
  <c r="Z215" i="12"/>
  <c r="C61" i="3"/>
  <c r="C32" i="3"/>
  <c r="O63" i="4"/>
  <c r="O52" i="4"/>
  <c r="BX39" i="1"/>
  <c r="BX36" i="1" s="1"/>
  <c r="BY8" i="1"/>
  <c r="BX7" i="1"/>
  <c r="BX38" i="1" s="1"/>
  <c r="BX5" i="1"/>
  <c r="CA5" i="2"/>
  <c r="CA7" i="2"/>
  <c r="CA39" i="2"/>
  <c r="CB8" i="2"/>
  <c r="L25" i="2"/>
  <c r="K61" i="2"/>
  <c r="BL221" i="13"/>
  <c r="AB48" i="4"/>
  <c r="X44" i="2"/>
  <c r="X56" i="2" s="1"/>
  <c r="N56" i="3"/>
  <c r="N64" i="3" s="1"/>
  <c r="BZ36" i="2"/>
  <c r="BZ38" i="2"/>
  <c r="AW44" i="9"/>
  <c r="AW50" i="9" s="1"/>
  <c r="AW70" i="9"/>
  <c r="AX5" i="9"/>
  <c r="AW3" i="9"/>
  <c r="AW2" i="9"/>
  <c r="AW4" i="9" s="1"/>
  <c r="AW3" i="10"/>
  <c r="AW5" i="10" s="1"/>
  <c r="AW4" i="10"/>
  <c r="AX2" i="10"/>
  <c r="K32" i="2"/>
  <c r="L9" i="2"/>
  <c r="K60" i="2"/>
  <c r="BA15" i="2"/>
  <c r="BB9" i="2"/>
  <c r="N16" i="5"/>
  <c r="BA60" i="2"/>
  <c r="P56" i="3"/>
  <c r="P64" i="3" s="1"/>
  <c r="X33" i="2"/>
  <c r="X42" i="2"/>
  <c r="X21" i="2"/>
  <c r="X22" i="2"/>
  <c r="AW121" i="13"/>
  <c r="AW123" i="13" s="1"/>
  <c r="AW122" i="13"/>
  <c r="BA25" i="1"/>
  <c r="BA28" i="2"/>
  <c r="BA30" i="2"/>
  <c r="BA46" i="2" s="1"/>
  <c r="BA47" i="2" s="1"/>
  <c r="BA48" i="2" s="1"/>
  <c r="BA49" i="2" s="1"/>
  <c r="BA55" i="2" s="1"/>
  <c r="BC176" i="13"/>
  <c r="BC174" i="13" s="1"/>
  <c r="BC178" i="13" s="1"/>
  <c r="FE166" i="14"/>
  <c r="FE170" i="14" s="1"/>
  <c r="FE171" i="14" s="1"/>
  <c r="FE173" i="14" s="1"/>
  <c r="J56" i="3"/>
  <c r="J64" i="3" s="1"/>
  <c r="V57" i="4"/>
  <c r="BX28" i="3"/>
  <c r="BY25" i="3" s="1"/>
  <c r="BX30" i="3"/>
  <c r="BX46" i="3" s="1"/>
  <c r="BX47" i="3" s="1"/>
  <c r="BX48" i="3" s="1"/>
  <c r="BX49" i="3" s="1"/>
  <c r="BX55" i="3" s="1"/>
  <c r="FJ168" i="14"/>
  <c r="FH168" i="14"/>
  <c r="FG166" i="14"/>
  <c r="FG170" i="14" s="1"/>
  <c r="FG171" i="14" s="1"/>
  <c r="FG173" i="14" s="1"/>
  <c r="V56" i="3"/>
  <c r="V64" i="3" s="1"/>
  <c r="S209" i="12"/>
  <c r="S210" i="12" s="1"/>
  <c r="S219" i="12" s="1"/>
  <c r="S220" i="12" s="1"/>
  <c r="S177" i="12"/>
  <c r="BX62" i="3"/>
  <c r="BX39" i="3"/>
  <c r="BX7" i="3"/>
  <c r="BX5" i="3"/>
  <c r="BY8" i="3"/>
  <c r="X53" i="2"/>
  <c r="X62" i="2"/>
  <c r="BW38" i="3"/>
  <c r="BW36" i="3"/>
  <c r="V41" i="4"/>
  <c r="BF202" i="13"/>
  <c r="J18" i="1"/>
  <c r="J19" i="1"/>
  <c r="J14" i="1"/>
  <c r="J17" i="1"/>
  <c r="C49" i="1"/>
  <c r="BM218" i="13"/>
  <c r="W158" i="12"/>
  <c r="W214" i="12" s="1"/>
  <c r="W217" i="12" s="1"/>
  <c r="AC21" i="4"/>
  <c r="H212" i="11"/>
  <c r="BG200" i="13"/>
  <c r="W41" i="4" s="1"/>
  <c r="W42" i="4" s="1"/>
  <c r="U157" i="12"/>
  <c r="W22" i="4"/>
  <c r="BG167" i="13"/>
  <c r="AX340" i="13"/>
  <c r="AX363" i="13"/>
  <c r="AX328" i="13"/>
  <c r="AX253" i="13"/>
  <c r="AX370" i="13"/>
  <c r="AX376" i="13" s="1"/>
  <c r="AX298" i="13"/>
  <c r="AX229" i="13"/>
  <c r="AX271" i="13"/>
  <c r="AX186" i="13"/>
  <c r="AX284" i="13"/>
  <c r="AX5" i="13"/>
  <c r="AX7" i="13" s="1"/>
  <c r="AX120" i="13"/>
  <c r="AY4" i="13"/>
  <c r="AX6" i="13"/>
  <c r="BA213" i="13"/>
  <c r="BA214" i="13" s="1"/>
  <c r="BB213" i="13"/>
  <c r="BB214" i="13" s="1"/>
  <c r="AT224" i="13"/>
  <c r="AS226" i="13"/>
  <c r="X34" i="2"/>
  <c r="F27" i="2"/>
  <c r="F28" i="2" s="1"/>
  <c r="F61" i="2" s="1"/>
  <c r="N53" i="4"/>
  <c r="J19" i="3"/>
  <c r="J14" i="3"/>
  <c r="J18" i="3"/>
  <c r="J17" i="3"/>
  <c r="U140" i="12"/>
  <c r="U147" i="12" s="1"/>
  <c r="U189" i="12"/>
  <c r="J28" i="3"/>
  <c r="J30" i="3"/>
  <c r="J46" i="3" s="1"/>
  <c r="J47" i="3" s="1"/>
  <c r="J48" i="3" s="1"/>
  <c r="J49" i="3" s="1"/>
  <c r="J55" i="3" s="1"/>
  <c r="BH193" i="13"/>
  <c r="W15" i="4"/>
  <c r="BG144" i="13"/>
  <c r="BG151" i="13" s="1"/>
  <c r="BG193" i="13"/>
  <c r="AO61" i="4"/>
  <c r="AZ14" i="1"/>
  <c r="AZ19" i="1"/>
  <c r="AZ18" i="1"/>
  <c r="AZ17" i="1"/>
  <c r="AZ32" i="3"/>
  <c r="BA9" i="3"/>
  <c r="AZ15" i="3"/>
  <c r="M17" i="5"/>
  <c r="AZ61" i="3"/>
  <c r="M56" i="3"/>
  <c r="M64" i="3" s="1"/>
  <c r="J28" i="1"/>
  <c r="J30" i="1"/>
  <c r="J46" i="1" s="1"/>
  <c r="J47" i="1" s="1"/>
  <c r="J48" i="1" s="1"/>
  <c r="J49" i="1" s="1"/>
  <c r="J55" i="1" s="1"/>
  <c r="BG202" i="13" l="1"/>
  <c r="AY2" i="10"/>
  <c r="AX4" i="10"/>
  <c r="AX3" i="10"/>
  <c r="AX5" i="10" s="1"/>
  <c r="BA19" i="3"/>
  <c r="BA14" i="3"/>
  <c r="BA18" i="3"/>
  <c r="BA17" i="3"/>
  <c r="BA9" i="1"/>
  <c r="AZ15" i="1"/>
  <c r="AZ32" i="1"/>
  <c r="M15" i="5"/>
  <c r="AZ60" i="1"/>
  <c r="BB25" i="2"/>
  <c r="BA61" i="2"/>
  <c r="BC213" i="13"/>
  <c r="BC214" i="13" s="1"/>
  <c r="BA28" i="1"/>
  <c r="BA61" i="1" s="1"/>
  <c r="BA30" i="1"/>
  <c r="BA46" i="1" s="1"/>
  <c r="BA47" i="1" s="1"/>
  <c r="BA48" i="1" s="1"/>
  <c r="BA49" i="1" s="1"/>
  <c r="BA55" i="1" s="1"/>
  <c r="L28" i="2"/>
  <c r="L30" i="2"/>
  <c r="L46" i="2" s="1"/>
  <c r="L47" i="2" s="1"/>
  <c r="L48" i="2" s="1"/>
  <c r="L49" i="2" s="1"/>
  <c r="L55" i="2" s="1"/>
  <c r="X56" i="4"/>
  <c r="FZ130" i="14"/>
  <c r="FZ136" i="14" s="1"/>
  <c r="FZ143" i="14" s="1"/>
  <c r="BJ139" i="13"/>
  <c r="AU224" i="13"/>
  <c r="AT226" i="13"/>
  <c r="BY5" i="3"/>
  <c r="BY39" i="3"/>
  <c r="BY7" i="3"/>
  <c r="BZ8" i="3"/>
  <c r="CB5" i="2"/>
  <c r="CC8" i="2"/>
  <c r="CB39" i="2"/>
  <c r="CB7" i="2"/>
  <c r="GB130" i="14"/>
  <c r="GB136" i="14" s="1"/>
  <c r="GB143" i="14" s="1"/>
  <c r="GC131" i="14"/>
  <c r="V42" i="4"/>
  <c r="AP41" i="4"/>
  <c r="AP42" i="4" s="1"/>
  <c r="CA38" i="2"/>
  <c r="CA36" i="2"/>
  <c r="AY51" i="4"/>
  <c r="AN51" i="4"/>
  <c r="O51" i="4"/>
  <c r="O53" i="4" s="1"/>
  <c r="N64" i="4"/>
  <c r="X63" i="2"/>
  <c r="F30" i="2"/>
  <c r="F46" i="2" s="1"/>
  <c r="F47" i="2" s="1"/>
  <c r="F48" i="2" s="1"/>
  <c r="R47" i="4"/>
  <c r="BB223" i="13"/>
  <c r="BA374" i="13"/>
  <c r="BA181" i="13"/>
  <c r="Q27" i="4"/>
  <c r="AP22" i="4"/>
  <c r="AP24" i="4" s="1"/>
  <c r="W24" i="4"/>
  <c r="BX38" i="3"/>
  <c r="BX36" i="3"/>
  <c r="Q47" i="4"/>
  <c r="BA223" i="13"/>
  <c r="W17" i="4"/>
  <c r="W56" i="4" s="1"/>
  <c r="AP15" i="4"/>
  <c r="AP17" i="4" s="1"/>
  <c r="AP56" i="4" s="1"/>
  <c r="S222" i="12"/>
  <c r="Y15" i="4"/>
  <c r="Y17" i="4" s="1"/>
  <c r="BI144" i="13"/>
  <c r="BI151" i="13" s="1"/>
  <c r="BZ8" i="1"/>
  <c r="BY39" i="1"/>
  <c r="BY36" i="1" s="1"/>
  <c r="BY7" i="1"/>
  <c r="BY38" i="1" s="1"/>
  <c r="BY5" i="1"/>
  <c r="W61" i="4"/>
  <c r="AX3" i="9"/>
  <c r="AY5" i="9"/>
  <c r="AX2" i="9"/>
  <c r="AX4" i="9" s="1"/>
  <c r="BN218" i="13"/>
  <c r="AD21" i="4"/>
  <c r="L19" i="2"/>
  <c r="L14" i="2"/>
  <c r="L18" i="2"/>
  <c r="L17" i="2"/>
  <c r="BB374" i="13"/>
  <c r="BB181" i="13"/>
  <c r="R27" i="4"/>
  <c r="U196" i="12"/>
  <c r="U198" i="12" s="1"/>
  <c r="U163" i="12"/>
  <c r="BM221" i="13"/>
  <c r="AC48" i="4"/>
  <c r="BD176" i="13"/>
  <c r="FH166" i="14"/>
  <c r="FH170" i="14" s="1"/>
  <c r="FH171" i="14" s="1"/>
  <c r="FH173" i="14" s="1"/>
  <c r="GO154" i="14"/>
  <c r="BO162" i="13" s="1"/>
  <c r="FZ153" i="14"/>
  <c r="FY159" i="14"/>
  <c r="W12" i="3"/>
  <c r="W26" i="3"/>
  <c r="W52" i="3"/>
  <c r="W13" i="3"/>
  <c r="W27" i="3"/>
  <c r="W11" i="3"/>
  <c r="W10" i="3"/>
  <c r="AR21" i="4"/>
  <c r="FJ166" i="14"/>
  <c r="FJ170" i="14" s="1"/>
  <c r="FJ171" i="14" s="1"/>
  <c r="FJ173" i="14" s="1"/>
  <c r="FM168" i="14"/>
  <c r="FK168" i="14"/>
  <c r="AX44" i="9"/>
  <c r="AX50" i="9" s="1"/>
  <c r="AX70" i="9"/>
  <c r="BI161" i="13"/>
  <c r="FW159" i="14"/>
  <c r="ET115" i="14"/>
  <c r="EV115" i="14" s="1"/>
  <c r="EV2" i="14"/>
  <c r="ET3" i="14"/>
  <c r="ET4" i="14"/>
  <c r="EW2" i="14"/>
  <c r="BB18" i="2"/>
  <c r="BB14" i="2"/>
  <c r="BB19" i="2"/>
  <c r="BB17" i="2"/>
  <c r="AY370" i="13"/>
  <c r="AY376" i="13" s="1"/>
  <c r="AY363" i="13"/>
  <c r="AY340" i="13"/>
  <c r="AY229" i="13"/>
  <c r="AY271" i="13"/>
  <c r="AY186" i="13"/>
  <c r="AY298" i="13"/>
  <c r="AY284" i="13"/>
  <c r="AY253" i="13"/>
  <c r="AY120" i="13"/>
  <c r="AZ4" i="13"/>
  <c r="AY6" i="13"/>
  <c r="AY328" i="13"/>
  <c r="AY5" i="13"/>
  <c r="AY7" i="13" s="1"/>
  <c r="J60" i="1"/>
  <c r="J32" i="1"/>
  <c r="K9" i="1"/>
  <c r="BY28" i="3"/>
  <c r="BZ25" i="3" s="1"/>
  <c r="BY30" i="3"/>
  <c r="BY46" i="3" s="1"/>
  <c r="BY47" i="3" s="1"/>
  <c r="BY48" i="3" s="1"/>
  <c r="BY49" i="3" s="1"/>
  <c r="BY55" i="3" s="1"/>
  <c r="BA32" i="2"/>
  <c r="BH200" i="13"/>
  <c r="X41" i="4" s="1"/>
  <c r="X22" i="4"/>
  <c r="X24" i="4" s="1"/>
  <c r="BH167" i="13"/>
  <c r="K25" i="3"/>
  <c r="J62" i="3"/>
  <c r="J61" i="1"/>
  <c r="K25" i="1"/>
  <c r="J32" i="3"/>
  <c r="K9" i="3"/>
  <c r="J61" i="3"/>
  <c r="AX121" i="13"/>
  <c r="AX123" i="13" s="1"/>
  <c r="AX122" i="13"/>
  <c r="BH202" i="13" l="1"/>
  <c r="Q49" i="4"/>
  <c r="AN47" i="4"/>
  <c r="AN49" i="4" s="1"/>
  <c r="S47" i="4"/>
  <c r="S49" i="4" s="1"/>
  <c r="BC223" i="13"/>
  <c r="BN221" i="13"/>
  <c r="AD48" i="4"/>
  <c r="W51" i="3"/>
  <c r="W43" i="3"/>
  <c r="AP57" i="4"/>
  <c r="CD8" i="2"/>
  <c r="CC39" i="2"/>
  <c r="CC5" i="2"/>
  <c r="CC7" i="2"/>
  <c r="Q58" i="4"/>
  <c r="AN27" i="4"/>
  <c r="Q28" i="4"/>
  <c r="Q30" i="4" s="1"/>
  <c r="W53" i="3"/>
  <c r="W63" i="3"/>
  <c r="BC9" i="2"/>
  <c r="BB15" i="2"/>
  <c r="O16" i="5"/>
  <c r="BB60" i="2"/>
  <c r="BA18" i="1"/>
  <c r="BA17" i="1"/>
  <c r="BA19" i="1"/>
  <c r="BA14" i="1"/>
  <c r="K18" i="3"/>
  <c r="K14" i="3"/>
  <c r="K19" i="3"/>
  <c r="K17" i="3"/>
  <c r="GC153" i="14"/>
  <c r="GB159" i="14"/>
  <c r="BZ39" i="3"/>
  <c r="BZ5" i="3"/>
  <c r="BZ7" i="3"/>
  <c r="CA8" i="3"/>
  <c r="BO218" i="13"/>
  <c r="AE21" i="4"/>
  <c r="BJ161" i="13"/>
  <c r="FZ159" i="14"/>
  <c r="GR154" i="14"/>
  <c r="BP162" i="13" s="1"/>
  <c r="BZ39" i="1"/>
  <c r="BZ36" i="1" s="1"/>
  <c r="CA8" i="1"/>
  <c r="BZ7" i="1"/>
  <c r="BZ38" i="1" s="1"/>
  <c r="BZ5" i="1"/>
  <c r="R49" i="4"/>
  <c r="BY38" i="3"/>
  <c r="BY36" i="3"/>
  <c r="BA32" i="3"/>
  <c r="N17" i="5"/>
  <c r="BB9" i="3"/>
  <c r="BA15" i="3"/>
  <c r="BA61" i="3"/>
  <c r="K28" i="1"/>
  <c r="K30" i="1"/>
  <c r="K46" i="1" s="1"/>
  <c r="K47" i="1" s="1"/>
  <c r="K48" i="1" s="1"/>
  <c r="K49" i="1" s="1"/>
  <c r="K55" i="1" s="1"/>
  <c r="BY62" i="3"/>
  <c r="X12" i="3"/>
  <c r="X27" i="3"/>
  <c r="X10" i="3"/>
  <c r="X26" i="3"/>
  <c r="X11" i="3"/>
  <c r="X13" i="3"/>
  <c r="X52" i="3"/>
  <c r="EW115" i="14"/>
  <c r="EY115" i="14" s="1"/>
  <c r="EZ2" i="14"/>
  <c r="EW4" i="14"/>
  <c r="EY2" i="14"/>
  <c r="EW3" i="14"/>
  <c r="X42" i="4"/>
  <c r="P51" i="4"/>
  <c r="P53" i="4" s="1"/>
  <c r="O64" i="4"/>
  <c r="W33" i="3"/>
  <c r="W42" i="3"/>
  <c r="W22" i="3"/>
  <c r="W21" i="3"/>
  <c r="W57" i="4"/>
  <c r="T172" i="12"/>
  <c r="T170" i="12" s="1"/>
  <c r="T174" i="12" s="1"/>
  <c r="BD174" i="13"/>
  <c r="BD178" i="13" s="1"/>
  <c r="AV224" i="13"/>
  <c r="AU226" i="13"/>
  <c r="AY3" i="9"/>
  <c r="AZ5" i="9"/>
  <c r="AY2" i="9"/>
  <c r="AY4" i="9" s="1"/>
  <c r="Y56" i="4"/>
  <c r="V135" i="12"/>
  <c r="V134" i="12" s="1"/>
  <c r="BJ138" i="13"/>
  <c r="G133" i="11"/>
  <c r="G132" i="11" s="1"/>
  <c r="BB28" i="2"/>
  <c r="BB25" i="1"/>
  <c r="BB30" i="2"/>
  <c r="BB46" i="2" s="1"/>
  <c r="BB47" i="2" s="1"/>
  <c r="BB48" i="2" s="1"/>
  <c r="BB49" i="2" s="1"/>
  <c r="BB55" i="2" s="1"/>
  <c r="AZ2" i="10"/>
  <c r="AY4" i="10"/>
  <c r="AY3" i="10"/>
  <c r="AY5" i="10" s="1"/>
  <c r="K28" i="3"/>
  <c r="K30" i="3"/>
  <c r="K46" i="3" s="1"/>
  <c r="K47" i="3" s="1"/>
  <c r="K48" i="3" s="1"/>
  <c r="K49" i="3" s="1"/>
  <c r="K55" i="3" s="1"/>
  <c r="AZ363" i="13"/>
  <c r="AZ340" i="13"/>
  <c r="AZ328" i="13"/>
  <c r="AZ253" i="13"/>
  <c r="AZ370" i="13"/>
  <c r="AZ376" i="13" s="1"/>
  <c r="AZ229" i="13"/>
  <c r="AZ298" i="13"/>
  <c r="AZ284" i="13"/>
  <c r="AZ271" i="13"/>
  <c r="AZ186" i="13"/>
  <c r="AZ6" i="13"/>
  <c r="AZ5" i="13"/>
  <c r="AZ7" i="13" s="1"/>
  <c r="BA4" i="13"/>
  <c r="AZ120" i="13"/>
  <c r="AU41" i="5"/>
  <c r="AY44" i="9"/>
  <c r="AY50" i="9" s="1"/>
  <c r="G46" i="8"/>
  <c r="F46" i="8"/>
  <c r="AY70" i="9"/>
  <c r="BE176" i="13"/>
  <c r="BE174" i="13" s="1"/>
  <c r="BE178" i="13" s="1"/>
  <c r="FK166" i="14"/>
  <c r="FK170" i="14" s="1"/>
  <c r="FK171" i="14" s="1"/>
  <c r="FK173" i="14" s="1"/>
  <c r="AP61" i="4"/>
  <c r="R58" i="4"/>
  <c r="R28" i="4"/>
  <c r="R30" i="4" s="1"/>
  <c r="BZ28" i="3"/>
  <c r="CA25" i="3" s="1"/>
  <c r="BZ30" i="3"/>
  <c r="BZ46" i="3" s="1"/>
  <c r="BZ47" i="3" s="1"/>
  <c r="BZ48" i="3" s="1"/>
  <c r="BZ49" i="3" s="1"/>
  <c r="BZ55" i="3" s="1"/>
  <c r="M25" i="2"/>
  <c r="L61" i="2"/>
  <c r="BI200" i="13"/>
  <c r="BI167" i="13"/>
  <c r="Y22" i="4"/>
  <c r="Y24" i="4" s="1"/>
  <c r="X57" i="4"/>
  <c r="AY121" i="13"/>
  <c r="AY123" i="13" s="1"/>
  <c r="AY122" i="13"/>
  <c r="FM166" i="14"/>
  <c r="FM170" i="14" s="1"/>
  <c r="FM171" i="14" s="1"/>
  <c r="FM173" i="14" s="1"/>
  <c r="FN168" i="14"/>
  <c r="FP168" i="14"/>
  <c r="K14" i="1"/>
  <c r="K19" i="1"/>
  <c r="K18" i="1"/>
  <c r="K17" i="1"/>
  <c r="V61" i="4"/>
  <c r="W34" i="3"/>
  <c r="CB38" i="2"/>
  <c r="CB36" i="2"/>
  <c r="M9" i="2"/>
  <c r="L32" i="2"/>
  <c r="L60" i="2"/>
  <c r="GC130" i="14"/>
  <c r="GC136" i="14" s="1"/>
  <c r="GC143" i="14" s="1"/>
  <c r="BK139" i="13"/>
  <c r="BK138" i="13" s="1"/>
  <c r="GE130" i="14"/>
  <c r="GE136" i="14" s="1"/>
  <c r="GE143" i="14" s="1"/>
  <c r="GF131" i="14"/>
  <c r="BC374" i="13"/>
  <c r="BC181" i="13"/>
  <c r="S27" i="4"/>
  <c r="AR48" i="4"/>
  <c r="CA39" i="3" l="1"/>
  <c r="CA7" i="3"/>
  <c r="CB8" i="3"/>
  <c r="CA5" i="3"/>
  <c r="BZ62" i="3"/>
  <c r="L25" i="1"/>
  <c r="K61" i="1"/>
  <c r="AN58" i="4"/>
  <c r="AN28" i="4"/>
  <c r="AN30" i="4" s="1"/>
  <c r="BA328" i="13"/>
  <c r="BA370" i="13"/>
  <c r="BA376" i="13" s="1"/>
  <c r="BA340" i="13"/>
  <c r="BA298" i="13"/>
  <c r="BA284" i="13"/>
  <c r="BA363" i="13"/>
  <c r="BA271" i="13"/>
  <c r="BA253" i="13"/>
  <c r="BA120" i="13"/>
  <c r="BA229" i="13"/>
  <c r="BA186" i="13"/>
  <c r="BA5" i="13"/>
  <c r="BA7" i="13" s="1"/>
  <c r="BA6" i="13"/>
  <c r="BB4" i="13"/>
  <c r="BZ38" i="3"/>
  <c r="BZ36" i="3"/>
  <c r="Y57" i="4"/>
  <c r="BB28" i="1"/>
  <c r="BB61" i="1" s="1"/>
  <c r="BB30" i="1"/>
  <c r="BB46" i="1" s="1"/>
  <c r="BB47" i="1" s="1"/>
  <c r="BB48" i="1" s="1"/>
  <c r="BB49" i="1" s="1"/>
  <c r="BB55" i="1" s="1"/>
  <c r="BB14" i="3"/>
  <c r="BB19" i="3"/>
  <c r="BB18" i="3"/>
  <c r="BB17" i="3"/>
  <c r="BB9" i="1"/>
  <c r="Y41" i="4"/>
  <c r="BI202" i="13"/>
  <c r="BC25" i="2"/>
  <c r="BB61" i="2"/>
  <c r="Q51" i="4"/>
  <c r="P64" i="4"/>
  <c r="AZ121" i="13"/>
  <c r="AZ123" i="13" s="1"/>
  <c r="AZ122" i="13"/>
  <c r="M19" i="2"/>
  <c r="M14" i="2"/>
  <c r="M18" i="2"/>
  <c r="M17" i="2"/>
  <c r="M28" i="2"/>
  <c r="M30" i="2"/>
  <c r="M46" i="2" s="1"/>
  <c r="M47" i="2" s="1"/>
  <c r="M48" i="2" s="1"/>
  <c r="M49" i="2" s="1"/>
  <c r="M55" i="2" s="1"/>
  <c r="G138" i="11"/>
  <c r="G145" i="11" s="1"/>
  <c r="G186" i="11"/>
  <c r="X61" i="4"/>
  <c r="BK161" i="13"/>
  <c r="GC159" i="14"/>
  <c r="CA28" i="3"/>
  <c r="CB25" i="3" s="1"/>
  <c r="CA30" i="3"/>
  <c r="CA46" i="3" s="1"/>
  <c r="CA47" i="3" s="1"/>
  <c r="CA48" i="3" s="1"/>
  <c r="CA49" i="3" s="1"/>
  <c r="CA55" i="3" s="1"/>
  <c r="BK193" i="13"/>
  <c r="Z15" i="4"/>
  <c r="BJ144" i="13"/>
  <c r="BJ151" i="13" s="1"/>
  <c r="BJ193" i="13"/>
  <c r="X43" i="3"/>
  <c r="X51" i="3"/>
  <c r="GF153" i="14"/>
  <c r="GE159" i="14"/>
  <c r="CC38" i="2"/>
  <c r="CC36" i="2"/>
  <c r="V140" i="12"/>
  <c r="V147" i="12" s="1"/>
  <c r="V189" i="12"/>
  <c r="CD39" i="2"/>
  <c r="CD7" i="2"/>
  <c r="CE8" i="2"/>
  <c r="CD5" i="2"/>
  <c r="AA15" i="4"/>
  <c r="AA17" i="4" s="1"/>
  <c r="BK144" i="13"/>
  <c r="BK151" i="13" s="1"/>
  <c r="R63" i="4"/>
  <c r="R52" i="4"/>
  <c r="K32" i="3"/>
  <c r="L9" i="3"/>
  <c r="K61" i="3"/>
  <c r="W44" i="3"/>
  <c r="AZ3" i="9"/>
  <c r="BA5" i="9"/>
  <c r="AZ2" i="9"/>
  <c r="AZ4" i="9" s="1"/>
  <c r="EZ115" i="14"/>
  <c r="FB115" i="14" s="1"/>
  <c r="EZ4" i="14"/>
  <c r="EZ3" i="14"/>
  <c r="FB2" i="14"/>
  <c r="FC2" i="14"/>
  <c r="BA32" i="1"/>
  <c r="BA15" i="1"/>
  <c r="N15" i="5"/>
  <c r="BA60" i="1"/>
  <c r="BE213" i="13"/>
  <c r="BE214" i="13" s="1"/>
  <c r="CA39" i="1"/>
  <c r="CA36" i="1" s="1"/>
  <c r="CA7" i="1"/>
  <c r="CA38" i="1" s="1"/>
  <c r="CA5" i="1"/>
  <c r="CB8" i="1"/>
  <c r="L25" i="3"/>
  <c r="K62" i="3"/>
  <c r="X53" i="3"/>
  <c r="X63" i="3"/>
  <c r="X34" i="3"/>
  <c r="BP218" i="13"/>
  <c r="X158" i="12"/>
  <c r="X214" i="12" s="1"/>
  <c r="X217" i="12" s="1"/>
  <c r="AF21" i="4"/>
  <c r="S63" i="4"/>
  <c r="S52" i="4"/>
  <c r="K32" i="1"/>
  <c r="L9" i="1"/>
  <c r="K60" i="1"/>
  <c r="AW224" i="13"/>
  <c r="AV226" i="13"/>
  <c r="GU154" i="14"/>
  <c r="BQ162" i="13" s="1"/>
  <c r="AN63" i="4"/>
  <c r="AN52" i="4"/>
  <c r="AN53" i="4" s="1"/>
  <c r="S58" i="4"/>
  <c r="S28" i="4"/>
  <c r="S30" i="4" s="1"/>
  <c r="T209" i="12"/>
  <c r="T210" i="12" s="1"/>
  <c r="T219" i="12" s="1"/>
  <c r="T220" i="12" s="1"/>
  <c r="T177" i="12"/>
  <c r="X22" i="3"/>
  <c r="X42" i="3"/>
  <c r="X33" i="3"/>
  <c r="X21" i="3"/>
  <c r="BB32" i="2"/>
  <c r="FP166" i="14"/>
  <c r="FP170" i="14" s="1"/>
  <c r="FP171" i="14" s="1"/>
  <c r="FP173" i="14" s="1"/>
  <c r="FS168" i="14"/>
  <c r="FQ168" i="14"/>
  <c r="AZ70" i="9"/>
  <c r="AZ44" i="9"/>
  <c r="AZ50" i="9" s="1"/>
  <c r="BD213" i="13"/>
  <c r="BD214" i="13" s="1"/>
  <c r="GF130" i="14"/>
  <c r="GF136" i="14" s="1"/>
  <c r="GF143" i="14" s="1"/>
  <c r="BL139" i="13"/>
  <c r="BL138" i="13" s="1"/>
  <c r="BL193" i="13" s="1"/>
  <c r="BJ200" i="13"/>
  <c r="Z41" i="4" s="1"/>
  <c r="V157" i="12"/>
  <c r="G155" i="11"/>
  <c r="Z22" i="4"/>
  <c r="BJ167" i="13"/>
  <c r="BC19" i="2"/>
  <c r="BC18" i="2"/>
  <c r="BC14" i="2"/>
  <c r="BC17" i="2"/>
  <c r="Q63" i="4"/>
  <c r="Q52" i="4"/>
  <c r="BF176" i="13"/>
  <c r="BF174" i="13" s="1"/>
  <c r="BF178" i="13" s="1"/>
  <c r="FN166" i="14"/>
  <c r="FN170" i="14" s="1"/>
  <c r="FN171" i="14" s="1"/>
  <c r="FN173" i="14" s="1"/>
  <c r="GH130" i="14"/>
  <c r="GH136" i="14" s="1"/>
  <c r="GH143" i="14" s="1"/>
  <c r="GI131" i="14"/>
  <c r="AZ4" i="10"/>
  <c r="BA2" i="10"/>
  <c r="AZ3" i="10"/>
  <c r="AZ5" i="10" s="1"/>
  <c r="BO221" i="13"/>
  <c r="AE48" i="4"/>
  <c r="AA56" i="4" l="1"/>
  <c r="Y42" i="4"/>
  <c r="AQ41" i="4"/>
  <c r="AQ42" i="4" s="1"/>
  <c r="CB28" i="3"/>
  <c r="CC25" i="3" s="1"/>
  <c r="CB30" i="3"/>
  <c r="CB46" i="3" s="1"/>
  <c r="CB47" i="3" s="1"/>
  <c r="CB48" i="3" s="1"/>
  <c r="CB49" i="3" s="1"/>
  <c r="CB55" i="3" s="1"/>
  <c r="BB18" i="1"/>
  <c r="BB19" i="1"/>
  <c r="BB14" i="1"/>
  <c r="BB17" i="1"/>
  <c r="BK200" i="13"/>
  <c r="AA41" i="4" s="1"/>
  <c r="AA22" i="4"/>
  <c r="AA24" i="4" s="1"/>
  <c r="BK167" i="13"/>
  <c r="BA122" i="13"/>
  <c r="BA121" i="13"/>
  <c r="BA123" i="13" s="1"/>
  <c r="U47" i="4"/>
  <c r="BE223" i="13"/>
  <c r="BD9" i="2"/>
  <c r="P16" i="5"/>
  <c r="BC15" i="2"/>
  <c r="BC60" i="2"/>
  <c r="AS21" i="4"/>
  <c r="CE39" i="2"/>
  <c r="CE7" i="2"/>
  <c r="CF8" i="2"/>
  <c r="CE5" i="2"/>
  <c r="BC9" i="3"/>
  <c r="BB15" i="3"/>
  <c r="BB32" i="3"/>
  <c r="O17" i="5"/>
  <c r="BB61" i="3"/>
  <c r="FC115" i="14"/>
  <c r="FE115" i="14" s="1"/>
  <c r="FC3" i="14"/>
  <c r="FE2" i="14"/>
  <c r="FF2" i="14"/>
  <c r="FC4" i="14"/>
  <c r="AX224" i="13"/>
  <c r="AW226" i="13"/>
  <c r="BF213" i="13"/>
  <c r="BF214" i="13" s="1"/>
  <c r="FV168" i="14"/>
  <c r="FT168" i="14"/>
  <c r="FS166" i="14"/>
  <c r="FS170" i="14" s="1"/>
  <c r="FS171" i="14" s="1"/>
  <c r="FS173" i="14" s="1"/>
  <c r="BA4" i="10"/>
  <c r="BB2" i="10"/>
  <c r="BA3" i="10"/>
  <c r="BA5" i="10" s="1"/>
  <c r="BP221" i="13"/>
  <c r="AF48" i="4"/>
  <c r="AS48" i="4" s="1"/>
  <c r="L19" i="1"/>
  <c r="L14" i="1"/>
  <c r="L18" i="1"/>
  <c r="L17" i="1"/>
  <c r="CD38" i="2"/>
  <c r="CD36" i="2"/>
  <c r="BE181" i="13"/>
  <c r="BE374" i="13"/>
  <c r="U27" i="4"/>
  <c r="AQ22" i="4"/>
  <c r="AQ24" i="4" s="1"/>
  <c r="AY22" i="4"/>
  <c r="AY24" i="4" s="1"/>
  <c r="Z24" i="4"/>
  <c r="BG176" i="13"/>
  <c r="FQ166" i="14"/>
  <c r="FQ170" i="14" s="1"/>
  <c r="FQ171" i="14" s="1"/>
  <c r="FQ173" i="14" s="1"/>
  <c r="G193" i="11"/>
  <c r="G195" i="11" s="1"/>
  <c r="G161" i="11"/>
  <c r="N25" i="2"/>
  <c r="M61" i="2"/>
  <c r="Z42" i="4"/>
  <c r="AY41" i="4"/>
  <c r="AY42" i="4" s="1"/>
  <c r="M32" i="2"/>
  <c r="N9" i="2"/>
  <c r="M15" i="2"/>
  <c r="M60" i="2"/>
  <c r="AN16" i="5"/>
  <c r="L28" i="1"/>
  <c r="L30" i="1"/>
  <c r="L46" i="1" s="1"/>
  <c r="L47" i="1" s="1"/>
  <c r="L48" i="1" s="1"/>
  <c r="L49" i="1" s="1"/>
  <c r="L55" i="1" s="1"/>
  <c r="T222" i="12"/>
  <c r="BB5" i="9"/>
  <c r="BA3" i="9"/>
  <c r="BA2" i="9"/>
  <c r="BA4" i="9" s="1"/>
  <c r="W56" i="3"/>
  <c r="W64" i="3" s="1"/>
  <c r="BL161" i="13"/>
  <c r="GF159" i="14"/>
  <c r="GI130" i="14"/>
  <c r="GI136" i="14" s="1"/>
  <c r="GI143" i="14" s="1"/>
  <c r="BM139" i="13"/>
  <c r="L18" i="3"/>
  <c r="L19" i="3"/>
  <c r="L14" i="3"/>
  <c r="L17" i="3"/>
  <c r="X44" i="3"/>
  <c r="CA62" i="3"/>
  <c r="V163" i="12"/>
  <c r="V196" i="12"/>
  <c r="V198" i="12" s="1"/>
  <c r="BD374" i="13"/>
  <c r="BD181" i="13"/>
  <c r="T27" i="4"/>
  <c r="BJ202" i="13"/>
  <c r="CB62" i="3"/>
  <c r="CB5" i="3"/>
  <c r="CB39" i="3"/>
  <c r="CC8" i="3"/>
  <c r="CB7" i="3"/>
  <c r="L28" i="3"/>
  <c r="L30" i="3"/>
  <c r="L46" i="3" s="1"/>
  <c r="L47" i="3" s="1"/>
  <c r="L48" i="3" s="1"/>
  <c r="L49" i="3" s="1"/>
  <c r="L55" i="3" s="1"/>
  <c r="GI153" i="14"/>
  <c r="GH159" i="14"/>
  <c r="AB15" i="4"/>
  <c r="AB17" i="4" s="1"/>
  <c r="BL144" i="13"/>
  <c r="BL151" i="13" s="1"/>
  <c r="T47" i="4"/>
  <c r="BD223" i="13"/>
  <c r="BQ218" i="13"/>
  <c r="AG21" i="4"/>
  <c r="Q53" i="4"/>
  <c r="CB39" i="1"/>
  <c r="CB36" i="1" s="1"/>
  <c r="CB7" i="1"/>
  <c r="CB38" i="1" s="1"/>
  <c r="CB5" i="1"/>
  <c r="CC8" i="1"/>
  <c r="AO51" i="4"/>
  <c r="AN64" i="4"/>
  <c r="GX154" i="14"/>
  <c r="BR162" i="13" s="1"/>
  <c r="AY15" i="4"/>
  <c r="AY17" i="4" s="1"/>
  <c r="AQ15" i="4"/>
  <c r="AQ17" i="4" s="1"/>
  <c r="Z17" i="4"/>
  <c r="Z56" i="4" s="1"/>
  <c r="GK130" i="14"/>
  <c r="GK136" i="14" s="1"/>
  <c r="GK143" i="14" s="1"/>
  <c r="GL131" i="14"/>
  <c r="BA70" i="9"/>
  <c r="BA44" i="9"/>
  <c r="BA50" i="9" s="1"/>
  <c r="BK202" i="13"/>
  <c r="BC28" i="2"/>
  <c r="BC32" i="2" s="1"/>
  <c r="BC25" i="1"/>
  <c r="BC30" i="2"/>
  <c r="BC46" i="2" s="1"/>
  <c r="BC47" i="2" s="1"/>
  <c r="BC48" i="2" s="1"/>
  <c r="BC49" i="2" s="1"/>
  <c r="BC55" i="2" s="1"/>
  <c r="BB328" i="13"/>
  <c r="BB370" i="13"/>
  <c r="BB376" i="13" s="1"/>
  <c r="BB363" i="13"/>
  <c r="BB298" i="13"/>
  <c r="BB340" i="13"/>
  <c r="BB284" i="13"/>
  <c r="BB271" i="13"/>
  <c r="BB229" i="13"/>
  <c r="BB186" i="13"/>
  <c r="BB253" i="13"/>
  <c r="BB120" i="13"/>
  <c r="BB5" i="13"/>
  <c r="BB7" i="13" s="1"/>
  <c r="BC4" i="13"/>
  <c r="BB6" i="13"/>
  <c r="CA36" i="3"/>
  <c r="CA38" i="3"/>
  <c r="AY56" i="4" l="1"/>
  <c r="AQ57" i="4"/>
  <c r="FY168" i="14"/>
  <c r="FW168" i="14"/>
  <c r="FV166" i="14"/>
  <c r="FV170" i="14" s="1"/>
  <c r="FV171" i="14" s="1"/>
  <c r="FV173" i="14" s="1"/>
  <c r="BC363" i="13"/>
  <c r="BC340" i="13"/>
  <c r="BC284" i="13"/>
  <c r="BC271" i="13"/>
  <c r="BC229" i="13"/>
  <c r="BC186" i="13"/>
  <c r="BC370" i="13"/>
  <c r="BC376" i="13" s="1"/>
  <c r="BC328" i="13"/>
  <c r="BC120" i="13"/>
  <c r="BC298" i="13"/>
  <c r="BC253" i="13"/>
  <c r="BD4" i="13"/>
  <c r="BC5" i="13"/>
  <c r="BC7" i="13" s="1"/>
  <c r="BC6" i="13"/>
  <c r="HA154" i="14"/>
  <c r="BS162" i="13" s="1"/>
  <c r="U58" i="4"/>
  <c r="U28" i="4"/>
  <c r="U30" i="4" s="1"/>
  <c r="BF374" i="13"/>
  <c r="BF181" i="13"/>
  <c r="V27" i="4"/>
  <c r="BR218" i="13"/>
  <c r="AH21" i="4"/>
  <c r="CC39" i="3"/>
  <c r="CC5" i="3"/>
  <c r="CD8" i="3"/>
  <c r="CC62" i="3"/>
  <c r="CC7" i="3"/>
  <c r="BC5" i="9"/>
  <c r="BB3" i="9"/>
  <c r="BB2" i="9"/>
  <c r="BB4" i="9" s="1"/>
  <c r="V47" i="4"/>
  <c r="V49" i="4" s="1"/>
  <c r="BF223" i="13"/>
  <c r="CC7" i="1"/>
  <c r="CC38" i="1" s="1"/>
  <c r="CC5" i="1"/>
  <c r="CC39" i="1"/>
  <c r="CC36" i="1" s="1"/>
  <c r="CD8" i="1"/>
  <c r="M25" i="1"/>
  <c r="L61" i="1"/>
  <c r="T58" i="4"/>
  <c r="AO27" i="4"/>
  <c r="T28" i="4"/>
  <c r="T30" i="4" s="1"/>
  <c r="FF115" i="14"/>
  <c r="FH115" i="14" s="1"/>
  <c r="FF3" i="14"/>
  <c r="FI2" i="14"/>
  <c r="FH2" i="14"/>
  <c r="FF4" i="14"/>
  <c r="L32" i="1"/>
  <c r="M9" i="1"/>
  <c r="L60" i="1"/>
  <c r="U49" i="4"/>
  <c r="N14" i="2"/>
  <c r="N18" i="2"/>
  <c r="N19" i="2"/>
  <c r="N17" i="2"/>
  <c r="Q64" i="4"/>
  <c r="R51" i="4"/>
  <c r="R53" i="4" s="1"/>
  <c r="AA57" i="4"/>
  <c r="BD18" i="2"/>
  <c r="BD19" i="2"/>
  <c r="BD14" i="2"/>
  <c r="BD17" i="2"/>
  <c r="BQ221" i="13"/>
  <c r="AG48" i="4"/>
  <c r="AA42" i="4"/>
  <c r="BB122" i="13"/>
  <c r="BB121" i="13"/>
  <c r="BB123" i="13" s="1"/>
  <c r="AY224" i="13"/>
  <c r="AX226" i="13"/>
  <c r="T49" i="4"/>
  <c r="AO47" i="4"/>
  <c r="AO49" i="4" s="1"/>
  <c r="M9" i="3"/>
  <c r="L32" i="3"/>
  <c r="L61" i="3"/>
  <c r="N28" i="2"/>
  <c r="N30" i="2"/>
  <c r="N46" i="2" s="1"/>
  <c r="N47" i="2" s="1"/>
  <c r="N48" i="2" s="1"/>
  <c r="N49" i="2" s="1"/>
  <c r="N55" i="2" s="1"/>
  <c r="BC2" i="10"/>
  <c r="BB3" i="10"/>
  <c r="BB5" i="10" s="1"/>
  <c r="BB4" i="10"/>
  <c r="BC14" i="3"/>
  <c r="BC19" i="3"/>
  <c r="BC18" i="3"/>
  <c r="BC17" i="3"/>
  <c r="BC9" i="1"/>
  <c r="BB32" i="1"/>
  <c r="BB15" i="1"/>
  <c r="O15" i="5"/>
  <c r="BB60" i="1"/>
  <c r="CB36" i="3"/>
  <c r="CB38" i="3"/>
  <c r="CF7" i="2"/>
  <c r="CF39" i="2"/>
  <c r="CG8" i="2"/>
  <c r="CF5" i="2"/>
  <c r="BB70" i="9"/>
  <c r="BB44" i="9"/>
  <c r="BB50" i="9" s="1"/>
  <c r="AV41" i="5"/>
  <c r="AB56" i="4"/>
  <c r="BM161" i="13"/>
  <c r="GI159" i="14"/>
  <c r="CE38" i="2"/>
  <c r="CE36" i="2"/>
  <c r="CC28" i="3"/>
  <c r="CD25" i="3" s="1"/>
  <c r="CC30" i="3"/>
  <c r="CC46" i="3" s="1"/>
  <c r="CC47" i="3" s="1"/>
  <c r="CC48" i="3" s="1"/>
  <c r="CC49" i="3" s="1"/>
  <c r="CC55" i="3" s="1"/>
  <c r="GN130" i="14"/>
  <c r="GN136" i="14" s="1"/>
  <c r="GN143" i="14" s="1"/>
  <c r="GO131" i="14"/>
  <c r="AQ61" i="4"/>
  <c r="BC28" i="1"/>
  <c r="BC61" i="1" s="1"/>
  <c r="BC30" i="1"/>
  <c r="BC46" i="1" s="1"/>
  <c r="BC47" i="1" s="1"/>
  <c r="BC48" i="1" s="1"/>
  <c r="BC49" i="1" s="1"/>
  <c r="BC55" i="1" s="1"/>
  <c r="BD25" i="2"/>
  <c r="BC61" i="2"/>
  <c r="GL130" i="14"/>
  <c r="GL136" i="14" s="1"/>
  <c r="GL143" i="14" s="1"/>
  <c r="BN139" i="13"/>
  <c r="BN138" i="13" s="1"/>
  <c r="BG174" i="13"/>
  <c r="BG178" i="13" s="1"/>
  <c r="U172" i="12"/>
  <c r="U170" i="12" s="1"/>
  <c r="U174" i="12" s="1"/>
  <c r="Z57" i="4"/>
  <c r="Y61" i="4"/>
  <c r="X56" i="3"/>
  <c r="X64" i="3" s="1"/>
  <c r="Z61" i="4"/>
  <c r="BM138" i="13"/>
  <c r="W135" i="12"/>
  <c r="W134" i="12" s="1"/>
  <c r="GL153" i="14"/>
  <c r="GK159" i="14"/>
  <c r="BL200" i="13"/>
  <c r="AB22" i="4"/>
  <c r="AB24" i="4" s="1"/>
  <c r="BL167" i="13"/>
  <c r="AQ56" i="4"/>
  <c r="M25" i="3"/>
  <c r="L62" i="3"/>
  <c r="AY57" i="4"/>
  <c r="BH176" i="13"/>
  <c r="BH174" i="13" s="1"/>
  <c r="BH178" i="13" s="1"/>
  <c r="FT166" i="14"/>
  <c r="FT170" i="14" s="1"/>
  <c r="FT171" i="14" s="1"/>
  <c r="FT173" i="14" s="1"/>
  <c r="T63" i="4" l="1"/>
  <c r="T52" i="4"/>
  <c r="BM200" i="13"/>
  <c r="W157" i="12"/>
  <c r="AC22" i="4"/>
  <c r="BM167" i="13"/>
  <c r="BC19" i="1"/>
  <c r="BC14" i="1"/>
  <c r="BC18" i="1"/>
  <c r="BC17" i="1"/>
  <c r="N32" i="2"/>
  <c r="O9" i="2"/>
  <c r="N15" i="2"/>
  <c r="N60" i="2"/>
  <c r="AO16" i="5"/>
  <c r="BH213" i="13"/>
  <c r="BH214" i="13" s="1"/>
  <c r="AZ224" i="13"/>
  <c r="AY226" i="13"/>
  <c r="BC44" i="9"/>
  <c r="BC50" i="9" s="1"/>
  <c r="BC70" i="9"/>
  <c r="U63" i="4"/>
  <c r="U52" i="4"/>
  <c r="BD284" i="13"/>
  <c r="BD271" i="13"/>
  <c r="BD363" i="13"/>
  <c r="BD370" i="13"/>
  <c r="BD376" i="13" s="1"/>
  <c r="BD328" i="13"/>
  <c r="BD253" i="13"/>
  <c r="BD340" i="13"/>
  <c r="BD229" i="13"/>
  <c r="BD298" i="13"/>
  <c r="BD186" i="13"/>
  <c r="BD120" i="13"/>
  <c r="BE4" i="13"/>
  <c r="BD6" i="13"/>
  <c r="BD5" i="13"/>
  <c r="BD7" i="13" s="1"/>
  <c r="BD5" i="9"/>
  <c r="BC3" i="9"/>
  <c r="BC2" i="9"/>
  <c r="BC4" i="9" s="1"/>
  <c r="AD15" i="4"/>
  <c r="AD17" i="4" s="1"/>
  <c r="BN144" i="13"/>
  <c r="BN151" i="13" s="1"/>
  <c r="M14" i="1"/>
  <c r="M18" i="1"/>
  <c r="M19" i="1"/>
  <c r="M17" i="1"/>
  <c r="BG213" i="13"/>
  <c r="BG214" i="13" s="1"/>
  <c r="BC122" i="13"/>
  <c r="BC121" i="13"/>
  <c r="BC123" i="13" s="1"/>
  <c r="M28" i="3"/>
  <c r="M30" i="3"/>
  <c r="M46" i="3" s="1"/>
  <c r="M47" i="3" s="1"/>
  <c r="M48" i="3" s="1"/>
  <c r="M49" i="3" s="1"/>
  <c r="M55" i="3" s="1"/>
  <c r="AA61" i="4"/>
  <c r="BD28" i="2"/>
  <c r="BD25" i="1"/>
  <c r="BD30" i="2"/>
  <c r="BD46" i="2" s="1"/>
  <c r="BD47" i="2" s="1"/>
  <c r="BD48" i="2" s="1"/>
  <c r="BD49" i="2" s="1"/>
  <c r="BD55" i="2" s="1"/>
  <c r="CG39" i="2"/>
  <c r="CH8" i="2"/>
  <c r="CG7" i="2"/>
  <c r="CG5" i="2"/>
  <c r="CD39" i="3"/>
  <c r="CD5" i="3"/>
  <c r="CD62" i="3"/>
  <c r="CE8" i="3"/>
  <c r="CD7" i="3"/>
  <c r="U209" i="12"/>
  <c r="U210" i="12" s="1"/>
  <c r="U219" i="12" s="1"/>
  <c r="U220" i="12" s="1"/>
  <c r="U177" i="12"/>
  <c r="BC32" i="3"/>
  <c r="BD9" i="3"/>
  <c r="BC15" i="3"/>
  <c r="P17" i="5"/>
  <c r="BC61" i="3"/>
  <c r="AB57" i="4"/>
  <c r="CF38" i="2"/>
  <c r="CF36" i="2"/>
  <c r="FI115" i="14"/>
  <c r="FK115" i="14" s="1"/>
  <c r="FK2" i="14"/>
  <c r="FI4" i="14"/>
  <c r="FI3" i="14"/>
  <c r="FL2" i="14"/>
  <c r="AB41" i="4"/>
  <c r="BL202" i="13"/>
  <c r="CC38" i="3"/>
  <c r="CC36" i="3"/>
  <c r="V63" i="4"/>
  <c r="V52" i="4"/>
  <c r="BE9" i="2"/>
  <c r="BD32" i="2"/>
  <c r="BD15" i="2"/>
  <c r="Q16" i="5"/>
  <c r="BD60" i="2"/>
  <c r="BR221" i="13"/>
  <c r="AH48" i="4"/>
  <c r="BD2" i="10"/>
  <c r="BC3" i="10"/>
  <c r="BC5" i="10" s="1"/>
  <c r="BC4" i="10"/>
  <c r="AO58" i="4"/>
  <c r="AO28" i="4"/>
  <c r="AO30" i="4" s="1"/>
  <c r="V58" i="4"/>
  <c r="V28" i="4"/>
  <c r="V30" i="4" s="1"/>
  <c r="GO153" i="14"/>
  <c r="GN159" i="14"/>
  <c r="W140" i="12"/>
  <c r="W147" i="12" s="1"/>
  <c r="W189" i="12"/>
  <c r="FW166" i="14"/>
  <c r="FW170" i="14" s="1"/>
  <c r="FW171" i="14" s="1"/>
  <c r="FW173" i="14" s="1"/>
  <c r="BI176" i="13"/>
  <c r="BI174" i="13" s="1"/>
  <c r="BI178" i="13" s="1"/>
  <c r="GB168" i="14"/>
  <c r="FY166" i="14"/>
  <c r="FY170" i="14" s="1"/>
  <c r="FY171" i="14" s="1"/>
  <c r="FY173" i="14" s="1"/>
  <c r="FZ168" i="14"/>
  <c r="BN161" i="13"/>
  <c r="GL159" i="14"/>
  <c r="BN193" i="13"/>
  <c r="AC15" i="4"/>
  <c r="BM144" i="13"/>
  <c r="BM151" i="13" s="1"/>
  <c r="BM193" i="13"/>
  <c r="GQ130" i="14"/>
  <c r="GQ136" i="14" s="1"/>
  <c r="GQ143" i="14" s="1"/>
  <c r="GR131" i="14"/>
  <c r="O25" i="2"/>
  <c r="N61" i="2"/>
  <c r="BS218" i="13"/>
  <c r="Y158" i="12"/>
  <c r="Y214" i="12" s="1"/>
  <c r="Y217" i="12" s="1"/>
  <c r="AI21" i="4"/>
  <c r="M14" i="3"/>
  <c r="M18" i="3"/>
  <c r="M19" i="3"/>
  <c r="M17" i="3"/>
  <c r="CE8" i="1"/>
  <c r="CD39" i="1"/>
  <c r="CD36" i="1" s="1"/>
  <c r="CD7" i="1"/>
  <c r="CD38" i="1" s="1"/>
  <c r="CD5" i="1"/>
  <c r="HD154" i="14"/>
  <c r="BT162" i="13" s="1"/>
  <c r="GO130" i="14"/>
  <c r="GO136" i="14" s="1"/>
  <c r="GO143" i="14" s="1"/>
  <c r="BO139" i="13"/>
  <c r="BO138" i="13" s="1"/>
  <c r="BO193" i="13" s="1"/>
  <c r="M28" i="1"/>
  <c r="M30" i="1"/>
  <c r="M46" i="1" s="1"/>
  <c r="M47" i="1" s="1"/>
  <c r="M48" i="1" s="1"/>
  <c r="M49" i="1" s="1"/>
  <c r="M55" i="1" s="1"/>
  <c r="CD28" i="3"/>
  <c r="CE25" i="3" s="1"/>
  <c r="CD30" i="3"/>
  <c r="CD46" i="3" s="1"/>
  <c r="CD47" i="3" s="1"/>
  <c r="CD48" i="3" s="1"/>
  <c r="CD49" i="3" s="1"/>
  <c r="CD55" i="3" s="1"/>
  <c r="S51" i="4"/>
  <c r="S53" i="4" s="1"/>
  <c r="R64" i="4"/>
  <c r="AO63" i="4"/>
  <c r="AO52" i="4"/>
  <c r="AO53" i="4" s="1"/>
  <c r="AB42" i="4" l="1"/>
  <c r="M32" i="1"/>
  <c r="M15" i="1"/>
  <c r="N9" i="1"/>
  <c r="M60" i="1"/>
  <c r="AN15" i="5"/>
  <c r="AR15" i="4"/>
  <c r="AR17" i="4" s="1"/>
  <c r="AC17" i="4"/>
  <c r="AC56" i="4" s="1"/>
  <c r="CD36" i="3"/>
  <c r="CD38" i="3"/>
  <c r="BD70" i="9"/>
  <c r="BD44" i="9"/>
  <c r="BD50" i="9" s="1"/>
  <c r="AD41" i="4"/>
  <c r="FL115" i="14"/>
  <c r="FN115" i="14" s="1"/>
  <c r="FO2" i="14"/>
  <c r="FN2" i="14"/>
  <c r="FL3" i="14"/>
  <c r="FL4" i="14"/>
  <c r="AD56" i="4"/>
  <c r="HJ154" i="14"/>
  <c r="BV162" i="13" s="1"/>
  <c r="HG154" i="14"/>
  <c r="BU162" i="13" s="1"/>
  <c r="CI8" i="2"/>
  <c r="CH5" i="2"/>
  <c r="CH39" i="2"/>
  <c r="CH7" i="2"/>
  <c r="BA224" i="13"/>
  <c r="AZ226" i="13"/>
  <c r="CG38" i="2"/>
  <c r="CG36" i="2"/>
  <c r="BH374" i="13"/>
  <c r="BH181" i="13"/>
  <c r="X27" i="4"/>
  <c r="AE15" i="4"/>
  <c r="AE17" i="4" s="1"/>
  <c r="BO144" i="13"/>
  <c r="BO151" i="13" s="1"/>
  <c r="BN200" i="13"/>
  <c r="BN202" i="13" s="1"/>
  <c r="AD22" i="4"/>
  <c r="AD24" i="4" s="1"/>
  <c r="BN167" i="13"/>
  <c r="BE5" i="9"/>
  <c r="BD3" i="9"/>
  <c r="BD2" i="9"/>
  <c r="BD4" i="9" s="1"/>
  <c r="X47" i="4"/>
  <c r="BH223" i="13"/>
  <c r="BT218" i="13"/>
  <c r="AJ21" i="4"/>
  <c r="CE5" i="1"/>
  <c r="CF8" i="1"/>
  <c r="CE39" i="1"/>
  <c r="CE36" i="1" s="1"/>
  <c r="CE7" i="1"/>
  <c r="CE38" i="1" s="1"/>
  <c r="BE25" i="2"/>
  <c r="BD61" i="2"/>
  <c r="BE370" i="13"/>
  <c r="BE376" i="13" s="1"/>
  <c r="BE271" i="13"/>
  <c r="BE363" i="13"/>
  <c r="BE253" i="13"/>
  <c r="BE340" i="13"/>
  <c r="BE328" i="13"/>
  <c r="BE298" i="13"/>
  <c r="BE284" i="13"/>
  <c r="BE186" i="13"/>
  <c r="BE229" i="13"/>
  <c r="BE120" i="13"/>
  <c r="BE6" i="13"/>
  <c r="BF4" i="13"/>
  <c r="BE5" i="13"/>
  <c r="BE7" i="13" s="1"/>
  <c r="O18" i="2"/>
  <c r="O14" i="2"/>
  <c r="O19" i="2"/>
  <c r="O17" i="2"/>
  <c r="BD121" i="13"/>
  <c r="BD123" i="13" s="1"/>
  <c r="BD122" i="13"/>
  <c r="BC32" i="1"/>
  <c r="BC15" i="1"/>
  <c r="P15" i="5"/>
  <c r="BC60" i="1"/>
  <c r="AT21" i="4"/>
  <c r="BE19" i="2"/>
  <c r="BE14" i="2"/>
  <c r="BE18" i="2"/>
  <c r="BE17" i="2"/>
  <c r="BD19" i="3"/>
  <c r="BD18" i="3"/>
  <c r="BD14" i="3"/>
  <c r="BD17" i="3"/>
  <c r="BD9" i="1"/>
  <c r="N25" i="3"/>
  <c r="M62" i="3"/>
  <c r="AR22" i="4"/>
  <c r="AR24" i="4" s="1"/>
  <c r="AC24" i="4"/>
  <c r="AC41" i="4"/>
  <c r="AC42" i="4" s="1"/>
  <c r="BM202" i="13"/>
  <c r="BS221" i="13"/>
  <c r="AI48" i="4"/>
  <c r="W196" i="12"/>
  <c r="W198" i="12" s="1"/>
  <c r="W163" i="12"/>
  <c r="BJ176" i="13"/>
  <c r="FZ166" i="14"/>
  <c r="FZ170" i="14" s="1"/>
  <c r="FZ171" i="14" s="1"/>
  <c r="FZ173" i="14" s="1"/>
  <c r="BD4" i="10"/>
  <c r="BE2" i="10"/>
  <c r="BD3" i="10"/>
  <c r="BD5" i="10" s="1"/>
  <c r="BD28" i="1"/>
  <c r="BD61" i="1" s="1"/>
  <c r="BD30" i="1"/>
  <c r="BD46" i="1" s="1"/>
  <c r="BD47" i="1" s="1"/>
  <c r="BD48" i="1" s="1"/>
  <c r="BD49" i="1" s="1"/>
  <c r="BD55" i="1" s="1"/>
  <c r="AP51" i="4"/>
  <c r="AO64" i="4"/>
  <c r="S64" i="4"/>
  <c r="T51" i="4"/>
  <c r="T53" i="4" s="1"/>
  <c r="O28" i="2"/>
  <c r="O30" i="2"/>
  <c r="O46" i="2" s="1"/>
  <c r="O47" i="2" s="1"/>
  <c r="O48" i="2" s="1"/>
  <c r="O49" i="2" s="1"/>
  <c r="O55" i="2" s="1"/>
  <c r="BG374" i="13"/>
  <c r="BG181" i="13"/>
  <c r="W27" i="4"/>
  <c r="GQ159" i="14"/>
  <c r="GR153" i="14"/>
  <c r="U222" i="12"/>
  <c r="CE28" i="3"/>
  <c r="CF25" i="3" s="1"/>
  <c r="CE30" i="3"/>
  <c r="CE46" i="3" s="1"/>
  <c r="CE47" i="3" s="1"/>
  <c r="CE48" i="3" s="1"/>
  <c r="CE49" i="3" s="1"/>
  <c r="CE55" i="3" s="1"/>
  <c r="GR130" i="14"/>
  <c r="GR136" i="14" s="1"/>
  <c r="GR143" i="14" s="1"/>
  <c r="BP139" i="13"/>
  <c r="W47" i="4"/>
  <c r="BG223" i="13"/>
  <c r="GB166" i="14"/>
  <c r="GB170" i="14" s="1"/>
  <c r="GB171" i="14" s="1"/>
  <c r="GB173" i="14" s="1"/>
  <c r="GE168" i="14"/>
  <c r="GC168" i="14"/>
  <c r="BI213" i="13"/>
  <c r="BI214" i="13" s="1"/>
  <c r="M32" i="3"/>
  <c r="N9" i="3"/>
  <c r="M15" i="3"/>
  <c r="M61" i="3"/>
  <c r="AN17" i="5"/>
  <c r="GT130" i="14"/>
  <c r="GT136" i="14" s="1"/>
  <c r="GT143" i="14" s="1"/>
  <c r="GU131" i="14"/>
  <c r="BO161" i="13"/>
  <c r="GO159" i="14"/>
  <c r="N25" i="1"/>
  <c r="M61" i="1"/>
  <c r="CF8" i="3"/>
  <c r="CE39" i="3"/>
  <c r="CE7" i="3"/>
  <c r="CE5" i="3"/>
  <c r="AR56" i="4" l="1"/>
  <c r="AE56" i="4"/>
  <c r="CF28" i="3"/>
  <c r="CG25" i="3" s="1"/>
  <c r="CF30" i="3"/>
  <c r="CF46" i="3" s="1"/>
  <c r="CF47" i="3" s="1"/>
  <c r="CF48" i="3" s="1"/>
  <c r="CF49" i="3" s="1"/>
  <c r="CF55" i="3" s="1"/>
  <c r="BF9" i="2"/>
  <c r="BE15" i="2"/>
  <c r="R16" i="5"/>
  <c r="BE60" i="2"/>
  <c r="AD57" i="4"/>
  <c r="FO115" i="14"/>
  <c r="FQ115" i="14" s="1"/>
  <c r="FR2" i="14"/>
  <c r="FQ2" i="14"/>
  <c r="FO4" i="14"/>
  <c r="FO3" i="14"/>
  <c r="BP161" i="13"/>
  <c r="GR159" i="14"/>
  <c r="AD42" i="4"/>
  <c r="GU130" i="14"/>
  <c r="GU136" i="14" s="1"/>
  <c r="GU143" i="14" s="1"/>
  <c r="BQ139" i="13"/>
  <c r="BQ138" i="13" s="1"/>
  <c r="GU153" i="14"/>
  <c r="GT159" i="14"/>
  <c r="W58" i="4"/>
  <c r="AP27" i="4"/>
  <c r="W28" i="4"/>
  <c r="W30" i="4" s="1"/>
  <c r="V172" i="12"/>
  <c r="V170" i="12" s="1"/>
  <c r="V174" i="12" s="1"/>
  <c r="G170" i="11"/>
  <c r="G168" i="11" s="1"/>
  <c r="G172" i="11" s="1"/>
  <c r="BJ174" i="13"/>
  <c r="BJ178" i="13" s="1"/>
  <c r="X58" i="4"/>
  <c r="X28" i="4"/>
  <c r="X30" i="4" s="1"/>
  <c r="BE44" i="9"/>
  <c r="BE50" i="9" s="1"/>
  <c r="BE70" i="9"/>
  <c r="AW41" i="5"/>
  <c r="BO200" i="13"/>
  <c r="AE22" i="4"/>
  <c r="AE24" i="4" s="1"/>
  <c r="BO167" i="13"/>
  <c r="N28" i="1"/>
  <c r="N30" i="1"/>
  <c r="N46" i="1" s="1"/>
  <c r="N47" i="1" s="1"/>
  <c r="N48" i="1" s="1"/>
  <c r="N49" i="1" s="1"/>
  <c r="N55" i="1" s="1"/>
  <c r="GW130" i="14"/>
  <c r="GW136" i="14" s="1"/>
  <c r="GW143" i="14" s="1"/>
  <c r="GX131" i="14"/>
  <c r="BE30" i="2"/>
  <c r="BE46" i="2" s="1"/>
  <c r="BE47" i="2" s="1"/>
  <c r="BE48" i="2" s="1"/>
  <c r="BE49" i="2" s="1"/>
  <c r="BE55" i="2" s="1"/>
  <c r="BE28" i="2"/>
  <c r="BE32" i="2" s="1"/>
  <c r="BE25" i="1"/>
  <c r="BB224" i="13"/>
  <c r="BA226" i="13"/>
  <c r="BI374" i="13"/>
  <c r="BI181" i="13"/>
  <c r="Y27" i="4"/>
  <c r="U51" i="4"/>
  <c r="U53" i="4" s="1"/>
  <c r="T64" i="4"/>
  <c r="AC57" i="4"/>
  <c r="N19" i="1"/>
  <c r="N18" i="1"/>
  <c r="N14" i="1"/>
  <c r="N17" i="1"/>
  <c r="Y47" i="4"/>
  <c r="Y49" i="4" s="1"/>
  <c r="BI223" i="13"/>
  <c r="CG8" i="1"/>
  <c r="CF39" i="1"/>
  <c r="CF36" i="1" s="1"/>
  <c r="CF5" i="1"/>
  <c r="CF7" i="1"/>
  <c r="CF38" i="1" s="1"/>
  <c r="E12" i="1"/>
  <c r="D52" i="1"/>
  <c r="D9" i="1"/>
  <c r="E9" i="1"/>
  <c r="E13" i="1"/>
  <c r="E10" i="1"/>
  <c r="D13" i="1"/>
  <c r="D11" i="1"/>
  <c r="E11" i="1"/>
  <c r="F13" i="1"/>
  <c r="D10" i="1"/>
  <c r="D12" i="1"/>
  <c r="F11" i="1"/>
  <c r="F52" i="1"/>
  <c r="E52" i="1"/>
  <c r="F12" i="1"/>
  <c r="F10" i="1"/>
  <c r="CH38" i="2"/>
  <c r="CH36" i="2"/>
  <c r="AC61" i="4"/>
  <c r="BD19" i="1"/>
  <c r="BD14" i="1"/>
  <c r="BD18" i="1"/>
  <c r="BD17" i="1"/>
  <c r="CI5" i="2"/>
  <c r="CJ8" i="2"/>
  <c r="CI39" i="2"/>
  <c r="CI7" i="2"/>
  <c r="P25" i="2"/>
  <c r="O61" i="2"/>
  <c r="N28" i="3"/>
  <c r="N30" i="3"/>
  <c r="N46" i="3" s="1"/>
  <c r="N47" i="3" s="1"/>
  <c r="N48" i="3" s="1"/>
  <c r="N49" i="3" s="1"/>
  <c r="N55" i="3" s="1"/>
  <c r="BT221" i="13"/>
  <c r="AJ48" i="4"/>
  <c r="GF168" i="14"/>
  <c r="GH168" i="14"/>
  <c r="GE166" i="14"/>
  <c r="GE170" i="14" s="1"/>
  <c r="GE171" i="14" s="1"/>
  <c r="GE173" i="14" s="1"/>
  <c r="BU218" i="13"/>
  <c r="AK21" i="4"/>
  <c r="AR41" i="4"/>
  <c r="AR42" i="4" s="1"/>
  <c r="AR61" i="4" s="1"/>
  <c r="O15" i="2"/>
  <c r="O32" i="2"/>
  <c r="P9" i="2"/>
  <c r="AP16" i="5"/>
  <c r="O60" i="2"/>
  <c r="W49" i="4"/>
  <c r="AP47" i="4"/>
  <c r="AP49" i="4" s="1"/>
  <c r="BF370" i="13"/>
  <c r="BF376" i="13" s="1"/>
  <c r="BF363" i="13"/>
  <c r="BF340" i="13"/>
  <c r="BF271" i="13"/>
  <c r="BF186" i="13"/>
  <c r="BF253" i="13"/>
  <c r="BF298" i="13"/>
  <c r="BF328" i="13"/>
  <c r="BF284" i="13"/>
  <c r="BF229" i="13"/>
  <c r="BF120" i="13"/>
  <c r="BG4" i="13"/>
  <c r="BF6" i="13"/>
  <c r="BF5" i="13"/>
  <c r="BF7" i="13" s="1"/>
  <c r="BV218" i="13"/>
  <c r="Z158" i="12"/>
  <c r="Z214" i="12" s="1"/>
  <c r="Z217" i="12" s="1"/>
  <c r="H156" i="11"/>
  <c r="H211" i="11" s="1"/>
  <c r="H214" i="11" s="1"/>
  <c r="AL21" i="4"/>
  <c r="AB61" i="4"/>
  <c r="N14" i="3"/>
  <c r="N19" i="3"/>
  <c r="N18" i="3"/>
  <c r="N17" i="3"/>
  <c r="GC166" i="14"/>
  <c r="GC170" i="14" s="1"/>
  <c r="GC171" i="14" s="1"/>
  <c r="GC173" i="14" s="1"/>
  <c r="BK176" i="13"/>
  <c r="BK174" i="13" s="1"/>
  <c r="BK178" i="13" s="1"/>
  <c r="BD32" i="3"/>
  <c r="BE9" i="3"/>
  <c r="Q17" i="5"/>
  <c r="BD15" i="3"/>
  <c r="BD61" i="3"/>
  <c r="BF2" i="10"/>
  <c r="BE4" i="10"/>
  <c r="BE3" i="10"/>
  <c r="BE5" i="10" s="1"/>
  <c r="BP138" i="13"/>
  <c r="X135" i="12"/>
  <c r="X134" i="12" s="1"/>
  <c r="CE62" i="3"/>
  <c r="X49" i="4"/>
  <c r="BE121" i="13"/>
  <c r="BE123" i="13" s="1"/>
  <c r="BE122" i="13"/>
  <c r="CF62" i="3"/>
  <c r="CF39" i="3"/>
  <c r="CG8" i="3"/>
  <c r="CF7" i="3"/>
  <c r="CF5" i="3"/>
  <c r="CE38" i="3"/>
  <c r="CE36" i="3"/>
  <c r="BE2" i="9"/>
  <c r="BE4" i="9" s="1"/>
  <c r="BE3" i="9"/>
  <c r="BF5" i="9"/>
  <c r="BU221" i="13" l="1"/>
  <c r="AK48" i="4"/>
  <c r="AG15" i="4"/>
  <c r="AG17" i="4" s="1"/>
  <c r="BQ144" i="13"/>
  <c r="BQ151" i="13" s="1"/>
  <c r="GK168" i="14"/>
  <c r="GH166" i="14"/>
  <c r="GH170" i="14" s="1"/>
  <c r="GH171" i="14" s="1"/>
  <c r="GH173" i="14" s="1"/>
  <c r="GI168" i="14"/>
  <c r="GX130" i="14"/>
  <c r="GX136" i="14" s="1"/>
  <c r="GX143" i="14" s="1"/>
  <c r="BR139" i="13"/>
  <c r="BR138" i="13" s="1"/>
  <c r="AD61" i="4"/>
  <c r="Z12" i="1"/>
  <c r="Z13" i="1"/>
  <c r="Y10" i="1"/>
  <c r="Z11" i="1"/>
  <c r="Z27" i="1"/>
  <c r="Y26" i="1"/>
  <c r="Y12" i="1"/>
  <c r="W13" i="1"/>
  <c r="Y11" i="1"/>
  <c r="Y27" i="1"/>
  <c r="Z26" i="1"/>
  <c r="W52" i="1"/>
  <c r="X13" i="1"/>
  <c r="X10" i="1"/>
  <c r="Y13" i="1"/>
  <c r="Z52" i="1"/>
  <c r="W11" i="1"/>
  <c r="W27" i="1"/>
  <c r="W10" i="1"/>
  <c r="Z10" i="1"/>
  <c r="W12" i="1"/>
  <c r="X12" i="1"/>
  <c r="X11" i="1"/>
  <c r="Y52" i="1"/>
  <c r="X27" i="1"/>
  <c r="W26" i="1"/>
  <c r="X52" i="1"/>
  <c r="X26" i="1"/>
  <c r="X63" i="4"/>
  <c r="X52" i="4"/>
  <c r="BG370" i="13"/>
  <c r="BG376" i="13" s="1"/>
  <c r="BG363" i="13"/>
  <c r="BG298" i="13"/>
  <c r="BG284" i="13"/>
  <c r="BG328" i="13"/>
  <c r="BG271" i="13"/>
  <c r="BG340" i="13"/>
  <c r="BG253" i="13"/>
  <c r="BG186" i="13"/>
  <c r="BG229" i="13"/>
  <c r="BG6" i="13"/>
  <c r="BG5" i="13"/>
  <c r="BG7" i="13" s="1"/>
  <c r="BG120" i="13"/>
  <c r="BH4" i="13"/>
  <c r="GF166" i="14"/>
  <c r="GF170" i="14" s="1"/>
  <c r="GF171" i="14" s="1"/>
  <c r="GF173" i="14" s="1"/>
  <c r="BL176" i="13"/>
  <c r="BL174" i="13" s="1"/>
  <c r="BL178" i="13" s="1"/>
  <c r="GZ130" i="14"/>
  <c r="GZ136" i="14" s="1"/>
  <c r="GZ143" i="14" s="1"/>
  <c r="HA131" i="14"/>
  <c r="BF122" i="13"/>
  <c r="BF121" i="13"/>
  <c r="BF123" i="13" s="1"/>
  <c r="N32" i="3"/>
  <c r="O9" i="3"/>
  <c r="N15" i="3"/>
  <c r="N61" i="3"/>
  <c r="AO17" i="5"/>
  <c r="CH8" i="1"/>
  <c r="CG7" i="1"/>
  <c r="CG38" i="1" s="1"/>
  <c r="CG39" i="1"/>
  <c r="CG36" i="1" s="1"/>
  <c r="CG5" i="1"/>
  <c r="W43" i="1"/>
  <c r="Z43" i="1"/>
  <c r="X43" i="1"/>
  <c r="X51" i="1"/>
  <c r="Z51" i="1"/>
  <c r="Y43" i="1"/>
  <c r="Y51" i="1"/>
  <c r="W51" i="1"/>
  <c r="O25" i="1"/>
  <c r="N61" i="1"/>
  <c r="F22" i="1"/>
  <c r="F42" i="1"/>
  <c r="F44" i="1" s="1"/>
  <c r="F56" i="1" s="1"/>
  <c r="F21" i="1"/>
  <c r="BP200" i="13"/>
  <c r="X157" i="12"/>
  <c r="AF22" i="4"/>
  <c r="BP167" i="13"/>
  <c r="O25" i="3"/>
  <c r="N62" i="3"/>
  <c r="Y63" i="4"/>
  <c r="Y52" i="4"/>
  <c r="AE57" i="4"/>
  <c r="X140" i="12"/>
  <c r="X147" i="12" s="1"/>
  <c r="X189" i="12"/>
  <c r="BQ193" i="13"/>
  <c r="AF15" i="4"/>
  <c r="BP144" i="13"/>
  <c r="BP151" i="13" s="1"/>
  <c r="BP193" i="13"/>
  <c r="AX21" i="4"/>
  <c r="AW21" i="4"/>
  <c r="AU21" i="4"/>
  <c r="E62" i="1"/>
  <c r="AE41" i="4"/>
  <c r="BO202" i="13"/>
  <c r="P28" i="2"/>
  <c r="P30" i="2"/>
  <c r="P46" i="2" s="1"/>
  <c r="P47" i="2" s="1"/>
  <c r="P48" i="2" s="1"/>
  <c r="P49" i="2" s="1"/>
  <c r="P55" i="2" s="1"/>
  <c r="F62" i="1"/>
  <c r="N32" i="1"/>
  <c r="O9" i="1"/>
  <c r="N15" i="1"/>
  <c r="N60" i="1"/>
  <c r="AO15" i="5"/>
  <c r="FR115" i="14"/>
  <c r="FT115" i="14" s="1"/>
  <c r="FR3" i="14"/>
  <c r="FR4" i="14"/>
  <c r="FU2" i="14"/>
  <c r="FT2" i="14"/>
  <c r="BF44" i="9"/>
  <c r="BF50" i="9" s="1"/>
  <c r="BF70" i="9"/>
  <c r="CI38" i="2"/>
  <c r="CI36" i="2"/>
  <c r="D22" i="1"/>
  <c r="D42" i="1"/>
  <c r="D44" i="1" s="1"/>
  <c r="D56" i="1" s="1"/>
  <c r="D33" i="1"/>
  <c r="D21" i="1"/>
  <c r="AP63" i="4"/>
  <c r="AP52" i="4"/>
  <c r="AP53" i="4" s="1"/>
  <c r="CJ39" i="2"/>
  <c r="CK8" i="2"/>
  <c r="CJ5" i="2"/>
  <c r="CJ7" i="2"/>
  <c r="BJ213" i="13"/>
  <c r="BJ214" i="13" s="1"/>
  <c r="BF3" i="9"/>
  <c r="BG5" i="9"/>
  <c r="BF2" i="9"/>
  <c r="BF4" i="9" s="1"/>
  <c r="W63" i="4"/>
  <c r="W52" i="4"/>
  <c r="U64" i="4"/>
  <c r="V51" i="4"/>
  <c r="V53" i="4" s="1"/>
  <c r="G206" i="11"/>
  <c r="G207" i="11" s="1"/>
  <c r="G216" i="11" s="1"/>
  <c r="G217" i="11" s="1"/>
  <c r="G174" i="11"/>
  <c r="D34" i="1"/>
  <c r="D17" i="1"/>
  <c r="Y58" i="4"/>
  <c r="Y28" i="4"/>
  <c r="Y30" i="4" s="1"/>
  <c r="V209" i="12"/>
  <c r="V210" i="12" s="1"/>
  <c r="V219" i="12" s="1"/>
  <c r="V220" i="12" s="1"/>
  <c r="V177" i="12"/>
  <c r="BK213" i="13"/>
  <c r="BK214" i="13" s="1"/>
  <c r="E42" i="1"/>
  <c r="E44" i="1" s="1"/>
  <c r="E56" i="1" s="1"/>
  <c r="E21" i="1"/>
  <c r="E22" i="1"/>
  <c r="P19" i="2"/>
  <c r="P18" i="2"/>
  <c r="P14" i="2"/>
  <c r="P17" i="2"/>
  <c r="E17" i="1"/>
  <c r="AP58" i="4"/>
  <c r="AP28" i="4"/>
  <c r="AP30" i="4" s="1"/>
  <c r="BF19" i="2"/>
  <c r="BF14" i="2"/>
  <c r="BF18" i="2"/>
  <c r="BF17" i="2"/>
  <c r="E19" i="1"/>
  <c r="E14" i="1"/>
  <c r="E18" i="1"/>
  <c r="BV221" i="13"/>
  <c r="AL48" i="4"/>
  <c r="AU48" i="4" s="1"/>
  <c r="BF4" i="10"/>
  <c r="BF3" i="10"/>
  <c r="BF5" i="10" s="1"/>
  <c r="BG2" i="10"/>
  <c r="CG5" i="3"/>
  <c r="CG39" i="3"/>
  <c r="CG7" i="3"/>
  <c r="CH8" i="3"/>
  <c r="CF38" i="3"/>
  <c r="CF36" i="3"/>
  <c r="D19" i="1"/>
  <c r="D14" i="1"/>
  <c r="D18" i="1"/>
  <c r="BC224" i="13"/>
  <c r="BB226" i="13"/>
  <c r="CG28" i="3"/>
  <c r="CH25" i="3" s="1"/>
  <c r="CG30" i="3"/>
  <c r="CG46" i="3" s="1"/>
  <c r="CG47" i="3" s="1"/>
  <c r="CG48" i="3" s="1"/>
  <c r="CG49" i="3" s="1"/>
  <c r="CG55" i="3" s="1"/>
  <c r="BE19" i="3"/>
  <c r="BE17" i="3"/>
  <c r="BE14" i="3"/>
  <c r="BE18" i="3"/>
  <c r="BE9" i="1"/>
  <c r="BD15" i="1"/>
  <c r="BD32" i="1"/>
  <c r="Q15" i="5"/>
  <c r="BD60" i="1"/>
  <c r="D53" i="1"/>
  <c r="D62" i="1"/>
  <c r="BE28" i="1"/>
  <c r="BE61" i="1" s="1"/>
  <c r="BE30" i="1"/>
  <c r="BE46" i="1" s="1"/>
  <c r="BE47" i="1" s="1"/>
  <c r="BE48" i="1" s="1"/>
  <c r="BE49" i="1" s="1"/>
  <c r="BE55" i="1" s="1"/>
  <c r="BQ161" i="13"/>
  <c r="GU159" i="14"/>
  <c r="BF25" i="2"/>
  <c r="BE61" i="2"/>
  <c r="GX153" i="14"/>
  <c r="GW159" i="14"/>
  <c r="W53" i="1" l="1"/>
  <c r="W62" i="1"/>
  <c r="E15" i="1"/>
  <c r="E60" i="1"/>
  <c r="AA47" i="4"/>
  <c r="BK223" i="13"/>
  <c r="AQ51" i="4"/>
  <c r="AP64" i="4"/>
  <c r="O28" i="3"/>
  <c r="O30" i="3"/>
  <c r="O46" i="3" s="1"/>
  <c r="O47" i="3" s="1"/>
  <c r="O48" i="3" s="1"/>
  <c r="O49" i="3" s="1"/>
  <c r="O55" i="3" s="1"/>
  <c r="CI8" i="1"/>
  <c r="CH7" i="1"/>
  <c r="CH38" i="1" s="1"/>
  <c r="CH5" i="1"/>
  <c r="CH39" i="1"/>
  <c r="CH36" i="1" s="1"/>
  <c r="W34" i="1"/>
  <c r="CH62" i="3"/>
  <c r="CH7" i="3"/>
  <c r="CI8" i="3"/>
  <c r="CH39" i="3"/>
  <c r="CH5" i="3"/>
  <c r="V222" i="12"/>
  <c r="Q25" i="2"/>
  <c r="P61" i="2"/>
  <c r="AS22" i="4"/>
  <c r="AS24" i="4" s="1"/>
  <c r="AF24" i="4"/>
  <c r="X196" i="12"/>
  <c r="X198" i="12" s="1"/>
  <c r="X163" i="12"/>
  <c r="D63" i="1"/>
  <c r="D49" i="1"/>
  <c r="D55" i="1" s="1"/>
  <c r="AE42" i="4"/>
  <c r="CK7" i="2"/>
  <c r="CK39" i="2"/>
  <c r="CK5" i="2"/>
  <c r="D52" i="2"/>
  <c r="E13" i="2"/>
  <c r="D11" i="2"/>
  <c r="D9" i="2"/>
  <c r="F52" i="2"/>
  <c r="F13" i="2"/>
  <c r="G12" i="2"/>
  <c r="F12" i="2"/>
  <c r="D10" i="2"/>
  <c r="D13" i="2"/>
  <c r="E12" i="2"/>
  <c r="E9" i="2"/>
  <c r="E11" i="2"/>
  <c r="E10" i="2"/>
  <c r="E52" i="2"/>
  <c r="F10" i="2"/>
  <c r="D12" i="2"/>
  <c r="G26" i="2"/>
  <c r="G27" i="2"/>
  <c r="G13" i="2"/>
  <c r="G52" i="2"/>
  <c r="G11" i="2"/>
  <c r="F11" i="2"/>
  <c r="G10" i="2"/>
  <c r="BQ200" i="13"/>
  <c r="AG41" i="4" s="1"/>
  <c r="AG22" i="4"/>
  <c r="AG24" i="4" s="1"/>
  <c r="BQ167" i="13"/>
  <c r="BK374" i="13"/>
  <c r="BK181" i="13"/>
  <c r="AA27" i="4"/>
  <c r="CJ38" i="2"/>
  <c r="CJ36" i="2"/>
  <c r="CG38" i="3"/>
  <c r="CG36" i="3"/>
  <c r="CG62" i="3"/>
  <c r="BF15" i="2"/>
  <c r="BG9" i="2"/>
  <c r="S16" i="5"/>
  <c r="BF60" i="2"/>
  <c r="X62" i="1"/>
  <c r="X53" i="1"/>
  <c r="Y22" i="1"/>
  <c r="Y21" i="1"/>
  <c r="Y33" i="1"/>
  <c r="Y42" i="1"/>
  <c r="O18" i="3"/>
  <c r="O14" i="3"/>
  <c r="O19" i="3"/>
  <c r="O17" i="3"/>
  <c r="F63" i="1"/>
  <c r="E26" i="1"/>
  <c r="F26" i="1"/>
  <c r="Z34" i="1"/>
  <c r="V64" i="4"/>
  <c r="W51" i="4"/>
  <c r="W53" i="4" s="1"/>
  <c r="Y53" i="1"/>
  <c r="Y62" i="1"/>
  <c r="BG44" i="9"/>
  <c r="BG50" i="9" s="1"/>
  <c r="BG70" i="9"/>
  <c r="HA130" i="14"/>
  <c r="HA136" i="14" s="1"/>
  <c r="HA143" i="14" s="1"/>
  <c r="BS139" i="13"/>
  <c r="AH15" i="4"/>
  <c r="AH17" i="4" s="1"/>
  <c r="BR144" i="13"/>
  <c r="BR151" i="13" s="1"/>
  <c r="AF41" i="4"/>
  <c r="AF42" i="4" s="1"/>
  <c r="BP202" i="13"/>
  <c r="BE15" i="3"/>
  <c r="R17" i="5"/>
  <c r="BE32" i="3"/>
  <c r="BF9" i="3"/>
  <c r="BE61" i="3"/>
  <c r="BH2" i="10"/>
  <c r="BG4" i="10"/>
  <c r="BG3" i="10"/>
  <c r="BG5" i="10" s="1"/>
  <c r="P15" i="2"/>
  <c r="P32" i="2"/>
  <c r="Q9" i="2"/>
  <c r="AQ16" i="5"/>
  <c r="P60" i="2"/>
  <c r="FU115" i="14"/>
  <c r="FW115" i="14" s="1"/>
  <c r="FW2" i="14"/>
  <c r="FU4" i="14"/>
  <c r="FX2" i="14"/>
  <c r="FU3" i="14"/>
  <c r="HC130" i="14"/>
  <c r="HC136" i="14" s="1"/>
  <c r="HC143" i="14" s="1"/>
  <c r="HD131" i="14"/>
  <c r="BH370" i="13"/>
  <c r="BH376" i="13" s="1"/>
  <c r="BH363" i="13"/>
  <c r="BH298" i="13"/>
  <c r="BH229" i="13"/>
  <c r="BH271" i="13"/>
  <c r="BH340" i="13"/>
  <c r="BH284" i="13"/>
  <c r="BH328" i="13"/>
  <c r="BH186" i="13"/>
  <c r="BH253" i="13"/>
  <c r="BI4" i="13"/>
  <c r="BH120" i="13"/>
  <c r="BH5" i="13"/>
  <c r="BH7" i="13" s="1"/>
  <c r="BH6" i="13"/>
  <c r="Z22" i="1"/>
  <c r="Z21" i="1"/>
  <c r="Z42" i="1"/>
  <c r="Z44" i="1" s="1"/>
  <c r="Z33" i="1"/>
  <c r="GI166" i="14"/>
  <c r="GI170" i="14" s="1"/>
  <c r="GI171" i="14" s="1"/>
  <c r="GI173" i="14" s="1"/>
  <c r="BM176" i="13"/>
  <c r="BG2" i="9"/>
  <c r="BG4" i="9" s="1"/>
  <c r="BG3" i="9"/>
  <c r="BH5" i="9"/>
  <c r="AS15" i="4"/>
  <c r="AS17" i="4" s="1"/>
  <c r="AF17" i="4"/>
  <c r="AF56" i="4" s="1"/>
  <c r="Y44" i="1"/>
  <c r="Y56" i="1" s="1"/>
  <c r="BL213" i="13"/>
  <c r="BL214" i="13" s="1"/>
  <c r="BG122" i="13"/>
  <c r="BG121" i="13"/>
  <c r="BG123" i="13" s="1"/>
  <c r="W22" i="1"/>
  <c r="W42" i="1"/>
  <c r="W21" i="1"/>
  <c r="W33" i="1"/>
  <c r="G219" i="11"/>
  <c r="BQ202" i="13"/>
  <c r="E27" i="1"/>
  <c r="F27" i="1"/>
  <c r="GN168" i="14"/>
  <c r="GK166" i="14"/>
  <c r="GK170" i="14" s="1"/>
  <c r="GK171" i="14" s="1"/>
  <c r="GK173" i="14" s="1"/>
  <c r="GL168" i="14"/>
  <c r="CH28" i="3"/>
  <c r="CI25" i="3" s="1"/>
  <c r="CH30" i="3"/>
  <c r="CH46" i="3" s="1"/>
  <c r="CH47" i="3" s="1"/>
  <c r="CH48" i="3" s="1"/>
  <c r="CH49" i="3" s="1"/>
  <c r="CH55" i="3" s="1"/>
  <c r="Z47" i="4"/>
  <c r="BJ223" i="13"/>
  <c r="X44" i="1"/>
  <c r="X56" i="1" s="1"/>
  <c r="Z53" i="1"/>
  <c r="Z62" i="1"/>
  <c r="AG56" i="4"/>
  <c r="BE14" i="1"/>
  <c r="BE19" i="1"/>
  <c r="BE18" i="1"/>
  <c r="BE17" i="1"/>
  <c r="O28" i="1"/>
  <c r="O30" i="1"/>
  <c r="O46" i="1" s="1"/>
  <c r="O47" i="1" s="1"/>
  <c r="O48" i="1" s="1"/>
  <c r="O49" i="1" s="1"/>
  <c r="O55" i="1" s="1"/>
  <c r="BD224" i="13"/>
  <c r="BC226" i="13"/>
  <c r="Y34" i="1"/>
  <c r="BR193" i="13"/>
  <c r="BR161" i="13"/>
  <c r="GX159" i="14"/>
  <c r="E63" i="1"/>
  <c r="W44" i="1"/>
  <c r="X22" i="1"/>
  <c r="X21" i="1"/>
  <c r="X33" i="1"/>
  <c r="X42" i="1"/>
  <c r="AX48" i="4"/>
  <c r="AW48" i="4"/>
  <c r="AT48" i="4"/>
  <c r="BJ374" i="13"/>
  <c r="BJ181" i="13"/>
  <c r="Z27" i="4"/>
  <c r="HA153" i="14"/>
  <c r="GZ159" i="14"/>
  <c r="BF28" i="2"/>
  <c r="BF32" i="2" s="1"/>
  <c r="BF30" i="2"/>
  <c r="BF46" i="2" s="1"/>
  <c r="BF47" i="2" s="1"/>
  <c r="BF48" i="2" s="1"/>
  <c r="BF49" i="2" s="1"/>
  <c r="BF55" i="2" s="1"/>
  <c r="BF25" i="1"/>
  <c r="D32" i="1"/>
  <c r="D60" i="1"/>
  <c r="D15" i="1"/>
  <c r="O14" i="1"/>
  <c r="O18" i="1"/>
  <c r="O19" i="1"/>
  <c r="O17" i="1"/>
  <c r="X34" i="1"/>
  <c r="Z56" i="1" l="1"/>
  <c r="Z63" i="1" s="1"/>
  <c r="BG19" i="2"/>
  <c r="BG14" i="2"/>
  <c r="BG18" i="2"/>
  <c r="BG17" i="2"/>
  <c r="BI370" i="13"/>
  <c r="BI376" i="13" s="1"/>
  <c r="BI328" i="13"/>
  <c r="BI363" i="13"/>
  <c r="BI298" i="13"/>
  <c r="BI284" i="13"/>
  <c r="BI340" i="13"/>
  <c r="BI271" i="13"/>
  <c r="BI186" i="13"/>
  <c r="BI253" i="13"/>
  <c r="BI229" i="13"/>
  <c r="BI6" i="13"/>
  <c r="BI5" i="13"/>
  <c r="BI7" i="13" s="1"/>
  <c r="BI120" i="13"/>
  <c r="BJ4" i="13"/>
  <c r="AS41" i="4"/>
  <c r="AS42" i="4" s="1"/>
  <c r="AS61" i="4" s="1"/>
  <c r="F42" i="2"/>
  <c r="F44" i="2" s="1"/>
  <c r="F56" i="2" s="1"/>
  <c r="F33" i="2"/>
  <c r="F21" i="2"/>
  <c r="F22" i="2"/>
  <c r="W64" i="4"/>
  <c r="X51" i="4"/>
  <c r="X53" i="4" s="1"/>
  <c r="E53" i="2"/>
  <c r="E62" i="2"/>
  <c r="P9" i="1"/>
  <c r="O15" i="1"/>
  <c r="O32" i="1"/>
  <c r="O60" i="1"/>
  <c r="AP15" i="5"/>
  <c r="BN176" i="13"/>
  <c r="BN174" i="13" s="1"/>
  <c r="BN178" i="13" s="1"/>
  <c r="GL166" i="14"/>
  <c r="GL170" i="14" s="1"/>
  <c r="GL171" i="14" s="1"/>
  <c r="GL173" i="14" s="1"/>
  <c r="BM174" i="13"/>
  <c r="BM178" i="13" s="1"/>
  <c r="W172" i="12"/>
  <c r="W170" i="12" s="1"/>
  <c r="W174" i="12" s="1"/>
  <c r="E33" i="2"/>
  <c r="E22" i="2"/>
  <c r="E21" i="2"/>
  <c r="E42" i="2"/>
  <c r="E44" i="2" s="1"/>
  <c r="E56" i="2" s="1"/>
  <c r="AE61" i="4"/>
  <c r="AS56" i="4"/>
  <c r="Z49" i="4"/>
  <c r="AY47" i="4"/>
  <c r="AY49" i="4" s="1"/>
  <c r="AQ47" i="4"/>
  <c r="AQ49" i="4" s="1"/>
  <c r="F34" i="1"/>
  <c r="BH4" i="10"/>
  <c r="BH3" i="10"/>
  <c r="BH5" i="10" s="1"/>
  <c r="BI2" i="10"/>
  <c r="E19" i="2"/>
  <c r="E18" i="2"/>
  <c r="E14" i="2"/>
  <c r="CJ8" i="1"/>
  <c r="CI7" i="1"/>
  <c r="CI38" i="1" s="1"/>
  <c r="CI39" i="1"/>
  <c r="CI36" i="1" s="1"/>
  <c r="CI5" i="1"/>
  <c r="CI28" i="3"/>
  <c r="CJ25" i="3" s="1"/>
  <c r="CI30" i="3"/>
  <c r="CI46" i="3" s="1"/>
  <c r="CI47" i="3" s="1"/>
  <c r="CI48" i="3" s="1"/>
  <c r="CI49" i="3" s="1"/>
  <c r="CI55" i="3" s="1"/>
  <c r="GN166" i="14"/>
  <c r="GN170" i="14" s="1"/>
  <c r="GN171" i="14" s="1"/>
  <c r="GN173" i="14" s="1"/>
  <c r="GQ168" i="14"/>
  <c r="GO168" i="14"/>
  <c r="BF28" i="1"/>
  <c r="BF61" i="1" s="1"/>
  <c r="BF30" i="1"/>
  <c r="BF46" i="1" s="1"/>
  <c r="BF47" i="1" s="1"/>
  <c r="BF48" i="1" s="1"/>
  <c r="BF49" i="1" s="1"/>
  <c r="BF55" i="1" s="1"/>
  <c r="E30" i="1"/>
  <c r="E46" i="1" s="1"/>
  <c r="E47" i="1" s="1"/>
  <c r="E48" i="1" s="1"/>
  <c r="E49" i="1" s="1"/>
  <c r="E55" i="1" s="1"/>
  <c r="E34" i="1"/>
  <c r="HD130" i="14"/>
  <c r="HD136" i="14" s="1"/>
  <c r="HD143" i="14" s="1"/>
  <c r="BT139" i="13"/>
  <c r="BT138" i="13" s="1"/>
  <c r="BF14" i="3"/>
  <c r="BF18" i="3"/>
  <c r="BF17" i="3"/>
  <c r="BF19" i="3"/>
  <c r="BF9" i="1"/>
  <c r="F33" i="1"/>
  <c r="F53" i="1"/>
  <c r="AA58" i="4"/>
  <c r="AA28" i="4"/>
  <c r="AA30" i="4" s="1"/>
  <c r="D17" i="2"/>
  <c r="D34" i="2"/>
  <c r="X63" i="1"/>
  <c r="E28" i="1"/>
  <c r="E33" i="1"/>
  <c r="E53" i="1"/>
  <c r="D22" i="2"/>
  <c r="D33" i="2"/>
  <c r="D42" i="2"/>
  <c r="D44" i="2" s="1"/>
  <c r="D21" i="2"/>
  <c r="P25" i="3"/>
  <c r="O62" i="3"/>
  <c r="Y63" i="1"/>
  <c r="AF57" i="4"/>
  <c r="AG57" i="4"/>
  <c r="F34" i="2"/>
  <c r="AA49" i="4"/>
  <c r="F53" i="2"/>
  <c r="F62" i="2"/>
  <c r="Q28" i="2"/>
  <c r="Q30" i="2"/>
  <c r="Q46" i="2" s="1"/>
  <c r="Q47" i="2" s="1"/>
  <c r="Q48" i="2" s="1"/>
  <c r="Q49" i="2" s="1"/>
  <c r="Q55" i="2" s="1"/>
  <c r="HF130" i="14"/>
  <c r="HF136" i="14" s="1"/>
  <c r="HF143" i="14" s="1"/>
  <c r="HG131" i="14"/>
  <c r="AH56" i="4"/>
  <c r="D19" i="2"/>
  <c r="D18" i="2"/>
  <c r="D14" i="2"/>
  <c r="BG25" i="2"/>
  <c r="BF61" i="2"/>
  <c r="BE224" i="13"/>
  <c r="BD226" i="13"/>
  <c r="BS161" i="13"/>
  <c r="HA159" i="14"/>
  <c r="AF61" i="4"/>
  <c r="BE32" i="1"/>
  <c r="BE15" i="1"/>
  <c r="R15" i="5"/>
  <c r="BE60" i="1"/>
  <c r="G21" i="2"/>
  <c r="G33" i="2"/>
  <c r="G22" i="2"/>
  <c r="G42" i="2"/>
  <c r="G44" i="2" s="1"/>
  <c r="G56" i="2" s="1"/>
  <c r="BR200" i="13"/>
  <c r="BR202" i="13" s="1"/>
  <c r="AH22" i="4"/>
  <c r="AH24" i="4" s="1"/>
  <c r="BR167" i="13"/>
  <c r="AG42" i="4"/>
  <c r="O32" i="3"/>
  <c r="P9" i="3"/>
  <c r="O15" i="3"/>
  <c r="AP17" i="5"/>
  <c r="O61" i="3"/>
  <c r="E34" i="2"/>
  <c r="E17" i="2"/>
  <c r="HC159" i="14"/>
  <c r="HD153" i="14"/>
  <c r="P25" i="1"/>
  <c r="O61" i="1"/>
  <c r="FX115" i="14"/>
  <c r="FZ115" i="14" s="1"/>
  <c r="FX3" i="14"/>
  <c r="FZ2" i="14"/>
  <c r="FX4" i="14"/>
  <c r="GA2" i="14"/>
  <c r="BS138" i="13"/>
  <c r="Y135" i="12"/>
  <c r="Y134" i="12" s="1"/>
  <c r="Q18" i="2"/>
  <c r="Q19" i="2"/>
  <c r="Q14" i="2"/>
  <c r="Q17" i="2"/>
  <c r="D62" i="2"/>
  <c r="D53" i="2"/>
  <c r="CH38" i="3"/>
  <c r="CH36" i="3"/>
  <c r="W56" i="1"/>
  <c r="W63" i="1" s="1"/>
  <c r="Z58" i="4"/>
  <c r="AQ27" i="4"/>
  <c r="AY27" i="4"/>
  <c r="Z28" i="4"/>
  <c r="Z30" i="4" s="1"/>
  <c r="BL374" i="13"/>
  <c r="BL181" i="13"/>
  <c r="AB27" i="4"/>
  <c r="G53" i="2"/>
  <c r="G62" i="2"/>
  <c r="AA27" i="2"/>
  <c r="Y26" i="2"/>
  <c r="AB51" i="2"/>
  <c r="AB12" i="2"/>
  <c r="Y52" i="2"/>
  <c r="Z51" i="2"/>
  <c r="Y10" i="2"/>
  <c r="Z52" i="2"/>
  <c r="AA26" i="2"/>
  <c r="Z10" i="2"/>
  <c r="AA11" i="2"/>
  <c r="AB10" i="2"/>
  <c r="Z26" i="2"/>
  <c r="AB52" i="2"/>
  <c r="Y11" i="2"/>
  <c r="AA13" i="2"/>
  <c r="AB11" i="2"/>
  <c r="AB13" i="2"/>
  <c r="Z12" i="2"/>
  <c r="AB26" i="2"/>
  <c r="Z11" i="2"/>
  <c r="Z27" i="2"/>
  <c r="AA12" i="2"/>
  <c r="Y51" i="2"/>
  <c r="AA10" i="2"/>
  <c r="AA52" i="2"/>
  <c r="Y27" i="2"/>
  <c r="Y12" i="2"/>
  <c r="AA51" i="2"/>
  <c r="Y13" i="2"/>
  <c r="AB27" i="2"/>
  <c r="Z13" i="2"/>
  <c r="CJ8" i="3"/>
  <c r="CI5" i="3"/>
  <c r="CI39" i="3"/>
  <c r="CI7" i="3"/>
  <c r="CI62" i="3"/>
  <c r="BH3" i="9"/>
  <c r="BI5" i="9"/>
  <c r="BH2" i="9"/>
  <c r="BH4" i="9" s="1"/>
  <c r="AB47" i="4"/>
  <c r="AB49" i="4" s="1"/>
  <c r="BL223" i="13"/>
  <c r="BH121" i="13"/>
  <c r="BH123" i="13" s="1"/>
  <c r="BH122" i="13"/>
  <c r="BH70" i="9"/>
  <c r="BH44" i="9"/>
  <c r="BH50" i="9" s="1"/>
  <c r="AX41" i="5"/>
  <c r="G34" i="2"/>
  <c r="CK38" i="2"/>
  <c r="CK36" i="2"/>
  <c r="P18" i="3" l="1"/>
  <c r="P14" i="3"/>
  <c r="P19" i="3"/>
  <c r="P17" i="3"/>
  <c r="D32" i="2"/>
  <c r="D60" i="2"/>
  <c r="D15" i="2"/>
  <c r="BF19" i="1"/>
  <c r="BF14" i="1"/>
  <c r="BF18" i="1"/>
  <c r="BF17" i="1"/>
  <c r="E15" i="2"/>
  <c r="E32" i="2"/>
  <c r="E60" i="2"/>
  <c r="Y62" i="2"/>
  <c r="Y53" i="2"/>
  <c r="BT193" i="13"/>
  <c r="AI15" i="4"/>
  <c r="BS144" i="13"/>
  <c r="BS151" i="13" s="1"/>
  <c r="BS193" i="13"/>
  <c r="BI4" i="10"/>
  <c r="BI3" i="10"/>
  <c r="BI5" i="10" s="1"/>
  <c r="BJ2" i="10"/>
  <c r="AH41" i="4"/>
  <c r="BJ363" i="13"/>
  <c r="BJ370" i="13"/>
  <c r="BJ376" i="13" s="1"/>
  <c r="BJ298" i="13"/>
  <c r="BJ340" i="13"/>
  <c r="BJ328" i="13"/>
  <c r="BJ229" i="13"/>
  <c r="BJ284" i="13"/>
  <c r="BJ186" i="13"/>
  <c r="BJ271" i="13"/>
  <c r="BJ253" i="13"/>
  <c r="BJ120" i="13"/>
  <c r="BJ6" i="13"/>
  <c r="BK4" i="13"/>
  <c r="BJ5" i="13"/>
  <c r="BJ7" i="13" s="1"/>
  <c r="BG9" i="3"/>
  <c r="BF15" i="3"/>
  <c r="BF32" i="3"/>
  <c r="S17" i="5"/>
  <c r="BF61" i="3"/>
  <c r="BI121" i="13"/>
  <c r="BI123" i="13" s="1"/>
  <c r="BI122" i="13"/>
  <c r="GA115" i="14"/>
  <c r="GC115" i="14" s="1"/>
  <c r="GD2" i="14"/>
  <c r="GC2" i="14"/>
  <c r="GA4" i="14"/>
  <c r="GA3" i="14"/>
  <c r="HG130" i="14"/>
  <c r="HG136" i="14" s="1"/>
  <c r="HG143" i="14" s="1"/>
  <c r="BU139" i="13"/>
  <c r="BU138" i="13" s="1"/>
  <c r="BU193" i="13" s="1"/>
  <c r="AJ15" i="4"/>
  <c r="AJ17" i="4" s="1"/>
  <c r="BT144" i="13"/>
  <c r="BT151" i="13" s="1"/>
  <c r="W209" i="12"/>
  <c r="W210" i="12" s="1"/>
  <c r="W219" i="12" s="1"/>
  <c r="W220" i="12" s="1"/>
  <c r="W177" i="12"/>
  <c r="HJ131" i="14"/>
  <c r="HI130" i="14"/>
  <c r="HI136" i="14" s="1"/>
  <c r="HI143" i="14" s="1"/>
  <c r="BM213" i="13"/>
  <c r="BM214" i="13" s="1"/>
  <c r="G63" i="2"/>
  <c r="AB58" i="4"/>
  <c r="AB28" i="4"/>
  <c r="AB30" i="4" s="1"/>
  <c r="D49" i="2"/>
  <c r="D55" i="2" s="1"/>
  <c r="BN213" i="13"/>
  <c r="BN214" i="13" s="1"/>
  <c r="R25" i="2"/>
  <c r="Q61" i="2"/>
  <c r="BI70" i="9"/>
  <c r="BI44" i="9"/>
  <c r="BI50" i="9" s="1"/>
  <c r="AG61" i="4"/>
  <c r="AH57" i="4"/>
  <c r="AB63" i="4"/>
  <c r="AB52" i="4"/>
  <c r="AB34" i="2"/>
  <c r="P28" i="1"/>
  <c r="P30" i="1"/>
  <c r="P46" i="1" s="1"/>
  <c r="P47" i="1" s="1"/>
  <c r="P48" i="1" s="1"/>
  <c r="P49" i="1" s="1"/>
  <c r="P55" i="1" s="1"/>
  <c r="AA34" i="2"/>
  <c r="AQ58" i="4"/>
  <c r="AQ28" i="4"/>
  <c r="AQ30" i="4" s="1"/>
  <c r="F25" i="1"/>
  <c r="F28" i="1" s="1"/>
  <c r="E61" i="1"/>
  <c r="E32" i="1"/>
  <c r="GQ166" i="14"/>
  <c r="GQ170" i="14" s="1"/>
  <c r="GQ171" i="14" s="1"/>
  <c r="GQ173" i="14" s="1"/>
  <c r="GT168" i="14"/>
  <c r="GR168" i="14"/>
  <c r="P18" i="1"/>
  <c r="P14" i="1"/>
  <c r="P19" i="1"/>
  <c r="P17" i="1"/>
  <c r="AA62" i="2"/>
  <c r="AA53" i="2"/>
  <c r="BI2" i="9"/>
  <c r="BI4" i="9" s="1"/>
  <c r="BJ5" i="9"/>
  <c r="BI3" i="9"/>
  <c r="AA63" i="4"/>
  <c r="AA52" i="4"/>
  <c r="CJ28" i="3"/>
  <c r="CK25" i="3" s="1"/>
  <c r="CJ30" i="3"/>
  <c r="CJ46" i="3" s="1"/>
  <c r="CJ47" i="3" s="1"/>
  <c r="CJ48" i="3" s="1"/>
  <c r="CJ49" i="3" s="1"/>
  <c r="CJ55" i="3" s="1"/>
  <c r="Z63" i="4"/>
  <c r="Z52" i="4"/>
  <c r="AY52" i="4" s="1"/>
  <c r="AY53" i="4" s="1"/>
  <c r="AQ63" i="4"/>
  <c r="AQ52" i="4"/>
  <c r="AQ53" i="4" s="1"/>
  <c r="X64" i="4"/>
  <c r="Y51" i="4"/>
  <c r="Y53" i="4" s="1"/>
  <c r="BT161" i="13"/>
  <c r="HD159" i="14"/>
  <c r="BS200" i="13"/>
  <c r="Y157" i="12"/>
  <c r="AI22" i="4"/>
  <c r="BS167" i="13"/>
  <c r="BO176" i="13"/>
  <c r="BO174" i="13" s="1"/>
  <c r="BO178" i="13" s="1"/>
  <c r="GO166" i="14"/>
  <c r="GO170" i="14" s="1"/>
  <c r="GO171" i="14" s="1"/>
  <c r="GO173" i="14" s="1"/>
  <c r="CI38" i="3"/>
  <c r="CI36" i="3"/>
  <c r="Z22" i="2"/>
  <c r="Z33" i="2"/>
  <c r="Z42" i="2"/>
  <c r="Z21" i="2"/>
  <c r="BG32" i="2"/>
  <c r="T16" i="5"/>
  <c r="BG15" i="2"/>
  <c r="BH9" i="2"/>
  <c r="BG60" i="2"/>
  <c r="Y43" i="2"/>
  <c r="Y44" i="2" s="1"/>
  <c r="Y56" i="2" s="1"/>
  <c r="AA43" i="2"/>
  <c r="AA44" i="2" s="1"/>
  <c r="AA56" i="2" s="1"/>
  <c r="AB43" i="2"/>
  <c r="Z43" i="2"/>
  <c r="Y140" i="12"/>
  <c r="Y147" i="12" s="1"/>
  <c r="Y189" i="12"/>
  <c r="P28" i="3"/>
  <c r="P30" i="3"/>
  <c r="P46" i="3" s="1"/>
  <c r="P47" i="3" s="1"/>
  <c r="P48" i="3" s="1"/>
  <c r="P49" i="3" s="1"/>
  <c r="P55" i="3" s="1"/>
  <c r="HG153" i="14"/>
  <c r="HF159" i="14"/>
  <c r="CJ62" i="3"/>
  <c r="CK8" i="3"/>
  <c r="CJ7" i="3"/>
  <c r="CJ5" i="3"/>
  <c r="CJ39" i="3"/>
  <c r="D56" i="2"/>
  <c r="D63" i="2" s="1"/>
  <c r="BF224" i="13"/>
  <c r="BE226" i="13"/>
  <c r="Y34" i="2"/>
  <c r="AA42" i="2"/>
  <c r="AA21" i="2"/>
  <c r="AA22" i="2"/>
  <c r="AA33" i="2"/>
  <c r="AB62" i="2"/>
  <c r="AB53" i="2"/>
  <c r="AB33" i="2"/>
  <c r="AB22" i="2"/>
  <c r="AB21" i="2"/>
  <c r="AB42" i="2"/>
  <c r="Z34" i="2"/>
  <c r="Z53" i="2"/>
  <c r="Z62" i="2"/>
  <c r="E63" i="2"/>
  <c r="E49" i="2"/>
  <c r="E55" i="2" s="1"/>
  <c r="AY58" i="4"/>
  <c r="AY28" i="4"/>
  <c r="AY30" i="4" s="1"/>
  <c r="Y22" i="2"/>
  <c r="Y33" i="2"/>
  <c r="Y42" i="2"/>
  <c r="Y21" i="2"/>
  <c r="Q32" i="2"/>
  <c r="Q15" i="2"/>
  <c r="R9" i="2"/>
  <c r="AR16" i="5"/>
  <c r="Q60" i="2"/>
  <c r="BG28" i="2"/>
  <c r="BG30" i="2"/>
  <c r="BG46" i="2" s="1"/>
  <c r="BG47" i="2" s="1"/>
  <c r="BG48" i="2" s="1"/>
  <c r="BG49" i="2" s="1"/>
  <c r="BG55" i="2" s="1"/>
  <c r="BG25" i="1"/>
  <c r="CJ7" i="1"/>
  <c r="CJ38" i="1" s="1"/>
  <c r="CK8" i="1"/>
  <c r="CJ5" i="1"/>
  <c r="CJ39" i="1"/>
  <c r="CJ36" i="1" s="1"/>
  <c r="F63" i="2"/>
  <c r="F49" i="2"/>
  <c r="F55" i="2" s="1"/>
  <c r="GT166" i="14" l="1"/>
  <c r="GT170" i="14" s="1"/>
  <c r="GT171" i="14" s="1"/>
  <c r="GT173" i="14" s="1"/>
  <c r="GW168" i="14"/>
  <c r="GU168" i="14"/>
  <c r="BH14" i="2"/>
  <c r="BH17" i="2"/>
  <c r="BH19" i="2"/>
  <c r="BH18" i="2"/>
  <c r="AQ64" i="4"/>
  <c r="AR51" i="4"/>
  <c r="AJ56" i="4"/>
  <c r="BK340" i="13"/>
  <c r="BK328" i="13"/>
  <c r="BK363" i="13"/>
  <c r="BK298" i="13"/>
  <c r="BK370" i="13"/>
  <c r="BK376" i="13" s="1"/>
  <c r="BK253" i="13"/>
  <c r="BK284" i="13"/>
  <c r="BK229" i="13"/>
  <c r="BK186" i="13"/>
  <c r="BK271" i="13"/>
  <c r="BK120" i="13"/>
  <c r="BK5" i="13"/>
  <c r="BK7" i="13" s="1"/>
  <c r="BK6" i="13"/>
  <c r="BL4" i="13"/>
  <c r="BS202" i="13"/>
  <c r="AI41" i="4"/>
  <c r="AI42" i="4" s="1"/>
  <c r="BG224" i="13"/>
  <c r="BF226" i="13"/>
  <c r="AK15" i="4"/>
  <c r="AK17" i="4" s="1"/>
  <c r="BU144" i="13"/>
  <c r="BU151" i="13" s="1"/>
  <c r="R28" i="2"/>
  <c r="R30" i="2"/>
  <c r="R46" i="2" s="1"/>
  <c r="R47" i="2" s="1"/>
  <c r="R48" i="2" s="1"/>
  <c r="R49" i="2" s="1"/>
  <c r="R55" i="2" s="1"/>
  <c r="BJ121" i="13"/>
  <c r="BJ123" i="13" s="1"/>
  <c r="BJ122" i="13"/>
  <c r="AT15" i="4"/>
  <c r="AT17" i="4" s="1"/>
  <c r="AI17" i="4"/>
  <c r="AI56" i="4" s="1"/>
  <c r="BN374" i="13"/>
  <c r="BN181" i="13"/>
  <c r="AD27" i="4"/>
  <c r="CK28" i="3"/>
  <c r="CK62" i="3" s="1"/>
  <c r="CK30" i="3"/>
  <c r="CK46" i="3" s="1"/>
  <c r="CK47" i="3" s="1"/>
  <c r="CK48" i="3" s="1"/>
  <c r="CK49" i="3" s="1"/>
  <c r="CK55" i="3" s="1"/>
  <c r="GD115" i="14"/>
  <c r="GF115" i="14" s="1"/>
  <c r="GF2" i="14"/>
  <c r="GD4" i="14"/>
  <c r="GD3" i="14"/>
  <c r="GG2" i="14"/>
  <c r="CK7" i="3"/>
  <c r="CK39" i="3"/>
  <c r="CK5" i="3"/>
  <c r="E11" i="3"/>
  <c r="D10" i="3"/>
  <c r="F27" i="3"/>
  <c r="E13" i="3"/>
  <c r="E27" i="3"/>
  <c r="F52" i="3"/>
  <c r="D26" i="3"/>
  <c r="G10" i="3"/>
  <c r="D27" i="3"/>
  <c r="D52" i="3"/>
  <c r="E12" i="3"/>
  <c r="E9" i="3"/>
  <c r="D25" i="3"/>
  <c r="F25" i="3"/>
  <c r="F13" i="3"/>
  <c r="D11" i="3"/>
  <c r="F11" i="3"/>
  <c r="D13" i="3"/>
  <c r="G26" i="3"/>
  <c r="F12" i="3"/>
  <c r="E26" i="3"/>
  <c r="D9" i="3"/>
  <c r="F10" i="3"/>
  <c r="D12" i="3"/>
  <c r="G27" i="3"/>
  <c r="G25" i="3"/>
  <c r="G52" i="3"/>
  <c r="F26" i="3"/>
  <c r="G11" i="3"/>
  <c r="G12" i="3"/>
  <c r="E10" i="3"/>
  <c r="G13" i="3"/>
  <c r="E25" i="3"/>
  <c r="E52" i="3"/>
  <c r="Q25" i="1"/>
  <c r="P61" i="1"/>
  <c r="BU161" i="13"/>
  <c r="HG159" i="14"/>
  <c r="BJ3" i="9"/>
  <c r="P22" i="8" s="1"/>
  <c r="BJ2" i="9"/>
  <c r="BJ4" i="9" s="1"/>
  <c r="E48" i="8"/>
  <c r="T19" i="8"/>
  <c r="G53" i="8"/>
  <c r="H30" i="8"/>
  <c r="E54" i="8"/>
  <c r="Q18" i="8"/>
  <c r="H53" i="8"/>
  <c r="G50" i="8"/>
  <c r="G52" i="8"/>
  <c r="U19" i="8"/>
  <c r="E53" i="8"/>
  <c r="F52" i="8"/>
  <c r="F23" i="8"/>
  <c r="F37" i="8" s="1"/>
  <c r="H28" i="8"/>
  <c r="R19" i="8"/>
  <c r="H48" i="8"/>
  <c r="E29" i="8"/>
  <c r="H22" i="8"/>
  <c r="F18" i="8"/>
  <c r="F20" i="8" s="1"/>
  <c r="G18" i="8"/>
  <c r="H23" i="8"/>
  <c r="H37" i="8" s="1"/>
  <c r="Q19" i="8"/>
  <c r="E49" i="8"/>
  <c r="U18" i="8"/>
  <c r="S18" i="8"/>
  <c r="S20" i="8" s="1"/>
  <c r="E19" i="8"/>
  <c r="H52" i="8"/>
  <c r="H29" i="8"/>
  <c r="G23" i="8"/>
  <c r="G37" i="8" s="1"/>
  <c r="G28" i="8"/>
  <c r="E28" i="8"/>
  <c r="F28" i="8"/>
  <c r="H19" i="8"/>
  <c r="P18" i="8"/>
  <c r="F29" i="8"/>
  <c r="R18" i="8"/>
  <c r="E18" i="8"/>
  <c r="E20" i="8" s="1"/>
  <c r="H54" i="8"/>
  <c r="F53" i="8"/>
  <c r="E52" i="8"/>
  <c r="H49" i="8"/>
  <c r="F22" i="8"/>
  <c r="F49" i="8"/>
  <c r="T18" i="8"/>
  <c r="S19" i="8"/>
  <c r="F50" i="8"/>
  <c r="F19" i="8"/>
  <c r="G49" i="8"/>
  <c r="H50" i="8"/>
  <c r="E23" i="8"/>
  <c r="E37" i="8" s="1"/>
  <c r="G22" i="8"/>
  <c r="G19" i="8"/>
  <c r="E30" i="8"/>
  <c r="O18" i="8"/>
  <c r="G54" i="8"/>
  <c r="F54" i="8"/>
  <c r="H18" i="8"/>
  <c r="E50" i="8"/>
  <c r="G29" i="8"/>
  <c r="G48" i="8"/>
  <c r="F48" i="8"/>
  <c r="P19" i="8"/>
  <c r="O19" i="8"/>
  <c r="E22" i="8"/>
  <c r="L18" i="8"/>
  <c r="L20" i="8" s="1"/>
  <c r="N18" i="8"/>
  <c r="N20" i="8" s="1"/>
  <c r="N19" i="8"/>
  <c r="M18" i="8"/>
  <c r="M20" i="8" s="1"/>
  <c r="M19" i="8"/>
  <c r="L19" i="8"/>
  <c r="K18" i="8"/>
  <c r="J19" i="8"/>
  <c r="K19" i="8"/>
  <c r="J18" i="8"/>
  <c r="J20" i="8" s="1"/>
  <c r="I19" i="8"/>
  <c r="I18" i="8"/>
  <c r="BF32" i="1"/>
  <c r="BF15" i="1"/>
  <c r="S15" i="5"/>
  <c r="BF60" i="1"/>
  <c r="F61" i="1"/>
  <c r="F30" i="1"/>
  <c r="F46" i="1" s="1"/>
  <c r="F47" i="1" s="1"/>
  <c r="F48" i="1" s="1"/>
  <c r="F49" i="1" s="1"/>
  <c r="F55" i="1" s="1"/>
  <c r="CJ38" i="3"/>
  <c r="CJ36" i="3"/>
  <c r="BM374" i="13"/>
  <c r="BM181" i="13"/>
  <c r="AC27" i="4"/>
  <c r="AH42" i="4"/>
  <c r="AC47" i="4"/>
  <c r="BM223" i="13"/>
  <c r="BJ3" i="10"/>
  <c r="BJ5" i="10" s="1"/>
  <c r="BJ4" i="10"/>
  <c r="Y196" i="12"/>
  <c r="Y198" i="12" s="1"/>
  <c r="Y163" i="12"/>
  <c r="HJ130" i="14"/>
  <c r="HJ136" i="14" s="1"/>
  <c r="HJ143" i="14" s="1"/>
  <c r="BV139" i="13"/>
  <c r="BG14" i="3"/>
  <c r="BG19" i="3"/>
  <c r="BG18" i="3"/>
  <c r="BG17" i="3"/>
  <c r="BG9" i="1"/>
  <c r="AB44" i="2"/>
  <c r="HJ153" i="14"/>
  <c r="HI159" i="14"/>
  <c r="Q25" i="3"/>
  <c r="P62" i="3"/>
  <c r="R18" i="2"/>
  <c r="R14" i="2"/>
  <c r="R19" i="2"/>
  <c r="R17" i="2"/>
  <c r="AA63" i="2"/>
  <c r="BT200" i="13"/>
  <c r="BT202" i="13" s="1"/>
  <c r="AJ22" i="4"/>
  <c r="AJ24" i="4" s="1"/>
  <c r="BT167" i="13"/>
  <c r="Q9" i="1"/>
  <c r="P15" i="1"/>
  <c r="P32" i="1"/>
  <c r="P60" i="1"/>
  <c r="AQ15" i="5"/>
  <c r="W222" i="12"/>
  <c r="Q9" i="3"/>
  <c r="P32" i="3"/>
  <c r="P15" i="3"/>
  <c r="AQ17" i="5"/>
  <c r="P61" i="3"/>
  <c r="BO213" i="13"/>
  <c r="BO214" i="13" s="1"/>
  <c r="BH25" i="2"/>
  <c r="BG61" i="2"/>
  <c r="AT22" i="4"/>
  <c r="AT24" i="4" s="1"/>
  <c r="AI24" i="4"/>
  <c r="Y63" i="2"/>
  <c r="BJ70" i="9"/>
  <c r="BJ44" i="9"/>
  <c r="BJ50" i="9" s="1"/>
  <c r="AY41" i="5" s="1"/>
  <c r="AD47" i="4"/>
  <c r="BN223" i="13"/>
  <c r="CK7" i="1"/>
  <c r="CK38" i="1" s="1"/>
  <c r="CK39" i="1"/>
  <c r="CK36" i="1" s="1"/>
  <c r="CK5" i="1"/>
  <c r="G12" i="1"/>
  <c r="G52" i="1"/>
  <c r="G26" i="1"/>
  <c r="G27" i="1"/>
  <c r="G11" i="1"/>
  <c r="G10" i="1"/>
  <c r="G13" i="1"/>
  <c r="BG28" i="1"/>
  <c r="BG61" i="1" s="1"/>
  <c r="BG30" i="1"/>
  <c r="BG46" i="1" s="1"/>
  <c r="BG47" i="1" s="1"/>
  <c r="BG48" i="1" s="1"/>
  <c r="BG49" i="1" s="1"/>
  <c r="BG55" i="1" s="1"/>
  <c r="Z44" i="2"/>
  <c r="Z51" i="4"/>
  <c r="Z53" i="4" s="1"/>
  <c r="Y64" i="4"/>
  <c r="BP176" i="13"/>
  <c r="GR166" i="14"/>
  <c r="GR170" i="14" s="1"/>
  <c r="GR171" i="14" s="1"/>
  <c r="GR173" i="14" s="1"/>
  <c r="AT41" i="4" l="1"/>
  <c r="AT42" i="4" s="1"/>
  <c r="AT61" i="4" s="1"/>
  <c r="F28" i="3"/>
  <c r="F62" i="3" s="1"/>
  <c r="D28" i="3"/>
  <c r="D62" i="3" s="1"/>
  <c r="E28" i="3"/>
  <c r="E62" i="3" s="1"/>
  <c r="AB27" i="1"/>
  <c r="AA12" i="1"/>
  <c r="AA52" i="1"/>
  <c r="AA26" i="1"/>
  <c r="AB13" i="1"/>
  <c r="AB12" i="1"/>
  <c r="AB26" i="1"/>
  <c r="AA10" i="1"/>
  <c r="AA13" i="1"/>
  <c r="AA11" i="1"/>
  <c r="AB52" i="1"/>
  <c r="AA27" i="1"/>
  <c r="AB11" i="1"/>
  <c r="AB10" i="1"/>
  <c r="E24" i="8"/>
  <c r="E36" i="8"/>
  <c r="F36" i="8"/>
  <c r="F24" i="8"/>
  <c r="H24" i="8"/>
  <c r="H36" i="8"/>
  <c r="Q28" i="1"/>
  <c r="Q30" i="1"/>
  <c r="Q46" i="1" s="1"/>
  <c r="Q47" i="1" s="1"/>
  <c r="Q48" i="1" s="1"/>
  <c r="Q49" i="1" s="1"/>
  <c r="Q55" i="1" s="1"/>
  <c r="F34" i="3"/>
  <c r="E53" i="3"/>
  <c r="E63" i="3"/>
  <c r="E19" i="3"/>
  <c r="E14" i="3"/>
  <c r="E18" i="3"/>
  <c r="R20" i="8"/>
  <c r="AJ41" i="4"/>
  <c r="BG15" i="3"/>
  <c r="BG32" i="3"/>
  <c r="BH9" i="3"/>
  <c r="T17" i="5"/>
  <c r="BG61" i="3"/>
  <c r="Z64" i="4"/>
  <c r="AX51" i="4"/>
  <c r="AA51" i="4"/>
  <c r="AA53" i="4" s="1"/>
  <c r="AW51" i="4"/>
  <c r="Q19" i="1"/>
  <c r="Q18" i="1"/>
  <c r="Q14" i="1"/>
  <c r="Q17" i="1"/>
  <c r="H20" i="8"/>
  <c r="G34" i="3"/>
  <c r="D53" i="3"/>
  <c r="D63" i="3"/>
  <c r="P20" i="8"/>
  <c r="E22" i="3"/>
  <c r="E21" i="3"/>
  <c r="E42" i="3"/>
  <c r="E44" i="3" s="1"/>
  <c r="E33" i="3"/>
  <c r="AD58" i="4"/>
  <c r="AD28" i="4"/>
  <c r="AD30" i="4" s="1"/>
  <c r="AJ57" i="4"/>
  <c r="G22" i="3"/>
  <c r="G21" i="3"/>
  <c r="G42" i="3"/>
  <c r="G44" i="3" s="1"/>
  <c r="G56" i="3" s="1"/>
  <c r="G33" i="3"/>
  <c r="X172" i="12"/>
  <c r="X170" i="12" s="1"/>
  <c r="X174" i="12" s="1"/>
  <c r="BP174" i="13"/>
  <c r="BP178" i="13" s="1"/>
  <c r="O20" i="8"/>
  <c r="AI57" i="4"/>
  <c r="F53" i="3"/>
  <c r="F63" i="3"/>
  <c r="I20" i="8"/>
  <c r="Q20" i="8"/>
  <c r="G53" i="3"/>
  <c r="G63" i="3"/>
  <c r="AT56" i="4"/>
  <c r="G36" i="8"/>
  <c r="G24" i="8"/>
  <c r="G28" i="3"/>
  <c r="G62" i="3" s="1"/>
  <c r="E34" i="3"/>
  <c r="E17" i="3"/>
  <c r="D22" i="3"/>
  <c r="D33" i="3"/>
  <c r="D21" i="3"/>
  <c r="D42" i="3"/>
  <c r="D44" i="3" s="1"/>
  <c r="AE47" i="4"/>
  <c r="AE49" i="4" s="1"/>
  <c r="BO223" i="13"/>
  <c r="S25" i="2"/>
  <c r="R61" i="2"/>
  <c r="AB43" i="1"/>
  <c r="AB51" i="1"/>
  <c r="AA43" i="1"/>
  <c r="AA51" i="1"/>
  <c r="Z56" i="2"/>
  <c r="Z63" i="2" s="1"/>
  <c r="G42" i="1"/>
  <c r="G44" i="1" s="1"/>
  <c r="G56" i="1" s="1"/>
  <c r="G33" i="1"/>
  <c r="G22" i="1"/>
  <c r="G21" i="1"/>
  <c r="U20" i="8"/>
  <c r="M50" i="8"/>
  <c r="N52" i="8"/>
  <c r="U52" i="8"/>
  <c r="I45" i="8"/>
  <c r="M46" i="8"/>
  <c r="U54" i="8"/>
  <c r="K45" i="8"/>
  <c r="O48" i="8"/>
  <c r="J48" i="8"/>
  <c r="O52" i="8"/>
  <c r="Q22" i="8"/>
  <c r="U46" i="8"/>
  <c r="R46" i="8"/>
  <c r="M49" i="8"/>
  <c r="N50" i="8"/>
  <c r="O23" i="8"/>
  <c r="O37" i="8" s="1"/>
  <c r="M23" i="8"/>
  <c r="M37" i="8" s="1"/>
  <c r="R52" i="8"/>
  <c r="N46" i="8"/>
  <c r="K44" i="8"/>
  <c r="O50" i="8"/>
  <c r="K50" i="8"/>
  <c r="M45" i="8"/>
  <c r="O44" i="8"/>
  <c r="I50" i="8"/>
  <c r="L23" i="8"/>
  <c r="L37" i="8" s="1"/>
  <c r="K23" i="8"/>
  <c r="K37" i="8" s="1"/>
  <c r="I54" i="8"/>
  <c r="L22" i="8"/>
  <c r="N22" i="8"/>
  <c r="U22" i="8"/>
  <c r="S46" i="8"/>
  <c r="S44" i="8"/>
  <c r="J54" i="8"/>
  <c r="J44" i="8"/>
  <c r="N45" i="8"/>
  <c r="R23" i="8"/>
  <c r="R37" i="8" s="1"/>
  <c r="Q52" i="8"/>
  <c r="R48" i="8"/>
  <c r="P54" i="8"/>
  <c r="N53" i="8"/>
  <c r="P48" i="8"/>
  <c r="N54" i="8"/>
  <c r="S52" i="8"/>
  <c r="R54" i="8"/>
  <c r="T46" i="8"/>
  <c r="I46" i="8"/>
  <c r="Q46" i="8"/>
  <c r="I49" i="8"/>
  <c r="K54" i="8"/>
  <c r="K49" i="8"/>
  <c r="L49" i="8"/>
  <c r="P46" i="8"/>
  <c r="M48" i="8"/>
  <c r="Q44" i="8"/>
  <c r="K48" i="8"/>
  <c r="J22" i="8"/>
  <c r="T50" i="8"/>
  <c r="P50" i="8"/>
  <c r="M22" i="8"/>
  <c r="T49" i="8"/>
  <c r="N44" i="8"/>
  <c r="O46" i="8"/>
  <c r="T45" i="8"/>
  <c r="J52" i="8"/>
  <c r="R49" i="8"/>
  <c r="U44" i="8"/>
  <c r="L46" i="8"/>
  <c r="S53" i="8"/>
  <c r="N48" i="8"/>
  <c r="O54" i="8"/>
  <c r="K53" i="8"/>
  <c r="Q48" i="8"/>
  <c r="T53" i="8"/>
  <c r="M54" i="8"/>
  <c r="S54" i="8"/>
  <c r="T22" i="8"/>
  <c r="I23" i="8"/>
  <c r="I37" i="8" s="1"/>
  <c r="N49" i="8"/>
  <c r="I52" i="8"/>
  <c r="O49" i="8"/>
  <c r="P23" i="8"/>
  <c r="P37" i="8" s="1"/>
  <c r="J23" i="8"/>
  <c r="J37" i="8" s="1"/>
  <c r="P52" i="8"/>
  <c r="J46" i="8"/>
  <c r="J53" i="8"/>
  <c r="Q49" i="8"/>
  <c r="L53" i="8"/>
  <c r="Q54" i="8"/>
  <c r="U45" i="8"/>
  <c r="T52" i="8"/>
  <c r="Q23" i="8"/>
  <c r="Q37" i="8" s="1"/>
  <c r="T54" i="8"/>
  <c r="I53" i="8"/>
  <c r="O22" i="8"/>
  <c r="T48" i="8"/>
  <c r="J49" i="8"/>
  <c r="I48" i="8"/>
  <c r="P53" i="8"/>
  <c r="U48" i="8"/>
  <c r="K46" i="8"/>
  <c r="L44" i="8"/>
  <c r="U50" i="8"/>
  <c r="T23" i="8"/>
  <c r="T37" i="8" s="1"/>
  <c r="I22" i="8"/>
  <c r="J50" i="8"/>
  <c r="L54" i="8"/>
  <c r="S50" i="8"/>
  <c r="R53" i="8"/>
  <c r="P45" i="8"/>
  <c r="Q50" i="8"/>
  <c r="I44" i="8"/>
  <c r="M52" i="8"/>
  <c r="R50" i="8"/>
  <c r="T44" i="8"/>
  <c r="R22" i="8"/>
  <c r="U23" i="8"/>
  <c r="U37" i="8" s="1"/>
  <c r="Q45" i="8"/>
  <c r="R45" i="8"/>
  <c r="O53" i="8"/>
  <c r="S22" i="8"/>
  <c r="S45" i="8"/>
  <c r="N23" i="8"/>
  <c r="N37" i="8" s="1"/>
  <c r="L52" i="8"/>
  <c r="L50" i="8"/>
  <c r="J45" i="8"/>
  <c r="P44" i="8"/>
  <c r="P49" i="8"/>
  <c r="Q53" i="8"/>
  <c r="O45" i="8"/>
  <c r="U53" i="8"/>
  <c r="S48" i="8"/>
  <c r="S23" i="8"/>
  <c r="S37" i="8" s="1"/>
  <c r="L48" i="8"/>
  <c r="K52" i="8"/>
  <c r="M53" i="8"/>
  <c r="S49" i="8"/>
  <c r="K22" i="8"/>
  <c r="M44" i="8"/>
  <c r="R44" i="8"/>
  <c r="U49" i="8"/>
  <c r="L45" i="8"/>
  <c r="D19" i="3"/>
  <c r="D18" i="3"/>
  <c r="D14" i="3"/>
  <c r="CK38" i="3"/>
  <c r="CK36" i="3"/>
  <c r="AK56" i="4"/>
  <c r="BV138" i="13"/>
  <c r="Z135" i="12"/>
  <c r="Z134" i="12" s="1"/>
  <c r="H133" i="11"/>
  <c r="H132" i="11" s="1"/>
  <c r="G34" i="1"/>
  <c r="BH28" i="2"/>
  <c r="BH25" i="1"/>
  <c r="BH30" i="2"/>
  <c r="BH46" i="2" s="1"/>
  <c r="BH47" i="2" s="1"/>
  <c r="BH48" i="2" s="1"/>
  <c r="BH49" i="2" s="1"/>
  <c r="BH55" i="2" s="1"/>
  <c r="Q28" i="3"/>
  <c r="Q30" i="3"/>
  <c r="Q46" i="3" s="1"/>
  <c r="Q47" i="3" s="1"/>
  <c r="Q48" i="3" s="1"/>
  <c r="Q49" i="3" s="1"/>
  <c r="Q55" i="3" s="1"/>
  <c r="F42" i="3"/>
  <c r="F44" i="3" s="1"/>
  <c r="F33" i="3"/>
  <c r="F21" i="3"/>
  <c r="F22" i="3"/>
  <c r="G53" i="1"/>
  <c r="G62" i="1"/>
  <c r="BV161" i="13"/>
  <c r="HJ159" i="14"/>
  <c r="P24" i="8"/>
  <c r="P36" i="8"/>
  <c r="BL340" i="13"/>
  <c r="BL370" i="13"/>
  <c r="BL376" i="13" s="1"/>
  <c r="BL363" i="13"/>
  <c r="BL271" i="13"/>
  <c r="BL298" i="13"/>
  <c r="BL253" i="13"/>
  <c r="BL284" i="13"/>
  <c r="BL328" i="13"/>
  <c r="BL186" i="13"/>
  <c r="BL229" i="13"/>
  <c r="BL120" i="13"/>
  <c r="BL6" i="13"/>
  <c r="BL5" i="13"/>
  <c r="BL7" i="13" s="1"/>
  <c r="BM4" i="13"/>
  <c r="U16" i="5"/>
  <c r="BH32" i="2"/>
  <c r="BH15" i="2"/>
  <c r="BI9" i="2"/>
  <c r="BH60" i="2"/>
  <c r="BO374" i="13"/>
  <c r="BO181" i="13"/>
  <c r="AE27" i="4"/>
  <c r="K20" i="8"/>
  <c r="Z10" i="3"/>
  <c r="Y11" i="3"/>
  <c r="Z13" i="3"/>
  <c r="AB13" i="3"/>
  <c r="AA10" i="3"/>
  <c r="AA26" i="3"/>
  <c r="Z27" i="3"/>
  <c r="Y26" i="3"/>
  <c r="AB26" i="3"/>
  <c r="AA27" i="3"/>
  <c r="Z11" i="3"/>
  <c r="AA11" i="3"/>
  <c r="AA13" i="3"/>
  <c r="Z26" i="3"/>
  <c r="AA12" i="3"/>
  <c r="AB11" i="3"/>
  <c r="AB27" i="3"/>
  <c r="AB52" i="3"/>
  <c r="AB10" i="3"/>
  <c r="Y52" i="3"/>
  <c r="Y13" i="3"/>
  <c r="Y10" i="3"/>
  <c r="Y12" i="3"/>
  <c r="Y27" i="3"/>
  <c r="AA52" i="3"/>
  <c r="Z12" i="3"/>
  <c r="AB12" i="3"/>
  <c r="Z52" i="3"/>
  <c r="BQ176" i="13"/>
  <c r="BQ174" i="13" s="1"/>
  <c r="BQ178" i="13" s="1"/>
  <c r="GU166" i="14"/>
  <c r="GU170" i="14" s="1"/>
  <c r="GU171" i="14" s="1"/>
  <c r="GU173" i="14" s="1"/>
  <c r="AC49" i="4"/>
  <c r="AR47" i="4"/>
  <c r="AR49" i="4" s="1"/>
  <c r="Q18" i="3"/>
  <c r="Q19" i="3"/>
  <c r="Q14" i="3"/>
  <c r="Q17" i="3"/>
  <c r="T20" i="8"/>
  <c r="BU200" i="13"/>
  <c r="AK22" i="4"/>
  <c r="AK24" i="4" s="1"/>
  <c r="BU167" i="13"/>
  <c r="GZ168" i="14"/>
  <c r="GW166" i="14"/>
  <c r="GW170" i="14" s="1"/>
  <c r="GW171" i="14" s="1"/>
  <c r="GW173" i="14" s="1"/>
  <c r="GX168" i="14"/>
  <c r="AD49" i="4"/>
  <c r="G30" i="8"/>
  <c r="AB56" i="2"/>
  <c r="AB63" i="2" s="1"/>
  <c r="AH61" i="4"/>
  <c r="F30" i="8"/>
  <c r="G20" i="8"/>
  <c r="D17" i="3"/>
  <c r="D34" i="3"/>
  <c r="GG115" i="14"/>
  <c r="GI115" i="14" s="1"/>
  <c r="GG4" i="14"/>
  <c r="GG3" i="14"/>
  <c r="GJ2" i="14"/>
  <c r="GI2" i="14"/>
  <c r="BH224" i="13"/>
  <c r="BG226" i="13"/>
  <c r="BK122" i="13"/>
  <c r="BK121" i="13"/>
  <c r="BK123" i="13" s="1"/>
  <c r="S9" i="2"/>
  <c r="R15" i="2"/>
  <c r="R32" i="2"/>
  <c r="R60" i="2"/>
  <c r="BG14" i="1"/>
  <c r="BG19" i="1"/>
  <c r="BG18" i="1"/>
  <c r="BG17" i="1"/>
  <c r="AC58" i="4"/>
  <c r="AR27" i="4"/>
  <c r="AR28" i="4" s="1"/>
  <c r="AR30" i="4" s="1"/>
  <c r="AC28" i="4"/>
  <c r="AC30" i="4" s="1"/>
  <c r="AI61" i="4"/>
  <c r="F30" i="3" l="1"/>
  <c r="F46" i="3" s="1"/>
  <c r="F47" i="3" s="1"/>
  <c r="F48" i="3" s="1"/>
  <c r="F49" i="3" s="1"/>
  <c r="F55" i="3" s="1"/>
  <c r="D30" i="3"/>
  <c r="D46" i="3" s="1"/>
  <c r="D47" i="3" s="1"/>
  <c r="D48" i="3" s="1"/>
  <c r="D49" i="3" s="1"/>
  <c r="D55" i="3" s="1"/>
  <c r="E30" i="3"/>
  <c r="E46" i="3" s="1"/>
  <c r="E47" i="3" s="1"/>
  <c r="E48" i="3" s="1"/>
  <c r="E49" i="3" s="1"/>
  <c r="E55" i="3" s="1"/>
  <c r="I24" i="8"/>
  <c r="I36" i="8"/>
  <c r="J24" i="8"/>
  <c r="J36" i="8"/>
  <c r="U24" i="8"/>
  <c r="U36" i="8"/>
  <c r="R9" i="1"/>
  <c r="Q15" i="1"/>
  <c r="Q32" i="1"/>
  <c r="AR15" i="5"/>
  <c r="Q60" i="1"/>
  <c r="R25" i="1"/>
  <c r="Q61" i="1"/>
  <c r="N24" i="8"/>
  <c r="N36" i="8"/>
  <c r="BP213" i="13"/>
  <c r="BP214" i="13" s="1"/>
  <c r="X209" i="12"/>
  <c r="X210" i="12" s="1"/>
  <c r="X219" i="12" s="1"/>
  <c r="X220" i="12" s="1"/>
  <c r="X177" i="12"/>
  <c r="H26" i="8"/>
  <c r="H40" i="8"/>
  <c r="H38" i="8"/>
  <c r="Z22" i="3"/>
  <c r="Z42" i="3"/>
  <c r="Z33" i="3"/>
  <c r="Z21" i="3"/>
  <c r="Z140" i="12"/>
  <c r="Z147" i="12" s="1"/>
  <c r="Z189" i="12"/>
  <c r="Y33" i="3"/>
  <c r="Y21" i="3"/>
  <c r="Y42" i="3"/>
  <c r="Y22" i="3"/>
  <c r="AL15" i="4"/>
  <c r="BV144" i="13"/>
  <c r="BV151" i="13" s="1"/>
  <c r="BV193" i="13"/>
  <c r="T24" i="8"/>
  <c r="T36" i="8"/>
  <c r="Y34" i="3"/>
  <c r="G30" i="3"/>
  <c r="G46" i="3" s="1"/>
  <c r="G47" i="3" s="1"/>
  <c r="G48" i="3" s="1"/>
  <c r="G49" i="3" s="1"/>
  <c r="G55" i="3" s="1"/>
  <c r="F26" i="8"/>
  <c r="F38" i="8"/>
  <c r="H138" i="11"/>
  <c r="H145" i="11" s="1"/>
  <c r="H186" i="11"/>
  <c r="Y53" i="3"/>
  <c r="Y63" i="3"/>
  <c r="AA43" i="3"/>
  <c r="Y43" i="3"/>
  <c r="Y44" i="3" s="1"/>
  <c r="AB51" i="3"/>
  <c r="AA51" i="3"/>
  <c r="AB43" i="3"/>
  <c r="Z43" i="3"/>
  <c r="Z44" i="3" s="1"/>
  <c r="Y51" i="3"/>
  <c r="Z51" i="3"/>
  <c r="G64" i="3"/>
  <c r="AA64" i="4"/>
  <c r="AB51" i="4"/>
  <c r="AB53" i="4" s="1"/>
  <c r="BG15" i="1"/>
  <c r="BG32" i="1"/>
  <c r="T15" i="5"/>
  <c r="BG60" i="1"/>
  <c r="AD63" i="4"/>
  <c r="AD52" i="4"/>
  <c r="L24" i="8"/>
  <c r="L36" i="8"/>
  <c r="AB42" i="3"/>
  <c r="AB33" i="3"/>
  <c r="AB22" i="3"/>
  <c r="AB21" i="3"/>
  <c r="BI18" i="2"/>
  <c r="BI14" i="2"/>
  <c r="BI19" i="2"/>
  <c r="BI17" i="2"/>
  <c r="GX166" i="14"/>
  <c r="GX170" i="14" s="1"/>
  <c r="GX171" i="14" s="1"/>
  <c r="GX173" i="14" s="1"/>
  <c r="BR176" i="13"/>
  <c r="BR174" i="13" s="1"/>
  <c r="BR178" i="13" s="1"/>
  <c r="GZ166" i="14"/>
  <c r="GZ170" i="14" s="1"/>
  <c r="GZ171" i="14" s="1"/>
  <c r="GZ173" i="14" s="1"/>
  <c r="HC168" i="14"/>
  <c r="HA168" i="14"/>
  <c r="S19" i="2"/>
  <c r="S14" i="2"/>
  <c r="S18" i="2"/>
  <c r="S17" i="2"/>
  <c r="AB53" i="3"/>
  <c r="AB63" i="3"/>
  <c r="D32" i="3"/>
  <c r="D15" i="3"/>
  <c r="D61" i="3"/>
  <c r="S24" i="8"/>
  <c r="S36" i="8"/>
  <c r="E38" i="8"/>
  <c r="E40" i="8"/>
  <c r="E26" i="8"/>
  <c r="P26" i="8"/>
  <c r="P38" i="8"/>
  <c r="AB21" i="1"/>
  <c r="AB42" i="1"/>
  <c r="AB33" i="1"/>
  <c r="AB22" i="1"/>
  <c r="AK57" i="4"/>
  <c r="AK41" i="4"/>
  <c r="AK42" i="4" s="1"/>
  <c r="BU202" i="13"/>
  <c r="O24" i="8"/>
  <c r="O36" i="8"/>
  <c r="G26" i="8"/>
  <c r="G38" i="8"/>
  <c r="BV200" i="13"/>
  <c r="Z157" i="12"/>
  <c r="H155" i="11"/>
  <c r="AL22" i="4"/>
  <c r="BV167" i="13"/>
  <c r="BH19" i="3"/>
  <c r="BH14" i="3"/>
  <c r="BH18" i="3"/>
  <c r="BH17" i="3"/>
  <c r="BH9" i="1"/>
  <c r="AA53" i="3"/>
  <c r="AA63" i="3"/>
  <c r="AE58" i="4"/>
  <c r="AE28" i="4"/>
  <c r="AE30" i="4" s="1"/>
  <c r="BI224" i="13"/>
  <c r="BH226" i="13"/>
  <c r="AB53" i="1"/>
  <c r="AB62" i="1"/>
  <c r="AA34" i="3"/>
  <c r="R24" i="8"/>
  <c r="R36" i="8"/>
  <c r="G63" i="1"/>
  <c r="AJ42" i="4"/>
  <c r="AA34" i="1"/>
  <c r="Q32" i="3"/>
  <c r="Q15" i="3"/>
  <c r="R9" i="3"/>
  <c r="Q61" i="3"/>
  <c r="AR17" i="5"/>
  <c r="K24" i="8"/>
  <c r="K36" i="8"/>
  <c r="AA22" i="1"/>
  <c r="AA21" i="1"/>
  <c r="AA42" i="1"/>
  <c r="AA44" i="1" s="1"/>
  <c r="AA33" i="1"/>
  <c r="GJ115" i="14"/>
  <c r="GL115" i="14" s="1"/>
  <c r="GM2" i="14"/>
  <c r="GL2" i="14"/>
  <c r="GJ4" i="14"/>
  <c r="GJ3" i="14"/>
  <c r="E32" i="3"/>
  <c r="E15" i="3"/>
  <c r="E61" i="3"/>
  <c r="AB34" i="1"/>
  <c r="AC63" i="4"/>
  <c r="AC52" i="4"/>
  <c r="AB44" i="1"/>
  <c r="AB56" i="1" s="1"/>
  <c r="BM370" i="13"/>
  <c r="BM376" i="13" s="1"/>
  <c r="BM271" i="13"/>
  <c r="BM340" i="13"/>
  <c r="BM363" i="13"/>
  <c r="BM298" i="13"/>
  <c r="BM253" i="13"/>
  <c r="BM328" i="13"/>
  <c r="BM229" i="13"/>
  <c r="BM284" i="13"/>
  <c r="BM120" i="13"/>
  <c r="BM186" i="13"/>
  <c r="BM5" i="13"/>
  <c r="BM7" i="13" s="1"/>
  <c r="BM6" i="13"/>
  <c r="BN4" i="13"/>
  <c r="R25" i="3"/>
  <c r="Q62" i="3"/>
  <c r="D56" i="3"/>
  <c r="D64" i="3" s="1"/>
  <c r="AA53" i="1"/>
  <c r="AA62" i="1"/>
  <c r="BQ213" i="13"/>
  <c r="BQ214" i="13" s="1"/>
  <c r="AA42" i="3"/>
  <c r="AA33" i="3"/>
  <c r="AA22" i="3"/>
  <c r="AA21" i="3"/>
  <c r="BL121" i="13"/>
  <c r="BL123" i="13" s="1"/>
  <c r="BL122" i="13"/>
  <c r="M24" i="8"/>
  <c r="M36" i="8"/>
  <c r="S28" i="2"/>
  <c r="S30" i="2"/>
  <c r="S46" i="2" s="1"/>
  <c r="S47" i="2" s="1"/>
  <c r="S48" i="2" s="1"/>
  <c r="S49" i="2" s="1"/>
  <c r="S55" i="2" s="1"/>
  <c r="E56" i="3"/>
  <c r="E64" i="3" s="1"/>
  <c r="Z56" i="3"/>
  <c r="Z53" i="3"/>
  <c r="Z63" i="3"/>
  <c r="AB34" i="3"/>
  <c r="BH28" i="1"/>
  <c r="BH61" i="1" s="1"/>
  <c r="BH30" i="1"/>
  <c r="BH46" i="1" s="1"/>
  <c r="BH47" i="1" s="1"/>
  <c r="BH48" i="1" s="1"/>
  <c r="BH49" i="1" s="1"/>
  <c r="BH55" i="1" s="1"/>
  <c r="Q24" i="8"/>
  <c r="Q36" i="8"/>
  <c r="F56" i="3"/>
  <c r="F64" i="3" s="1"/>
  <c r="Z34" i="3"/>
  <c r="BI25" i="2"/>
  <c r="BH61" i="2"/>
  <c r="AE63" i="4"/>
  <c r="AE52" i="4"/>
  <c r="E41" i="8" l="1"/>
  <c r="H41" i="8"/>
  <c r="AA56" i="1"/>
  <c r="AA63" i="1" s="1"/>
  <c r="R26" i="8"/>
  <c r="R38" i="8"/>
  <c r="L38" i="8"/>
  <c r="L26" i="8"/>
  <c r="X222" i="12"/>
  <c r="AG47" i="4"/>
  <c r="BQ223" i="13"/>
  <c r="BI28" i="2"/>
  <c r="BI30" i="2"/>
  <c r="BI46" i="2" s="1"/>
  <c r="BI47" i="2" s="1"/>
  <c r="BI48" i="2" s="1"/>
  <c r="BI49" i="2" s="1"/>
  <c r="BI55" i="2" s="1"/>
  <c r="BI25" i="1"/>
  <c r="BQ374" i="13"/>
  <c r="BQ181" i="13"/>
  <c r="AG27" i="4"/>
  <c r="GM115" i="14"/>
  <c r="GO115" i="14" s="1"/>
  <c r="GM3" i="14"/>
  <c r="GM4" i="14"/>
  <c r="GO2" i="14"/>
  <c r="GP2" i="14"/>
  <c r="BP374" i="13"/>
  <c r="BP181" i="13"/>
  <c r="AF27" i="4"/>
  <c r="AF47" i="4"/>
  <c r="BP223" i="13"/>
  <c r="O26" i="8"/>
  <c r="O38" i="8"/>
  <c r="BJ224" i="13"/>
  <c r="BI226" i="13"/>
  <c r="AK61" i="4"/>
  <c r="T9" i="2"/>
  <c r="S32" i="2"/>
  <c r="S15" i="2"/>
  <c r="AT16" i="5"/>
  <c r="S60" i="2"/>
  <c r="N26" i="8"/>
  <c r="N38" i="8"/>
  <c r="Q26" i="8"/>
  <c r="Q38" i="8"/>
  <c r="AC51" i="4"/>
  <c r="AC53" i="4" s="1"/>
  <c r="AB64" i="4"/>
  <c r="T26" i="8"/>
  <c r="T38" i="8"/>
  <c r="BM122" i="13"/>
  <c r="BM121" i="13"/>
  <c r="BM123" i="13" s="1"/>
  <c r="R28" i="3"/>
  <c r="R30" i="3"/>
  <c r="R46" i="3" s="1"/>
  <c r="R47" i="3" s="1"/>
  <c r="R48" i="3" s="1"/>
  <c r="R49" i="3" s="1"/>
  <c r="R55" i="3" s="1"/>
  <c r="BS176" i="13"/>
  <c r="HA166" i="14"/>
  <c r="HA170" i="14" s="1"/>
  <c r="HA171" i="14" s="1"/>
  <c r="HA173" i="14" s="1"/>
  <c r="BV202" i="13"/>
  <c r="AL41" i="4"/>
  <c r="R28" i="1"/>
  <c r="R30" i="1"/>
  <c r="R46" i="1" s="1"/>
  <c r="R47" i="1" s="1"/>
  <c r="R48" i="1" s="1"/>
  <c r="R49" i="1" s="1"/>
  <c r="R55" i="1" s="1"/>
  <c r="HF168" i="14"/>
  <c r="HD168" i="14"/>
  <c r="HC166" i="14"/>
  <c r="HC170" i="14" s="1"/>
  <c r="HC171" i="14" s="1"/>
  <c r="HC173" i="14" s="1"/>
  <c r="K26" i="8"/>
  <c r="K38" i="8"/>
  <c r="AW15" i="4"/>
  <c r="AW17" i="4" s="1"/>
  <c r="AX15" i="4"/>
  <c r="AX17" i="4" s="1"/>
  <c r="AU15" i="4"/>
  <c r="AU17" i="4" s="1"/>
  <c r="AL17" i="4"/>
  <c r="AL56" i="4" s="1"/>
  <c r="BR213" i="13"/>
  <c r="BR214" i="13" s="1"/>
  <c r="AB63" i="1"/>
  <c r="R18" i="3"/>
  <c r="R19" i="3"/>
  <c r="R14" i="3"/>
  <c r="R17" i="3"/>
  <c r="Z64" i="3"/>
  <c r="BH19" i="1"/>
  <c r="BH14" i="1"/>
  <c r="BH18" i="1"/>
  <c r="BH17" i="1"/>
  <c r="AB44" i="3"/>
  <c r="R18" i="1"/>
  <c r="R19" i="1"/>
  <c r="R14" i="1"/>
  <c r="R17" i="1"/>
  <c r="U26" i="8"/>
  <c r="U38" i="8"/>
  <c r="AJ61" i="4"/>
  <c r="BI15" i="2"/>
  <c r="BJ9" i="2"/>
  <c r="V16" i="5"/>
  <c r="BI60" i="2"/>
  <c r="AA44" i="3"/>
  <c r="J26" i="8"/>
  <c r="J38" i="8"/>
  <c r="AX22" i="4"/>
  <c r="AX24" i="4" s="1"/>
  <c r="AW22" i="4"/>
  <c r="AW24" i="4" s="1"/>
  <c r="AU22" i="4"/>
  <c r="AU24" i="4" s="1"/>
  <c r="AL24" i="4"/>
  <c r="Y56" i="3"/>
  <c r="Y64" i="3" s="1"/>
  <c r="AR52" i="4"/>
  <c r="AR53" i="4" s="1"/>
  <c r="AS51" i="4" s="1"/>
  <c r="BI9" i="3"/>
  <c r="BH15" i="3"/>
  <c r="BH32" i="3"/>
  <c r="U17" i="5"/>
  <c r="BH61" i="3"/>
  <c r="H193" i="11"/>
  <c r="H195" i="11" s="1"/>
  <c r="H161" i="11"/>
  <c r="I26" i="8"/>
  <c r="I38" i="8"/>
  <c r="T25" i="2"/>
  <c r="S61" i="2"/>
  <c r="M26" i="8"/>
  <c r="M38" i="8"/>
  <c r="BN363" i="13"/>
  <c r="BN271" i="13"/>
  <c r="BN370" i="13"/>
  <c r="BN376" i="13" s="1"/>
  <c r="BN340" i="13"/>
  <c r="BN284" i="13"/>
  <c r="BN298" i="13"/>
  <c r="BN328" i="13"/>
  <c r="BN253" i="13"/>
  <c r="BN186" i="13"/>
  <c r="BN229" i="13"/>
  <c r="BN120" i="13"/>
  <c r="BN6" i="13"/>
  <c r="BN5" i="13"/>
  <c r="BN7" i="13" s="1"/>
  <c r="BO4" i="13"/>
  <c r="Z196" i="12"/>
  <c r="Z198" i="12" s="1"/>
  <c r="Z163" i="12"/>
  <c r="S26" i="8"/>
  <c r="S38" i="8"/>
  <c r="AU56" i="4" l="1"/>
  <c r="AX56" i="4"/>
  <c r="AW56" i="4"/>
  <c r="AG58" i="4"/>
  <c r="AG28" i="4"/>
  <c r="AG30" i="4" s="1"/>
  <c r="BI18" i="3"/>
  <c r="BI17" i="3"/>
  <c r="BI19" i="3"/>
  <c r="BI14" i="3"/>
  <c r="BI9" i="1"/>
  <c r="R32" i="1"/>
  <c r="S9" i="1"/>
  <c r="R15" i="1"/>
  <c r="AS15" i="5"/>
  <c r="R60" i="1"/>
  <c r="HD166" i="14"/>
  <c r="HD170" i="14" s="1"/>
  <c r="HD171" i="14" s="1"/>
  <c r="HD173" i="14" s="1"/>
  <c r="BT176" i="13"/>
  <c r="BT174" i="13" s="1"/>
  <c r="BT178" i="13" s="1"/>
  <c r="HF166" i="14"/>
  <c r="HF170" i="14" s="1"/>
  <c r="HF171" i="14" s="1"/>
  <c r="HF173" i="14" s="1"/>
  <c r="HG168" i="14"/>
  <c r="HI168" i="14"/>
  <c r="BI28" i="1"/>
  <c r="BI61" i="1" s="1"/>
  <c r="BI30" i="1"/>
  <c r="BI46" i="1" s="1"/>
  <c r="BI47" i="1" s="1"/>
  <c r="BI48" i="1" s="1"/>
  <c r="BI49" i="1" s="1"/>
  <c r="BI55" i="1" s="1"/>
  <c r="S25" i="1"/>
  <c r="R61" i="1"/>
  <c r="T19" i="2"/>
  <c r="T14" i="2"/>
  <c r="T18" i="2"/>
  <c r="T17" i="2"/>
  <c r="BJ25" i="2"/>
  <c r="BI61" i="2"/>
  <c r="AL57" i="4"/>
  <c r="AL42" i="4"/>
  <c r="AW41" i="4"/>
  <c r="AW42" i="4" s="1"/>
  <c r="AX41" i="4"/>
  <c r="AX42" i="4" s="1"/>
  <c r="AU41" i="4"/>
  <c r="AU42" i="4" s="1"/>
  <c r="AG49" i="4"/>
  <c r="AB56" i="3"/>
  <c r="AB64" i="3" s="1"/>
  <c r="BH15" i="1"/>
  <c r="BH32" i="1"/>
  <c r="U15" i="5"/>
  <c r="BH60" i="1"/>
  <c r="AX57" i="4"/>
  <c r="Y172" i="12"/>
  <c r="Y170" i="12" s="1"/>
  <c r="Y174" i="12" s="1"/>
  <c r="BS174" i="13"/>
  <c r="BS178" i="13" s="1"/>
  <c r="BK224" i="13"/>
  <c r="BJ226" i="13"/>
  <c r="S25" i="3"/>
  <c r="R62" i="3"/>
  <c r="R32" i="3"/>
  <c r="S9" i="3"/>
  <c r="R15" i="3"/>
  <c r="AS17" i="5"/>
  <c r="R61" i="3"/>
  <c r="BO370" i="13"/>
  <c r="BO376" i="13" s="1"/>
  <c r="BO298" i="13"/>
  <c r="BO284" i="13"/>
  <c r="BO363" i="13"/>
  <c r="BO340" i="13"/>
  <c r="BO271" i="13"/>
  <c r="BO253" i="13"/>
  <c r="BO328" i="13"/>
  <c r="BO229" i="13"/>
  <c r="BO186" i="13"/>
  <c r="BO120" i="13"/>
  <c r="BP4" i="13"/>
  <c r="BO6" i="13"/>
  <c r="BO5" i="13"/>
  <c r="BO7" i="13" s="1"/>
  <c r="AW57" i="4"/>
  <c r="AF49" i="4"/>
  <c r="AS47" i="4"/>
  <c r="AS49" i="4" s="1"/>
  <c r="BJ14" i="2"/>
  <c r="BJ17" i="2"/>
  <c r="BJ18" i="2"/>
  <c r="BJ19" i="2"/>
  <c r="BR374" i="13"/>
  <c r="BR181" i="13"/>
  <c r="AH27" i="4"/>
  <c r="AF58" i="4"/>
  <c r="AS27" i="4"/>
  <c r="AS28" i="4" s="1"/>
  <c r="AS30" i="4" s="1"/>
  <c r="AF28" i="4"/>
  <c r="AF30" i="4" s="1"/>
  <c r="BN122" i="13"/>
  <c r="BN121" i="13"/>
  <c r="BN123" i="13" s="1"/>
  <c r="AA56" i="3"/>
  <c r="AA64" i="3" s="1"/>
  <c r="AH47" i="4"/>
  <c r="AH49" i="4" s="1"/>
  <c r="BR223" i="13"/>
  <c r="BI32" i="2"/>
  <c r="AC64" i="4"/>
  <c r="AD51" i="4"/>
  <c r="AD53" i="4" s="1"/>
  <c r="T28" i="2"/>
  <c r="T30" i="2"/>
  <c r="T46" i="2" s="1"/>
  <c r="T47" i="2" s="1"/>
  <c r="T48" i="2" s="1"/>
  <c r="T49" i="2" s="1"/>
  <c r="T55" i="2" s="1"/>
  <c r="GP115" i="14"/>
  <c r="GR115" i="14" s="1"/>
  <c r="GP3" i="14"/>
  <c r="GS2" i="14"/>
  <c r="GR2" i="14"/>
  <c r="GP4" i="14"/>
  <c r="AU61" i="4" l="1"/>
  <c r="AX61" i="4"/>
  <c r="BO122" i="13"/>
  <c r="BO121" i="13"/>
  <c r="BO123" i="13" s="1"/>
  <c r="Y209" i="12"/>
  <c r="Y210" i="12" s="1"/>
  <c r="Y219" i="12" s="1"/>
  <c r="Y220" i="12" s="1"/>
  <c r="Y177" i="12"/>
  <c r="S28" i="1"/>
  <c r="S30" i="1"/>
  <c r="S46" i="1" s="1"/>
  <c r="S47" i="1" s="1"/>
  <c r="S48" i="1" s="1"/>
  <c r="S49" i="1" s="1"/>
  <c r="S55" i="1" s="1"/>
  <c r="HI166" i="14"/>
  <c r="HI170" i="14" s="1"/>
  <c r="HI171" i="14" s="1"/>
  <c r="HI173" i="14" s="1"/>
  <c r="HJ168" i="14"/>
  <c r="BU176" i="13"/>
  <c r="BU174" i="13" s="1"/>
  <c r="BU178" i="13" s="1"/>
  <c r="HG166" i="14"/>
  <c r="HG170" i="14" s="1"/>
  <c r="HG171" i="14" s="1"/>
  <c r="HG173" i="14" s="1"/>
  <c r="BT213" i="13"/>
  <c r="BT214" i="13" s="1"/>
  <c r="U25" i="2"/>
  <c r="T61" i="2"/>
  <c r="AD64" i="4"/>
  <c r="AE51" i="4"/>
  <c r="AE53" i="4" s="1"/>
  <c r="AG63" i="4"/>
  <c r="AG52" i="4"/>
  <c r="S14" i="1"/>
  <c r="S18" i="1"/>
  <c r="S19" i="1"/>
  <c r="S17" i="1"/>
  <c r="AW61" i="4"/>
  <c r="AH63" i="4"/>
  <c r="AH52" i="4"/>
  <c r="AL61" i="4"/>
  <c r="BI14" i="1"/>
  <c r="BI19" i="1"/>
  <c r="BI18" i="1"/>
  <c r="BI17" i="1"/>
  <c r="BJ9" i="3"/>
  <c r="BI32" i="3"/>
  <c r="BI15" i="3"/>
  <c r="V17" i="5"/>
  <c r="BI61" i="3"/>
  <c r="AF63" i="4"/>
  <c r="AF52" i="4"/>
  <c r="S28" i="3"/>
  <c r="S30" i="3"/>
  <c r="S46" i="3" s="1"/>
  <c r="S47" i="3" s="1"/>
  <c r="S48" i="3" s="1"/>
  <c r="S49" i="3" s="1"/>
  <c r="S55" i="3" s="1"/>
  <c r="GS115" i="14"/>
  <c r="GU115" i="14" s="1"/>
  <c r="GV2" i="14"/>
  <c r="GS4" i="14"/>
  <c r="GS3" i="14"/>
  <c r="GU2" i="14"/>
  <c r="BJ30" i="2"/>
  <c r="BJ46" i="2" s="1"/>
  <c r="BJ47" i="2" s="1"/>
  <c r="BJ48" i="2" s="1"/>
  <c r="BJ49" i="2" s="1"/>
  <c r="BJ55" i="2" s="1"/>
  <c r="BJ28" i="2"/>
  <c r="BJ32" i="2" s="1"/>
  <c r="BJ25" i="1"/>
  <c r="BJ15" i="2"/>
  <c r="BK9" i="2"/>
  <c r="W16" i="5"/>
  <c r="BJ60" i="2"/>
  <c r="S18" i="3"/>
  <c r="S19" i="3"/>
  <c r="S14" i="3"/>
  <c r="S17" i="3"/>
  <c r="AH58" i="4"/>
  <c r="AH28" i="4"/>
  <c r="AH30" i="4" s="1"/>
  <c r="BL224" i="13"/>
  <c r="BK226" i="13"/>
  <c r="U9" i="2"/>
  <c r="T15" i="2"/>
  <c r="T32" i="2"/>
  <c r="T60" i="2"/>
  <c r="BP328" i="13"/>
  <c r="BP298" i="13"/>
  <c r="BP284" i="13"/>
  <c r="BP370" i="13"/>
  <c r="BP376" i="13" s="1"/>
  <c r="BP340" i="13"/>
  <c r="BP271" i="13"/>
  <c r="BP363" i="13"/>
  <c r="BP229" i="13"/>
  <c r="BP186" i="13"/>
  <c r="BP120" i="13"/>
  <c r="BP253" i="13"/>
  <c r="BQ4" i="13"/>
  <c r="BP6" i="13"/>
  <c r="BP5" i="13"/>
  <c r="BP7" i="13" s="1"/>
  <c r="BS213" i="13"/>
  <c r="BS214" i="13" s="1"/>
  <c r="S32" i="1" l="1"/>
  <c r="S15" i="1"/>
  <c r="T9" i="1"/>
  <c r="AT15" i="5"/>
  <c r="S60" i="1"/>
  <c r="T25" i="3"/>
  <c r="S62" i="3"/>
  <c r="GV115" i="14"/>
  <c r="GX115" i="14" s="1"/>
  <c r="GV3" i="14"/>
  <c r="GY2" i="14"/>
  <c r="GX2" i="14"/>
  <c r="GV4" i="14"/>
  <c r="BM224" i="13"/>
  <c r="BL226" i="13"/>
  <c r="AS52" i="4"/>
  <c r="AS53" i="4" s="1"/>
  <c r="AT51" i="4" s="1"/>
  <c r="U28" i="2"/>
  <c r="U30" i="2"/>
  <c r="U46" i="2" s="1"/>
  <c r="U47" i="2" s="1"/>
  <c r="U48" i="2" s="1"/>
  <c r="U49" i="2" s="1"/>
  <c r="U55" i="2" s="1"/>
  <c r="BT181" i="13"/>
  <c r="BT374" i="13"/>
  <c r="AJ27" i="4"/>
  <c r="U19" i="2"/>
  <c r="U14" i="2"/>
  <c r="U18" i="2"/>
  <c r="U17" i="2"/>
  <c r="AJ47" i="4"/>
  <c r="BT223" i="13"/>
  <c r="BU213" i="13"/>
  <c r="BU214" i="13" s="1"/>
  <c r="AI47" i="4"/>
  <c r="BS223" i="13"/>
  <c r="BV176" i="13"/>
  <c r="HJ166" i="14"/>
  <c r="HJ170" i="14" s="1"/>
  <c r="HJ171" i="14" s="1"/>
  <c r="HJ173" i="14" s="1"/>
  <c r="BS374" i="13"/>
  <c r="BS181" i="13"/>
  <c r="AI27" i="4"/>
  <c r="T25" i="1"/>
  <c r="S61" i="1"/>
  <c r="BJ14" i="3"/>
  <c r="BJ19" i="3"/>
  <c r="BJ18" i="3"/>
  <c r="BJ17" i="3"/>
  <c r="BJ9" i="1"/>
  <c r="BP122" i="13"/>
  <c r="BP121" i="13"/>
  <c r="BP123" i="13" s="1"/>
  <c r="BQ298" i="13"/>
  <c r="BQ340" i="13"/>
  <c r="BQ284" i="13"/>
  <c r="BQ363" i="13"/>
  <c r="BQ328" i="13"/>
  <c r="BQ271" i="13"/>
  <c r="BQ229" i="13"/>
  <c r="BQ370" i="13"/>
  <c r="BQ376" i="13" s="1"/>
  <c r="BQ186" i="13"/>
  <c r="BQ253" i="13"/>
  <c r="BQ6" i="13"/>
  <c r="BQ5" i="13"/>
  <c r="BQ7" i="13" s="1"/>
  <c r="BQ120" i="13"/>
  <c r="BR4" i="13"/>
  <c r="Y222" i="12"/>
  <c r="AE64" i="4"/>
  <c r="AF51" i="4"/>
  <c r="AF53" i="4" s="1"/>
  <c r="BI15" i="1"/>
  <c r="BI32" i="1"/>
  <c r="V15" i="5"/>
  <c r="BI60" i="1"/>
  <c r="S32" i="3"/>
  <c r="S15" i="3"/>
  <c r="T9" i="3"/>
  <c r="S61" i="3"/>
  <c r="BK14" i="2"/>
  <c r="BK18" i="2"/>
  <c r="BK17" i="2"/>
  <c r="BK19" i="2"/>
  <c r="BJ28" i="1"/>
  <c r="BJ61" i="1" s="1"/>
  <c r="BJ30" i="1"/>
  <c r="BJ46" i="1" s="1"/>
  <c r="BJ47" i="1" s="1"/>
  <c r="BJ48" i="1" s="1"/>
  <c r="BJ49" i="1" s="1"/>
  <c r="BJ55" i="1" s="1"/>
  <c r="BK25" i="2"/>
  <c r="BJ61" i="2"/>
  <c r="U15" i="2" l="1"/>
  <c r="V9" i="2"/>
  <c r="U32" i="2"/>
  <c r="U60" i="2"/>
  <c r="AV16" i="5"/>
  <c r="T18" i="3"/>
  <c r="T14" i="3"/>
  <c r="T19" i="3"/>
  <c r="T17" i="3"/>
  <c r="AJ58" i="4"/>
  <c r="AJ28" i="4"/>
  <c r="AJ30" i="4" s="1"/>
  <c r="BJ14" i="1"/>
  <c r="BJ19" i="1"/>
  <c r="BJ18" i="1"/>
  <c r="BJ17" i="1"/>
  <c r="V25" i="2"/>
  <c r="U61" i="2"/>
  <c r="BJ15" i="3"/>
  <c r="BJ32" i="3"/>
  <c r="BK9" i="3"/>
  <c r="W17" i="5"/>
  <c r="BJ61" i="3"/>
  <c r="T28" i="1"/>
  <c r="T30" i="1"/>
  <c r="T46" i="1" s="1"/>
  <c r="T47" i="1" s="1"/>
  <c r="T48" i="1" s="1"/>
  <c r="T49" i="1" s="1"/>
  <c r="T55" i="1" s="1"/>
  <c r="BN224" i="13"/>
  <c r="BM226" i="13"/>
  <c r="AI58" i="4"/>
  <c r="AT27" i="4"/>
  <c r="AT28" i="4" s="1"/>
  <c r="AT30" i="4" s="1"/>
  <c r="AI28" i="4"/>
  <c r="AI30" i="4" s="1"/>
  <c r="BQ122" i="13"/>
  <c r="BQ121" i="13"/>
  <c r="BQ123" i="13" s="1"/>
  <c r="GY115" i="14"/>
  <c r="HA115" i="14" s="1"/>
  <c r="GY3" i="14"/>
  <c r="HA2" i="14"/>
  <c r="GY4" i="14"/>
  <c r="HB2" i="14"/>
  <c r="BV174" i="13"/>
  <c r="BV178" i="13" s="1"/>
  <c r="Z172" i="12"/>
  <c r="Z170" i="12" s="1"/>
  <c r="Z174" i="12" s="1"/>
  <c r="H170" i="11"/>
  <c r="H168" i="11" s="1"/>
  <c r="H172" i="11" s="1"/>
  <c r="BR340" i="13"/>
  <c r="BR363" i="13"/>
  <c r="BR328" i="13"/>
  <c r="BR229" i="13"/>
  <c r="BR271" i="13"/>
  <c r="BR284" i="13"/>
  <c r="BR253" i="13"/>
  <c r="BR298" i="13"/>
  <c r="BR370" i="13"/>
  <c r="BR376" i="13" s="1"/>
  <c r="BR120" i="13"/>
  <c r="BR6" i="13"/>
  <c r="BR186" i="13"/>
  <c r="BR5" i="13"/>
  <c r="BR7" i="13" s="1"/>
  <c r="BS4" i="13"/>
  <c r="AI49" i="4"/>
  <c r="AT47" i="4"/>
  <c r="AT49" i="4" s="1"/>
  <c r="T28" i="3"/>
  <c r="T30" i="3"/>
  <c r="T46" i="3" s="1"/>
  <c r="T47" i="3" s="1"/>
  <c r="T48" i="3" s="1"/>
  <c r="T49" i="3" s="1"/>
  <c r="T55" i="3" s="1"/>
  <c r="AF64" i="4"/>
  <c r="AG51" i="4"/>
  <c r="AG53" i="4" s="1"/>
  <c r="BK28" i="2"/>
  <c r="BK25" i="1"/>
  <c r="BK30" i="2"/>
  <c r="BK46" i="2" s="1"/>
  <c r="BK47" i="2" s="1"/>
  <c r="BK48" i="2" s="1"/>
  <c r="BK49" i="2" s="1"/>
  <c r="BK55" i="2" s="1"/>
  <c r="BU374" i="13"/>
  <c r="BU181" i="13"/>
  <c r="AK27" i="4"/>
  <c r="AJ49" i="4"/>
  <c r="T18" i="1"/>
  <c r="T14" i="1"/>
  <c r="T19" i="1"/>
  <c r="T17" i="1"/>
  <c r="AK47" i="4"/>
  <c r="AK49" i="4" s="1"/>
  <c r="BU223" i="13"/>
  <c r="BK15" i="2"/>
  <c r="BL9" i="2"/>
  <c r="X16" i="5"/>
  <c r="BK60" i="2"/>
  <c r="BL25" i="2" l="1"/>
  <c r="BK61" i="2"/>
  <c r="BJ15" i="1"/>
  <c r="BJ32" i="1"/>
  <c r="W15" i="5"/>
  <c r="BJ60" i="1"/>
  <c r="AG64" i="4"/>
  <c r="AH51" i="4"/>
  <c r="AH53" i="4" s="1"/>
  <c r="V28" i="2"/>
  <c r="V30" i="2"/>
  <c r="V46" i="2" s="1"/>
  <c r="V47" i="2" s="1"/>
  <c r="V48" i="2" s="1"/>
  <c r="V49" i="2" s="1"/>
  <c r="V55" i="2" s="1"/>
  <c r="BL18" i="2"/>
  <c r="BL19" i="2"/>
  <c r="BL14" i="2"/>
  <c r="BL17" i="2"/>
  <c r="Z209" i="12"/>
  <c r="Z210" i="12" s="1"/>
  <c r="Z219" i="12" s="1"/>
  <c r="Z220" i="12" s="1"/>
  <c r="Z222" i="12" s="1"/>
  <c r="Z177" i="12"/>
  <c r="U25" i="3"/>
  <c r="T62" i="3"/>
  <c r="BS370" i="13"/>
  <c r="BS376" i="13" s="1"/>
  <c r="BS363" i="13"/>
  <c r="BS340" i="13"/>
  <c r="BS328" i="13"/>
  <c r="BS229" i="13"/>
  <c r="BS298" i="13"/>
  <c r="BS284" i="13"/>
  <c r="BS253" i="13"/>
  <c r="BS120" i="13"/>
  <c r="BS271" i="13"/>
  <c r="BS186" i="13"/>
  <c r="BT4" i="13"/>
  <c r="BS6" i="13"/>
  <c r="BS5" i="13"/>
  <c r="BS7" i="13" s="1"/>
  <c r="AK63" i="4"/>
  <c r="AK52" i="4"/>
  <c r="BV213" i="13"/>
  <c r="BV214" i="13" s="1"/>
  <c r="T15" i="3"/>
  <c r="U9" i="3"/>
  <c r="T32" i="3"/>
  <c r="T61" i="3"/>
  <c r="AU17" i="5"/>
  <c r="BK28" i="1"/>
  <c r="BK61" i="1" s="1"/>
  <c r="BK30" i="1"/>
  <c r="BK46" i="1" s="1"/>
  <c r="BK47" i="1" s="1"/>
  <c r="BK48" i="1" s="1"/>
  <c r="BK49" i="1" s="1"/>
  <c r="BK55" i="1" s="1"/>
  <c r="T15" i="1"/>
  <c r="T32" i="1"/>
  <c r="U9" i="1"/>
  <c r="AU15" i="5"/>
  <c r="T60" i="1"/>
  <c r="U25" i="1"/>
  <c r="T61" i="1"/>
  <c r="HB115" i="14"/>
  <c r="HD115" i="14" s="1"/>
  <c r="HB4" i="14"/>
  <c r="HB3" i="14"/>
  <c r="HD2" i="14"/>
  <c r="HE2" i="14"/>
  <c r="AJ63" i="4"/>
  <c r="AJ52" i="4"/>
  <c r="V18" i="2"/>
  <c r="V19" i="2"/>
  <c r="V14" i="2"/>
  <c r="V17" i="2"/>
  <c r="AI63" i="4"/>
  <c r="AI52" i="4"/>
  <c r="BR122" i="13"/>
  <c r="BR121" i="13"/>
  <c r="BR123" i="13" s="1"/>
  <c r="AK58" i="4"/>
  <c r="AK28" i="4"/>
  <c r="AK30" i="4" s="1"/>
  <c r="BK18" i="3"/>
  <c r="BK19" i="3"/>
  <c r="BK14" i="3"/>
  <c r="BK17" i="3"/>
  <c r="BK9" i="1"/>
  <c r="BK32" i="2"/>
  <c r="BO224" i="13"/>
  <c r="BN226" i="13"/>
  <c r="H206" i="11"/>
  <c r="H207" i="11" s="1"/>
  <c r="H216" i="11" s="1"/>
  <c r="H217" i="11" s="1"/>
  <c r="H219" i="11" s="1"/>
  <c r="H174" i="11"/>
  <c r="U28" i="3" l="1"/>
  <c r="U30" i="3"/>
  <c r="U46" i="3" s="1"/>
  <c r="U47" i="3" s="1"/>
  <c r="U48" i="3" s="1"/>
  <c r="U49" i="3" s="1"/>
  <c r="U55" i="3" s="1"/>
  <c r="AT52" i="4"/>
  <c r="AT53" i="4" s="1"/>
  <c r="AU51" i="4" s="1"/>
  <c r="U19" i="1"/>
  <c r="U18" i="1"/>
  <c r="U14" i="1"/>
  <c r="U17" i="1"/>
  <c r="BV374" i="13"/>
  <c r="BV181" i="13"/>
  <c r="AL27" i="4"/>
  <c r="BL15" i="2"/>
  <c r="BM9" i="2"/>
  <c r="Y16" i="5"/>
  <c r="BL60" i="2"/>
  <c r="AL47" i="4"/>
  <c r="BV223" i="13"/>
  <c r="W25" i="2"/>
  <c r="V61" i="2"/>
  <c r="U19" i="3"/>
  <c r="U18" i="3"/>
  <c r="U14" i="3"/>
  <c r="U17" i="3"/>
  <c r="AH64" i="4"/>
  <c r="AI51" i="4"/>
  <c r="AI53" i="4" s="1"/>
  <c r="BK19" i="1"/>
  <c r="BK18" i="1"/>
  <c r="BK14" i="1"/>
  <c r="BK17" i="1"/>
  <c r="BK15" i="3"/>
  <c r="BK32" i="3"/>
  <c r="BL9" i="3"/>
  <c r="X17" i="5"/>
  <c r="BK61" i="3"/>
  <c r="BS122" i="13"/>
  <c r="BS121" i="13"/>
  <c r="BS123" i="13" s="1"/>
  <c r="BP224" i="13"/>
  <c r="BO226" i="13"/>
  <c r="BT370" i="13"/>
  <c r="BT376" i="13" s="1"/>
  <c r="BT340" i="13"/>
  <c r="BT253" i="13"/>
  <c r="BT328" i="13"/>
  <c r="BT363" i="13"/>
  <c r="BT186" i="13"/>
  <c r="BT298" i="13"/>
  <c r="BT284" i="13"/>
  <c r="BT271" i="13"/>
  <c r="BT120" i="13"/>
  <c r="BT229" i="13"/>
  <c r="BU4" i="13"/>
  <c r="BT6" i="13"/>
  <c r="BT5" i="13"/>
  <c r="BT7" i="13" s="1"/>
  <c r="U28" i="1"/>
  <c r="U30" i="1"/>
  <c r="U46" i="1" s="1"/>
  <c r="U47" i="1" s="1"/>
  <c r="U48" i="1" s="1"/>
  <c r="U49" i="1" s="1"/>
  <c r="U55" i="1" s="1"/>
  <c r="V32" i="2"/>
  <c r="V15" i="2"/>
  <c r="W9" i="2"/>
  <c r="AW16" i="5"/>
  <c r="V60" i="2"/>
  <c r="HE115" i="14"/>
  <c r="HG115" i="14" s="1"/>
  <c r="HE4" i="14"/>
  <c r="HE3" i="14"/>
  <c r="HH2" i="14"/>
  <c r="HG2" i="14"/>
  <c r="BL28" i="2"/>
  <c r="BL25" i="1"/>
  <c r="BL30" i="2"/>
  <c r="BL46" i="2" s="1"/>
  <c r="BL47" i="2" s="1"/>
  <c r="BL48" i="2" s="1"/>
  <c r="BL49" i="2" s="1"/>
  <c r="BL55" i="2" s="1"/>
  <c r="V9" i="3" l="1"/>
  <c r="U32" i="3"/>
  <c r="U15" i="3"/>
  <c r="AV17" i="5"/>
  <c r="U61" i="3"/>
  <c r="W28" i="2"/>
  <c r="W30" i="2"/>
  <c r="W46" i="2" s="1"/>
  <c r="W47" i="2" s="1"/>
  <c r="W48" i="2" s="1"/>
  <c r="W49" i="2" s="1"/>
  <c r="W55" i="2" s="1"/>
  <c r="AL49" i="4"/>
  <c r="AW47" i="4"/>
  <c r="AW49" i="4" s="1"/>
  <c r="AX47" i="4"/>
  <c r="AX49" i="4" s="1"/>
  <c r="AX63" i="4" s="1"/>
  <c r="AU47" i="4"/>
  <c r="AU49" i="4" s="1"/>
  <c r="BM25" i="2"/>
  <c r="BL61" i="2"/>
  <c r="BM19" i="2"/>
  <c r="BM18" i="2"/>
  <c r="BM14" i="2"/>
  <c r="BM17" i="2"/>
  <c r="BL32" i="2"/>
  <c r="AL58" i="4"/>
  <c r="AW27" i="4"/>
  <c r="AU27" i="4"/>
  <c r="AU28" i="4" s="1"/>
  <c r="AU30" i="4" s="1"/>
  <c r="AX27" i="4"/>
  <c r="AL28" i="4"/>
  <c r="AL30" i="4" s="1"/>
  <c r="BL28" i="1"/>
  <c r="BL61" i="1" s="1"/>
  <c r="BL30" i="1"/>
  <c r="BL46" i="1" s="1"/>
  <c r="BL47" i="1" s="1"/>
  <c r="BL48" i="1" s="1"/>
  <c r="BL49" i="1" s="1"/>
  <c r="BL55" i="1" s="1"/>
  <c r="V25" i="1"/>
  <c r="U61" i="1"/>
  <c r="V9" i="1"/>
  <c r="U15" i="1"/>
  <c r="U32" i="1"/>
  <c r="U60" i="1"/>
  <c r="BQ224" i="13"/>
  <c r="BP226" i="13"/>
  <c r="W18" i="2"/>
  <c r="W14" i="2"/>
  <c r="W19" i="2"/>
  <c r="W17" i="2"/>
  <c r="BL18" i="3"/>
  <c r="BL14" i="3"/>
  <c r="BL19" i="3"/>
  <c r="BL17" i="3"/>
  <c r="BL9" i="1"/>
  <c r="HH115" i="14"/>
  <c r="HJ115" i="14" s="1"/>
  <c r="HH4" i="14"/>
  <c r="HJ2" i="14"/>
  <c r="HH3" i="14"/>
  <c r="BK32" i="1"/>
  <c r="BK15" i="1"/>
  <c r="X15" i="5"/>
  <c r="BK60" i="1"/>
  <c r="BT122" i="13"/>
  <c r="BT121" i="13"/>
  <c r="BT123" i="13" s="1"/>
  <c r="AI64" i="4"/>
  <c r="AJ51" i="4"/>
  <c r="AJ53" i="4" s="1"/>
  <c r="BU363" i="13"/>
  <c r="BU271" i="13"/>
  <c r="BU340" i="13"/>
  <c r="BU370" i="13"/>
  <c r="BU376" i="13" s="1"/>
  <c r="BU328" i="13"/>
  <c r="BU284" i="13"/>
  <c r="BU253" i="13"/>
  <c r="BU120" i="13"/>
  <c r="BU229" i="13"/>
  <c r="BU298" i="13"/>
  <c r="BU186" i="13"/>
  <c r="BU5" i="13"/>
  <c r="BU7" i="13" s="1"/>
  <c r="BV4" i="13"/>
  <c r="BU6" i="13"/>
  <c r="V25" i="3"/>
  <c r="U62" i="3"/>
  <c r="V28" i="3" l="1"/>
  <c r="V30" i="3"/>
  <c r="V46" i="3" s="1"/>
  <c r="V47" i="3" s="1"/>
  <c r="V48" i="3" s="1"/>
  <c r="V49" i="3" s="1"/>
  <c r="V55" i="3" s="1"/>
  <c r="AW58" i="4"/>
  <c r="AW28" i="4"/>
  <c r="AW30" i="4" s="1"/>
  <c r="AX58" i="4"/>
  <c r="AX28" i="4"/>
  <c r="AX30" i="4" s="1"/>
  <c r="Y17" i="5"/>
  <c r="BL15" i="3"/>
  <c r="BL32" i="3"/>
  <c r="BM9" i="3"/>
  <c r="BL61" i="3"/>
  <c r="BV340" i="13"/>
  <c r="BV271" i="13"/>
  <c r="BV328" i="13"/>
  <c r="BV370" i="13"/>
  <c r="BV376" i="13" s="1"/>
  <c r="BV284" i="13"/>
  <c r="BV363" i="13"/>
  <c r="BV253" i="13"/>
  <c r="BV229" i="13"/>
  <c r="BV298" i="13"/>
  <c r="BV120" i="13"/>
  <c r="BV186" i="13"/>
  <c r="BV6" i="13"/>
  <c r="BV5" i="13"/>
  <c r="BV7" i="13" s="1"/>
  <c r="F14" i="8"/>
  <c r="W10" i="8"/>
  <c r="H14" i="8"/>
  <c r="H16" i="8" s="1"/>
  <c r="H56" i="8"/>
  <c r="D7" i="10"/>
  <c r="G10" i="8"/>
  <c r="G14" i="8"/>
  <c r="G15" i="8"/>
  <c r="D20" i="10"/>
  <c r="D8" i="10"/>
  <c r="H10" i="8"/>
  <c r="W11" i="8"/>
  <c r="C28" i="10"/>
  <c r="E15" i="8"/>
  <c r="W14" i="8"/>
  <c r="F16" i="10"/>
  <c r="W15" i="8"/>
  <c r="C12" i="10"/>
  <c r="U15" i="8"/>
  <c r="E20" i="10"/>
  <c r="P14" i="8"/>
  <c r="C20" i="10"/>
  <c r="G11" i="8"/>
  <c r="G32" i="8" s="1"/>
  <c r="F24" i="10"/>
  <c r="H15" i="8"/>
  <c r="P15" i="8"/>
  <c r="W12" i="8"/>
  <c r="N15" i="8"/>
  <c r="Q14" i="8"/>
  <c r="E10" i="8"/>
  <c r="C8" i="10"/>
  <c r="Q15" i="8"/>
  <c r="Q29" i="8" s="1"/>
  <c r="T15" i="8"/>
  <c r="C7" i="10"/>
  <c r="D28" i="10"/>
  <c r="E24" i="10"/>
  <c r="F8" i="10"/>
  <c r="D12" i="10"/>
  <c r="E11" i="8"/>
  <c r="E32" i="8" s="1"/>
  <c r="F12" i="8"/>
  <c r="F33" i="8" s="1"/>
  <c r="D24" i="10"/>
  <c r="E16" i="10"/>
  <c r="E56" i="8"/>
  <c r="H11" i="8"/>
  <c r="H32" i="8" s="1"/>
  <c r="U14" i="8"/>
  <c r="E12" i="10"/>
  <c r="G20" i="10"/>
  <c r="F11" i="8"/>
  <c r="F32" i="8" s="1"/>
  <c r="F56" i="8"/>
  <c r="F28" i="10"/>
  <c r="E12" i="8"/>
  <c r="E33" i="8" s="1"/>
  <c r="F15" i="8"/>
  <c r="R15" i="8"/>
  <c r="G12" i="8"/>
  <c r="G33" i="8" s="1"/>
  <c r="F7" i="10"/>
  <c r="E8" i="10"/>
  <c r="E28" i="10"/>
  <c r="H12" i="8"/>
  <c r="H33" i="8" s="1"/>
  <c r="T14" i="8"/>
  <c r="F20" i="10"/>
  <c r="R14" i="8"/>
  <c r="G56" i="8"/>
  <c r="G24" i="10"/>
  <c r="C24" i="10"/>
  <c r="S15" i="8"/>
  <c r="S14" i="8"/>
  <c r="G8" i="10"/>
  <c r="O15" i="8"/>
  <c r="O29" i="8" s="1"/>
  <c r="G7" i="10"/>
  <c r="E7" i="10"/>
  <c r="E14" i="8"/>
  <c r="E16" i="8" s="1"/>
  <c r="F10" i="8"/>
  <c r="D16" i="10"/>
  <c r="G28" i="10"/>
  <c r="F12" i="10"/>
  <c r="N14" i="8"/>
  <c r="C16" i="10"/>
  <c r="O14" i="8"/>
  <c r="G16" i="10"/>
  <c r="G12" i="10"/>
  <c r="L15" i="8"/>
  <c r="H24" i="10"/>
  <c r="H7" i="10"/>
  <c r="H20" i="10"/>
  <c r="H12" i="10"/>
  <c r="I24" i="10"/>
  <c r="I8" i="10"/>
  <c r="L14" i="8"/>
  <c r="I20" i="10"/>
  <c r="I28" i="10"/>
  <c r="M14" i="8"/>
  <c r="I12" i="10"/>
  <c r="M15" i="8"/>
  <c r="I7" i="10"/>
  <c r="H28" i="10"/>
  <c r="H8" i="10"/>
  <c r="H16" i="10"/>
  <c r="J24" i="10"/>
  <c r="J7" i="10"/>
  <c r="J20" i="10"/>
  <c r="J8" i="10"/>
  <c r="K14" i="8"/>
  <c r="I16" i="10"/>
  <c r="L28" i="10"/>
  <c r="K20" i="10"/>
  <c r="L8" i="10"/>
  <c r="J14" i="8"/>
  <c r="K7" i="10"/>
  <c r="L12" i="10"/>
  <c r="M12" i="10"/>
  <c r="I14" i="8"/>
  <c r="J28" i="10"/>
  <c r="J12" i="10"/>
  <c r="K12" i="10"/>
  <c r="K15" i="8"/>
  <c r="K29" i="8" s="1"/>
  <c r="K8" i="10"/>
  <c r="L20" i="10"/>
  <c r="K28" i="10"/>
  <c r="L7" i="10"/>
  <c r="L9" i="10" s="1"/>
  <c r="J16" i="10"/>
  <c r="K16" i="10"/>
  <c r="I15" i="8"/>
  <c r="J15" i="8"/>
  <c r="J29" i="8" s="1"/>
  <c r="L16" i="10"/>
  <c r="M7" i="10"/>
  <c r="K24" i="10"/>
  <c r="L24" i="10"/>
  <c r="P12" i="10"/>
  <c r="M28" i="10"/>
  <c r="N16" i="10"/>
  <c r="M16" i="10"/>
  <c r="N28" i="10"/>
  <c r="M24" i="10"/>
  <c r="N8" i="10"/>
  <c r="M20" i="10"/>
  <c r="M8" i="10"/>
  <c r="N24" i="10"/>
  <c r="O24" i="10"/>
  <c r="N12" i="10"/>
  <c r="N20" i="10"/>
  <c r="O8" i="10"/>
  <c r="O28" i="10"/>
  <c r="O20" i="10"/>
  <c r="N7" i="10"/>
  <c r="O12" i="10"/>
  <c r="P16" i="10"/>
  <c r="P8" i="10"/>
  <c r="P24" i="10"/>
  <c r="P28" i="10"/>
  <c r="O7" i="10"/>
  <c r="O16" i="10"/>
  <c r="P7" i="10"/>
  <c r="P20" i="10"/>
  <c r="S20" i="10"/>
  <c r="R28" i="10"/>
  <c r="S12" i="10"/>
  <c r="Q16" i="10"/>
  <c r="S16" i="10"/>
  <c r="S8" i="10"/>
  <c r="Q7" i="10"/>
  <c r="R16" i="10"/>
  <c r="Q20" i="10"/>
  <c r="R20" i="10"/>
  <c r="Q8" i="10"/>
  <c r="R7" i="10"/>
  <c r="R24" i="10"/>
  <c r="S7" i="10"/>
  <c r="Q24" i="10"/>
  <c r="U16" i="10"/>
  <c r="T28" i="10"/>
  <c r="Q28" i="10"/>
  <c r="R12" i="10"/>
  <c r="Q12" i="10"/>
  <c r="R8" i="10"/>
  <c r="U12" i="10"/>
  <c r="T20" i="10"/>
  <c r="S28" i="10"/>
  <c r="V20" i="10"/>
  <c r="T16" i="10"/>
  <c r="S24" i="10"/>
  <c r="T12" i="10"/>
  <c r="T7" i="10"/>
  <c r="T8" i="10"/>
  <c r="T24" i="10"/>
  <c r="U20" i="10"/>
  <c r="V12" i="10"/>
  <c r="V7" i="10"/>
  <c r="U7" i="10"/>
  <c r="W12" i="10"/>
  <c r="V24" i="10"/>
  <c r="U8" i="10"/>
  <c r="V28" i="10"/>
  <c r="U28" i="10"/>
  <c r="V8" i="10"/>
  <c r="W7" i="10"/>
  <c r="X12" i="10"/>
  <c r="X16" i="10"/>
  <c r="U24" i="10"/>
  <c r="W8" i="10"/>
  <c r="W28" i="10"/>
  <c r="W24" i="10"/>
  <c r="X28" i="10"/>
  <c r="V16" i="10"/>
  <c r="Y24" i="10"/>
  <c r="Z24" i="10"/>
  <c r="W16" i="10"/>
  <c r="X8" i="10"/>
  <c r="W20" i="10"/>
  <c r="Z12" i="10"/>
  <c r="X20" i="10"/>
  <c r="X7" i="10"/>
  <c r="X24" i="10"/>
  <c r="Z7" i="10"/>
  <c r="Z20" i="10"/>
  <c r="Y7" i="10"/>
  <c r="Y9" i="10" s="1"/>
  <c r="Y12" i="10"/>
  <c r="Y20" i="10"/>
  <c r="Z28" i="10"/>
  <c r="Y16" i="10"/>
  <c r="AB7" i="10"/>
  <c r="Y8" i="10"/>
  <c r="AA8" i="10"/>
  <c r="AB28" i="10"/>
  <c r="AA7" i="10"/>
  <c r="AA24" i="10"/>
  <c r="AA28" i="10"/>
  <c r="Z8" i="10"/>
  <c r="AA16" i="10"/>
  <c r="AB8" i="10"/>
  <c r="Z16" i="10"/>
  <c r="AA20" i="10"/>
  <c r="Y28" i="10"/>
  <c r="AA12" i="10"/>
  <c r="AB12" i="10"/>
  <c r="AE8" i="10"/>
  <c r="AC7" i="10"/>
  <c r="AC9" i="10" s="1"/>
  <c r="AB16" i="10"/>
  <c r="AC16" i="10"/>
  <c r="AC12" i="10"/>
  <c r="AC24" i="10"/>
  <c r="AB24" i="10"/>
  <c r="AC28" i="10"/>
  <c r="AD12" i="10"/>
  <c r="AF24" i="10"/>
  <c r="AC20" i="10"/>
  <c r="AB20" i="10"/>
  <c r="AE7" i="10"/>
  <c r="AE9" i="10" s="1"/>
  <c r="AD7" i="10"/>
  <c r="AE16" i="10"/>
  <c r="AD20" i="10"/>
  <c r="AD8" i="10"/>
  <c r="AE24" i="10"/>
  <c r="AC8" i="10"/>
  <c r="AE28" i="10"/>
  <c r="AD28" i="10"/>
  <c r="AE20" i="10"/>
  <c r="AD24" i="10"/>
  <c r="AD16" i="10"/>
  <c r="AF28" i="10"/>
  <c r="AF20" i="10"/>
  <c r="AI7" i="10"/>
  <c r="AF8" i="10"/>
  <c r="AE12" i="10"/>
  <c r="AF12" i="10"/>
  <c r="AF16" i="10"/>
  <c r="AG28" i="10"/>
  <c r="AF7" i="10"/>
  <c r="AH12" i="10"/>
  <c r="AG20" i="10"/>
  <c r="AG16" i="10"/>
  <c r="AG12" i="10"/>
  <c r="AG8" i="10"/>
  <c r="AH28" i="10"/>
  <c r="AG24" i="10"/>
  <c r="AI28" i="10"/>
  <c r="AK16" i="10"/>
  <c r="AH20" i="10"/>
  <c r="AI16" i="10"/>
  <c r="AI8" i="10"/>
  <c r="AH7" i="10"/>
  <c r="AH9" i="10" s="1"/>
  <c r="AH24" i="10"/>
  <c r="AG7" i="10"/>
  <c r="AI24" i="10"/>
  <c r="AI20" i="10"/>
  <c r="AH16" i="10"/>
  <c r="AJ8" i="10"/>
  <c r="AI12" i="10"/>
  <c r="AJ20" i="10"/>
  <c r="AH8" i="10"/>
  <c r="AK7" i="10"/>
  <c r="AM28" i="10"/>
  <c r="AK8" i="10"/>
  <c r="AJ28" i="10"/>
  <c r="AJ7" i="10"/>
  <c r="AJ12" i="10"/>
  <c r="AL16" i="10"/>
  <c r="AK28" i="10"/>
  <c r="AK12" i="10"/>
  <c r="AL28" i="10"/>
  <c r="AL20" i="10"/>
  <c r="AL24" i="10"/>
  <c r="AL7" i="10"/>
  <c r="AL12" i="10"/>
  <c r="AJ16" i="10"/>
  <c r="AN12" i="10"/>
  <c r="AK20" i="10"/>
  <c r="AJ24" i="10"/>
  <c r="AK24" i="10"/>
  <c r="AN7" i="10"/>
  <c r="AO20" i="10"/>
  <c r="AN24" i="10"/>
  <c r="AM16" i="10"/>
  <c r="AM8" i="10"/>
  <c r="AM24" i="10"/>
  <c r="AM20" i="10"/>
  <c r="AL8" i="10"/>
  <c r="AM7" i="10"/>
  <c r="AN16" i="10"/>
  <c r="AQ24" i="10"/>
  <c r="AN28" i="10"/>
  <c r="AP20" i="10"/>
  <c r="W40" i="8"/>
  <c r="AN20" i="10"/>
  <c r="AN8" i="10"/>
  <c r="AM12" i="10"/>
  <c r="AO8" i="10"/>
  <c r="AO24" i="10"/>
  <c r="AO7" i="10"/>
  <c r="AO16" i="10"/>
  <c r="AO28" i="10"/>
  <c r="AQ16" i="10"/>
  <c r="AO12" i="10"/>
  <c r="AQ7" i="10"/>
  <c r="AQ20" i="10"/>
  <c r="AP16" i="10"/>
  <c r="AP8" i="10"/>
  <c r="AP24" i="10"/>
  <c r="AQ12" i="10"/>
  <c r="AP12" i="10"/>
  <c r="AP7" i="10"/>
  <c r="AP28" i="10"/>
  <c r="AQ8" i="10"/>
  <c r="AR20" i="10"/>
  <c r="AR28" i="10"/>
  <c r="AT28" i="10"/>
  <c r="AR7" i="10"/>
  <c r="AR12" i="10"/>
  <c r="AQ28" i="10"/>
  <c r="AR24" i="10"/>
  <c r="AR16" i="10"/>
  <c r="AR8" i="10"/>
  <c r="AS28" i="10"/>
  <c r="AS16" i="10"/>
  <c r="AT16" i="10"/>
  <c r="AU7" i="10"/>
  <c r="AT20" i="10"/>
  <c r="AS7" i="10"/>
  <c r="AV16" i="10"/>
  <c r="AS8" i="10"/>
  <c r="AV7" i="10"/>
  <c r="AU28" i="10"/>
  <c r="AT7" i="10"/>
  <c r="AT12" i="10"/>
  <c r="AS12" i="10"/>
  <c r="AT24" i="10"/>
  <c r="AT8" i="10"/>
  <c r="AU8" i="10"/>
  <c r="AS24" i="10"/>
  <c r="AS20" i="10"/>
  <c r="AU16" i="10"/>
  <c r="AV12" i="10"/>
  <c r="AU12" i="10"/>
  <c r="AV28" i="10"/>
  <c r="AV20" i="10"/>
  <c r="AU24" i="10"/>
  <c r="AU20" i="10"/>
  <c r="AV24" i="10"/>
  <c r="AX20" i="10"/>
  <c r="AX24" i="10"/>
  <c r="AW24" i="10"/>
  <c r="AW8" i="10"/>
  <c r="AV8" i="10"/>
  <c r="AX7" i="10"/>
  <c r="AX8" i="10"/>
  <c r="AW16" i="10"/>
  <c r="AX12" i="10"/>
  <c r="AX16" i="10"/>
  <c r="AW7" i="10"/>
  <c r="AZ28" i="10"/>
  <c r="AW28" i="10"/>
  <c r="AX28" i="10"/>
  <c r="AW20" i="10"/>
  <c r="AW12" i="10"/>
  <c r="BA7" i="10"/>
  <c r="AY24" i="10"/>
  <c r="AY8" i="10"/>
  <c r="AY20" i="10"/>
  <c r="AY7" i="10"/>
  <c r="BA12" i="10"/>
  <c r="AZ8" i="10"/>
  <c r="AZ12" i="10"/>
  <c r="AY16" i="10"/>
  <c r="BA24" i="10"/>
  <c r="AY28" i="10"/>
  <c r="AZ24" i="10"/>
  <c r="AY12" i="10"/>
  <c r="AZ20" i="10"/>
  <c r="BB7" i="10"/>
  <c r="BB9" i="10" s="1"/>
  <c r="AZ7" i="10"/>
  <c r="AZ16" i="10"/>
  <c r="BB8" i="10"/>
  <c r="BC28" i="10"/>
  <c r="BA16" i="10"/>
  <c r="BA8" i="10"/>
  <c r="BA20" i="10"/>
  <c r="BA28" i="10"/>
  <c r="BB20" i="10"/>
  <c r="BB16" i="10"/>
  <c r="BB28" i="10"/>
  <c r="BC8" i="10"/>
  <c r="BC12" i="10"/>
  <c r="BB24" i="10"/>
  <c r="BD8" i="10"/>
  <c r="BD24" i="10"/>
  <c r="BE28" i="10"/>
  <c r="BE24" i="10"/>
  <c r="BC7" i="10"/>
  <c r="BB12" i="10"/>
  <c r="BC20" i="10"/>
  <c r="BC24" i="10"/>
  <c r="BD7" i="10"/>
  <c r="BC16" i="10"/>
  <c r="BD12" i="10"/>
  <c r="BD28" i="10"/>
  <c r="BE16" i="10"/>
  <c r="BE20" i="10"/>
  <c r="BE7" i="10"/>
  <c r="BD16" i="10"/>
  <c r="BF7" i="10"/>
  <c r="BF28" i="10"/>
  <c r="BD20" i="10"/>
  <c r="BG8" i="10"/>
  <c r="BI20" i="10"/>
  <c r="BE12" i="10"/>
  <c r="BE8" i="10"/>
  <c r="BG28" i="10"/>
  <c r="BF8" i="10"/>
  <c r="BG12" i="10"/>
  <c r="BI8" i="10"/>
  <c r="BH7" i="10"/>
  <c r="BG20" i="10"/>
  <c r="BH8" i="10"/>
  <c r="BF16" i="10"/>
  <c r="BH16" i="10"/>
  <c r="BG24" i="10"/>
  <c r="BH20" i="10"/>
  <c r="BG7" i="10"/>
  <c r="BF20" i="10"/>
  <c r="BF24" i="10"/>
  <c r="BF12" i="10"/>
  <c r="BG16" i="10"/>
  <c r="BH12" i="10"/>
  <c r="BI12" i="10"/>
  <c r="BH24" i="10"/>
  <c r="BI7" i="10"/>
  <c r="BI9" i="10" s="1"/>
  <c r="BI16" i="10"/>
  <c r="BI24" i="10"/>
  <c r="BI28" i="10"/>
  <c r="BH28" i="10"/>
  <c r="G40" i="8"/>
  <c r="G41" i="8" s="1"/>
  <c r="BJ20" i="10"/>
  <c r="BJ7" i="10"/>
  <c r="BJ24" i="10"/>
  <c r="BJ16" i="10"/>
  <c r="BJ12" i="10"/>
  <c r="BJ28" i="10"/>
  <c r="BJ8" i="10"/>
  <c r="F40" i="8"/>
  <c r="F41" i="8" s="1"/>
  <c r="BU121" i="13"/>
  <c r="BU123" i="13" s="1"/>
  <c r="BU122" i="13"/>
  <c r="BM15" i="2"/>
  <c r="BN9" i="2"/>
  <c r="Z16" i="5"/>
  <c r="BM60" i="2"/>
  <c r="F9" i="2"/>
  <c r="BM28" i="2"/>
  <c r="BM25" i="1"/>
  <c r="BM30" i="2"/>
  <c r="BM46" i="2" s="1"/>
  <c r="BM47" i="2" s="1"/>
  <c r="BM48" i="2" s="1"/>
  <c r="BM49" i="2" s="1"/>
  <c r="BM55" i="2" s="1"/>
  <c r="BR224" i="13"/>
  <c r="BQ226" i="13"/>
  <c r="W15" i="2"/>
  <c r="W32" i="2"/>
  <c r="X9" i="2"/>
  <c r="AS16" i="5"/>
  <c r="AU16" i="5"/>
  <c r="W60" i="2"/>
  <c r="AX16" i="5"/>
  <c r="AW63" i="4"/>
  <c r="AW52" i="4"/>
  <c r="AW53" i="4" s="1"/>
  <c r="AW64" i="4" s="1"/>
  <c r="AK51" i="4"/>
  <c r="AK53" i="4" s="1"/>
  <c r="AJ64" i="4"/>
  <c r="AL63" i="4"/>
  <c r="AL52" i="4"/>
  <c r="X25" i="2"/>
  <c r="W61" i="2"/>
  <c r="V19" i="1"/>
  <c r="V14" i="1"/>
  <c r="V18" i="1"/>
  <c r="V17" i="1"/>
  <c r="V28" i="1"/>
  <c r="V30" i="1"/>
  <c r="V46" i="1" s="1"/>
  <c r="V47" i="1" s="1"/>
  <c r="V48" i="1" s="1"/>
  <c r="V49" i="1" s="1"/>
  <c r="V55" i="1" s="1"/>
  <c r="BL18" i="1"/>
  <c r="BL14" i="1"/>
  <c r="BL19" i="1"/>
  <c r="BL17" i="1"/>
  <c r="V14" i="3"/>
  <c r="V18" i="3"/>
  <c r="V19" i="3"/>
  <c r="V17" i="3"/>
  <c r="X9" i="10" l="1"/>
  <c r="BO12" i="10"/>
  <c r="S9" i="10"/>
  <c r="I16" i="8"/>
  <c r="H9" i="10"/>
  <c r="G9" i="10"/>
  <c r="F9" i="10"/>
  <c r="P9" i="10"/>
  <c r="R9" i="10"/>
  <c r="AO9" i="10"/>
  <c r="N9" i="10"/>
  <c r="N13" i="10" s="1"/>
  <c r="S11" i="8"/>
  <c r="S32" i="8" s="1"/>
  <c r="AL9" i="10"/>
  <c r="AL13" i="10" s="1"/>
  <c r="BL28" i="10"/>
  <c r="I9" i="10"/>
  <c r="AQ9" i="10"/>
  <c r="AQ13" i="10" s="1"/>
  <c r="M29" i="8"/>
  <c r="E9" i="10"/>
  <c r="AK9" i="10"/>
  <c r="K9" i="10"/>
  <c r="V9" i="10"/>
  <c r="BA9" i="10"/>
  <c r="AI9" i="10"/>
  <c r="AI10" i="10" s="1"/>
  <c r="S29" i="8"/>
  <c r="BD9" i="10"/>
  <c r="BD10" i="10" s="1"/>
  <c r="AX9" i="10"/>
  <c r="AX10" i="10" s="1"/>
  <c r="W16" i="8"/>
  <c r="AU52" i="4"/>
  <c r="AU53" i="4" s="1"/>
  <c r="AX52" i="4"/>
  <c r="AX53" i="4" s="1"/>
  <c r="AX64" i="4" s="1"/>
  <c r="BB10" i="10"/>
  <c r="BB13" i="10"/>
  <c r="AV9" i="10"/>
  <c r="BN16" i="10"/>
  <c r="F34" i="8"/>
  <c r="F60" i="8"/>
  <c r="R56" i="8"/>
  <c r="U56" i="8"/>
  <c r="O56" i="8"/>
  <c r="T56" i="8"/>
  <c r="S56" i="8"/>
  <c r="K56" i="8"/>
  <c r="N56" i="8"/>
  <c r="L56" i="8"/>
  <c r="I56" i="8"/>
  <c r="J56" i="8"/>
  <c r="Q56" i="8"/>
  <c r="M56" i="8"/>
  <c r="P56" i="8"/>
  <c r="T12" i="8"/>
  <c r="T33" i="8" s="1"/>
  <c r="R11" i="8"/>
  <c r="R32" i="8" s="1"/>
  <c r="P10" i="8"/>
  <c r="T11" i="8"/>
  <c r="T32" i="8" s="1"/>
  <c r="K10" i="8"/>
  <c r="O12" i="8"/>
  <c r="O33" i="8" s="1"/>
  <c r="N12" i="8"/>
  <c r="N33" i="8" s="1"/>
  <c r="R12" i="8"/>
  <c r="R33" i="8" s="1"/>
  <c r="U10" i="8"/>
  <c r="S10" i="8"/>
  <c r="J11" i="8"/>
  <c r="J32" i="8" s="1"/>
  <c r="I12" i="8"/>
  <c r="I33" i="8" s="1"/>
  <c r="N10" i="8"/>
  <c r="K11" i="8"/>
  <c r="K32" i="8" s="1"/>
  <c r="L10" i="8"/>
  <c r="U11" i="8"/>
  <c r="U32" i="8" s="1"/>
  <c r="P12" i="8"/>
  <c r="P33" i="8" s="1"/>
  <c r="Q12" i="8"/>
  <c r="Q33" i="8" s="1"/>
  <c r="M10" i="8"/>
  <c r="J12" i="8"/>
  <c r="J33" i="8" s="1"/>
  <c r="S12" i="8"/>
  <c r="S33" i="8" s="1"/>
  <c r="M12" i="8"/>
  <c r="M33" i="8" s="1"/>
  <c r="O11" i="8"/>
  <c r="O32" i="8" s="1"/>
  <c r="Q11" i="8"/>
  <c r="Q32" i="8" s="1"/>
  <c r="T10" i="8"/>
  <c r="J10" i="8"/>
  <c r="I11" i="8"/>
  <c r="I32" i="8" s="1"/>
  <c r="I10" i="8"/>
  <c r="K12" i="8"/>
  <c r="K33" i="8" s="1"/>
  <c r="N11" i="8"/>
  <c r="N32" i="8" s="1"/>
  <c r="P11" i="8"/>
  <c r="P32" i="8" s="1"/>
  <c r="O10" i="8"/>
  <c r="M11" i="8"/>
  <c r="M32" i="8" s="1"/>
  <c r="L11" i="8"/>
  <c r="L32" i="8" s="1"/>
  <c r="U12" i="8"/>
  <c r="U33" i="8" s="1"/>
  <c r="Q10" i="8"/>
  <c r="L12" i="8"/>
  <c r="L33" i="8" s="1"/>
  <c r="R10" i="8"/>
  <c r="P40" i="8"/>
  <c r="P41" i="8" s="1"/>
  <c r="K40" i="8"/>
  <c r="K41" i="8" s="1"/>
  <c r="N40" i="8"/>
  <c r="N41" i="8" s="1"/>
  <c r="M40" i="8"/>
  <c r="M41" i="8" s="1"/>
  <c r="T40" i="8"/>
  <c r="T41" i="8" s="1"/>
  <c r="L40" i="8"/>
  <c r="L41" i="8" s="1"/>
  <c r="S40" i="8"/>
  <c r="S41" i="8" s="1"/>
  <c r="Q40" i="8"/>
  <c r="Q41" i="8" s="1"/>
  <c r="R40" i="8"/>
  <c r="R41" i="8" s="1"/>
  <c r="O40" i="8"/>
  <c r="O41" i="8" s="1"/>
  <c r="I40" i="8"/>
  <c r="I41" i="8" s="1"/>
  <c r="U40" i="8"/>
  <c r="U41" i="8" s="1"/>
  <c r="J40" i="8"/>
  <c r="J41" i="8" s="1"/>
  <c r="Y13" i="10"/>
  <c r="Y10" i="10"/>
  <c r="S13" i="10"/>
  <c r="S10" i="10"/>
  <c r="BL20" i="10"/>
  <c r="L13" i="10"/>
  <c r="L10" i="10"/>
  <c r="AS9" i="10"/>
  <c r="AQ10" i="10"/>
  <c r="AN9" i="10"/>
  <c r="Z9" i="10"/>
  <c r="R13" i="10"/>
  <c r="R10" i="10"/>
  <c r="BL8" i="10"/>
  <c r="G13" i="10"/>
  <c r="G10" i="10"/>
  <c r="U16" i="8"/>
  <c r="U28" i="8"/>
  <c r="P28" i="8"/>
  <c r="P16" i="8"/>
  <c r="BV122" i="13"/>
  <c r="BV121" i="13"/>
  <c r="BV123" i="13" s="1"/>
  <c r="E57" i="8"/>
  <c r="F57" i="8"/>
  <c r="H57" i="8"/>
  <c r="O57" i="8"/>
  <c r="P57" i="8"/>
  <c r="R57" i="8"/>
  <c r="T57" i="8"/>
  <c r="G57" i="8"/>
  <c r="Q57" i="8"/>
  <c r="U57" i="8"/>
  <c r="S57" i="8"/>
  <c r="N57" i="8"/>
  <c r="J57" i="8"/>
  <c r="L57" i="8"/>
  <c r="M57" i="8"/>
  <c r="K57" i="8"/>
  <c r="I57" i="8"/>
  <c r="BO28" i="10"/>
  <c r="AC13" i="10"/>
  <c r="AC10" i="10"/>
  <c r="U9" i="10"/>
  <c r="BC9" i="10"/>
  <c r="AU9" i="10"/>
  <c r="X10" i="10"/>
  <c r="X13" i="10"/>
  <c r="V10" i="10"/>
  <c r="V13" i="10"/>
  <c r="M16" i="8"/>
  <c r="M28" i="8"/>
  <c r="U29" i="8"/>
  <c r="BO16" i="10"/>
  <c r="AG9" i="10"/>
  <c r="BL24" i="10"/>
  <c r="S16" i="8"/>
  <c r="S28" i="8"/>
  <c r="E13" i="10"/>
  <c r="E10" i="10"/>
  <c r="BM12" i="10"/>
  <c r="AO13" i="10"/>
  <c r="AO10" i="10"/>
  <c r="AH13" i="10"/>
  <c r="AH10" i="10"/>
  <c r="Q9" i="10"/>
  <c r="L28" i="8"/>
  <c r="L16" i="8"/>
  <c r="BH9" i="10"/>
  <c r="BM20" i="10"/>
  <c r="BJ9" i="10"/>
  <c r="X14" i="2"/>
  <c r="X18" i="2"/>
  <c r="X19" i="2"/>
  <c r="X17" i="2"/>
  <c r="AY9" i="10"/>
  <c r="BO7" i="10"/>
  <c r="AL10" i="10"/>
  <c r="T9" i="10"/>
  <c r="V15" i="3"/>
  <c r="W9" i="3"/>
  <c r="V32" i="3"/>
  <c r="AW17" i="5"/>
  <c r="V61" i="3"/>
  <c r="BO20" i="10"/>
  <c r="BN12" i="10"/>
  <c r="R16" i="8"/>
  <c r="R28" i="8"/>
  <c r="H62" i="8"/>
  <c r="S62" i="8"/>
  <c r="F62" i="8"/>
  <c r="N62" i="8"/>
  <c r="E62" i="8"/>
  <c r="G62" i="8"/>
  <c r="P62" i="8"/>
  <c r="U62" i="8"/>
  <c r="R62" i="8"/>
  <c r="T62" i="8"/>
  <c r="Q62" i="8"/>
  <c r="O62" i="8"/>
  <c r="M62" i="8"/>
  <c r="L62" i="8"/>
  <c r="J62" i="8"/>
  <c r="K62" i="8"/>
  <c r="I62" i="8"/>
  <c r="BM16" i="10"/>
  <c r="K13" i="10"/>
  <c r="K10" i="10"/>
  <c r="J28" i="8"/>
  <c r="J16" i="8"/>
  <c r="J30" i="8" s="1"/>
  <c r="H13" i="10"/>
  <c r="H10" i="10"/>
  <c r="T16" i="8"/>
  <c r="T28" i="8"/>
  <c r="H34" i="8"/>
  <c r="H60" i="8"/>
  <c r="BO24" i="10"/>
  <c r="BL15" i="1"/>
  <c r="BL32" i="1"/>
  <c r="Y15" i="5"/>
  <c r="BL60" i="1"/>
  <c r="BS224" i="13"/>
  <c r="BR226" i="13"/>
  <c r="BA10" i="10"/>
  <c r="BA13" i="10"/>
  <c r="AR9" i="10"/>
  <c r="BM28" i="10"/>
  <c r="C9" i="10"/>
  <c r="BM19" i="3"/>
  <c r="BM18" i="3"/>
  <c r="BM14" i="3"/>
  <c r="BM17" i="3"/>
  <c r="BM9" i="1"/>
  <c r="BM24" i="10"/>
  <c r="L29" i="8"/>
  <c r="T29" i="8"/>
  <c r="BO8" i="10"/>
  <c r="P13" i="10"/>
  <c r="P10" i="10"/>
  <c r="BL16" i="10"/>
  <c r="F13" i="10"/>
  <c r="F10" i="10"/>
  <c r="G16" i="8"/>
  <c r="AD9" i="10"/>
  <c r="BN25" i="2"/>
  <c r="BM61" i="2"/>
  <c r="AJ9" i="10"/>
  <c r="BM8" i="10"/>
  <c r="BL7" i="10"/>
  <c r="O9" i="10"/>
  <c r="K16" i="8"/>
  <c r="K28" i="8"/>
  <c r="O28" i="8"/>
  <c r="O16" i="8"/>
  <c r="E60" i="8"/>
  <c r="E34" i="8"/>
  <c r="G34" i="8"/>
  <c r="G60" i="8"/>
  <c r="BI10" i="10"/>
  <c r="BI13" i="10"/>
  <c r="BE9" i="10"/>
  <c r="AM9" i="10"/>
  <c r="BN7" i="10"/>
  <c r="M9" i="10"/>
  <c r="R29" i="8"/>
  <c r="Q16" i="8"/>
  <c r="Q30" i="8" s="1"/>
  <c r="Q28" i="8"/>
  <c r="D9" i="10"/>
  <c r="W9" i="1"/>
  <c r="V15" i="1"/>
  <c r="V32" i="1"/>
  <c r="AW15" i="5"/>
  <c r="V60" i="1"/>
  <c r="AW9" i="10"/>
  <c r="AP9" i="10"/>
  <c r="AB9" i="10"/>
  <c r="N28" i="8"/>
  <c r="N16" i="8"/>
  <c r="N29" i="8"/>
  <c r="BM28" i="1"/>
  <c r="BM61" i="1" s="1"/>
  <c r="BM30" i="1"/>
  <c r="BM46" i="1" s="1"/>
  <c r="BM47" i="1" s="1"/>
  <c r="BM48" i="1" s="1"/>
  <c r="BM49" i="1" s="1"/>
  <c r="BM55" i="1" s="1"/>
  <c r="AA9" i="10"/>
  <c r="BM7" i="10"/>
  <c r="W25" i="1"/>
  <c r="V61" i="1"/>
  <c r="F18" i="2"/>
  <c r="F19" i="2"/>
  <c r="F14" i="2"/>
  <c r="F17" i="2"/>
  <c r="BN20" i="10"/>
  <c r="BN28" i="10"/>
  <c r="AF9" i="10"/>
  <c r="W9" i="10"/>
  <c r="J9" i="10"/>
  <c r="I10" i="10"/>
  <c r="I13" i="10"/>
  <c r="AL51" i="4"/>
  <c r="AL53" i="4" s="1"/>
  <c r="AL64" i="4" s="1"/>
  <c r="AK64" i="4"/>
  <c r="BN19" i="2"/>
  <c r="BN14" i="2"/>
  <c r="BN18" i="2"/>
  <c r="BN17" i="2"/>
  <c r="AT9" i="10"/>
  <c r="BN24" i="10"/>
  <c r="AK13" i="10"/>
  <c r="AK10" i="10"/>
  <c r="P29" i="8"/>
  <c r="BF9" i="10"/>
  <c r="AE13" i="10"/>
  <c r="AE10" i="10"/>
  <c r="X28" i="2"/>
  <c r="X30" i="2"/>
  <c r="X46" i="2" s="1"/>
  <c r="X47" i="2" s="1"/>
  <c r="X48" i="2" s="1"/>
  <c r="X49" i="2" s="1"/>
  <c r="X55" i="2" s="1"/>
  <c r="BM32" i="2"/>
  <c r="BG9" i="10"/>
  <c r="AZ9" i="10"/>
  <c r="BN8" i="10"/>
  <c r="BL12" i="10"/>
  <c r="F16" i="8"/>
  <c r="W25" i="3"/>
  <c r="V62" i="3"/>
  <c r="M30" i="8" l="1"/>
  <c r="BO9" i="10"/>
  <c r="N10" i="10"/>
  <c r="BM9" i="10"/>
  <c r="BL9" i="10"/>
  <c r="R30" i="8"/>
  <c r="S30" i="8"/>
  <c r="BD13" i="10"/>
  <c r="K30" i="8"/>
  <c r="AX13" i="10"/>
  <c r="AX17" i="10" s="1"/>
  <c r="N30" i="8"/>
  <c r="AI13" i="10"/>
  <c r="AI17" i="10" s="1"/>
  <c r="T30" i="8"/>
  <c r="U10" i="10"/>
  <c r="U13" i="10"/>
  <c r="T34" i="8"/>
  <c r="T60" i="8"/>
  <c r="Q13" i="10"/>
  <c r="Q10" i="10"/>
  <c r="AK14" i="10"/>
  <c r="AK17" i="10"/>
  <c r="AA13" i="10"/>
  <c r="AA10" i="10"/>
  <c r="AP13" i="10"/>
  <c r="AP10" i="10"/>
  <c r="H17" i="10"/>
  <c r="H14" i="10"/>
  <c r="AH14" i="10"/>
  <c r="AH17" i="10"/>
  <c r="AC14" i="10"/>
  <c r="AC17" i="10"/>
  <c r="U30" i="8"/>
  <c r="BM14" i="1"/>
  <c r="BM19" i="1"/>
  <c r="BM18" i="1"/>
  <c r="BM17" i="1"/>
  <c r="AO17" i="10"/>
  <c r="AO14" i="10"/>
  <c r="G17" i="10"/>
  <c r="G14" i="10"/>
  <c r="AB10" i="10"/>
  <c r="AB13" i="10"/>
  <c r="O30" i="8"/>
  <c r="BM13" i="10"/>
  <c r="BM10" i="10"/>
  <c r="AT10" i="10"/>
  <c r="AT13" i="10"/>
  <c r="BM32" i="3"/>
  <c r="BM15" i="3"/>
  <c r="BN9" i="3"/>
  <c r="Z17" i="5"/>
  <c r="BM61" i="3"/>
  <c r="F9" i="3"/>
  <c r="K14" i="10"/>
  <c r="K17" i="10"/>
  <c r="M34" i="8"/>
  <c r="M60" i="8"/>
  <c r="E17" i="10"/>
  <c r="E14" i="10"/>
  <c r="R14" i="10"/>
  <c r="R17" i="10"/>
  <c r="Z13" i="10"/>
  <c r="Z10" i="10"/>
  <c r="AW10" i="10"/>
  <c r="AW13" i="10"/>
  <c r="C13" i="10"/>
  <c r="C10" i="10"/>
  <c r="AI14" i="10"/>
  <c r="T10" i="10"/>
  <c r="T13" i="10"/>
  <c r="L34" i="8"/>
  <c r="L60" i="8"/>
  <c r="AN13" i="10"/>
  <c r="AN10" i="10"/>
  <c r="R34" i="8"/>
  <c r="R60" i="8"/>
  <c r="AQ14" i="10"/>
  <c r="AQ17" i="10"/>
  <c r="N34" i="8"/>
  <c r="N60" i="8"/>
  <c r="Q34" i="8"/>
  <c r="Q60" i="8"/>
  <c r="AJ13" i="10"/>
  <c r="AJ10" i="10"/>
  <c r="AS10" i="10"/>
  <c r="AS13" i="10"/>
  <c r="S34" i="8"/>
  <c r="S60" i="8"/>
  <c r="W19" i="3"/>
  <c r="W14" i="3"/>
  <c r="W18" i="3"/>
  <c r="W17" i="3"/>
  <c r="AX14" i="10"/>
  <c r="O10" i="10"/>
  <c r="O13" i="10"/>
  <c r="AG13" i="10"/>
  <c r="AG10" i="10"/>
  <c r="L14" i="10"/>
  <c r="L17" i="10"/>
  <c r="U34" i="8"/>
  <c r="U60" i="8"/>
  <c r="O34" i="8"/>
  <c r="O60" i="8"/>
  <c r="N14" i="10"/>
  <c r="N17" i="10"/>
  <c r="AR10" i="10"/>
  <c r="AR13" i="10"/>
  <c r="BO13" i="10"/>
  <c r="BO10" i="10"/>
  <c r="X15" i="2"/>
  <c r="X32" i="2"/>
  <c r="Y9" i="2"/>
  <c r="X60" i="2"/>
  <c r="AY16" i="5"/>
  <c r="V14" i="10"/>
  <c r="V17" i="10"/>
  <c r="BN15" i="2"/>
  <c r="BO9" i="2"/>
  <c r="AA16" i="5"/>
  <c r="BN60" i="2"/>
  <c r="BA14" i="10"/>
  <c r="BA17" i="10"/>
  <c r="AL14" i="10"/>
  <c r="AL17" i="10"/>
  <c r="W19" i="1"/>
  <c r="W14" i="1"/>
  <c r="W18" i="1"/>
  <c r="W17" i="1"/>
  <c r="AZ13" i="10"/>
  <c r="AZ10" i="10"/>
  <c r="AF13" i="10"/>
  <c r="AF10" i="10"/>
  <c r="D13" i="10"/>
  <c r="D10" i="10"/>
  <c r="AD13" i="10"/>
  <c r="AD10" i="10"/>
  <c r="BG10" i="10"/>
  <c r="BG13" i="10"/>
  <c r="BJ10" i="10"/>
  <c r="BJ13" i="10"/>
  <c r="S14" i="10"/>
  <c r="S17" i="10"/>
  <c r="AV10" i="10"/>
  <c r="AV13" i="10"/>
  <c r="M13" i="10"/>
  <c r="M10" i="10"/>
  <c r="BN9" i="10"/>
  <c r="X14" i="10"/>
  <c r="X17" i="10"/>
  <c r="K34" i="8"/>
  <c r="K60" i="8"/>
  <c r="BB14" i="10"/>
  <c r="BB17" i="10"/>
  <c r="J13" i="10"/>
  <c r="J10" i="10"/>
  <c r="W10" i="10"/>
  <c r="W13" i="10"/>
  <c r="F32" i="2"/>
  <c r="F15" i="2"/>
  <c r="F60" i="2"/>
  <c r="AM13" i="10"/>
  <c r="AM10" i="10"/>
  <c r="P17" i="10"/>
  <c r="P14" i="10"/>
  <c r="BH13" i="10"/>
  <c r="BH10" i="10"/>
  <c r="Y14" i="10"/>
  <c r="Y17" i="10"/>
  <c r="I34" i="8"/>
  <c r="I60" i="8"/>
  <c r="BL10" i="10"/>
  <c r="BL13" i="10"/>
  <c r="W28" i="3"/>
  <c r="W30" i="3"/>
  <c r="W46" i="3" s="1"/>
  <c r="W47" i="3" s="1"/>
  <c r="W48" i="3" s="1"/>
  <c r="W49" i="3" s="1"/>
  <c r="W55" i="3" s="1"/>
  <c r="I14" i="10"/>
  <c r="I17" i="10"/>
  <c r="BT224" i="13"/>
  <c r="BS226" i="13"/>
  <c r="F17" i="10"/>
  <c r="F14" i="10"/>
  <c r="Y25" i="2"/>
  <c r="X61" i="2"/>
  <c r="AE17" i="10"/>
  <c r="AE14" i="10"/>
  <c r="BF10" i="10"/>
  <c r="BF13" i="10"/>
  <c r="BE10" i="10"/>
  <c r="BE13" i="10"/>
  <c r="L30" i="8"/>
  <c r="AU10" i="10"/>
  <c r="AU13" i="10"/>
  <c r="P34" i="8"/>
  <c r="P60" i="8"/>
  <c r="BN28" i="2"/>
  <c r="BN25" i="1"/>
  <c r="BN30" i="2"/>
  <c r="BN46" i="2" s="1"/>
  <c r="BN47" i="2" s="1"/>
  <c r="BN48" i="2" s="1"/>
  <c r="BN49" i="2" s="1"/>
  <c r="BN55" i="2" s="1"/>
  <c r="AY10" i="10"/>
  <c r="AY13" i="10"/>
  <c r="W28" i="1"/>
  <c r="W30" i="1"/>
  <c r="W46" i="1" s="1"/>
  <c r="W47" i="1" s="1"/>
  <c r="W48" i="1" s="1"/>
  <c r="W49" i="1" s="1"/>
  <c r="W55" i="1" s="1"/>
  <c r="BI14" i="10"/>
  <c r="BI17" i="10"/>
  <c r="BD14" i="10"/>
  <c r="BD17" i="10"/>
  <c r="BC10" i="10"/>
  <c r="BC13" i="10"/>
  <c r="P30" i="8"/>
  <c r="J34" i="8"/>
  <c r="J60" i="8"/>
  <c r="BO25" i="2" l="1"/>
  <c r="BN61" i="2"/>
  <c r="BI18" i="10"/>
  <c r="BI21" i="10"/>
  <c r="J14" i="10"/>
  <c r="J17" i="10"/>
  <c r="AR14" i="10"/>
  <c r="AR17" i="10"/>
  <c r="R18" i="10"/>
  <c r="R21" i="10"/>
  <c r="AO21" i="10"/>
  <c r="AO18" i="10"/>
  <c r="BU224" i="13"/>
  <c r="BT226" i="13"/>
  <c r="BB18" i="10"/>
  <c r="BB21" i="10"/>
  <c r="AZ14" i="10"/>
  <c r="AZ17" i="10"/>
  <c r="AJ14" i="10"/>
  <c r="AJ17" i="10"/>
  <c r="N18" i="10"/>
  <c r="N21" i="10"/>
  <c r="E18" i="10"/>
  <c r="E21" i="10"/>
  <c r="BM32" i="1"/>
  <c r="BM15" i="1"/>
  <c r="Z15" i="5"/>
  <c r="BM60" i="1"/>
  <c r="F9" i="1"/>
  <c r="W60" i="1"/>
  <c r="X9" i="1"/>
  <c r="W32" i="1"/>
  <c r="W15" i="1"/>
  <c r="AV15" i="5"/>
  <c r="AX15" i="5"/>
  <c r="X25" i="3"/>
  <c r="W62" i="3"/>
  <c r="X18" i="10"/>
  <c r="X21" i="10"/>
  <c r="AL18" i="10"/>
  <c r="AL21" i="10"/>
  <c r="AQ18" i="10"/>
  <c r="AQ21" i="10"/>
  <c r="K18" i="10"/>
  <c r="K21" i="10"/>
  <c r="AC18" i="10"/>
  <c r="AC21" i="10"/>
  <c r="BN28" i="1"/>
  <c r="BN61" i="1" s="1"/>
  <c r="BN30" i="1"/>
  <c r="BN46" i="1" s="1"/>
  <c r="BN47" i="1" s="1"/>
  <c r="BN48" i="1" s="1"/>
  <c r="BN49" i="1" s="1"/>
  <c r="BN55" i="1" s="1"/>
  <c r="BN13" i="10"/>
  <c r="BN10" i="10"/>
  <c r="F14" i="3"/>
  <c r="F19" i="3"/>
  <c r="F18" i="3"/>
  <c r="F17" i="3"/>
  <c r="AH21" i="10"/>
  <c r="AH18" i="10"/>
  <c r="BN18" i="3"/>
  <c r="BN19" i="3"/>
  <c r="BN14" i="3"/>
  <c r="BN17" i="3"/>
  <c r="BN9" i="1"/>
  <c r="H21" i="10"/>
  <c r="H18" i="10"/>
  <c r="BL14" i="10"/>
  <c r="BL17" i="10"/>
  <c r="S18" i="10"/>
  <c r="S21" i="10"/>
  <c r="BO18" i="2"/>
  <c r="BO19" i="2"/>
  <c r="BO14" i="2"/>
  <c r="BO17" i="2"/>
  <c r="O17" i="10"/>
  <c r="O14" i="10"/>
  <c r="X25" i="1"/>
  <c r="W61" i="1"/>
  <c r="AP17" i="10"/>
  <c r="AP14" i="10"/>
  <c r="AX21" i="10"/>
  <c r="AX18" i="10"/>
  <c r="T14" i="10"/>
  <c r="T17" i="10"/>
  <c r="AT14" i="10"/>
  <c r="AT17" i="10"/>
  <c r="P21" i="10"/>
  <c r="P18" i="10"/>
  <c r="V21" i="10"/>
  <c r="V18" i="10"/>
  <c r="AA14" i="10"/>
  <c r="AA17" i="10"/>
  <c r="BH17" i="10"/>
  <c r="BH14" i="10"/>
  <c r="BE17" i="10"/>
  <c r="BE14" i="10"/>
  <c r="BJ14" i="10"/>
  <c r="BJ17" i="10"/>
  <c r="BF17" i="10"/>
  <c r="BF14" i="10"/>
  <c r="BG14" i="10"/>
  <c r="BG17" i="10"/>
  <c r="AI18" i="10"/>
  <c r="AI21" i="10"/>
  <c r="AK18" i="10"/>
  <c r="AK21" i="10"/>
  <c r="BM17" i="10"/>
  <c r="BM14" i="10"/>
  <c r="BA18" i="10"/>
  <c r="BA21" i="10"/>
  <c r="L18" i="10"/>
  <c r="L21" i="10"/>
  <c r="W32" i="3"/>
  <c r="X9" i="3"/>
  <c r="W15" i="3"/>
  <c r="AT17" i="5"/>
  <c r="W61" i="3"/>
  <c r="AX17" i="5"/>
  <c r="Y18" i="2"/>
  <c r="Y19" i="2"/>
  <c r="Y14" i="2"/>
  <c r="Y17" i="2"/>
  <c r="Q17" i="10"/>
  <c r="Q14" i="10"/>
  <c r="AY17" i="10"/>
  <c r="AY14" i="10"/>
  <c r="Y18" i="10"/>
  <c r="Y21" i="10"/>
  <c r="AV14" i="10"/>
  <c r="AV17" i="10"/>
  <c r="AU14" i="10"/>
  <c r="AU17" i="10"/>
  <c r="BN32" i="2"/>
  <c r="C14" i="10"/>
  <c r="C17" i="10"/>
  <c r="D14" i="10"/>
  <c r="D17" i="10"/>
  <c r="I18" i="10"/>
  <c r="I21" i="10"/>
  <c r="AB14" i="10"/>
  <c r="AB17" i="10"/>
  <c r="BC14" i="10"/>
  <c r="BC17" i="10"/>
  <c r="AW14" i="10"/>
  <c r="AW17" i="10"/>
  <c r="Y28" i="2"/>
  <c r="Y30" i="2"/>
  <c r="Y46" i="2" s="1"/>
  <c r="Y47" i="2" s="1"/>
  <c r="Y48" i="2" s="1"/>
  <c r="Y49" i="2" s="1"/>
  <c r="Y55" i="2" s="1"/>
  <c r="BD18" i="10"/>
  <c r="BD21" i="10"/>
  <c r="AS14" i="10"/>
  <c r="AS17" i="10"/>
  <c r="G21" i="10"/>
  <c r="G18" i="10"/>
  <c r="U14" i="10"/>
  <c r="U17" i="10"/>
  <c r="M14" i="10"/>
  <c r="M17" i="10"/>
  <c r="AG14" i="10"/>
  <c r="AG17" i="10"/>
  <c r="AN17" i="10"/>
  <c r="AN14" i="10"/>
  <c r="AM14" i="10"/>
  <c r="AM17" i="10"/>
  <c r="AE18" i="10"/>
  <c r="AE21" i="10"/>
  <c r="AD14" i="10"/>
  <c r="AD17" i="10"/>
  <c r="W17" i="10"/>
  <c r="W14" i="10"/>
  <c r="F18" i="10"/>
  <c r="F21" i="10"/>
  <c r="AF17" i="10"/>
  <c r="AF14" i="10"/>
  <c r="BO14" i="10"/>
  <c r="BO17" i="10"/>
  <c r="Z14" i="10"/>
  <c r="Z17" i="10"/>
  <c r="E22" i="10" l="1"/>
  <c r="E25" i="10"/>
  <c r="AC22" i="10"/>
  <c r="AC25" i="10"/>
  <c r="N25" i="10"/>
  <c r="N22" i="10"/>
  <c r="AJ18" i="10"/>
  <c r="AJ21" i="10"/>
  <c r="AA18" i="10"/>
  <c r="AA21" i="10"/>
  <c r="AQ22" i="10"/>
  <c r="AQ25" i="10"/>
  <c r="BL18" i="10"/>
  <c r="BL21" i="10"/>
  <c r="AZ21" i="10"/>
  <c r="AZ18" i="10"/>
  <c r="X19" i="3"/>
  <c r="X14" i="3"/>
  <c r="X18" i="3"/>
  <c r="X17" i="3"/>
  <c r="AL22" i="10"/>
  <c r="AL25" i="10"/>
  <c r="D18" i="10"/>
  <c r="D21" i="10"/>
  <c r="V22" i="10"/>
  <c r="V25" i="10"/>
  <c r="BB22" i="10"/>
  <c r="BB25" i="10"/>
  <c r="C18" i="10"/>
  <c r="C21" i="10"/>
  <c r="BN18" i="1"/>
  <c r="BN14" i="1"/>
  <c r="BN19" i="1"/>
  <c r="BN17" i="1"/>
  <c r="AT18" i="10"/>
  <c r="AT21" i="10"/>
  <c r="BV224" i="13"/>
  <c r="BV226" i="13" s="1"/>
  <c r="BU226" i="13"/>
  <c r="Y32" i="2"/>
  <c r="Y15" i="2"/>
  <c r="Z9" i="2"/>
  <c r="Y60" i="2"/>
  <c r="AE22" i="10"/>
  <c r="AE25" i="10"/>
  <c r="BH21" i="10"/>
  <c r="BH18" i="10"/>
  <c r="AM18" i="10"/>
  <c r="AM21" i="10"/>
  <c r="AN21" i="10"/>
  <c r="AN18" i="10"/>
  <c r="H22" i="10"/>
  <c r="H25" i="10"/>
  <c r="M18" i="10"/>
  <c r="M21" i="10"/>
  <c r="AW18" i="10"/>
  <c r="AW21" i="10"/>
  <c r="AO25" i="10"/>
  <c r="AO22" i="10"/>
  <c r="R22" i="10"/>
  <c r="R25" i="10"/>
  <c r="X28" i="3"/>
  <c r="X30" i="3"/>
  <c r="X46" i="3" s="1"/>
  <c r="X47" i="3" s="1"/>
  <c r="X48" i="3" s="1"/>
  <c r="X49" i="3" s="1"/>
  <c r="X55" i="3" s="1"/>
  <c r="BA22" i="10"/>
  <c r="BA25" i="10"/>
  <c r="AR18" i="10"/>
  <c r="AR21" i="10"/>
  <c r="BN15" i="3"/>
  <c r="BN32" i="3"/>
  <c r="BO9" i="3"/>
  <c r="AA17" i="5"/>
  <c r="BN61" i="3"/>
  <c r="AU21" i="10"/>
  <c r="AU18" i="10"/>
  <c r="T18" i="10"/>
  <c r="T21" i="10"/>
  <c r="U21" i="10"/>
  <c r="U18" i="10"/>
  <c r="AI22" i="10"/>
  <c r="AI25" i="10"/>
  <c r="X14" i="1"/>
  <c r="X18" i="1"/>
  <c r="X19" i="1"/>
  <c r="X17" i="1"/>
  <c r="BM21" i="10"/>
  <c r="BM18" i="10"/>
  <c r="J18" i="10"/>
  <c r="J21" i="10"/>
  <c r="F19" i="1"/>
  <c r="F14" i="1"/>
  <c r="F18" i="1"/>
  <c r="F17" i="1"/>
  <c r="BD22" i="10"/>
  <c r="BD25" i="10"/>
  <c r="AY18" i="10"/>
  <c r="AY21" i="10"/>
  <c r="X28" i="1"/>
  <c r="X30" i="1"/>
  <c r="X46" i="1" s="1"/>
  <c r="X47" i="1" s="1"/>
  <c r="X48" i="1" s="1"/>
  <c r="X49" i="1" s="1"/>
  <c r="X55" i="1" s="1"/>
  <c r="F32" i="3"/>
  <c r="F15" i="3"/>
  <c r="F61" i="3"/>
  <c r="BI22" i="10"/>
  <c r="BI25" i="10"/>
  <c r="AB18" i="10"/>
  <c r="AB21" i="10"/>
  <c r="I22" i="10"/>
  <c r="I25" i="10"/>
  <c r="X22" i="10"/>
  <c r="X25" i="10"/>
  <c r="BO15" i="2"/>
  <c r="BO32" i="2"/>
  <c r="BP9" i="2"/>
  <c r="AB16" i="5"/>
  <c r="BO60" i="2"/>
  <c r="W21" i="10"/>
  <c r="W18" i="10"/>
  <c r="AD18" i="10"/>
  <c r="AD21" i="10"/>
  <c r="BC18" i="10"/>
  <c r="BC21" i="10"/>
  <c r="BE18" i="10"/>
  <c r="BE21" i="10"/>
  <c r="K22" i="10"/>
  <c r="K25" i="10"/>
  <c r="S22" i="10"/>
  <c r="S25" i="10"/>
  <c r="L22" i="10"/>
  <c r="L25" i="10"/>
  <c r="AG21" i="10"/>
  <c r="AG18" i="10"/>
  <c r="P25" i="10"/>
  <c r="P22" i="10"/>
  <c r="F22" i="10"/>
  <c r="F25" i="10"/>
  <c r="Q21" i="10"/>
  <c r="Q18" i="10"/>
  <c r="BF18" i="10"/>
  <c r="BF21" i="10"/>
  <c r="O21" i="10"/>
  <c r="O18" i="10"/>
  <c r="BN17" i="10"/>
  <c r="BN14" i="10"/>
  <c r="AV18" i="10"/>
  <c r="AV21" i="10"/>
  <c r="AK22" i="10"/>
  <c r="AK25" i="10"/>
  <c r="Z18" i="10"/>
  <c r="Z21" i="10"/>
  <c r="AX22" i="10"/>
  <c r="AX25" i="10"/>
  <c r="AH22" i="10"/>
  <c r="AH25" i="10"/>
  <c r="G25" i="10"/>
  <c r="G22" i="10"/>
  <c r="Y22" i="10"/>
  <c r="Y25" i="10"/>
  <c r="BO18" i="10"/>
  <c r="BO21" i="10"/>
  <c r="AS18" i="10"/>
  <c r="AS21" i="10"/>
  <c r="AP18" i="10"/>
  <c r="AP21" i="10"/>
  <c r="BG21" i="10"/>
  <c r="BG18" i="10"/>
  <c r="AF18" i="10"/>
  <c r="AF21" i="10"/>
  <c r="Y61" i="2"/>
  <c r="Z25" i="2"/>
  <c r="BJ18" i="10"/>
  <c r="BJ21" i="10"/>
  <c r="BO28" i="2"/>
  <c r="BO25" i="1"/>
  <c r="BO30" i="2"/>
  <c r="BO46" i="2" s="1"/>
  <c r="BO47" i="2" s="1"/>
  <c r="BO48" i="2" s="1"/>
  <c r="BO49" i="2" s="1"/>
  <c r="BO55" i="2" s="1"/>
  <c r="Y25" i="1" l="1"/>
  <c r="X61" i="1"/>
  <c r="AU22" i="10"/>
  <c r="AU25" i="10"/>
  <c r="AM25" i="10"/>
  <c r="AM22" i="10"/>
  <c r="D22" i="10"/>
  <c r="D25" i="10"/>
  <c r="AD22" i="10"/>
  <c r="AD25" i="10"/>
  <c r="BC22" i="10"/>
  <c r="BC25" i="10"/>
  <c r="AF22" i="10"/>
  <c r="AF25" i="10"/>
  <c r="BH22" i="10"/>
  <c r="BH25" i="10"/>
  <c r="BO18" i="3"/>
  <c r="BO19" i="3"/>
  <c r="BO14" i="3"/>
  <c r="BO17" i="3"/>
  <c r="BO9" i="1"/>
  <c r="AE29" i="10"/>
  <c r="AE30" i="10" s="1"/>
  <c r="AE26" i="10"/>
  <c r="AZ25" i="10"/>
  <c r="AZ22" i="10"/>
  <c r="BL22" i="10"/>
  <c r="BL25" i="10"/>
  <c r="AV22" i="10"/>
  <c r="AV25" i="10"/>
  <c r="BA26" i="10"/>
  <c r="BA29" i="10"/>
  <c r="BA30" i="10" s="1"/>
  <c r="AS22" i="10"/>
  <c r="AS25" i="10"/>
  <c r="J22" i="10"/>
  <c r="J25" i="10"/>
  <c r="BM25" i="10"/>
  <c r="BM22" i="10"/>
  <c r="R26" i="10"/>
  <c r="R29" i="10"/>
  <c r="R30" i="10" s="1"/>
  <c r="AT22" i="10"/>
  <c r="AT25" i="10"/>
  <c r="AQ26" i="10"/>
  <c r="AQ29" i="10"/>
  <c r="AQ30" i="10" s="1"/>
  <c r="O22" i="10"/>
  <c r="O25" i="10"/>
  <c r="Z28" i="2"/>
  <c r="Z30" i="2"/>
  <c r="Z46" i="2" s="1"/>
  <c r="Z47" i="2" s="1"/>
  <c r="Z48" i="2" s="1"/>
  <c r="Z49" i="2" s="1"/>
  <c r="Z55" i="2" s="1"/>
  <c r="AY25" i="10"/>
  <c r="AY22" i="10"/>
  <c r="AL26" i="10"/>
  <c r="AL29" i="10"/>
  <c r="AL30" i="10" s="1"/>
  <c r="BD26" i="10"/>
  <c r="BD29" i="10"/>
  <c r="BD30" i="10" s="1"/>
  <c r="BN21" i="10"/>
  <c r="BN18" i="10"/>
  <c r="AR22" i="10"/>
  <c r="AR25" i="10"/>
  <c r="BF22" i="10"/>
  <c r="BF25" i="10"/>
  <c r="BP19" i="2"/>
  <c r="BP18" i="2"/>
  <c r="BP14" i="2"/>
  <c r="BP17" i="2"/>
  <c r="F29" i="10"/>
  <c r="F30" i="10" s="1"/>
  <c r="F26" i="10"/>
  <c r="P29" i="10"/>
  <c r="P30" i="10" s="1"/>
  <c r="P26" i="10"/>
  <c r="AP25" i="10"/>
  <c r="AP22" i="10"/>
  <c r="Z19" i="2"/>
  <c r="Z18" i="2"/>
  <c r="Z14" i="2"/>
  <c r="Z17" i="2"/>
  <c r="G26" i="10"/>
  <c r="G29" i="10"/>
  <c r="G30" i="10" s="1"/>
  <c r="AB22" i="10"/>
  <c r="AB25" i="10"/>
  <c r="AJ22" i="10"/>
  <c r="AJ25" i="10"/>
  <c r="AI26" i="10"/>
  <c r="AI29" i="10"/>
  <c r="AI30" i="10" s="1"/>
  <c r="BI26" i="10"/>
  <c r="BI29" i="10"/>
  <c r="BI30" i="10" s="1"/>
  <c r="N26" i="10"/>
  <c r="N29" i="10"/>
  <c r="N30" i="10" s="1"/>
  <c r="Q25" i="10"/>
  <c r="Q22" i="10"/>
  <c r="AO29" i="10"/>
  <c r="AO30" i="10" s="1"/>
  <c r="AO26" i="10"/>
  <c r="X60" i="1"/>
  <c r="X32" i="1"/>
  <c r="Y9" i="1"/>
  <c r="X15" i="1"/>
  <c r="AY15" i="5"/>
  <c r="AW22" i="10"/>
  <c r="AW25" i="10"/>
  <c r="U22" i="10"/>
  <c r="U25" i="10"/>
  <c r="H26" i="10"/>
  <c r="H29" i="10"/>
  <c r="H30" i="10" s="1"/>
  <c r="BB26" i="10"/>
  <c r="BB29" i="10"/>
  <c r="BB30" i="10" s="1"/>
  <c r="AC26" i="10"/>
  <c r="AC29" i="10"/>
  <c r="AC30" i="10" s="1"/>
  <c r="BO25" i="10"/>
  <c r="BO22" i="10"/>
  <c r="X26" i="10"/>
  <c r="X29" i="10"/>
  <c r="X30" i="10" s="1"/>
  <c r="Y26" i="10"/>
  <c r="Y29" i="10"/>
  <c r="Y30" i="10" s="1"/>
  <c r="AG25" i="10"/>
  <c r="AG22" i="10"/>
  <c r="M25" i="10"/>
  <c r="M22" i="10"/>
  <c r="S26" i="10"/>
  <c r="S29" i="10"/>
  <c r="S30" i="10" s="1"/>
  <c r="Z25" i="10"/>
  <c r="Z22" i="10"/>
  <c r="T22" i="10"/>
  <c r="T25" i="10"/>
  <c r="Y9" i="3"/>
  <c r="X61" i="3"/>
  <c r="X15" i="3"/>
  <c r="X32" i="3"/>
  <c r="AA22" i="10"/>
  <c r="AA25" i="10"/>
  <c r="BN15" i="1"/>
  <c r="BN32" i="1"/>
  <c r="AA15" i="5"/>
  <c r="BN60" i="1"/>
  <c r="AH29" i="10"/>
  <c r="AH30" i="10" s="1"/>
  <c r="AH26" i="10"/>
  <c r="C22" i="10"/>
  <c r="C25" i="10"/>
  <c r="AX26" i="10"/>
  <c r="AX29" i="10"/>
  <c r="AX30" i="10" s="1"/>
  <c r="BP25" i="2"/>
  <c r="BO61" i="2"/>
  <c r="V26" i="10"/>
  <c r="V29" i="10"/>
  <c r="V30" i="10" s="1"/>
  <c r="E29" i="10"/>
  <c r="E30" i="10" s="1"/>
  <c r="E26" i="10"/>
  <c r="BG25" i="10"/>
  <c r="BG22" i="10"/>
  <c r="W25" i="10"/>
  <c r="W22" i="10"/>
  <c r="F15" i="1"/>
  <c r="F32" i="1"/>
  <c r="F60" i="1"/>
  <c r="X62" i="3"/>
  <c r="Y25" i="3"/>
  <c r="I26" i="10"/>
  <c r="I29" i="10"/>
  <c r="I30" i="10" s="1"/>
  <c r="L26" i="10"/>
  <c r="L29" i="10"/>
  <c r="L30" i="10" s="1"/>
  <c r="BO28" i="1"/>
  <c r="BO61" i="1" s="1"/>
  <c r="BO30" i="1"/>
  <c r="BO46" i="1" s="1"/>
  <c r="BO47" i="1" s="1"/>
  <c r="BO48" i="1" s="1"/>
  <c r="BO49" i="1" s="1"/>
  <c r="BO55" i="1" s="1"/>
  <c r="K26" i="10"/>
  <c r="K29" i="10"/>
  <c r="K30" i="10" s="1"/>
  <c r="BJ22" i="10"/>
  <c r="BJ25" i="10"/>
  <c r="AK26" i="10"/>
  <c r="AK29" i="10"/>
  <c r="AK30" i="10" s="1"/>
  <c r="BE22" i="10"/>
  <c r="BE25" i="10"/>
  <c r="AN25" i="10"/>
  <c r="AN22" i="10"/>
  <c r="O29" i="10" l="1"/>
  <c r="O30" i="10" s="1"/>
  <c r="O26" i="10"/>
  <c r="AT26" i="10"/>
  <c r="AT29" i="10"/>
  <c r="AT30" i="10" s="1"/>
  <c r="BH29" i="10"/>
  <c r="BH30" i="10" s="1"/>
  <c r="BH26" i="10"/>
  <c r="Y18" i="1"/>
  <c r="Y19" i="1"/>
  <c r="Y14" i="1"/>
  <c r="Y17" i="1"/>
  <c r="BP15" i="2"/>
  <c r="BQ9" i="2"/>
  <c r="AC16" i="5"/>
  <c r="BP60" i="2"/>
  <c r="BP28" i="2"/>
  <c r="BP25" i="1"/>
  <c r="BP30" i="2"/>
  <c r="BP46" i="2" s="1"/>
  <c r="BP47" i="2" s="1"/>
  <c r="BP48" i="2" s="1"/>
  <c r="BP49" i="2" s="1"/>
  <c r="BP55" i="2" s="1"/>
  <c r="AF29" i="10"/>
  <c r="AF30" i="10" s="1"/>
  <c r="AF26" i="10"/>
  <c r="BC26" i="10"/>
  <c r="BC29" i="10"/>
  <c r="BC30" i="10" s="1"/>
  <c r="AZ26" i="10"/>
  <c r="AZ29" i="10"/>
  <c r="AZ30" i="10" s="1"/>
  <c r="Z26" i="10"/>
  <c r="Z29" i="10"/>
  <c r="Z30" i="10" s="1"/>
  <c r="BO32" i="3"/>
  <c r="BO15" i="3"/>
  <c r="BP9" i="3"/>
  <c r="AB17" i="5"/>
  <c r="BO61" i="3"/>
  <c r="AD26" i="10"/>
  <c r="AD29" i="10"/>
  <c r="AD30" i="10" s="1"/>
  <c r="BG29" i="10"/>
  <c r="BG30" i="10" s="1"/>
  <c r="BG26" i="10"/>
  <c r="AN29" i="10"/>
  <c r="AN30" i="10" s="1"/>
  <c r="AN26" i="10"/>
  <c r="D26" i="10"/>
  <c r="D29" i="10"/>
  <c r="D30" i="10" s="1"/>
  <c r="Q29" i="10"/>
  <c r="Q30" i="10" s="1"/>
  <c r="Q26" i="10"/>
  <c r="AP29" i="10"/>
  <c r="AP30" i="10" s="1"/>
  <c r="AP26" i="10"/>
  <c r="BN25" i="10"/>
  <c r="BN22" i="10"/>
  <c r="J26" i="10"/>
  <c r="J29" i="10"/>
  <c r="J30" i="10" s="1"/>
  <c r="BO26" i="10"/>
  <c r="BO29" i="10"/>
  <c r="BO30" i="10" s="1"/>
  <c r="Y28" i="3"/>
  <c r="Y30" i="3"/>
  <c r="Y46" i="3" s="1"/>
  <c r="Y47" i="3" s="1"/>
  <c r="Y48" i="3" s="1"/>
  <c r="Y49" i="3" s="1"/>
  <c r="Y55" i="3" s="1"/>
  <c r="AU26" i="10"/>
  <c r="AU29" i="10"/>
  <c r="AU30" i="10" s="1"/>
  <c r="Z61" i="2"/>
  <c r="AA25" i="2"/>
  <c r="AS26" i="10"/>
  <c r="AS29" i="10"/>
  <c r="AS30" i="10" s="1"/>
  <c r="U26" i="10"/>
  <c r="U29" i="10"/>
  <c r="U30" i="10" s="1"/>
  <c r="BL26" i="10"/>
  <c r="BL29" i="10"/>
  <c r="BL30" i="10" s="1"/>
  <c r="M26" i="10"/>
  <c r="M29" i="10"/>
  <c r="M30" i="10" s="1"/>
  <c r="AB26" i="10"/>
  <c r="AB29" i="10"/>
  <c r="AB30" i="10" s="1"/>
  <c r="AM26" i="10"/>
  <c r="AM29" i="10"/>
  <c r="AM30" i="10" s="1"/>
  <c r="W29" i="10"/>
  <c r="W30" i="10" s="1"/>
  <c r="W26" i="10"/>
  <c r="AY29" i="10"/>
  <c r="AY30" i="10" s="1"/>
  <c r="AY26" i="10"/>
  <c r="BE29" i="10"/>
  <c r="BE30" i="10" s="1"/>
  <c r="BE26" i="10"/>
  <c r="BO19" i="1"/>
  <c r="BO18" i="1"/>
  <c r="BO14" i="1"/>
  <c r="BO17" i="1"/>
  <c r="BJ26" i="10"/>
  <c r="BJ29" i="10"/>
  <c r="BJ30" i="10" s="1"/>
  <c r="AG29" i="10"/>
  <c r="AG30" i="10" s="1"/>
  <c r="AG26" i="10"/>
  <c r="C26" i="10"/>
  <c r="C29" i="10"/>
  <c r="C30" i="10" s="1"/>
  <c r="BM29" i="10"/>
  <c r="BM30" i="10" s="1"/>
  <c r="BM26" i="10"/>
  <c r="BF29" i="10"/>
  <c r="BF30" i="10" s="1"/>
  <c r="BF26" i="10"/>
  <c r="AR26" i="10"/>
  <c r="AR29" i="10"/>
  <c r="AR30" i="10" s="1"/>
  <c r="AJ26" i="10"/>
  <c r="AJ29" i="10"/>
  <c r="AJ30" i="10" s="1"/>
  <c r="AA26" i="10"/>
  <c r="AA29" i="10"/>
  <c r="AA30" i="10" s="1"/>
  <c r="AV26" i="10"/>
  <c r="AV29" i="10"/>
  <c r="AV30" i="10" s="1"/>
  <c r="Y19" i="3"/>
  <c r="Y14" i="3"/>
  <c r="Y18" i="3"/>
  <c r="Y17" i="3"/>
  <c r="T26" i="10"/>
  <c r="T29" i="10"/>
  <c r="T30" i="10" s="1"/>
  <c r="AW26" i="10"/>
  <c r="AW29" i="10"/>
  <c r="AW30" i="10" s="1"/>
  <c r="Z15" i="2"/>
  <c r="AA9" i="2"/>
  <c r="Z32" i="2"/>
  <c r="Z60" i="2"/>
  <c r="Y28" i="1"/>
  <c r="Y30" i="1"/>
  <c r="Y46" i="1" s="1"/>
  <c r="Y47" i="1" s="1"/>
  <c r="Y48" i="1" s="1"/>
  <c r="Y49" i="1" s="1"/>
  <c r="Y55" i="1" s="1"/>
  <c r="BP28" i="1" l="1"/>
  <c r="BP61" i="1" s="1"/>
  <c r="BP30" i="1"/>
  <c r="BP46" i="1" s="1"/>
  <c r="BP47" i="1" s="1"/>
  <c r="BP48" i="1" s="1"/>
  <c r="BP49" i="1" s="1"/>
  <c r="BP55" i="1" s="1"/>
  <c r="BQ25" i="2"/>
  <c r="BP61" i="2"/>
  <c r="BQ18" i="2"/>
  <c r="BQ19" i="2"/>
  <c r="BQ17" i="2"/>
  <c r="BQ14" i="2"/>
  <c r="Y32" i="1"/>
  <c r="Y15" i="1"/>
  <c r="Z9" i="1"/>
  <c r="Y60" i="1"/>
  <c r="AB15" i="5"/>
  <c r="BO15" i="1"/>
  <c r="BO32" i="1"/>
  <c r="BO60" i="1"/>
  <c r="BP32" i="2"/>
  <c r="AA28" i="2"/>
  <c r="AA30" i="2"/>
  <c r="AA46" i="2" s="1"/>
  <c r="AA47" i="2" s="1"/>
  <c r="AA48" i="2" s="1"/>
  <c r="AA49" i="2" s="1"/>
  <c r="AA55" i="2" s="1"/>
  <c r="BN29" i="10"/>
  <c r="BN30" i="10" s="1"/>
  <c r="BN26" i="10"/>
  <c r="AA18" i="2"/>
  <c r="AA14" i="2"/>
  <c r="AA19" i="2"/>
  <c r="AA17" i="2"/>
  <c r="Z25" i="3"/>
  <c r="Y62" i="3"/>
  <c r="Z25" i="1"/>
  <c r="Y61" i="1"/>
  <c r="BP17" i="3"/>
  <c r="BP18" i="3"/>
  <c r="BP19" i="3"/>
  <c r="BP14" i="3"/>
  <c r="BP9" i="1"/>
  <c r="Z9" i="3"/>
  <c r="Y61" i="3"/>
  <c r="Y15" i="3"/>
  <c r="Y32" i="3"/>
  <c r="AB25" i="2" l="1"/>
  <c r="AA61" i="2"/>
  <c r="Z19" i="3"/>
  <c r="Z14" i="3"/>
  <c r="Z18" i="3"/>
  <c r="Z17" i="3"/>
  <c r="Z18" i="1"/>
  <c r="Z19" i="1"/>
  <c r="Z14" i="1"/>
  <c r="Z17" i="1"/>
  <c r="BP18" i="1"/>
  <c r="BP14" i="1"/>
  <c r="BP19" i="1"/>
  <c r="BP17" i="1"/>
  <c r="BP15" i="3"/>
  <c r="BP32" i="3"/>
  <c r="BQ9" i="3"/>
  <c r="AC17" i="5"/>
  <c r="BP61" i="3"/>
  <c r="BQ15" i="2"/>
  <c r="BQ32" i="2"/>
  <c r="BR9" i="2"/>
  <c r="AD16" i="5"/>
  <c r="BQ60" i="2"/>
  <c r="Z28" i="1"/>
  <c r="Z30" i="1"/>
  <c r="Z46" i="1" s="1"/>
  <c r="Z47" i="1" s="1"/>
  <c r="Z48" i="1" s="1"/>
  <c r="Z49" i="1" s="1"/>
  <c r="Z55" i="1" s="1"/>
  <c r="AA15" i="2"/>
  <c r="AA32" i="2"/>
  <c r="AB9" i="2"/>
  <c r="AA60" i="2"/>
  <c r="Z28" i="3"/>
  <c r="Z30" i="3"/>
  <c r="Z46" i="3" s="1"/>
  <c r="Z47" i="3" s="1"/>
  <c r="Z48" i="3" s="1"/>
  <c r="Z49" i="3" s="1"/>
  <c r="Z55" i="3" s="1"/>
  <c r="BQ25" i="1"/>
  <c r="BQ28" i="2"/>
  <c r="BQ30" i="2"/>
  <c r="BQ46" i="2" s="1"/>
  <c r="BQ47" i="2" s="1"/>
  <c r="BQ48" i="2" s="1"/>
  <c r="BQ49" i="2" s="1"/>
  <c r="BQ55" i="2" s="1"/>
  <c r="Z60" i="1" l="1"/>
  <c r="AA9" i="1"/>
  <c r="Z32" i="1"/>
  <c r="Z15" i="1"/>
  <c r="AB14" i="2"/>
  <c r="AB19" i="2"/>
  <c r="AB18" i="2"/>
  <c r="AB17" i="2"/>
  <c r="BQ28" i="1"/>
  <c r="BQ61" i="1" s="1"/>
  <c r="BQ30" i="1"/>
  <c r="BQ46" i="1" s="1"/>
  <c r="BQ47" i="1" s="1"/>
  <c r="BQ48" i="1" s="1"/>
  <c r="BQ49" i="1" s="1"/>
  <c r="BQ55" i="1" s="1"/>
  <c r="Z61" i="3"/>
  <c r="Z15" i="3"/>
  <c r="Z32" i="3"/>
  <c r="AA9" i="3"/>
  <c r="BQ14" i="3"/>
  <c r="BQ18" i="3"/>
  <c r="BQ19" i="3"/>
  <c r="BQ17" i="3"/>
  <c r="BQ9" i="1"/>
  <c r="BR19" i="2"/>
  <c r="BR18" i="2"/>
  <c r="BR14" i="2"/>
  <c r="BR17" i="2"/>
  <c r="BR25" i="2"/>
  <c r="BQ61" i="2"/>
  <c r="BP15" i="1"/>
  <c r="BP32" i="1"/>
  <c r="AC15" i="5"/>
  <c r="BP60" i="1"/>
  <c r="AA25" i="3"/>
  <c r="Z62" i="3"/>
  <c r="Z61" i="1"/>
  <c r="AA25" i="1"/>
  <c r="AB28" i="2"/>
  <c r="AB61" i="2" s="1"/>
  <c r="AB30" i="2"/>
  <c r="AB46" i="2" s="1"/>
  <c r="AB47" i="2" s="1"/>
  <c r="AB48" i="2" s="1"/>
  <c r="AB49" i="2" s="1"/>
  <c r="AB55" i="2" s="1"/>
  <c r="BS9" i="2" l="1"/>
  <c r="BR15" i="2"/>
  <c r="AE16" i="5"/>
  <c r="BR60" i="2"/>
  <c r="AB60" i="2"/>
  <c r="AB15" i="2"/>
  <c r="AB32" i="2"/>
  <c r="AA19" i="3"/>
  <c r="AA18" i="3"/>
  <c r="AA14" i="3"/>
  <c r="AA17" i="3"/>
  <c r="BQ19" i="1"/>
  <c r="BQ18" i="1"/>
  <c r="BQ14" i="1"/>
  <c r="BQ17" i="1"/>
  <c r="BR9" i="3"/>
  <c r="BQ15" i="3"/>
  <c r="BQ32" i="3"/>
  <c r="AD17" i="5"/>
  <c r="BQ61" i="3"/>
  <c r="AA28" i="1"/>
  <c r="AA30" i="1"/>
  <c r="AA46" i="1" s="1"/>
  <c r="AA47" i="1" s="1"/>
  <c r="AA48" i="1" s="1"/>
  <c r="AA49" i="1" s="1"/>
  <c r="AA55" i="1" s="1"/>
  <c r="AA28" i="3"/>
  <c r="AA30" i="3"/>
  <c r="AA46" i="3" s="1"/>
  <c r="AA47" i="3" s="1"/>
  <c r="AA48" i="3" s="1"/>
  <c r="AA49" i="3" s="1"/>
  <c r="AA55" i="3" s="1"/>
  <c r="AA19" i="1"/>
  <c r="AA18" i="1"/>
  <c r="AA14" i="1"/>
  <c r="AA17" i="1"/>
  <c r="BR28" i="2"/>
  <c r="BR32" i="2" s="1"/>
  <c r="BR25" i="1"/>
  <c r="BR30" i="2"/>
  <c r="BR46" i="2" s="1"/>
  <c r="BR47" i="2" s="1"/>
  <c r="BR48" i="2" s="1"/>
  <c r="BR49" i="2" s="1"/>
  <c r="BR55" i="2" s="1"/>
  <c r="AA61" i="1" l="1"/>
  <c r="AB25" i="1"/>
  <c r="AA32" i="3"/>
  <c r="AA61" i="3"/>
  <c r="AA15" i="3"/>
  <c r="AB9" i="3"/>
  <c r="BR28" i="1"/>
  <c r="BR61" i="1" s="1"/>
  <c r="BR30" i="1"/>
  <c r="BR46" i="1" s="1"/>
  <c r="BR47" i="1" s="1"/>
  <c r="BR48" i="1" s="1"/>
  <c r="BR49" i="1" s="1"/>
  <c r="BR55" i="1" s="1"/>
  <c r="AA60" i="1"/>
  <c r="AA32" i="1"/>
  <c r="AA15" i="1"/>
  <c r="AB9" i="1"/>
  <c r="BQ15" i="1"/>
  <c r="BQ32" i="1"/>
  <c r="AD15" i="5"/>
  <c r="BQ60" i="1"/>
  <c r="BS25" i="2"/>
  <c r="BR61" i="2"/>
  <c r="AA62" i="3"/>
  <c r="AB25" i="3"/>
  <c r="BR18" i="3"/>
  <c r="BR14" i="3"/>
  <c r="BR19" i="3"/>
  <c r="BR17" i="3"/>
  <c r="BR9" i="1"/>
  <c r="BS19" i="2"/>
  <c r="BS18" i="2"/>
  <c r="BS14" i="2"/>
  <c r="BS17" i="2"/>
  <c r="AB28" i="3" l="1"/>
  <c r="AB62" i="3" s="1"/>
  <c r="AB30" i="3"/>
  <c r="AB46" i="3" s="1"/>
  <c r="AB47" i="3" s="1"/>
  <c r="AB48" i="3" s="1"/>
  <c r="AB49" i="3" s="1"/>
  <c r="AB55" i="3" s="1"/>
  <c r="BS25" i="1"/>
  <c r="BS30" i="2"/>
  <c r="BS46" i="2" s="1"/>
  <c r="BS47" i="2" s="1"/>
  <c r="BS48" i="2" s="1"/>
  <c r="BS49" i="2" s="1"/>
  <c r="BS55" i="2" s="1"/>
  <c r="BS28" i="2"/>
  <c r="AE17" i="5"/>
  <c r="BS9" i="3"/>
  <c r="BR32" i="3"/>
  <c r="BR15" i="3"/>
  <c r="BR61" i="3"/>
  <c r="AB14" i="3"/>
  <c r="AB18" i="3"/>
  <c r="AB19" i="3"/>
  <c r="AB17" i="3"/>
  <c r="AF16" i="5"/>
  <c r="BT9" i="2"/>
  <c r="BS15" i="2"/>
  <c r="BS32" i="2"/>
  <c r="BS60" i="2"/>
  <c r="AB28" i="1"/>
  <c r="AB61" i="1" s="1"/>
  <c r="AB30" i="1"/>
  <c r="AB46" i="1" s="1"/>
  <c r="AB47" i="1" s="1"/>
  <c r="AB48" i="1" s="1"/>
  <c r="AB49" i="1" s="1"/>
  <c r="AB55" i="1" s="1"/>
  <c r="AB19" i="1"/>
  <c r="AB14" i="1"/>
  <c r="AB18" i="1"/>
  <c r="AB17" i="1"/>
  <c r="BR18" i="1"/>
  <c r="BR19" i="1"/>
  <c r="BR14" i="1"/>
  <c r="BR17" i="1"/>
  <c r="AB61" i="3" l="1"/>
  <c r="AB15" i="3"/>
  <c r="AB32" i="3"/>
  <c r="AY17" i="5"/>
  <c r="AB60" i="1"/>
  <c r="AB32" i="1"/>
  <c r="AB15" i="1"/>
  <c r="BS28" i="1"/>
  <c r="BS61" i="1" s="1"/>
  <c r="BS30" i="1"/>
  <c r="BS46" i="1" s="1"/>
  <c r="BS47" i="1" s="1"/>
  <c r="BS48" i="1" s="1"/>
  <c r="BS49" i="1" s="1"/>
  <c r="BS55" i="1" s="1"/>
  <c r="BT18" i="2"/>
  <c r="BT14" i="2"/>
  <c r="BT19" i="2"/>
  <c r="BT17" i="2"/>
  <c r="BS18" i="3"/>
  <c r="BS14" i="3"/>
  <c r="BS19" i="3"/>
  <c r="BS17" i="3"/>
  <c r="BS9" i="1"/>
  <c r="BT25" i="2"/>
  <c r="BS61" i="2"/>
  <c r="BR15" i="1"/>
  <c r="BR32" i="1"/>
  <c r="AE15" i="5"/>
  <c r="BR60" i="1"/>
  <c r="BU9" i="2" l="1"/>
  <c r="BT15" i="2"/>
  <c r="AG16" i="5"/>
  <c r="BT60" i="2"/>
  <c r="BT25" i="1"/>
  <c r="BT30" i="2"/>
  <c r="BT46" i="2" s="1"/>
  <c r="BT47" i="2" s="1"/>
  <c r="BT48" i="2" s="1"/>
  <c r="BT49" i="2" s="1"/>
  <c r="BT55" i="2" s="1"/>
  <c r="BT28" i="2"/>
  <c r="AF17" i="5"/>
  <c r="BT9" i="3"/>
  <c r="BS32" i="3"/>
  <c r="BS15" i="3"/>
  <c r="BS61" i="3"/>
  <c r="BS14" i="1"/>
  <c r="BS17" i="1"/>
  <c r="BS18" i="1"/>
  <c r="BS19" i="1"/>
  <c r="BS15" i="1" l="1"/>
  <c r="BS32" i="1"/>
  <c r="AF15" i="5"/>
  <c r="BS60" i="1"/>
  <c r="BU25" i="2"/>
  <c r="BT61" i="2"/>
  <c r="BT14" i="3"/>
  <c r="BT19" i="3"/>
  <c r="BT17" i="3"/>
  <c r="BT18" i="3"/>
  <c r="BT9" i="1"/>
  <c r="BT28" i="1"/>
  <c r="BT61" i="1" s="1"/>
  <c r="BT30" i="1"/>
  <c r="BT46" i="1" s="1"/>
  <c r="BT47" i="1" s="1"/>
  <c r="BT48" i="1" s="1"/>
  <c r="BT49" i="1" s="1"/>
  <c r="BT55" i="1" s="1"/>
  <c r="BU19" i="2"/>
  <c r="BU17" i="2"/>
  <c r="BU18" i="2"/>
  <c r="BU14" i="2"/>
  <c r="BT32" i="2"/>
  <c r="BU15" i="2" l="1"/>
  <c r="BV9" i="2"/>
  <c r="AH16" i="5"/>
  <c r="BU60" i="2"/>
  <c r="BT14" i="1"/>
  <c r="BT19" i="1"/>
  <c r="BT18" i="1"/>
  <c r="BT17" i="1"/>
  <c r="BT32" i="3"/>
  <c r="BT15" i="3"/>
  <c r="BU9" i="3"/>
  <c r="AG17" i="5"/>
  <c r="BT61" i="3"/>
  <c r="BU28" i="2"/>
  <c r="BU25" i="1"/>
  <c r="BU30" i="2"/>
  <c r="BU46" i="2" s="1"/>
  <c r="BU47" i="2" s="1"/>
  <c r="BU48" i="2" s="1"/>
  <c r="BU49" i="2" s="1"/>
  <c r="BU55" i="2" s="1"/>
  <c r="BU28" i="1" l="1"/>
  <c r="BU61" i="1" s="1"/>
  <c r="BU30" i="1"/>
  <c r="BU46" i="1" s="1"/>
  <c r="BU47" i="1" s="1"/>
  <c r="BU48" i="1" s="1"/>
  <c r="BU49" i="1" s="1"/>
  <c r="BU55" i="1" s="1"/>
  <c r="BV25" i="2"/>
  <c r="BU61" i="2"/>
  <c r="BU18" i="3"/>
  <c r="BU14" i="3"/>
  <c r="BU19" i="3"/>
  <c r="BU17" i="3"/>
  <c r="BU9" i="1"/>
  <c r="BT15" i="1"/>
  <c r="BT32" i="1"/>
  <c r="AG15" i="5"/>
  <c r="BT60" i="1"/>
  <c r="BV19" i="2"/>
  <c r="BV14" i="2"/>
  <c r="BV18" i="2"/>
  <c r="BV17" i="2"/>
  <c r="BU32" i="2"/>
  <c r="AI16" i="5" l="1"/>
  <c r="BW9" i="2"/>
  <c r="BV15" i="2"/>
  <c r="BV60" i="2"/>
  <c r="BU32" i="3"/>
  <c r="BU15" i="3"/>
  <c r="BV9" i="3"/>
  <c r="AH17" i="5"/>
  <c r="BU61" i="3"/>
  <c r="BV30" i="2"/>
  <c r="BV46" i="2" s="1"/>
  <c r="BV47" i="2" s="1"/>
  <c r="BV48" i="2" s="1"/>
  <c r="BV49" i="2" s="1"/>
  <c r="BV55" i="2" s="1"/>
  <c r="BV28" i="2"/>
  <c r="BV25" i="1"/>
  <c r="BU19" i="1"/>
  <c r="BU18" i="1"/>
  <c r="BU14" i="1"/>
  <c r="BU17" i="1"/>
  <c r="BW25" i="2" l="1"/>
  <c r="BV61" i="2"/>
  <c r="BU32" i="1"/>
  <c r="BU15" i="1"/>
  <c r="AH15" i="5"/>
  <c r="BU60" i="1"/>
  <c r="BV28" i="1"/>
  <c r="BV61" i="1" s="1"/>
  <c r="BV30" i="1"/>
  <c r="BV46" i="1" s="1"/>
  <c r="BV47" i="1" s="1"/>
  <c r="BV48" i="1" s="1"/>
  <c r="BV49" i="1" s="1"/>
  <c r="BV55" i="1" s="1"/>
  <c r="BV32" i="2"/>
  <c r="BV18" i="3"/>
  <c r="BV17" i="3"/>
  <c r="BV19" i="3"/>
  <c r="BV14" i="3"/>
  <c r="BV9" i="1"/>
  <c r="BW19" i="2"/>
  <c r="BW14" i="2"/>
  <c r="BW18" i="2"/>
  <c r="BW17" i="2"/>
  <c r="BV15" i="3" l="1"/>
  <c r="BW9" i="3"/>
  <c r="BV32" i="3"/>
  <c r="AI17" i="5"/>
  <c r="BV61" i="3"/>
  <c r="BX9" i="2"/>
  <c r="BW15" i="2"/>
  <c r="AJ16" i="5"/>
  <c r="BW60" i="2"/>
  <c r="BV18" i="1"/>
  <c r="BV19" i="1"/>
  <c r="BV14" i="1"/>
  <c r="BV17" i="1"/>
  <c r="BW28" i="2"/>
  <c r="BW32" i="2" s="1"/>
  <c r="BW30" i="2"/>
  <c r="BW46" i="2" s="1"/>
  <c r="BW47" i="2" s="1"/>
  <c r="BW48" i="2" s="1"/>
  <c r="BW49" i="2" s="1"/>
  <c r="BW55" i="2" s="1"/>
  <c r="BW25" i="1"/>
  <c r="BX19" i="2" l="1"/>
  <c r="BX17" i="2"/>
  <c r="BX18" i="2"/>
  <c r="BX14" i="2"/>
  <c r="BX25" i="2"/>
  <c r="BW61" i="2"/>
  <c r="BV32" i="1"/>
  <c r="BV15" i="1"/>
  <c r="AI15" i="5"/>
  <c r="BV60" i="1"/>
  <c r="BW28" i="1"/>
  <c r="BW61" i="1" s="1"/>
  <c r="BW30" i="1"/>
  <c r="BW46" i="1" s="1"/>
  <c r="BW47" i="1" s="1"/>
  <c r="BW48" i="1" s="1"/>
  <c r="BW49" i="1" s="1"/>
  <c r="BW55" i="1" s="1"/>
  <c r="BW19" i="3"/>
  <c r="BW17" i="3"/>
  <c r="BW14" i="3"/>
  <c r="BW18" i="3"/>
  <c r="BW9" i="1"/>
  <c r="BW14" i="1" l="1"/>
  <c r="BW18" i="1"/>
  <c r="BW19" i="1"/>
  <c r="BW17" i="1"/>
  <c r="BX9" i="3"/>
  <c r="AJ17" i="5"/>
  <c r="BW32" i="3"/>
  <c r="BW15" i="3"/>
  <c r="BW61" i="3"/>
  <c r="BX28" i="2"/>
  <c r="BX25" i="1"/>
  <c r="BX30" i="2"/>
  <c r="BX46" i="2" s="1"/>
  <c r="BX47" i="2" s="1"/>
  <c r="BX48" i="2" s="1"/>
  <c r="BX49" i="2" s="1"/>
  <c r="BX55" i="2" s="1"/>
  <c r="BY9" i="2"/>
  <c r="BX15" i="2"/>
  <c r="BX32" i="2"/>
  <c r="AK16" i="5"/>
  <c r="BX60" i="2"/>
  <c r="BY18" i="2" l="1"/>
  <c r="BY14" i="2"/>
  <c r="BY17" i="2"/>
  <c r="BY19" i="2"/>
  <c r="BX28" i="1"/>
  <c r="BX61" i="1" s="1"/>
  <c r="BX30" i="1"/>
  <c r="BX46" i="1" s="1"/>
  <c r="BX47" i="1" s="1"/>
  <c r="BX48" i="1" s="1"/>
  <c r="BX49" i="1" s="1"/>
  <c r="BX55" i="1" s="1"/>
  <c r="BY25" i="2"/>
  <c r="BX61" i="2"/>
  <c r="BX14" i="3"/>
  <c r="BX18" i="3"/>
  <c r="BX19" i="3"/>
  <c r="BX17" i="3"/>
  <c r="BX9" i="1"/>
  <c r="BW32" i="1"/>
  <c r="BW15" i="1"/>
  <c r="AJ15" i="5"/>
  <c r="BW60" i="1"/>
  <c r="BX14" i="1" l="1"/>
  <c r="BX19" i="1"/>
  <c r="BX18" i="1"/>
  <c r="BX17" i="1"/>
  <c r="BX32" i="3"/>
  <c r="BX15" i="3"/>
  <c r="BY9" i="3"/>
  <c r="AK17" i="5"/>
  <c r="BX61" i="3"/>
  <c r="AL16" i="5"/>
  <c r="BZ9" i="2"/>
  <c r="BY15" i="2"/>
  <c r="BY60" i="2"/>
  <c r="BA16" i="5"/>
  <c r="BB16" i="5"/>
  <c r="G9" i="2"/>
  <c r="BY25" i="1"/>
  <c r="BY28" i="2"/>
  <c r="BY30" i="2"/>
  <c r="BY46" i="2" s="1"/>
  <c r="BY47" i="2" s="1"/>
  <c r="BY48" i="2" s="1"/>
  <c r="BY49" i="2" s="1"/>
  <c r="BY55" i="2" s="1"/>
  <c r="BZ25" i="2" l="1"/>
  <c r="BY61" i="2"/>
  <c r="G25" i="2"/>
  <c r="G28" i="2" s="1"/>
  <c r="BY28" i="1"/>
  <c r="BY30" i="1"/>
  <c r="BY46" i="1" s="1"/>
  <c r="BY47" i="1" s="1"/>
  <c r="BY48" i="1" s="1"/>
  <c r="BY49" i="1" s="1"/>
  <c r="BY55" i="1" s="1"/>
  <c r="G14" i="2"/>
  <c r="G19" i="2"/>
  <c r="G18" i="2"/>
  <c r="G17" i="2"/>
  <c r="BZ18" i="2"/>
  <c r="BZ19" i="2"/>
  <c r="BZ17" i="2"/>
  <c r="BZ14" i="2"/>
  <c r="BY19" i="3"/>
  <c r="BY14" i="3"/>
  <c r="BY18" i="3"/>
  <c r="BY17" i="3"/>
  <c r="BY9" i="1"/>
  <c r="BY32" i="2"/>
  <c r="BX32" i="1"/>
  <c r="BX15" i="1"/>
  <c r="AK15" i="5"/>
  <c r="BX60" i="1"/>
  <c r="BY32" i="3" l="1"/>
  <c r="BY15" i="3"/>
  <c r="BZ9" i="3"/>
  <c r="AL17" i="5"/>
  <c r="BY61" i="3"/>
  <c r="BB17" i="5"/>
  <c r="G9" i="3"/>
  <c r="BA17" i="5"/>
  <c r="CA9" i="2"/>
  <c r="BZ15" i="2"/>
  <c r="BZ60" i="2"/>
  <c r="BY61" i="1"/>
  <c r="G25" i="1"/>
  <c r="G28" i="1" s="1"/>
  <c r="BY14" i="1"/>
  <c r="BY19" i="1"/>
  <c r="BY18" i="1"/>
  <c r="BY17" i="1"/>
  <c r="G32" i="2"/>
  <c r="G15" i="2"/>
  <c r="G60" i="2"/>
  <c r="G61" i="2"/>
  <c r="G30" i="2"/>
  <c r="G46" i="2" s="1"/>
  <c r="G47" i="2" s="1"/>
  <c r="G48" i="2" s="1"/>
  <c r="G49" i="2" s="1"/>
  <c r="G55" i="2" s="1"/>
  <c r="BZ28" i="2"/>
  <c r="BZ25" i="1"/>
  <c r="BZ30" i="2"/>
  <c r="BZ46" i="2" s="1"/>
  <c r="BZ47" i="2" s="1"/>
  <c r="BZ48" i="2" s="1"/>
  <c r="BZ49" i="2" s="1"/>
  <c r="BZ55" i="2" s="1"/>
  <c r="CA25" i="2" l="1"/>
  <c r="BZ61" i="2"/>
  <c r="BY32" i="1"/>
  <c r="BY15" i="1"/>
  <c r="AL15" i="5"/>
  <c r="BY60" i="1"/>
  <c r="G9" i="1"/>
  <c r="BA15" i="5"/>
  <c r="BB15" i="5"/>
  <c r="CA19" i="2"/>
  <c r="CA18" i="2"/>
  <c r="CA14" i="2"/>
  <c r="CA17" i="2"/>
  <c r="BZ32" i="2"/>
  <c r="G18" i="3"/>
  <c r="G19" i="3"/>
  <c r="G14" i="3"/>
  <c r="G17" i="3"/>
  <c r="G71" i="1"/>
  <c r="G61" i="1"/>
  <c r="G30" i="1"/>
  <c r="G46" i="1" s="1"/>
  <c r="G47" i="1" s="1"/>
  <c r="G48" i="1" s="1"/>
  <c r="G49" i="1" s="1"/>
  <c r="G55" i="1" s="1"/>
  <c r="BZ19" i="3"/>
  <c r="BZ17" i="3"/>
  <c r="BZ18" i="3"/>
  <c r="BZ14" i="3"/>
  <c r="BZ9" i="1"/>
  <c r="BZ28" i="1"/>
  <c r="BZ61" i="1" s="1"/>
  <c r="BZ30" i="1"/>
  <c r="BZ46" i="1" s="1"/>
  <c r="BZ47" i="1" s="1"/>
  <c r="BZ48" i="1" s="1"/>
  <c r="BZ49" i="1" s="1"/>
  <c r="BZ55" i="1" s="1"/>
  <c r="G15" i="3" l="1"/>
  <c r="G32" i="3"/>
  <c r="G61" i="3"/>
  <c r="G18" i="1"/>
  <c r="G19" i="1"/>
  <c r="G14" i="1"/>
  <c r="G17" i="1"/>
  <c r="CB9" i="2"/>
  <c r="CA15" i="2"/>
  <c r="CA60" i="2"/>
  <c r="CA9" i="3"/>
  <c r="BZ32" i="3"/>
  <c r="BZ15" i="3"/>
  <c r="BZ61" i="3"/>
  <c r="BZ19" i="1"/>
  <c r="BZ18" i="1"/>
  <c r="BZ14" i="1"/>
  <c r="BZ17" i="1"/>
  <c r="CA25" i="1"/>
  <c r="CA28" i="2"/>
  <c r="CA30" i="2"/>
  <c r="CA46" i="2" s="1"/>
  <c r="CA47" i="2" s="1"/>
  <c r="CA48" i="2" s="1"/>
  <c r="CA49" i="2" s="1"/>
  <c r="CA55" i="2" s="1"/>
  <c r="CB25" i="2" l="1"/>
  <c r="CA61" i="2"/>
  <c r="BZ32" i="1"/>
  <c r="BZ15" i="1"/>
  <c r="BZ60" i="1"/>
  <c r="BA41" i="5"/>
  <c r="BB41" i="5" s="1"/>
  <c r="G15" i="1"/>
  <c r="G32" i="1"/>
  <c r="G60" i="1"/>
  <c r="CA28" i="1"/>
  <c r="CA61" i="1" s="1"/>
  <c r="CA30" i="1"/>
  <c r="CA46" i="1" s="1"/>
  <c r="CA47" i="1" s="1"/>
  <c r="CA48" i="1" s="1"/>
  <c r="CA49" i="1" s="1"/>
  <c r="CA55" i="1" s="1"/>
  <c r="CA14" i="3"/>
  <c r="CA18" i="3"/>
  <c r="CA17" i="3"/>
  <c r="CA19" i="3"/>
  <c r="CA9" i="1"/>
  <c r="CA32" i="2"/>
  <c r="CB18" i="2"/>
  <c r="CB14" i="2"/>
  <c r="CB19" i="2"/>
  <c r="CB17" i="2"/>
  <c r="CA18" i="1" l="1"/>
  <c r="CA14" i="1"/>
  <c r="CA19" i="1"/>
  <c r="CA17" i="1"/>
  <c r="CA32" i="3"/>
  <c r="CA15" i="3"/>
  <c r="CB9" i="3"/>
  <c r="CA61" i="3"/>
  <c r="CB15" i="2"/>
  <c r="CC9" i="2"/>
  <c r="CB60" i="2"/>
  <c r="CB25" i="1"/>
  <c r="CB28" i="2"/>
  <c r="CB30" i="2"/>
  <c r="CB46" i="2" s="1"/>
  <c r="CB47" i="2" s="1"/>
  <c r="CB48" i="2" s="1"/>
  <c r="CB49" i="2" s="1"/>
  <c r="CB55" i="2" s="1"/>
  <c r="CB28" i="1" l="1"/>
  <c r="CB61" i="1" s="1"/>
  <c r="CB30" i="1"/>
  <c r="CB46" i="1" s="1"/>
  <c r="CB47" i="1" s="1"/>
  <c r="CB48" i="1" s="1"/>
  <c r="CB49" i="1" s="1"/>
  <c r="CB55" i="1" s="1"/>
  <c r="CC18" i="2"/>
  <c r="CC14" i="2"/>
  <c r="CC17" i="2"/>
  <c r="CC19" i="2"/>
  <c r="CC25" i="2"/>
  <c r="CB61" i="2"/>
  <c r="CB32" i="2"/>
  <c r="CB19" i="3"/>
  <c r="CB14" i="3"/>
  <c r="CB18" i="3"/>
  <c r="CB17" i="3"/>
  <c r="CB9" i="1"/>
  <c r="CA32" i="1"/>
  <c r="CA15" i="1"/>
  <c r="CA60" i="1"/>
  <c r="CB32" i="3" l="1"/>
  <c r="CC9" i="3"/>
  <c r="CB15" i="3"/>
  <c r="CB61" i="3"/>
  <c r="CD9" i="2"/>
  <c r="CC15" i="2"/>
  <c r="CC60" i="2"/>
  <c r="CC28" i="2"/>
  <c r="CC25" i="1"/>
  <c r="CC30" i="2"/>
  <c r="CC46" i="2" s="1"/>
  <c r="CC47" i="2" s="1"/>
  <c r="CC48" i="2" s="1"/>
  <c r="CC49" i="2" s="1"/>
  <c r="CC55" i="2" s="1"/>
  <c r="CB19" i="1"/>
  <c r="CB18" i="1"/>
  <c r="CB14" i="1"/>
  <c r="CB17" i="1"/>
  <c r="CD25" i="2" l="1"/>
  <c r="CC61" i="2"/>
  <c r="CD18" i="2"/>
  <c r="CD19" i="2"/>
  <c r="CD14" i="2"/>
  <c r="CD17" i="2"/>
  <c r="CB15" i="1"/>
  <c r="CB32" i="1"/>
  <c r="CB60" i="1"/>
  <c r="CC19" i="3"/>
  <c r="CC14" i="3"/>
  <c r="CC18" i="3"/>
  <c r="CC17" i="3"/>
  <c r="CC9" i="1"/>
  <c r="CC28" i="1"/>
  <c r="CC61" i="1" s="1"/>
  <c r="CC30" i="1"/>
  <c r="CC46" i="1" s="1"/>
  <c r="CC47" i="1" s="1"/>
  <c r="CC48" i="1" s="1"/>
  <c r="CC49" i="1" s="1"/>
  <c r="CC55" i="1" s="1"/>
  <c r="CC32" i="2"/>
  <c r="CC14" i="1" l="1"/>
  <c r="CC18" i="1"/>
  <c r="CC19" i="1"/>
  <c r="CC17" i="1"/>
  <c r="CC15" i="3"/>
  <c r="CC32" i="3"/>
  <c r="CD9" i="3"/>
  <c r="CC61" i="3"/>
  <c r="CE9" i="2"/>
  <c r="CD15" i="2"/>
  <c r="CD60" i="2"/>
  <c r="CD25" i="1"/>
  <c r="CD28" i="2"/>
  <c r="CD30" i="2"/>
  <c r="CD46" i="2" s="1"/>
  <c r="CD47" i="2" s="1"/>
  <c r="CD48" i="2" s="1"/>
  <c r="CD49" i="2" s="1"/>
  <c r="CD55" i="2" s="1"/>
  <c r="CD14" i="3" l="1"/>
  <c r="CD18" i="3"/>
  <c r="CD17" i="3"/>
  <c r="CD19" i="3"/>
  <c r="CD9" i="1"/>
  <c r="CE25" i="2"/>
  <c r="CD61" i="2"/>
  <c r="CD32" i="2"/>
  <c r="CE19" i="2"/>
  <c r="CE18" i="2"/>
  <c r="CE14" i="2"/>
  <c r="CE17" i="2"/>
  <c r="CD28" i="1"/>
  <c r="CD61" i="1" s="1"/>
  <c r="CD30" i="1"/>
  <c r="CD46" i="1" s="1"/>
  <c r="CD47" i="1" s="1"/>
  <c r="CD48" i="1" s="1"/>
  <c r="CD49" i="1" s="1"/>
  <c r="CD55" i="1" s="1"/>
  <c r="CC15" i="1"/>
  <c r="CC32" i="1"/>
  <c r="CC60" i="1"/>
  <c r="CF9" i="2" l="1"/>
  <c r="CE15" i="2"/>
  <c r="CE60" i="2"/>
  <c r="CE28" i="2"/>
  <c r="CE32" i="2" s="1"/>
  <c r="CE25" i="1"/>
  <c r="CE30" i="2"/>
  <c r="CE46" i="2" s="1"/>
  <c r="CE47" i="2" s="1"/>
  <c r="CE48" i="2" s="1"/>
  <c r="CE49" i="2" s="1"/>
  <c r="CE55" i="2" s="1"/>
  <c r="CD19" i="1"/>
  <c r="CD14" i="1"/>
  <c r="CD18" i="1"/>
  <c r="CD17" i="1"/>
  <c r="CD15" i="3"/>
  <c r="CE9" i="3"/>
  <c r="CD32" i="3"/>
  <c r="CD61" i="3"/>
  <c r="CE14" i="3" l="1"/>
  <c r="CE18" i="3"/>
  <c r="CE19" i="3"/>
  <c r="CE17" i="3"/>
  <c r="CE9" i="1"/>
  <c r="CD15" i="1"/>
  <c r="CD32" i="1"/>
  <c r="CD60" i="1"/>
  <c r="CE28" i="1"/>
  <c r="CE61" i="1" s="1"/>
  <c r="CE30" i="1"/>
  <c r="CE46" i="1" s="1"/>
  <c r="CE47" i="1" s="1"/>
  <c r="CE48" i="1" s="1"/>
  <c r="CE49" i="1" s="1"/>
  <c r="CE55" i="1" s="1"/>
  <c r="CF25" i="2"/>
  <c r="CE61" i="2"/>
  <c r="CF14" i="2"/>
  <c r="CF17" i="2"/>
  <c r="CF19" i="2"/>
  <c r="CF18" i="2"/>
  <c r="CF28" i="2" l="1"/>
  <c r="CF25" i="1"/>
  <c r="CF30" i="2"/>
  <c r="CF46" i="2" s="1"/>
  <c r="CF47" i="2" s="1"/>
  <c r="CF48" i="2" s="1"/>
  <c r="CF49" i="2" s="1"/>
  <c r="CF55" i="2" s="1"/>
  <c r="CG9" i="2"/>
  <c r="CF15" i="2"/>
  <c r="CF32" i="2"/>
  <c r="CF60" i="2"/>
  <c r="CE14" i="1"/>
  <c r="CE17" i="1"/>
  <c r="CE18" i="1"/>
  <c r="CE19" i="1"/>
  <c r="CE15" i="3"/>
  <c r="CE32" i="3"/>
  <c r="CF9" i="3"/>
  <c r="CE61" i="3"/>
  <c r="CF19" i="3" l="1"/>
  <c r="CF18" i="3"/>
  <c r="CF14" i="3"/>
  <c r="CF17" i="3"/>
  <c r="CF9" i="1"/>
  <c r="CE32" i="1"/>
  <c r="CE15" i="1"/>
  <c r="CE60" i="1"/>
  <c r="CF28" i="1"/>
  <c r="CF61" i="1" s="1"/>
  <c r="CF30" i="1"/>
  <c r="CF46" i="1" s="1"/>
  <c r="CF47" i="1" s="1"/>
  <c r="CF48" i="1" s="1"/>
  <c r="CF49" i="1" s="1"/>
  <c r="CF55" i="1" s="1"/>
  <c r="CG19" i="2"/>
  <c r="CG14" i="2"/>
  <c r="CG18" i="2"/>
  <c r="CG17" i="2"/>
  <c r="CG25" i="2"/>
  <c r="CF61" i="2"/>
  <c r="CG15" i="2" l="1"/>
  <c r="CH9" i="2"/>
  <c r="CG60" i="2"/>
  <c r="CF32" i="3"/>
  <c r="CG9" i="3"/>
  <c r="CF15" i="3"/>
  <c r="CF61" i="3"/>
  <c r="CF19" i="1"/>
  <c r="CF14" i="1"/>
  <c r="CF18" i="1"/>
  <c r="CF17" i="1"/>
  <c r="CG28" i="2"/>
  <c r="CG25" i="1"/>
  <c r="CG30" i="2"/>
  <c r="CG46" i="2" s="1"/>
  <c r="CG47" i="2" s="1"/>
  <c r="CG48" i="2" s="1"/>
  <c r="CG49" i="2" s="1"/>
  <c r="CG55" i="2" s="1"/>
  <c r="CH25" i="2" l="1"/>
  <c r="CG61" i="2"/>
  <c r="CF32" i="1"/>
  <c r="CF15" i="1"/>
  <c r="CF60" i="1"/>
  <c r="CG28" i="1"/>
  <c r="CG61" i="1" s="1"/>
  <c r="CG30" i="1"/>
  <c r="CG46" i="1" s="1"/>
  <c r="CG47" i="1" s="1"/>
  <c r="CG48" i="1" s="1"/>
  <c r="CG49" i="1" s="1"/>
  <c r="CG55" i="1" s="1"/>
  <c r="CG18" i="3"/>
  <c r="CG19" i="3"/>
  <c r="CG14" i="3"/>
  <c r="CG17" i="3"/>
  <c r="CG9" i="1"/>
  <c r="CH17" i="2"/>
  <c r="CH19" i="2"/>
  <c r="CH18" i="2"/>
  <c r="CH14" i="2"/>
  <c r="CG32" i="2"/>
  <c r="CG14" i="1" l="1"/>
  <c r="CG19" i="1"/>
  <c r="CG18" i="1"/>
  <c r="CG17" i="1"/>
  <c r="CH15" i="2"/>
  <c r="CI9" i="2"/>
  <c r="CH60" i="2"/>
  <c r="CH9" i="3"/>
  <c r="CG15" i="3"/>
  <c r="CG32" i="3"/>
  <c r="CG61" i="3"/>
  <c r="CH28" i="2"/>
  <c r="CH30" i="2"/>
  <c r="CH46" i="2" s="1"/>
  <c r="CH47" i="2" s="1"/>
  <c r="CH48" i="2" s="1"/>
  <c r="CH49" i="2" s="1"/>
  <c r="CH55" i="2" s="1"/>
  <c r="CH25" i="1"/>
  <c r="CI25" i="2" l="1"/>
  <c r="CH61" i="2"/>
  <c r="CH14" i="3"/>
  <c r="CH19" i="3"/>
  <c r="CH17" i="3"/>
  <c r="CH18" i="3"/>
  <c r="CH9" i="1"/>
  <c r="CH32" i="2"/>
  <c r="CH28" i="1"/>
  <c r="CH61" i="1" s="1"/>
  <c r="CH30" i="1"/>
  <c r="CH46" i="1" s="1"/>
  <c r="CH47" i="1" s="1"/>
  <c r="CH48" i="1" s="1"/>
  <c r="CH49" i="1" s="1"/>
  <c r="CH55" i="1" s="1"/>
  <c r="CI14" i="2"/>
  <c r="CI18" i="2"/>
  <c r="CI19" i="2"/>
  <c r="CI17" i="2"/>
  <c r="CG15" i="1"/>
  <c r="CG32" i="1"/>
  <c r="CG60" i="1"/>
  <c r="CI15" i="2" l="1"/>
  <c r="CJ9" i="2"/>
  <c r="CI60" i="2"/>
  <c r="CH15" i="3"/>
  <c r="CI9" i="3"/>
  <c r="CH32" i="3"/>
  <c r="CH61" i="3"/>
  <c r="CH14" i="1"/>
  <c r="CH18" i="1"/>
  <c r="CH19" i="1"/>
  <c r="CH17" i="1"/>
  <c r="CI28" i="2"/>
  <c r="CI25" i="1"/>
  <c r="CI30" i="2"/>
  <c r="CI46" i="2" s="1"/>
  <c r="CI47" i="2" s="1"/>
  <c r="CI48" i="2" s="1"/>
  <c r="CI49" i="2" s="1"/>
  <c r="CI55" i="2" s="1"/>
  <c r="CI28" i="1" l="1"/>
  <c r="CI61" i="1" s="1"/>
  <c r="CI30" i="1"/>
  <c r="CI46" i="1" s="1"/>
  <c r="CI47" i="1" s="1"/>
  <c r="CI48" i="1" s="1"/>
  <c r="CI49" i="1" s="1"/>
  <c r="CI55" i="1" s="1"/>
  <c r="CJ25" i="2"/>
  <c r="CI61" i="2"/>
  <c r="CH15" i="1"/>
  <c r="CH32" i="1"/>
  <c r="CH60" i="1"/>
  <c r="CI18" i="3"/>
  <c r="CI19" i="3"/>
  <c r="CI14" i="3"/>
  <c r="CI17" i="3"/>
  <c r="CI9" i="1"/>
  <c r="CJ18" i="2"/>
  <c r="CJ17" i="2"/>
  <c r="CJ14" i="2"/>
  <c r="CJ19" i="2"/>
  <c r="CI32" i="2"/>
  <c r="CJ15" i="2" l="1"/>
  <c r="CK9" i="2"/>
  <c r="CJ60" i="2"/>
  <c r="CI14" i="1"/>
  <c r="CI19" i="1"/>
  <c r="CI18" i="1"/>
  <c r="CI17" i="1"/>
  <c r="CI15" i="3"/>
  <c r="CI32" i="3"/>
  <c r="CJ9" i="3"/>
  <c r="CI61" i="3"/>
  <c r="CJ28" i="2"/>
  <c r="CJ25" i="1"/>
  <c r="CJ30" i="2"/>
  <c r="CJ46" i="2" s="1"/>
  <c r="CJ47" i="2" s="1"/>
  <c r="CJ48" i="2" s="1"/>
  <c r="CJ49" i="2" s="1"/>
  <c r="CJ55" i="2" s="1"/>
  <c r="CJ28" i="1" l="1"/>
  <c r="CJ61" i="1" s="1"/>
  <c r="CJ30" i="1"/>
  <c r="CJ46" i="1" s="1"/>
  <c r="CJ47" i="1" s="1"/>
  <c r="CJ48" i="1" s="1"/>
  <c r="CJ49" i="1" s="1"/>
  <c r="CJ55" i="1" s="1"/>
  <c r="CK25" i="2"/>
  <c r="CJ61" i="2"/>
  <c r="CJ14" i="3"/>
  <c r="CJ19" i="3"/>
  <c r="CJ18" i="3"/>
  <c r="CJ17" i="3"/>
  <c r="CJ9" i="1"/>
  <c r="CI15" i="1"/>
  <c r="CI32" i="1"/>
  <c r="CI60" i="1"/>
  <c r="CK14" i="2"/>
  <c r="CK18" i="2"/>
  <c r="CK19" i="2"/>
  <c r="CK17" i="2"/>
  <c r="CJ32" i="2"/>
  <c r="CK25" i="1" l="1"/>
  <c r="CK28" i="2"/>
  <c r="CK61" i="2" s="1"/>
  <c r="CK30" i="2"/>
  <c r="CK46" i="2" s="1"/>
  <c r="CK47" i="2" s="1"/>
  <c r="CK48" i="2" s="1"/>
  <c r="CK49" i="2" s="1"/>
  <c r="CK55" i="2" s="1"/>
  <c r="CJ14" i="1"/>
  <c r="CJ19" i="1"/>
  <c r="CJ18" i="1"/>
  <c r="CJ17" i="1"/>
  <c r="CK32" i="2"/>
  <c r="CK15" i="2"/>
  <c r="CK60" i="2"/>
  <c r="CJ15" i="3"/>
  <c r="CK9" i="3"/>
  <c r="CJ32" i="3"/>
  <c r="CJ61" i="3"/>
  <c r="CK14" i="3" l="1"/>
  <c r="CK19" i="3"/>
  <c r="CK17" i="3"/>
  <c r="CK18" i="3"/>
  <c r="CK9" i="1"/>
  <c r="CJ15" i="1"/>
  <c r="CJ32" i="1"/>
  <c r="CJ60" i="1"/>
  <c r="CK28" i="1"/>
  <c r="CK61" i="1" s="1"/>
  <c r="CK30" i="1"/>
  <c r="CK46" i="1" s="1"/>
  <c r="CK47" i="1" s="1"/>
  <c r="CK48" i="1" s="1"/>
  <c r="CK49" i="1" s="1"/>
  <c r="CK55" i="1" s="1"/>
  <c r="CK19" i="1" l="1"/>
  <c r="CK18" i="1"/>
  <c r="CK17" i="1"/>
  <c r="CK14" i="1"/>
  <c r="CK32" i="3"/>
  <c r="CK15" i="3"/>
  <c r="CK61" i="3"/>
  <c r="CK15" i="1" l="1"/>
  <c r="CK32" i="1"/>
  <c r="CK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Eralp YAYA</author>
  </authors>
  <commentList>
    <comment ref="B44" authorId="0" shapeId="0" xr:uid="{B10C265A-B1BC-4C7C-AFEE-6892379C9D7B}">
      <text>
        <r>
          <rPr>
            <b/>
            <sz val="9"/>
            <color indexed="81"/>
            <rFont val="Tahoma"/>
            <family val="2"/>
            <charset val="162"/>
          </rPr>
          <t>Eralp YAYA:</t>
        </r>
        <r>
          <rPr>
            <sz val="9"/>
            <color indexed="81"/>
            <rFont val="Tahoma"/>
            <family val="2"/>
            <charset val="162"/>
          </rPr>
          <t xml:space="preserve">
Manuel</t>
        </r>
      </text>
    </comment>
    <comment ref="B45" authorId="0" shapeId="0" xr:uid="{ABD68965-2B42-4E0A-B73E-AD00BF800D14}">
      <text>
        <r>
          <rPr>
            <b/>
            <sz val="9"/>
            <color indexed="81"/>
            <rFont val="Tahoma"/>
            <family val="2"/>
            <charset val="162"/>
          </rPr>
          <t>Eralp YAYA:</t>
        </r>
        <r>
          <rPr>
            <sz val="9"/>
            <color indexed="81"/>
            <rFont val="Tahoma"/>
            <family val="2"/>
            <charset val="162"/>
          </rPr>
          <t xml:space="preserve">
Manuel</t>
        </r>
      </text>
    </comment>
    <comment ref="B46" authorId="0" shapeId="0" xr:uid="{83819097-52F6-42D5-A0F0-90C97D4E01C4}">
      <text>
        <r>
          <rPr>
            <b/>
            <sz val="9"/>
            <color indexed="81"/>
            <rFont val="Tahoma"/>
            <family val="2"/>
            <charset val="162"/>
          </rPr>
          <t>Eralp YAYA:</t>
        </r>
        <r>
          <rPr>
            <sz val="9"/>
            <color indexed="81"/>
            <rFont val="Tahoma"/>
            <family val="2"/>
            <charset val="162"/>
          </rPr>
          <t xml:space="preserve">
Manuel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 Kuyumciyan</author>
  </authors>
  <commentList>
    <comment ref="AE42" authorId="0" shapeId="0" xr:uid="{6D115209-21E9-4D6B-89D7-3DAE1C240F26}">
      <text>
        <r>
          <rPr>
            <b/>
            <sz val="9"/>
            <color indexed="81"/>
            <rFont val="Tahoma"/>
            <family val="2"/>
            <charset val="162"/>
          </rPr>
          <t>Leo Kuyumciyan:</t>
        </r>
        <r>
          <rPr>
            <sz val="9"/>
            <color indexed="81"/>
            <rFont val="Tahoma"/>
            <family val="2"/>
            <charset val="162"/>
          </rPr>
          <t xml:space="preserve">
Normalize</t>
        </r>
      </text>
    </comment>
    <comment ref="AE43" authorId="0" shapeId="0" xr:uid="{ED45BE57-2AF9-4361-B256-D8A5C4AD4876}">
      <text>
        <r>
          <rPr>
            <b/>
            <sz val="9"/>
            <color indexed="81"/>
            <rFont val="Tahoma"/>
            <family val="2"/>
            <charset val="162"/>
          </rPr>
          <t>Leo Kuyumciyan:</t>
        </r>
        <r>
          <rPr>
            <sz val="9"/>
            <color indexed="81"/>
            <rFont val="Tahoma"/>
            <family val="2"/>
            <charset val="162"/>
          </rPr>
          <t xml:space="preserve">
Normalize</t>
        </r>
      </text>
    </comment>
    <comment ref="AE44" authorId="0" shapeId="0" xr:uid="{E99489A3-F28A-4478-99E1-D8D476BD5505}">
      <text>
        <r>
          <rPr>
            <b/>
            <sz val="9"/>
            <color indexed="81"/>
            <rFont val="Tahoma"/>
            <family val="2"/>
            <charset val="162"/>
          </rPr>
          <t>Leo Kuyumciyan:</t>
        </r>
        <r>
          <rPr>
            <sz val="9"/>
            <color indexed="81"/>
            <rFont val="Tahoma"/>
            <family val="2"/>
            <charset val="162"/>
          </rPr>
          <t xml:space="preserve">
Normalize</t>
        </r>
      </text>
    </comment>
  </commentList>
</comments>
</file>

<file path=xl/sharedStrings.xml><?xml version="1.0" encoding="utf-8"?>
<sst xmlns="http://schemas.openxmlformats.org/spreadsheetml/2006/main" count="2014" uniqueCount="561">
  <si>
    <t>Trio Mobil</t>
  </si>
  <si>
    <t>Consolidated ARR Rollforward</t>
  </si>
  <si>
    <t>Q4</t>
  </si>
  <si>
    <t>TTM</t>
  </si>
  <si>
    <t>Q1</t>
  </si>
  <si>
    <t>Q2</t>
  </si>
  <si>
    <t>Q3</t>
  </si>
  <si>
    <t>Consolidated</t>
  </si>
  <si>
    <t>Beginning</t>
  </si>
  <si>
    <t>(+) New</t>
  </si>
  <si>
    <t>(+) Upsell</t>
  </si>
  <si>
    <t>(-) Downsell</t>
  </si>
  <si>
    <t>(-) Churn</t>
  </si>
  <si>
    <t>Ending ARR</t>
  </si>
  <si>
    <t>% YoY Growth</t>
  </si>
  <si>
    <t>Gross Retention (c only)</t>
  </si>
  <si>
    <t>Gross Retention (c + d)</t>
  </si>
  <si>
    <t>Net Retention</t>
  </si>
  <si>
    <t>Net New ARR</t>
  </si>
  <si>
    <t>New + Upsell</t>
  </si>
  <si>
    <t>Customer Count</t>
  </si>
  <si>
    <t>Beginning Logos</t>
  </si>
  <si>
    <t>(-) Cancel</t>
  </si>
  <si>
    <t>Ending Logos</t>
  </si>
  <si>
    <t>Logo Retention</t>
  </si>
  <si>
    <t>Avg. ARR / Cust</t>
  </si>
  <si>
    <t>Avg. ARR / New</t>
  </si>
  <si>
    <t>Avg. ARR / Churn</t>
  </si>
  <si>
    <t>Consolidated Sales Efficiency</t>
  </si>
  <si>
    <t>Customer Lifetime Value</t>
  </si>
  <si>
    <t>Gross Margin</t>
  </si>
  <si>
    <t>Gross Profit</t>
  </si>
  <si>
    <t>Implied Customer Years (Calculated)</t>
  </si>
  <si>
    <t>Implied Customer Years (Capped)</t>
  </si>
  <si>
    <t>CLTV</t>
  </si>
  <si>
    <t>CAC %</t>
  </si>
  <si>
    <t>CAC (S&amp;M)</t>
  </si>
  <si>
    <t>CAC / New Logo</t>
  </si>
  <si>
    <t>LTV-CAC</t>
  </si>
  <si>
    <t>Payback (months)</t>
  </si>
  <si>
    <t>Check</t>
  </si>
  <si>
    <t>S&amp;M</t>
  </si>
  <si>
    <t>Payback Period</t>
  </si>
  <si>
    <t>LTV</t>
  </si>
  <si>
    <t>CAC</t>
  </si>
  <si>
    <t>YTD LTV CAC</t>
  </si>
  <si>
    <t>Industrial ARR Rollforward</t>
  </si>
  <si>
    <t>Industrial ARR</t>
  </si>
  <si>
    <t>Industrial Sales Efficiency</t>
  </si>
  <si>
    <t>Industrial CAC %</t>
  </si>
  <si>
    <t>Fleet ARR Rollforward</t>
  </si>
  <si>
    <t>Fleet ARR</t>
  </si>
  <si>
    <t>Fleet Sales Efficiency</t>
  </si>
  <si>
    <t>Fleet CAC %</t>
  </si>
  <si>
    <t>BS and CFS</t>
  </si>
  <si>
    <t>Monthly Balance Sheet - Actuals</t>
  </si>
  <si>
    <t>Quarterly BS</t>
  </si>
  <si>
    <t>YTD, TTM, Annual BS</t>
  </si>
  <si>
    <t>Actuals</t>
  </si>
  <si>
    <t>Forecast</t>
  </si>
  <si>
    <t>Balance Sheet</t>
  </si>
  <si>
    <t>YTD</t>
  </si>
  <si>
    <t>Annual</t>
  </si>
  <si>
    <t>($ in USD)</t>
  </si>
  <si>
    <t>Assets</t>
  </si>
  <si>
    <t>Cash</t>
  </si>
  <si>
    <t>Receivables</t>
  </si>
  <si>
    <t>Inventory</t>
  </si>
  <si>
    <t>Other</t>
  </si>
  <si>
    <t>Non-Current</t>
  </si>
  <si>
    <t>Total</t>
  </si>
  <si>
    <t>Liabilities</t>
  </si>
  <si>
    <t>Bank Loans</t>
  </si>
  <si>
    <t>Payables</t>
  </si>
  <si>
    <t>Deferred Revenue</t>
  </si>
  <si>
    <t>Total Liabilies</t>
  </si>
  <si>
    <t>Equity</t>
  </si>
  <si>
    <t>Net Equity</t>
  </si>
  <si>
    <t>Total L+E</t>
  </si>
  <si>
    <t>Balance</t>
  </si>
  <si>
    <t>Monthly CFS - Actuals through August 2024</t>
  </si>
  <si>
    <t>Quarterly CFS</t>
  </si>
  <si>
    <t>YTD, TTM, Annual CFS</t>
  </si>
  <si>
    <t>CFS</t>
  </si>
  <si>
    <t>EBITDA</t>
  </si>
  <si>
    <t>(+ / -) ▲ NwC</t>
  </si>
  <si>
    <t>CFO</t>
  </si>
  <si>
    <t>(-) CapEx</t>
  </si>
  <si>
    <t>CFI</t>
  </si>
  <si>
    <t>(+ / -) Equity</t>
  </si>
  <si>
    <t>(+ / -) Debt</t>
  </si>
  <si>
    <t>CFF</t>
  </si>
  <si>
    <t>Beginning Cash</t>
  </si>
  <si>
    <t>▲ in Cash</t>
  </si>
  <si>
    <t>Ending Cash</t>
  </si>
  <si>
    <t>BS Check</t>
  </si>
  <si>
    <t>CFS Check</t>
  </si>
  <si>
    <t>Monthly P&amp;L</t>
  </si>
  <si>
    <t>Quarterly P&amp;L</t>
  </si>
  <si>
    <t>YTD, TTM, Annual P&amp;L</t>
  </si>
  <si>
    <t>ARR</t>
  </si>
  <si>
    <t>Industrial</t>
  </si>
  <si>
    <t>Fleet</t>
  </si>
  <si>
    <t>% Industrial Growth</t>
  </si>
  <si>
    <t>% Fleet Growth</t>
  </si>
  <si>
    <t>Revenue</t>
  </si>
  <si>
    <t>COGS</t>
  </si>
  <si>
    <t>% Margin</t>
  </si>
  <si>
    <t>OpEx</t>
  </si>
  <si>
    <t>R&amp;D</t>
  </si>
  <si>
    <t>G&amp;A</t>
  </si>
  <si>
    <t>Total OpEx</t>
  </si>
  <si>
    <t>P&amp;L - B2A</t>
  </si>
  <si>
    <t>Monthly</t>
  </si>
  <si>
    <t>▲</t>
  </si>
  <si>
    <t>MoM Actuals</t>
  </si>
  <si>
    <t>Actual</t>
  </si>
  <si>
    <t>Budget</t>
  </si>
  <si>
    <t>Prior Year</t>
  </si>
  <si>
    <t>$</t>
  </si>
  <si>
    <t>%</t>
  </si>
  <si>
    <t>Total ARR</t>
  </si>
  <si>
    <t>Debt</t>
  </si>
  <si>
    <t>ARR Check</t>
  </si>
  <si>
    <t>GP Check</t>
  </si>
  <si>
    <t>EBITDA Check</t>
  </si>
  <si>
    <t>FTE Schedule</t>
  </si>
  <si>
    <t>Prior Month</t>
  </si>
  <si>
    <t>Month 2</t>
  </si>
  <si>
    <t>Month 1</t>
  </si>
  <si>
    <t>Year</t>
  </si>
  <si>
    <t>Quarter</t>
  </si>
  <si>
    <t>Metrics</t>
  </si>
  <si>
    <t>Unit</t>
  </si>
  <si>
    <t>Category</t>
  </si>
  <si>
    <t>FY'24</t>
  </si>
  <si>
    <t>FY'25 LTM</t>
  </si>
  <si>
    <t>FY'25 YTD</t>
  </si>
  <si>
    <t>FY'24 YTD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</si>
  <si>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</si>
  <si>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</si>
  <si>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</si>
  <si>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</si>
  <si>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</si>
  <si>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</si>
  <si>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</si>
  <si>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</si>
  <si>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</si>
  <si>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</si>
  <si>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</si>
  <si>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</si>
  <si>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</si>
  <si>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Revenue, All</t>
  </si>
  <si>
    <t>USD</t>
  </si>
  <si>
    <t>Growth</t>
  </si>
  <si>
    <t>Fleet IoT Revenue</t>
  </si>
  <si>
    <t>Industrial IoT Revenue</t>
  </si>
  <si>
    <t>Fleet IoT ARR</t>
  </si>
  <si>
    <t>Industrial IoT ARR</t>
  </si>
  <si>
    <t>ARR,All</t>
  </si>
  <si>
    <t>Fleet IoT Total Customer Count</t>
  </si>
  <si>
    <t>#</t>
  </si>
  <si>
    <t>Industrial IoT Total Customer Count</t>
  </si>
  <si>
    <t>Total Customer Count</t>
  </si>
  <si>
    <t>Fleet IoT New Customer Count</t>
  </si>
  <si>
    <t>Industrial IoT New Customer Count</t>
  </si>
  <si>
    <t>New Customer Count</t>
  </si>
  <si>
    <t xml:space="preserve"> % New Customer</t>
  </si>
  <si>
    <t xml:space="preserve"> % YoY Fleet IoT ARR Growth</t>
  </si>
  <si>
    <t xml:space="preserve"> % YoY Industrial IoT ARR Growth</t>
  </si>
  <si>
    <t xml:space="preserve"> % YoY All ARR Growth</t>
  </si>
  <si>
    <t>ARPA Fleet IoT</t>
  </si>
  <si>
    <t>Efficiency</t>
  </si>
  <si>
    <t>ARPA Industrial IoT</t>
  </si>
  <si>
    <t>ARPA, All</t>
  </si>
  <si>
    <t>ARPNA Fleet IoT</t>
  </si>
  <si>
    <t>ARPNA Industrial IoT</t>
  </si>
  <si>
    <t>ARPNA, All</t>
  </si>
  <si>
    <t>Blended CAC</t>
  </si>
  <si>
    <t>Blended Payback</t>
  </si>
  <si>
    <t>GP Margin</t>
  </si>
  <si>
    <t>Fleet IoT Net Dollar Retention</t>
  </si>
  <si>
    <t>Satisfaction</t>
  </si>
  <si>
    <t>Industrial IoT Net Dollar Retention</t>
  </si>
  <si>
    <t>Consolidated Net Dollar Retention</t>
  </si>
  <si>
    <t>Fleet IoT Dollar Churn</t>
  </si>
  <si>
    <t>Industrial IoT Dollar Churn</t>
  </si>
  <si>
    <t>Consolidated Dollar Churn</t>
  </si>
  <si>
    <t>Fleet IoT Logo Churn</t>
  </si>
  <si>
    <t>Industrial IoT Logo Churn</t>
  </si>
  <si>
    <t>Consolidated Logo Churn</t>
  </si>
  <si>
    <t>FCFF</t>
  </si>
  <si>
    <t>Company Health</t>
  </si>
  <si>
    <t>Net Debt</t>
  </si>
  <si>
    <t>mm</t>
  </si>
  <si>
    <t>EBITDA Margin</t>
  </si>
  <si>
    <t>R&amp;D Expenditure / Sales</t>
  </si>
  <si>
    <t>Headcount, total</t>
  </si>
  <si>
    <t>Organizational Health</t>
  </si>
  <si>
    <t>Fleet IoT MRR Walk</t>
  </si>
  <si>
    <t>Beginning MRR</t>
  </si>
  <si>
    <t>New MRR</t>
  </si>
  <si>
    <t>Upsell MRR</t>
  </si>
  <si>
    <t>Downsell MRR</t>
  </si>
  <si>
    <t>Pause MRR</t>
  </si>
  <si>
    <t>Churn MRR</t>
  </si>
  <si>
    <t>Ending MRR</t>
  </si>
  <si>
    <t>Fleet IoT Customer Walk</t>
  </si>
  <si>
    <t>Beginning Customer</t>
  </si>
  <si>
    <t>New Customer</t>
  </si>
  <si>
    <t>Pause Customer</t>
  </si>
  <si>
    <t>Churn Customer</t>
  </si>
  <si>
    <t>Ending Customer</t>
  </si>
  <si>
    <t>Industrial IoT MRR Walk</t>
  </si>
  <si>
    <t>Industrial IoT Customer Walk</t>
  </si>
  <si>
    <t>Consolidated MRR Walk</t>
  </si>
  <si>
    <t>Consolidated Customer Walk</t>
  </si>
  <si>
    <t>NDR For Fleet IoT</t>
  </si>
  <si>
    <t>NDR For Ind IoT</t>
  </si>
  <si>
    <t>NDR For Consolidated</t>
  </si>
  <si>
    <t>Check 1</t>
  </si>
  <si>
    <t>Check 2</t>
  </si>
  <si>
    <t>Check 3</t>
  </si>
  <si>
    <t>Consolidated NDR</t>
  </si>
  <si>
    <t>Fleet loT NDR</t>
  </si>
  <si>
    <t>Ind loT NRD</t>
  </si>
  <si>
    <t>Net New Consolidated ARR</t>
  </si>
  <si>
    <t>Other Revenue MRR Schedule</t>
  </si>
  <si>
    <t xml:space="preserve"> </t>
  </si>
  <si>
    <t>Profit Contribution (USD)</t>
  </si>
  <si>
    <t>FY'22</t>
  </si>
  <si>
    <t>FY'23</t>
  </si>
  <si>
    <t>FY'25</t>
  </si>
  <si>
    <t>Month</t>
  </si>
  <si>
    <t>Product Expenses (-)</t>
  </si>
  <si>
    <t>Profit Contribution (1)</t>
  </si>
  <si>
    <t>% CM (1)</t>
  </si>
  <si>
    <t>Cogs Payroll (-)</t>
  </si>
  <si>
    <t>Profit Contribution (2)</t>
  </si>
  <si>
    <t>% CM (2)</t>
  </si>
  <si>
    <t>Hosting (-)</t>
  </si>
  <si>
    <t>Profit Contribution (3)</t>
  </si>
  <si>
    <t>% CM (3)</t>
  </si>
  <si>
    <t>Cogs Utilities &amp; Other (-)</t>
  </si>
  <si>
    <t>Profit Contribution (4)</t>
  </si>
  <si>
    <t>% CM (4)</t>
  </si>
  <si>
    <t>S&amp;M FTE (-)</t>
  </si>
  <si>
    <t>Profit Contribution (5)</t>
  </si>
  <si>
    <t>% CM (5)</t>
  </si>
  <si>
    <t>Advertising and Marketing (-)</t>
  </si>
  <si>
    <t>Profit Contribution (6)</t>
  </si>
  <si>
    <t>% CM (6)</t>
  </si>
  <si>
    <t>P&amp;L (USD)</t>
  </si>
  <si>
    <t>Revenue, Net</t>
  </si>
  <si>
    <t>Revenue, all</t>
  </si>
  <si>
    <t>Fleet IoT MRR</t>
  </si>
  <si>
    <t>Industrial IoT MRR</t>
  </si>
  <si>
    <t>Other Revenue</t>
  </si>
  <si>
    <t>Returns</t>
  </si>
  <si>
    <t>Discounts</t>
  </si>
  <si>
    <t>Cost of Sales</t>
  </si>
  <si>
    <t>Cogs Payroll</t>
  </si>
  <si>
    <t>Hosting</t>
  </si>
  <si>
    <t>Product Expenses</t>
  </si>
  <si>
    <t>Cogs Utilities</t>
  </si>
  <si>
    <t>CoS - Inventory Depreciation Expense</t>
  </si>
  <si>
    <t>Cos Other</t>
  </si>
  <si>
    <t>GPM %</t>
  </si>
  <si>
    <t>Employment Expenses</t>
  </si>
  <si>
    <t>Wages and Salaries G&amp;A - G&amp;A</t>
  </si>
  <si>
    <t>Wages and Salaries Sales &amp; Marketing - S&amp;M</t>
  </si>
  <si>
    <t>Food</t>
  </si>
  <si>
    <t>Rent_Auto - G&amp;A</t>
  </si>
  <si>
    <t>Rent_Auto - S&amp;M</t>
  </si>
  <si>
    <t>Auto Expenses_Fuel - G&amp;A</t>
  </si>
  <si>
    <t>Auto Expenses_Fuel - S&amp;M</t>
  </si>
  <si>
    <t>Auto Expenses_Bridge Toll - G&amp;A</t>
  </si>
  <si>
    <t>Auto Expenses_Bridge Toll - S&amp;M</t>
  </si>
  <si>
    <t>Auto Expenses_Maintenance - G&amp;A</t>
  </si>
  <si>
    <t>Auto Expenses_Maintenance - S&amp;M</t>
  </si>
  <si>
    <t>Training - G&amp;A</t>
  </si>
  <si>
    <t>Employment Expenses - Other - G&amp;A</t>
  </si>
  <si>
    <t>Employment Expenses - Other - S&amp;M</t>
  </si>
  <si>
    <t>Facilities Related Expenses</t>
  </si>
  <si>
    <t>Rent_Office - R&amp;D</t>
  </si>
  <si>
    <t>Rent_Office - G&amp;A</t>
  </si>
  <si>
    <t>Utilities - G&amp;A</t>
  </si>
  <si>
    <t>Technology Expenses</t>
  </si>
  <si>
    <t>IT Expenses - G&amp;A</t>
  </si>
  <si>
    <t>Telephone expenses - G&amp;A</t>
  </si>
  <si>
    <t>Advertising and Marketing</t>
  </si>
  <si>
    <t>Lead Generation Expenses</t>
  </si>
  <si>
    <t>Comission Expenses - S&amp;M</t>
  </si>
  <si>
    <t>Events - S&amp;M</t>
  </si>
  <si>
    <t>Marketing Consultancy - S&amp;M</t>
  </si>
  <si>
    <t>Sponsorship - S&amp;M</t>
  </si>
  <si>
    <t>Printed Materials - S&amp;M</t>
  </si>
  <si>
    <t>Promotion Expenses - S&amp;M</t>
  </si>
  <si>
    <t>Google Ads-Linkedin Ads - S&amp;M</t>
  </si>
  <si>
    <t>Meta Ads - S&amp;M</t>
  </si>
  <si>
    <t>Marketing Tools - S&amp;M</t>
  </si>
  <si>
    <t>Other Advertising Expenses - S&amp;M</t>
  </si>
  <si>
    <t>3rd Party Professional Services</t>
  </si>
  <si>
    <t>3rd Party other consultancy - G&amp;A</t>
  </si>
  <si>
    <t>Legal expenses - G&amp;A</t>
  </si>
  <si>
    <t>Accounting and Audit expenses - G&amp;A</t>
  </si>
  <si>
    <t>Travel, entertainment and Conferences</t>
  </si>
  <si>
    <t>T&amp;E-Travel - G&amp;A</t>
  </si>
  <si>
    <t>T&amp;E-Travel - S&amp;M</t>
  </si>
  <si>
    <t>T&amp;E-Entertainment - S&amp;M</t>
  </si>
  <si>
    <t>T&amp;E-Lodging - G&amp;A</t>
  </si>
  <si>
    <t>T&amp;E-Lodging - S&amp;M</t>
  </si>
  <si>
    <t>Meals, guests and entertainment - G&amp;A</t>
  </si>
  <si>
    <t>Meals, guests and entertainment - S&amp;M</t>
  </si>
  <si>
    <t>Stationery and Office Supplies</t>
  </si>
  <si>
    <t>Cleaning - G&amp;A</t>
  </si>
  <si>
    <t>Manlift - G&amp;A</t>
  </si>
  <si>
    <t>Non-Capital Costs - G&amp;A</t>
  </si>
  <si>
    <t>Repairs and Maintenance - G&amp;A</t>
  </si>
  <si>
    <t>Stationary - G&amp;A</t>
  </si>
  <si>
    <t>Supplies - G&amp;A</t>
  </si>
  <si>
    <t>R&amp;D Expenses</t>
  </si>
  <si>
    <t>Wages and Salaries R&amp;D - R&amp;D</t>
  </si>
  <si>
    <t>R&amp;D Consultancy - R&amp;D</t>
  </si>
  <si>
    <t>R&amp;D Wages and Salary Incentives - R&amp;D</t>
  </si>
  <si>
    <t>Other Direct Expenses</t>
  </si>
  <si>
    <t>Courier and cargo - S&amp;M</t>
  </si>
  <si>
    <t>Freight Costs - S&amp;M</t>
  </si>
  <si>
    <t>Freight Costs-Custom - S&amp;M</t>
  </si>
  <si>
    <t>Office Insurance - G&amp;A</t>
  </si>
  <si>
    <t>Other Incentive</t>
  </si>
  <si>
    <t xml:space="preserve">SSI Incentive </t>
  </si>
  <si>
    <t>Taxes and duties - G&amp;A</t>
  </si>
  <si>
    <t>Taxes and duties - S&amp;M</t>
  </si>
  <si>
    <t>Other - G&amp;A</t>
  </si>
  <si>
    <t>Other - S&amp;M</t>
  </si>
  <si>
    <t>Bad Debt Expenses</t>
  </si>
  <si>
    <t>EBITDA %</t>
  </si>
  <si>
    <t>Financial Expenses</t>
  </si>
  <si>
    <t>Bank Expenses</t>
  </si>
  <si>
    <t>Interest Expenses</t>
  </si>
  <si>
    <t>FX, net</t>
  </si>
  <si>
    <t>Extraordinary Income / Expenses</t>
  </si>
  <si>
    <t>Extraordinary Income</t>
  </si>
  <si>
    <t>Extraordinary Expense</t>
  </si>
  <si>
    <t>Depreciation and amortisation</t>
  </si>
  <si>
    <t>Rights</t>
  </si>
  <si>
    <t>Capitalised R&amp;D</t>
  </si>
  <si>
    <t>Leasehold</t>
  </si>
  <si>
    <t>Furniture and fixture</t>
  </si>
  <si>
    <t xml:space="preserve">PBT </t>
  </si>
  <si>
    <t>PBT %</t>
  </si>
  <si>
    <t>Stat vs Man</t>
  </si>
  <si>
    <t>BS (USD)</t>
  </si>
  <si>
    <t>Cash and cash equivalents</t>
  </si>
  <si>
    <t>Bank</t>
  </si>
  <si>
    <t>Other cash equivalents</t>
  </si>
  <si>
    <t>Trade Receivables</t>
  </si>
  <si>
    <t>Cheques</t>
  </si>
  <si>
    <t>Accounts receivable</t>
  </si>
  <si>
    <t>Deposits &amp; Guarantees Given (&lt;1 Year)</t>
  </si>
  <si>
    <t>Bad Debt</t>
  </si>
  <si>
    <t>Bad Debt (-)</t>
  </si>
  <si>
    <t>Other Receivables</t>
  </si>
  <si>
    <t>Receivables from Shareholders</t>
  </si>
  <si>
    <t>Other Current Assets</t>
  </si>
  <si>
    <t>Prepaid Expenses</t>
  </si>
  <si>
    <t>Income Accruals</t>
  </si>
  <si>
    <t>Prepaid taxes and funds</t>
  </si>
  <si>
    <t>Advances to Personnel</t>
  </si>
  <si>
    <t>Advances given</t>
  </si>
  <si>
    <t>Total Current Assets</t>
  </si>
  <si>
    <t>Deposits &amp; Guarantees Given (&gt;1 Year)</t>
  </si>
  <si>
    <t>Other Assets</t>
  </si>
  <si>
    <t>Tangible Assets, net</t>
  </si>
  <si>
    <t>Intangible Assets, net</t>
  </si>
  <si>
    <t>Prepaid Expenses (&gt;1 year)</t>
  </si>
  <si>
    <t>Total Non-Current Assets</t>
  </si>
  <si>
    <t>TOTAL ASSETS</t>
  </si>
  <si>
    <t>ST Bank Loans</t>
  </si>
  <si>
    <t>Trade Payables</t>
  </si>
  <si>
    <t>Advances, Deposits &amp; Guarantees Received</t>
  </si>
  <si>
    <t xml:space="preserve">Deposits &amp; Guarantees Received </t>
  </si>
  <si>
    <t>Advances Received</t>
  </si>
  <si>
    <t>Payables to Shareholders</t>
  </si>
  <si>
    <t>Payables to Subsidiries</t>
  </si>
  <si>
    <t>Payables to Employee</t>
  </si>
  <si>
    <t>Unearned Revenue</t>
  </si>
  <si>
    <t>Invesment Payables</t>
  </si>
  <si>
    <t>Other liabilities</t>
  </si>
  <si>
    <t>Other trade liabilities</t>
  </si>
  <si>
    <t>Taxes &amp; Funds Payable</t>
  </si>
  <si>
    <t>Social Security Payable</t>
  </si>
  <si>
    <t>Total Current Liabilities</t>
  </si>
  <si>
    <t>Paid-in Capital</t>
  </si>
  <si>
    <t>Capital Reserves</t>
  </si>
  <si>
    <t>Share Premium</t>
  </si>
  <si>
    <t>Special Funds</t>
  </si>
  <si>
    <t>Inflation Effect Equity</t>
  </si>
  <si>
    <t>Currency Translation Differences</t>
  </si>
  <si>
    <t>Retained Earnings</t>
  </si>
  <si>
    <t>Previous Year Profits</t>
  </si>
  <si>
    <t>Previous Year Losses</t>
  </si>
  <si>
    <t>Current Year Profit (Loss)</t>
  </si>
  <si>
    <t>Shareholders' Equity</t>
  </si>
  <si>
    <t>TOTAL LIABILITIES &amp; EQUITY</t>
  </si>
  <si>
    <t>Cross Check</t>
  </si>
  <si>
    <t>Cross Check from P&amp;L</t>
  </si>
  <si>
    <t>Cash Flow (USD)</t>
  </si>
  <si>
    <t>Cash Flow from Operations (CFO)</t>
  </si>
  <si>
    <t>Net Income</t>
  </si>
  <si>
    <t>D&amp;A</t>
  </si>
  <si>
    <t>∆ in Narrow Working Capital</t>
  </si>
  <si>
    <t>∆ in Other Receivables</t>
  </si>
  <si>
    <t>∆ in Inventory</t>
  </si>
  <si>
    <t>∆ in Other Current Assets</t>
  </si>
  <si>
    <t>∆ in Deposits &amp; Guarantees Given (&gt;1 Year)</t>
  </si>
  <si>
    <t>∆ in Other Assets</t>
  </si>
  <si>
    <t>∆ in Prepaid Expenses (&gt;1 year)</t>
  </si>
  <si>
    <t>∆ in Advances, Deposits &amp; Guarantees Received</t>
  </si>
  <si>
    <t>∆ in Payables to Subsidiries</t>
  </si>
  <si>
    <t>∆ in Payables to Employee</t>
  </si>
  <si>
    <t>∆ in Unearned Revenue</t>
  </si>
  <si>
    <t>∆ in Other liabilities</t>
  </si>
  <si>
    <t>Cash Flow from Investment (CFI)</t>
  </si>
  <si>
    <t>∆ in Capex</t>
  </si>
  <si>
    <t>∆ in  Capital Reserves</t>
  </si>
  <si>
    <t>∆ in  Share Premium</t>
  </si>
  <si>
    <t>∆ in  Special Funds</t>
  </si>
  <si>
    <t>∆ in Inflation Effect Equity</t>
  </si>
  <si>
    <t>∆ in Payables to Shareholders</t>
  </si>
  <si>
    <t>∆ in  Currency Translation Differences</t>
  </si>
  <si>
    <t>∆ in  Retained Earnings</t>
  </si>
  <si>
    <t>Cash Flow Financing (CFF)</t>
  </si>
  <si>
    <t>∆ in Invesment Payables</t>
  </si>
  <si>
    <t>∆ in  Paid-in Capital</t>
  </si>
  <si>
    <t>∆ in ST Bank Loans</t>
  </si>
  <si>
    <t>Net Cash In</t>
  </si>
  <si>
    <t>Closing Cash</t>
  </si>
  <si>
    <t>Cash Reconciliation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</si>
  <si>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</si>
  <si>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</si>
  <si>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</si>
  <si>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</si>
  <si>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</si>
  <si>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</si>
  <si>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</si>
  <si>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</si>
  <si>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</si>
  <si>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</si>
  <si>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</si>
  <si>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Date</t>
  </si>
  <si>
    <t>Financial Income / Expenses</t>
  </si>
  <si>
    <t>LTM</t>
  </si>
  <si>
    <t>LTM 24</t>
  </si>
  <si>
    <t>FY'23 YTD</t>
  </si>
  <si>
    <t>Report Month Only</t>
  </si>
  <si>
    <t>Report Month Only PY</t>
  </si>
  <si>
    <t>Net Profit</t>
  </si>
  <si>
    <t xml:space="preserve">Billed MRR </t>
  </si>
  <si>
    <t>Beginnning MRR</t>
  </si>
  <si>
    <t>Bill New MRR</t>
  </si>
  <si>
    <t>Expansion MRR</t>
  </si>
  <si>
    <t>Paused MRR</t>
  </si>
  <si>
    <t>Churned MRR</t>
  </si>
  <si>
    <t>Net New MRR</t>
  </si>
  <si>
    <t>MoM Billed MRR Growth Rate</t>
  </si>
  <si>
    <t>New Billed MRR Growth</t>
  </si>
  <si>
    <t>Ending Billed ARR</t>
  </si>
  <si>
    <t>Service and Other Revenue</t>
  </si>
  <si>
    <t>Annualized Run Rate(Inc Set-Up.)</t>
  </si>
  <si>
    <t>Service and Other Revenue / ARR</t>
  </si>
  <si>
    <t>New Billed MRR / Churn MRR</t>
  </si>
  <si>
    <t>Monthly  Revenue (MRR+Set-up)</t>
  </si>
  <si>
    <t>Revenue and Cost Metrics</t>
  </si>
  <si>
    <t>Revenue (MRR+Other)</t>
  </si>
  <si>
    <t>COS</t>
  </si>
  <si>
    <t>S&amp;M Expenses</t>
  </si>
  <si>
    <t>G&amp;A Expenses</t>
  </si>
  <si>
    <t xml:space="preserve">Under EBITDA </t>
  </si>
  <si>
    <t>CoS + OpEX</t>
  </si>
  <si>
    <t>Gross Margin (%)</t>
  </si>
  <si>
    <t>Sales Expenses /(S &amp;M) Expenses</t>
  </si>
  <si>
    <t>Sales &amp; Marketing Spend (%)</t>
  </si>
  <si>
    <t>EBITDA including R&amp;D Expenses</t>
  </si>
  <si>
    <t>Gross Burn cc</t>
  </si>
  <si>
    <t>Revenue and HC Breakdown</t>
  </si>
  <si>
    <t>Billed ARR</t>
  </si>
  <si>
    <t># of G&amp;A Team</t>
  </si>
  <si>
    <t># of Sales and Marketing Team</t>
  </si>
  <si>
    <t>#of R&amp;D Team</t>
  </si>
  <si>
    <t># of Manufacture Team</t>
  </si>
  <si>
    <t># of Total HC</t>
  </si>
  <si>
    <t>CoS Team per ARR</t>
  </si>
  <si>
    <t>Sales and Marketing Team per ARR</t>
  </si>
  <si>
    <t>MRR &amp; Setup Revenue per all HC</t>
  </si>
  <si>
    <t>Total Cost Per HC</t>
  </si>
  <si>
    <t xml:space="preserve">Customer </t>
  </si>
  <si>
    <t>Beginning # MRR Count</t>
  </si>
  <si>
    <t>Churned # Billed Customers</t>
  </si>
  <si>
    <t>Ending # Billed Customers</t>
  </si>
  <si>
    <t>Avg MRR/ Billed Customer</t>
  </si>
  <si>
    <t>Avg New Booked MRR/ Booked Customer</t>
  </si>
  <si>
    <t>Total Revenue</t>
  </si>
  <si>
    <t>Software Revenue</t>
  </si>
  <si>
    <t>Hardware Revenue</t>
  </si>
  <si>
    <t>Annualized Run Rate(Inc all revenues)</t>
  </si>
  <si>
    <t># of Subscription Customers</t>
  </si>
  <si>
    <t>ARPA (Based on Subscription Revenue)</t>
  </si>
  <si>
    <t># of New Subscription Customers</t>
  </si>
  <si>
    <t>Max Subscription based Single Ticket</t>
  </si>
  <si>
    <t>MRR Per New</t>
  </si>
  <si>
    <t>CAC (M'ly)</t>
  </si>
  <si>
    <t>Payback Monthly</t>
  </si>
  <si>
    <t>New ARR</t>
  </si>
  <si>
    <t>Total Sales and Marketing Expenses</t>
  </si>
  <si>
    <t>Month Beginning MRR</t>
  </si>
  <si>
    <t>Month Ending MRR</t>
  </si>
  <si>
    <t>Net Dollar Retention</t>
  </si>
  <si>
    <t>Total MRR | LTM</t>
  </si>
  <si>
    <t>Total New MRR | LTM</t>
  </si>
  <si>
    <t>MRR per New Customer | LTM</t>
  </si>
  <si>
    <t>Customer Acq Cost | LTM</t>
  </si>
  <si>
    <t>Payback | LTM</t>
  </si>
  <si>
    <t>ARPA</t>
  </si>
  <si>
    <t>NEW YTD</t>
  </si>
  <si>
    <t>ARPNA YTD</t>
  </si>
  <si>
    <t>CoS-Other</t>
  </si>
  <si>
    <t>Opex</t>
  </si>
  <si>
    <t>Advertising and marketing</t>
  </si>
  <si>
    <t>Travel, entertainment and conferences</t>
  </si>
  <si>
    <t>Stationery and office supplies</t>
  </si>
  <si>
    <t>Employment Expenses %</t>
  </si>
  <si>
    <t>Facilities Related Expenses %</t>
  </si>
  <si>
    <t>Technology Expenses %</t>
  </si>
  <si>
    <t>Advertising and marketing %</t>
  </si>
  <si>
    <t>3rd Party Professional Services %</t>
  </si>
  <si>
    <t>Travel, entertainment and conferences %</t>
  </si>
  <si>
    <t>Stationery and office supplies %</t>
  </si>
  <si>
    <t>R&amp;D Expenses %</t>
  </si>
  <si>
    <t>Other Direct Expenses %</t>
  </si>
  <si>
    <t>Bad Debt Expenses %</t>
  </si>
  <si>
    <t>Cash Metrics</t>
  </si>
  <si>
    <t>Total Debt</t>
  </si>
  <si>
    <t>Financial Expenses (-)</t>
  </si>
  <si>
    <t>Working Capital</t>
  </si>
  <si>
    <t>Trade Working Capital</t>
  </si>
  <si>
    <t>Change in Trade Working Capital</t>
  </si>
  <si>
    <t>TWC as % of Net Sales (LTM)</t>
  </si>
  <si>
    <t>Net Assets</t>
  </si>
  <si>
    <t>Product Expense Breakdown</t>
  </si>
  <si>
    <t>Industrial IoT Product Expense</t>
  </si>
  <si>
    <t>Fleet IoT Product Expense</t>
  </si>
  <si>
    <t>Adj</t>
  </si>
  <si>
    <t>Interest Expenses, Net</t>
  </si>
  <si>
    <t>Deposits &amp; Guarantees Received</t>
  </si>
  <si>
    <t>Yearly</t>
  </si>
  <si>
    <t>PBT</t>
  </si>
  <si>
    <t>NET INCOME</t>
  </si>
  <si>
    <t xml:space="preserve">TOTAL LIABILITIES 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</si>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</sst>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164" formatCode="_-* #,##0.00_-;\-* #,##0.00_-;_-* &quot;-&quot;??_-;_-@_-"/>
    <numFmt numFmtId="165" formatCode="&quot;$&quot;#,##0_);\(&quot;$&quot;#,##0\);\ _(\-_);_(@_)"/>
    <numFmt numFmtId="166" formatCode="#,##0_);\(#,##0\);_(\-_);_(@_)"/>
    <numFmt numFmtId="167" formatCode="#,##0.0%_);\(#,##0.0%\);_(\-_)"/>
    <numFmt numFmtId="168" formatCode="0.0%"/>
    <numFmt numFmtId="169" formatCode="#,##0.0_);\(#,##0.0\);_(\-_);_(@_)"/>
    <numFmt numFmtId="170" formatCode="0.0\x_);\(0.0\x\);_(\-_)"/>
    <numFmt numFmtId="171" formatCode="0\ &quot;months&quot;"/>
    <numFmt numFmtId="172" formatCode="#,##0;\(#,##0\);\-\-"/>
    <numFmt numFmtId="173" formatCode="_-* #,##0_-;\-* #,##0_-;_-* &quot;-&quot;??_-;_-@_-"/>
    <numFmt numFmtId="174" formatCode="#,##0;\(#,##0\);\-\-_)"/>
    <numFmt numFmtId="175" formatCode="\ #,##0;\(#,##0\);\-\-"/>
    <numFmt numFmtId="176" formatCode="\ #,##0.0;\(#,##0.0\);\-\-"/>
    <numFmt numFmtId="177" formatCode="#,##0;\(#,##0\)"/>
  </numFmts>
  <fonts count="38" x14ac:knownFonts="1">
    <font>
      <sz val="11"/>
      <color theme="1"/>
      <name val="Aptos Narrow"/>
      <family val="2"/>
      <charset val="162"/>
    </font>
    <font>
      <sz val="11"/>
      <color rgb="FF000000"/>
      <name val="Calibri"/>
      <family val="2"/>
      <charset val="162"/>
    </font>
    <font>
      <sz val="9"/>
      <color rgb="FF000000"/>
      <name val="Arial"/>
      <family val="2"/>
      <charset val="162"/>
    </font>
    <font>
      <b/>
      <u val="singleAccounting"/>
      <sz val="9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9"/>
      <color theme="0"/>
      <name val="Arial"/>
      <family val="2"/>
      <charset val="162"/>
    </font>
    <font>
      <b/>
      <sz val="9"/>
      <name val="Arial"/>
      <family val="2"/>
      <charset val="162"/>
    </font>
    <font>
      <b/>
      <u val="singleAccounting"/>
      <sz val="9"/>
      <color theme="0"/>
      <name val="Arial"/>
      <family val="2"/>
      <charset val="162"/>
    </font>
    <font>
      <b/>
      <u val="singleAccounting"/>
      <sz val="9"/>
      <color rgb="FF000000"/>
      <name val="Arial"/>
      <family val="2"/>
      <charset val="162"/>
    </font>
    <font>
      <b/>
      <u/>
      <sz val="9"/>
      <color rgb="FF000000"/>
      <name val="Arial"/>
      <family val="2"/>
      <charset val="162"/>
    </font>
    <font>
      <sz val="9"/>
      <color rgb="FF0000FF"/>
      <name val="Arial"/>
      <family val="2"/>
      <charset val="162"/>
    </font>
    <font>
      <sz val="11"/>
      <color rgb="FF000000"/>
      <name val="Calibri"/>
      <family val="2"/>
    </font>
    <font>
      <sz val="9"/>
      <color rgb="FF006600"/>
      <name val="Arial"/>
      <family val="2"/>
      <charset val="162"/>
    </font>
    <font>
      <sz val="9"/>
      <name val="Arial"/>
      <family val="2"/>
      <charset val="162"/>
    </font>
    <font>
      <b/>
      <sz val="11"/>
      <color rgb="FF000000"/>
      <name val="Calibri"/>
      <family val="2"/>
    </font>
    <font>
      <b/>
      <u val="singleAccounting"/>
      <sz val="11"/>
      <color theme="0"/>
      <name val="Calibri"/>
      <family val="2"/>
    </font>
    <font>
      <sz val="9"/>
      <color rgb="FF008000"/>
      <name val="Arial"/>
      <family val="2"/>
      <charset val="162"/>
    </font>
    <font>
      <sz val="12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u val="singleAccounting"/>
      <sz val="9"/>
      <color rgb="FFFFFFFF"/>
      <name val="Arial"/>
      <family val="2"/>
      <charset val="162"/>
    </font>
    <font>
      <b/>
      <sz val="9"/>
      <color rgb="FF006600"/>
      <name val="Arial"/>
      <family val="2"/>
      <charset val="162"/>
    </font>
    <font>
      <sz val="9"/>
      <color rgb="FF0070C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sz val="9"/>
      <color rgb="FF0000CC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theme="1"/>
      <name val="Arial"/>
      <family val="2"/>
      <charset val="162"/>
    </font>
    <font>
      <sz val="11"/>
      <color theme="1"/>
      <name val="Calibri"/>
      <family val="2"/>
      <scheme val="minor"/>
    </font>
    <font>
      <b/>
      <i/>
      <sz val="9"/>
      <color rgb="FF000000"/>
      <name val="Arial"/>
      <family val="2"/>
      <charset val="162"/>
    </font>
    <font>
      <sz val="9"/>
      <color rgb="FFFF0000"/>
      <name val="Arial"/>
      <family val="2"/>
      <charset val="162"/>
    </font>
    <font>
      <b/>
      <sz val="9"/>
      <color theme="0" tint="-0.14999847407452621"/>
      <name val="Arial"/>
      <family val="2"/>
      <charset val="162"/>
    </font>
    <font>
      <sz val="9"/>
      <color theme="0" tint="-0.14999847407452621"/>
      <name val="Arial"/>
      <family val="2"/>
      <charset val="162"/>
    </font>
    <font>
      <b/>
      <sz val="9"/>
      <color theme="2" tint="-0.249977111117893"/>
      <name val="Arial"/>
      <family val="2"/>
      <charset val="162"/>
    </font>
    <font>
      <sz val="9"/>
      <color theme="2" tint="-0.249977111117893"/>
      <name val="Arial"/>
      <family val="2"/>
      <charset val="162"/>
    </font>
    <font>
      <i/>
      <sz val="9"/>
      <color theme="0" tint="-0.249977111117893"/>
      <name val="Arial"/>
      <family val="2"/>
      <charset val="162"/>
    </font>
    <font>
      <sz val="9"/>
      <color theme="4"/>
      <name val="Arial"/>
      <family val="2"/>
      <charset val="162"/>
    </font>
    <font>
      <b/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rgb="FF1F38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833C0B"/>
        <bgColor rgb="FF833C0B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 style="dotted">
        <color rgb="FFC00000"/>
      </left>
      <right/>
      <top style="dotted">
        <color rgb="FFC00000"/>
      </top>
      <bottom/>
      <diagonal/>
    </border>
    <border>
      <left/>
      <right/>
      <top style="dotted">
        <color rgb="FFC00000"/>
      </top>
      <bottom/>
      <diagonal/>
    </border>
    <border>
      <left style="dotted">
        <color rgb="FFC00000"/>
      </left>
      <right/>
      <top/>
      <bottom/>
      <diagonal/>
    </border>
    <border>
      <left style="dotted">
        <color rgb="FFC00000"/>
      </left>
      <right/>
      <top/>
      <bottom style="dotted">
        <color rgb="FFC00000"/>
      </bottom>
      <diagonal/>
    </border>
    <border>
      <left/>
      <right/>
      <top/>
      <bottom style="dotted">
        <color rgb="FFC00000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9" fontId="11" fillId="0" borderId="0" applyFont="0" applyFill="0" applyBorder="0" applyAlignment="0" applyProtection="0"/>
    <xf numFmtId="0" fontId="22" fillId="0" borderId="0"/>
    <xf numFmtId="0" fontId="23" fillId="0" borderId="0"/>
    <xf numFmtId="9" fontId="28" fillId="0" borderId="0" applyFont="0" applyFill="0" applyBorder="0" applyAlignment="0" applyProtection="0"/>
    <xf numFmtId="0" fontId="28" fillId="0" borderId="0"/>
    <xf numFmtId="0" fontId="22" fillId="0" borderId="0"/>
  </cellStyleXfs>
  <cellXfs count="366">
    <xf numFmtId="0" fontId="0" fillId="0" borderId="0" xfId="0"/>
    <xf numFmtId="0" fontId="2" fillId="0" borderId="0" xfId="3" applyFont="1"/>
    <xf numFmtId="17" fontId="3" fillId="0" borderId="0" xfId="3" applyNumberFormat="1" applyFont="1" applyAlignment="1">
      <alignment horizontal="center"/>
    </xf>
    <xf numFmtId="0" fontId="4" fillId="0" borderId="0" xfId="3" applyFont="1"/>
    <xf numFmtId="0" fontId="2" fillId="0" borderId="1" xfId="3" applyFont="1" applyBorder="1"/>
    <xf numFmtId="0" fontId="5" fillId="2" borderId="0" xfId="3" applyFont="1" applyFill="1"/>
    <xf numFmtId="0" fontId="5" fillId="2" borderId="0" xfId="3" applyFont="1" applyFill="1" applyAlignment="1">
      <alignment horizontal="center"/>
    </xf>
    <xf numFmtId="0" fontId="6" fillId="3" borderId="0" xfId="3" applyFont="1" applyFill="1" applyAlignment="1">
      <alignment horizontal="center"/>
    </xf>
    <xf numFmtId="0" fontId="5" fillId="0" borderId="0" xfId="3" applyFont="1"/>
    <xf numFmtId="0" fontId="7" fillId="2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17" fontId="7" fillId="2" borderId="0" xfId="3" applyNumberFormat="1" applyFont="1" applyFill="1" applyAlignment="1">
      <alignment horizontal="center"/>
    </xf>
    <xf numFmtId="17" fontId="3" fillId="3" borderId="0" xfId="3" applyNumberFormat="1" applyFont="1" applyFill="1" applyAlignment="1">
      <alignment horizontal="center"/>
    </xf>
    <xf numFmtId="17" fontId="7" fillId="0" borderId="0" xfId="3" applyNumberFormat="1" applyFont="1" applyAlignment="1">
      <alignment horizontal="center"/>
    </xf>
    <xf numFmtId="165" fontId="2" fillId="0" borderId="0" xfId="3" applyNumberFormat="1" applyFont="1"/>
    <xf numFmtId="166" fontId="2" fillId="0" borderId="0" xfId="3" applyNumberFormat="1" applyFont="1"/>
    <xf numFmtId="0" fontId="4" fillId="0" borderId="2" xfId="3" applyFont="1" applyBorder="1"/>
    <xf numFmtId="165" fontId="4" fillId="0" borderId="2" xfId="3" applyNumberFormat="1" applyFont="1" applyBorder="1"/>
    <xf numFmtId="167" fontId="2" fillId="0" borderId="0" xfId="3" applyNumberFormat="1" applyFont="1"/>
    <xf numFmtId="0" fontId="4" fillId="0" borderId="3" xfId="3" applyFont="1" applyBorder="1"/>
    <xf numFmtId="167" fontId="4" fillId="0" borderId="2" xfId="3" applyNumberFormat="1" applyFont="1" applyBorder="1"/>
    <xf numFmtId="167" fontId="4" fillId="0" borderId="4" xfId="3" applyNumberFormat="1" applyFont="1" applyBorder="1"/>
    <xf numFmtId="167" fontId="4" fillId="0" borderId="3" xfId="3" applyNumberFormat="1" applyFont="1" applyBorder="1"/>
    <xf numFmtId="0" fontId="4" fillId="0" borderId="5" xfId="3" applyFont="1" applyBorder="1"/>
    <xf numFmtId="167" fontId="4" fillId="0" borderId="0" xfId="3" applyNumberFormat="1" applyFont="1"/>
    <xf numFmtId="167" fontId="4" fillId="0" borderId="6" xfId="3" applyNumberFormat="1" applyFont="1" applyBorder="1"/>
    <xf numFmtId="167" fontId="4" fillId="0" borderId="5" xfId="3" applyNumberFormat="1" applyFont="1" applyBorder="1"/>
    <xf numFmtId="0" fontId="4" fillId="0" borderId="7" xfId="3" applyFont="1" applyBorder="1"/>
    <xf numFmtId="167" fontId="4" fillId="0" borderId="8" xfId="3" applyNumberFormat="1" applyFont="1" applyBorder="1"/>
    <xf numFmtId="167" fontId="4" fillId="0" borderId="9" xfId="3" applyNumberFormat="1" applyFont="1" applyBorder="1"/>
    <xf numFmtId="167" fontId="4" fillId="0" borderId="7" xfId="3" applyNumberFormat="1" applyFont="1" applyBorder="1"/>
    <xf numFmtId="165" fontId="4" fillId="0" borderId="4" xfId="3" applyNumberFormat="1" applyFont="1" applyBorder="1"/>
    <xf numFmtId="165" fontId="4" fillId="0" borderId="3" xfId="3" applyNumberFormat="1" applyFont="1" applyBorder="1"/>
    <xf numFmtId="165" fontId="4" fillId="0" borderId="8" xfId="3" applyNumberFormat="1" applyFont="1" applyBorder="1"/>
    <xf numFmtId="165" fontId="4" fillId="0" borderId="9" xfId="3" applyNumberFormat="1" applyFont="1" applyBorder="1"/>
    <xf numFmtId="165" fontId="4" fillId="0" borderId="7" xfId="3" applyNumberFormat="1" applyFont="1" applyBorder="1"/>
    <xf numFmtId="0" fontId="9" fillId="0" borderId="0" xfId="3" applyFont="1"/>
    <xf numFmtId="166" fontId="4" fillId="0" borderId="2" xfId="3" applyNumberFormat="1" applyFont="1" applyBorder="1"/>
    <xf numFmtId="0" fontId="4" fillId="0" borderId="10" xfId="3" applyFont="1" applyBorder="1"/>
    <xf numFmtId="167" fontId="4" fillId="0" borderId="11" xfId="3" applyNumberFormat="1" applyFont="1" applyBorder="1"/>
    <xf numFmtId="167" fontId="4" fillId="0" borderId="12" xfId="3" applyNumberFormat="1" applyFont="1" applyBorder="1"/>
    <xf numFmtId="167" fontId="4" fillId="0" borderId="10" xfId="3" applyNumberFormat="1" applyFont="1" applyBorder="1"/>
    <xf numFmtId="5" fontId="4" fillId="0" borderId="2" xfId="3" applyNumberFormat="1" applyFont="1" applyBorder="1"/>
    <xf numFmtId="5" fontId="4" fillId="0" borderId="4" xfId="3" applyNumberFormat="1" applyFont="1" applyBorder="1"/>
    <xf numFmtId="5" fontId="4" fillId="0" borderId="3" xfId="3" applyNumberFormat="1" applyFont="1" applyBorder="1"/>
    <xf numFmtId="5" fontId="4" fillId="0" borderId="0" xfId="3" applyNumberFormat="1" applyFont="1"/>
    <xf numFmtId="5" fontId="4" fillId="0" borderId="6" xfId="3" applyNumberFormat="1" applyFont="1" applyBorder="1"/>
    <xf numFmtId="5" fontId="4" fillId="0" borderId="5" xfId="3" applyNumberFormat="1" applyFont="1" applyBorder="1"/>
    <xf numFmtId="165" fontId="4" fillId="0" borderId="8" xfId="3" applyNumberFormat="1" applyFont="1" applyBorder="1" applyAlignment="1">
      <alignment horizontal="right"/>
    </xf>
    <xf numFmtId="165" fontId="4" fillId="0" borderId="9" xfId="3" applyNumberFormat="1" applyFont="1" applyBorder="1" applyAlignment="1">
      <alignment horizontal="right"/>
    </xf>
    <xf numFmtId="165" fontId="4" fillId="0" borderId="7" xfId="3" applyNumberFormat="1" applyFont="1" applyBorder="1" applyAlignment="1">
      <alignment horizontal="right"/>
    </xf>
    <xf numFmtId="168" fontId="2" fillId="0" borderId="0" xfId="3" applyNumberFormat="1" applyFont="1"/>
    <xf numFmtId="5" fontId="2" fillId="0" borderId="0" xfId="3" applyNumberFormat="1" applyFont="1"/>
    <xf numFmtId="169" fontId="2" fillId="0" borderId="0" xfId="3" applyNumberFormat="1" applyFont="1"/>
    <xf numFmtId="167" fontId="10" fillId="0" borderId="0" xfId="3" applyNumberFormat="1" applyFont="1"/>
    <xf numFmtId="170" fontId="4" fillId="0" borderId="2" xfId="3" applyNumberFormat="1" applyFont="1" applyBorder="1"/>
    <xf numFmtId="170" fontId="4" fillId="0" borderId="4" xfId="3" applyNumberFormat="1" applyFont="1" applyBorder="1"/>
    <xf numFmtId="170" fontId="4" fillId="0" borderId="3" xfId="3" applyNumberFormat="1" applyFont="1" applyBorder="1"/>
    <xf numFmtId="171" fontId="4" fillId="0" borderId="8" xfId="3" applyNumberFormat="1" applyFont="1" applyBorder="1"/>
    <xf numFmtId="171" fontId="4" fillId="0" borderId="9" xfId="3" applyNumberFormat="1" applyFont="1" applyBorder="1"/>
    <xf numFmtId="171" fontId="4" fillId="0" borderId="7" xfId="3" applyNumberFormat="1" applyFont="1" applyBorder="1"/>
    <xf numFmtId="0" fontId="4" fillId="0" borderId="1" xfId="3" applyFont="1" applyBorder="1"/>
    <xf numFmtId="172" fontId="2" fillId="0" borderId="0" xfId="3" applyNumberFormat="1" applyFont="1"/>
    <xf numFmtId="17" fontId="2" fillId="0" borderId="0" xfId="3" applyNumberFormat="1" applyFont="1"/>
    <xf numFmtId="9" fontId="2" fillId="0" borderId="0" xfId="3" applyNumberFormat="1" applyFont="1"/>
    <xf numFmtId="173" fontId="2" fillId="0" borderId="0" xfId="1" applyNumberFormat="1" applyFont="1" applyBorder="1"/>
    <xf numFmtId="9" fontId="2" fillId="0" borderId="0" xfId="2" applyFont="1" applyBorder="1"/>
    <xf numFmtId="164" fontId="2" fillId="0" borderId="0" xfId="1" applyFont="1" applyBorder="1"/>
    <xf numFmtId="17" fontId="7" fillId="4" borderId="0" xfId="3" applyNumberFormat="1" applyFont="1" applyFill="1" applyAlignment="1">
      <alignment horizontal="center"/>
    </xf>
    <xf numFmtId="167" fontId="2" fillId="4" borderId="0" xfId="3" applyNumberFormat="1" applyFont="1" applyFill="1"/>
    <xf numFmtId="165" fontId="2" fillId="4" borderId="0" xfId="3" applyNumberFormat="1" applyFont="1" applyFill="1"/>
    <xf numFmtId="166" fontId="2" fillId="4" borderId="0" xfId="3" applyNumberFormat="1" applyFont="1" applyFill="1"/>
    <xf numFmtId="167" fontId="12" fillId="0" borderId="0" xfId="3" applyNumberFormat="1" applyFont="1"/>
    <xf numFmtId="0" fontId="4" fillId="0" borderId="0" xfId="4" applyFont="1"/>
    <xf numFmtId="0" fontId="2" fillId="0" borderId="0" xfId="4" applyFont="1"/>
    <xf numFmtId="0" fontId="2" fillId="0" borderId="1" xfId="4" applyFont="1" applyBorder="1"/>
    <xf numFmtId="0" fontId="4" fillId="0" borderId="1" xfId="4" applyFont="1" applyBorder="1"/>
    <xf numFmtId="0" fontId="5" fillId="2" borderId="0" xfId="4" applyFont="1" applyFill="1"/>
    <xf numFmtId="0" fontId="7" fillId="2" borderId="0" xfId="4" applyFont="1" applyFill="1" applyAlignment="1">
      <alignment horizontal="centerContinuous"/>
    </xf>
    <xf numFmtId="0" fontId="3" fillId="5" borderId="0" xfId="4" applyFont="1" applyFill="1" applyAlignment="1">
      <alignment horizontal="centerContinuous"/>
    </xf>
    <xf numFmtId="0" fontId="7" fillId="2" borderId="0" xfId="4" applyFont="1" applyFill="1" applyAlignment="1">
      <alignment horizontal="center"/>
    </xf>
    <xf numFmtId="0" fontId="7" fillId="2" borderId="6" xfId="4" applyFont="1" applyFill="1" applyBorder="1" applyAlignment="1">
      <alignment horizontal="center"/>
    </xf>
    <xf numFmtId="0" fontId="8" fillId="5" borderId="0" xfId="4" applyFont="1" applyFill="1" applyAlignment="1">
      <alignment horizontal="center"/>
    </xf>
    <xf numFmtId="17" fontId="7" fillId="2" borderId="0" xfId="4" applyNumberFormat="1" applyFont="1" applyFill="1" applyAlignment="1">
      <alignment horizontal="center"/>
    </xf>
    <xf numFmtId="17" fontId="7" fillId="2" borderId="6" xfId="4" applyNumberFormat="1" applyFont="1" applyFill="1" applyBorder="1" applyAlignment="1">
      <alignment horizontal="center"/>
    </xf>
    <xf numFmtId="17" fontId="7" fillId="2" borderId="0" xfId="4" applyNumberFormat="1" applyFont="1" applyFill="1" applyAlignment="1">
      <alignment horizontal="centerContinuous"/>
    </xf>
    <xf numFmtId="17" fontId="8" fillId="5" borderId="0" xfId="4" applyNumberFormat="1" applyFont="1" applyFill="1" applyAlignment="1">
      <alignment horizontal="center"/>
    </xf>
    <xf numFmtId="0" fontId="2" fillId="0" borderId="6" xfId="4" applyFont="1" applyBorder="1"/>
    <xf numFmtId="0" fontId="9" fillId="0" borderId="0" xfId="4" applyFont="1"/>
    <xf numFmtId="165" fontId="2" fillId="0" borderId="0" xfId="4" applyNumberFormat="1" applyFont="1"/>
    <xf numFmtId="165" fontId="2" fillId="0" borderId="6" xfId="4" applyNumberFormat="1" applyFont="1" applyBorder="1"/>
    <xf numFmtId="166" fontId="2" fillId="0" borderId="0" xfId="4" applyNumberFormat="1" applyFont="1"/>
    <xf numFmtId="166" fontId="13" fillId="0" borderId="0" xfId="4" applyNumberFormat="1" applyFont="1"/>
    <xf numFmtId="166" fontId="2" fillId="0" borderId="6" xfId="4" applyNumberFormat="1" applyFont="1" applyBorder="1"/>
    <xf numFmtId="0" fontId="4" fillId="0" borderId="2" xfId="4" applyFont="1" applyBorder="1"/>
    <xf numFmtId="165" fontId="6" fillId="0" borderId="2" xfId="4" applyNumberFormat="1" applyFont="1" applyBorder="1"/>
    <xf numFmtId="165" fontId="4" fillId="0" borderId="2" xfId="4" applyNumberFormat="1" applyFont="1" applyBorder="1"/>
    <xf numFmtId="165" fontId="4" fillId="0" borderId="4" xfId="4" applyNumberFormat="1" applyFont="1" applyBorder="1"/>
    <xf numFmtId="0" fontId="7" fillId="2" borderId="6" xfId="4" applyFont="1" applyFill="1" applyBorder="1" applyAlignment="1">
      <alignment horizontal="centerContinuous"/>
    </xf>
    <xf numFmtId="17" fontId="7" fillId="2" borderId="6" xfId="4" applyNumberFormat="1" applyFont="1" applyFill="1" applyBorder="1" applyAlignment="1">
      <alignment horizontal="centerContinuous"/>
    </xf>
    <xf numFmtId="169" fontId="2" fillId="0" borderId="0" xfId="4" applyNumberFormat="1" applyFont="1"/>
    <xf numFmtId="0" fontId="4" fillId="0" borderId="13" xfId="4" applyFont="1" applyBorder="1"/>
    <xf numFmtId="172" fontId="2" fillId="0" borderId="0" xfId="4" applyNumberFormat="1" applyFont="1"/>
    <xf numFmtId="172" fontId="2" fillId="0" borderId="6" xfId="4" applyNumberFormat="1" applyFont="1" applyBorder="1"/>
    <xf numFmtId="0" fontId="14" fillId="0" borderId="1" xfId="3" applyFont="1" applyBorder="1"/>
    <xf numFmtId="0" fontId="7" fillId="2" borderId="0" xfId="3" applyFont="1" applyFill="1" applyAlignment="1">
      <alignment horizontal="centerContinuous"/>
    </xf>
    <xf numFmtId="0" fontId="7" fillId="2" borderId="6" xfId="3" applyFont="1" applyFill="1" applyBorder="1" applyAlignment="1">
      <alignment horizontal="centerContinuous"/>
    </xf>
    <xf numFmtId="0" fontId="3" fillId="5" borderId="0" xfId="3" applyFont="1" applyFill="1" applyAlignment="1">
      <alignment horizontal="centerContinuous"/>
    </xf>
    <xf numFmtId="0" fontId="7" fillId="2" borderId="6" xfId="3" applyFont="1" applyFill="1" applyBorder="1" applyAlignment="1">
      <alignment horizontal="center"/>
    </xf>
    <xf numFmtId="0" fontId="8" fillId="5" borderId="0" xfId="3" applyFont="1" applyFill="1" applyAlignment="1">
      <alignment horizontal="center"/>
    </xf>
    <xf numFmtId="17" fontId="7" fillId="2" borderId="6" xfId="3" applyNumberFormat="1" applyFont="1" applyFill="1" applyBorder="1" applyAlignment="1">
      <alignment horizontal="center"/>
    </xf>
    <xf numFmtId="17" fontId="15" fillId="2" borderId="0" xfId="4" applyNumberFormat="1" applyFont="1" applyFill="1" applyAlignment="1">
      <alignment horizontal="centerContinuous"/>
    </xf>
    <xf numFmtId="17" fontId="8" fillId="5" borderId="0" xfId="3" applyNumberFormat="1" applyFont="1" applyFill="1" applyAlignment="1">
      <alignment horizontal="center"/>
    </xf>
    <xf numFmtId="0" fontId="2" fillId="0" borderId="6" xfId="3" applyFont="1" applyBorder="1"/>
    <xf numFmtId="172" fontId="16" fillId="0" borderId="0" xfId="3" applyNumberFormat="1" applyFont="1"/>
    <xf numFmtId="172" fontId="2" fillId="0" borderId="6" xfId="3" applyNumberFormat="1" applyFont="1" applyBorder="1"/>
    <xf numFmtId="172" fontId="4" fillId="0" borderId="2" xfId="3" applyNumberFormat="1" applyFont="1" applyBorder="1"/>
    <xf numFmtId="172" fontId="4" fillId="0" borderId="4" xfId="3" applyNumberFormat="1" applyFont="1" applyBorder="1"/>
    <xf numFmtId="9" fontId="2" fillId="0" borderId="0" xfId="2" applyFont="1" applyFill="1" applyBorder="1"/>
    <xf numFmtId="9" fontId="2" fillId="0" borderId="0" xfId="2" applyFont="1"/>
    <xf numFmtId="9" fontId="2" fillId="0" borderId="6" xfId="2" applyFont="1" applyFill="1" applyBorder="1"/>
    <xf numFmtId="172" fontId="12" fillId="0" borderId="6" xfId="3" applyNumberFormat="1" applyFont="1" applyBorder="1"/>
    <xf numFmtId="167" fontId="2" fillId="0" borderId="6" xfId="3" applyNumberFormat="1" applyFont="1" applyBorder="1"/>
    <xf numFmtId="172" fontId="16" fillId="0" borderId="6" xfId="3" applyNumberFormat="1" applyFont="1" applyBorder="1"/>
    <xf numFmtId="0" fontId="4" fillId="6" borderId="0" xfId="5" applyFont="1" applyFill="1"/>
    <xf numFmtId="0" fontId="2" fillId="6" borderId="0" xfId="5" applyFont="1" applyFill="1"/>
    <xf numFmtId="0" fontId="2" fillId="6" borderId="1" xfId="5" applyFont="1" applyFill="1" applyBorder="1"/>
    <xf numFmtId="0" fontId="18" fillId="7" borderId="0" xfId="5" applyFont="1" applyFill="1"/>
    <xf numFmtId="11" fontId="19" fillId="7" borderId="0" xfId="5" applyNumberFormat="1" applyFont="1" applyFill="1" applyAlignment="1">
      <alignment horizontal="centerContinuous"/>
    </xf>
    <xf numFmtId="0" fontId="19" fillId="7" borderId="0" xfId="5" applyFont="1" applyFill="1" applyAlignment="1">
      <alignment horizontal="centerContinuous"/>
    </xf>
    <xf numFmtId="0" fontId="19" fillId="7" borderId="0" xfId="5" applyFont="1" applyFill="1" applyAlignment="1">
      <alignment horizontal="left"/>
    </xf>
    <xf numFmtId="17" fontId="18" fillId="7" borderId="0" xfId="5" applyNumberFormat="1" applyFont="1" applyFill="1"/>
    <xf numFmtId="11" fontId="19" fillId="7" borderId="0" xfId="5" applyNumberFormat="1" applyFont="1" applyFill="1" applyAlignment="1">
      <alignment horizontal="center"/>
    </xf>
    <xf numFmtId="0" fontId="19" fillId="7" borderId="0" xfId="5" applyFont="1" applyFill="1" applyAlignment="1">
      <alignment horizontal="center"/>
    </xf>
    <xf numFmtId="14" fontId="19" fillId="7" borderId="0" xfId="5" applyNumberFormat="1" applyFont="1" applyFill="1" applyAlignment="1">
      <alignment horizontal="center"/>
    </xf>
    <xf numFmtId="0" fontId="19" fillId="7" borderId="0" xfId="5" applyFont="1" applyFill="1"/>
    <xf numFmtId="17" fontId="19" fillId="7" borderId="0" xfId="5" applyNumberFormat="1" applyFont="1" applyFill="1" applyAlignment="1">
      <alignment horizontal="center"/>
    </xf>
    <xf numFmtId="0" fontId="18" fillId="6" borderId="0" xfId="5" applyFont="1" applyFill="1"/>
    <xf numFmtId="11" fontId="19" fillId="6" borderId="14" xfId="5" applyNumberFormat="1" applyFont="1" applyFill="1" applyBorder="1" applyAlignment="1">
      <alignment horizontal="center"/>
    </xf>
    <xf numFmtId="0" fontId="19" fillId="6" borderId="0" xfId="5" applyFont="1" applyFill="1" applyAlignment="1">
      <alignment horizontal="center"/>
    </xf>
    <xf numFmtId="14" fontId="19" fillId="6" borderId="14" xfId="5" applyNumberFormat="1" applyFont="1" applyFill="1" applyBorder="1" applyAlignment="1">
      <alignment horizontal="center"/>
    </xf>
    <xf numFmtId="0" fontId="19" fillId="6" borderId="0" xfId="5" applyFont="1" applyFill="1"/>
    <xf numFmtId="172" fontId="12" fillId="6" borderId="14" xfId="5" applyNumberFormat="1" applyFont="1" applyFill="1" applyBorder="1"/>
    <xf numFmtId="172" fontId="12" fillId="6" borderId="0" xfId="5" applyNumberFormat="1" applyFont="1" applyFill="1"/>
    <xf numFmtId="172" fontId="2" fillId="6" borderId="0" xfId="5" applyNumberFormat="1" applyFont="1" applyFill="1"/>
    <xf numFmtId="0" fontId="4" fillId="6" borderId="2" xfId="5" applyFont="1" applyFill="1" applyBorder="1"/>
    <xf numFmtId="172" fontId="4" fillId="6" borderId="15" xfId="5" applyNumberFormat="1" applyFont="1" applyFill="1" applyBorder="1"/>
    <xf numFmtId="172" fontId="4" fillId="6" borderId="2" xfId="5" applyNumberFormat="1" applyFont="1" applyFill="1" applyBorder="1"/>
    <xf numFmtId="11" fontId="2" fillId="6" borderId="14" xfId="5" applyNumberFormat="1" applyFont="1" applyFill="1" applyBorder="1"/>
    <xf numFmtId="0" fontId="2" fillId="6" borderId="14" xfId="5" applyFont="1" applyFill="1" applyBorder="1"/>
    <xf numFmtId="0" fontId="12" fillId="6" borderId="0" xfId="5" applyFont="1" applyFill="1"/>
    <xf numFmtId="172" fontId="20" fillId="6" borderId="14" xfId="5" applyNumberFormat="1" applyFont="1" applyFill="1" applyBorder="1"/>
    <xf numFmtId="172" fontId="6" fillId="6" borderId="0" xfId="5" applyNumberFormat="1" applyFont="1" applyFill="1"/>
    <xf numFmtId="172" fontId="20" fillId="6" borderId="0" xfId="5" applyNumberFormat="1" applyFont="1" applyFill="1"/>
    <xf numFmtId="172" fontId="4" fillId="6" borderId="0" xfId="5" applyNumberFormat="1" applyFont="1" applyFill="1"/>
    <xf numFmtId="172" fontId="4" fillId="6" borderId="14" xfId="5" applyNumberFormat="1" applyFont="1" applyFill="1" applyBorder="1"/>
    <xf numFmtId="0" fontId="9" fillId="6" borderId="0" xfId="5" applyFont="1" applyFill="1"/>
    <xf numFmtId="172" fontId="2" fillId="6" borderId="14" xfId="5" applyNumberFormat="1" applyFont="1" applyFill="1" applyBorder="1"/>
    <xf numFmtId="172" fontId="13" fillId="6" borderId="0" xfId="5" applyNumberFormat="1" applyFont="1" applyFill="1"/>
    <xf numFmtId="172" fontId="12" fillId="6" borderId="16" xfId="5" applyNumberFormat="1" applyFont="1" applyFill="1" applyBorder="1"/>
    <xf numFmtId="172" fontId="2" fillId="6" borderId="16" xfId="5" applyNumberFormat="1" applyFont="1" applyFill="1" applyBorder="1"/>
    <xf numFmtId="17" fontId="18" fillId="8" borderId="0" xfId="3" applyNumberFormat="1" applyFont="1" applyFill="1" applyAlignment="1">
      <alignment horizontal="right"/>
    </xf>
    <xf numFmtId="0" fontId="2" fillId="0" borderId="0" xfId="3" applyFont="1" applyAlignment="1">
      <alignment horizontal="right"/>
    </xf>
    <xf numFmtId="174" fontId="21" fillId="0" borderId="0" xfId="3" applyNumberFormat="1" applyFont="1" applyAlignment="1">
      <alignment horizontal="right"/>
    </xf>
    <xf numFmtId="0" fontId="4" fillId="0" borderId="17" xfId="3" applyFont="1" applyBorder="1" applyAlignment="1">
      <alignment horizontal="right"/>
    </xf>
    <xf numFmtId="174" fontId="4" fillId="0" borderId="17" xfId="3" applyNumberFormat="1" applyFont="1" applyBorder="1" applyAlignment="1">
      <alignment horizontal="right"/>
    </xf>
    <xf numFmtId="17" fontId="5" fillId="9" borderId="0" xfId="3" applyNumberFormat="1" applyFont="1" applyFill="1" applyAlignment="1">
      <alignment vertical="center"/>
    </xf>
    <xf numFmtId="0" fontId="2" fillId="0" borderId="0" xfId="3" applyFont="1" applyAlignment="1">
      <alignment horizontal="center"/>
    </xf>
    <xf numFmtId="17" fontId="5" fillId="0" borderId="0" xfId="3" applyNumberFormat="1" applyFont="1" applyAlignment="1">
      <alignment vertical="center"/>
    </xf>
    <xf numFmtId="0" fontId="6" fillId="0" borderId="0" xfId="3" applyFont="1" applyAlignment="1">
      <alignment horizontal="right" vertical="center"/>
    </xf>
    <xf numFmtId="17" fontId="4" fillId="0" borderId="0" xfId="3" applyNumberFormat="1" applyFont="1" applyAlignment="1">
      <alignment horizontal="right"/>
    </xf>
    <xf numFmtId="17" fontId="4" fillId="0" borderId="0" xfId="3" applyNumberFormat="1" applyFont="1"/>
    <xf numFmtId="1" fontId="4" fillId="0" borderId="0" xfId="3" applyNumberFormat="1" applyFont="1"/>
    <xf numFmtId="0" fontId="4" fillId="0" borderId="0" xfId="3" applyFont="1" applyAlignment="1">
      <alignment horizontal="right"/>
    </xf>
    <xf numFmtId="0" fontId="5" fillId="2" borderId="0" xfId="3" applyFont="1" applyFill="1" applyAlignment="1">
      <alignment horizontal="right"/>
    </xf>
    <xf numFmtId="17" fontId="5" fillId="2" borderId="0" xfId="3" applyNumberFormat="1" applyFont="1" applyFill="1" applyAlignment="1">
      <alignment horizontal="right" vertical="center"/>
    </xf>
    <xf numFmtId="175" fontId="12" fillId="0" borderId="0" xfId="3" applyNumberFormat="1" applyFont="1" applyAlignment="1">
      <alignment horizontal="right"/>
    </xf>
    <xf numFmtId="175" fontId="12" fillId="0" borderId="0" xfId="3" applyNumberFormat="1" applyFont="1"/>
    <xf numFmtId="175" fontId="13" fillId="0" borderId="0" xfId="3" applyNumberFormat="1" applyFont="1" applyAlignment="1">
      <alignment horizontal="right"/>
    </xf>
    <xf numFmtId="175" fontId="13" fillId="0" borderId="0" xfId="3" applyNumberFormat="1" applyFont="1"/>
    <xf numFmtId="175" fontId="2" fillId="0" borderId="0" xfId="3" applyNumberFormat="1" applyFont="1" applyAlignment="1">
      <alignment horizontal="right"/>
    </xf>
    <xf numFmtId="9" fontId="2" fillId="0" borderId="0" xfId="6" applyFont="1"/>
    <xf numFmtId="9" fontId="2" fillId="0" borderId="0" xfId="6" applyFont="1" applyBorder="1"/>
    <xf numFmtId="9" fontId="2" fillId="0" borderId="0" xfId="2" applyFont="1" applyAlignment="1">
      <alignment horizontal="right"/>
    </xf>
    <xf numFmtId="9" fontId="12" fillId="0" borderId="0" xfId="6" applyFont="1" applyBorder="1" applyAlignment="1">
      <alignment horizontal="right"/>
    </xf>
    <xf numFmtId="9" fontId="12" fillId="0" borderId="0" xfId="6" applyFont="1" applyFill="1" applyBorder="1" applyAlignment="1">
      <alignment horizontal="right"/>
    </xf>
    <xf numFmtId="9" fontId="2" fillId="10" borderId="0" xfId="2" applyFont="1" applyFill="1" applyBorder="1"/>
    <xf numFmtId="175" fontId="2" fillId="0" borderId="0" xfId="3" applyNumberFormat="1" applyFont="1"/>
    <xf numFmtId="176" fontId="13" fillId="0" borderId="0" xfId="3" applyNumberFormat="1" applyFont="1"/>
    <xf numFmtId="9" fontId="12" fillId="0" borderId="0" xfId="3" applyNumberFormat="1" applyFont="1"/>
    <xf numFmtId="0" fontId="23" fillId="0" borderId="0" xfId="7" applyFont="1" applyAlignment="1">
      <alignment horizontal="right"/>
    </xf>
    <xf numFmtId="0" fontId="23" fillId="0" borderId="0" xfId="7" applyFont="1" applyAlignment="1">
      <alignment horizontal="center"/>
    </xf>
    <xf numFmtId="9" fontId="24" fillId="0" borderId="0" xfId="2" applyFont="1" applyFill="1"/>
    <xf numFmtId="9" fontId="12" fillId="0" borderId="0" xfId="2" applyFont="1"/>
    <xf numFmtId="10" fontId="12" fillId="0" borderId="0" xfId="2" applyNumberFormat="1" applyFont="1"/>
    <xf numFmtId="10" fontId="2" fillId="0" borderId="0" xfId="2" applyNumberFormat="1" applyFont="1"/>
    <xf numFmtId="9" fontId="12" fillId="0" borderId="0" xfId="6" applyFont="1"/>
    <xf numFmtId="9" fontId="12" fillId="0" borderId="0" xfId="2" applyFont="1" applyAlignment="1">
      <alignment horizontal="right"/>
    </xf>
    <xf numFmtId="0" fontId="23" fillId="0" borderId="0" xfId="8"/>
    <xf numFmtId="14" fontId="5" fillId="2" borderId="0" xfId="8" applyNumberFormat="1" applyFont="1" applyFill="1" applyAlignment="1">
      <alignment horizontal="right"/>
    </xf>
    <xf numFmtId="0" fontId="23" fillId="0" borderId="0" xfId="8" applyAlignment="1">
      <alignment horizontal="right"/>
    </xf>
    <xf numFmtId="172" fontId="23" fillId="0" borderId="0" xfId="8" applyNumberFormat="1"/>
    <xf numFmtId="0" fontId="27" fillId="0" borderId="11" xfId="8" applyFont="1" applyBorder="1" applyAlignment="1">
      <alignment horizontal="right"/>
    </xf>
    <xf numFmtId="172" fontId="27" fillId="0" borderId="11" xfId="8" applyNumberFormat="1" applyFont="1" applyBorder="1"/>
    <xf numFmtId="9" fontId="23" fillId="0" borderId="0" xfId="2" applyFont="1" applyBorder="1"/>
    <xf numFmtId="172" fontId="23" fillId="0" borderId="0" xfId="8" applyNumberFormat="1" applyAlignment="1">
      <alignment horizontal="right"/>
    </xf>
    <xf numFmtId="172" fontId="27" fillId="0" borderId="11" xfId="8" applyNumberFormat="1" applyFont="1" applyBorder="1" applyAlignment="1">
      <alignment horizontal="right"/>
    </xf>
    <xf numFmtId="164" fontId="23" fillId="0" borderId="0" xfId="1" applyFont="1" applyBorder="1"/>
    <xf numFmtId="0" fontId="27" fillId="0" borderId="0" xfId="8" applyFont="1" applyAlignment="1">
      <alignment horizontal="right"/>
    </xf>
    <xf numFmtId="172" fontId="23" fillId="11" borderId="0" xfId="8" applyNumberFormat="1" applyFill="1"/>
    <xf numFmtId="9" fontId="23" fillId="0" borderId="0" xfId="2" applyFont="1"/>
    <xf numFmtId="10" fontId="23" fillId="0" borderId="0" xfId="2" applyNumberFormat="1" applyFont="1" applyBorder="1"/>
    <xf numFmtId="10" fontId="23" fillId="0" borderId="0" xfId="2" applyNumberFormat="1" applyFont="1"/>
    <xf numFmtId="17" fontId="23" fillId="0" borderId="0" xfId="8" applyNumberFormat="1"/>
    <xf numFmtId="172" fontId="24" fillId="0" borderId="0" xfId="8" applyNumberFormat="1" applyFont="1"/>
    <xf numFmtId="2" fontId="6" fillId="0" borderId="0" xfId="3" applyNumberFormat="1" applyFont="1" applyAlignment="1">
      <alignment horizontal="right" vertical="center"/>
    </xf>
    <xf numFmtId="0" fontId="23" fillId="0" borderId="0" xfId="3" applyFont="1" applyAlignment="1">
      <alignment horizontal="right" vertical="center"/>
    </xf>
    <xf numFmtId="172" fontId="12" fillId="0" borderId="0" xfId="3" applyNumberFormat="1" applyFont="1"/>
    <xf numFmtId="0" fontId="2" fillId="0" borderId="8" xfId="3" applyFont="1" applyBorder="1" applyAlignment="1">
      <alignment horizontal="right"/>
    </xf>
    <xf numFmtId="172" fontId="12" fillId="0" borderId="8" xfId="3" applyNumberFormat="1" applyFont="1" applyBorder="1"/>
    <xf numFmtId="3" fontId="23" fillId="0" borderId="0" xfId="3" applyNumberFormat="1" applyFont="1" applyAlignment="1">
      <alignment vertical="center"/>
    </xf>
    <xf numFmtId="9" fontId="23" fillId="0" borderId="0" xfId="9" applyFont="1" applyAlignment="1">
      <alignment vertical="center"/>
    </xf>
    <xf numFmtId="0" fontId="23" fillId="0" borderId="2" xfId="3" applyFont="1" applyBorder="1" applyAlignment="1">
      <alignment horizontal="right" vertical="center"/>
    </xf>
    <xf numFmtId="177" fontId="13" fillId="0" borderId="2" xfId="3" applyNumberFormat="1" applyFont="1" applyBorder="1" applyAlignment="1">
      <alignment vertical="center"/>
    </xf>
    <xf numFmtId="0" fontId="5" fillId="2" borderId="0" xfId="3" applyFont="1" applyFill="1" applyAlignment="1">
      <alignment horizontal="right" vertical="center"/>
    </xf>
    <xf numFmtId="0" fontId="2" fillId="0" borderId="0" xfId="3" applyFont="1" applyAlignment="1">
      <alignment vertical="center"/>
    </xf>
    <xf numFmtId="0" fontId="18" fillId="0" borderId="0" xfId="3" applyFont="1" applyAlignment="1">
      <alignment horizontal="right" vertical="center"/>
    </xf>
    <xf numFmtId="17" fontId="6" fillId="0" borderId="0" xfId="3" applyNumberFormat="1" applyFont="1" applyAlignment="1">
      <alignment horizontal="right" vertical="center"/>
    </xf>
    <xf numFmtId="0" fontId="2" fillId="0" borderId="0" xfId="3" applyFont="1" applyAlignment="1">
      <alignment horizontal="right" vertical="center"/>
    </xf>
    <xf numFmtId="174" fontId="2" fillId="0" borderId="0" xfId="3" applyNumberFormat="1" applyFont="1" applyAlignment="1">
      <alignment horizontal="right" vertical="center"/>
    </xf>
    <xf numFmtId="174" fontId="12" fillId="0" borderId="0" xfId="10" applyNumberFormat="1" applyFont="1" applyAlignment="1">
      <alignment horizontal="right" vertical="center"/>
    </xf>
    <xf numFmtId="174" fontId="12" fillId="0" borderId="0" xfId="10" applyNumberFormat="1" applyFont="1" applyAlignment="1">
      <alignment vertical="center"/>
    </xf>
    <xf numFmtId="0" fontId="12" fillId="0" borderId="0" xfId="3" applyFont="1" applyAlignment="1">
      <alignment horizontal="right"/>
    </xf>
    <xf numFmtId="0" fontId="6" fillId="0" borderId="2" xfId="3" applyFont="1" applyBorder="1" applyAlignment="1">
      <alignment horizontal="right" vertical="center"/>
    </xf>
    <xf numFmtId="174" fontId="6" fillId="0" borderId="2" xfId="3" applyNumberFormat="1" applyFont="1" applyBorder="1" applyAlignment="1">
      <alignment horizontal="right" vertical="center"/>
    </xf>
    <xf numFmtId="0" fontId="29" fillId="0" borderId="0" xfId="3" applyFont="1" applyAlignment="1">
      <alignment horizontal="right" vertical="center"/>
    </xf>
    <xf numFmtId="9" fontId="4" fillId="0" borderId="0" xfId="3" applyNumberFormat="1" applyFont="1" applyAlignment="1">
      <alignment horizontal="right" vertical="center"/>
    </xf>
    <xf numFmtId="0" fontId="13" fillId="0" borderId="0" xfId="3" applyFont="1" applyAlignment="1">
      <alignment horizontal="right" vertical="center"/>
    </xf>
    <xf numFmtId="174" fontId="21" fillId="12" borderId="0" xfId="3" applyNumberFormat="1" applyFont="1" applyFill="1" applyAlignment="1">
      <alignment horizontal="right" vertical="center"/>
    </xf>
    <xf numFmtId="0" fontId="30" fillId="0" borderId="0" xfId="3" applyFont="1" applyAlignment="1">
      <alignment vertical="center"/>
    </xf>
    <xf numFmtId="2" fontId="4" fillId="0" borderId="0" xfId="3" applyNumberFormat="1" applyFont="1" applyAlignment="1">
      <alignment horizontal="right" vertical="center"/>
    </xf>
    <xf numFmtId="17" fontId="5" fillId="2" borderId="8" xfId="3" applyNumberFormat="1" applyFont="1" applyFill="1" applyBorder="1" applyAlignment="1">
      <alignment horizontal="right" vertical="center"/>
    </xf>
    <xf numFmtId="0" fontId="5" fillId="2" borderId="8" xfId="3" applyFont="1" applyFill="1" applyBorder="1" applyAlignment="1">
      <alignment horizontal="right" vertical="center"/>
    </xf>
    <xf numFmtId="0" fontId="13" fillId="12" borderId="0" xfId="3" applyFont="1" applyFill="1" applyAlignment="1">
      <alignment horizontal="right" vertical="center"/>
    </xf>
    <xf numFmtId="0" fontId="23" fillId="0" borderId="0" xfId="3" applyFont="1" applyAlignment="1">
      <alignment vertical="center"/>
    </xf>
    <xf numFmtId="174" fontId="13" fillId="0" borderId="0" xfId="3" applyNumberFormat="1" applyFont="1" applyAlignment="1">
      <alignment horizontal="right" vertical="center"/>
    </xf>
    <xf numFmtId="0" fontId="6" fillId="12" borderId="2" xfId="3" applyFont="1" applyFill="1" applyBorder="1" applyAlignment="1">
      <alignment horizontal="right" vertical="center"/>
    </xf>
    <xf numFmtId="174" fontId="4" fillId="0" borderId="2" xfId="3" applyNumberFormat="1" applyFont="1" applyBorder="1" applyAlignment="1">
      <alignment horizontal="right" vertical="center"/>
    </xf>
    <xf numFmtId="174" fontId="4" fillId="0" borderId="0" xfId="3" applyNumberFormat="1" applyFont="1" applyAlignment="1">
      <alignment horizontal="right" vertical="center"/>
    </xf>
    <xf numFmtId="0" fontId="31" fillId="0" borderId="0" xfId="3" applyFont="1" applyAlignment="1">
      <alignment horizontal="right" vertical="center"/>
    </xf>
    <xf numFmtId="174" fontId="32" fillId="0" borderId="0" xfId="3" applyNumberFormat="1" applyFont="1" applyAlignment="1">
      <alignment horizontal="right" vertical="center"/>
    </xf>
    <xf numFmtId="0" fontId="2" fillId="13" borderId="0" xfId="3" applyFont="1" applyFill="1" applyAlignment="1">
      <alignment horizontal="right" vertical="center"/>
    </xf>
    <xf numFmtId="0" fontId="4" fillId="0" borderId="2" xfId="3" applyFont="1" applyBorder="1" applyAlignment="1">
      <alignment horizontal="right" vertical="center"/>
    </xf>
    <xf numFmtId="0" fontId="18" fillId="14" borderId="0" xfId="3" applyFont="1" applyFill="1" applyAlignment="1">
      <alignment horizontal="right" vertical="center"/>
    </xf>
    <xf numFmtId="172" fontId="18" fillId="14" borderId="0" xfId="1" applyNumberFormat="1" applyFont="1" applyFill="1" applyBorder="1" applyAlignment="1">
      <alignment horizontal="right" vertical="center"/>
    </xf>
    <xf numFmtId="0" fontId="18" fillId="15" borderId="0" xfId="3" applyFont="1" applyFill="1" applyAlignment="1">
      <alignment horizontal="right" vertical="center"/>
    </xf>
    <xf numFmtId="172" fontId="18" fillId="15" borderId="0" xfId="1" applyNumberFormat="1" applyFont="1" applyFill="1" applyBorder="1" applyAlignment="1">
      <alignment horizontal="right" vertical="center"/>
    </xf>
    <xf numFmtId="3" fontId="2" fillId="0" borderId="0" xfId="3" applyNumberFormat="1" applyFont="1" applyAlignment="1">
      <alignment horizontal="right" vertical="center"/>
    </xf>
    <xf numFmtId="172" fontId="2" fillId="0" borderId="0" xfId="1" applyNumberFormat="1" applyFont="1" applyAlignment="1">
      <alignment horizontal="right" vertical="center"/>
    </xf>
    <xf numFmtId="0" fontId="33" fillId="0" borderId="0" xfId="3" applyFont="1" applyAlignment="1">
      <alignment horizontal="right" vertical="center"/>
    </xf>
    <xf numFmtId="174" fontId="34" fillId="0" borderId="0" xfId="3" applyNumberFormat="1" applyFont="1" applyAlignment="1">
      <alignment horizontal="right" vertical="center"/>
    </xf>
    <xf numFmtId="172" fontId="34" fillId="0" borderId="0" xfId="1" applyNumberFormat="1" applyFont="1" applyAlignment="1">
      <alignment horizontal="right" vertical="center"/>
    </xf>
    <xf numFmtId="172" fontId="33" fillId="0" borderId="0" xfId="1" applyNumberFormat="1" applyFont="1" applyAlignment="1">
      <alignment horizontal="right" vertical="center"/>
    </xf>
    <xf numFmtId="173" fontId="4" fillId="0" borderId="0" xfId="1" applyNumberFormat="1" applyFont="1" applyAlignment="1">
      <alignment horizontal="right" vertical="center"/>
    </xf>
    <xf numFmtId="174" fontId="13" fillId="0" borderId="0" xfId="10" applyNumberFormat="1" applyFont="1" applyAlignment="1">
      <alignment horizontal="right" vertical="center"/>
    </xf>
    <xf numFmtId="174" fontId="13" fillId="0" borderId="0" xfId="10" applyNumberFormat="1" applyFont="1" applyAlignment="1">
      <alignment vertical="center"/>
    </xf>
    <xf numFmtId="3" fontId="35" fillId="0" borderId="0" xfId="3" applyNumberFormat="1" applyFont="1" applyAlignment="1">
      <alignment horizontal="right" vertical="center"/>
    </xf>
    <xf numFmtId="0" fontId="35" fillId="0" borderId="0" xfId="3" applyFont="1" applyAlignment="1">
      <alignment horizontal="right" vertical="center"/>
    </xf>
    <xf numFmtId="173" fontId="18" fillId="14" borderId="0" xfId="1" applyNumberFormat="1" applyFont="1" applyFill="1" applyBorder="1" applyAlignment="1">
      <alignment horizontal="right" vertical="center"/>
    </xf>
    <xf numFmtId="173" fontId="18" fillId="15" borderId="0" xfId="1" applyNumberFormat="1" applyFont="1" applyFill="1" applyBorder="1" applyAlignment="1">
      <alignment horizontal="right" vertical="center"/>
    </xf>
    <xf numFmtId="173" fontId="2" fillId="0" borderId="0" xfId="1" applyNumberFormat="1" applyFont="1" applyAlignment="1">
      <alignment horizontal="right" vertical="center"/>
    </xf>
    <xf numFmtId="173" fontId="34" fillId="0" borderId="0" xfId="1" applyNumberFormat="1" applyFont="1" applyAlignment="1">
      <alignment horizontal="right" vertical="center"/>
    </xf>
    <xf numFmtId="173" fontId="33" fillId="0" borderId="0" xfId="1" applyNumberFormat="1" applyFont="1" applyAlignment="1">
      <alignment horizontal="right" vertical="center"/>
    </xf>
    <xf numFmtId="173" fontId="2" fillId="0" borderId="0" xfId="1" applyNumberFormat="1" applyFont="1" applyAlignment="1">
      <alignment vertical="center"/>
    </xf>
    <xf numFmtId="172" fontId="2" fillId="0" borderId="0" xfId="3" applyNumberFormat="1" applyFont="1" applyAlignment="1">
      <alignment vertical="center"/>
    </xf>
    <xf numFmtId="174" fontId="2" fillId="0" borderId="0" xfId="3" applyNumberFormat="1" applyFont="1" applyAlignment="1">
      <alignment vertical="center"/>
    </xf>
    <xf numFmtId="9" fontId="2" fillId="0" borderId="0" xfId="2" applyFont="1" applyAlignment="1">
      <alignment vertical="center"/>
    </xf>
    <xf numFmtId="172" fontId="2" fillId="0" borderId="0" xfId="2" applyNumberFormat="1" applyFont="1" applyAlignment="1">
      <alignment vertical="center"/>
    </xf>
    <xf numFmtId="172" fontId="4" fillId="0" borderId="0" xfId="3" applyNumberFormat="1" applyFont="1" applyAlignment="1">
      <alignment horizontal="right" vertical="center"/>
    </xf>
    <xf numFmtId="173" fontId="36" fillId="0" borderId="0" xfId="1" applyNumberFormat="1" applyFont="1" applyAlignment="1">
      <alignment horizontal="center" vertical="center"/>
    </xf>
    <xf numFmtId="172" fontId="13" fillId="0" borderId="0" xfId="1" applyNumberFormat="1" applyFont="1" applyAlignment="1">
      <alignment horizontal="right" vertical="center"/>
    </xf>
    <xf numFmtId="0" fontId="13" fillId="12" borderId="8" xfId="3" applyFont="1" applyFill="1" applyBorder="1" applyAlignment="1">
      <alignment horizontal="right" vertical="center"/>
    </xf>
    <xf numFmtId="172" fontId="18" fillId="15" borderId="0" xfId="1" applyNumberFormat="1" applyFont="1" applyFill="1" applyAlignment="1">
      <alignment horizontal="right" vertical="center"/>
    </xf>
    <xf numFmtId="4" fontId="2" fillId="0" borderId="0" xfId="3" applyNumberFormat="1" applyFont="1" applyAlignment="1">
      <alignment horizontal="right" vertical="center"/>
    </xf>
    <xf numFmtId="17" fontId="18" fillId="14" borderId="11" xfId="3" applyNumberFormat="1" applyFont="1" applyFill="1" applyBorder="1" applyAlignment="1">
      <alignment horizontal="right"/>
    </xf>
    <xf numFmtId="174" fontId="2" fillId="0" borderId="0" xfId="3" applyNumberFormat="1" applyFont="1" applyAlignment="1">
      <alignment horizontal="right"/>
    </xf>
    <xf numFmtId="174" fontId="23" fillId="0" borderId="0" xfId="3" applyNumberFormat="1" applyFont="1" applyAlignment="1">
      <alignment horizontal="right"/>
    </xf>
    <xf numFmtId="0" fontId="4" fillId="0" borderId="18" xfId="3" applyFont="1" applyBorder="1" applyAlignment="1">
      <alignment horizontal="right"/>
    </xf>
    <xf numFmtId="174" fontId="4" fillId="0" borderId="18" xfId="3" applyNumberFormat="1" applyFont="1" applyBorder="1" applyAlignment="1">
      <alignment horizontal="right"/>
    </xf>
    <xf numFmtId="174" fontId="4" fillId="0" borderId="0" xfId="3" applyNumberFormat="1" applyFont="1" applyAlignment="1">
      <alignment horizontal="right"/>
    </xf>
    <xf numFmtId="0" fontId="4" fillId="0" borderId="19" xfId="3" applyFont="1" applyBorder="1" applyAlignment="1">
      <alignment horizontal="right"/>
    </xf>
    <xf numFmtId="174" fontId="2" fillId="0" borderId="20" xfId="3" applyNumberFormat="1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174" fontId="4" fillId="0" borderId="23" xfId="3" applyNumberFormat="1" applyFont="1" applyBorder="1" applyAlignment="1">
      <alignment horizontal="right"/>
    </xf>
    <xf numFmtId="10" fontId="2" fillId="0" borderId="0" xfId="3" applyNumberFormat="1" applyFont="1" applyAlignment="1">
      <alignment horizontal="right"/>
    </xf>
    <xf numFmtId="168" fontId="2" fillId="0" borderId="0" xfId="3" applyNumberFormat="1" applyFont="1" applyAlignment="1">
      <alignment horizontal="right"/>
    </xf>
    <xf numFmtId="0" fontId="18" fillId="8" borderId="10" xfId="3" applyFont="1" applyFill="1" applyBorder="1" applyAlignment="1">
      <alignment horizontal="right"/>
    </xf>
    <xf numFmtId="17" fontId="18" fillId="8" borderId="11" xfId="3" applyNumberFormat="1" applyFont="1" applyFill="1" applyBorder="1" applyAlignment="1">
      <alignment horizontal="right"/>
    </xf>
    <xf numFmtId="0" fontId="2" fillId="12" borderId="0" xfId="3" applyFont="1" applyFill="1" applyAlignment="1">
      <alignment horizontal="right"/>
    </xf>
    <xf numFmtId="9" fontId="2" fillId="0" borderId="0" xfId="3" applyNumberFormat="1" applyFont="1" applyAlignment="1">
      <alignment horizontal="right"/>
    </xf>
    <xf numFmtId="3" fontId="2" fillId="0" borderId="0" xfId="3" applyNumberFormat="1" applyFont="1" applyAlignment="1">
      <alignment horizontal="right"/>
    </xf>
    <xf numFmtId="0" fontId="4" fillId="0" borderId="2" xfId="3" applyFont="1" applyBorder="1" applyAlignment="1">
      <alignment horizontal="right"/>
    </xf>
    <xf numFmtId="174" fontId="4" fillId="0" borderId="2" xfId="3" applyNumberFormat="1" applyFont="1" applyBorder="1" applyAlignment="1">
      <alignment horizontal="right"/>
    </xf>
    <xf numFmtId="0" fontId="4" fillId="0" borderId="24" xfId="3" applyFont="1" applyBorder="1" applyAlignment="1">
      <alignment horizontal="right"/>
    </xf>
    <xf numFmtId="174" fontId="4" fillId="0" borderId="24" xfId="3" applyNumberFormat="1" applyFont="1" applyBorder="1" applyAlignment="1">
      <alignment horizontal="right"/>
    </xf>
    <xf numFmtId="174" fontId="21" fillId="4" borderId="0" xfId="3" applyNumberFormat="1" applyFont="1" applyFill="1" applyAlignment="1">
      <alignment horizontal="right"/>
    </xf>
    <xf numFmtId="0" fontId="4" fillId="0" borderId="17" xfId="3" applyFont="1" applyBorder="1" applyAlignment="1">
      <alignment horizontal="right" vertical="center"/>
    </xf>
    <xf numFmtId="174" fontId="6" fillId="0" borderId="17" xfId="3" applyNumberFormat="1" applyFont="1" applyBorder="1" applyAlignment="1">
      <alignment horizontal="right"/>
    </xf>
    <xf numFmtId="0" fontId="4" fillId="0" borderId="24" xfId="3" applyFont="1" applyBorder="1" applyAlignment="1">
      <alignment horizontal="right" vertical="center"/>
    </xf>
    <xf numFmtId="174" fontId="6" fillId="0" borderId="24" xfId="3" applyNumberFormat="1" applyFont="1" applyBorder="1" applyAlignment="1">
      <alignment horizontal="right"/>
    </xf>
    <xf numFmtId="0" fontId="18" fillId="14" borderId="10" xfId="3" applyFont="1" applyFill="1" applyBorder="1" applyAlignment="1">
      <alignment horizontal="right"/>
    </xf>
    <xf numFmtId="173" fontId="2" fillId="0" borderId="0" xfId="1" applyNumberFormat="1" applyFont="1" applyAlignment="1">
      <alignment horizontal="right"/>
    </xf>
    <xf numFmtId="9" fontId="4" fillId="0" borderId="0" xfId="6" applyFont="1" applyAlignment="1">
      <alignment horizontal="right"/>
    </xf>
    <xf numFmtId="9" fontId="4" fillId="0" borderId="0" xfId="6" applyFont="1" applyBorder="1" applyAlignment="1">
      <alignment horizontal="right"/>
    </xf>
    <xf numFmtId="9" fontId="2" fillId="0" borderId="0" xfId="6" applyFont="1" applyAlignment="1">
      <alignment horizontal="right"/>
    </xf>
    <xf numFmtId="9" fontId="2" fillId="0" borderId="0" xfId="6" applyFont="1" applyBorder="1" applyAlignment="1">
      <alignment horizontal="right"/>
    </xf>
    <xf numFmtId="0" fontId="2" fillId="16" borderId="0" xfId="3" applyFont="1" applyFill="1" applyAlignment="1">
      <alignment horizontal="right"/>
    </xf>
    <xf numFmtId="0" fontId="18" fillId="8" borderId="0" xfId="3" applyFont="1" applyFill="1" applyAlignment="1">
      <alignment horizontal="right"/>
    </xf>
    <xf numFmtId="0" fontId="2" fillId="0" borderId="24" xfId="3" applyFont="1" applyBorder="1" applyAlignment="1">
      <alignment horizontal="right"/>
    </xf>
    <xf numFmtId="174" fontId="2" fillId="0" borderId="24" xfId="3" applyNumberFormat="1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74" fontId="2" fillId="0" borderId="2" xfId="3" applyNumberFormat="1" applyFont="1" applyBorder="1" applyAlignment="1">
      <alignment horizontal="right"/>
    </xf>
    <xf numFmtId="0" fontId="6" fillId="0" borderId="0" xfId="3" applyFont="1" applyAlignment="1">
      <alignment horizontal="right"/>
    </xf>
    <xf numFmtId="0" fontId="13" fillId="0" borderId="0" xfId="3" applyFont="1" applyAlignment="1">
      <alignment horizontal="right"/>
    </xf>
    <xf numFmtId="0" fontId="6" fillId="0" borderId="17" xfId="3" applyFont="1" applyBorder="1" applyAlignment="1">
      <alignment horizontal="right"/>
    </xf>
    <xf numFmtId="9" fontId="6" fillId="0" borderId="0" xfId="3" applyNumberFormat="1" applyFont="1" applyAlignment="1">
      <alignment horizontal="right"/>
    </xf>
    <xf numFmtId="172" fontId="2" fillId="0" borderId="0" xfId="3" applyNumberFormat="1" applyFont="1" applyAlignment="1">
      <alignment horizontal="right" vertical="center"/>
    </xf>
    <xf numFmtId="14" fontId="2" fillId="0" borderId="0" xfId="3" applyNumberFormat="1" applyFont="1" applyAlignment="1">
      <alignment horizontal="right" vertical="center"/>
    </xf>
    <xf numFmtId="0" fontId="18" fillId="14" borderId="0" xfId="3" applyFont="1" applyFill="1" applyAlignment="1">
      <alignment horizontal="right"/>
    </xf>
    <xf numFmtId="17" fontId="18" fillId="14" borderId="0" xfId="3" applyNumberFormat="1" applyFont="1" applyFill="1" applyAlignment="1">
      <alignment horizontal="right"/>
    </xf>
    <xf numFmtId="1" fontId="6" fillId="0" borderId="0" xfId="3" applyNumberFormat="1" applyFont="1" applyAlignment="1">
      <alignment horizontal="right"/>
    </xf>
    <xf numFmtId="17" fontId="18" fillId="0" borderId="0" xfId="3" applyNumberFormat="1" applyFont="1" applyAlignment="1">
      <alignment horizontal="right"/>
    </xf>
    <xf numFmtId="174" fontId="12" fillId="0" borderId="0" xfId="3" applyNumberFormat="1" applyFont="1" applyAlignment="1">
      <alignment horizontal="right"/>
    </xf>
    <xf numFmtId="174" fontId="12" fillId="12" borderId="0" xfId="3" applyNumberFormat="1" applyFont="1" applyFill="1" applyAlignment="1">
      <alignment horizontal="right"/>
    </xf>
    <xf numFmtId="174" fontId="23" fillId="12" borderId="0" xfId="3" applyNumberFormat="1" applyFont="1" applyFill="1" applyAlignment="1">
      <alignment horizontal="right"/>
    </xf>
    <xf numFmtId="0" fontId="6" fillId="0" borderId="2" xfId="3" applyFont="1" applyBorder="1" applyAlignment="1">
      <alignment horizontal="right"/>
    </xf>
    <xf numFmtId="174" fontId="6" fillId="0" borderId="2" xfId="3" applyNumberFormat="1" applyFont="1" applyBorder="1" applyAlignment="1">
      <alignment horizontal="right"/>
    </xf>
    <xf numFmtId="0" fontId="29" fillId="0" borderId="0" xfId="3" applyFont="1" applyAlignment="1">
      <alignment horizontal="right"/>
    </xf>
    <xf numFmtId="9" fontId="4" fillId="0" borderId="0" xfId="3" applyNumberFormat="1" applyFont="1" applyAlignment="1">
      <alignment horizontal="right"/>
    </xf>
    <xf numFmtId="174" fontId="21" fillId="12" borderId="0" xfId="3" applyNumberFormat="1" applyFont="1" applyFill="1" applyAlignment="1">
      <alignment horizontal="right"/>
    </xf>
    <xf numFmtId="0" fontId="13" fillId="12" borderId="0" xfId="3" applyFont="1" applyFill="1" applyAlignment="1">
      <alignment horizontal="right"/>
    </xf>
    <xf numFmtId="0" fontId="12" fillId="12" borderId="0" xfId="3" applyFont="1" applyFill="1" applyAlignment="1">
      <alignment horizontal="right"/>
    </xf>
    <xf numFmtId="0" fontId="23" fillId="0" borderId="0" xfId="3" applyFont="1"/>
    <xf numFmtId="0" fontId="6" fillId="12" borderId="2" xfId="3" applyFont="1" applyFill="1" applyBorder="1" applyAlignment="1">
      <alignment horizontal="right"/>
    </xf>
    <xf numFmtId="174" fontId="27" fillId="0" borderId="2" xfId="3" applyNumberFormat="1" applyFont="1" applyBorder="1" applyAlignment="1">
      <alignment horizontal="right"/>
    </xf>
    <xf numFmtId="174" fontId="2" fillId="0" borderId="0" xfId="3" applyNumberFormat="1" applyFont="1" applyAlignment="1">
      <alignment horizontal="center"/>
    </xf>
    <xf numFmtId="0" fontId="6" fillId="12" borderId="0" xfId="3" applyFont="1" applyFill="1" applyAlignment="1">
      <alignment horizontal="right"/>
    </xf>
    <xf numFmtId="174" fontId="24" fillId="0" borderId="0" xfId="3" applyNumberFormat="1" applyFont="1" applyAlignment="1">
      <alignment horizontal="right"/>
    </xf>
    <xf numFmtId="174" fontId="13" fillId="0" borderId="0" xfId="3" applyNumberFormat="1" applyFont="1" applyAlignment="1">
      <alignment horizontal="right"/>
    </xf>
    <xf numFmtId="174" fontId="2" fillId="0" borderId="0" xfId="3" applyNumberFormat="1" applyFont="1"/>
    <xf numFmtId="172" fontId="23" fillId="11" borderId="0" xfId="11" applyNumberFormat="1" applyFont="1" applyFill="1"/>
    <xf numFmtId="0" fontId="35" fillId="0" borderId="0" xfId="3" applyFont="1" applyAlignment="1">
      <alignment horizontal="right"/>
    </xf>
    <xf numFmtId="3" fontId="35" fillId="0" borderId="0" xfId="3" applyNumberFormat="1" applyFont="1" applyAlignment="1">
      <alignment horizontal="right"/>
    </xf>
    <xf numFmtId="172" fontId="23" fillId="0" borderId="0" xfId="11" applyNumberFormat="1" applyFont="1"/>
    <xf numFmtId="0" fontId="1" fillId="0" borderId="0" xfId="3"/>
    <xf numFmtId="9" fontId="2" fillId="6" borderId="0" xfId="6" applyFont="1" applyFill="1" applyBorder="1"/>
    <xf numFmtId="9" fontId="4" fillId="6" borderId="2" xfId="6" applyFont="1" applyFill="1" applyBorder="1"/>
    <xf numFmtId="9" fontId="4" fillId="6" borderId="14" xfId="6" applyFont="1" applyFill="1" applyBorder="1"/>
    <xf numFmtId="9" fontId="4" fillId="6" borderId="0" xfId="6" applyFont="1" applyFill="1" applyBorder="1"/>
    <xf numFmtId="9" fontId="4" fillId="6" borderId="15" xfId="6" applyFont="1" applyFill="1" applyBorder="1"/>
    <xf numFmtId="0" fontId="6" fillId="12" borderId="8" xfId="3" applyFont="1" applyFill="1" applyBorder="1" applyAlignment="1">
      <alignment horizontal="right" vertical="center"/>
    </xf>
    <xf numFmtId="174" fontId="4" fillId="0" borderId="8" xfId="3" applyNumberFormat="1" applyFont="1" applyBorder="1" applyAlignment="1">
      <alignment horizontal="right" vertical="center"/>
    </xf>
    <xf numFmtId="174" fontId="6" fillId="0" borderId="8" xfId="3" applyNumberFormat="1" applyFont="1" applyBorder="1" applyAlignment="1">
      <alignment horizontal="right" vertical="center"/>
    </xf>
    <xf numFmtId="174" fontId="37" fillId="0" borderId="0" xfId="3" applyNumberFormat="1" applyFont="1" applyAlignment="1">
      <alignment horizontal="right" vertical="center"/>
    </xf>
  </cellXfs>
  <cellStyles count="12">
    <cellStyle name="Comma" xfId="1" builtinId="3"/>
    <cellStyle name="Normal" xfId="0" builtinId="0"/>
    <cellStyle name="Normal 12" xfId="5" xr:uid="{4F407B53-5636-4BC7-A473-C574CA5F4FFE}"/>
    <cellStyle name="Normal 22" xfId="11" xr:uid="{5F21B28C-2AD2-43AF-B89B-F34F9BFA253D}"/>
    <cellStyle name="Normal 26" xfId="8" xr:uid="{55EA2177-E6D4-4DB9-9F69-0BF427679DDD}"/>
    <cellStyle name="Normal 27" xfId="7" xr:uid="{3DFB0C3C-F74B-4B30-8DB2-BE9E98A69002}"/>
    <cellStyle name="Normal 29" xfId="3" xr:uid="{1B528A6C-1AD2-46F7-A597-BA82F690E05F}"/>
    <cellStyle name="Normal 29 2" xfId="4" xr:uid="{0A64EE32-A2DA-44B5-82BC-7B58CD163FFA}"/>
    <cellStyle name="Normal 7 3" xfId="10" xr:uid="{3FE95C39-1FA9-4EFB-83A3-51033370BF4E}"/>
    <cellStyle name="Percent" xfId="2" builtinId="5"/>
    <cellStyle name="Percent 2" xfId="6" xr:uid="{3FF9BD12-BBEF-4D54-A9FA-F970774C7400}"/>
    <cellStyle name="Percent 3 2" xfId="9" xr:uid="{D43A83C5-8D29-4F12-9F64-A32D00F18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A591-ECFE-4004-8132-24F8ACDDB7C0}">
  <sheetPr>
    <tabColor theme="5" tint="0.59999389629810485"/>
  </sheetPr>
  <dimension ref="B1:CK75"/>
  <sheetViews>
    <sheetView showGridLines="0" zoomScale="80" zoomScaleNormal="80" workbookViewId="0">
      <pane xSplit="3" ySplit="8" topLeftCell="O24" activePane="bottomRight" state="frozen"/>
      <selection pane="topRight"/>
      <selection pane="bottomLeft"/>
      <selection pane="bottomRight" activeCell="W49" sqref="W49"/>
    </sheetView>
  </sheetViews>
  <sheetFormatPr defaultColWidth="8.85546875" defaultRowHeight="12" outlineLevelRow="1" outlineLevelCol="1" x14ac:dyDescent="0.2"/>
  <cols>
    <col min="1" max="1" width="2.5703125" style="1" customWidth="1"/>
    <col min="2" max="2" width="35.5703125" style="1" bestFit="1" customWidth="1"/>
    <col min="3" max="3" width="12.140625" style="1" hidden="1" customWidth="1" outlineLevel="1"/>
    <col min="4" max="4" width="12.140625" style="1" customWidth="1" collapsed="1"/>
    <col min="5" max="7" width="12.140625" style="1" customWidth="1"/>
    <col min="8" max="8" width="3.42578125" style="1" customWidth="1"/>
    <col min="9" max="12" width="12.140625" style="1" customWidth="1" outlineLevel="1"/>
    <col min="13" max="28" width="12.140625" style="1" customWidth="1"/>
    <col min="29" max="29" width="3.42578125" style="1" customWidth="1"/>
    <col min="30" max="30" width="12.140625" style="1" customWidth="1" outlineLevel="1"/>
    <col min="31" max="41" width="12.5703125" style="1" customWidth="1" outlineLevel="1"/>
    <col min="42" max="65" width="12.5703125" style="1" customWidth="1"/>
    <col min="66" max="66" width="13.42578125" style="1" bestFit="1" customWidth="1"/>
    <col min="67" max="70" width="12.5703125" style="1" bestFit="1" customWidth="1"/>
    <col min="71" max="88" width="13.5703125" style="1" bestFit="1" customWidth="1"/>
    <col min="89" max="89" width="13.85546875" style="1" bestFit="1" customWidth="1"/>
    <col min="90" max="90" width="2.5703125" style="1" customWidth="1"/>
    <col min="91" max="16384" width="8.85546875" style="1"/>
  </cols>
  <sheetData>
    <row r="1" spans="2:89" ht="14.25" x14ac:dyDescent="0.35">
      <c r="G1" s="2"/>
    </row>
    <row r="2" spans="2:89" ht="14.25" x14ac:dyDescent="0.35">
      <c r="B2" s="3" t="s">
        <v>0</v>
      </c>
      <c r="C2" s="3"/>
      <c r="D2" s="3"/>
      <c r="E2" s="3"/>
      <c r="F2" s="3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2:89" ht="12.75" thickBot="1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5" spans="2:89" ht="14.25" x14ac:dyDescent="0.35">
      <c r="B5" s="5"/>
      <c r="C5" s="6" t="str">
        <f>C6&amp;" " &amp;YEAR(C8)</f>
        <v>Q4 2021</v>
      </c>
      <c r="D5" s="6" t="str">
        <f>D6&amp;" " &amp;YEAR(D8)</f>
        <v>Q4 2022</v>
      </c>
      <c r="E5" s="6" t="str">
        <f>E6&amp;" " &amp;YEAR(E8)</f>
        <v>Q4 2023</v>
      </c>
      <c r="F5" s="6" t="str">
        <f>F6&amp;" " &amp;YEAR(F8)</f>
        <v>Q4 2024</v>
      </c>
      <c r="G5" s="7" t="str">
        <f>G6&amp;" " &amp;YEAR(G8)</f>
        <v>TTM 2025</v>
      </c>
      <c r="H5" s="8"/>
      <c r="I5" s="9" t="str">
        <f>I6&amp;" " &amp;YEAR(I8)</f>
        <v>Q1 2021</v>
      </c>
      <c r="J5" s="9" t="str">
        <f t="shared" ref="J5:AB5" si="0">J6&amp;" " &amp;YEAR(J8)</f>
        <v>Q2 2021</v>
      </c>
      <c r="K5" s="9" t="str">
        <f t="shared" si="0"/>
        <v>Q3 2021</v>
      </c>
      <c r="L5" s="9" t="str">
        <f t="shared" si="0"/>
        <v>Q4 2021</v>
      </c>
      <c r="M5" s="9" t="str">
        <f t="shared" si="0"/>
        <v>Q1 2022</v>
      </c>
      <c r="N5" s="9" t="str">
        <f t="shared" si="0"/>
        <v>Q2 2022</v>
      </c>
      <c r="O5" s="9" t="str">
        <f t="shared" si="0"/>
        <v>Q3 2022</v>
      </c>
      <c r="P5" s="9" t="str">
        <f t="shared" si="0"/>
        <v>Q4 2022</v>
      </c>
      <c r="Q5" s="9" t="str">
        <f t="shared" si="0"/>
        <v>Q1 2023</v>
      </c>
      <c r="R5" s="9" t="str">
        <f t="shared" si="0"/>
        <v>Q2 2023</v>
      </c>
      <c r="S5" s="9" t="str">
        <f t="shared" si="0"/>
        <v>Q3 2023</v>
      </c>
      <c r="T5" s="9" t="str">
        <f t="shared" si="0"/>
        <v>Q4 2023</v>
      </c>
      <c r="U5" s="9" t="str">
        <f t="shared" si="0"/>
        <v>Q1 2024</v>
      </c>
      <c r="V5" s="9" t="str">
        <f t="shared" si="0"/>
        <v>Q2 2024</v>
      </c>
      <c r="W5" s="9" t="str">
        <f t="shared" si="0"/>
        <v>Q3 2024</v>
      </c>
      <c r="X5" s="9" t="str">
        <f t="shared" si="0"/>
        <v>Q4 2024</v>
      </c>
      <c r="Y5" s="9" t="str">
        <f t="shared" si="0"/>
        <v>Q1 2025</v>
      </c>
      <c r="Z5" s="9" t="str">
        <f t="shared" si="0"/>
        <v>Q2 2025</v>
      </c>
      <c r="AA5" s="9" t="str">
        <f t="shared" si="0"/>
        <v>Q3 2025</v>
      </c>
      <c r="AB5" s="9" t="str">
        <f t="shared" si="0"/>
        <v>Q4 2025</v>
      </c>
      <c r="AC5" s="10"/>
      <c r="AD5" s="9" t="str">
        <f>AD6&amp;" " &amp;YEAR(AD8)</f>
        <v>Q1 2021</v>
      </c>
      <c r="AE5" s="9" t="str">
        <f t="shared" ref="AE5:CK5" si="1">AE6&amp;" " &amp;YEAR(AE8)</f>
        <v>Q1 2021</v>
      </c>
      <c r="AF5" s="9" t="str">
        <f t="shared" si="1"/>
        <v>Q1 2021</v>
      </c>
      <c r="AG5" s="9" t="str">
        <f t="shared" si="1"/>
        <v>Q2 2021</v>
      </c>
      <c r="AH5" s="9" t="str">
        <f t="shared" si="1"/>
        <v>Q2 2021</v>
      </c>
      <c r="AI5" s="9" t="str">
        <f t="shared" si="1"/>
        <v>Q2 2021</v>
      </c>
      <c r="AJ5" s="9" t="str">
        <f t="shared" si="1"/>
        <v>Q3 2021</v>
      </c>
      <c r="AK5" s="9" t="str">
        <f t="shared" si="1"/>
        <v>Q3 2021</v>
      </c>
      <c r="AL5" s="9" t="str">
        <f t="shared" si="1"/>
        <v>Q3 2021</v>
      </c>
      <c r="AM5" s="9" t="str">
        <f t="shared" si="1"/>
        <v>Q4 2021</v>
      </c>
      <c r="AN5" s="9" t="str">
        <f t="shared" si="1"/>
        <v>Q4 2021</v>
      </c>
      <c r="AO5" s="9" t="str">
        <f t="shared" si="1"/>
        <v>Q4 2021</v>
      </c>
      <c r="AP5" s="9" t="str">
        <f t="shared" si="1"/>
        <v>Q1 2022</v>
      </c>
      <c r="AQ5" s="9" t="str">
        <f t="shared" si="1"/>
        <v>Q1 2022</v>
      </c>
      <c r="AR5" s="9" t="str">
        <f t="shared" si="1"/>
        <v>Q1 2022</v>
      </c>
      <c r="AS5" s="9" t="str">
        <f t="shared" si="1"/>
        <v>Q2 2022</v>
      </c>
      <c r="AT5" s="9" t="str">
        <f t="shared" si="1"/>
        <v>Q2 2022</v>
      </c>
      <c r="AU5" s="9" t="str">
        <f t="shared" si="1"/>
        <v>Q2 2022</v>
      </c>
      <c r="AV5" s="9" t="str">
        <f t="shared" si="1"/>
        <v>Q3 2022</v>
      </c>
      <c r="AW5" s="9" t="str">
        <f t="shared" si="1"/>
        <v>Q3 2022</v>
      </c>
      <c r="AX5" s="9" t="str">
        <f t="shared" si="1"/>
        <v>Q3 2022</v>
      </c>
      <c r="AY5" s="9" t="str">
        <f t="shared" si="1"/>
        <v>Q4 2022</v>
      </c>
      <c r="AZ5" s="9" t="str">
        <f t="shared" si="1"/>
        <v>Q4 2022</v>
      </c>
      <c r="BA5" s="9" t="str">
        <f t="shared" si="1"/>
        <v>Q4 2022</v>
      </c>
      <c r="BB5" s="9" t="str">
        <f t="shared" si="1"/>
        <v>Q1 2023</v>
      </c>
      <c r="BC5" s="9" t="str">
        <f t="shared" si="1"/>
        <v>Q1 2023</v>
      </c>
      <c r="BD5" s="9" t="str">
        <f t="shared" si="1"/>
        <v>Q1 2023</v>
      </c>
      <c r="BE5" s="9" t="str">
        <f t="shared" si="1"/>
        <v>Q2 2023</v>
      </c>
      <c r="BF5" s="9" t="str">
        <f t="shared" si="1"/>
        <v>Q2 2023</v>
      </c>
      <c r="BG5" s="9" t="str">
        <f t="shared" si="1"/>
        <v>Q2 2023</v>
      </c>
      <c r="BH5" s="9" t="str">
        <f t="shared" si="1"/>
        <v>Q3 2023</v>
      </c>
      <c r="BI5" s="9" t="str">
        <f t="shared" si="1"/>
        <v>Q3 2023</v>
      </c>
      <c r="BJ5" s="9" t="str">
        <f t="shared" si="1"/>
        <v>Q3 2023</v>
      </c>
      <c r="BK5" s="9" t="str">
        <f t="shared" si="1"/>
        <v>Q4 2023</v>
      </c>
      <c r="BL5" s="9" t="str">
        <f t="shared" si="1"/>
        <v>Q4 2023</v>
      </c>
      <c r="BM5" s="9" t="str">
        <f t="shared" si="1"/>
        <v>Q4 2023</v>
      </c>
      <c r="BN5" s="9" t="str">
        <f t="shared" si="1"/>
        <v>Q1 2024</v>
      </c>
      <c r="BO5" s="9" t="str">
        <f t="shared" si="1"/>
        <v>Q1 2024</v>
      </c>
      <c r="BP5" s="9" t="str">
        <f t="shared" si="1"/>
        <v>Q1 2024</v>
      </c>
      <c r="BQ5" s="9" t="str">
        <f t="shared" si="1"/>
        <v>Q2 2024</v>
      </c>
      <c r="BR5" s="9" t="str">
        <f t="shared" si="1"/>
        <v>Q2 2024</v>
      </c>
      <c r="BS5" s="9" t="str">
        <f t="shared" si="1"/>
        <v>Q2 2024</v>
      </c>
      <c r="BT5" s="9" t="str">
        <f t="shared" si="1"/>
        <v>Q3 2024</v>
      </c>
      <c r="BU5" s="9" t="str">
        <f t="shared" si="1"/>
        <v>Q3 2024</v>
      </c>
      <c r="BV5" s="9" t="str">
        <f t="shared" si="1"/>
        <v>Q3 2024</v>
      </c>
      <c r="BW5" s="9" t="str">
        <f t="shared" si="1"/>
        <v>Q4 2024</v>
      </c>
      <c r="BX5" s="9" t="str">
        <f t="shared" si="1"/>
        <v>Q4 2024</v>
      </c>
      <c r="BY5" s="9" t="str">
        <f t="shared" si="1"/>
        <v>Q4 2024</v>
      </c>
      <c r="BZ5" s="9" t="str">
        <f t="shared" si="1"/>
        <v>Q1 2025</v>
      </c>
      <c r="CA5" s="9" t="str">
        <f t="shared" si="1"/>
        <v>Q1 2025</v>
      </c>
      <c r="CB5" s="9" t="str">
        <f t="shared" si="1"/>
        <v>Q1 2025</v>
      </c>
      <c r="CC5" s="9" t="str">
        <f t="shared" si="1"/>
        <v>Q2 2025</v>
      </c>
      <c r="CD5" s="9" t="str">
        <f t="shared" si="1"/>
        <v>Q2 2025</v>
      </c>
      <c r="CE5" s="9" t="str">
        <f t="shared" si="1"/>
        <v>Q2 2025</v>
      </c>
      <c r="CF5" s="9" t="str">
        <f t="shared" si="1"/>
        <v>Q3 2025</v>
      </c>
      <c r="CG5" s="9" t="str">
        <f t="shared" si="1"/>
        <v>Q3 2025</v>
      </c>
      <c r="CH5" s="9" t="str">
        <f t="shared" si="1"/>
        <v>Q3 2025</v>
      </c>
      <c r="CI5" s="9" t="str">
        <f t="shared" si="1"/>
        <v>Q4 2025</v>
      </c>
      <c r="CJ5" s="9" t="str">
        <f t="shared" si="1"/>
        <v>Q4 2025</v>
      </c>
      <c r="CK5" s="9" t="str">
        <f t="shared" si="1"/>
        <v>Q4 2025</v>
      </c>
    </row>
    <row r="6" spans="2:89" ht="14.25" x14ac:dyDescent="0.35">
      <c r="B6" s="5"/>
      <c r="C6" s="9" t="s">
        <v>2</v>
      </c>
      <c r="D6" s="9" t="s">
        <v>2</v>
      </c>
      <c r="E6" s="9" t="s">
        <v>2</v>
      </c>
      <c r="F6" s="9" t="s">
        <v>2</v>
      </c>
      <c r="G6" s="11" t="s">
        <v>3</v>
      </c>
      <c r="H6" s="8"/>
      <c r="I6" s="9" t="s">
        <v>4</v>
      </c>
      <c r="J6" s="9" t="s">
        <v>5</v>
      </c>
      <c r="K6" s="9" t="s">
        <v>6</v>
      </c>
      <c r="L6" s="9" t="s">
        <v>2</v>
      </c>
      <c r="M6" s="9" t="s">
        <v>4</v>
      </c>
      <c r="N6" s="9" t="s">
        <v>5</v>
      </c>
      <c r="O6" s="9" t="s">
        <v>6</v>
      </c>
      <c r="P6" s="9" t="s">
        <v>2</v>
      </c>
      <c r="Q6" s="9" t="s">
        <v>4</v>
      </c>
      <c r="R6" s="9" t="s">
        <v>5</v>
      </c>
      <c r="S6" s="9" t="s">
        <v>6</v>
      </c>
      <c r="T6" s="9" t="s">
        <v>2</v>
      </c>
      <c r="U6" s="9" t="s">
        <v>4</v>
      </c>
      <c r="V6" s="9" t="s">
        <v>5</v>
      </c>
      <c r="W6" s="9" t="s">
        <v>6</v>
      </c>
      <c r="X6" s="9" t="s">
        <v>2</v>
      </c>
      <c r="Y6" s="9" t="s">
        <v>4</v>
      </c>
      <c r="Z6" s="9" t="s">
        <v>5</v>
      </c>
      <c r="AA6" s="9" t="s">
        <v>6</v>
      </c>
      <c r="AB6" s="9" t="s">
        <v>2</v>
      </c>
      <c r="AC6" s="10"/>
      <c r="AD6" s="9" t="s">
        <v>4</v>
      </c>
      <c r="AE6" s="9" t="s">
        <v>4</v>
      </c>
      <c r="AF6" s="9" t="s">
        <v>4</v>
      </c>
      <c r="AG6" s="9" t="s">
        <v>5</v>
      </c>
      <c r="AH6" s="9" t="s">
        <v>5</v>
      </c>
      <c r="AI6" s="9" t="s">
        <v>5</v>
      </c>
      <c r="AJ6" s="9" t="s">
        <v>6</v>
      </c>
      <c r="AK6" s="9" t="s">
        <v>6</v>
      </c>
      <c r="AL6" s="9" t="s">
        <v>6</v>
      </c>
      <c r="AM6" s="9" t="s">
        <v>2</v>
      </c>
      <c r="AN6" s="9" t="s">
        <v>2</v>
      </c>
      <c r="AO6" s="9" t="s">
        <v>2</v>
      </c>
      <c r="AP6" s="9" t="s">
        <v>4</v>
      </c>
      <c r="AQ6" s="9" t="s">
        <v>4</v>
      </c>
      <c r="AR6" s="9" t="s">
        <v>4</v>
      </c>
      <c r="AS6" s="9" t="s">
        <v>5</v>
      </c>
      <c r="AT6" s="9" t="s">
        <v>5</v>
      </c>
      <c r="AU6" s="9" t="s">
        <v>5</v>
      </c>
      <c r="AV6" s="9" t="s">
        <v>6</v>
      </c>
      <c r="AW6" s="9" t="s">
        <v>6</v>
      </c>
      <c r="AX6" s="9" t="s">
        <v>6</v>
      </c>
      <c r="AY6" s="9" t="s">
        <v>2</v>
      </c>
      <c r="AZ6" s="9" t="s">
        <v>2</v>
      </c>
      <c r="BA6" s="9" t="s">
        <v>2</v>
      </c>
      <c r="BB6" s="9" t="s">
        <v>4</v>
      </c>
      <c r="BC6" s="9" t="s">
        <v>4</v>
      </c>
      <c r="BD6" s="9" t="s">
        <v>4</v>
      </c>
      <c r="BE6" s="9" t="s">
        <v>5</v>
      </c>
      <c r="BF6" s="9" t="s">
        <v>5</v>
      </c>
      <c r="BG6" s="9" t="s">
        <v>5</v>
      </c>
      <c r="BH6" s="9" t="s">
        <v>6</v>
      </c>
      <c r="BI6" s="9" t="s">
        <v>6</v>
      </c>
      <c r="BJ6" s="9" t="s">
        <v>6</v>
      </c>
      <c r="BK6" s="9" t="s">
        <v>2</v>
      </c>
      <c r="BL6" s="9" t="s">
        <v>2</v>
      </c>
      <c r="BM6" s="9" t="s">
        <v>2</v>
      </c>
      <c r="BN6" s="9" t="s">
        <v>4</v>
      </c>
      <c r="BO6" s="9" t="s">
        <v>4</v>
      </c>
      <c r="BP6" s="9" t="s">
        <v>4</v>
      </c>
      <c r="BQ6" s="9" t="s">
        <v>5</v>
      </c>
      <c r="BR6" s="9" t="s">
        <v>5</v>
      </c>
      <c r="BS6" s="9" t="s">
        <v>5</v>
      </c>
      <c r="BT6" s="9" t="s">
        <v>6</v>
      </c>
      <c r="BU6" s="9" t="s">
        <v>6</v>
      </c>
      <c r="BV6" s="9" t="s">
        <v>6</v>
      </c>
      <c r="BW6" s="9" t="s">
        <v>2</v>
      </c>
      <c r="BX6" s="9" t="s">
        <v>2</v>
      </c>
      <c r="BY6" s="9" t="s">
        <v>2</v>
      </c>
      <c r="BZ6" s="9" t="s">
        <v>4</v>
      </c>
      <c r="CA6" s="9" t="s">
        <v>4</v>
      </c>
      <c r="CB6" s="9" t="s">
        <v>4</v>
      </c>
      <c r="CC6" s="9" t="s">
        <v>5</v>
      </c>
      <c r="CD6" s="9" t="s">
        <v>5</v>
      </c>
      <c r="CE6" s="9" t="s">
        <v>5</v>
      </c>
      <c r="CF6" s="9" t="s">
        <v>6</v>
      </c>
      <c r="CG6" s="9" t="s">
        <v>6</v>
      </c>
      <c r="CH6" s="9" t="s">
        <v>6</v>
      </c>
      <c r="CI6" s="9" t="s">
        <v>2</v>
      </c>
      <c r="CJ6" s="9" t="s">
        <v>2</v>
      </c>
      <c r="CK6" s="9" t="s">
        <v>2</v>
      </c>
    </row>
    <row r="7" spans="2:89" ht="14.25" outlineLevel="1" x14ac:dyDescent="0.35">
      <c r="B7" s="5"/>
      <c r="C7" s="9">
        <f>YEAR(C8)</f>
        <v>2021</v>
      </c>
      <c r="D7" s="9">
        <f>YEAR(D8)</f>
        <v>2022</v>
      </c>
      <c r="E7" s="9">
        <f>YEAR(E8)</f>
        <v>2023</v>
      </c>
      <c r="F7" s="9">
        <f>YEAR(F8)</f>
        <v>2024</v>
      </c>
      <c r="G7" s="11">
        <f>YEAR(G8)</f>
        <v>2025</v>
      </c>
      <c r="H7" s="8"/>
      <c r="I7" s="9">
        <f>YEAR(I8)</f>
        <v>2021</v>
      </c>
      <c r="J7" s="9">
        <f t="shared" ref="J7:CD7" si="2">YEAR(J8)</f>
        <v>2021</v>
      </c>
      <c r="K7" s="9">
        <f t="shared" si="2"/>
        <v>2021</v>
      </c>
      <c r="L7" s="9">
        <f t="shared" si="2"/>
        <v>2021</v>
      </c>
      <c r="M7" s="9">
        <f t="shared" si="2"/>
        <v>2022</v>
      </c>
      <c r="N7" s="9">
        <f t="shared" si="2"/>
        <v>2022</v>
      </c>
      <c r="O7" s="9">
        <f t="shared" si="2"/>
        <v>2022</v>
      </c>
      <c r="P7" s="9">
        <f t="shared" si="2"/>
        <v>2022</v>
      </c>
      <c r="Q7" s="9">
        <f t="shared" si="2"/>
        <v>2023</v>
      </c>
      <c r="R7" s="9">
        <f t="shared" si="2"/>
        <v>2023</v>
      </c>
      <c r="S7" s="9">
        <f t="shared" si="2"/>
        <v>2023</v>
      </c>
      <c r="T7" s="9">
        <f t="shared" si="2"/>
        <v>2023</v>
      </c>
      <c r="U7" s="9">
        <f t="shared" si="2"/>
        <v>2024</v>
      </c>
      <c r="V7" s="9">
        <f t="shared" si="2"/>
        <v>2024</v>
      </c>
      <c r="W7" s="9">
        <f t="shared" si="2"/>
        <v>2024</v>
      </c>
      <c r="X7" s="9">
        <f t="shared" si="2"/>
        <v>2024</v>
      </c>
      <c r="Y7" s="9">
        <f t="shared" si="2"/>
        <v>2025</v>
      </c>
      <c r="Z7" s="9">
        <f t="shared" si="2"/>
        <v>2025</v>
      </c>
      <c r="AA7" s="9">
        <f t="shared" si="2"/>
        <v>2025</v>
      </c>
      <c r="AB7" s="9">
        <f t="shared" si="2"/>
        <v>2025</v>
      </c>
      <c r="AC7" s="10"/>
      <c r="AD7" s="9">
        <f t="shared" si="2"/>
        <v>2021</v>
      </c>
      <c r="AE7" s="9">
        <f t="shared" si="2"/>
        <v>2021</v>
      </c>
      <c r="AF7" s="9">
        <f t="shared" si="2"/>
        <v>2021</v>
      </c>
      <c r="AG7" s="9">
        <f t="shared" si="2"/>
        <v>2021</v>
      </c>
      <c r="AH7" s="9">
        <f t="shared" si="2"/>
        <v>2021</v>
      </c>
      <c r="AI7" s="9">
        <f t="shared" si="2"/>
        <v>2021</v>
      </c>
      <c r="AJ7" s="9">
        <f t="shared" si="2"/>
        <v>2021</v>
      </c>
      <c r="AK7" s="9">
        <f t="shared" si="2"/>
        <v>2021</v>
      </c>
      <c r="AL7" s="9">
        <f t="shared" si="2"/>
        <v>2021</v>
      </c>
      <c r="AM7" s="9">
        <f t="shared" si="2"/>
        <v>2021</v>
      </c>
      <c r="AN7" s="9">
        <f t="shared" si="2"/>
        <v>2021</v>
      </c>
      <c r="AO7" s="9">
        <f t="shared" si="2"/>
        <v>2021</v>
      </c>
      <c r="AP7" s="9">
        <f t="shared" si="2"/>
        <v>2022</v>
      </c>
      <c r="AQ7" s="9">
        <f t="shared" si="2"/>
        <v>2022</v>
      </c>
      <c r="AR7" s="9">
        <f t="shared" si="2"/>
        <v>2022</v>
      </c>
      <c r="AS7" s="9">
        <f t="shared" si="2"/>
        <v>2022</v>
      </c>
      <c r="AT7" s="9">
        <f t="shared" si="2"/>
        <v>2022</v>
      </c>
      <c r="AU7" s="9">
        <f t="shared" si="2"/>
        <v>2022</v>
      </c>
      <c r="AV7" s="9">
        <f t="shared" si="2"/>
        <v>2022</v>
      </c>
      <c r="AW7" s="9">
        <f t="shared" si="2"/>
        <v>2022</v>
      </c>
      <c r="AX7" s="9">
        <f t="shared" si="2"/>
        <v>2022</v>
      </c>
      <c r="AY7" s="9">
        <f t="shared" si="2"/>
        <v>2022</v>
      </c>
      <c r="AZ7" s="9">
        <f t="shared" si="2"/>
        <v>2022</v>
      </c>
      <c r="BA7" s="9">
        <f t="shared" si="2"/>
        <v>2022</v>
      </c>
      <c r="BB7" s="9">
        <f t="shared" si="2"/>
        <v>2023</v>
      </c>
      <c r="BC7" s="9">
        <f t="shared" si="2"/>
        <v>2023</v>
      </c>
      <c r="BD7" s="9">
        <f t="shared" si="2"/>
        <v>2023</v>
      </c>
      <c r="BE7" s="9">
        <f t="shared" si="2"/>
        <v>2023</v>
      </c>
      <c r="BF7" s="9">
        <f t="shared" si="2"/>
        <v>2023</v>
      </c>
      <c r="BG7" s="9">
        <f t="shared" si="2"/>
        <v>2023</v>
      </c>
      <c r="BH7" s="9">
        <f t="shared" si="2"/>
        <v>2023</v>
      </c>
      <c r="BI7" s="9">
        <f t="shared" si="2"/>
        <v>2023</v>
      </c>
      <c r="BJ7" s="9">
        <f t="shared" si="2"/>
        <v>2023</v>
      </c>
      <c r="BK7" s="9">
        <f t="shared" si="2"/>
        <v>2023</v>
      </c>
      <c r="BL7" s="9">
        <f t="shared" si="2"/>
        <v>2023</v>
      </c>
      <c r="BM7" s="9">
        <f t="shared" si="2"/>
        <v>2023</v>
      </c>
      <c r="BN7" s="9">
        <f t="shared" si="2"/>
        <v>2024</v>
      </c>
      <c r="BO7" s="9">
        <f t="shared" si="2"/>
        <v>2024</v>
      </c>
      <c r="BP7" s="9">
        <f t="shared" si="2"/>
        <v>2024</v>
      </c>
      <c r="BQ7" s="9">
        <f t="shared" si="2"/>
        <v>2024</v>
      </c>
      <c r="BR7" s="9">
        <f t="shared" si="2"/>
        <v>2024</v>
      </c>
      <c r="BS7" s="9">
        <f t="shared" si="2"/>
        <v>2024</v>
      </c>
      <c r="BT7" s="9">
        <f t="shared" si="2"/>
        <v>2024</v>
      </c>
      <c r="BU7" s="9">
        <f t="shared" si="2"/>
        <v>2024</v>
      </c>
      <c r="BV7" s="9">
        <f t="shared" si="2"/>
        <v>2024</v>
      </c>
      <c r="BW7" s="9">
        <f t="shared" si="2"/>
        <v>2024</v>
      </c>
      <c r="BX7" s="9">
        <f t="shared" si="2"/>
        <v>2024</v>
      </c>
      <c r="BY7" s="9">
        <f t="shared" si="2"/>
        <v>2024</v>
      </c>
      <c r="BZ7" s="9">
        <f t="shared" si="2"/>
        <v>2025</v>
      </c>
      <c r="CA7" s="9">
        <f t="shared" si="2"/>
        <v>2025</v>
      </c>
      <c r="CB7" s="9">
        <f t="shared" si="2"/>
        <v>2025</v>
      </c>
      <c r="CC7" s="9">
        <f t="shared" si="2"/>
        <v>2025</v>
      </c>
      <c r="CD7" s="9">
        <f t="shared" si="2"/>
        <v>2025</v>
      </c>
      <c r="CE7" s="9">
        <f t="shared" ref="CE7:CK7" si="3">YEAR(CE8)</f>
        <v>2025</v>
      </c>
      <c r="CF7" s="9">
        <f t="shared" si="3"/>
        <v>2025</v>
      </c>
      <c r="CG7" s="9">
        <f t="shared" si="3"/>
        <v>2025</v>
      </c>
      <c r="CH7" s="9">
        <f t="shared" si="3"/>
        <v>2025</v>
      </c>
      <c r="CI7" s="9">
        <f t="shared" si="3"/>
        <v>2025</v>
      </c>
      <c r="CJ7" s="9">
        <f t="shared" si="3"/>
        <v>2025</v>
      </c>
      <c r="CK7" s="9">
        <f t="shared" si="3"/>
        <v>2025</v>
      </c>
    </row>
    <row r="8" spans="2:89" ht="14.25" x14ac:dyDescent="0.35">
      <c r="B8" s="5" t="s">
        <v>7</v>
      </c>
      <c r="C8" s="12">
        <v>44561</v>
      </c>
      <c r="D8" s="12">
        <f>EOMONTH(C8,12)</f>
        <v>44926</v>
      </c>
      <c r="E8" s="12">
        <f>EOMONTH(D8,12)</f>
        <v>45291</v>
      </c>
      <c r="F8" s="12">
        <f>EOMONTH(E8,12)</f>
        <v>45657</v>
      </c>
      <c r="G8" s="13">
        <f>EOMONTH(F8,12)</f>
        <v>46022</v>
      </c>
      <c r="H8" s="8"/>
      <c r="I8" s="12">
        <v>44286</v>
      </c>
      <c r="J8" s="12">
        <f>EOMONTH(I8,3)</f>
        <v>44377</v>
      </c>
      <c r="K8" s="12">
        <f t="shared" ref="K8:V8" si="4">EOMONTH(J8,3)</f>
        <v>44469</v>
      </c>
      <c r="L8" s="12">
        <f t="shared" si="4"/>
        <v>44561</v>
      </c>
      <c r="M8" s="12">
        <f t="shared" si="4"/>
        <v>44651</v>
      </c>
      <c r="N8" s="12">
        <f t="shared" si="4"/>
        <v>44742</v>
      </c>
      <c r="O8" s="12">
        <f t="shared" si="4"/>
        <v>44834</v>
      </c>
      <c r="P8" s="12">
        <f t="shared" si="4"/>
        <v>44926</v>
      </c>
      <c r="Q8" s="12">
        <f t="shared" si="4"/>
        <v>45016</v>
      </c>
      <c r="R8" s="12">
        <f t="shared" si="4"/>
        <v>45107</v>
      </c>
      <c r="S8" s="12">
        <f t="shared" si="4"/>
        <v>45199</v>
      </c>
      <c r="T8" s="12">
        <f t="shared" si="4"/>
        <v>45291</v>
      </c>
      <c r="U8" s="12">
        <f t="shared" si="4"/>
        <v>45382</v>
      </c>
      <c r="V8" s="12">
        <f t="shared" si="4"/>
        <v>45473</v>
      </c>
      <c r="W8" s="12">
        <v>45565</v>
      </c>
      <c r="X8" s="12">
        <v>45657</v>
      </c>
      <c r="Y8" s="12">
        <v>45747</v>
      </c>
      <c r="Z8" s="12">
        <v>45838</v>
      </c>
      <c r="AA8" s="12">
        <v>45930</v>
      </c>
      <c r="AB8" s="12">
        <v>46022</v>
      </c>
      <c r="AC8" s="14"/>
      <c r="AD8" s="12">
        <v>44227</v>
      </c>
      <c r="AE8" s="12">
        <f>EOMONTH(AD8,1)</f>
        <v>44255</v>
      </c>
      <c r="AF8" s="12">
        <f t="shared" ref="AF8:CK8" si="5">EOMONTH(AE8,1)</f>
        <v>44286</v>
      </c>
      <c r="AG8" s="12">
        <f t="shared" si="5"/>
        <v>44316</v>
      </c>
      <c r="AH8" s="12">
        <f t="shared" si="5"/>
        <v>44347</v>
      </c>
      <c r="AI8" s="12">
        <f t="shared" si="5"/>
        <v>44377</v>
      </c>
      <c r="AJ8" s="12">
        <f t="shared" si="5"/>
        <v>44408</v>
      </c>
      <c r="AK8" s="12">
        <f t="shared" si="5"/>
        <v>44439</v>
      </c>
      <c r="AL8" s="12">
        <f t="shared" si="5"/>
        <v>44469</v>
      </c>
      <c r="AM8" s="12">
        <f t="shared" si="5"/>
        <v>44500</v>
      </c>
      <c r="AN8" s="12">
        <f t="shared" si="5"/>
        <v>44530</v>
      </c>
      <c r="AO8" s="12">
        <f t="shared" si="5"/>
        <v>44561</v>
      </c>
      <c r="AP8" s="12">
        <f t="shared" si="5"/>
        <v>44592</v>
      </c>
      <c r="AQ8" s="12">
        <f t="shared" si="5"/>
        <v>44620</v>
      </c>
      <c r="AR8" s="12">
        <f t="shared" si="5"/>
        <v>44651</v>
      </c>
      <c r="AS8" s="12">
        <f t="shared" si="5"/>
        <v>44681</v>
      </c>
      <c r="AT8" s="12">
        <f t="shared" si="5"/>
        <v>44712</v>
      </c>
      <c r="AU8" s="12">
        <f t="shared" si="5"/>
        <v>44742</v>
      </c>
      <c r="AV8" s="12">
        <f t="shared" si="5"/>
        <v>44773</v>
      </c>
      <c r="AW8" s="12">
        <f t="shared" si="5"/>
        <v>44804</v>
      </c>
      <c r="AX8" s="12">
        <f t="shared" si="5"/>
        <v>44834</v>
      </c>
      <c r="AY8" s="12">
        <f t="shared" si="5"/>
        <v>44865</v>
      </c>
      <c r="AZ8" s="12">
        <f t="shared" si="5"/>
        <v>44895</v>
      </c>
      <c r="BA8" s="12">
        <f t="shared" si="5"/>
        <v>44926</v>
      </c>
      <c r="BB8" s="12">
        <f t="shared" si="5"/>
        <v>44957</v>
      </c>
      <c r="BC8" s="12">
        <f t="shared" si="5"/>
        <v>44985</v>
      </c>
      <c r="BD8" s="12">
        <f t="shared" si="5"/>
        <v>45016</v>
      </c>
      <c r="BE8" s="12">
        <f t="shared" si="5"/>
        <v>45046</v>
      </c>
      <c r="BF8" s="12">
        <f t="shared" si="5"/>
        <v>45077</v>
      </c>
      <c r="BG8" s="12">
        <f t="shared" si="5"/>
        <v>45107</v>
      </c>
      <c r="BH8" s="12">
        <f t="shared" si="5"/>
        <v>45138</v>
      </c>
      <c r="BI8" s="12">
        <f t="shared" si="5"/>
        <v>45169</v>
      </c>
      <c r="BJ8" s="12">
        <f t="shared" si="5"/>
        <v>45199</v>
      </c>
      <c r="BK8" s="12">
        <f t="shared" si="5"/>
        <v>45230</v>
      </c>
      <c r="BL8" s="12">
        <f t="shared" si="5"/>
        <v>45260</v>
      </c>
      <c r="BM8" s="12">
        <f t="shared" si="5"/>
        <v>45291</v>
      </c>
      <c r="BN8" s="12">
        <f t="shared" si="5"/>
        <v>45322</v>
      </c>
      <c r="BO8" s="12">
        <f t="shared" si="5"/>
        <v>45351</v>
      </c>
      <c r="BP8" s="12">
        <f t="shared" si="5"/>
        <v>45382</v>
      </c>
      <c r="BQ8" s="12">
        <f t="shared" si="5"/>
        <v>45412</v>
      </c>
      <c r="BR8" s="12">
        <f t="shared" si="5"/>
        <v>45443</v>
      </c>
      <c r="BS8" s="12">
        <f t="shared" si="5"/>
        <v>45473</v>
      </c>
      <c r="BT8" s="12">
        <f t="shared" si="5"/>
        <v>45504</v>
      </c>
      <c r="BU8" s="12">
        <f t="shared" si="5"/>
        <v>45535</v>
      </c>
      <c r="BV8" s="12">
        <f t="shared" si="5"/>
        <v>45565</v>
      </c>
      <c r="BW8" s="12">
        <f t="shared" si="5"/>
        <v>45596</v>
      </c>
      <c r="BX8" s="12">
        <f t="shared" si="5"/>
        <v>45626</v>
      </c>
      <c r="BY8" s="12">
        <f t="shared" si="5"/>
        <v>45657</v>
      </c>
      <c r="BZ8" s="12">
        <f t="shared" si="5"/>
        <v>45688</v>
      </c>
      <c r="CA8" s="12">
        <f t="shared" si="5"/>
        <v>45716</v>
      </c>
      <c r="CB8" s="12">
        <f t="shared" si="5"/>
        <v>45747</v>
      </c>
      <c r="CC8" s="12">
        <f t="shared" si="5"/>
        <v>45777</v>
      </c>
      <c r="CD8" s="12">
        <f t="shared" si="5"/>
        <v>45808</v>
      </c>
      <c r="CE8" s="12">
        <f t="shared" si="5"/>
        <v>45838</v>
      </c>
      <c r="CF8" s="12">
        <f t="shared" si="5"/>
        <v>45869</v>
      </c>
      <c r="CG8" s="12">
        <f t="shared" si="5"/>
        <v>45900</v>
      </c>
      <c r="CH8" s="12">
        <f t="shared" si="5"/>
        <v>45930</v>
      </c>
      <c r="CI8" s="12">
        <f t="shared" si="5"/>
        <v>45961</v>
      </c>
      <c r="CJ8" s="12">
        <f t="shared" si="5"/>
        <v>45991</v>
      </c>
      <c r="CK8" s="12">
        <f t="shared" si="5"/>
        <v>46022</v>
      </c>
    </row>
    <row r="9" spans="2:89" x14ac:dyDescent="0.2">
      <c r="B9" s="1" t="s">
        <v>8</v>
      </c>
      <c r="C9" s="15">
        <f>I9</f>
        <v>715138.92620300141</v>
      </c>
      <c r="D9" s="15">
        <f>+SUMIFS($AD$14:$CF$14,$AD$8:$CF$8,EOMONTH(D8,-12))</f>
        <v>3507271.0338093233</v>
      </c>
      <c r="E9" s="15">
        <f>+SUMIFS($AD$14:$CF$14,$AD$8:$CF$8,EOMONTH(E8,-12))</f>
        <v>5002928.5365576781</v>
      </c>
      <c r="F9" s="15">
        <f>+SUMIFS($AD$14:$CF$14,$AD$8:$CF$8,EOMONTH(F8,-12))</f>
        <v>8109284.4733182825</v>
      </c>
      <c r="G9" s="15">
        <f>+SUMIFS($AD$14:$CL$14,$AD$8:$CL$8,EOMONTH(G8,-12))</f>
        <v>12126891.83216669</v>
      </c>
      <c r="I9" s="15">
        <f>AD9</f>
        <v>715138.92620300141</v>
      </c>
      <c r="J9" s="15">
        <f>I14</f>
        <v>3495929.7460996029</v>
      </c>
      <c r="K9" s="15">
        <f t="shared" ref="K9:AB9" si="6">J14</f>
        <v>3452428.7312565316</v>
      </c>
      <c r="L9" s="15">
        <f t="shared" si="6"/>
        <v>3577856.2952958122</v>
      </c>
      <c r="M9" s="15">
        <f t="shared" si="6"/>
        <v>3507271.0338093252</v>
      </c>
      <c r="N9" s="15">
        <f t="shared" si="6"/>
        <v>3631952.3654631996</v>
      </c>
      <c r="O9" s="15">
        <f t="shared" si="6"/>
        <v>4203281.218765147</v>
      </c>
      <c r="P9" s="15">
        <f t="shared" si="6"/>
        <v>4549342.5723944567</v>
      </c>
      <c r="Q9" s="15">
        <f t="shared" si="6"/>
        <v>5002928.53655768</v>
      </c>
      <c r="R9" s="15">
        <f t="shared" si="6"/>
        <v>5362526.7967901388</v>
      </c>
      <c r="S9" s="15">
        <f t="shared" si="6"/>
        <v>6033300.2254895372</v>
      </c>
      <c r="T9" s="15">
        <f t="shared" si="6"/>
        <v>7166736.5005410938</v>
      </c>
      <c r="U9" s="15">
        <f t="shared" si="6"/>
        <v>8109284.4733182834</v>
      </c>
      <c r="V9" s="15">
        <f t="shared" si="6"/>
        <v>9011537.1099345908</v>
      </c>
      <c r="W9" s="15">
        <f t="shared" si="6"/>
        <v>9979752.7586731017</v>
      </c>
      <c r="X9" s="15">
        <f t="shared" si="6"/>
        <v>10956137.529987732</v>
      </c>
      <c r="Y9" s="15">
        <f t="shared" si="6"/>
        <v>12126891.83216669</v>
      </c>
      <c r="Z9" s="15">
        <f t="shared" si="6"/>
        <v>13568172.734671287</v>
      </c>
      <c r="AA9" s="15">
        <f t="shared" si="6"/>
        <v>14310356.811238663</v>
      </c>
      <c r="AB9" s="15">
        <f t="shared" si="6"/>
        <v>15273204.859530112</v>
      </c>
      <c r="AD9" s="15">
        <f>'Industrial ARR Rollforward'!AD9+'Fleet ARR Rollforward'!AD9</f>
        <v>715138.92620300141</v>
      </c>
      <c r="AE9" s="15">
        <f>'Industrial ARR Rollforward'!AE9+'Fleet ARR Rollforward'!AE9</f>
        <v>3529580.0193304876</v>
      </c>
      <c r="AF9" s="15">
        <f>'Industrial ARR Rollforward'!AF9+'Fleet ARR Rollforward'!AF9</f>
        <v>3528617.4736538045</v>
      </c>
      <c r="AG9" s="15">
        <f>'Industrial ARR Rollforward'!AG9+'Fleet ARR Rollforward'!AG9</f>
        <v>3495929.7460996024</v>
      </c>
      <c r="AH9" s="15">
        <f>'Industrial ARR Rollforward'!AH9+'Fleet ARR Rollforward'!AH9</f>
        <v>3493397.3133414043</v>
      </c>
      <c r="AI9" s="15">
        <f>'Industrial ARR Rollforward'!AI9+'Fleet ARR Rollforward'!AI9</f>
        <v>3449599.4848640123</v>
      </c>
      <c r="AJ9" s="15">
        <f>'Industrial ARR Rollforward'!AJ9+'Fleet ARR Rollforward'!AJ9</f>
        <v>3452428.7312565302</v>
      </c>
      <c r="AK9" s="15">
        <f>'Industrial ARR Rollforward'!AK9+'Fleet ARR Rollforward'!AK9</f>
        <v>3405075.0183324795</v>
      </c>
      <c r="AL9" s="15">
        <f>'Industrial ARR Rollforward'!AL9+'Fleet ARR Rollforward'!AL9</f>
        <v>3496597.2234863797</v>
      </c>
      <c r="AM9" s="15">
        <f>'Industrial ARR Rollforward'!AM9+'Fleet ARR Rollforward'!AM9</f>
        <v>3577856.2952958103</v>
      </c>
      <c r="AN9" s="15">
        <f>'Industrial ARR Rollforward'!AN9+'Fleet ARR Rollforward'!AN9</f>
        <v>3544918.6719352733</v>
      </c>
      <c r="AO9" s="15">
        <f>'Industrial ARR Rollforward'!AO9+'Fleet ARR Rollforward'!AO9</f>
        <v>3548413.7843513293</v>
      </c>
      <c r="AP9" s="15">
        <f>'Industrial ARR Rollforward'!AP9+'Fleet ARR Rollforward'!AP9</f>
        <v>3507271.0338093224</v>
      </c>
      <c r="AQ9" s="15">
        <f>'Industrial ARR Rollforward'!AQ9+'Fleet ARR Rollforward'!AQ9</f>
        <v>3508269.9685364328</v>
      </c>
      <c r="AR9" s="15">
        <f>'Industrial ARR Rollforward'!AR9+'Fleet ARR Rollforward'!AR9</f>
        <v>3534467.6385280946</v>
      </c>
      <c r="AS9" s="15">
        <f>'Industrial ARR Rollforward'!AS9+'Fleet ARR Rollforward'!AS9</f>
        <v>3631952.3654631972</v>
      </c>
      <c r="AT9" s="15">
        <f>'Industrial ARR Rollforward'!AT9+'Fleet ARR Rollforward'!AT9</f>
        <v>3820905.2485973281</v>
      </c>
      <c r="AU9" s="15">
        <f>'Industrial ARR Rollforward'!AU9+'Fleet ARR Rollforward'!AU9</f>
        <v>4046816.9283225178</v>
      </c>
      <c r="AV9" s="15">
        <f>'Industrial ARR Rollforward'!AV9+'Fleet ARR Rollforward'!AV9</f>
        <v>4203281.2187651442</v>
      </c>
      <c r="AW9" s="15">
        <f>'Industrial ARR Rollforward'!AW9+'Fleet ARR Rollforward'!AW9</f>
        <v>4354684.2787731513</v>
      </c>
      <c r="AX9" s="15">
        <f>'Industrial ARR Rollforward'!AX9+'Fleet ARR Rollforward'!AX9</f>
        <v>4373234.7388290325</v>
      </c>
      <c r="AY9" s="15">
        <f>'Industrial ARR Rollforward'!AY9+'Fleet ARR Rollforward'!AY9</f>
        <v>4549342.5723944539</v>
      </c>
      <c r="AZ9" s="15">
        <f>'Industrial ARR Rollforward'!AZ9+'Fleet ARR Rollforward'!AZ9</f>
        <v>4615787.2555099819</v>
      </c>
      <c r="BA9" s="15">
        <f>'Industrial ARR Rollforward'!BA9+'Fleet ARR Rollforward'!BA9</f>
        <v>4714992.0992749864</v>
      </c>
      <c r="BB9" s="15">
        <f>'Industrial ARR Rollforward'!BB9+'Fleet ARR Rollforward'!BB9</f>
        <v>5002928.5365576781</v>
      </c>
      <c r="BC9" s="15">
        <f>'Industrial ARR Rollforward'!BC9+'Fleet ARR Rollforward'!BC9</f>
        <v>5076811.1888682768</v>
      </c>
      <c r="BD9" s="15">
        <f>'Industrial ARR Rollforward'!BD9+'Fleet ARR Rollforward'!BD9</f>
        <v>5152500.9690042902</v>
      </c>
      <c r="BE9" s="15">
        <f>'Industrial ARR Rollforward'!BE9+'Fleet ARR Rollforward'!BE9</f>
        <v>5362526.796790137</v>
      </c>
      <c r="BF9" s="15">
        <f>'Industrial ARR Rollforward'!BF9+'Fleet ARR Rollforward'!BF9</f>
        <v>5583605.7810180346</v>
      </c>
      <c r="BG9" s="15">
        <f>'Industrial ARR Rollforward'!BG9+'Fleet ARR Rollforward'!BG9</f>
        <v>5773037.736125635</v>
      </c>
      <c r="BH9" s="15">
        <f>'Industrial ARR Rollforward'!BH9+'Fleet ARR Rollforward'!BH9</f>
        <v>6033300.2254895363</v>
      </c>
      <c r="BI9" s="15">
        <f>'Industrial ARR Rollforward'!BI9+'Fleet ARR Rollforward'!BI9</f>
        <v>6257408.8608889384</v>
      </c>
      <c r="BJ9" s="15">
        <f>'Industrial ARR Rollforward'!BJ9+'Fleet ARR Rollforward'!BJ9</f>
        <v>6940913.8211635146</v>
      </c>
      <c r="BK9" s="15">
        <f>'Industrial ARR Rollforward'!BK9+'Fleet ARR Rollforward'!BK9</f>
        <v>7166736.5005410928</v>
      </c>
      <c r="BL9" s="15">
        <f>'Industrial ARR Rollforward'!BL9+'Fleet ARR Rollforward'!BL9</f>
        <v>7375535.0046360958</v>
      </c>
      <c r="BM9" s="15">
        <f>'Industrial ARR Rollforward'!BM9+'Fleet ARR Rollforward'!BM9</f>
        <v>7653562.4309716802</v>
      </c>
      <c r="BN9" s="15">
        <f>'Industrial ARR Rollforward'!BN9+'Fleet ARR Rollforward'!BN9</f>
        <v>8109284.4733182816</v>
      </c>
      <c r="BO9" s="15">
        <f>'Industrial ARR Rollforward'!BO9+'Fleet ARR Rollforward'!BO9</f>
        <v>8342424.5642580781</v>
      </c>
      <c r="BP9" s="15">
        <f>'Industrial ARR Rollforward'!BP9+'Fleet ARR Rollforward'!BP9</f>
        <v>8616528.4736824445</v>
      </c>
      <c r="BQ9" s="15">
        <f>'Industrial ARR Rollforward'!BQ9+'Fleet ARR Rollforward'!BQ9</f>
        <v>9011537.1099345908</v>
      </c>
      <c r="BR9" s="15">
        <f>'Industrial ARR Rollforward'!BR9+'Fleet ARR Rollforward'!BR9</f>
        <v>9337239.677705409</v>
      </c>
      <c r="BS9" s="15">
        <f>'Industrial ARR Rollforward'!BS9+'Fleet ARR Rollforward'!BS9</f>
        <v>9713957.3796969987</v>
      </c>
      <c r="BT9" s="15">
        <f>'Industrial ARR Rollforward'!BT9+'Fleet ARR Rollforward'!BT9</f>
        <v>9979752.7586731035</v>
      </c>
      <c r="BU9" s="15">
        <f>'Industrial ARR Rollforward'!BU9+'Fleet ARR Rollforward'!BU9</f>
        <v>10227558.442065194</v>
      </c>
      <c r="BV9" s="15">
        <f>'Industrial ARR Rollforward'!BV9+'Fleet ARR Rollforward'!BV9</f>
        <v>10573925.753364788</v>
      </c>
      <c r="BW9" s="15">
        <f>'Industrial ARR Rollforward'!BW9+'Fleet ARR Rollforward'!BW9</f>
        <v>10956137.529987732</v>
      </c>
      <c r="BX9" s="15">
        <f>'Industrial ARR Rollforward'!BX9+'Fleet ARR Rollforward'!BX9</f>
        <v>11194475.864509832</v>
      </c>
      <c r="BY9" s="15">
        <f>'Industrial ARR Rollforward'!BY9+'Fleet ARR Rollforward'!BY9</f>
        <v>11457282.796745189</v>
      </c>
      <c r="BZ9" s="15">
        <f>'Industrial ARR Rollforward'!BZ9+'Fleet ARR Rollforward'!BZ9</f>
        <v>12126891.83216669</v>
      </c>
      <c r="CA9" s="15">
        <f>'Industrial ARR Rollforward'!CA9+'Fleet ARR Rollforward'!CA9</f>
        <v>12371791.517487012</v>
      </c>
      <c r="CB9" s="15">
        <f>'Industrial ARR Rollforward'!CB9+'Fleet ARR Rollforward'!CB9</f>
        <v>12740557.940366749</v>
      </c>
      <c r="CC9" s="15">
        <f>'Industrial ARR Rollforward'!CC9+'Fleet ARR Rollforward'!CC9</f>
        <v>13568172.734671287</v>
      </c>
      <c r="CD9" s="15">
        <f>'Industrial ARR Rollforward'!CD9+'Fleet ARR Rollforward'!CD9</f>
        <v>13530364.098010901</v>
      </c>
      <c r="CE9" s="15">
        <f>'Industrial ARR Rollforward'!CE9+'Fleet ARR Rollforward'!CE9</f>
        <v>13787582.083120504</v>
      </c>
      <c r="CF9" s="15">
        <f>'Industrial ARR Rollforward'!CF9+'Fleet ARR Rollforward'!CF9</f>
        <v>14310356.811238665</v>
      </c>
      <c r="CG9" s="15">
        <f>'Industrial ARR Rollforward'!CG9+'Fleet ARR Rollforward'!CG9</f>
        <v>14561411.896746526</v>
      </c>
      <c r="CH9" s="15">
        <f>'Industrial ARR Rollforward'!CH9+'Fleet ARR Rollforward'!CH9</f>
        <v>14780060.725127025</v>
      </c>
      <c r="CI9" s="15">
        <f>'Industrial ARR Rollforward'!CI9+'Fleet ARR Rollforward'!CI9</f>
        <v>15273204.85953011</v>
      </c>
      <c r="CJ9" s="15">
        <f>'Industrial ARR Rollforward'!CJ9+'Fleet ARR Rollforward'!CJ9</f>
        <v>15407996.64347139</v>
      </c>
      <c r="CK9" s="15">
        <f>'Industrial ARR Rollforward'!CK9+'Fleet ARR Rollforward'!CK9</f>
        <v>15617060.539471827</v>
      </c>
    </row>
    <row r="10" spans="2:89" x14ac:dyDescent="0.2">
      <c r="B10" s="1" t="s">
        <v>9</v>
      </c>
      <c r="C10" s="16">
        <f t="shared" ref="C10:C13" si="7">SUMIFS($I10:$W10,$I$7:$W$7,C$7)</f>
        <v>3400161.6810667617</v>
      </c>
      <c r="D10" s="16">
        <f t="shared" ref="D10:F13" ca="1" si="8">+SUM(OFFSET(INDEX($AD10:$CF10,MATCH(D$8,$AD$8:$CF$8,0)),,,,-12))</f>
        <v>1165365.1721026278</v>
      </c>
      <c r="E10" s="16">
        <f t="shared" ca="1" si="8"/>
        <v>1954184.9889267138</v>
      </c>
      <c r="F10" s="16">
        <f t="shared" ca="1" si="8"/>
        <v>1964300.0610001269</v>
      </c>
      <c r="G10" s="16">
        <f ca="1">+SUM(OFFSET(INDEX($AD10:$CL10,MATCH(G$8,$AD$8:$CL$8,0)),,,,-12))</f>
        <v>3557396.4132037875</v>
      </c>
      <c r="I10" s="16">
        <f t="shared" ref="I10:V13" si="9">SUMIFS($AD10:$BT10,$AD$5:$BT$5,I$5)</f>
        <v>2870278.7421863768</v>
      </c>
      <c r="J10" s="16">
        <f t="shared" si="9"/>
        <v>101821.64175862857</v>
      </c>
      <c r="K10" s="16">
        <f t="shared" si="9"/>
        <v>234100.67524292544</v>
      </c>
      <c r="L10" s="16">
        <f t="shared" si="9"/>
        <v>193960.62187883066</v>
      </c>
      <c r="M10" s="16">
        <f t="shared" si="9"/>
        <v>150751.60919195844</v>
      </c>
      <c r="N10" s="16">
        <f t="shared" si="9"/>
        <v>493235.10098989611</v>
      </c>
      <c r="O10" s="16">
        <f t="shared" si="9"/>
        <v>273237.77869006636</v>
      </c>
      <c r="P10" s="16">
        <f t="shared" si="9"/>
        <v>248140.6832307069</v>
      </c>
      <c r="Q10" s="16">
        <f t="shared" si="9"/>
        <v>343671.72655827116</v>
      </c>
      <c r="R10" s="16">
        <f t="shared" si="9"/>
        <v>470626.20927146706</v>
      </c>
      <c r="S10" s="16">
        <f t="shared" si="9"/>
        <v>856160.27859349526</v>
      </c>
      <c r="T10" s="16">
        <f t="shared" si="9"/>
        <v>283726.77450348018</v>
      </c>
      <c r="U10" s="16">
        <f t="shared" si="9"/>
        <v>421849.02271879563</v>
      </c>
      <c r="V10" s="16">
        <f t="shared" si="9"/>
        <v>544603.79024574836</v>
      </c>
      <c r="W10" s="16">
        <f t="shared" ref="W10:Z13" si="10">SUMIFS($AD10:$CF10,$AD$5:$CF$5,W$5)</f>
        <v>310214.8287549566</v>
      </c>
      <c r="X10" s="16">
        <f t="shared" si="10"/>
        <v>687632.41928062588</v>
      </c>
      <c r="Y10" s="16">
        <f t="shared" si="10"/>
        <v>1197487.5134803881</v>
      </c>
      <c r="Z10" s="16">
        <f t="shared" si="10"/>
        <v>721391.06516965723</v>
      </c>
      <c r="AA10" s="16">
        <f t="shared" ref="AA10:AB13" si="11">SUMIFS($AD10:$CL10,$AD$5:$CL$5,AA$5)</f>
        <v>700150.81669518817</v>
      </c>
      <c r="AB10" s="16">
        <f t="shared" si="11"/>
        <v>938367.01785855414</v>
      </c>
      <c r="AD10" s="16">
        <f>'Industrial ARR Rollforward'!AD10+'Fleet ARR Rollforward'!AD10</f>
        <v>2787519.240449036</v>
      </c>
      <c r="AE10" s="16">
        <f>'Industrial ARR Rollforward'!AE10+'Fleet ARR Rollforward'!AE10</f>
        <v>47145.806155698738</v>
      </c>
      <c r="AF10" s="16">
        <f>'Industrial ARR Rollforward'!AF10+'Fleet ARR Rollforward'!AF10</f>
        <v>35613.69558164179</v>
      </c>
      <c r="AG10" s="16">
        <f>'Industrial ARR Rollforward'!AG10+'Fleet ARR Rollforward'!AG10</f>
        <v>36724.558191809236</v>
      </c>
      <c r="AH10" s="16">
        <f>'Industrial ARR Rollforward'!AH10+'Fleet ARR Rollforward'!AH10</f>
        <v>23508.482032255466</v>
      </c>
      <c r="AI10" s="16">
        <f>'Industrial ARR Rollforward'!AI10+'Fleet ARR Rollforward'!AI10</f>
        <v>41588.601534563859</v>
      </c>
      <c r="AJ10" s="16">
        <f>'Industrial ARR Rollforward'!AJ10+'Fleet ARR Rollforward'!AJ10</f>
        <v>41493.193640852849</v>
      </c>
      <c r="AK10" s="16">
        <f>'Industrial ARR Rollforward'!AK10+'Fleet ARR Rollforward'!AK10</f>
        <v>69799.236476354679</v>
      </c>
      <c r="AL10" s="16">
        <f>'Industrial ARR Rollforward'!AL10+'Fleet ARR Rollforward'!AL10</f>
        <v>122808.24512571792</v>
      </c>
      <c r="AM10" s="16">
        <f>'Industrial ARR Rollforward'!AM10+'Fleet ARR Rollforward'!AM10</f>
        <v>48285.839410718552</v>
      </c>
      <c r="AN10" s="16">
        <f>'Industrial ARR Rollforward'!AN10+'Fleet ARR Rollforward'!AN10</f>
        <v>65039.92869176346</v>
      </c>
      <c r="AO10" s="16">
        <f>'Industrial ARR Rollforward'!AO10+'Fleet ARR Rollforward'!AO10</f>
        <v>80634.853776348624</v>
      </c>
      <c r="AP10" s="16">
        <f>'Industrial ARR Rollforward'!AP10+'Fleet ARR Rollforward'!AP10</f>
        <v>46752.656792337802</v>
      </c>
      <c r="AQ10" s="16">
        <f>'Industrial ARR Rollforward'!AQ10+'Fleet ARR Rollforward'!AQ10</f>
        <v>50940.792115903474</v>
      </c>
      <c r="AR10" s="16">
        <f>'Industrial ARR Rollforward'!AR10+'Fleet ARR Rollforward'!AR10</f>
        <v>53058.160283717152</v>
      </c>
      <c r="AS10" s="16">
        <f>'Industrial ARR Rollforward'!AS10+'Fleet ARR Rollforward'!AS10</f>
        <v>185891.08606160502</v>
      </c>
      <c r="AT10" s="16">
        <f>'Industrial ARR Rollforward'!AT10+'Fleet ARR Rollforward'!AT10</f>
        <v>166773.4741276498</v>
      </c>
      <c r="AU10" s="16">
        <f>'Industrial ARR Rollforward'!AU10+'Fleet ARR Rollforward'!AU10</f>
        <v>140570.54080064129</v>
      </c>
      <c r="AV10" s="16">
        <f>'Industrial ARR Rollforward'!AV10+'Fleet ARR Rollforward'!AV10</f>
        <v>105917.06768459282</v>
      </c>
      <c r="AW10" s="16">
        <f>'Industrial ARR Rollforward'!AW10+'Fleet ARR Rollforward'!AW10</f>
        <v>74607.548960548156</v>
      </c>
      <c r="AX10" s="16">
        <f>'Industrial ARR Rollforward'!AX10+'Fleet ARR Rollforward'!AX10</f>
        <v>92713.162044925397</v>
      </c>
      <c r="AY10" s="16">
        <f>'Industrial ARR Rollforward'!AY10+'Fleet ARR Rollforward'!AY10</f>
        <v>27789.842509575989</v>
      </c>
      <c r="AZ10" s="16">
        <f>'Industrial ARR Rollforward'!AZ10+'Fleet ARR Rollforward'!AZ10</f>
        <v>87771.647588351305</v>
      </c>
      <c r="BA10" s="16">
        <f>'Industrial ARR Rollforward'!BA10+'Fleet ARR Rollforward'!BA10</f>
        <v>132579.19313277959</v>
      </c>
      <c r="BB10" s="16">
        <f>'Industrial ARR Rollforward'!BB10+'Fleet ARR Rollforward'!BB10</f>
        <v>92068.701561689333</v>
      </c>
      <c r="BC10" s="16">
        <f>'Industrial ARR Rollforward'!BC10+'Fleet ARR Rollforward'!BC10</f>
        <v>148839.4269742163</v>
      </c>
      <c r="BD10" s="16">
        <f>'Industrial ARR Rollforward'!BD10+'Fleet ARR Rollforward'!BD10</f>
        <v>102763.59802236554</v>
      </c>
      <c r="BE10" s="16">
        <f>'Industrial ARR Rollforward'!BE10+'Fleet ARR Rollforward'!BE10</f>
        <v>160294.07282296824</v>
      </c>
      <c r="BF10" s="16">
        <f>'Industrial ARR Rollforward'!BF10+'Fleet ARR Rollforward'!BF10</f>
        <v>153829.1085108087</v>
      </c>
      <c r="BG10" s="16">
        <f>'Industrial ARR Rollforward'!BG10+'Fleet ARR Rollforward'!BG10</f>
        <v>156503.02793769017</v>
      </c>
      <c r="BH10" s="16">
        <f>'Industrial ARR Rollforward'!BH10+'Fleet ARR Rollforward'!BH10</f>
        <v>111403.55445366545</v>
      </c>
      <c r="BI10" s="16">
        <f>'Industrial ARR Rollforward'!BI10+'Fleet ARR Rollforward'!BI10</f>
        <v>593258.16543070169</v>
      </c>
      <c r="BJ10" s="16">
        <f>'Industrial ARR Rollforward'!BJ10+'Fleet ARR Rollforward'!BJ10</f>
        <v>151498.55870912809</v>
      </c>
      <c r="BK10" s="16">
        <f>'Industrial ARR Rollforward'!BK10+'Fleet ARR Rollforward'!BK10</f>
        <v>51564.063332640333</v>
      </c>
      <c r="BL10" s="16">
        <f>'Industrial ARR Rollforward'!BL10+'Fleet ARR Rollforward'!BL10</f>
        <v>63914.615171936028</v>
      </c>
      <c r="BM10" s="16">
        <f>'Industrial ARR Rollforward'!BM10+'Fleet ARR Rollforward'!BM10</f>
        <v>168248.09599890385</v>
      </c>
      <c r="BN10" s="16">
        <f>'Industrial ARR Rollforward'!BN10+'Fleet ARR Rollforward'!BN10</f>
        <v>150670.4579848329</v>
      </c>
      <c r="BO10" s="16">
        <f>'Industrial ARR Rollforward'!BO10+'Fleet ARR Rollforward'!BO10</f>
        <v>176321.79386899449</v>
      </c>
      <c r="BP10" s="16">
        <f>'Industrial ARR Rollforward'!BP10+'Fleet ARR Rollforward'!BP10</f>
        <v>94856.770864968232</v>
      </c>
      <c r="BQ10" s="16">
        <f>'Industrial ARR Rollforward'!BQ10+'Fleet ARR Rollforward'!BQ10</f>
        <v>130556.99281555078</v>
      </c>
      <c r="BR10" s="16">
        <f>'Industrial ARR Rollforward'!BR10+'Fleet ARR Rollforward'!BR10</f>
        <v>217052.81310810143</v>
      </c>
      <c r="BS10" s="16">
        <f>'Industrial ARR Rollforward'!BS10+'Fleet ARR Rollforward'!BS10</f>
        <v>196993.98432209616</v>
      </c>
      <c r="BT10" s="16">
        <f>'Industrial ARR Rollforward'!BT10+'Fleet ARR Rollforward'!BT10</f>
        <v>98364.882545150889</v>
      </c>
      <c r="BU10" s="16">
        <f>'Industrial ARR Rollforward'!BU10+'Fleet ARR Rollforward'!BU10</f>
        <v>60911.517147529761</v>
      </c>
      <c r="BV10" s="16">
        <f>'Industrial ARR Rollforward'!BV10+'Fleet ARR Rollforward'!BV10</f>
        <v>150938.42906227591</v>
      </c>
      <c r="BW10" s="16">
        <f>'Industrial ARR Rollforward'!BW10+'Fleet ARR Rollforward'!BW10</f>
        <v>84930.119110446074</v>
      </c>
      <c r="BX10" s="16">
        <f>'Industrial ARR Rollforward'!BX10+'Fleet ARR Rollforward'!BX10</f>
        <v>64357.031666160809</v>
      </c>
      <c r="BY10" s="16">
        <f>'Industrial ARR Rollforward'!BY10+'Fleet ARR Rollforward'!BY10</f>
        <v>538345.26850401901</v>
      </c>
      <c r="BZ10" s="16">
        <f>'Industrial ARR Rollforward'!BZ10+'Fleet ARR Rollforward'!BZ10</f>
        <v>148494.76029164539</v>
      </c>
      <c r="CA10" s="16">
        <f>'Industrial ARR Rollforward'!CA10+'Fleet ARR Rollforward'!CA10</f>
        <v>375130.87676510384</v>
      </c>
      <c r="CB10" s="16">
        <f>'Industrial ARR Rollforward'!CB10+'Fleet ARR Rollforward'!CB10</f>
        <v>673861.87642363878</v>
      </c>
      <c r="CC10" s="16">
        <f>'Industrial ARR Rollforward'!CC10+'Fleet ARR Rollforward'!CC10</f>
        <v>129183.79811800945</v>
      </c>
      <c r="CD10" s="16">
        <f>'Industrial ARR Rollforward'!CD10+'Fleet ARR Rollforward'!CD10</f>
        <v>200036.54944222642</v>
      </c>
      <c r="CE10" s="16">
        <f>'Industrial ARR Rollforward'!CE10+'Fleet ARR Rollforward'!CE10</f>
        <v>392170.71760942135</v>
      </c>
      <c r="CF10" s="16">
        <f>'Industrial ARR Rollforward'!CF10+'Fleet ARR Rollforward'!CF10</f>
        <v>136490.40925304958</v>
      </c>
      <c r="CG10" s="16">
        <f>'Industrial ARR Rollforward'!CG10+'Fleet ARR Rollforward'!CG10</f>
        <v>178153.66936781583</v>
      </c>
      <c r="CH10" s="16">
        <f>'Industrial ARR Rollforward'!CH10+'Fleet ARR Rollforward'!CH10</f>
        <v>385506.7380743227</v>
      </c>
      <c r="CI10" s="16">
        <f>'Industrial ARR Rollforward'!CI10+'Fleet ARR Rollforward'!CI10</f>
        <v>123142.23554887447</v>
      </c>
      <c r="CJ10" s="16">
        <f>'Industrial ARR Rollforward'!CJ10+'Fleet ARR Rollforward'!CJ10</f>
        <v>194786.2078025786</v>
      </c>
      <c r="CK10" s="16">
        <f>'Industrial ARR Rollforward'!CK10+'Fleet ARR Rollforward'!CK10</f>
        <v>620438.57450710109</v>
      </c>
    </row>
    <row r="11" spans="2:89" x14ac:dyDescent="0.2">
      <c r="B11" s="1" t="s">
        <v>10</v>
      </c>
      <c r="C11" s="16">
        <f t="shared" si="7"/>
        <v>780822.35769992555</v>
      </c>
      <c r="D11" s="16">
        <f t="shared" ca="1" si="8"/>
        <v>1631159.5048230956</v>
      </c>
      <c r="E11" s="16">
        <f t="shared" ca="1" si="8"/>
        <v>2737333.315692686</v>
      </c>
      <c r="F11" s="16">
        <f t="shared" ca="1" si="8"/>
        <v>4066096.8781565572</v>
      </c>
      <c r="G11" s="16">
        <f ca="1">+SUM(OFFSET(INDEX($AD11:$CL11,MATCH(G$8,$AD$8:$CL$8,0)),,,,-12))</f>
        <v>3975848.5088536916</v>
      </c>
      <c r="I11" s="16">
        <f t="shared" si="9"/>
        <v>210700.16039581352</v>
      </c>
      <c r="J11" s="16">
        <f t="shared" si="9"/>
        <v>200174.50820244267</v>
      </c>
      <c r="K11" s="16">
        <f t="shared" si="9"/>
        <v>193928.72390216775</v>
      </c>
      <c r="L11" s="16">
        <f t="shared" si="9"/>
        <v>176018.9651995016</v>
      </c>
      <c r="M11" s="16">
        <f t="shared" si="9"/>
        <v>296323.48662563693</v>
      </c>
      <c r="N11" s="16">
        <f t="shared" si="9"/>
        <v>381620.54884871549</v>
      </c>
      <c r="O11" s="16">
        <f t="shared" si="9"/>
        <v>389129.23139036965</v>
      </c>
      <c r="P11" s="16">
        <f t="shared" si="9"/>
        <v>564086.23795837385</v>
      </c>
      <c r="Q11" s="16">
        <f t="shared" si="9"/>
        <v>408792.73226702312</v>
      </c>
      <c r="R11" s="16">
        <f t="shared" si="9"/>
        <v>571032.25308811455</v>
      </c>
      <c r="S11" s="16">
        <f t="shared" si="9"/>
        <v>692139.06810889835</v>
      </c>
      <c r="T11" s="16">
        <f t="shared" si="9"/>
        <v>1065369.26222865</v>
      </c>
      <c r="U11" s="16">
        <f t="shared" si="9"/>
        <v>864243.61781641992</v>
      </c>
      <c r="V11" s="16">
        <f t="shared" si="9"/>
        <v>925202.27581938426</v>
      </c>
      <c r="W11" s="16">
        <f t="shared" si="10"/>
        <v>1192998.0694082568</v>
      </c>
      <c r="X11" s="16">
        <f t="shared" si="10"/>
        <v>1083652.9151124959</v>
      </c>
      <c r="Y11" s="16">
        <f t="shared" si="10"/>
        <v>803756.37263403879</v>
      </c>
      <c r="Z11" s="16">
        <f t="shared" si="10"/>
        <v>961801.5276172501</v>
      </c>
      <c r="AA11" s="16">
        <f t="shared" si="11"/>
        <v>931449.0881775124</v>
      </c>
      <c r="AB11" s="16">
        <f t="shared" si="11"/>
        <v>1278841.520424891</v>
      </c>
      <c r="AD11" s="16">
        <f>'Industrial ARR Rollforward'!AD11+'Fleet ARR Rollforward'!AD11</f>
        <v>26921.852678450246</v>
      </c>
      <c r="AE11" s="16">
        <f>'Industrial ARR Rollforward'!AE11+'Fleet ARR Rollforward'!AE11</f>
        <v>97821.273243021191</v>
      </c>
      <c r="AF11" s="16">
        <f>'Industrial ARR Rollforward'!AF11+'Fleet ARR Rollforward'!AF11</f>
        <v>85957.034474342086</v>
      </c>
      <c r="AG11" s="16">
        <f>'Industrial ARR Rollforward'!AG11+'Fleet ARR Rollforward'!AG11</f>
        <v>62860.023150586567</v>
      </c>
      <c r="AH11" s="16">
        <f>'Industrial ARR Rollforward'!AH11+'Fleet ARR Rollforward'!AH11</f>
        <v>40405.751197152247</v>
      </c>
      <c r="AI11" s="16">
        <f>'Industrial ARR Rollforward'!AI11+'Fleet ARR Rollforward'!AI11</f>
        <v>96908.733854703867</v>
      </c>
      <c r="AJ11" s="16">
        <f>'Industrial ARR Rollforward'!AJ11+'Fleet ARR Rollforward'!AJ11</f>
        <v>35556.547440435264</v>
      </c>
      <c r="AK11" s="16">
        <f>'Industrial ARR Rollforward'!AK11+'Fleet ARR Rollforward'!AK11</f>
        <v>76030.990387752012</v>
      </c>
      <c r="AL11" s="16">
        <f>'Industrial ARR Rollforward'!AL11+'Fleet ARR Rollforward'!AL11</f>
        <v>82341.186073980469</v>
      </c>
      <c r="AM11" s="16">
        <f>'Industrial ARR Rollforward'!AM11+'Fleet ARR Rollforward'!AM11</f>
        <v>40165.414915070076</v>
      </c>
      <c r="AN11" s="16">
        <f>'Industrial ARR Rollforward'!AN11+'Fleet ARR Rollforward'!AN11</f>
        <v>50746.625073225659</v>
      </c>
      <c r="AO11" s="16">
        <f>'Industrial ARR Rollforward'!AO11+'Fleet ARR Rollforward'!AO11</f>
        <v>85106.925211205889</v>
      </c>
      <c r="AP11" s="16">
        <f>'Industrial ARR Rollforward'!AP11+'Fleet ARR Rollforward'!AP11</f>
        <v>38018.118451730879</v>
      </c>
      <c r="AQ11" s="16">
        <f>'Industrial ARR Rollforward'!AQ11+'Fleet ARR Rollforward'!AQ11</f>
        <v>91165.280140432616</v>
      </c>
      <c r="AR11" s="16">
        <f>'Industrial ARR Rollforward'!AR11+'Fleet ARR Rollforward'!AR11</f>
        <v>167140.08803347341</v>
      </c>
      <c r="AS11" s="16">
        <f>'Industrial ARR Rollforward'!AS11+'Fleet ARR Rollforward'!AS11</f>
        <v>57737.559122617531</v>
      </c>
      <c r="AT11" s="16">
        <f>'Industrial ARR Rollforward'!AT11+'Fleet ARR Rollforward'!AT11</f>
        <v>118925.4129404728</v>
      </c>
      <c r="AU11" s="16">
        <f>'Industrial ARR Rollforward'!AU11+'Fleet ARR Rollforward'!AU11</f>
        <v>204957.57678562513</v>
      </c>
      <c r="AV11" s="16">
        <f>'Industrial ARR Rollforward'!AV11+'Fleet ARR Rollforward'!AV11</f>
        <v>122522.55635160906</v>
      </c>
      <c r="AW11" s="16">
        <f>'Industrial ARR Rollforward'!AW11+'Fleet ARR Rollforward'!AW11</f>
        <v>75636.815498013835</v>
      </c>
      <c r="AX11" s="16">
        <f>'Industrial ARR Rollforward'!AX11+'Fleet ARR Rollforward'!AX11</f>
        <v>190969.85954074675</v>
      </c>
      <c r="AY11" s="16">
        <f>'Industrial ARR Rollforward'!AY11+'Fleet ARR Rollforward'!AY11</f>
        <v>167283.99136494493</v>
      </c>
      <c r="AZ11" s="16">
        <f>'Industrial ARR Rollforward'!AZ11+'Fleet ARR Rollforward'!AZ11</f>
        <v>171552.39944271196</v>
      </c>
      <c r="BA11" s="16">
        <f>'Industrial ARR Rollforward'!BA11+'Fleet ARR Rollforward'!BA11</f>
        <v>225249.84715071693</v>
      </c>
      <c r="BB11" s="16">
        <f>'Industrial ARR Rollforward'!BB11+'Fleet ARR Rollforward'!BB11</f>
        <v>112205.70092301082</v>
      </c>
      <c r="BC11" s="16">
        <f>'Industrial ARR Rollforward'!BC11+'Fleet ARR Rollforward'!BC11</f>
        <v>123676.81972886377</v>
      </c>
      <c r="BD11" s="16">
        <f>'Industrial ARR Rollforward'!BD11+'Fleet ARR Rollforward'!BD11</f>
        <v>172910.21161514852</v>
      </c>
      <c r="BE11" s="16">
        <f>'Industrial ARR Rollforward'!BE11+'Fleet ARR Rollforward'!BE11</f>
        <v>195431.92897348045</v>
      </c>
      <c r="BF11" s="16">
        <f>'Industrial ARR Rollforward'!BF11+'Fleet ARR Rollforward'!BF11</f>
        <v>117892.26087352617</v>
      </c>
      <c r="BG11" s="16">
        <f>'Industrial ARR Rollforward'!BG11+'Fleet ARR Rollforward'!BG11</f>
        <v>257708.06324110785</v>
      </c>
      <c r="BH11" s="16">
        <f>'Industrial ARR Rollforward'!BH11+'Fleet ARR Rollforward'!BH11</f>
        <v>216175.84530082654</v>
      </c>
      <c r="BI11" s="16">
        <f>'Industrial ARR Rollforward'!BI11+'Fleet ARR Rollforward'!BI11</f>
        <v>223733.30622053985</v>
      </c>
      <c r="BJ11" s="16">
        <f>'Industrial ARR Rollforward'!BJ11+'Fleet ARR Rollforward'!BJ11</f>
        <v>252229.91658753203</v>
      </c>
      <c r="BK11" s="16">
        <f>'Industrial ARR Rollforward'!BK11+'Fleet ARR Rollforward'!BK11</f>
        <v>295589.12728886458</v>
      </c>
      <c r="BL11" s="16">
        <f>'Industrial ARR Rollforward'!BL11+'Fleet ARR Rollforward'!BL11</f>
        <v>343931.10360477737</v>
      </c>
      <c r="BM11" s="16">
        <f>'Industrial ARR Rollforward'!BM11+'Fleet ARR Rollforward'!BM11</f>
        <v>425849.03133500821</v>
      </c>
      <c r="BN11" s="16">
        <f>'Industrial ARR Rollforward'!BN11+'Fleet ARR Rollforward'!BN11</f>
        <v>193087.42296205874</v>
      </c>
      <c r="BO11" s="16">
        <f>'Industrial ARR Rollforward'!BO11+'Fleet ARR Rollforward'!BO11</f>
        <v>229599.47251546357</v>
      </c>
      <c r="BP11" s="16">
        <f>'Industrial ARR Rollforward'!BP11+'Fleet ARR Rollforward'!BP11</f>
        <v>441556.72233889764</v>
      </c>
      <c r="BQ11" s="16">
        <f>'Industrial ARR Rollforward'!BQ11+'Fleet ARR Rollforward'!BQ11</f>
        <v>340159.38139796752</v>
      </c>
      <c r="BR11" s="16">
        <f>'Industrial ARR Rollforward'!BR11+'Fleet ARR Rollforward'!BR11</f>
        <v>300635.81384091626</v>
      </c>
      <c r="BS11" s="16">
        <f>'Industrial ARR Rollforward'!BS11+'Fleet ARR Rollforward'!BS11</f>
        <v>284407.08058050048</v>
      </c>
      <c r="BT11" s="16">
        <f>'Industrial ARR Rollforward'!BT11+'Fleet ARR Rollforward'!BT11</f>
        <v>262126.33626222849</v>
      </c>
      <c r="BU11" s="16">
        <f>'Industrial ARR Rollforward'!BU11+'Fleet ARR Rollforward'!BU11</f>
        <v>417649.48352122481</v>
      </c>
      <c r="BV11" s="16">
        <f>'Industrial ARR Rollforward'!BV11+'Fleet ARR Rollforward'!BV11</f>
        <v>513222.24962480349</v>
      </c>
      <c r="BW11" s="16">
        <f>'Industrial ARR Rollforward'!BW11+'Fleet ARR Rollforward'!BW11</f>
        <v>253729.23114862249</v>
      </c>
      <c r="BX11" s="16">
        <f>'Industrial ARR Rollforward'!BX11+'Fleet ARR Rollforward'!BX11</f>
        <v>344279.81713577447</v>
      </c>
      <c r="BY11" s="16">
        <f>'Industrial ARR Rollforward'!BY11+'Fleet ARR Rollforward'!BY11</f>
        <v>485643.86682809889</v>
      </c>
      <c r="BZ11" s="16">
        <f>'Industrial ARR Rollforward'!BZ11+'Fleet ARR Rollforward'!BZ11</f>
        <v>235879.25216080769</v>
      </c>
      <c r="CA11" s="16">
        <f>'Industrial ARR Rollforward'!CA11+'Fleet ARR Rollforward'!CA11</f>
        <v>175152.76640037246</v>
      </c>
      <c r="CB11" s="16">
        <f>'Industrial ARR Rollforward'!CB11+'Fleet ARR Rollforward'!CB11</f>
        <v>392724.3540728587</v>
      </c>
      <c r="CC11" s="16">
        <f>'Industrial ARR Rollforward'!CC11+'Fleet ARR Rollforward'!CC11</f>
        <v>333294.67928173341</v>
      </c>
      <c r="CD11" s="16">
        <f>'Industrial ARR Rollforward'!CD11+'Fleet ARR Rollforward'!CD11</f>
        <v>239758.81590991182</v>
      </c>
      <c r="CE11" s="16">
        <f>'Industrial ARR Rollforward'!CE11+'Fleet ARR Rollforward'!CE11</f>
        <v>388748.03242560482</v>
      </c>
      <c r="CF11" s="16">
        <f>'Industrial ARR Rollforward'!CF11+'Fleet ARR Rollforward'!CF11</f>
        <v>291915.54143548268</v>
      </c>
      <c r="CG11" s="16">
        <f>'Industrial ARR Rollforward'!CG11+'Fleet ARR Rollforward'!CG11</f>
        <v>310320.1852901713</v>
      </c>
      <c r="CH11" s="16">
        <f>'Industrial ARR Rollforward'!CH11+'Fleet ARR Rollforward'!CH11</f>
        <v>329213.36145185836</v>
      </c>
      <c r="CI11" s="16">
        <f>'Industrial ARR Rollforward'!CI11+'Fleet ARR Rollforward'!CI11</f>
        <v>262331.02011072624</v>
      </c>
      <c r="CJ11" s="16">
        <f>'Industrial ARR Rollforward'!CJ11+'Fleet ARR Rollforward'!CJ11</f>
        <v>312776.88925443828</v>
      </c>
      <c r="CK11" s="16">
        <f>'Industrial ARR Rollforward'!CK11+'Fleet ARR Rollforward'!CK11</f>
        <v>703733.61105972645</v>
      </c>
    </row>
    <row r="12" spans="2:89" x14ac:dyDescent="0.2">
      <c r="B12" s="1" t="s">
        <v>11</v>
      </c>
      <c r="C12" s="16">
        <f t="shared" si="7"/>
        <v>-1052015.5809993402</v>
      </c>
      <c r="D12" s="16">
        <f t="shared" ca="1" si="8"/>
        <v>-1059599.1910512517</v>
      </c>
      <c r="E12" s="16">
        <f t="shared" ca="1" si="8"/>
        <v>-1431568.3653046701</v>
      </c>
      <c r="F12" s="16">
        <f t="shared" ca="1" si="8"/>
        <v>-1745938.124339984</v>
      </c>
      <c r="G12" s="16">
        <f ca="1">+SUM(OFFSET(INDEX($AD12:$CL12,MATCH(G$8,$AD$8:$CL$8,0)),,,,-12))</f>
        <v>-2572102.5437604687</v>
      </c>
      <c r="I12" s="16">
        <f t="shared" si="9"/>
        <v>-166909.06341194778</v>
      </c>
      <c r="J12" s="16">
        <f t="shared" si="9"/>
        <v>-247648.92814434425</v>
      </c>
      <c r="K12" s="16">
        <f t="shared" si="9"/>
        <v>-279208.1615250163</v>
      </c>
      <c r="L12" s="16">
        <f t="shared" si="9"/>
        <v>-358249.42791803181</v>
      </c>
      <c r="M12" s="16">
        <f t="shared" si="9"/>
        <v>-232750.11554385428</v>
      </c>
      <c r="N12" s="16">
        <f t="shared" si="9"/>
        <v>-269313.16423016973</v>
      </c>
      <c r="O12" s="16">
        <f t="shared" si="9"/>
        <v>-248194.16017497581</v>
      </c>
      <c r="P12" s="16">
        <f t="shared" si="9"/>
        <v>-309341.75110225199</v>
      </c>
      <c r="Q12" s="16">
        <f t="shared" si="9"/>
        <v>-380821.41635411337</v>
      </c>
      <c r="R12" s="16">
        <f t="shared" si="9"/>
        <v>-342253.7226421833</v>
      </c>
      <c r="S12" s="16">
        <f t="shared" si="9"/>
        <v>-344778.51662043692</v>
      </c>
      <c r="T12" s="16">
        <f t="shared" si="9"/>
        <v>-363714.70968793682</v>
      </c>
      <c r="U12" s="16">
        <f t="shared" si="9"/>
        <v>-329904.34329440404</v>
      </c>
      <c r="V12" s="16">
        <f t="shared" si="9"/>
        <v>-419609.5839228176</v>
      </c>
      <c r="W12" s="16">
        <f t="shared" si="10"/>
        <v>-464105.5645827158</v>
      </c>
      <c r="X12" s="16">
        <f t="shared" si="10"/>
        <v>-532318.6325400467</v>
      </c>
      <c r="Y12" s="16">
        <f t="shared" si="10"/>
        <v>-492783.27743773122</v>
      </c>
      <c r="Z12" s="16">
        <f t="shared" si="10"/>
        <v>-832564.65180162352</v>
      </c>
      <c r="AA12" s="16">
        <f t="shared" si="11"/>
        <v>-542240.37389744888</v>
      </c>
      <c r="AB12" s="16">
        <f t="shared" si="11"/>
        <v>-704514.24062366504</v>
      </c>
      <c r="AD12" s="16">
        <f>'Industrial ARR Rollforward'!AD12+'Fleet ARR Rollforward'!AD12</f>
        <v>0</v>
      </c>
      <c r="AE12" s="16">
        <f>'Industrial ARR Rollforward'!AE12+'Fleet ARR Rollforward'!AE12</f>
        <v>-86653.69218560154</v>
      </c>
      <c r="AF12" s="16">
        <f>'Industrial ARR Rollforward'!AF12+'Fleet ARR Rollforward'!AF12</f>
        <v>-80255.371226346237</v>
      </c>
      <c r="AG12" s="16">
        <f>'Industrial ARR Rollforward'!AG12+'Fleet ARR Rollforward'!AG12</f>
        <v>-80670.171098648716</v>
      </c>
      <c r="AH12" s="16">
        <f>'Industrial ARR Rollforward'!AH12+'Fleet ARR Rollforward'!AH12</f>
        <v>-83158.801560227846</v>
      </c>
      <c r="AI12" s="16">
        <f>'Industrial ARR Rollforward'!AI12+'Fleet ARR Rollforward'!AI12</f>
        <v>-83819.955485467668</v>
      </c>
      <c r="AJ12" s="16">
        <f>'Industrial ARR Rollforward'!AJ12+'Fleet ARR Rollforward'!AJ12</f>
        <v>-94771.847382905355</v>
      </c>
      <c r="AK12" s="16">
        <f>'Industrial ARR Rollforward'!AK12+'Fleet ARR Rollforward'!AK12</f>
        <v>-79940.718633110824</v>
      </c>
      <c r="AL12" s="16">
        <f>'Industrial ARR Rollforward'!AL12+'Fleet ARR Rollforward'!AL12</f>
        <v>-104495.59550900015</v>
      </c>
      <c r="AM12" s="16">
        <f>'Industrial ARR Rollforward'!AM12+'Fleet ARR Rollforward'!AM12</f>
        <v>-94902.455440141202</v>
      </c>
      <c r="AN12" s="16">
        <f>'Industrial ARR Rollforward'!AN12+'Fleet ARR Rollforward'!AN12</f>
        <v>-86628.920202226014</v>
      </c>
      <c r="AO12" s="16">
        <f>'Industrial ARR Rollforward'!AO12+'Fleet ARR Rollforward'!AO12</f>
        <v>-176718.05227566458</v>
      </c>
      <c r="AP12" s="16">
        <f>'Industrial ARR Rollforward'!AP12+'Fleet ARR Rollforward'!AP12</f>
        <v>-55177.808565169238</v>
      </c>
      <c r="AQ12" s="16">
        <f>'Industrial ARR Rollforward'!AQ12+'Fleet ARR Rollforward'!AQ12</f>
        <v>-73496.993317196626</v>
      </c>
      <c r="AR12" s="16">
        <f>'Industrial ARR Rollforward'!AR12+'Fleet ARR Rollforward'!AR12</f>
        <v>-104075.31366148841</v>
      </c>
      <c r="AS12" s="16">
        <f>'Industrial ARR Rollforward'!AS12+'Fleet ARR Rollforward'!AS12</f>
        <v>-46871.698816219636</v>
      </c>
      <c r="AT12" s="16">
        <f>'Industrial ARR Rollforward'!AT12+'Fleet ARR Rollforward'!AT12</f>
        <v>-49622.071551613473</v>
      </c>
      <c r="AU12" s="16">
        <f>'Industrial ARR Rollforward'!AU12+'Fleet ARR Rollforward'!AU12</f>
        <v>-172819.39386233661</v>
      </c>
      <c r="AV12" s="16">
        <f>'Industrial ARR Rollforward'!AV12+'Fleet ARR Rollforward'!AV12</f>
        <v>-49092.425243505255</v>
      </c>
      <c r="AW12" s="16">
        <f>'Industrial ARR Rollforward'!AW12+'Fleet ARR Rollforward'!AW12</f>
        <v>-109201.70885562043</v>
      </c>
      <c r="AX12" s="16">
        <f>'Industrial ARR Rollforward'!AX12+'Fleet ARR Rollforward'!AX12</f>
        <v>-89900.026075850124</v>
      </c>
      <c r="AY12" s="16">
        <f>'Industrial ARR Rollforward'!AY12+'Fleet ARR Rollforward'!AY12</f>
        <v>-110703.48270393454</v>
      </c>
      <c r="AZ12" s="16">
        <f>'Industrial ARR Rollforward'!AZ12+'Fleet ARR Rollforward'!AZ12</f>
        <v>-133191.66087165324</v>
      </c>
      <c r="BA12" s="16">
        <f>'Industrial ARR Rollforward'!BA12+'Fleet ARR Rollforward'!BA12</f>
        <v>-65446.607526664222</v>
      </c>
      <c r="BB12" s="16">
        <f>'Industrial ARR Rollforward'!BB12+'Fleet ARR Rollforward'!BB12</f>
        <v>-113488.40205409926</v>
      </c>
      <c r="BC12" s="16">
        <f>'Industrial ARR Rollforward'!BC12+'Fleet ARR Rollforward'!BC12</f>
        <v>-172517.25063984303</v>
      </c>
      <c r="BD12" s="16">
        <f>'Industrial ARR Rollforward'!BD12+'Fleet ARR Rollforward'!BD12</f>
        <v>-94815.763660171084</v>
      </c>
      <c r="BE12" s="16">
        <f>'Industrial ARR Rollforward'!BE12+'Fleet ARR Rollforward'!BE12</f>
        <v>-116751.96785141321</v>
      </c>
      <c r="BF12" s="16">
        <f>'Industrial ARR Rollforward'!BF12+'Fleet ARR Rollforward'!BF12</f>
        <v>-82485.100625216015</v>
      </c>
      <c r="BG12" s="16">
        <f>'Industrial ARR Rollforward'!BG12+'Fleet ARR Rollforward'!BG12</f>
        <v>-143016.65416555409</v>
      </c>
      <c r="BH12" s="16">
        <f>'Industrial ARR Rollforward'!BH12+'Fleet ARR Rollforward'!BH12</f>
        <v>-81868.255819200247</v>
      </c>
      <c r="BI12" s="16">
        <f>'Industrial ARR Rollforward'!BI12+'Fleet ARR Rollforward'!BI12</f>
        <v>-107238.30707316985</v>
      </c>
      <c r="BJ12" s="16">
        <f>'Industrial ARR Rollforward'!BJ12+'Fleet ARR Rollforward'!BJ12</f>
        <v>-155671.95372806684</v>
      </c>
      <c r="BK12" s="16">
        <f>'Industrial ARR Rollforward'!BK12+'Fleet ARR Rollforward'!BK12</f>
        <v>-123520.77977678322</v>
      </c>
      <c r="BL12" s="16">
        <f>'Industrial ARR Rollforward'!BL12+'Fleet ARR Rollforward'!BL12</f>
        <v>-122407.48623022632</v>
      </c>
      <c r="BM12" s="16">
        <f>'Industrial ARR Rollforward'!BM12+'Fleet ARR Rollforward'!BM12</f>
        <v>-117786.44368092724</v>
      </c>
      <c r="BN12" s="16">
        <f>'Industrial ARR Rollforward'!BN12+'Fleet ARR Rollforward'!BN12</f>
        <v>-92368.653551115509</v>
      </c>
      <c r="BO12" s="16">
        <f>'Industrial ARR Rollforward'!BO12+'Fleet ARR Rollforward'!BO12</f>
        <v>-117110.18749523058</v>
      </c>
      <c r="BP12" s="16">
        <f>'Industrial ARR Rollforward'!BP12+'Fleet ARR Rollforward'!BP12</f>
        <v>-120425.50224805796</v>
      </c>
      <c r="BQ12" s="16">
        <f>'Industrial ARR Rollforward'!BQ12+'Fleet ARR Rollforward'!BQ12</f>
        <v>-135527.36001636359</v>
      </c>
      <c r="BR12" s="16">
        <f>'Industrial ARR Rollforward'!BR12+'Fleet ARR Rollforward'!BR12</f>
        <v>-111877.36699065348</v>
      </c>
      <c r="BS12" s="16">
        <f>'Industrial ARR Rollforward'!BS12+'Fleet ARR Rollforward'!BS12</f>
        <v>-172204.85691580054</v>
      </c>
      <c r="BT12" s="16">
        <f>'Industrial ARR Rollforward'!BT12+'Fleet ARR Rollforward'!BT12</f>
        <v>-108301.24989234115</v>
      </c>
      <c r="BU12" s="16">
        <f>'Industrial ARR Rollforward'!BU12+'Fleet ARR Rollforward'!BU12</f>
        <v>-109925.93466647601</v>
      </c>
      <c r="BV12" s="16">
        <f>'Industrial ARR Rollforward'!BV12+'Fleet ARR Rollforward'!BV12</f>
        <v>-245878.38002389864</v>
      </c>
      <c r="BW12" s="16">
        <f>'Industrial ARR Rollforward'!BW12+'Fleet ARR Rollforward'!BW12</f>
        <v>-88418.362417213692</v>
      </c>
      <c r="BX12" s="16">
        <f>'Industrial ARR Rollforward'!BX12+'Fleet ARR Rollforward'!BX12</f>
        <v>-122782.74980165774</v>
      </c>
      <c r="BY12" s="16">
        <f>'Industrial ARR Rollforward'!BY12+'Fleet ARR Rollforward'!BY12</f>
        <v>-321117.52032117522</v>
      </c>
      <c r="BZ12" s="16">
        <f>'Industrial ARR Rollforward'!BZ12+'Fleet ARR Rollforward'!BZ12</f>
        <v>-119665.39894273298</v>
      </c>
      <c r="CA12" s="16">
        <f>'Industrial ARR Rollforward'!CA12+'Fleet ARR Rollforward'!CA12</f>
        <v>-161496.93786621574</v>
      </c>
      <c r="CB12" s="16">
        <f>'Industrial ARR Rollforward'!CB12+'Fleet ARR Rollforward'!CB12</f>
        <v>-211620.9406287825</v>
      </c>
      <c r="CC12" s="16">
        <f>'Industrial ARR Rollforward'!CC12+'Fleet ARR Rollforward'!CC12</f>
        <v>-474351.65124094352</v>
      </c>
      <c r="CD12" s="16">
        <f>'Industrial ARR Rollforward'!CD12+'Fleet ARR Rollforward'!CD12</f>
        <v>-141140.55134977802</v>
      </c>
      <c r="CE12" s="16">
        <f>'Industrial ARR Rollforward'!CE12+'Fleet ARR Rollforward'!CE12</f>
        <v>-217072.44921090198</v>
      </c>
      <c r="CF12" s="16">
        <f>'Industrial ARR Rollforward'!CF12+'Fleet ARR Rollforward'!CF12</f>
        <v>-135777.79844725601</v>
      </c>
      <c r="CG12" s="16">
        <f>'Industrial ARR Rollforward'!CG12+'Fleet ARR Rollforward'!CG12</f>
        <v>-232374.73857108541</v>
      </c>
      <c r="CH12" s="16">
        <f>'Industrial ARR Rollforward'!CH12+'Fleet ARR Rollforward'!CH12</f>
        <v>-174087.83687910752</v>
      </c>
      <c r="CI12" s="16">
        <f>'Industrial ARR Rollforward'!CI12+'Fleet ARR Rollforward'!CI12</f>
        <v>-232277.98695468518</v>
      </c>
      <c r="CJ12" s="16">
        <f>'Industrial ARR Rollforward'!CJ12+'Fleet ARR Rollforward'!CJ12</f>
        <v>-252860.00379746192</v>
      </c>
      <c r="CK12" s="16">
        <f>'Industrial ARR Rollforward'!CK12+'Fleet ARR Rollforward'!CK12</f>
        <v>-219376.24987151788</v>
      </c>
    </row>
    <row r="13" spans="2:89" x14ac:dyDescent="0.2">
      <c r="B13" s="1" t="s">
        <v>12</v>
      </c>
      <c r="C13" s="16">
        <f t="shared" si="7"/>
        <v>-336836.35016102402</v>
      </c>
      <c r="D13" s="16">
        <f t="shared" ca="1" si="8"/>
        <v>-241267.98312611581</v>
      </c>
      <c r="E13" s="16">
        <f t="shared" ca="1" si="8"/>
        <v>-153594.00255412637</v>
      </c>
      <c r="F13" s="16">
        <f t="shared" ca="1" si="8"/>
        <v>-266851.45596828882</v>
      </c>
      <c r="G13" s="16">
        <f ca="1">+SUM(OFFSET(INDEX($AD13:$CL13,MATCH(G$8,$AD$8:$CL$8,0)),,,,-12))</f>
        <v>-431411.91785171803</v>
      </c>
      <c r="I13" s="16">
        <f t="shared" si="9"/>
        <v>-133279.01927364091</v>
      </c>
      <c r="J13" s="16">
        <f t="shared" si="9"/>
        <v>-97848.236659798946</v>
      </c>
      <c r="K13" s="16">
        <f t="shared" si="9"/>
        <v>-23393.673580796512</v>
      </c>
      <c r="L13" s="16">
        <f t="shared" si="9"/>
        <v>-82315.420646787621</v>
      </c>
      <c r="M13" s="16">
        <f t="shared" si="9"/>
        <v>-89643.648619866464</v>
      </c>
      <c r="N13" s="16">
        <f t="shared" si="9"/>
        <v>-34213.632306494343</v>
      </c>
      <c r="O13" s="16">
        <f t="shared" si="9"/>
        <v>-68111.496276150225</v>
      </c>
      <c r="P13" s="16">
        <f t="shared" si="9"/>
        <v>-49299.205923604757</v>
      </c>
      <c r="Q13" s="16">
        <f t="shared" si="9"/>
        <v>-12044.782238721444</v>
      </c>
      <c r="R13" s="16">
        <f t="shared" si="9"/>
        <v>-28631.31101800016</v>
      </c>
      <c r="S13" s="16">
        <f t="shared" si="9"/>
        <v>-70084.555030400516</v>
      </c>
      <c r="T13" s="16">
        <f t="shared" si="9"/>
        <v>-42833.354267004215</v>
      </c>
      <c r="U13" s="16">
        <f t="shared" si="9"/>
        <v>-53935.660624503515</v>
      </c>
      <c r="V13" s="16">
        <f t="shared" si="9"/>
        <v>-81980.833403802622</v>
      </c>
      <c r="W13" s="16">
        <f t="shared" si="10"/>
        <v>-62722.562265866225</v>
      </c>
      <c r="X13" s="16">
        <f t="shared" si="10"/>
        <v>-68212.399674116416</v>
      </c>
      <c r="Y13" s="16">
        <f t="shared" si="10"/>
        <v>-67179.706172097824</v>
      </c>
      <c r="Z13" s="16">
        <f t="shared" si="10"/>
        <v>-108443.86441790652</v>
      </c>
      <c r="AA13" s="16">
        <f t="shared" si="11"/>
        <v>-126511.48268380639</v>
      </c>
      <c r="AB13" s="16">
        <f t="shared" si="11"/>
        <v>-129276.86457790728</v>
      </c>
      <c r="AD13" s="16">
        <f>'Industrial ARR Rollforward'!AD13+'Fleet ARR Rollforward'!AD13</f>
        <v>0</v>
      </c>
      <c r="AE13" s="16">
        <f>'Industrial ARR Rollforward'!AE13+'Fleet ARR Rollforward'!AE13</f>
        <v>-59275.932889800861</v>
      </c>
      <c r="AF13" s="16">
        <f>'Industrial ARR Rollforward'!AF13+'Fleet ARR Rollforward'!AF13</f>
        <v>-74003.08638384004</v>
      </c>
      <c r="AG13" s="16">
        <f>'Industrial ARR Rollforward'!AG13+'Fleet ARR Rollforward'!AG13</f>
        <v>-21446.843001945301</v>
      </c>
      <c r="AH13" s="16">
        <f>'Industrial ARR Rollforward'!AH13+'Fleet ARR Rollforward'!AH13</f>
        <v>-24553.260146571629</v>
      </c>
      <c r="AI13" s="16">
        <f>'Industrial ARR Rollforward'!AI13+'Fleet ARR Rollforward'!AI13</f>
        <v>-51848.133511282023</v>
      </c>
      <c r="AJ13" s="16">
        <f>'Industrial ARR Rollforward'!AJ13+'Fleet ARR Rollforward'!AJ13</f>
        <v>-29631.606622433541</v>
      </c>
      <c r="AK13" s="16">
        <f>'Industrial ARR Rollforward'!AK13+'Fleet ARR Rollforward'!AK13</f>
        <v>25632.696922904681</v>
      </c>
      <c r="AL13" s="16">
        <f>'Industrial ARR Rollforward'!AL13+'Fleet ARR Rollforward'!AL13</f>
        <v>-19394.763881267652</v>
      </c>
      <c r="AM13" s="16">
        <f>'Industrial ARR Rollforward'!AM13+'Fleet ARR Rollforward'!AM13</f>
        <v>-26486.422246184251</v>
      </c>
      <c r="AN13" s="16">
        <f>'Industrial ARR Rollforward'!AN13+'Fleet ARR Rollforward'!AN13</f>
        <v>-25662.521146707302</v>
      </c>
      <c r="AO13" s="16">
        <f>'Industrial ARR Rollforward'!AO13+'Fleet ARR Rollforward'!AO13</f>
        <v>-30166.477253896071</v>
      </c>
      <c r="AP13" s="16">
        <f>'Industrial ARR Rollforward'!AP13+'Fleet ARR Rollforward'!AP13</f>
        <v>-28594.031951788733</v>
      </c>
      <c r="AQ13" s="16">
        <f>'Industrial ARR Rollforward'!AQ13+'Fleet ARR Rollforward'!AQ13</f>
        <v>-42411.408947477859</v>
      </c>
      <c r="AR13" s="16">
        <f>'Industrial ARR Rollforward'!AR13+'Fleet ARR Rollforward'!AR13</f>
        <v>-18638.207720599858</v>
      </c>
      <c r="AS13" s="16">
        <f>'Industrial ARR Rollforward'!AS13+'Fleet ARR Rollforward'!AS13</f>
        <v>-7804.0632338720898</v>
      </c>
      <c r="AT13" s="16">
        <f>'Industrial ARR Rollforward'!AT13+'Fleet ARR Rollforward'!AT13</f>
        <v>-10165.135791318902</v>
      </c>
      <c r="AU13" s="16">
        <f>'Industrial ARR Rollforward'!AU13+'Fleet ARR Rollforward'!AU13</f>
        <v>-16244.433281303351</v>
      </c>
      <c r="AV13" s="16">
        <f>'Industrial ARR Rollforward'!AV13+'Fleet ARR Rollforward'!AV13</f>
        <v>-27944.13878468956</v>
      </c>
      <c r="AW13" s="16">
        <f>'Industrial ARR Rollforward'!AW13+'Fleet ARR Rollforward'!AW13</f>
        <v>-22492.195547060353</v>
      </c>
      <c r="AX13" s="16">
        <f>'Industrial ARR Rollforward'!AX13+'Fleet ARR Rollforward'!AX13</f>
        <v>-17675.161944400319</v>
      </c>
      <c r="AY13" s="16">
        <f>'Industrial ARR Rollforward'!AY13+'Fleet ARR Rollforward'!AY13</f>
        <v>-17925.668055057777</v>
      </c>
      <c r="AZ13" s="16">
        <f>'Industrial ARR Rollforward'!AZ13+'Fleet ARR Rollforward'!AZ13</f>
        <v>-26927.542394406475</v>
      </c>
      <c r="BA13" s="16">
        <f>'Industrial ARR Rollforward'!BA13+'Fleet ARR Rollforward'!BA13</f>
        <v>-4445.9954741404999</v>
      </c>
      <c r="BB13" s="16">
        <f>'Industrial ARR Rollforward'!BB13+'Fleet ARR Rollforward'!BB13</f>
        <v>-16903.348120002145</v>
      </c>
      <c r="BC13" s="16">
        <f>'Industrial ARR Rollforward'!BC13+'Fleet ARR Rollforward'!BC13</f>
        <v>-24309.215927223198</v>
      </c>
      <c r="BD13" s="16">
        <f>'Industrial ARR Rollforward'!BD13+'Fleet ARR Rollforward'!BD13</f>
        <v>29167.7818085039</v>
      </c>
      <c r="BE13" s="16">
        <f>'Industrial ARR Rollforward'!BE13+'Fleet ARR Rollforward'!BE13</f>
        <v>-17895.049717138274</v>
      </c>
      <c r="BF13" s="16">
        <f>'Industrial ARR Rollforward'!BF13+'Fleet ARR Rollforward'!BF13</f>
        <v>195.68634848161537</v>
      </c>
      <c r="BG13" s="16">
        <f>'Industrial ARR Rollforward'!BG13+'Fleet ARR Rollforward'!BG13</f>
        <v>-10931.947649343503</v>
      </c>
      <c r="BH13" s="16">
        <f>'Industrial ARR Rollforward'!BH13+'Fleet ARR Rollforward'!BH13</f>
        <v>-21602.508535890101</v>
      </c>
      <c r="BI13" s="16">
        <f>'Industrial ARR Rollforward'!BI13+'Fleet ARR Rollforward'!BI13</f>
        <v>-26248.204303494913</v>
      </c>
      <c r="BJ13" s="16">
        <f>'Industrial ARR Rollforward'!BJ13+'Fleet ARR Rollforward'!BJ13</f>
        <v>-22233.842191015508</v>
      </c>
      <c r="BK13" s="16">
        <f>'Industrial ARR Rollforward'!BK13+'Fleet ARR Rollforward'!BK13</f>
        <v>-14833.906749718088</v>
      </c>
      <c r="BL13" s="16">
        <f>'Industrial ARR Rollforward'!BL13+'Fleet ARR Rollforward'!BL13</f>
        <v>-7410.8062109036719</v>
      </c>
      <c r="BM13" s="16">
        <f>'Industrial ARR Rollforward'!BM13+'Fleet ARR Rollforward'!BM13</f>
        <v>-20588.641306382455</v>
      </c>
      <c r="BN13" s="16">
        <f>'Industrial ARR Rollforward'!BN13+'Fleet ARR Rollforward'!BN13</f>
        <v>-18249.136455980486</v>
      </c>
      <c r="BO13" s="16">
        <f>'Industrial ARR Rollforward'!BO13+'Fleet ARR Rollforward'!BO13</f>
        <v>-14707.169464862573</v>
      </c>
      <c r="BP13" s="16">
        <f>'Industrial ARR Rollforward'!BP13+'Fleet ARR Rollforward'!BP13</f>
        <v>-20979.354703660458</v>
      </c>
      <c r="BQ13" s="16">
        <f>'Industrial ARR Rollforward'!BQ13+'Fleet ARR Rollforward'!BQ13</f>
        <v>-9486.4464263364298</v>
      </c>
      <c r="BR13" s="16">
        <f>'Industrial ARR Rollforward'!BR13+'Fleet ARR Rollforward'!BR13</f>
        <v>-29093.557966774006</v>
      </c>
      <c r="BS13" s="16">
        <f>'Industrial ARR Rollforward'!BS13+'Fleet ARR Rollforward'!BS13</f>
        <v>-43400.829010692192</v>
      </c>
      <c r="BT13" s="16">
        <f>'Industrial ARR Rollforward'!BT13+'Fleet ARR Rollforward'!BT13</f>
        <v>-4384.2855229457973</v>
      </c>
      <c r="BU13" s="16">
        <f>'Industrial ARR Rollforward'!BU13+'Fleet ARR Rollforward'!BU13</f>
        <v>-22267.754702683789</v>
      </c>
      <c r="BV13" s="16">
        <f>'Industrial ARR Rollforward'!BV13+'Fleet ARR Rollforward'!BV13</f>
        <v>-36070.522040236639</v>
      </c>
      <c r="BW13" s="16">
        <f>'Industrial ARR Rollforward'!BW13+'Fleet ARR Rollforward'!BW13</f>
        <v>-11902.653319755023</v>
      </c>
      <c r="BX13" s="16">
        <f>'Industrial ARR Rollforward'!BX13+'Fleet ARR Rollforward'!BX13</f>
        <v>-23047.166764920847</v>
      </c>
      <c r="BY13" s="16">
        <f>'Industrial ARR Rollforward'!BY13+'Fleet ARR Rollforward'!BY13</f>
        <v>-33262.579589440546</v>
      </c>
      <c r="BZ13" s="16">
        <f>'Industrial ARR Rollforward'!BZ13+'Fleet ARR Rollforward'!BZ13</f>
        <v>-19808.92818939827</v>
      </c>
      <c r="CA13" s="16">
        <f>'Industrial ARR Rollforward'!CA13+'Fleet ARR Rollforward'!CA13</f>
        <v>-20020.282419524592</v>
      </c>
      <c r="CB13" s="16">
        <f>'Industrial ARR Rollforward'!CB13+'Fleet ARR Rollforward'!CB13</f>
        <v>-27350.495563174965</v>
      </c>
      <c r="CC13" s="16">
        <f>'Industrial ARR Rollforward'!CC13+'Fleet ARR Rollforward'!CC13</f>
        <v>-25935.462819185646</v>
      </c>
      <c r="CD13" s="16">
        <f>'Industrial ARR Rollforward'!CD13+'Fleet ARR Rollforward'!CD13</f>
        <v>-41436.828892757534</v>
      </c>
      <c r="CE13" s="16">
        <f>'Industrial ARR Rollforward'!CE13+'Fleet ARR Rollforward'!CE13</f>
        <v>-41071.572705963335</v>
      </c>
      <c r="CF13" s="16">
        <f>'Industrial ARR Rollforward'!CF13+'Fleet ARR Rollforward'!CF13</f>
        <v>-41573.066733415668</v>
      </c>
      <c r="CG13" s="16">
        <f>'Industrial ARR Rollforward'!CG13+'Fleet ARR Rollforward'!CG13</f>
        <v>-37450.287706403215</v>
      </c>
      <c r="CH13" s="16">
        <f>'Industrial ARR Rollforward'!CH13+'Fleet ARR Rollforward'!CH13</f>
        <v>-47488.128243987514</v>
      </c>
      <c r="CI13" s="16">
        <f>'Industrial ARR Rollforward'!CI13+'Fleet ARR Rollforward'!CI13</f>
        <v>-18403.484763635497</v>
      </c>
      <c r="CJ13" s="16">
        <f>'Industrial ARR Rollforward'!CJ13+'Fleet ARR Rollforward'!CJ13</f>
        <v>-45639.197259114764</v>
      </c>
      <c r="CK13" s="16">
        <f>'Industrial ARR Rollforward'!CK13+'Fleet ARR Rollforward'!CK13</f>
        <v>-65234.182555157029</v>
      </c>
    </row>
    <row r="14" spans="2:89" x14ac:dyDescent="0.2">
      <c r="B14" s="17" t="s">
        <v>13</v>
      </c>
      <c r="C14" s="18">
        <f>SUM(C9:C13)</f>
        <v>3507271.0338093252</v>
      </c>
      <c r="D14" s="18">
        <f t="shared" ref="D14:F14" ca="1" si="12">SUM(D9:D13)</f>
        <v>5002928.5365576791</v>
      </c>
      <c r="E14" s="18">
        <f t="shared" ca="1" si="12"/>
        <v>8109284.4733182816</v>
      </c>
      <c r="F14" s="18">
        <f t="shared" ca="1" si="12"/>
        <v>12126891.832166694</v>
      </c>
      <c r="G14" s="18">
        <f ca="1">SUM(G9:G13)</f>
        <v>16656622.292611985</v>
      </c>
      <c r="H14" s="3"/>
      <c r="I14" s="18">
        <f>SUM(I9:I13)</f>
        <v>3495929.7460996029</v>
      </c>
      <c r="J14" s="18">
        <f t="shared" ref="J14:AB14" si="13">SUM(J9:J13)</f>
        <v>3452428.7312565316</v>
      </c>
      <c r="K14" s="18">
        <f t="shared" si="13"/>
        <v>3577856.2952958122</v>
      </c>
      <c r="L14" s="18">
        <f t="shared" si="13"/>
        <v>3507271.0338093252</v>
      </c>
      <c r="M14" s="18">
        <f t="shared" si="13"/>
        <v>3631952.3654631996</v>
      </c>
      <c r="N14" s="18">
        <f t="shared" si="13"/>
        <v>4203281.218765147</v>
      </c>
      <c r="O14" s="18">
        <f t="shared" si="13"/>
        <v>4549342.5723944567</v>
      </c>
      <c r="P14" s="18">
        <f t="shared" si="13"/>
        <v>5002928.53655768</v>
      </c>
      <c r="Q14" s="18">
        <f t="shared" si="13"/>
        <v>5362526.7967901388</v>
      </c>
      <c r="R14" s="18">
        <f t="shared" si="13"/>
        <v>6033300.2254895372</v>
      </c>
      <c r="S14" s="18">
        <f t="shared" si="13"/>
        <v>7166736.5005410938</v>
      </c>
      <c r="T14" s="18">
        <f t="shared" si="13"/>
        <v>8109284.4733182834</v>
      </c>
      <c r="U14" s="18">
        <f t="shared" si="13"/>
        <v>9011537.1099345908</v>
      </c>
      <c r="V14" s="18">
        <f t="shared" si="13"/>
        <v>9979752.7586731017</v>
      </c>
      <c r="W14" s="18">
        <f t="shared" si="13"/>
        <v>10956137.529987732</v>
      </c>
      <c r="X14" s="18">
        <f t="shared" si="13"/>
        <v>12126891.83216669</v>
      </c>
      <c r="Y14" s="18">
        <f t="shared" si="13"/>
        <v>13568172.734671287</v>
      </c>
      <c r="Z14" s="18">
        <f t="shared" si="13"/>
        <v>14310356.811238663</v>
      </c>
      <c r="AA14" s="18">
        <f t="shared" si="13"/>
        <v>15273204.859530112</v>
      </c>
      <c r="AB14" s="18">
        <f t="shared" si="13"/>
        <v>16656622.292611983</v>
      </c>
      <c r="AC14" s="3"/>
      <c r="AD14" s="18">
        <f>SUM(AD9:AD13)</f>
        <v>3529580.0193304876</v>
      </c>
      <c r="AE14" s="18">
        <f>SUM(AE9:AE13)</f>
        <v>3528617.473653805</v>
      </c>
      <c r="AF14" s="18">
        <f t="shared" ref="AF14:CK14" si="14">SUM(AF9:AF13)</f>
        <v>3495929.7460996024</v>
      </c>
      <c r="AG14" s="18">
        <f t="shared" si="14"/>
        <v>3493397.3133414043</v>
      </c>
      <c r="AH14" s="18">
        <f t="shared" si="14"/>
        <v>3449599.4848640123</v>
      </c>
      <c r="AI14" s="18">
        <f t="shared" si="14"/>
        <v>3452428.7312565306</v>
      </c>
      <c r="AJ14" s="18">
        <f t="shared" si="14"/>
        <v>3405075.0183324791</v>
      </c>
      <c r="AK14" s="18">
        <f t="shared" si="14"/>
        <v>3496597.2234863807</v>
      </c>
      <c r="AL14" s="18">
        <f t="shared" si="14"/>
        <v>3577856.2952958103</v>
      </c>
      <c r="AM14" s="18">
        <f t="shared" si="14"/>
        <v>3544918.6719352733</v>
      </c>
      <c r="AN14" s="18">
        <f t="shared" si="14"/>
        <v>3548413.7843513293</v>
      </c>
      <c r="AO14" s="18">
        <f t="shared" si="14"/>
        <v>3507271.0338093233</v>
      </c>
      <c r="AP14" s="18">
        <f t="shared" si="14"/>
        <v>3508269.9685364333</v>
      </c>
      <c r="AQ14" s="18">
        <f t="shared" si="14"/>
        <v>3534467.6385280942</v>
      </c>
      <c r="AR14" s="18">
        <f t="shared" si="14"/>
        <v>3631952.3654631972</v>
      </c>
      <c r="AS14" s="18">
        <f t="shared" si="14"/>
        <v>3820905.2485973281</v>
      </c>
      <c r="AT14" s="18">
        <f t="shared" si="14"/>
        <v>4046816.9283225182</v>
      </c>
      <c r="AU14" s="18">
        <f t="shared" si="14"/>
        <v>4203281.2187651442</v>
      </c>
      <c r="AV14" s="18">
        <f t="shared" si="14"/>
        <v>4354684.2787731504</v>
      </c>
      <c r="AW14" s="18">
        <f t="shared" si="14"/>
        <v>4373234.7388290325</v>
      </c>
      <c r="AX14" s="18">
        <f t="shared" si="14"/>
        <v>4549342.5723944539</v>
      </c>
      <c r="AY14" s="18">
        <f t="shared" si="14"/>
        <v>4615787.2555099828</v>
      </c>
      <c r="AZ14" s="18">
        <f t="shared" si="14"/>
        <v>4714992.0992749864</v>
      </c>
      <c r="BA14" s="18">
        <f t="shared" si="14"/>
        <v>5002928.5365576781</v>
      </c>
      <c r="BB14" s="18">
        <f t="shared" si="14"/>
        <v>5076811.1888682768</v>
      </c>
      <c r="BC14" s="18">
        <f t="shared" si="14"/>
        <v>5152500.9690042911</v>
      </c>
      <c r="BD14" s="18">
        <f t="shared" si="14"/>
        <v>5362526.7967901379</v>
      </c>
      <c r="BE14" s="18">
        <f t="shared" si="14"/>
        <v>5583605.7810180336</v>
      </c>
      <c r="BF14" s="18">
        <f t="shared" si="14"/>
        <v>5773037.7361256359</v>
      </c>
      <c r="BG14" s="18">
        <f t="shared" si="14"/>
        <v>6033300.2254895344</v>
      </c>
      <c r="BH14" s="18">
        <f t="shared" si="14"/>
        <v>6257408.8608889375</v>
      </c>
      <c r="BI14" s="18">
        <f t="shared" si="14"/>
        <v>6940913.8211635156</v>
      </c>
      <c r="BJ14" s="18">
        <f t="shared" si="14"/>
        <v>7166736.5005410919</v>
      </c>
      <c r="BK14" s="18">
        <f t="shared" si="14"/>
        <v>7375535.0046360968</v>
      </c>
      <c r="BL14" s="18">
        <f t="shared" si="14"/>
        <v>7653562.4309716802</v>
      </c>
      <c r="BM14" s="18">
        <f t="shared" si="14"/>
        <v>8109284.4733182825</v>
      </c>
      <c r="BN14" s="18">
        <f t="shared" si="14"/>
        <v>8342424.5642580781</v>
      </c>
      <c r="BO14" s="18">
        <f t="shared" si="14"/>
        <v>8616528.4736824445</v>
      </c>
      <c r="BP14" s="18">
        <f t="shared" si="14"/>
        <v>9011537.1099345926</v>
      </c>
      <c r="BQ14" s="18">
        <f t="shared" si="14"/>
        <v>9337239.6777054109</v>
      </c>
      <c r="BR14" s="18">
        <f t="shared" si="14"/>
        <v>9713957.3796969987</v>
      </c>
      <c r="BS14" s="18">
        <f t="shared" si="14"/>
        <v>9979752.7586731035</v>
      </c>
      <c r="BT14" s="18">
        <f t="shared" si="14"/>
        <v>10227558.442065196</v>
      </c>
      <c r="BU14" s="18">
        <f t="shared" si="14"/>
        <v>10573925.75336479</v>
      </c>
      <c r="BV14" s="18">
        <f t="shared" si="14"/>
        <v>10956137.529987732</v>
      </c>
      <c r="BW14" s="18">
        <f t="shared" si="14"/>
        <v>11194475.864509832</v>
      </c>
      <c r="BX14" s="18">
        <f t="shared" si="14"/>
        <v>11457282.796745189</v>
      </c>
      <c r="BY14" s="18">
        <f t="shared" si="14"/>
        <v>12126891.83216669</v>
      </c>
      <c r="BZ14" s="18">
        <f t="shared" si="14"/>
        <v>12371791.517487012</v>
      </c>
      <c r="CA14" s="18">
        <f t="shared" si="14"/>
        <v>12740557.940366747</v>
      </c>
      <c r="CB14" s="18">
        <f t="shared" si="14"/>
        <v>13568172.734671289</v>
      </c>
      <c r="CC14" s="18">
        <f t="shared" si="14"/>
        <v>13530364.098010903</v>
      </c>
      <c r="CD14" s="18">
        <f t="shared" si="14"/>
        <v>13787582.083120503</v>
      </c>
      <c r="CE14" s="18">
        <f t="shared" si="14"/>
        <v>14310356.811238665</v>
      </c>
      <c r="CF14" s="18">
        <f t="shared" si="14"/>
        <v>14561411.896746524</v>
      </c>
      <c r="CG14" s="18">
        <f t="shared" si="14"/>
        <v>14780060.725127025</v>
      </c>
      <c r="CH14" s="18">
        <f t="shared" si="14"/>
        <v>15273204.85953011</v>
      </c>
      <c r="CI14" s="18">
        <f t="shared" si="14"/>
        <v>15407996.64347139</v>
      </c>
      <c r="CJ14" s="18">
        <f t="shared" si="14"/>
        <v>15617060.539471829</v>
      </c>
      <c r="CK14" s="18">
        <f t="shared" si="14"/>
        <v>16656622.292611979</v>
      </c>
    </row>
    <row r="15" spans="2:89" x14ac:dyDescent="0.2">
      <c r="B15" s="1" t="s">
        <v>14</v>
      </c>
      <c r="D15" s="19">
        <f ca="1">D14/C14-1</f>
        <v>0.42644480233507553</v>
      </c>
      <c r="E15" s="19">
        <f ca="1">E14/D14-1</f>
        <v>0.62090751727946247</v>
      </c>
      <c r="F15" s="19">
        <f ca="1">F14/E14-1</f>
        <v>0.49543302766938524</v>
      </c>
      <c r="G15" s="19">
        <f ca="1">G14/G9-1</f>
        <v>0.37352773679650908</v>
      </c>
      <c r="M15" s="19">
        <f>M14/I14-1</f>
        <v>3.8908853793574227E-2</v>
      </c>
      <c r="N15" s="19">
        <f t="shared" ref="N15:AB15" si="15">N14/J14-1</f>
        <v>0.21748529686095464</v>
      </c>
      <c r="O15" s="19">
        <f t="shared" si="15"/>
        <v>0.27152747257511733</v>
      </c>
      <c r="P15" s="19">
        <f t="shared" si="15"/>
        <v>0.42644480233507576</v>
      </c>
      <c r="Q15" s="19">
        <f t="shared" si="15"/>
        <v>0.47648599353428778</v>
      </c>
      <c r="R15" s="19">
        <f t="shared" si="15"/>
        <v>0.43537867477304282</v>
      </c>
      <c r="S15" s="19">
        <f t="shared" si="15"/>
        <v>0.57533454262799633</v>
      </c>
      <c r="T15" s="19">
        <f t="shared" si="15"/>
        <v>0.62090751727946247</v>
      </c>
      <c r="U15" s="19">
        <f t="shared" si="15"/>
        <v>0.68046472333315866</v>
      </c>
      <c r="V15" s="19">
        <f t="shared" si="15"/>
        <v>0.65411174410160444</v>
      </c>
      <c r="W15" s="19">
        <f t="shared" si="15"/>
        <v>0.52874847975233008</v>
      </c>
      <c r="X15" s="19">
        <f t="shared" si="15"/>
        <v>0.49543302766938457</v>
      </c>
      <c r="Y15" s="19">
        <f t="shared" si="15"/>
        <v>0.50564466074420578</v>
      </c>
      <c r="Z15" s="19">
        <f t="shared" si="15"/>
        <v>0.43393901204636198</v>
      </c>
      <c r="AA15" s="19">
        <f t="shared" si="15"/>
        <v>0.39403186731877526</v>
      </c>
      <c r="AB15" s="19">
        <f t="shared" si="15"/>
        <v>0.37352773679650886</v>
      </c>
      <c r="AP15" s="19">
        <f>AP14/AD14-1</f>
        <v>-6.0375599015591863E-3</v>
      </c>
      <c r="AQ15" s="19">
        <f t="shared" ref="AQ15:CK15" si="16">AQ14/AE14-1</f>
        <v>1.6579198277990592E-3</v>
      </c>
      <c r="AR15" s="19">
        <f t="shared" si="16"/>
        <v>3.8908853793573783E-2</v>
      </c>
      <c r="AS15" s="19">
        <f t="shared" si="16"/>
        <v>9.3750554511838669E-2</v>
      </c>
      <c r="AT15" s="19">
        <f t="shared" si="16"/>
        <v>0.17312660385037404</v>
      </c>
      <c r="AU15" s="19">
        <f t="shared" si="16"/>
        <v>0.21748529686095397</v>
      </c>
      <c r="AV15" s="19">
        <f t="shared" si="16"/>
        <v>0.27888056954049456</v>
      </c>
      <c r="AW15" s="19">
        <f t="shared" si="16"/>
        <v>0.25071160883339472</v>
      </c>
      <c r="AX15" s="19">
        <f t="shared" si="16"/>
        <v>0.27152747257511711</v>
      </c>
      <c r="AY15" s="19">
        <f t="shared" si="16"/>
        <v>0.30208551526235472</v>
      </c>
      <c r="AZ15" s="19">
        <f t="shared" si="16"/>
        <v>0.32876050703791138</v>
      </c>
      <c r="BA15" s="19">
        <f t="shared" si="16"/>
        <v>0.42644480233507598</v>
      </c>
      <c r="BB15" s="19">
        <f t="shared" si="16"/>
        <v>0.44709820920258347</v>
      </c>
      <c r="BC15" s="19">
        <f t="shared" si="16"/>
        <v>0.45778699819982394</v>
      </c>
      <c r="BD15" s="19">
        <f t="shared" si="16"/>
        <v>0.47648599353428844</v>
      </c>
      <c r="BE15" s="19">
        <f t="shared" si="16"/>
        <v>0.46133060563797046</v>
      </c>
      <c r="BF15" s="19">
        <f t="shared" si="16"/>
        <v>0.42656261411821972</v>
      </c>
      <c r="BG15" s="19">
        <f t="shared" si="16"/>
        <v>0.43537867477304326</v>
      </c>
      <c r="BH15" s="19">
        <f t="shared" si="16"/>
        <v>0.43693743571505106</v>
      </c>
      <c r="BI15" s="19">
        <f t="shared" si="16"/>
        <v>0.58713497803733228</v>
      </c>
      <c r="BJ15" s="19">
        <f t="shared" si="16"/>
        <v>0.57533454262799699</v>
      </c>
      <c r="BK15" s="19">
        <f t="shared" si="16"/>
        <v>0.59789318622337562</v>
      </c>
      <c r="BL15" s="19">
        <f t="shared" si="16"/>
        <v>0.62323971489762431</v>
      </c>
      <c r="BM15" s="19">
        <f t="shared" si="16"/>
        <v>0.62090751727946292</v>
      </c>
      <c r="BN15" s="19">
        <f t="shared" si="16"/>
        <v>0.64324105307484802</v>
      </c>
      <c r="BO15" s="19">
        <f t="shared" si="16"/>
        <v>0.67230021411283092</v>
      </c>
      <c r="BP15" s="19">
        <f t="shared" si="16"/>
        <v>0.68046472333315933</v>
      </c>
      <c r="BQ15" s="19">
        <f t="shared" si="16"/>
        <v>0.67225983421827351</v>
      </c>
      <c r="BR15" s="19">
        <f t="shared" si="16"/>
        <v>0.68264228014836559</v>
      </c>
      <c r="BS15" s="19">
        <f t="shared" si="16"/>
        <v>0.65411174410160555</v>
      </c>
      <c r="BT15" s="19">
        <f t="shared" si="16"/>
        <v>0.63447181883720671</v>
      </c>
      <c r="BU15" s="19">
        <f t="shared" si="16"/>
        <v>0.52341982998317471</v>
      </c>
      <c r="BV15" s="19">
        <f t="shared" si="16"/>
        <v>0.52874847975233052</v>
      </c>
      <c r="BW15" s="19">
        <f t="shared" si="16"/>
        <v>0.51778492780160823</v>
      </c>
      <c r="BX15" s="19">
        <f t="shared" si="16"/>
        <v>0.4969869129676121</v>
      </c>
      <c r="BY15" s="19">
        <f t="shared" si="16"/>
        <v>0.49543302766938457</v>
      </c>
      <c r="BZ15" s="19">
        <f t="shared" si="16"/>
        <v>0.48299710979613519</v>
      </c>
      <c r="CA15" s="19">
        <f t="shared" si="16"/>
        <v>0.47861844584862334</v>
      </c>
      <c r="CB15" s="19">
        <f t="shared" si="16"/>
        <v>0.50564466074420555</v>
      </c>
      <c r="CC15" s="19">
        <f t="shared" si="16"/>
        <v>0.44907537613256765</v>
      </c>
      <c r="CD15" s="19">
        <f t="shared" si="16"/>
        <v>0.41935789340992247</v>
      </c>
      <c r="CE15" s="19">
        <f t="shared" si="16"/>
        <v>0.43393901204636198</v>
      </c>
      <c r="CF15" s="19">
        <f t="shared" si="16"/>
        <v>0.42374272210037023</v>
      </c>
      <c r="CG15" s="19">
        <f t="shared" si="16"/>
        <v>0.39778366804058329</v>
      </c>
      <c r="CH15" s="19">
        <f t="shared" si="16"/>
        <v>0.39403186731877504</v>
      </c>
      <c r="CI15" s="19">
        <f t="shared" si="16"/>
        <v>0.37639285929587851</v>
      </c>
      <c r="CJ15" s="19">
        <f t="shared" si="16"/>
        <v>0.36306843572966185</v>
      </c>
      <c r="CK15" s="19">
        <f t="shared" si="16"/>
        <v>0.37352773679650864</v>
      </c>
    </row>
    <row r="17" spans="2:89" x14ac:dyDescent="0.2">
      <c r="B17" s="20" t="s">
        <v>15</v>
      </c>
      <c r="C17" s="21"/>
      <c r="D17" s="21">
        <f ca="1">1+D13/D9</f>
        <v>0.93120919917498668</v>
      </c>
      <c r="E17" s="21">
        <f ca="1">1+E13/E9</f>
        <v>0.96929918118322589</v>
      </c>
      <c r="F17" s="21">
        <f ca="1">1+F13/F9</f>
        <v>0.96709309473033023</v>
      </c>
      <c r="G17" s="22">
        <f ca="1">1+G13/G9</f>
        <v>0.96442518628661356</v>
      </c>
      <c r="H17" s="3"/>
      <c r="I17" s="23"/>
      <c r="J17" s="21">
        <f t="shared" ref="J17:AB17" si="17">1+J13*4/J9</f>
        <v>0.88804324598459916</v>
      </c>
      <c r="K17" s="21">
        <f t="shared" si="17"/>
        <v>0.9728959808855695</v>
      </c>
      <c r="L17" s="21">
        <f t="shared" si="17"/>
        <v>0.9079723567936292</v>
      </c>
      <c r="M17" s="21">
        <f t="shared" si="17"/>
        <v>0.89776250793768564</v>
      </c>
      <c r="N17" s="21">
        <f t="shared" si="17"/>
        <v>0.96231929401735872</v>
      </c>
      <c r="O17" s="21">
        <f t="shared" si="17"/>
        <v>0.93518254646196597</v>
      </c>
      <c r="P17" s="21">
        <f t="shared" si="17"/>
        <v>0.95665377567057375</v>
      </c>
      <c r="Q17" s="21">
        <f t="shared" si="17"/>
        <v>0.99036981467897678</v>
      </c>
      <c r="R17" s="21">
        <f t="shared" si="17"/>
        <v>0.97864341784910946</v>
      </c>
      <c r="S17" s="21">
        <f t="shared" si="17"/>
        <v>0.95353484666033572</v>
      </c>
      <c r="T17" s="21">
        <f t="shared" si="17"/>
        <v>0.97609324452558277</v>
      </c>
      <c r="U17" s="21">
        <f t="shared" si="17"/>
        <v>0.97339560065898967</v>
      </c>
      <c r="V17" s="21">
        <f t="shared" si="17"/>
        <v>0.96361072149903282</v>
      </c>
      <c r="W17" s="21">
        <f t="shared" si="17"/>
        <v>0.97486007367813554</v>
      </c>
      <c r="X17" s="21">
        <f t="shared" si="17"/>
        <v>0.97509618714171331</v>
      </c>
      <c r="Y17" s="21">
        <f t="shared" si="17"/>
        <v>0.97784108010466353</v>
      </c>
      <c r="Z17" s="21">
        <f t="shared" si="17"/>
        <v>0.96802992811528832</v>
      </c>
      <c r="AA17" s="22">
        <f t="shared" si="17"/>
        <v>0.96463778385051857</v>
      </c>
      <c r="AB17" s="22">
        <f t="shared" si="17"/>
        <v>0.96614283229567455</v>
      </c>
      <c r="AC17" s="3"/>
      <c r="AD17" s="23"/>
      <c r="AE17" s="21">
        <f t="shared" ref="AE17:CK17" si="18">1+AE13*12/AE9</f>
        <v>0.79847143547335242</v>
      </c>
      <c r="AF17" s="21">
        <f t="shared" si="18"/>
        <v>0.74833286882566563</v>
      </c>
      <c r="AG17" s="21">
        <f t="shared" si="18"/>
        <v>0.92638235470535935</v>
      </c>
      <c r="AH17" s="21">
        <f t="shared" si="18"/>
        <v>0.91565828466357879</v>
      </c>
      <c r="AI17" s="21">
        <f t="shared" si="18"/>
        <v>0.81963772754914144</v>
      </c>
      <c r="AJ17" s="21">
        <f t="shared" si="18"/>
        <v>0.8970060478729166</v>
      </c>
      <c r="AK17" s="21">
        <f t="shared" si="18"/>
        <v>1.0903335055523944</v>
      </c>
      <c r="AL17" s="21">
        <f t="shared" si="18"/>
        <v>0.93343895458935511</v>
      </c>
      <c r="AM17" s="21">
        <f t="shared" si="18"/>
        <v>0.91116550226678883</v>
      </c>
      <c r="AN17" s="21">
        <f t="shared" si="18"/>
        <v>0.9131291061206861</v>
      </c>
      <c r="AO17" s="21">
        <f t="shared" si="18"/>
        <v>0.897983226014063</v>
      </c>
      <c r="AP17" s="21">
        <f t="shared" si="18"/>
        <v>0.90216656194694322</v>
      </c>
      <c r="AQ17" s="21">
        <f t="shared" si="18"/>
        <v>0.85493222815402348</v>
      </c>
      <c r="AR17" s="21">
        <f t="shared" si="18"/>
        <v>0.93672074113533565</v>
      </c>
      <c r="AS17" s="21">
        <f t="shared" si="18"/>
        <v>0.97421531193608546</v>
      </c>
      <c r="AT17" s="21">
        <f t="shared" si="18"/>
        <v>0.9680752016709635</v>
      </c>
      <c r="AU17" s="21">
        <f t="shared" si="18"/>
        <v>0.95183048731180342</v>
      </c>
      <c r="AV17" s="21">
        <f t="shared" si="18"/>
        <v>0.9202219294965972</v>
      </c>
      <c r="AW17" s="21">
        <f t="shared" si="18"/>
        <v>0.93801930764983832</v>
      </c>
      <c r="AX17" s="21">
        <f t="shared" si="18"/>
        <v>0.95149998662326651</v>
      </c>
      <c r="AY17" s="21">
        <f t="shared" si="18"/>
        <v>0.95271668087473227</v>
      </c>
      <c r="AZ17" s="21">
        <f t="shared" si="18"/>
        <v>0.92999449696318903</v>
      </c>
      <c r="BA17" s="21">
        <f t="shared" si="18"/>
        <v>0.98868461609980429</v>
      </c>
      <c r="BB17" s="21">
        <f t="shared" si="18"/>
        <v>0.95945571159815279</v>
      </c>
      <c r="BC17" s="21">
        <f t="shared" si="18"/>
        <v>0.94254058694042031</v>
      </c>
      <c r="BD17" s="21">
        <f t="shared" si="18"/>
        <v>1.0679307745515447</v>
      </c>
      <c r="BE17" s="21">
        <f t="shared" si="18"/>
        <v>0.95995533360612817</v>
      </c>
      <c r="BF17" s="21">
        <f t="shared" si="18"/>
        <v>1.000420559092793</v>
      </c>
      <c r="BG17" s="21">
        <f t="shared" si="18"/>
        <v>0.97727654351343962</v>
      </c>
      <c r="BH17" s="21">
        <f t="shared" si="18"/>
        <v>0.95703344890156739</v>
      </c>
      <c r="BI17" s="21">
        <f t="shared" si="18"/>
        <v>0.94966311797033631</v>
      </c>
      <c r="BJ17" s="21">
        <f t="shared" si="18"/>
        <v>0.961560377615024</v>
      </c>
      <c r="BK17" s="21">
        <f t="shared" si="18"/>
        <v>0.97516207258587262</v>
      </c>
      <c r="BL17" s="21">
        <f t="shared" si="18"/>
        <v>0.98794261372565584</v>
      </c>
      <c r="BM17" s="21">
        <f t="shared" si="18"/>
        <v>0.96771912453777131</v>
      </c>
      <c r="BN17" s="21">
        <f t="shared" si="18"/>
        <v>0.97299519603828177</v>
      </c>
      <c r="BO17" s="21">
        <f t="shared" si="18"/>
        <v>0.97884475523644765</v>
      </c>
      <c r="BP17" s="21">
        <f t="shared" si="18"/>
        <v>0.9707826351165838</v>
      </c>
      <c r="BQ17" s="21">
        <f t="shared" si="18"/>
        <v>0.98736759825462639</v>
      </c>
      <c r="BR17" s="21">
        <f t="shared" si="18"/>
        <v>0.96260964614254352</v>
      </c>
      <c r="BS17" s="21">
        <f t="shared" si="18"/>
        <v>0.94638539909421016</v>
      </c>
      <c r="BT17" s="21">
        <f t="shared" si="18"/>
        <v>0.99472818339816815</v>
      </c>
      <c r="BU17" s="21">
        <f t="shared" si="18"/>
        <v>0.97387323104083401</v>
      </c>
      <c r="BV17" s="21">
        <f t="shared" si="18"/>
        <v>0.95906475280998627</v>
      </c>
      <c r="BW17" s="21">
        <f t="shared" si="18"/>
        <v>0.98696330349576944</v>
      </c>
      <c r="BX17" s="21">
        <f t="shared" si="18"/>
        <v>0.97529442159450674</v>
      </c>
      <c r="BY17" s="21">
        <f t="shared" si="18"/>
        <v>0.9651618134810569</v>
      </c>
      <c r="BZ17" s="21">
        <f t="shared" si="18"/>
        <v>0.98039834596015285</v>
      </c>
      <c r="CA17" s="21">
        <f t="shared" si="18"/>
        <v>0.98058135810850666</v>
      </c>
      <c r="CB17" s="21">
        <f t="shared" si="18"/>
        <v>0.97423927992052661</v>
      </c>
      <c r="CC17" s="21">
        <f t="shared" si="18"/>
        <v>0.9770620878790155</v>
      </c>
      <c r="CD17" s="21">
        <f t="shared" si="18"/>
        <v>0.9632499212060236</v>
      </c>
      <c r="CE17" s="21">
        <f t="shared" si="18"/>
        <v>0.96425342242749412</v>
      </c>
      <c r="CF17" s="21">
        <f t="shared" si="18"/>
        <v>0.96513875877579836</v>
      </c>
      <c r="CG17" s="21">
        <f t="shared" si="18"/>
        <v>0.96913737104179787</v>
      </c>
      <c r="CH17" s="21">
        <f t="shared" si="18"/>
        <v>0.9614441679553416</v>
      </c>
      <c r="CI17" s="21">
        <f t="shared" si="18"/>
        <v>0.9855405712687848</v>
      </c>
      <c r="CJ17" s="21">
        <f t="shared" si="18"/>
        <v>0.96445544610490075</v>
      </c>
      <c r="CK17" s="22">
        <f t="shared" si="18"/>
        <v>0.94987467784456969</v>
      </c>
    </row>
    <row r="18" spans="2:89" x14ac:dyDescent="0.2">
      <c r="B18" s="24" t="s">
        <v>16</v>
      </c>
      <c r="C18" s="25"/>
      <c r="D18" s="25">
        <f ca="1">1+SUM(D12:D13)/D9</f>
        <v>0.62909419841315561</v>
      </c>
      <c r="E18" s="25">
        <f ca="1">1+SUM(E12:E13)/E9</f>
        <v>0.68315310597071099</v>
      </c>
      <c r="F18" s="25">
        <f ca="1">1+SUM(F12:F13)/F9</f>
        <v>0.75179196303559337</v>
      </c>
      <c r="G18" s="26">
        <f ca="1">1+SUM(G12:G13)/G9</f>
        <v>0.75232611099528923</v>
      </c>
      <c r="H18" s="3"/>
      <c r="I18" s="27"/>
      <c r="J18" s="25">
        <f t="shared" ref="J18:V18" si="19">1+SUM(J12:J13)*4/J9</f>
        <v>0.60468637541745429</v>
      </c>
      <c r="K18" s="25">
        <f t="shared" si="19"/>
        <v>0.64940410515506386</v>
      </c>
      <c r="L18" s="25">
        <f t="shared" si="19"/>
        <v>0.5074538358132753</v>
      </c>
      <c r="M18" s="25">
        <f t="shared" si="19"/>
        <v>0.63231382912137057</v>
      </c>
      <c r="N18" s="25">
        <f t="shared" si="19"/>
        <v>0.66571500284756202</v>
      </c>
      <c r="O18" s="25">
        <f t="shared" si="19"/>
        <v>0.69899167817845764</v>
      </c>
      <c r="P18" s="25">
        <f t="shared" si="19"/>
        <v>0.68466568404665717</v>
      </c>
      <c r="Q18" s="25">
        <f t="shared" si="19"/>
        <v>0.68589101705366295</v>
      </c>
      <c r="R18" s="25">
        <f t="shared" si="19"/>
        <v>0.72335054147818145</v>
      </c>
      <c r="S18" s="25">
        <f t="shared" si="19"/>
        <v>0.72495115035176239</v>
      </c>
      <c r="T18" s="25">
        <f t="shared" si="19"/>
        <v>0.77309166373048799</v>
      </c>
      <c r="U18" s="25">
        <f t="shared" si="19"/>
        <v>0.81066640087329833</v>
      </c>
      <c r="V18" s="25">
        <f t="shared" si="19"/>
        <v>0.77735633279536664</v>
      </c>
      <c r="W18" s="25">
        <f t="shared" ref="W18:AB18" si="20">1+SUM(W12:W13)*4/W9</f>
        <v>0.7888412109645776</v>
      </c>
      <c r="X18" s="25">
        <f t="shared" si="20"/>
        <v>0.7807508237020695</v>
      </c>
      <c r="Y18" s="25">
        <f t="shared" si="20"/>
        <v>0.81529876200444962</v>
      </c>
      <c r="Z18" s="25">
        <f t="shared" si="20"/>
        <v>0.72258356828994841</v>
      </c>
      <c r="AA18" s="26">
        <f t="shared" si="20"/>
        <v>0.81307192674439821</v>
      </c>
      <c r="AB18" s="26">
        <f t="shared" si="20"/>
        <v>0.78163296757423983</v>
      </c>
      <c r="AC18" s="3"/>
      <c r="AD18" s="27"/>
      <c r="AE18" s="25">
        <f t="shared" ref="AE18:CK18" si="21">1+SUM(AE12:AE13)*12/AE9</f>
        <v>0.50386292666145627</v>
      </c>
      <c r="AF18" s="25">
        <f t="shared" si="21"/>
        <v>0.4754031840675943</v>
      </c>
      <c r="AG18" s="25">
        <f t="shared" si="21"/>
        <v>0.64947688935273717</v>
      </c>
      <c r="AH18" s="25">
        <f t="shared" si="21"/>
        <v>0.63000351103914776</v>
      </c>
      <c r="AI18" s="25">
        <f t="shared" si="21"/>
        <v>0.52805620620471116</v>
      </c>
      <c r="AJ18" s="25">
        <f t="shared" si="21"/>
        <v>0.56759673717558856</v>
      </c>
      <c r="AK18" s="25">
        <f t="shared" si="21"/>
        <v>0.80861030755157337</v>
      </c>
      <c r="AL18" s="25">
        <f t="shared" si="21"/>
        <v>0.57481968392090821</v>
      </c>
      <c r="AM18" s="25">
        <f t="shared" si="21"/>
        <v>0.59286611534646028</v>
      </c>
      <c r="AN18" s="25">
        <f t="shared" si="21"/>
        <v>0.6198792071436825</v>
      </c>
      <c r="AO18" s="25">
        <f t="shared" si="21"/>
        <v>0.30035939852810478</v>
      </c>
      <c r="AP18" s="25">
        <f t="shared" si="21"/>
        <v>0.71337770120615429</v>
      </c>
      <c r="AQ18" s="25">
        <f t="shared" si="21"/>
        <v>0.60353654660267075</v>
      </c>
      <c r="AR18" s="25">
        <f t="shared" si="21"/>
        <v>0.58337084755476842</v>
      </c>
      <c r="AS18" s="25">
        <f t="shared" si="21"/>
        <v>0.81935083982924861</v>
      </c>
      <c r="AT18" s="25">
        <f t="shared" si="21"/>
        <v>0.81223127990976318</v>
      </c>
      <c r="AU18" s="25">
        <f t="shared" si="21"/>
        <v>0.4393702591670916</v>
      </c>
      <c r="AV18" s="25">
        <f t="shared" si="21"/>
        <v>0.78006735209358113</v>
      </c>
      <c r="AW18" s="25">
        <f t="shared" si="21"/>
        <v>0.63709726086562668</v>
      </c>
      <c r="AX18" s="25">
        <f t="shared" si="21"/>
        <v>0.70481752447876733</v>
      </c>
      <c r="AY18" s="25">
        <f t="shared" si="21"/>
        <v>0.66070925973475503</v>
      </c>
      <c r="AZ18" s="25">
        <f t="shared" si="21"/>
        <v>0.5837263866745469</v>
      </c>
      <c r="BA18" s="25">
        <f t="shared" si="21"/>
        <v>0.82211820967025084</v>
      </c>
      <c r="BB18" s="25">
        <f t="shared" si="21"/>
        <v>0.68724298365336489</v>
      </c>
      <c r="BC18" s="25">
        <f t="shared" si="21"/>
        <v>0.53476355315642266</v>
      </c>
      <c r="BD18" s="25">
        <f t="shared" si="21"/>
        <v>0.84710807684287692</v>
      </c>
      <c r="BE18" s="25">
        <f t="shared" si="21"/>
        <v>0.6986934943076144</v>
      </c>
      <c r="BF18" s="25">
        <f t="shared" si="21"/>
        <v>0.82314779910182501</v>
      </c>
      <c r="BG18" s="25">
        <f t="shared" si="21"/>
        <v>0.67999806926282536</v>
      </c>
      <c r="BH18" s="25">
        <f t="shared" si="21"/>
        <v>0.79420066533149558</v>
      </c>
      <c r="BI18" s="25">
        <f t="shared" si="21"/>
        <v>0.74400935401040469</v>
      </c>
      <c r="BJ18" s="25">
        <f t="shared" si="21"/>
        <v>0.69242240920502929</v>
      </c>
      <c r="BK18" s="25">
        <f t="shared" si="21"/>
        <v>0.76833859620865574</v>
      </c>
      <c r="BL18" s="25">
        <f t="shared" si="21"/>
        <v>0.78878555815756424</v>
      </c>
      <c r="BM18" s="25">
        <f t="shared" si="21"/>
        <v>0.78304207552705585</v>
      </c>
      <c r="BN18" s="25">
        <f t="shared" si="21"/>
        <v>0.83630941984429108</v>
      </c>
      <c r="BO18" s="25">
        <f t="shared" si="21"/>
        <v>0.81038986072488461</v>
      </c>
      <c r="BP18" s="25">
        <f t="shared" si="21"/>
        <v>0.80306938129394534</v>
      </c>
      <c r="BQ18" s="25">
        <f t="shared" si="21"/>
        <v>0.80689579856537585</v>
      </c>
      <c r="BR18" s="25">
        <f t="shared" si="21"/>
        <v>0.81882749528982357</v>
      </c>
      <c r="BS18" s="25">
        <f t="shared" si="21"/>
        <v>0.73365456219464953</v>
      </c>
      <c r="BT18" s="25">
        <f t="shared" si="21"/>
        <v>0.86450301348314829</v>
      </c>
      <c r="BU18" s="25">
        <f t="shared" si="21"/>
        <v>0.84489707084874888</v>
      </c>
      <c r="BV18" s="25">
        <f t="shared" si="21"/>
        <v>0.68002547930762836</v>
      </c>
      <c r="BW18" s="25">
        <f t="shared" si="21"/>
        <v>0.89012074870832947</v>
      </c>
      <c r="BX18" s="25">
        <f t="shared" si="21"/>
        <v>0.84367655797562724</v>
      </c>
      <c r="BY18" s="25">
        <f t="shared" si="21"/>
        <v>0.62883335653236494</v>
      </c>
      <c r="BZ18" s="25">
        <f t="shared" si="21"/>
        <v>0.86198508663645435</v>
      </c>
      <c r="CA18" s="25">
        <f t="shared" si="21"/>
        <v>0.8239376536251779</v>
      </c>
      <c r="CB18" s="25">
        <f t="shared" si="21"/>
        <v>0.77491902256354861</v>
      </c>
      <c r="CC18" s="25">
        <f t="shared" si="21"/>
        <v>0.55753471848270997</v>
      </c>
      <c r="CD18" s="25">
        <f t="shared" si="21"/>
        <v>0.83807319987549223</v>
      </c>
      <c r="CE18" s="25">
        <f t="shared" si="21"/>
        <v>0.7753247636657925</v>
      </c>
      <c r="CF18" s="25">
        <f t="shared" si="21"/>
        <v>0.85128180867603065</v>
      </c>
      <c r="CG18" s="25">
        <f t="shared" si="21"/>
        <v>0.77763829920549732</v>
      </c>
      <c r="CH18" s="25">
        <f t="shared" si="21"/>
        <v>0.82010144403826268</v>
      </c>
      <c r="CI18" s="25">
        <f t="shared" si="21"/>
        <v>0.80304214549032138</v>
      </c>
      <c r="CJ18" s="25">
        <f t="shared" si="21"/>
        <v>0.76752393607272329</v>
      </c>
      <c r="CK18" s="26">
        <f t="shared" si="21"/>
        <v>0.78130806495320115</v>
      </c>
    </row>
    <row r="19" spans="2:89" x14ac:dyDescent="0.2">
      <c r="B19" s="28" t="s">
        <v>17</v>
      </c>
      <c r="C19" s="29"/>
      <c r="D19" s="29">
        <f ca="1">1+SUM(D11:D13)/D9</f>
        <v>1.0941735974955407</v>
      </c>
      <c r="E19" s="29">
        <f ca="1">1+SUM(E11:E13)/E9</f>
        <v>1.2302993015819998</v>
      </c>
      <c r="F19" s="29">
        <f ca="1">1+SUM(F11:F13)/F9</f>
        <v>1.2532044972160263</v>
      </c>
      <c r="G19" s="30">
        <f ca="1">1+SUM(G11:G13)/G9</f>
        <v>1.0801799884668204</v>
      </c>
      <c r="H19" s="3"/>
      <c r="I19" s="31"/>
      <c r="J19" s="29">
        <f t="shared" ref="J19:V19" si="22">1+SUM(J11:J13)*4/J9</f>
        <v>0.83372359611764335</v>
      </c>
      <c r="K19" s="29">
        <f t="shared" si="22"/>
        <v>0.87409082745746602</v>
      </c>
      <c r="L19" s="29">
        <f t="shared" si="22"/>
        <v>0.7042409068098745</v>
      </c>
      <c r="M19" s="29">
        <f t="shared" si="22"/>
        <v>0.97026716522701317</v>
      </c>
      <c r="N19" s="29">
        <f t="shared" si="22"/>
        <v>1.0860074631535999</v>
      </c>
      <c r="O19" s="29">
        <f t="shared" si="22"/>
        <v>1.0693016442622298</v>
      </c>
      <c r="P19" s="29">
        <f t="shared" si="22"/>
        <v>1.1806373361981268</v>
      </c>
      <c r="Q19" s="29">
        <f t="shared" si="22"/>
        <v>1.0127337686779325</v>
      </c>
      <c r="R19" s="29">
        <f t="shared" si="22"/>
        <v>1.1492932171809258</v>
      </c>
      <c r="S19" s="29">
        <f t="shared" si="22"/>
        <v>1.1838303986840391</v>
      </c>
      <c r="T19" s="29">
        <f t="shared" si="22"/>
        <v>1.3677105741080156</v>
      </c>
      <c r="U19" s="29">
        <f t="shared" si="22"/>
        <v>1.2369647361506031</v>
      </c>
      <c r="V19" s="29">
        <f t="shared" si="22"/>
        <v>1.1880309000895137</v>
      </c>
      <c r="W19" s="29">
        <f t="shared" ref="W19:AB19" si="23">1+SUM(W11:W13)*4/W9</f>
        <v>1.2670085957713639</v>
      </c>
      <c r="X19" s="29">
        <f t="shared" si="23"/>
        <v>1.1763840154711434</v>
      </c>
      <c r="Y19" s="29">
        <f t="shared" si="23"/>
        <v>1.08041413823039</v>
      </c>
      <c r="Z19" s="29">
        <f t="shared" si="23"/>
        <v>1.006129937112191</v>
      </c>
      <c r="AA19" s="30">
        <f t="shared" si="23"/>
        <v>1.0734285622815352</v>
      </c>
      <c r="AB19" s="30">
        <f t="shared" si="23"/>
        <v>1.1165571782259223</v>
      </c>
      <c r="AC19" s="3"/>
      <c r="AD19" s="31"/>
      <c r="AE19" s="29">
        <f t="shared" ref="AE19:CK19" si="24">1+SUM(AE11:AE13)*12/AE9</f>
        <v>0.83643940105427039</v>
      </c>
      <c r="AF19" s="29">
        <f t="shared" si="24"/>
        <v>0.76772288757572937</v>
      </c>
      <c r="AG19" s="29">
        <f t="shared" si="24"/>
        <v>0.86524789523425749</v>
      </c>
      <c r="AH19" s="29">
        <f t="shared" si="24"/>
        <v>0.76879935098386165</v>
      </c>
      <c r="AI19" s="29">
        <f t="shared" si="24"/>
        <v>0.86516919899097067</v>
      </c>
      <c r="AJ19" s="29">
        <f t="shared" si="24"/>
        <v>0.69118468134436828</v>
      </c>
      <c r="AK19" s="29">
        <f t="shared" si="24"/>
        <v>1.0765550311599912</v>
      </c>
      <c r="AL19" s="29">
        <f t="shared" si="24"/>
        <v>0.8574070595130443</v>
      </c>
      <c r="AM19" s="29">
        <f t="shared" si="24"/>
        <v>0.7275794574151615</v>
      </c>
      <c r="AN19" s="29">
        <f t="shared" si="24"/>
        <v>0.79166297913816375</v>
      </c>
      <c r="AO19" s="29">
        <f t="shared" si="24"/>
        <v>0.58817338094424154</v>
      </c>
      <c r="AP19" s="29">
        <f t="shared" si="24"/>
        <v>0.84345530770503474</v>
      </c>
      <c r="AQ19" s="29">
        <f t="shared" si="24"/>
        <v>0.91536641474180236</v>
      </c>
      <c r="AR19" s="29">
        <f t="shared" si="24"/>
        <v>1.1508342569062637</v>
      </c>
      <c r="AS19" s="29">
        <f t="shared" si="24"/>
        <v>1.0101162022992622</v>
      </c>
      <c r="AT19" s="29">
        <f t="shared" si="24"/>
        <v>1.185730454172085</v>
      </c>
      <c r="AU19" s="29">
        <f t="shared" si="24"/>
        <v>1.0471296327661852</v>
      </c>
      <c r="AV19" s="29">
        <f t="shared" si="24"/>
        <v>1.1298585270583745</v>
      </c>
      <c r="AW19" s="29">
        <f t="shared" si="24"/>
        <v>0.84552609930070077</v>
      </c>
      <c r="AX19" s="29">
        <f t="shared" si="24"/>
        <v>1.2288320014840801</v>
      </c>
      <c r="AY19" s="29">
        <f t="shared" si="24"/>
        <v>1.1019615647513854</v>
      </c>
      <c r="AZ19" s="29">
        <f t="shared" si="24"/>
        <v>1.0297237170010489</v>
      </c>
      <c r="BA19" s="29">
        <f t="shared" si="24"/>
        <v>1.3953955575207886</v>
      </c>
      <c r="BB19" s="29">
        <f t="shared" si="24"/>
        <v>0.95637903091791021</v>
      </c>
      <c r="BC19" s="29">
        <f t="shared" si="24"/>
        <v>0.82709702421410958</v>
      </c>
      <c r="BD19" s="29">
        <f t="shared" si="24"/>
        <v>1.2498100951178501</v>
      </c>
      <c r="BE19" s="29">
        <f t="shared" si="24"/>
        <v>1.1360214996586606</v>
      </c>
      <c r="BF19" s="29">
        <f t="shared" si="24"/>
        <v>1.0765158171828537</v>
      </c>
      <c r="BG19" s="29">
        <f t="shared" si="24"/>
        <v>1.2156773598279189</v>
      </c>
      <c r="BH19" s="29">
        <f t="shared" si="24"/>
        <v>1.2241660319894154</v>
      </c>
      <c r="BI19" s="29">
        <f t="shared" si="24"/>
        <v>1.1730686874075626</v>
      </c>
      <c r="BJ19" s="29">
        <f t="shared" si="24"/>
        <v>1.1284974098514144</v>
      </c>
      <c r="BK19" s="29">
        <f t="shared" si="24"/>
        <v>1.2632737074965577</v>
      </c>
      <c r="BL19" s="29">
        <f t="shared" si="24"/>
        <v>1.3483616757765682</v>
      </c>
      <c r="BM19" s="29">
        <f t="shared" si="24"/>
        <v>1.4507296291479284</v>
      </c>
      <c r="BN19" s="29">
        <f t="shared" si="24"/>
        <v>1.1220373509790806</v>
      </c>
      <c r="BO19" s="29">
        <f t="shared" si="24"/>
        <v>1.1406528015478434</v>
      </c>
      <c r="BP19" s="29">
        <f t="shared" si="24"/>
        <v>1.4180131703443255</v>
      </c>
      <c r="BQ19" s="29">
        <f t="shared" si="24"/>
        <v>1.259860983858303</v>
      </c>
      <c r="BR19" s="29">
        <f t="shared" si="24"/>
        <v>1.2051975458203843</v>
      </c>
      <c r="BS19" s="29">
        <f t="shared" si="24"/>
        <v>1.0849928307873475</v>
      </c>
      <c r="BT19" s="29">
        <f t="shared" si="24"/>
        <v>1.1796927893433837</v>
      </c>
      <c r="BU19" s="29">
        <f t="shared" si="24"/>
        <v>1.334925441807898</v>
      </c>
      <c r="BV19" s="29">
        <f t="shared" si="24"/>
        <v>1.2624645032943305</v>
      </c>
      <c r="BW19" s="29">
        <f t="shared" si="24"/>
        <v>1.1680244137042981</v>
      </c>
      <c r="BX19" s="29">
        <f t="shared" si="24"/>
        <v>1.2127298174254113</v>
      </c>
      <c r="BY19" s="29">
        <f t="shared" si="24"/>
        <v>1.13748156792091</v>
      </c>
      <c r="BZ19" s="29">
        <f t="shared" si="24"/>
        <v>1.0953961754054355</v>
      </c>
      <c r="CA19" s="29">
        <f t="shared" si="24"/>
        <v>0.993826807821934</v>
      </c>
      <c r="CB19" s="29">
        <f t="shared" si="24"/>
        <v>1.1448158725235311</v>
      </c>
      <c r="CC19" s="29">
        <f t="shared" si="24"/>
        <v>0.85230809951143383</v>
      </c>
      <c r="CD19" s="29">
        <f t="shared" si="24"/>
        <v>1.0507138775452014</v>
      </c>
      <c r="CE19" s="29">
        <f t="shared" si="24"/>
        <v>1.113670991523857</v>
      </c>
      <c r="CF19" s="29">
        <f t="shared" si="24"/>
        <v>1.0960686119285334</v>
      </c>
      <c r="CG19" s="29">
        <f t="shared" si="24"/>
        <v>1.0333718949507065</v>
      </c>
      <c r="CH19" s="29">
        <f t="shared" si="24"/>
        <v>1.0873913023746429</v>
      </c>
      <c r="CI19" s="29">
        <f t="shared" si="24"/>
        <v>1.0091529303767335</v>
      </c>
      <c r="CJ19" s="29">
        <f t="shared" si="24"/>
        <v>1.0111196972804986</v>
      </c>
      <c r="CK19" s="30">
        <f t="shared" si="24"/>
        <v>1.3220502431225585</v>
      </c>
    </row>
    <row r="21" spans="2:89" x14ac:dyDescent="0.2">
      <c r="B21" s="20" t="s">
        <v>18</v>
      </c>
      <c r="C21" s="18">
        <f>SUM(C10:C13)</f>
        <v>2792132.107606323</v>
      </c>
      <c r="D21" s="18">
        <f ca="1">SUM(D10:D13)</f>
        <v>1495657.502748356</v>
      </c>
      <c r="E21" s="18">
        <f ca="1">SUM(E10:E13)</f>
        <v>3106355.936760603</v>
      </c>
      <c r="F21" s="18">
        <f ca="1">SUM(F10:F13)</f>
        <v>4017607.3588484116</v>
      </c>
      <c r="G21" s="32">
        <f ca="1">SUM(G10:G13)</f>
        <v>4529730.4604452923</v>
      </c>
      <c r="H21" s="3"/>
      <c r="I21" s="33">
        <f>SUM(I10:I13)</f>
        <v>2780790.8198966016</v>
      </c>
      <c r="J21" s="18">
        <f t="shared" ref="J21:AB21" si="25">SUM(J10:J13)</f>
        <v>-43501.014843071986</v>
      </c>
      <c r="K21" s="18">
        <f t="shared" si="25"/>
        <v>125427.56403928035</v>
      </c>
      <c r="L21" s="18">
        <f t="shared" si="25"/>
        <v>-70585.261486487172</v>
      </c>
      <c r="M21" s="18">
        <f t="shared" si="25"/>
        <v>124681.33165387463</v>
      </c>
      <c r="N21" s="18">
        <f t="shared" si="25"/>
        <v>571328.85330194747</v>
      </c>
      <c r="O21" s="18">
        <f t="shared" si="25"/>
        <v>346061.35362930998</v>
      </c>
      <c r="P21" s="18">
        <f t="shared" si="25"/>
        <v>453585.96416322392</v>
      </c>
      <c r="Q21" s="18">
        <f t="shared" si="25"/>
        <v>359598.26023245946</v>
      </c>
      <c r="R21" s="18">
        <f t="shared" si="25"/>
        <v>670773.42869939818</v>
      </c>
      <c r="S21" s="18">
        <f t="shared" si="25"/>
        <v>1133436.2750515561</v>
      </c>
      <c r="T21" s="18">
        <f t="shared" si="25"/>
        <v>942547.97277718922</v>
      </c>
      <c r="U21" s="18">
        <f t="shared" si="25"/>
        <v>902252.63661630813</v>
      </c>
      <c r="V21" s="18">
        <f t="shared" si="25"/>
        <v>968215.64873851242</v>
      </c>
      <c r="W21" s="18">
        <f t="shared" si="25"/>
        <v>976384.77131463145</v>
      </c>
      <c r="X21" s="18">
        <f t="shared" si="25"/>
        <v>1170754.3021789587</v>
      </c>
      <c r="Y21" s="18">
        <f t="shared" si="25"/>
        <v>1441280.9025045978</v>
      </c>
      <c r="Z21" s="18">
        <f t="shared" si="25"/>
        <v>742184.0765673772</v>
      </c>
      <c r="AA21" s="18">
        <f t="shared" si="25"/>
        <v>962848.04829144524</v>
      </c>
      <c r="AB21" s="18">
        <f t="shared" si="25"/>
        <v>1383417.4330818725</v>
      </c>
      <c r="AC21" s="3"/>
      <c r="AD21" s="33">
        <f>SUM(AD10:AD13)</f>
        <v>2814441.0931274863</v>
      </c>
      <c r="AE21" s="18">
        <f t="shared" ref="AE21:CK21" si="26">SUM(AE10:AE13)</f>
        <v>-962.54567668245727</v>
      </c>
      <c r="AF21" s="18">
        <f t="shared" si="26"/>
        <v>-32687.7275542024</v>
      </c>
      <c r="AG21" s="18">
        <f t="shared" si="26"/>
        <v>-2532.4327581982143</v>
      </c>
      <c r="AH21" s="18">
        <f t="shared" si="26"/>
        <v>-43797.828477391762</v>
      </c>
      <c r="AI21" s="18">
        <f t="shared" si="26"/>
        <v>2829.24639251802</v>
      </c>
      <c r="AJ21" s="18">
        <f t="shared" si="26"/>
        <v>-47353.712924050778</v>
      </c>
      <c r="AK21" s="18">
        <f t="shared" si="26"/>
        <v>91522.205153900548</v>
      </c>
      <c r="AL21" s="18">
        <f t="shared" si="26"/>
        <v>81259.071809430578</v>
      </c>
      <c r="AM21" s="18">
        <f t="shared" si="26"/>
        <v>-32937.623360536825</v>
      </c>
      <c r="AN21" s="18">
        <f t="shared" si="26"/>
        <v>3495.1124160558029</v>
      </c>
      <c r="AO21" s="18">
        <f t="shared" si="26"/>
        <v>-41142.750542006135</v>
      </c>
      <c r="AP21" s="18">
        <f t="shared" si="26"/>
        <v>998.93472711070353</v>
      </c>
      <c r="AQ21" s="18">
        <f t="shared" si="26"/>
        <v>26197.66999166162</v>
      </c>
      <c r="AR21" s="18">
        <f t="shared" si="26"/>
        <v>97484.726935102284</v>
      </c>
      <c r="AS21" s="18">
        <f t="shared" si="26"/>
        <v>188952.88313413083</v>
      </c>
      <c r="AT21" s="18">
        <f t="shared" si="26"/>
        <v>225911.67972519025</v>
      </c>
      <c r="AU21" s="18">
        <f t="shared" si="26"/>
        <v>156464.29044262646</v>
      </c>
      <c r="AV21" s="18">
        <f t="shared" si="26"/>
        <v>151403.06000800707</v>
      </c>
      <c r="AW21" s="18">
        <f t="shared" si="26"/>
        <v>18550.460055881213</v>
      </c>
      <c r="AX21" s="18">
        <f t="shared" si="26"/>
        <v>176107.83356542172</v>
      </c>
      <c r="AY21" s="18">
        <f t="shared" si="26"/>
        <v>66444.683115528591</v>
      </c>
      <c r="AZ21" s="18">
        <f t="shared" si="26"/>
        <v>99204.843765003548</v>
      </c>
      <c r="BA21" s="18">
        <f t="shared" si="26"/>
        <v>287936.43728269177</v>
      </c>
      <c r="BB21" s="18">
        <f t="shared" si="26"/>
        <v>73882.652310598729</v>
      </c>
      <c r="BC21" s="18">
        <f t="shared" si="26"/>
        <v>75689.780136013855</v>
      </c>
      <c r="BD21" s="18">
        <f t="shared" si="26"/>
        <v>210025.82778584689</v>
      </c>
      <c r="BE21" s="18">
        <f t="shared" si="26"/>
        <v>221078.98422789725</v>
      </c>
      <c r="BF21" s="18">
        <f t="shared" si="26"/>
        <v>189431.95510760049</v>
      </c>
      <c r="BG21" s="18">
        <f t="shared" si="26"/>
        <v>260262.48936390041</v>
      </c>
      <c r="BH21" s="18">
        <f t="shared" si="26"/>
        <v>224108.63539940162</v>
      </c>
      <c r="BI21" s="18">
        <f t="shared" si="26"/>
        <v>683504.96027457679</v>
      </c>
      <c r="BJ21" s="18">
        <f t="shared" si="26"/>
        <v>225822.67937757773</v>
      </c>
      <c r="BK21" s="18">
        <f t="shared" si="26"/>
        <v>208798.50409500359</v>
      </c>
      <c r="BL21" s="18">
        <f t="shared" si="26"/>
        <v>278027.42633558344</v>
      </c>
      <c r="BM21" s="18">
        <f t="shared" si="26"/>
        <v>455722.04234660236</v>
      </c>
      <c r="BN21" s="18">
        <f t="shared" si="26"/>
        <v>233140.09093979563</v>
      </c>
      <c r="BO21" s="18">
        <f t="shared" si="26"/>
        <v>274103.90942436492</v>
      </c>
      <c r="BP21" s="18">
        <f t="shared" si="26"/>
        <v>395008.63625214738</v>
      </c>
      <c r="BQ21" s="18">
        <f t="shared" si="26"/>
        <v>325702.56777081825</v>
      </c>
      <c r="BR21" s="18">
        <f t="shared" si="26"/>
        <v>376717.70199159021</v>
      </c>
      <c r="BS21" s="18">
        <f t="shared" si="26"/>
        <v>265795.37897610391</v>
      </c>
      <c r="BT21" s="18">
        <f t="shared" si="26"/>
        <v>247805.68339209241</v>
      </c>
      <c r="BU21" s="18">
        <f t="shared" si="26"/>
        <v>346367.31129959482</v>
      </c>
      <c r="BV21" s="18">
        <f t="shared" si="26"/>
        <v>382211.77662294405</v>
      </c>
      <c r="BW21" s="18">
        <f t="shared" si="26"/>
        <v>238338.33452209985</v>
      </c>
      <c r="BX21" s="18">
        <f t="shared" si="26"/>
        <v>262806.93223535665</v>
      </c>
      <c r="BY21" s="18">
        <f t="shared" si="26"/>
        <v>669609.03542150208</v>
      </c>
      <c r="BZ21" s="18">
        <f t="shared" si="26"/>
        <v>244899.68532032182</v>
      </c>
      <c r="CA21" s="18">
        <f t="shared" si="26"/>
        <v>368766.42287973594</v>
      </c>
      <c r="CB21" s="18">
        <f t="shared" si="26"/>
        <v>827614.79430453992</v>
      </c>
      <c r="CC21" s="18">
        <f t="shared" si="26"/>
        <v>-37808.636660386299</v>
      </c>
      <c r="CD21" s="18">
        <f t="shared" si="26"/>
        <v>257217.98510960268</v>
      </c>
      <c r="CE21" s="18">
        <f t="shared" si="26"/>
        <v>522774.7281181608</v>
      </c>
      <c r="CF21" s="18">
        <f t="shared" si="26"/>
        <v>251055.08550786055</v>
      </c>
      <c r="CG21" s="18">
        <f t="shared" si="26"/>
        <v>218648.82838049851</v>
      </c>
      <c r="CH21" s="18">
        <f t="shared" si="26"/>
        <v>493144.13440308609</v>
      </c>
      <c r="CI21" s="18">
        <f t="shared" si="26"/>
        <v>134791.78394128004</v>
      </c>
      <c r="CJ21" s="18">
        <f t="shared" si="26"/>
        <v>209063.89600044023</v>
      </c>
      <c r="CK21" s="32">
        <f t="shared" si="26"/>
        <v>1039561.7531401527</v>
      </c>
    </row>
    <row r="22" spans="2:89" x14ac:dyDescent="0.2">
      <c r="B22" s="28" t="s">
        <v>19</v>
      </c>
      <c r="C22" s="34">
        <f>SUM(C10:C11)</f>
        <v>4180984.0387666873</v>
      </c>
      <c r="D22" s="34">
        <f ca="1">SUM(D10:D11)</f>
        <v>2796524.6769257234</v>
      </c>
      <c r="E22" s="34">
        <f ca="1">SUM(E10:E11)</f>
        <v>4691518.3046193998</v>
      </c>
      <c r="F22" s="34">
        <f ca="1">SUM(F10:F11)</f>
        <v>6030396.9391566841</v>
      </c>
      <c r="G22" s="35">
        <f ca="1">SUM(G10:G11)</f>
        <v>7533244.9220574796</v>
      </c>
      <c r="H22" s="3"/>
      <c r="I22" s="36">
        <f>SUM(I10:I11)</f>
        <v>3080978.9025821905</v>
      </c>
      <c r="J22" s="34">
        <f t="shared" ref="J22:AB22" si="27">SUM(J10:J11)</f>
        <v>301996.14996107121</v>
      </c>
      <c r="K22" s="34">
        <f t="shared" si="27"/>
        <v>428029.39914509316</v>
      </c>
      <c r="L22" s="34">
        <f t="shared" si="27"/>
        <v>369979.58707833226</v>
      </c>
      <c r="M22" s="34">
        <f t="shared" si="27"/>
        <v>447075.09581759537</v>
      </c>
      <c r="N22" s="34">
        <f t="shared" si="27"/>
        <v>874855.6498386116</v>
      </c>
      <c r="O22" s="34">
        <f t="shared" si="27"/>
        <v>662367.01008043601</v>
      </c>
      <c r="P22" s="34">
        <f t="shared" si="27"/>
        <v>812226.92118908069</v>
      </c>
      <c r="Q22" s="34">
        <f t="shared" si="27"/>
        <v>752464.45882529428</v>
      </c>
      <c r="R22" s="34">
        <f t="shared" si="27"/>
        <v>1041658.4623595816</v>
      </c>
      <c r="S22" s="34">
        <f t="shared" si="27"/>
        <v>1548299.3467023936</v>
      </c>
      <c r="T22" s="34">
        <f t="shared" si="27"/>
        <v>1349096.0367321302</v>
      </c>
      <c r="U22" s="34">
        <f t="shared" si="27"/>
        <v>1286092.6405352156</v>
      </c>
      <c r="V22" s="34">
        <f t="shared" si="27"/>
        <v>1469806.0660651326</v>
      </c>
      <c r="W22" s="34">
        <f t="shared" si="27"/>
        <v>1503212.8981632134</v>
      </c>
      <c r="X22" s="34">
        <f t="shared" si="27"/>
        <v>1771285.3343931218</v>
      </c>
      <c r="Y22" s="34">
        <f t="shared" si="27"/>
        <v>2001243.8861144269</v>
      </c>
      <c r="Z22" s="34">
        <f t="shared" si="27"/>
        <v>1683192.5927869072</v>
      </c>
      <c r="AA22" s="34">
        <f t="shared" si="27"/>
        <v>1631599.9048727006</v>
      </c>
      <c r="AB22" s="34">
        <f t="shared" si="27"/>
        <v>2217208.5382834449</v>
      </c>
      <c r="AC22" s="3"/>
      <c r="AD22" s="36">
        <f>SUM(AD10:AD11)</f>
        <v>2814441.0931274863</v>
      </c>
      <c r="AE22" s="34">
        <f t="shared" ref="AE22:CK22" si="28">SUM(AE10:AE11)</f>
        <v>144967.07939871994</v>
      </c>
      <c r="AF22" s="34">
        <f t="shared" si="28"/>
        <v>121570.73005598388</v>
      </c>
      <c r="AG22" s="34">
        <f t="shared" si="28"/>
        <v>99584.581342395802</v>
      </c>
      <c r="AH22" s="34">
        <f t="shared" si="28"/>
        <v>63914.233229407713</v>
      </c>
      <c r="AI22" s="34">
        <f t="shared" si="28"/>
        <v>138497.33538926771</v>
      </c>
      <c r="AJ22" s="34">
        <f t="shared" si="28"/>
        <v>77049.741081288113</v>
      </c>
      <c r="AK22" s="34">
        <f t="shared" si="28"/>
        <v>145830.22686410669</v>
      </c>
      <c r="AL22" s="34">
        <f t="shared" si="28"/>
        <v>205149.43119969839</v>
      </c>
      <c r="AM22" s="34">
        <f t="shared" si="28"/>
        <v>88451.254325788628</v>
      </c>
      <c r="AN22" s="34">
        <f t="shared" si="28"/>
        <v>115786.55376498912</v>
      </c>
      <c r="AO22" s="34">
        <f t="shared" si="28"/>
        <v>165741.77898755451</v>
      </c>
      <c r="AP22" s="34">
        <f t="shared" si="28"/>
        <v>84770.775244068675</v>
      </c>
      <c r="AQ22" s="34">
        <f t="shared" si="28"/>
        <v>142106.07225633611</v>
      </c>
      <c r="AR22" s="34">
        <f t="shared" si="28"/>
        <v>220198.24831719056</v>
      </c>
      <c r="AS22" s="34">
        <f t="shared" si="28"/>
        <v>243628.64518422255</v>
      </c>
      <c r="AT22" s="34">
        <f t="shared" si="28"/>
        <v>285698.88706812263</v>
      </c>
      <c r="AU22" s="34">
        <f t="shared" si="28"/>
        <v>345528.11758626642</v>
      </c>
      <c r="AV22" s="34">
        <f t="shared" si="28"/>
        <v>228439.62403620189</v>
      </c>
      <c r="AW22" s="34">
        <f t="shared" si="28"/>
        <v>150244.36445856199</v>
      </c>
      <c r="AX22" s="34">
        <f t="shared" si="28"/>
        <v>283683.02158567216</v>
      </c>
      <c r="AY22" s="34">
        <f t="shared" si="28"/>
        <v>195073.8338745209</v>
      </c>
      <c r="AZ22" s="34">
        <f t="shared" si="28"/>
        <v>259324.04703106327</v>
      </c>
      <c r="BA22" s="34">
        <f t="shared" si="28"/>
        <v>357829.04028349649</v>
      </c>
      <c r="BB22" s="34">
        <f t="shared" si="28"/>
        <v>204274.40248470014</v>
      </c>
      <c r="BC22" s="34">
        <f t="shared" si="28"/>
        <v>272516.24670308008</v>
      </c>
      <c r="BD22" s="34">
        <f t="shared" si="28"/>
        <v>275673.80963751406</v>
      </c>
      <c r="BE22" s="34">
        <f t="shared" si="28"/>
        <v>355726.00179644872</v>
      </c>
      <c r="BF22" s="34">
        <f t="shared" si="28"/>
        <v>271721.36938433489</v>
      </c>
      <c r="BG22" s="34">
        <f t="shared" si="28"/>
        <v>414211.091178798</v>
      </c>
      <c r="BH22" s="34">
        <f t="shared" si="28"/>
        <v>327579.39975449198</v>
      </c>
      <c r="BI22" s="34">
        <f t="shared" si="28"/>
        <v>816991.47165124153</v>
      </c>
      <c r="BJ22" s="34">
        <f t="shared" si="28"/>
        <v>403728.47529666009</v>
      </c>
      <c r="BK22" s="34">
        <f t="shared" si="28"/>
        <v>347153.19062150491</v>
      </c>
      <c r="BL22" s="34">
        <f t="shared" si="28"/>
        <v>407845.71877671342</v>
      </c>
      <c r="BM22" s="34">
        <f t="shared" si="28"/>
        <v>594097.12733391207</v>
      </c>
      <c r="BN22" s="34">
        <f t="shared" si="28"/>
        <v>343757.88094689162</v>
      </c>
      <c r="BO22" s="34">
        <f t="shared" si="28"/>
        <v>405921.26638445805</v>
      </c>
      <c r="BP22" s="34">
        <f t="shared" si="28"/>
        <v>536413.49320386583</v>
      </c>
      <c r="BQ22" s="34">
        <f t="shared" si="28"/>
        <v>470716.37421351828</v>
      </c>
      <c r="BR22" s="34">
        <f t="shared" si="28"/>
        <v>517688.62694901769</v>
      </c>
      <c r="BS22" s="34">
        <f t="shared" si="28"/>
        <v>481401.06490259664</v>
      </c>
      <c r="BT22" s="34">
        <f t="shared" si="28"/>
        <v>360491.21880737937</v>
      </c>
      <c r="BU22" s="34">
        <f t="shared" si="28"/>
        <v>478561.00066875457</v>
      </c>
      <c r="BV22" s="34">
        <f t="shared" si="28"/>
        <v>664160.67868707934</v>
      </c>
      <c r="BW22" s="34">
        <f t="shared" si="28"/>
        <v>338659.35025906854</v>
      </c>
      <c r="BX22" s="34">
        <f t="shared" si="28"/>
        <v>408636.84880193527</v>
      </c>
      <c r="BY22" s="34">
        <f t="shared" si="28"/>
        <v>1023989.1353321179</v>
      </c>
      <c r="BZ22" s="34">
        <f t="shared" si="28"/>
        <v>384374.01245245308</v>
      </c>
      <c r="CA22" s="34">
        <f t="shared" si="28"/>
        <v>550283.64316547627</v>
      </c>
      <c r="CB22" s="34">
        <f t="shared" si="28"/>
        <v>1066586.2304964974</v>
      </c>
      <c r="CC22" s="34">
        <f t="shared" si="28"/>
        <v>462478.47739974287</v>
      </c>
      <c r="CD22" s="34">
        <f t="shared" si="28"/>
        <v>439795.36535213824</v>
      </c>
      <c r="CE22" s="34">
        <f t="shared" si="28"/>
        <v>780918.75003502611</v>
      </c>
      <c r="CF22" s="34">
        <f t="shared" si="28"/>
        <v>428405.95068853226</v>
      </c>
      <c r="CG22" s="34">
        <f t="shared" si="28"/>
        <v>488473.85465798713</v>
      </c>
      <c r="CH22" s="34">
        <f t="shared" si="28"/>
        <v>714720.09952618112</v>
      </c>
      <c r="CI22" s="34">
        <f t="shared" si="28"/>
        <v>385473.25565960072</v>
      </c>
      <c r="CJ22" s="34">
        <f t="shared" si="28"/>
        <v>507563.09705701692</v>
      </c>
      <c r="CK22" s="35">
        <f t="shared" si="28"/>
        <v>1324172.1855668277</v>
      </c>
    </row>
    <row r="24" spans="2:89" x14ac:dyDescent="0.2">
      <c r="B24" s="37" t="s">
        <v>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2:89" x14ac:dyDescent="0.2">
      <c r="B25" s="1" t="s">
        <v>21</v>
      </c>
      <c r="C25" s="16">
        <f>I25</f>
        <v>25</v>
      </c>
      <c r="D25" s="16">
        <f>C28</f>
        <v>9604</v>
      </c>
      <c r="E25" s="16">
        <f>D28</f>
        <v>10605</v>
      </c>
      <c r="F25" s="16">
        <f>E28</f>
        <v>11462</v>
      </c>
      <c r="G25" s="16">
        <f>+SUMIFS($AD$28:$CL$28,$AD$8:$CL$8,EOMONTH(G8,-12))</f>
        <v>12072</v>
      </c>
      <c r="I25" s="16">
        <f>AD25</f>
        <v>25</v>
      </c>
      <c r="J25" s="16">
        <f>I28</f>
        <v>8903</v>
      </c>
      <c r="K25" s="16">
        <f t="shared" ref="K25:AB25" si="29">J28</f>
        <v>8977</v>
      </c>
      <c r="L25" s="16">
        <f t="shared" si="29"/>
        <v>9254</v>
      </c>
      <c r="M25" s="16">
        <f t="shared" si="29"/>
        <v>9604</v>
      </c>
      <c r="N25" s="16">
        <f t="shared" si="29"/>
        <v>9825</v>
      </c>
      <c r="O25" s="16">
        <f t="shared" si="29"/>
        <v>10242</v>
      </c>
      <c r="P25" s="16">
        <f t="shared" si="29"/>
        <v>10420</v>
      </c>
      <c r="Q25" s="16">
        <f t="shared" si="29"/>
        <v>10605</v>
      </c>
      <c r="R25" s="16">
        <f t="shared" si="29"/>
        <v>10857</v>
      </c>
      <c r="S25" s="16">
        <f t="shared" si="29"/>
        <v>11018</v>
      </c>
      <c r="T25" s="16">
        <f t="shared" si="29"/>
        <v>11249</v>
      </c>
      <c r="U25" s="16">
        <f t="shared" si="29"/>
        <v>11462</v>
      </c>
      <c r="V25" s="16">
        <f t="shared" si="29"/>
        <v>11795</v>
      </c>
      <c r="W25" s="16">
        <f t="shared" si="29"/>
        <v>12015</v>
      </c>
      <c r="X25" s="16">
        <f t="shared" si="29"/>
        <v>12070</v>
      </c>
      <c r="Y25" s="16">
        <f t="shared" si="29"/>
        <v>12072</v>
      </c>
      <c r="Z25" s="16">
        <f t="shared" si="29"/>
        <v>12038</v>
      </c>
      <c r="AA25" s="16">
        <f t="shared" si="29"/>
        <v>12140</v>
      </c>
      <c r="AB25" s="16">
        <f t="shared" si="29"/>
        <v>12217</v>
      </c>
      <c r="AD25" s="16">
        <f>'Industrial ARR Rollforward'!AD25+'Fleet ARR Rollforward'!AD25</f>
        <v>25</v>
      </c>
      <c r="AE25" s="16">
        <f>'Industrial ARR Rollforward'!AE25+'Fleet ARR Rollforward'!AE25</f>
        <v>8886</v>
      </c>
      <c r="AF25" s="16">
        <f>'Industrial ARR Rollforward'!AF25+'Fleet ARR Rollforward'!AF25</f>
        <v>8876</v>
      </c>
      <c r="AG25" s="16">
        <f>'Industrial ARR Rollforward'!AG25+'Fleet ARR Rollforward'!AG25</f>
        <v>8903</v>
      </c>
      <c r="AH25" s="16">
        <f>'Industrial ARR Rollforward'!AH25+'Fleet ARR Rollforward'!AH25</f>
        <v>8913</v>
      </c>
      <c r="AI25" s="16">
        <f>'Industrial ARR Rollforward'!AI25+'Fleet ARR Rollforward'!AI25</f>
        <v>8897</v>
      </c>
      <c r="AJ25" s="16">
        <f>'Industrial ARR Rollforward'!AJ25+'Fleet ARR Rollforward'!AJ25</f>
        <v>8977</v>
      </c>
      <c r="AK25" s="16">
        <f>'Industrial ARR Rollforward'!AK25+'Fleet ARR Rollforward'!AK25</f>
        <v>8978</v>
      </c>
      <c r="AL25" s="16">
        <f>'Industrial ARR Rollforward'!AL25+'Fleet ARR Rollforward'!AL25</f>
        <v>9079</v>
      </c>
      <c r="AM25" s="16">
        <f>'Industrial ARR Rollforward'!AM25+'Fleet ARR Rollforward'!AM25</f>
        <v>9254</v>
      </c>
      <c r="AN25" s="16">
        <f>'Industrial ARR Rollforward'!AN25+'Fleet ARR Rollforward'!AN25</f>
        <v>9338</v>
      </c>
      <c r="AO25" s="16">
        <f>'Industrial ARR Rollforward'!AO25+'Fleet ARR Rollforward'!AO25</f>
        <v>9473</v>
      </c>
      <c r="AP25" s="16">
        <f>'Industrial ARR Rollforward'!AP25+'Fleet ARR Rollforward'!AP25</f>
        <v>9604</v>
      </c>
      <c r="AQ25" s="16">
        <f>'Industrial ARR Rollforward'!AQ25+'Fleet ARR Rollforward'!AQ25</f>
        <v>9654</v>
      </c>
      <c r="AR25" s="16">
        <f>'Industrial ARR Rollforward'!AR25+'Fleet ARR Rollforward'!AR25</f>
        <v>9710</v>
      </c>
      <c r="AS25" s="16">
        <f>'Industrial ARR Rollforward'!AS25+'Fleet ARR Rollforward'!AS25</f>
        <v>9825</v>
      </c>
      <c r="AT25" s="16">
        <f>'Industrial ARR Rollforward'!AT25+'Fleet ARR Rollforward'!AT25</f>
        <v>9931</v>
      </c>
      <c r="AU25" s="16">
        <f>'Industrial ARR Rollforward'!AU25+'Fleet ARR Rollforward'!AU25</f>
        <v>10094</v>
      </c>
      <c r="AV25" s="16">
        <f>'Industrial ARR Rollforward'!AV25+'Fleet ARR Rollforward'!AV25</f>
        <v>10242</v>
      </c>
      <c r="AW25" s="16">
        <f>'Industrial ARR Rollforward'!AW25+'Fleet ARR Rollforward'!AW25</f>
        <v>10237</v>
      </c>
      <c r="AX25" s="16">
        <f>'Industrial ARR Rollforward'!AX25+'Fleet ARR Rollforward'!AX25</f>
        <v>10343</v>
      </c>
      <c r="AY25" s="16">
        <f>'Industrial ARR Rollforward'!AY25+'Fleet ARR Rollforward'!AY25</f>
        <v>10420</v>
      </c>
      <c r="AZ25" s="16">
        <f>'Industrial ARR Rollforward'!AZ25+'Fleet ARR Rollforward'!AZ25</f>
        <v>10459</v>
      </c>
      <c r="BA25" s="16">
        <f>'Industrial ARR Rollforward'!BA25+'Fleet ARR Rollforward'!BA25</f>
        <v>10516</v>
      </c>
      <c r="BB25" s="16">
        <f>'Industrial ARR Rollforward'!BB25+'Fleet ARR Rollforward'!BB25</f>
        <v>10605</v>
      </c>
      <c r="BC25" s="16">
        <f>'Industrial ARR Rollforward'!BC25+'Fleet ARR Rollforward'!BC25</f>
        <v>10721</v>
      </c>
      <c r="BD25" s="16">
        <f>'Industrial ARR Rollforward'!BD25+'Fleet ARR Rollforward'!BD25</f>
        <v>10773</v>
      </c>
      <c r="BE25" s="16">
        <f>'Industrial ARR Rollforward'!BE25+'Fleet ARR Rollforward'!BE25</f>
        <v>10857</v>
      </c>
      <c r="BF25" s="16">
        <f>'Industrial ARR Rollforward'!BF25+'Fleet ARR Rollforward'!BF25</f>
        <v>10894</v>
      </c>
      <c r="BG25" s="16">
        <f>'Industrial ARR Rollforward'!BG25+'Fleet ARR Rollforward'!BG25</f>
        <v>10978</v>
      </c>
      <c r="BH25" s="16">
        <f>'Industrial ARR Rollforward'!BH25+'Fleet ARR Rollforward'!BH25</f>
        <v>11018</v>
      </c>
      <c r="BI25" s="16">
        <f>'Industrial ARR Rollforward'!BI25+'Fleet ARR Rollforward'!BI25</f>
        <v>11070</v>
      </c>
      <c r="BJ25" s="16">
        <f>'Industrial ARR Rollforward'!BJ25+'Fleet ARR Rollforward'!BJ25</f>
        <v>11158</v>
      </c>
      <c r="BK25" s="16">
        <f>'Industrial ARR Rollforward'!BK25+'Fleet ARR Rollforward'!BK25</f>
        <v>11249</v>
      </c>
      <c r="BL25" s="16">
        <f>'Industrial ARR Rollforward'!BL25+'Fleet ARR Rollforward'!BL25</f>
        <v>11290</v>
      </c>
      <c r="BM25" s="16">
        <f>'Industrial ARR Rollforward'!BM25+'Fleet ARR Rollforward'!BM25</f>
        <v>11404</v>
      </c>
      <c r="BN25" s="16">
        <f>'Industrial ARR Rollforward'!BN25+'Fleet ARR Rollforward'!BN25</f>
        <v>11462</v>
      </c>
      <c r="BO25" s="16">
        <f>'Industrial ARR Rollforward'!BO25+'Fleet ARR Rollforward'!BO25</f>
        <v>11545</v>
      </c>
      <c r="BP25" s="16">
        <f>'Industrial ARR Rollforward'!BP25+'Fleet ARR Rollforward'!BP25</f>
        <v>11687</v>
      </c>
      <c r="BQ25" s="16">
        <f>'Industrial ARR Rollforward'!BQ25+'Fleet ARR Rollforward'!BQ25</f>
        <v>11795</v>
      </c>
      <c r="BR25" s="16">
        <f>'Industrial ARR Rollforward'!BR25+'Fleet ARR Rollforward'!BR25</f>
        <v>11900</v>
      </c>
      <c r="BS25" s="16">
        <f>'Industrial ARR Rollforward'!BS25+'Fleet ARR Rollforward'!BS25</f>
        <v>12000</v>
      </c>
      <c r="BT25" s="16">
        <f>'Industrial ARR Rollforward'!BT25+'Fleet ARR Rollforward'!BT25</f>
        <v>12015</v>
      </c>
      <c r="BU25" s="16">
        <f>'Industrial ARR Rollforward'!BU25+'Fleet ARR Rollforward'!BU25</f>
        <v>12103</v>
      </c>
      <c r="BV25" s="16">
        <f>'Industrial ARR Rollforward'!BV25+'Fleet ARR Rollforward'!BV25</f>
        <v>12170</v>
      </c>
      <c r="BW25" s="16">
        <f>'Industrial ARR Rollforward'!BW25+'Fleet ARR Rollforward'!BW25</f>
        <v>12070</v>
      </c>
      <c r="BX25" s="16">
        <f>'Industrial ARR Rollforward'!BX25+'Fleet ARR Rollforward'!BX25</f>
        <v>12165</v>
      </c>
      <c r="BY25" s="16">
        <f>'Industrial ARR Rollforward'!BY25+'Fleet ARR Rollforward'!BY25</f>
        <v>12089</v>
      </c>
      <c r="BZ25" s="16">
        <f>'Industrial ARR Rollforward'!BZ25+'Fleet ARR Rollforward'!BZ25</f>
        <v>12072</v>
      </c>
      <c r="CA25" s="16">
        <f>'Industrial ARR Rollforward'!CA25+'Fleet ARR Rollforward'!CA25</f>
        <v>12082</v>
      </c>
      <c r="CB25" s="16">
        <f>'Industrial ARR Rollforward'!CB25+'Fleet ARR Rollforward'!CB25</f>
        <v>12047</v>
      </c>
      <c r="CC25" s="16">
        <f>'Industrial ARR Rollforward'!CC25+'Fleet ARR Rollforward'!CC25</f>
        <v>12038</v>
      </c>
      <c r="CD25" s="16">
        <f>'Industrial ARR Rollforward'!CD25+'Fleet ARR Rollforward'!CD25</f>
        <v>12078</v>
      </c>
      <c r="CE25" s="16">
        <f>'Industrial ARR Rollforward'!CE25+'Fleet ARR Rollforward'!CE25</f>
        <v>12123</v>
      </c>
      <c r="CF25" s="16">
        <f>'Industrial ARR Rollforward'!CF25+'Fleet ARR Rollforward'!CF25</f>
        <v>12140</v>
      </c>
      <c r="CG25" s="16">
        <f>'Industrial ARR Rollforward'!CG25+'Fleet ARR Rollforward'!CG25</f>
        <v>12143</v>
      </c>
      <c r="CH25" s="16">
        <f>'Industrial ARR Rollforward'!CH25+'Fleet ARR Rollforward'!CH25</f>
        <v>12125</v>
      </c>
      <c r="CI25" s="16">
        <f>'Industrial ARR Rollforward'!CI25+'Fleet ARR Rollforward'!CI25</f>
        <v>12217</v>
      </c>
      <c r="CJ25" s="16">
        <f>'Industrial ARR Rollforward'!CJ25+'Fleet ARR Rollforward'!CJ25</f>
        <v>12193</v>
      </c>
      <c r="CK25" s="16">
        <f>'Industrial ARR Rollforward'!CK25+'Fleet ARR Rollforward'!CK25</f>
        <v>12206</v>
      </c>
    </row>
    <row r="26" spans="2:89" x14ac:dyDescent="0.2">
      <c r="B26" s="1" t="s">
        <v>9</v>
      </c>
      <c r="C26" s="16">
        <f t="shared" ref="C26:E27" si="30">SUMIFS($I26:$W26,$I$7:$W$7,C$7)</f>
        <v>11058</v>
      </c>
      <c r="D26" s="16">
        <f t="shared" si="30"/>
        <v>2296</v>
      </c>
      <c r="E26" s="16">
        <f t="shared" si="30"/>
        <v>2230</v>
      </c>
      <c r="F26" s="16">
        <f>SUMIFS($I26:$AC26,$I$7:$AC$7,F$7)</f>
        <v>2898</v>
      </c>
      <c r="G26" s="16">
        <f ca="1">+SUM(OFFSET(INDEX($AD26:$CL26,MATCH(G$8,$AD$8:$CL$8,0)),,,,-12))</f>
        <v>3156</v>
      </c>
      <c r="I26" s="16">
        <f t="shared" ref="I26:V27" si="31">SUMIFS($AD26:$BT26,$AD$5:$BT$5,I$5)</f>
        <v>9184</v>
      </c>
      <c r="J26" s="16">
        <f t="shared" si="31"/>
        <v>446</v>
      </c>
      <c r="K26" s="16">
        <f t="shared" si="31"/>
        <v>696</v>
      </c>
      <c r="L26" s="16">
        <f t="shared" si="31"/>
        <v>732</v>
      </c>
      <c r="M26" s="16">
        <f t="shared" si="31"/>
        <v>559</v>
      </c>
      <c r="N26" s="16">
        <f t="shared" si="31"/>
        <v>666</v>
      </c>
      <c r="O26" s="16">
        <f t="shared" si="31"/>
        <v>550</v>
      </c>
      <c r="P26" s="16">
        <f t="shared" si="31"/>
        <v>521</v>
      </c>
      <c r="Q26" s="16">
        <f t="shared" si="31"/>
        <v>574</v>
      </c>
      <c r="R26" s="16">
        <f t="shared" si="31"/>
        <v>452</v>
      </c>
      <c r="S26" s="16">
        <f t="shared" si="31"/>
        <v>600</v>
      </c>
      <c r="T26" s="16">
        <f t="shared" si="31"/>
        <v>604</v>
      </c>
      <c r="U26" s="16">
        <f t="shared" si="31"/>
        <v>716</v>
      </c>
      <c r="V26" s="16">
        <f t="shared" si="31"/>
        <v>680</v>
      </c>
      <c r="W26" s="16">
        <f t="shared" ref="W26:Z27" si="32">SUMIFS($AD26:$CF26,$AD$5:$CF$5,W$5)</f>
        <v>703</v>
      </c>
      <c r="X26" s="16">
        <f t="shared" si="32"/>
        <v>799</v>
      </c>
      <c r="Y26" s="16">
        <f t="shared" si="32"/>
        <v>689</v>
      </c>
      <c r="Z26" s="16">
        <f t="shared" si="32"/>
        <v>744</v>
      </c>
      <c r="AA26" s="16">
        <f>SUMIFS($AD26:$CL26,$AD$5:$CL$5,AA$5)</f>
        <v>838</v>
      </c>
      <c r="AB26" s="16">
        <f>SUMIFS($AD26:$CL26,$AD$5:$CL$5,AB$5)</f>
        <v>885</v>
      </c>
      <c r="AD26" s="16">
        <f>'Industrial ARR Rollforward'!AD26+'Fleet ARR Rollforward'!AD26</f>
        <v>8861</v>
      </c>
      <c r="AE26" s="16">
        <f>'Industrial ARR Rollforward'!AE26+'Fleet ARR Rollforward'!AE26</f>
        <v>152</v>
      </c>
      <c r="AF26" s="16">
        <f>'Industrial ARR Rollforward'!AF26+'Fleet ARR Rollforward'!AF26</f>
        <v>171</v>
      </c>
      <c r="AG26" s="16">
        <f>'Industrial ARR Rollforward'!AG26+'Fleet ARR Rollforward'!AG26</f>
        <v>146</v>
      </c>
      <c r="AH26" s="16">
        <f>'Industrial ARR Rollforward'!AH26+'Fleet ARR Rollforward'!AH26</f>
        <v>103</v>
      </c>
      <c r="AI26" s="16">
        <f>'Industrial ARR Rollforward'!AI26+'Fleet ARR Rollforward'!AI26</f>
        <v>197</v>
      </c>
      <c r="AJ26" s="16">
        <f>'Industrial ARR Rollforward'!AJ26+'Fleet ARR Rollforward'!AJ26</f>
        <v>166</v>
      </c>
      <c r="AK26" s="16">
        <f>'Industrial ARR Rollforward'!AK26+'Fleet ARR Rollforward'!AK26</f>
        <v>222</v>
      </c>
      <c r="AL26" s="16">
        <f>'Industrial ARR Rollforward'!AL26+'Fleet ARR Rollforward'!AL26</f>
        <v>308</v>
      </c>
      <c r="AM26" s="16">
        <f>'Industrial ARR Rollforward'!AM26+'Fleet ARR Rollforward'!AM26</f>
        <v>212</v>
      </c>
      <c r="AN26" s="16">
        <f>'Industrial ARR Rollforward'!AN26+'Fleet ARR Rollforward'!AN26</f>
        <v>266</v>
      </c>
      <c r="AO26" s="16">
        <f>'Industrial ARR Rollforward'!AO26+'Fleet ARR Rollforward'!AO26</f>
        <v>254</v>
      </c>
      <c r="AP26" s="16">
        <f>'Industrial ARR Rollforward'!AP26+'Fleet ARR Rollforward'!AP26</f>
        <v>159</v>
      </c>
      <c r="AQ26" s="16">
        <f>'Industrial ARR Rollforward'!AQ26+'Fleet ARR Rollforward'!AQ26</f>
        <v>182</v>
      </c>
      <c r="AR26" s="16">
        <f>'Industrial ARR Rollforward'!AR26+'Fleet ARR Rollforward'!AR26</f>
        <v>218</v>
      </c>
      <c r="AS26" s="16">
        <f>'Industrial ARR Rollforward'!AS26+'Fleet ARR Rollforward'!AS26</f>
        <v>177</v>
      </c>
      <c r="AT26" s="16">
        <f>'Industrial ARR Rollforward'!AT26+'Fleet ARR Rollforward'!AT26</f>
        <v>244</v>
      </c>
      <c r="AU26" s="16">
        <f>'Industrial ARR Rollforward'!AU26+'Fleet ARR Rollforward'!AU26</f>
        <v>245</v>
      </c>
      <c r="AV26" s="16">
        <f>'Industrial ARR Rollforward'!AV26+'Fleet ARR Rollforward'!AV26</f>
        <v>127</v>
      </c>
      <c r="AW26" s="16">
        <f>'Industrial ARR Rollforward'!AW26+'Fleet ARR Rollforward'!AW26</f>
        <v>210</v>
      </c>
      <c r="AX26" s="16">
        <f>'Industrial ARR Rollforward'!AX26+'Fleet ARR Rollforward'!AX26</f>
        <v>213</v>
      </c>
      <c r="AY26" s="16">
        <f>'Industrial ARR Rollforward'!AY26+'Fleet ARR Rollforward'!AY26</f>
        <v>182</v>
      </c>
      <c r="AZ26" s="16">
        <f>'Industrial ARR Rollforward'!AZ26+'Fleet ARR Rollforward'!AZ26</f>
        <v>174</v>
      </c>
      <c r="BA26" s="16">
        <f>'Industrial ARR Rollforward'!BA26+'Fleet ARR Rollforward'!BA26</f>
        <v>165</v>
      </c>
      <c r="BB26" s="16">
        <f>'Industrial ARR Rollforward'!BB26+'Fleet ARR Rollforward'!BB26</f>
        <v>214</v>
      </c>
      <c r="BC26" s="16">
        <f>'Industrial ARR Rollforward'!BC26+'Fleet ARR Rollforward'!BC26</f>
        <v>158</v>
      </c>
      <c r="BD26" s="16">
        <f>'Industrial ARR Rollforward'!BD26+'Fleet ARR Rollforward'!BD26</f>
        <v>202</v>
      </c>
      <c r="BE26" s="16">
        <f>'Industrial ARR Rollforward'!BE26+'Fleet ARR Rollforward'!BE26</f>
        <v>130</v>
      </c>
      <c r="BF26" s="16">
        <f>'Industrial ARR Rollforward'!BF26+'Fleet ARR Rollforward'!BF26</f>
        <v>176</v>
      </c>
      <c r="BG26" s="16">
        <f>'Industrial ARR Rollforward'!BG26+'Fleet ARR Rollforward'!BG26</f>
        <v>146</v>
      </c>
      <c r="BH26" s="16">
        <f>'Industrial ARR Rollforward'!BH26+'Fleet ARR Rollforward'!BH26</f>
        <v>169</v>
      </c>
      <c r="BI26" s="16">
        <f>'Industrial ARR Rollforward'!BI26+'Fleet ARR Rollforward'!BI26</f>
        <v>216</v>
      </c>
      <c r="BJ26" s="16">
        <f>'Industrial ARR Rollforward'!BJ26+'Fleet ARR Rollforward'!BJ26</f>
        <v>215</v>
      </c>
      <c r="BK26" s="16">
        <f>'Industrial ARR Rollforward'!BK26+'Fleet ARR Rollforward'!BK26</f>
        <v>151</v>
      </c>
      <c r="BL26" s="16">
        <f>'Industrial ARR Rollforward'!BL26+'Fleet ARR Rollforward'!BL26</f>
        <v>230</v>
      </c>
      <c r="BM26" s="16">
        <f>'Industrial ARR Rollforward'!BM26+'Fleet ARR Rollforward'!BM26</f>
        <v>223</v>
      </c>
      <c r="BN26" s="16">
        <f>'Industrial ARR Rollforward'!BN26+'Fleet ARR Rollforward'!BN26</f>
        <v>212</v>
      </c>
      <c r="BO26" s="16">
        <f>'Industrial ARR Rollforward'!BO26+'Fleet ARR Rollforward'!BO26</f>
        <v>271</v>
      </c>
      <c r="BP26" s="16">
        <f>'Industrial ARR Rollforward'!BP26+'Fleet ARR Rollforward'!BP26</f>
        <v>233</v>
      </c>
      <c r="BQ26" s="16">
        <f>'Industrial ARR Rollforward'!BQ26+'Fleet ARR Rollforward'!BQ26</f>
        <v>232</v>
      </c>
      <c r="BR26" s="16">
        <f>'Industrial ARR Rollforward'!BR26+'Fleet ARR Rollforward'!BR26</f>
        <v>245</v>
      </c>
      <c r="BS26" s="16">
        <f>'Industrial ARR Rollforward'!BS26+'Fleet ARR Rollforward'!BS26</f>
        <v>203</v>
      </c>
      <c r="BT26" s="16">
        <f>'Industrial ARR Rollforward'!BT26+'Fleet ARR Rollforward'!BT26</f>
        <v>243</v>
      </c>
      <c r="BU26" s="16">
        <f>'Industrial ARR Rollforward'!BU26+'Fleet ARR Rollforward'!BU26</f>
        <v>257</v>
      </c>
      <c r="BV26" s="16">
        <f>'Industrial ARR Rollforward'!BV26+'Fleet ARR Rollforward'!BV26</f>
        <v>203</v>
      </c>
      <c r="BW26" s="16">
        <f>'Industrial ARR Rollforward'!BW26+'Fleet ARR Rollforward'!BW26</f>
        <v>302</v>
      </c>
      <c r="BX26" s="16">
        <f>'Industrial ARR Rollforward'!BX26+'Fleet ARR Rollforward'!BX26</f>
        <v>217</v>
      </c>
      <c r="BY26" s="16">
        <f>'Industrial ARR Rollforward'!BY26+'Fleet ARR Rollforward'!BY26</f>
        <v>280</v>
      </c>
      <c r="BZ26" s="16">
        <f>'Industrial ARR Rollforward'!BZ26+'Fleet ARR Rollforward'!BZ26</f>
        <v>269</v>
      </c>
      <c r="CA26" s="16">
        <f>'Industrial ARR Rollforward'!CA26+'Fleet ARR Rollforward'!CA26</f>
        <v>181</v>
      </c>
      <c r="CB26" s="16">
        <f>'Industrial ARR Rollforward'!CB26+'Fleet ARR Rollforward'!CB26</f>
        <v>239</v>
      </c>
      <c r="CC26" s="16">
        <f>'Industrial ARR Rollforward'!CC26+'Fleet ARR Rollforward'!CC26</f>
        <v>233</v>
      </c>
      <c r="CD26" s="16">
        <f>'Industrial ARR Rollforward'!CD26+'Fleet ARR Rollforward'!CD26</f>
        <v>266</v>
      </c>
      <c r="CE26" s="16">
        <f>'Industrial ARR Rollforward'!CE26+'Fleet ARR Rollforward'!CE26</f>
        <v>245</v>
      </c>
      <c r="CF26" s="16">
        <f>'Industrial ARR Rollforward'!CF26+'Fleet ARR Rollforward'!CF26</f>
        <v>244</v>
      </c>
      <c r="CG26" s="16">
        <f>'Industrial ARR Rollforward'!CG26+'Fleet ARR Rollforward'!CG26</f>
        <v>271</v>
      </c>
      <c r="CH26" s="16">
        <f>'Industrial ARR Rollforward'!CH26+'Fleet ARR Rollforward'!CH26</f>
        <v>323</v>
      </c>
      <c r="CI26" s="16">
        <f>'Industrial ARR Rollforward'!CI26+'Fleet ARR Rollforward'!CI26</f>
        <v>267</v>
      </c>
      <c r="CJ26" s="16">
        <f>'Industrial ARR Rollforward'!CJ26+'Fleet ARR Rollforward'!CJ26</f>
        <v>324</v>
      </c>
      <c r="CK26" s="16">
        <f>'Industrial ARR Rollforward'!CK26+'Fleet ARR Rollforward'!CK26</f>
        <v>294</v>
      </c>
    </row>
    <row r="27" spans="2:89" x14ac:dyDescent="0.2">
      <c r="B27" s="1" t="s">
        <v>22</v>
      </c>
      <c r="C27" s="16">
        <f t="shared" si="30"/>
        <v>-1479</v>
      </c>
      <c r="D27" s="16">
        <f t="shared" si="30"/>
        <v>-1295</v>
      </c>
      <c r="E27" s="16">
        <f t="shared" si="30"/>
        <v>-1373</v>
      </c>
      <c r="F27" s="16">
        <f>SUMIFS($I27:$AC27,$I$7:$AC$7,F$7)</f>
        <v>-2288</v>
      </c>
      <c r="G27" s="16">
        <f ca="1">+SUM(OFFSET(INDEX($AD27:$CL27,MATCH(G$8,$AD$8:$CL$8,0)),,,,-12))</f>
        <v>-3021</v>
      </c>
      <c r="I27" s="16">
        <f t="shared" si="31"/>
        <v>-306</v>
      </c>
      <c r="J27" s="16">
        <f t="shared" si="31"/>
        <v>-372</v>
      </c>
      <c r="K27" s="16">
        <f t="shared" si="31"/>
        <v>-419</v>
      </c>
      <c r="L27" s="16">
        <f t="shared" si="31"/>
        <v>-382</v>
      </c>
      <c r="M27" s="16">
        <f t="shared" si="31"/>
        <v>-338</v>
      </c>
      <c r="N27" s="16">
        <f t="shared" si="31"/>
        <v>-249</v>
      </c>
      <c r="O27" s="16">
        <f t="shared" si="31"/>
        <v>-372</v>
      </c>
      <c r="P27" s="16">
        <f t="shared" si="31"/>
        <v>-336</v>
      </c>
      <c r="Q27" s="16">
        <f t="shared" si="31"/>
        <v>-322</v>
      </c>
      <c r="R27" s="16">
        <f t="shared" si="31"/>
        <v>-291</v>
      </c>
      <c r="S27" s="16">
        <f t="shared" si="31"/>
        <v>-369</v>
      </c>
      <c r="T27" s="16">
        <f t="shared" si="31"/>
        <v>-391</v>
      </c>
      <c r="U27" s="16">
        <f t="shared" si="31"/>
        <v>-383</v>
      </c>
      <c r="V27" s="16">
        <f t="shared" si="31"/>
        <v>-460</v>
      </c>
      <c r="W27" s="16">
        <f t="shared" si="32"/>
        <v>-648</v>
      </c>
      <c r="X27" s="16">
        <f t="shared" si="32"/>
        <v>-797</v>
      </c>
      <c r="Y27" s="16">
        <f t="shared" si="32"/>
        <v>-723</v>
      </c>
      <c r="Z27" s="16">
        <f t="shared" si="32"/>
        <v>-642</v>
      </c>
      <c r="AA27" s="16">
        <f>SUMIFS($AD27:$CL27,$AD$5:$CL$5,AA$5)</f>
        <v>-761</v>
      </c>
      <c r="AB27" s="16">
        <f>SUMIFS($AD27:$CL27,$AD$5:$CL$5,AB$5)</f>
        <v>-895</v>
      </c>
      <c r="AD27" s="16">
        <f>'Industrial ARR Rollforward'!AD27+'Fleet ARR Rollforward'!AD27</f>
        <v>0</v>
      </c>
      <c r="AE27" s="16">
        <f>'Industrial ARR Rollforward'!AE27+'Fleet ARR Rollforward'!AE27</f>
        <v>-162</v>
      </c>
      <c r="AF27" s="16">
        <f>'Industrial ARR Rollforward'!AF27+'Fleet ARR Rollforward'!AF27</f>
        <v>-144</v>
      </c>
      <c r="AG27" s="16">
        <f>'Industrial ARR Rollforward'!AG27+'Fleet ARR Rollforward'!AG27</f>
        <v>-136</v>
      </c>
      <c r="AH27" s="16">
        <f>'Industrial ARR Rollforward'!AH27+'Fleet ARR Rollforward'!AH27</f>
        <v>-119</v>
      </c>
      <c r="AI27" s="16">
        <f>'Industrial ARR Rollforward'!AI27+'Fleet ARR Rollforward'!AI27</f>
        <v>-117</v>
      </c>
      <c r="AJ27" s="16">
        <f>'Industrial ARR Rollforward'!AJ27+'Fleet ARR Rollforward'!AJ27</f>
        <v>-165</v>
      </c>
      <c r="AK27" s="16">
        <f>'Industrial ARR Rollforward'!AK27+'Fleet ARR Rollforward'!AK27</f>
        <v>-121</v>
      </c>
      <c r="AL27" s="16">
        <f>'Industrial ARR Rollforward'!AL27+'Fleet ARR Rollforward'!AL27</f>
        <v>-133</v>
      </c>
      <c r="AM27" s="16">
        <f>'Industrial ARR Rollforward'!AM27+'Fleet ARR Rollforward'!AM27</f>
        <v>-128</v>
      </c>
      <c r="AN27" s="16">
        <f>'Industrial ARR Rollforward'!AN27+'Fleet ARR Rollforward'!AN27</f>
        <v>-131</v>
      </c>
      <c r="AO27" s="16">
        <f>'Industrial ARR Rollforward'!AO27+'Fleet ARR Rollforward'!AO27</f>
        <v>-123</v>
      </c>
      <c r="AP27" s="16">
        <f>'Industrial ARR Rollforward'!AP27+'Fleet ARR Rollforward'!AP27</f>
        <v>-109</v>
      </c>
      <c r="AQ27" s="16">
        <f>'Industrial ARR Rollforward'!AQ27+'Fleet ARR Rollforward'!AQ27</f>
        <v>-126</v>
      </c>
      <c r="AR27" s="16">
        <f>'Industrial ARR Rollforward'!AR27+'Fleet ARR Rollforward'!AR27</f>
        <v>-103</v>
      </c>
      <c r="AS27" s="16">
        <f>'Industrial ARR Rollforward'!AS27+'Fleet ARR Rollforward'!AS27</f>
        <v>-71</v>
      </c>
      <c r="AT27" s="16">
        <f>'Industrial ARR Rollforward'!AT27+'Fleet ARR Rollforward'!AT27</f>
        <v>-81</v>
      </c>
      <c r="AU27" s="16">
        <f>'Industrial ARR Rollforward'!AU27+'Fleet ARR Rollforward'!AU27</f>
        <v>-97</v>
      </c>
      <c r="AV27" s="16">
        <f>'Industrial ARR Rollforward'!AV27+'Fleet ARR Rollforward'!AV27</f>
        <v>-132</v>
      </c>
      <c r="AW27" s="16">
        <f>'Industrial ARR Rollforward'!AW27+'Fleet ARR Rollforward'!AW27</f>
        <v>-104</v>
      </c>
      <c r="AX27" s="16">
        <f>'Industrial ARR Rollforward'!AX27+'Fleet ARR Rollforward'!AX27</f>
        <v>-136</v>
      </c>
      <c r="AY27" s="16">
        <f>'Industrial ARR Rollforward'!AY27+'Fleet ARR Rollforward'!AY27</f>
        <v>-143</v>
      </c>
      <c r="AZ27" s="16">
        <f>'Industrial ARR Rollforward'!AZ27+'Fleet ARR Rollforward'!AZ27</f>
        <v>-117</v>
      </c>
      <c r="BA27" s="16">
        <f>'Industrial ARR Rollforward'!BA27+'Fleet ARR Rollforward'!BA27</f>
        <v>-76</v>
      </c>
      <c r="BB27" s="16">
        <f>'Industrial ARR Rollforward'!BB27+'Fleet ARR Rollforward'!BB27</f>
        <v>-98</v>
      </c>
      <c r="BC27" s="16">
        <f>'Industrial ARR Rollforward'!BC27+'Fleet ARR Rollforward'!BC27</f>
        <v>-106</v>
      </c>
      <c r="BD27" s="16">
        <f>'Industrial ARR Rollforward'!BD27+'Fleet ARR Rollforward'!BD27</f>
        <v>-118</v>
      </c>
      <c r="BE27" s="16">
        <f>'Industrial ARR Rollforward'!BE27+'Fleet ARR Rollforward'!BE27</f>
        <v>-93</v>
      </c>
      <c r="BF27" s="16">
        <f>'Industrial ARR Rollforward'!BF27+'Fleet ARR Rollforward'!BF27</f>
        <v>-92</v>
      </c>
      <c r="BG27" s="16">
        <f>'Industrial ARR Rollforward'!BG27+'Fleet ARR Rollforward'!BG27</f>
        <v>-106</v>
      </c>
      <c r="BH27" s="16">
        <f>'Industrial ARR Rollforward'!BH27+'Fleet ARR Rollforward'!BH27</f>
        <v>-117</v>
      </c>
      <c r="BI27" s="16">
        <f>'Industrial ARR Rollforward'!BI27+'Fleet ARR Rollforward'!BI27</f>
        <v>-128</v>
      </c>
      <c r="BJ27" s="16">
        <f>'Industrial ARR Rollforward'!BJ27+'Fleet ARR Rollforward'!BJ27</f>
        <v>-124</v>
      </c>
      <c r="BK27" s="16">
        <f>'Industrial ARR Rollforward'!BK27+'Fleet ARR Rollforward'!BK27</f>
        <v>-110</v>
      </c>
      <c r="BL27" s="16">
        <f>'Industrial ARR Rollforward'!BL27+'Fleet ARR Rollforward'!BL27</f>
        <v>-116</v>
      </c>
      <c r="BM27" s="16">
        <f>'Industrial ARR Rollforward'!BM27+'Fleet ARR Rollforward'!BM27</f>
        <v>-165</v>
      </c>
      <c r="BN27" s="16">
        <f>'Industrial ARR Rollforward'!BN27+'Fleet ARR Rollforward'!BN27</f>
        <v>-129</v>
      </c>
      <c r="BO27" s="16">
        <f>'Industrial ARR Rollforward'!BO27+'Fleet ARR Rollforward'!BO27</f>
        <v>-129</v>
      </c>
      <c r="BP27" s="16">
        <f>'Industrial ARR Rollforward'!BP27+'Fleet ARR Rollforward'!BP27</f>
        <v>-125</v>
      </c>
      <c r="BQ27" s="16">
        <f>'Industrial ARR Rollforward'!BQ27+'Fleet ARR Rollforward'!BQ27</f>
        <v>-127</v>
      </c>
      <c r="BR27" s="16">
        <f>'Industrial ARR Rollforward'!BR27+'Fleet ARR Rollforward'!BR27</f>
        <v>-145</v>
      </c>
      <c r="BS27" s="16">
        <f>'Industrial ARR Rollforward'!BS27+'Fleet ARR Rollforward'!BS27</f>
        <v>-188</v>
      </c>
      <c r="BT27" s="16">
        <f>'Industrial ARR Rollforward'!BT27+'Fleet ARR Rollforward'!BT27</f>
        <v>-155</v>
      </c>
      <c r="BU27" s="16">
        <f>'Industrial ARR Rollforward'!BU27+'Fleet ARR Rollforward'!BU27</f>
        <v>-190</v>
      </c>
      <c r="BV27" s="16">
        <f>'Industrial ARR Rollforward'!BV27+'Fleet ARR Rollforward'!BV27</f>
        <v>-303</v>
      </c>
      <c r="BW27" s="16">
        <f>'Industrial ARR Rollforward'!BW27+'Fleet ARR Rollforward'!BW27</f>
        <v>-207</v>
      </c>
      <c r="BX27" s="16">
        <f>'Industrial ARR Rollforward'!BX27+'Fleet ARR Rollforward'!BX27</f>
        <v>-293</v>
      </c>
      <c r="BY27" s="16">
        <f>'Industrial ARR Rollforward'!BY27+'Fleet ARR Rollforward'!BY27</f>
        <v>-297</v>
      </c>
      <c r="BZ27" s="16">
        <f>'Industrial ARR Rollforward'!BZ27+'Fleet ARR Rollforward'!BZ27</f>
        <v>-259</v>
      </c>
      <c r="CA27" s="16">
        <f>'Industrial ARR Rollforward'!CA27+'Fleet ARR Rollforward'!CA27</f>
        <v>-216</v>
      </c>
      <c r="CB27" s="16">
        <f>'Industrial ARR Rollforward'!CB27+'Fleet ARR Rollforward'!CB27</f>
        <v>-248</v>
      </c>
      <c r="CC27" s="16">
        <f>'Industrial ARR Rollforward'!CC27+'Fleet ARR Rollforward'!CC27</f>
        <v>-193</v>
      </c>
      <c r="CD27" s="16">
        <f>'Industrial ARR Rollforward'!CD27+'Fleet ARR Rollforward'!CD27</f>
        <v>-221</v>
      </c>
      <c r="CE27" s="16">
        <f>'Industrial ARR Rollforward'!CE27+'Fleet ARR Rollforward'!CE27</f>
        <v>-228</v>
      </c>
      <c r="CF27" s="16">
        <f>'Industrial ARR Rollforward'!CF27+'Fleet ARR Rollforward'!CF27</f>
        <v>-241</v>
      </c>
      <c r="CG27" s="16">
        <f>'Industrial ARR Rollforward'!CG27+'Fleet ARR Rollforward'!CG27</f>
        <v>-289</v>
      </c>
      <c r="CH27" s="16">
        <f>'Industrial ARR Rollforward'!CH27+'Fleet ARR Rollforward'!CH27</f>
        <v>-231</v>
      </c>
      <c r="CI27" s="16">
        <f>'Industrial ARR Rollforward'!CI27+'Fleet ARR Rollforward'!CI27</f>
        <v>-291</v>
      </c>
      <c r="CJ27" s="16">
        <f>'Industrial ARR Rollforward'!CJ27+'Fleet ARR Rollforward'!CJ27</f>
        <v>-311</v>
      </c>
      <c r="CK27" s="16">
        <f>'Industrial ARR Rollforward'!CK27+'Fleet ARR Rollforward'!CK27</f>
        <v>-293</v>
      </c>
    </row>
    <row r="28" spans="2:89" x14ac:dyDescent="0.2">
      <c r="B28" s="17" t="s">
        <v>23</v>
      </c>
      <c r="C28" s="38">
        <f>SUM(C25:C27)</f>
        <v>9604</v>
      </c>
      <c r="D28" s="38">
        <f>SUM(D25:D27)</f>
        <v>10605</v>
      </c>
      <c r="E28" s="38">
        <f>SUM(E25:E27)</f>
        <v>11462</v>
      </c>
      <c r="F28" s="38">
        <f>SUM(F25:F27)</f>
        <v>12072</v>
      </c>
      <c r="G28" s="38">
        <f ca="1">SUM(G25:G27)</f>
        <v>12207</v>
      </c>
      <c r="H28" s="3"/>
      <c r="I28" s="38">
        <f>SUM(I25:I27)</f>
        <v>8903</v>
      </c>
      <c r="J28" s="38">
        <f t="shared" ref="J28:AB28" si="33">SUM(J25:J27)</f>
        <v>8977</v>
      </c>
      <c r="K28" s="38">
        <f t="shared" si="33"/>
        <v>9254</v>
      </c>
      <c r="L28" s="38">
        <f t="shared" si="33"/>
        <v>9604</v>
      </c>
      <c r="M28" s="38">
        <f t="shared" si="33"/>
        <v>9825</v>
      </c>
      <c r="N28" s="38">
        <f t="shared" si="33"/>
        <v>10242</v>
      </c>
      <c r="O28" s="38">
        <f t="shared" si="33"/>
        <v>10420</v>
      </c>
      <c r="P28" s="38">
        <f t="shared" si="33"/>
        <v>10605</v>
      </c>
      <c r="Q28" s="38">
        <f t="shared" si="33"/>
        <v>10857</v>
      </c>
      <c r="R28" s="38">
        <f t="shared" si="33"/>
        <v>11018</v>
      </c>
      <c r="S28" s="38">
        <f t="shared" si="33"/>
        <v>11249</v>
      </c>
      <c r="T28" s="38">
        <f t="shared" si="33"/>
        <v>11462</v>
      </c>
      <c r="U28" s="38">
        <f t="shared" si="33"/>
        <v>11795</v>
      </c>
      <c r="V28" s="38">
        <f t="shared" si="33"/>
        <v>12015</v>
      </c>
      <c r="W28" s="38">
        <f t="shared" si="33"/>
        <v>12070</v>
      </c>
      <c r="X28" s="38">
        <f t="shared" si="33"/>
        <v>12072</v>
      </c>
      <c r="Y28" s="38">
        <f t="shared" si="33"/>
        <v>12038</v>
      </c>
      <c r="Z28" s="38">
        <f t="shared" si="33"/>
        <v>12140</v>
      </c>
      <c r="AA28" s="38">
        <f t="shared" si="33"/>
        <v>12217</v>
      </c>
      <c r="AB28" s="38">
        <f t="shared" si="33"/>
        <v>12207</v>
      </c>
      <c r="AC28" s="3"/>
      <c r="AD28" s="38">
        <f>SUM(AD25:AD27)</f>
        <v>8886</v>
      </c>
      <c r="AE28" s="38">
        <f t="shared" ref="AE28:CK28" si="34">SUM(AE25:AE27)</f>
        <v>8876</v>
      </c>
      <c r="AF28" s="38">
        <f t="shared" si="34"/>
        <v>8903</v>
      </c>
      <c r="AG28" s="38">
        <f t="shared" si="34"/>
        <v>8913</v>
      </c>
      <c r="AH28" s="38">
        <f t="shared" si="34"/>
        <v>8897</v>
      </c>
      <c r="AI28" s="38">
        <f t="shared" si="34"/>
        <v>8977</v>
      </c>
      <c r="AJ28" s="38">
        <f t="shared" si="34"/>
        <v>8978</v>
      </c>
      <c r="AK28" s="38">
        <f t="shared" si="34"/>
        <v>9079</v>
      </c>
      <c r="AL28" s="38">
        <f t="shared" si="34"/>
        <v>9254</v>
      </c>
      <c r="AM28" s="38">
        <f t="shared" si="34"/>
        <v>9338</v>
      </c>
      <c r="AN28" s="38">
        <f t="shared" si="34"/>
        <v>9473</v>
      </c>
      <c r="AO28" s="38">
        <f t="shared" si="34"/>
        <v>9604</v>
      </c>
      <c r="AP28" s="38">
        <f t="shared" si="34"/>
        <v>9654</v>
      </c>
      <c r="AQ28" s="38">
        <f t="shared" si="34"/>
        <v>9710</v>
      </c>
      <c r="AR28" s="38">
        <f t="shared" si="34"/>
        <v>9825</v>
      </c>
      <c r="AS28" s="38">
        <f t="shared" si="34"/>
        <v>9931</v>
      </c>
      <c r="AT28" s="38">
        <f t="shared" si="34"/>
        <v>10094</v>
      </c>
      <c r="AU28" s="38">
        <f t="shared" si="34"/>
        <v>10242</v>
      </c>
      <c r="AV28" s="38">
        <f t="shared" si="34"/>
        <v>10237</v>
      </c>
      <c r="AW28" s="38">
        <f t="shared" si="34"/>
        <v>10343</v>
      </c>
      <c r="AX28" s="38">
        <f t="shared" si="34"/>
        <v>10420</v>
      </c>
      <c r="AY28" s="38">
        <f t="shared" si="34"/>
        <v>10459</v>
      </c>
      <c r="AZ28" s="38">
        <f t="shared" si="34"/>
        <v>10516</v>
      </c>
      <c r="BA28" s="38">
        <f t="shared" si="34"/>
        <v>10605</v>
      </c>
      <c r="BB28" s="38">
        <f t="shared" si="34"/>
        <v>10721</v>
      </c>
      <c r="BC28" s="38">
        <f t="shared" si="34"/>
        <v>10773</v>
      </c>
      <c r="BD28" s="38">
        <f t="shared" si="34"/>
        <v>10857</v>
      </c>
      <c r="BE28" s="38">
        <f t="shared" si="34"/>
        <v>10894</v>
      </c>
      <c r="BF28" s="38">
        <f t="shared" si="34"/>
        <v>10978</v>
      </c>
      <c r="BG28" s="38">
        <f t="shared" si="34"/>
        <v>11018</v>
      </c>
      <c r="BH28" s="38">
        <f t="shared" si="34"/>
        <v>11070</v>
      </c>
      <c r="BI28" s="38">
        <f t="shared" si="34"/>
        <v>11158</v>
      </c>
      <c r="BJ28" s="38">
        <f t="shared" si="34"/>
        <v>11249</v>
      </c>
      <c r="BK28" s="38">
        <f t="shared" si="34"/>
        <v>11290</v>
      </c>
      <c r="BL28" s="38">
        <f t="shared" si="34"/>
        <v>11404</v>
      </c>
      <c r="BM28" s="38">
        <f t="shared" si="34"/>
        <v>11462</v>
      </c>
      <c r="BN28" s="38">
        <f t="shared" si="34"/>
        <v>11545</v>
      </c>
      <c r="BO28" s="38">
        <f t="shared" si="34"/>
        <v>11687</v>
      </c>
      <c r="BP28" s="38">
        <f t="shared" si="34"/>
        <v>11795</v>
      </c>
      <c r="BQ28" s="38">
        <f t="shared" si="34"/>
        <v>11900</v>
      </c>
      <c r="BR28" s="38">
        <f t="shared" si="34"/>
        <v>12000</v>
      </c>
      <c r="BS28" s="38">
        <f t="shared" si="34"/>
        <v>12015</v>
      </c>
      <c r="BT28" s="38">
        <f t="shared" si="34"/>
        <v>12103</v>
      </c>
      <c r="BU28" s="38">
        <f t="shared" si="34"/>
        <v>12170</v>
      </c>
      <c r="BV28" s="38">
        <f t="shared" si="34"/>
        <v>12070</v>
      </c>
      <c r="BW28" s="38">
        <f t="shared" si="34"/>
        <v>12165</v>
      </c>
      <c r="BX28" s="38">
        <f t="shared" si="34"/>
        <v>12089</v>
      </c>
      <c r="BY28" s="38">
        <f t="shared" si="34"/>
        <v>12072</v>
      </c>
      <c r="BZ28" s="38">
        <f t="shared" si="34"/>
        <v>12082</v>
      </c>
      <c r="CA28" s="38">
        <f t="shared" si="34"/>
        <v>12047</v>
      </c>
      <c r="CB28" s="38">
        <f t="shared" si="34"/>
        <v>12038</v>
      </c>
      <c r="CC28" s="38">
        <f t="shared" si="34"/>
        <v>12078</v>
      </c>
      <c r="CD28" s="38">
        <f t="shared" si="34"/>
        <v>12123</v>
      </c>
      <c r="CE28" s="38">
        <f t="shared" si="34"/>
        <v>12140</v>
      </c>
      <c r="CF28" s="38">
        <f t="shared" si="34"/>
        <v>12143</v>
      </c>
      <c r="CG28" s="38">
        <f t="shared" si="34"/>
        <v>12125</v>
      </c>
      <c r="CH28" s="38">
        <f t="shared" si="34"/>
        <v>12217</v>
      </c>
      <c r="CI28" s="38">
        <f t="shared" si="34"/>
        <v>12193</v>
      </c>
      <c r="CJ28" s="38">
        <f t="shared" si="34"/>
        <v>12206</v>
      </c>
      <c r="CK28" s="38">
        <f t="shared" si="34"/>
        <v>12207</v>
      </c>
    </row>
    <row r="30" spans="2:89" x14ac:dyDescent="0.2">
      <c r="B30" s="39" t="s">
        <v>24</v>
      </c>
      <c r="C30" s="40">
        <f>1+C27/C28</f>
        <v>0.84600166597251147</v>
      </c>
      <c r="D30" s="40">
        <f>1+D27/D28</f>
        <v>0.87788778877887785</v>
      </c>
      <c r="E30" s="40">
        <f>1+E27/E28</f>
        <v>0.8802128773337986</v>
      </c>
      <c r="F30" s="40">
        <f>1+F27/F28</f>
        <v>0.81047051027170314</v>
      </c>
      <c r="G30" s="41">
        <f ca="1">1+G27/G28</f>
        <v>0.75251904644875889</v>
      </c>
      <c r="H30" s="3"/>
      <c r="I30" s="42"/>
      <c r="J30" s="40">
        <f t="shared" ref="J30:AB30" si="35">1+J27*4/J25</f>
        <v>0.83286532629450749</v>
      </c>
      <c r="K30" s="40">
        <f t="shared" si="35"/>
        <v>0.81330065723515654</v>
      </c>
      <c r="L30" s="40">
        <f t="shared" si="35"/>
        <v>0.83488221309703914</v>
      </c>
      <c r="M30" s="40">
        <f t="shared" si="35"/>
        <v>0.85922532278217412</v>
      </c>
      <c r="N30" s="40">
        <f t="shared" si="35"/>
        <v>0.89862595419847324</v>
      </c>
      <c r="O30" s="40">
        <f t="shared" si="35"/>
        <v>0.85471587580550668</v>
      </c>
      <c r="P30" s="40">
        <f t="shared" si="35"/>
        <v>0.87101727447216892</v>
      </c>
      <c r="Q30" s="40">
        <f t="shared" si="35"/>
        <v>0.87854785478547859</v>
      </c>
      <c r="R30" s="40">
        <f t="shared" si="35"/>
        <v>0.89278806300082891</v>
      </c>
      <c r="S30" s="40">
        <f t="shared" si="35"/>
        <v>0.86603739335632601</v>
      </c>
      <c r="T30" s="40">
        <f t="shared" si="35"/>
        <v>0.86096541914836877</v>
      </c>
      <c r="U30" s="40">
        <f t="shared" si="35"/>
        <v>0.86634095271331357</v>
      </c>
      <c r="V30" s="40">
        <f t="shared" si="35"/>
        <v>0.84400169563374305</v>
      </c>
      <c r="W30" s="40">
        <f t="shared" si="35"/>
        <v>0.78426966292134837</v>
      </c>
      <c r="X30" s="40">
        <f t="shared" si="35"/>
        <v>0.73587406793703392</v>
      </c>
      <c r="Y30" s="40">
        <f t="shared" si="35"/>
        <v>0.76043737574552683</v>
      </c>
      <c r="Z30" s="40">
        <f t="shared" si="35"/>
        <v>0.78667552749626179</v>
      </c>
      <c r="AA30" s="40">
        <f t="shared" si="35"/>
        <v>0.74925864909390438</v>
      </c>
      <c r="AB30" s="40">
        <f t="shared" si="35"/>
        <v>0.70696570352787103</v>
      </c>
      <c r="AC30" s="3"/>
      <c r="AD30" s="42"/>
      <c r="AE30" s="40">
        <f t="shared" ref="AE30:CK30" si="36">1+AE27*12/AE25</f>
        <v>0.78122889939230244</v>
      </c>
      <c r="AF30" s="40">
        <f t="shared" si="36"/>
        <v>0.80531771068048674</v>
      </c>
      <c r="AG30" s="40">
        <f t="shared" si="36"/>
        <v>0.8166910030326856</v>
      </c>
      <c r="AH30" s="40">
        <f t="shared" si="36"/>
        <v>0.83978458431504543</v>
      </c>
      <c r="AI30" s="40">
        <f t="shared" si="36"/>
        <v>0.84219399797684613</v>
      </c>
      <c r="AJ30" s="40">
        <f t="shared" si="36"/>
        <v>0.77943633730644979</v>
      </c>
      <c r="AK30" s="40">
        <f t="shared" si="36"/>
        <v>0.83827132991757636</v>
      </c>
      <c r="AL30" s="40">
        <f t="shared" si="36"/>
        <v>0.82420971472629145</v>
      </c>
      <c r="AM30" s="40">
        <f t="shared" si="36"/>
        <v>0.83401772206613356</v>
      </c>
      <c r="AN30" s="40">
        <f t="shared" si="36"/>
        <v>0.83165560077104306</v>
      </c>
      <c r="AO30" s="40">
        <f t="shared" si="36"/>
        <v>0.84418874696505863</v>
      </c>
      <c r="AP30" s="40">
        <f t="shared" si="36"/>
        <v>0.86380674718867145</v>
      </c>
      <c r="AQ30" s="40">
        <f t="shared" si="36"/>
        <v>0.84338098197638289</v>
      </c>
      <c r="AR30" s="40">
        <f t="shared" si="36"/>
        <v>0.8727085478887745</v>
      </c>
      <c r="AS30" s="40">
        <f t="shared" si="36"/>
        <v>0.91328244274809156</v>
      </c>
      <c r="AT30" s="40">
        <f t="shared" si="36"/>
        <v>0.90212466015506998</v>
      </c>
      <c r="AU30" s="40">
        <f t="shared" si="36"/>
        <v>0.88468397067564886</v>
      </c>
      <c r="AV30" s="40">
        <f t="shared" si="36"/>
        <v>0.84534270650263621</v>
      </c>
      <c r="AW30" s="40">
        <f t="shared" si="36"/>
        <v>0.87808928396991304</v>
      </c>
      <c r="AX30" s="40">
        <f t="shared" si="36"/>
        <v>0.84221212414193181</v>
      </c>
      <c r="AY30" s="40">
        <f t="shared" si="36"/>
        <v>0.83531669865642999</v>
      </c>
      <c r="AZ30" s="40">
        <f t="shared" si="36"/>
        <v>0.86576154508079162</v>
      </c>
      <c r="BA30" s="40">
        <f t="shared" si="36"/>
        <v>0.91327500950931917</v>
      </c>
      <c r="BB30" s="40">
        <f t="shared" si="36"/>
        <v>0.88910891089108912</v>
      </c>
      <c r="BC30" s="40">
        <f t="shared" si="36"/>
        <v>0.88135435127320216</v>
      </c>
      <c r="BD30" s="40">
        <f t="shared" si="36"/>
        <v>0.8685602896129212</v>
      </c>
      <c r="BE30" s="40">
        <f t="shared" si="36"/>
        <v>0.89720917380491849</v>
      </c>
      <c r="BF30" s="40">
        <f t="shared" si="36"/>
        <v>0.8986598127409583</v>
      </c>
      <c r="BG30" s="40">
        <f t="shared" si="36"/>
        <v>0.88413190016396426</v>
      </c>
      <c r="BH30" s="40">
        <f t="shared" si="36"/>
        <v>0.87257215465601745</v>
      </c>
      <c r="BI30" s="40">
        <f t="shared" si="36"/>
        <v>0.86124661246612466</v>
      </c>
      <c r="BJ30" s="40">
        <f t="shared" si="36"/>
        <v>0.86664276752106106</v>
      </c>
      <c r="BK30" s="40">
        <f t="shared" si="36"/>
        <v>0.88265623610987642</v>
      </c>
      <c r="BL30" s="40">
        <f t="shared" si="36"/>
        <v>0.87670504871567756</v>
      </c>
      <c r="BM30" s="40">
        <f t="shared" si="36"/>
        <v>0.8263767099263416</v>
      </c>
      <c r="BN30" s="40">
        <f t="shared" si="36"/>
        <v>0.86494503577037163</v>
      </c>
      <c r="BO30" s="40">
        <f t="shared" si="36"/>
        <v>0.86591598094413169</v>
      </c>
      <c r="BP30" s="40">
        <f t="shared" si="36"/>
        <v>0.87165226319842559</v>
      </c>
      <c r="BQ30" s="40">
        <f t="shared" si="36"/>
        <v>0.87079270877490456</v>
      </c>
      <c r="BR30" s="40">
        <f t="shared" si="36"/>
        <v>0.85378151260504198</v>
      </c>
      <c r="BS30" s="40">
        <f t="shared" si="36"/>
        <v>0.81200000000000006</v>
      </c>
      <c r="BT30" s="40">
        <f t="shared" si="36"/>
        <v>0.8451935081148565</v>
      </c>
      <c r="BU30" s="40">
        <f t="shared" si="36"/>
        <v>0.81161695447409732</v>
      </c>
      <c r="BV30" s="40">
        <f t="shared" si="36"/>
        <v>0.70123253903040261</v>
      </c>
      <c r="BW30" s="40">
        <f t="shared" si="36"/>
        <v>0.79420049710024854</v>
      </c>
      <c r="BX30" s="40">
        <f t="shared" si="36"/>
        <v>0.71097410604192357</v>
      </c>
      <c r="BY30" s="40">
        <f t="shared" si="36"/>
        <v>0.70518653321201086</v>
      </c>
      <c r="BZ30" s="40">
        <f t="shared" si="36"/>
        <v>0.74254473161033796</v>
      </c>
      <c r="CA30" s="40">
        <f t="shared" si="36"/>
        <v>0.78546598245323618</v>
      </c>
      <c r="CB30" s="40">
        <f t="shared" si="36"/>
        <v>0.75296754378683484</v>
      </c>
      <c r="CC30" s="40">
        <f t="shared" si="36"/>
        <v>0.80760923741485291</v>
      </c>
      <c r="CD30" s="40">
        <f t="shared" si="36"/>
        <v>0.78042722305017387</v>
      </c>
      <c r="CE30" s="40">
        <f t="shared" si="36"/>
        <v>0.77431328878990346</v>
      </c>
      <c r="CF30" s="40">
        <f t="shared" si="36"/>
        <v>0.76177924217462933</v>
      </c>
      <c r="CG30" s="40">
        <f t="shared" si="36"/>
        <v>0.71440335996047111</v>
      </c>
      <c r="CH30" s="40">
        <f t="shared" si="36"/>
        <v>0.77138144329896907</v>
      </c>
      <c r="CI30" s="40">
        <f t="shared" si="36"/>
        <v>0.7141687812065155</v>
      </c>
      <c r="CJ30" s="40">
        <f t="shared" si="36"/>
        <v>0.69392274255720499</v>
      </c>
      <c r="CK30" s="41">
        <f t="shared" si="36"/>
        <v>0.71194494510896278</v>
      </c>
    </row>
    <row r="32" spans="2:89" x14ac:dyDescent="0.2">
      <c r="B32" s="20" t="s">
        <v>25</v>
      </c>
      <c r="C32" s="43">
        <f>C14/C28</f>
        <v>365.18857078397804</v>
      </c>
      <c r="D32" s="43">
        <f ca="1">D14/D28</f>
        <v>471.75186577630166</v>
      </c>
      <c r="E32" s="43">
        <f ca="1">E14/E28</f>
        <v>707.49297446503942</v>
      </c>
      <c r="F32" s="43">
        <f ca="1">F14/F28</f>
        <v>1004.5470371244777</v>
      </c>
      <c r="G32" s="44">
        <f ca="1">G14/G28</f>
        <v>1364.5139913665917</v>
      </c>
      <c r="H32" s="3"/>
      <c r="I32" s="45">
        <f>I14/I28</f>
        <v>392.66873481967906</v>
      </c>
      <c r="J32" s="43">
        <f t="shared" ref="J32:AB32" si="37">J14/J28</f>
        <v>384.58602331029647</v>
      </c>
      <c r="K32" s="43">
        <f t="shared" si="37"/>
        <v>386.62808464402553</v>
      </c>
      <c r="L32" s="43">
        <f t="shared" si="37"/>
        <v>365.18857078397804</v>
      </c>
      <c r="M32" s="43">
        <f t="shared" si="37"/>
        <v>369.66436289701778</v>
      </c>
      <c r="N32" s="43">
        <f t="shared" si="37"/>
        <v>410.39652594855954</v>
      </c>
      <c r="O32" s="43">
        <f t="shared" si="37"/>
        <v>436.59717585359471</v>
      </c>
      <c r="P32" s="43">
        <f t="shared" si="37"/>
        <v>471.75186577630177</v>
      </c>
      <c r="Q32" s="43">
        <f t="shared" si="37"/>
        <v>493.92344080226019</v>
      </c>
      <c r="R32" s="43">
        <f t="shared" si="37"/>
        <v>547.58578920761818</v>
      </c>
      <c r="S32" s="43">
        <f t="shared" si="37"/>
        <v>637.09987559259434</v>
      </c>
      <c r="T32" s="43">
        <f t="shared" si="37"/>
        <v>707.49297446503954</v>
      </c>
      <c r="U32" s="43">
        <f t="shared" si="37"/>
        <v>764.01332004532355</v>
      </c>
      <c r="V32" s="43">
        <f t="shared" si="37"/>
        <v>830.60780346842296</v>
      </c>
      <c r="W32" s="43">
        <f t="shared" si="37"/>
        <v>907.71644821770769</v>
      </c>
      <c r="X32" s="43">
        <f t="shared" si="37"/>
        <v>1004.5470371244774</v>
      </c>
      <c r="Y32" s="43">
        <f t="shared" si="37"/>
        <v>1127.1118736228018</v>
      </c>
      <c r="Z32" s="43">
        <f t="shared" si="37"/>
        <v>1178.7773320624929</v>
      </c>
      <c r="AA32" s="44">
        <f t="shared" si="37"/>
        <v>1250.16001142098</v>
      </c>
      <c r="AB32" s="44">
        <f t="shared" si="37"/>
        <v>1364.5139913665914</v>
      </c>
      <c r="AC32" s="3"/>
      <c r="AD32" s="45"/>
      <c r="AE32" s="43">
        <f t="shared" ref="AE32:CK32" si="38">AE14/AE28</f>
        <v>397.54590735171303</v>
      </c>
      <c r="AF32" s="43">
        <f t="shared" si="38"/>
        <v>392.66873481967906</v>
      </c>
      <c r="AG32" s="43">
        <f t="shared" si="38"/>
        <v>391.94404951659425</v>
      </c>
      <c r="AH32" s="43">
        <f t="shared" si="38"/>
        <v>387.72614194267868</v>
      </c>
      <c r="AI32" s="43">
        <f t="shared" si="38"/>
        <v>384.58602331029635</v>
      </c>
      <c r="AJ32" s="43">
        <f t="shared" si="38"/>
        <v>379.268770141733</v>
      </c>
      <c r="AK32" s="43">
        <f t="shared" si="38"/>
        <v>385.1302151653685</v>
      </c>
      <c r="AL32" s="43">
        <f t="shared" si="38"/>
        <v>386.62808464402531</v>
      </c>
      <c r="AM32" s="43">
        <f t="shared" si="38"/>
        <v>379.62290339850858</v>
      </c>
      <c r="AN32" s="43">
        <f t="shared" si="38"/>
        <v>374.58184148119176</v>
      </c>
      <c r="AO32" s="43">
        <f t="shared" si="38"/>
        <v>365.18857078397787</v>
      </c>
      <c r="AP32" s="43">
        <f t="shared" si="38"/>
        <v>363.40065967852013</v>
      </c>
      <c r="AQ32" s="43">
        <f t="shared" si="38"/>
        <v>364.0028463983619</v>
      </c>
      <c r="AR32" s="43">
        <f t="shared" si="38"/>
        <v>369.66436289701755</v>
      </c>
      <c r="AS32" s="43">
        <f t="shared" si="38"/>
        <v>384.74526720343653</v>
      </c>
      <c r="AT32" s="43">
        <f t="shared" si="38"/>
        <v>400.91310960199309</v>
      </c>
      <c r="AU32" s="43">
        <f t="shared" si="38"/>
        <v>410.39652594855932</v>
      </c>
      <c r="AV32" s="43">
        <f t="shared" si="38"/>
        <v>425.3867616267608</v>
      </c>
      <c r="AW32" s="43">
        <f t="shared" si="38"/>
        <v>422.82072308121747</v>
      </c>
      <c r="AX32" s="43">
        <f t="shared" si="38"/>
        <v>436.59717585359442</v>
      </c>
      <c r="AY32" s="43">
        <f t="shared" si="38"/>
        <v>441.32204374318604</v>
      </c>
      <c r="AZ32" s="43">
        <f t="shared" si="38"/>
        <v>448.36364580401164</v>
      </c>
      <c r="BA32" s="43">
        <f t="shared" si="38"/>
        <v>471.75186577630154</v>
      </c>
      <c r="BB32" s="43">
        <f t="shared" si="38"/>
        <v>473.53895987951466</v>
      </c>
      <c r="BC32" s="43">
        <f t="shared" si="38"/>
        <v>478.27912085809811</v>
      </c>
      <c r="BD32" s="43">
        <f t="shared" si="38"/>
        <v>493.92344080226007</v>
      </c>
      <c r="BE32" s="43">
        <f t="shared" si="38"/>
        <v>512.53954296108259</v>
      </c>
      <c r="BF32" s="43">
        <f t="shared" si="38"/>
        <v>525.87335909324429</v>
      </c>
      <c r="BG32" s="43">
        <f t="shared" si="38"/>
        <v>547.58578920761795</v>
      </c>
      <c r="BH32" s="43">
        <f t="shared" si="38"/>
        <v>565.25825301616419</v>
      </c>
      <c r="BI32" s="43">
        <f t="shared" si="38"/>
        <v>622.05716267821435</v>
      </c>
      <c r="BJ32" s="43">
        <f t="shared" si="38"/>
        <v>637.09987559259423</v>
      </c>
      <c r="BK32" s="43">
        <f t="shared" si="38"/>
        <v>653.28033699168259</v>
      </c>
      <c r="BL32" s="43">
        <f t="shared" si="38"/>
        <v>671.12964143911609</v>
      </c>
      <c r="BM32" s="43">
        <f t="shared" si="38"/>
        <v>707.49297446503942</v>
      </c>
      <c r="BN32" s="43">
        <f t="shared" si="38"/>
        <v>722.60065519775469</v>
      </c>
      <c r="BO32" s="43">
        <f t="shared" si="38"/>
        <v>737.2746191223107</v>
      </c>
      <c r="BP32" s="43">
        <f t="shared" si="38"/>
        <v>764.01332004532367</v>
      </c>
      <c r="BQ32" s="43">
        <f t="shared" si="38"/>
        <v>784.64198972314375</v>
      </c>
      <c r="BR32" s="43">
        <f t="shared" si="38"/>
        <v>809.49644830808325</v>
      </c>
      <c r="BS32" s="43">
        <f t="shared" si="38"/>
        <v>830.60780346842307</v>
      </c>
      <c r="BT32" s="43">
        <f t="shared" si="38"/>
        <v>845.04324895192894</v>
      </c>
      <c r="BU32" s="43">
        <f t="shared" si="38"/>
        <v>868.8517463734421</v>
      </c>
      <c r="BV32" s="43">
        <f t="shared" si="38"/>
        <v>907.71644821770769</v>
      </c>
      <c r="BW32" s="43">
        <f t="shared" si="38"/>
        <v>920.21996420138362</v>
      </c>
      <c r="BX32" s="43">
        <f t="shared" si="38"/>
        <v>947.74446163828179</v>
      </c>
      <c r="BY32" s="43">
        <f t="shared" si="38"/>
        <v>1004.5470371244774</v>
      </c>
      <c r="BZ32" s="43">
        <f t="shared" si="38"/>
        <v>1023.9853929388356</v>
      </c>
      <c r="CA32" s="43">
        <f t="shared" si="38"/>
        <v>1057.5710085802893</v>
      </c>
      <c r="CB32" s="43">
        <f t="shared" si="38"/>
        <v>1127.1118736228018</v>
      </c>
      <c r="CC32" s="43">
        <f t="shared" si="38"/>
        <v>1120.248724789775</v>
      </c>
      <c r="CD32" s="43">
        <f t="shared" si="38"/>
        <v>1137.3077689615197</v>
      </c>
      <c r="CE32" s="43">
        <f t="shared" si="38"/>
        <v>1178.7773320624931</v>
      </c>
      <c r="CF32" s="43">
        <f t="shared" si="38"/>
        <v>1199.1609896027771</v>
      </c>
      <c r="CG32" s="43">
        <f t="shared" si="38"/>
        <v>1218.9740804228475</v>
      </c>
      <c r="CH32" s="43">
        <f t="shared" si="38"/>
        <v>1250.1600114209798</v>
      </c>
      <c r="CI32" s="43">
        <f t="shared" si="38"/>
        <v>1263.6756043198056</v>
      </c>
      <c r="CJ32" s="43">
        <f t="shared" si="38"/>
        <v>1279.4576879790127</v>
      </c>
      <c r="CK32" s="44">
        <f t="shared" si="38"/>
        <v>1364.5139913665912</v>
      </c>
    </row>
    <row r="33" spans="2:89" x14ac:dyDescent="0.2">
      <c r="B33" s="24" t="s">
        <v>26</v>
      </c>
      <c r="C33" s="46">
        <f>C10/C26</f>
        <v>307.48432637608624</v>
      </c>
      <c r="D33" s="46">
        <f ca="1">D10/D26</f>
        <v>507.56322826769502</v>
      </c>
      <c r="E33" s="46">
        <f ca="1">E10/E26</f>
        <v>876.31613853215867</v>
      </c>
      <c r="F33" s="46">
        <f ca="1">F10/F26</f>
        <v>677.81230538306659</v>
      </c>
      <c r="G33" s="47">
        <f ca="1">G10/G26</f>
        <v>1127.1851752863713</v>
      </c>
      <c r="H33" s="3"/>
      <c r="I33" s="48">
        <f>I10/I26</f>
        <v>312.53035084781976</v>
      </c>
      <c r="J33" s="46">
        <f t="shared" ref="J33:AB33" si="39">J10/J26</f>
        <v>228.29964519871876</v>
      </c>
      <c r="K33" s="46">
        <f t="shared" si="39"/>
        <v>336.35154488926071</v>
      </c>
      <c r="L33" s="46">
        <f t="shared" si="39"/>
        <v>264.97352715687248</v>
      </c>
      <c r="M33" s="46">
        <f t="shared" si="39"/>
        <v>269.68087511978257</v>
      </c>
      <c r="N33" s="46">
        <f t="shared" si="39"/>
        <v>740.59324472957371</v>
      </c>
      <c r="O33" s="46">
        <f t="shared" si="39"/>
        <v>496.79596125466611</v>
      </c>
      <c r="P33" s="46">
        <f t="shared" si="39"/>
        <v>476.27770293801706</v>
      </c>
      <c r="Q33" s="46">
        <f t="shared" si="39"/>
        <v>598.73123093775462</v>
      </c>
      <c r="R33" s="46">
        <f t="shared" si="39"/>
        <v>1041.2084275917414</v>
      </c>
      <c r="S33" s="46">
        <f t="shared" si="39"/>
        <v>1426.9337976558254</v>
      </c>
      <c r="T33" s="46">
        <f t="shared" si="39"/>
        <v>469.74631540311287</v>
      </c>
      <c r="U33" s="46">
        <f t="shared" si="39"/>
        <v>589.17461273574804</v>
      </c>
      <c r="V33" s="46">
        <f t="shared" si="39"/>
        <v>800.8879268319829</v>
      </c>
      <c r="W33" s="46">
        <f t="shared" si="39"/>
        <v>441.27287162867225</v>
      </c>
      <c r="X33" s="46">
        <f t="shared" si="39"/>
        <v>860.61629446886843</v>
      </c>
      <c r="Y33" s="46">
        <f t="shared" si="39"/>
        <v>1738.008002148604</v>
      </c>
      <c r="Z33" s="46">
        <f t="shared" si="39"/>
        <v>969.61164673341023</v>
      </c>
      <c r="AA33" s="47">
        <f t="shared" si="39"/>
        <v>835.50216789401929</v>
      </c>
      <c r="AB33" s="47">
        <f t="shared" si="39"/>
        <v>1060.3017150944115</v>
      </c>
      <c r="AC33" s="3"/>
      <c r="AD33" s="48"/>
      <c r="AE33" s="46">
        <f t="shared" ref="AE33:CK33" si="40">AE10/AE26</f>
        <v>310.16977734012329</v>
      </c>
      <c r="AF33" s="46">
        <f t="shared" si="40"/>
        <v>208.26722562363619</v>
      </c>
      <c r="AG33" s="46">
        <f t="shared" si="40"/>
        <v>251.53806980691257</v>
      </c>
      <c r="AH33" s="46">
        <f t="shared" si="40"/>
        <v>228.2376896335482</v>
      </c>
      <c r="AI33" s="46">
        <f t="shared" si="40"/>
        <v>211.10965245971502</v>
      </c>
      <c r="AJ33" s="46">
        <f t="shared" si="40"/>
        <v>249.95899783646294</v>
      </c>
      <c r="AK33" s="46">
        <f t="shared" si="40"/>
        <v>314.41097511871476</v>
      </c>
      <c r="AL33" s="46">
        <f t="shared" si="40"/>
        <v>398.72806858999326</v>
      </c>
      <c r="AM33" s="46">
        <f t="shared" si="40"/>
        <v>227.76339344678561</v>
      </c>
      <c r="AN33" s="46">
        <f t="shared" si="40"/>
        <v>244.51101011941151</v>
      </c>
      <c r="AO33" s="46">
        <f t="shared" si="40"/>
        <v>317.460054237593</v>
      </c>
      <c r="AP33" s="46">
        <f t="shared" si="40"/>
        <v>294.04186661847672</v>
      </c>
      <c r="AQ33" s="46">
        <f t="shared" si="40"/>
        <v>279.89446217529382</v>
      </c>
      <c r="AR33" s="46">
        <f t="shared" si="40"/>
        <v>243.38605634732639</v>
      </c>
      <c r="AS33" s="46">
        <f t="shared" si="40"/>
        <v>1050.2321246418362</v>
      </c>
      <c r="AT33" s="46">
        <f t="shared" si="40"/>
        <v>683.49784478544996</v>
      </c>
      <c r="AU33" s="46">
        <f t="shared" si="40"/>
        <v>573.7573093903726</v>
      </c>
      <c r="AV33" s="46">
        <f t="shared" si="40"/>
        <v>833.99265893380175</v>
      </c>
      <c r="AW33" s="46">
        <f t="shared" si="40"/>
        <v>355.27404266927692</v>
      </c>
      <c r="AX33" s="46">
        <f t="shared" si="40"/>
        <v>435.27306124378123</v>
      </c>
      <c r="AY33" s="46">
        <f t="shared" si="40"/>
        <v>152.69144236030763</v>
      </c>
      <c r="AZ33" s="46">
        <f t="shared" si="40"/>
        <v>504.43475625489253</v>
      </c>
      <c r="BA33" s="46">
        <f t="shared" si="40"/>
        <v>803.51026141078535</v>
      </c>
      <c r="BB33" s="46">
        <f t="shared" si="40"/>
        <v>430.22757739107163</v>
      </c>
      <c r="BC33" s="46">
        <f t="shared" si="40"/>
        <v>942.02168971022979</v>
      </c>
      <c r="BD33" s="46">
        <f t="shared" si="40"/>
        <v>508.73068327903729</v>
      </c>
      <c r="BE33" s="46">
        <f t="shared" si="40"/>
        <v>1233.0313294074481</v>
      </c>
      <c r="BF33" s="46">
        <f t="shared" si="40"/>
        <v>874.02902562959491</v>
      </c>
      <c r="BG33" s="46">
        <f t="shared" si="40"/>
        <v>1071.9385475184258</v>
      </c>
      <c r="BH33" s="46">
        <f t="shared" si="40"/>
        <v>659.19262990334585</v>
      </c>
      <c r="BI33" s="46">
        <f t="shared" si="40"/>
        <v>2746.5655806976929</v>
      </c>
      <c r="BJ33" s="46">
        <f t="shared" si="40"/>
        <v>704.64445911222367</v>
      </c>
      <c r="BK33" s="46">
        <f t="shared" si="40"/>
        <v>341.48386313006841</v>
      </c>
      <c r="BL33" s="46">
        <f t="shared" si="40"/>
        <v>277.88963118233056</v>
      </c>
      <c r="BM33" s="46">
        <f t="shared" si="40"/>
        <v>754.47576681122803</v>
      </c>
      <c r="BN33" s="46">
        <f t="shared" si="40"/>
        <v>710.70970747562694</v>
      </c>
      <c r="BO33" s="46">
        <f t="shared" si="40"/>
        <v>650.63392571584677</v>
      </c>
      <c r="BP33" s="46">
        <f t="shared" si="40"/>
        <v>407.11060457067913</v>
      </c>
      <c r="BQ33" s="46">
        <f t="shared" si="40"/>
        <v>562.7456586877189</v>
      </c>
      <c r="BR33" s="46">
        <f t="shared" si="40"/>
        <v>885.92984942082217</v>
      </c>
      <c r="BS33" s="46">
        <f t="shared" si="40"/>
        <v>970.41371587239485</v>
      </c>
      <c r="BT33" s="46">
        <f t="shared" si="40"/>
        <v>404.79375532983903</v>
      </c>
      <c r="BU33" s="46">
        <f t="shared" si="40"/>
        <v>237.00979434836484</v>
      </c>
      <c r="BV33" s="46">
        <f t="shared" si="40"/>
        <v>743.53905942007839</v>
      </c>
      <c r="BW33" s="46">
        <f t="shared" si="40"/>
        <v>281.22555996836451</v>
      </c>
      <c r="BX33" s="46">
        <f t="shared" si="40"/>
        <v>296.57618279336776</v>
      </c>
      <c r="BY33" s="46">
        <f t="shared" si="40"/>
        <v>1922.6616732286393</v>
      </c>
      <c r="BZ33" s="46">
        <f t="shared" si="40"/>
        <v>552.02513119570779</v>
      </c>
      <c r="CA33" s="46">
        <f t="shared" si="40"/>
        <v>2072.546280470187</v>
      </c>
      <c r="CB33" s="46">
        <f t="shared" si="40"/>
        <v>2819.5057590947231</v>
      </c>
      <c r="CC33" s="46">
        <f t="shared" si="40"/>
        <v>554.436901794032</v>
      </c>
      <c r="CD33" s="46">
        <f t="shared" si="40"/>
        <v>752.01710316626475</v>
      </c>
      <c r="CE33" s="46">
        <f t="shared" si="40"/>
        <v>1600.6968065690667</v>
      </c>
      <c r="CF33" s="46">
        <f t="shared" si="40"/>
        <v>559.38692316823597</v>
      </c>
      <c r="CG33" s="46">
        <f t="shared" si="40"/>
        <v>657.39361390337945</v>
      </c>
      <c r="CH33" s="46">
        <f t="shared" si="40"/>
        <v>1193.5193129235997</v>
      </c>
      <c r="CI33" s="46">
        <f t="shared" si="40"/>
        <v>461.20687471488566</v>
      </c>
      <c r="CJ33" s="46">
        <f t="shared" si="40"/>
        <v>601.19199939067471</v>
      </c>
      <c r="CK33" s="47">
        <f t="shared" si="40"/>
        <v>2110.3352874391194</v>
      </c>
    </row>
    <row r="34" spans="2:89" x14ac:dyDescent="0.2">
      <c r="B34" s="28" t="s">
        <v>27</v>
      </c>
      <c r="C34" s="49">
        <f>IFERROR(C13/C27,"NA")</f>
        <v>227.74601092699393</v>
      </c>
      <c r="D34" s="49">
        <f ca="1">IFERROR(D13/D27,"NA")</f>
        <v>186.3073228773095</v>
      </c>
      <c r="E34" s="49">
        <f ca="1">IFERROR(E13/E27,"NA")</f>
        <v>111.86744541451301</v>
      </c>
      <c r="F34" s="49">
        <f ca="1">IFERROR(F13/F27,"NA")</f>
        <v>116.63088110502134</v>
      </c>
      <c r="G34" s="50">
        <f ca="1">IFERROR(G13/G27,"NA")</f>
        <v>142.80434222168753</v>
      </c>
      <c r="H34" s="3"/>
      <c r="I34" s="51">
        <f>IFERROR(I13/I27,"NA")</f>
        <v>435.55235056745397</v>
      </c>
      <c r="J34" s="49">
        <f t="shared" ref="J34:AB34" si="41">IFERROR(J13/J27,"NA")</f>
        <v>263.03289424677138</v>
      </c>
      <c r="K34" s="49">
        <f t="shared" si="41"/>
        <v>55.832156517414113</v>
      </c>
      <c r="L34" s="49">
        <f t="shared" si="41"/>
        <v>215.48539436331839</v>
      </c>
      <c r="M34" s="49">
        <f t="shared" si="41"/>
        <v>265.21789532504869</v>
      </c>
      <c r="N34" s="49">
        <f t="shared" si="41"/>
        <v>137.40414580921421</v>
      </c>
      <c r="O34" s="49">
        <f t="shared" si="41"/>
        <v>183.09542009717802</v>
      </c>
      <c r="P34" s="49">
        <f t="shared" si="41"/>
        <v>146.72382715358557</v>
      </c>
      <c r="Q34" s="49">
        <f t="shared" si="41"/>
        <v>37.40615602087405</v>
      </c>
      <c r="R34" s="49">
        <f t="shared" si="41"/>
        <v>98.389384941581312</v>
      </c>
      <c r="S34" s="49">
        <f t="shared" si="41"/>
        <v>189.93104344281983</v>
      </c>
      <c r="T34" s="49">
        <f t="shared" si="41"/>
        <v>109.54822063172433</v>
      </c>
      <c r="U34" s="49">
        <f t="shared" si="41"/>
        <v>140.82417917624937</v>
      </c>
      <c r="V34" s="49">
        <f t="shared" si="41"/>
        <v>178.21920305174484</v>
      </c>
      <c r="W34" s="49">
        <f t="shared" si="41"/>
        <v>96.794077570781212</v>
      </c>
      <c r="X34" s="49">
        <f t="shared" si="41"/>
        <v>85.586448775553848</v>
      </c>
      <c r="Y34" s="49">
        <f t="shared" si="41"/>
        <v>92.917989173026029</v>
      </c>
      <c r="Z34" s="49">
        <f t="shared" si="41"/>
        <v>168.91567666340578</v>
      </c>
      <c r="AA34" s="50">
        <f t="shared" si="41"/>
        <v>166.24373545835269</v>
      </c>
      <c r="AB34" s="50">
        <f t="shared" si="41"/>
        <v>144.44342410939362</v>
      </c>
      <c r="AC34" s="3"/>
      <c r="AD34" s="51"/>
      <c r="AE34" s="49">
        <f t="shared" ref="AE34:CK34" si="42">IFERROR(AE13/AE27,"NA")</f>
        <v>365.90082030741274</v>
      </c>
      <c r="AF34" s="49">
        <f t="shared" si="42"/>
        <v>513.91032211000027</v>
      </c>
      <c r="AG34" s="49">
        <f t="shared" si="42"/>
        <v>157.69737501430367</v>
      </c>
      <c r="AH34" s="49">
        <f t="shared" si="42"/>
        <v>206.32991719808092</v>
      </c>
      <c r="AI34" s="49">
        <f t="shared" si="42"/>
        <v>443.14644026736772</v>
      </c>
      <c r="AJ34" s="49">
        <f t="shared" si="42"/>
        <v>179.58549468141541</v>
      </c>
      <c r="AK34" s="49">
        <f t="shared" si="42"/>
        <v>-211.84047043722876</v>
      </c>
      <c r="AL34" s="49">
        <f t="shared" si="42"/>
        <v>145.82529234035829</v>
      </c>
      <c r="AM34" s="49">
        <f t="shared" si="42"/>
        <v>206.92517379831446</v>
      </c>
      <c r="AN34" s="49">
        <f t="shared" si="42"/>
        <v>195.89710799013207</v>
      </c>
      <c r="AO34" s="49">
        <f t="shared" si="42"/>
        <v>245.25591263330139</v>
      </c>
      <c r="AP34" s="49">
        <f t="shared" si="42"/>
        <v>262.33056836503425</v>
      </c>
      <c r="AQ34" s="49">
        <f t="shared" si="42"/>
        <v>336.59848371014175</v>
      </c>
      <c r="AR34" s="49">
        <f t="shared" si="42"/>
        <v>180.95347301553261</v>
      </c>
      <c r="AS34" s="49">
        <f t="shared" si="42"/>
        <v>109.91638357566323</v>
      </c>
      <c r="AT34" s="49">
        <f t="shared" si="42"/>
        <v>125.49550359652966</v>
      </c>
      <c r="AU34" s="49">
        <f t="shared" si="42"/>
        <v>167.46838434333353</v>
      </c>
      <c r="AV34" s="49">
        <f t="shared" si="42"/>
        <v>211.69802109613303</v>
      </c>
      <c r="AW34" s="49">
        <f t="shared" si="42"/>
        <v>216.27111102942646</v>
      </c>
      <c r="AX34" s="49">
        <f t="shared" si="42"/>
        <v>129.96442606176706</v>
      </c>
      <c r="AY34" s="49">
        <f t="shared" si="42"/>
        <v>125.3543220633411</v>
      </c>
      <c r="AZ34" s="49">
        <f t="shared" si="42"/>
        <v>230.14993499492715</v>
      </c>
      <c r="BA34" s="49">
        <f t="shared" si="42"/>
        <v>58.499940449217107</v>
      </c>
      <c r="BB34" s="49">
        <f t="shared" si="42"/>
        <v>172.48314408165453</v>
      </c>
      <c r="BC34" s="49">
        <f t="shared" si="42"/>
        <v>229.33222572852074</v>
      </c>
      <c r="BD34" s="49">
        <f t="shared" si="42"/>
        <v>-247.18459159749068</v>
      </c>
      <c r="BE34" s="49">
        <f t="shared" si="42"/>
        <v>192.41988943159436</v>
      </c>
      <c r="BF34" s="49">
        <f t="shared" si="42"/>
        <v>-2.1270255269740801</v>
      </c>
      <c r="BG34" s="49">
        <f t="shared" si="42"/>
        <v>103.13158159758022</v>
      </c>
      <c r="BH34" s="49">
        <f t="shared" si="42"/>
        <v>184.63682509307779</v>
      </c>
      <c r="BI34" s="49">
        <f t="shared" si="42"/>
        <v>205.06409612105401</v>
      </c>
      <c r="BJ34" s="49">
        <f t="shared" si="42"/>
        <v>179.30517895980248</v>
      </c>
      <c r="BK34" s="49">
        <f t="shared" si="42"/>
        <v>134.85369772470989</v>
      </c>
      <c r="BL34" s="49">
        <f t="shared" si="42"/>
        <v>63.886260438824756</v>
      </c>
      <c r="BM34" s="49">
        <f t="shared" si="42"/>
        <v>124.77964428110579</v>
      </c>
      <c r="BN34" s="49">
        <f t="shared" si="42"/>
        <v>141.46617407736812</v>
      </c>
      <c r="BO34" s="49">
        <f t="shared" si="42"/>
        <v>114.00906561908971</v>
      </c>
      <c r="BP34" s="49">
        <f t="shared" si="42"/>
        <v>167.83483762928367</v>
      </c>
      <c r="BQ34" s="49">
        <f t="shared" si="42"/>
        <v>74.69642855383016</v>
      </c>
      <c r="BR34" s="49">
        <f t="shared" si="42"/>
        <v>200.64522735706211</v>
      </c>
      <c r="BS34" s="49">
        <f t="shared" si="42"/>
        <v>230.8554734611287</v>
      </c>
      <c r="BT34" s="49">
        <f t="shared" si="42"/>
        <v>28.285713051263208</v>
      </c>
      <c r="BU34" s="49">
        <f t="shared" si="42"/>
        <v>117.19870896149362</v>
      </c>
      <c r="BV34" s="49">
        <f t="shared" si="42"/>
        <v>119.04462719550045</v>
      </c>
      <c r="BW34" s="49">
        <f t="shared" si="42"/>
        <v>57.500740675145039</v>
      </c>
      <c r="BX34" s="49">
        <f t="shared" si="42"/>
        <v>78.659272235224734</v>
      </c>
      <c r="BY34" s="49">
        <f t="shared" si="42"/>
        <v>111.99521747286379</v>
      </c>
      <c r="BZ34" s="49">
        <f t="shared" si="42"/>
        <v>76.482348221614942</v>
      </c>
      <c r="CA34" s="49">
        <f t="shared" si="42"/>
        <v>92.686492682984223</v>
      </c>
      <c r="CB34" s="49">
        <f t="shared" si="42"/>
        <v>110.28425630312486</v>
      </c>
      <c r="CC34" s="49">
        <f t="shared" si="42"/>
        <v>134.38063636883754</v>
      </c>
      <c r="CD34" s="49">
        <f t="shared" si="42"/>
        <v>187.49696331564496</v>
      </c>
      <c r="CE34" s="49">
        <f t="shared" si="42"/>
        <v>180.13847678054094</v>
      </c>
      <c r="CF34" s="49">
        <f t="shared" si="42"/>
        <v>172.50235159093637</v>
      </c>
      <c r="CG34" s="49">
        <f t="shared" si="42"/>
        <v>129.58577061039173</v>
      </c>
      <c r="CH34" s="49">
        <f t="shared" si="42"/>
        <v>205.5763127445347</v>
      </c>
      <c r="CI34" s="49">
        <f t="shared" si="42"/>
        <v>63.242215682596211</v>
      </c>
      <c r="CJ34" s="49">
        <f t="shared" si="42"/>
        <v>146.74983041516001</v>
      </c>
      <c r="CK34" s="50">
        <f t="shared" si="42"/>
        <v>222.64226128039942</v>
      </c>
    </row>
    <row r="36" spans="2:89" ht="14.25" x14ac:dyDescent="0.35">
      <c r="B36" s="5"/>
      <c r="C36" s="6" t="str">
        <f>C37&amp;" " &amp;YEAR(C39)</f>
        <v>Q4 2021</v>
      </c>
      <c r="D36" s="6" t="str">
        <f>D37&amp;" " &amp;YEAR(D39)</f>
        <v>Q4 2022</v>
      </c>
      <c r="E36" s="6" t="str">
        <f>E37&amp;" " &amp;YEAR(E39)</f>
        <v>Q4 2023</v>
      </c>
      <c r="F36" s="6" t="str">
        <f>F37&amp;" " &amp;YEAR(F39)</f>
        <v>Q4 2024</v>
      </c>
      <c r="G36" s="7" t="str">
        <f>G37&amp;" " &amp;YEAR(G39)</f>
        <v>TTM 2025</v>
      </c>
      <c r="H36" s="8"/>
      <c r="I36" s="9" t="str">
        <f>I37&amp;" " &amp;YEAR(I39)</f>
        <v>Q1 2021</v>
      </c>
      <c r="J36" s="9" t="str">
        <f t="shared" ref="J36:AB36" si="43">J37&amp;" " &amp;YEAR(J39)</f>
        <v>Q2 2021</v>
      </c>
      <c r="K36" s="9" t="str">
        <f t="shared" si="43"/>
        <v>Q3 2021</v>
      </c>
      <c r="L36" s="9" t="str">
        <f t="shared" si="43"/>
        <v>Q4 2021</v>
      </c>
      <c r="M36" s="9" t="str">
        <f t="shared" si="43"/>
        <v>Q1 2022</v>
      </c>
      <c r="N36" s="9" t="str">
        <f t="shared" si="43"/>
        <v>Q2 2022</v>
      </c>
      <c r="O36" s="9" t="str">
        <f t="shared" si="43"/>
        <v>Q3 2022</v>
      </c>
      <c r="P36" s="9" t="str">
        <f t="shared" si="43"/>
        <v>Q4 2022</v>
      </c>
      <c r="Q36" s="9" t="str">
        <f t="shared" si="43"/>
        <v>Q1 2023</v>
      </c>
      <c r="R36" s="9" t="str">
        <f t="shared" si="43"/>
        <v>Q2 2023</v>
      </c>
      <c r="S36" s="9" t="str">
        <f t="shared" si="43"/>
        <v>Q3 2023</v>
      </c>
      <c r="T36" s="9" t="str">
        <f t="shared" si="43"/>
        <v>Q4 2023</v>
      </c>
      <c r="U36" s="9" t="str">
        <f t="shared" si="43"/>
        <v>Q1 2024</v>
      </c>
      <c r="V36" s="9" t="str">
        <f t="shared" si="43"/>
        <v>Q2 2024</v>
      </c>
      <c r="W36" s="9" t="str">
        <f t="shared" si="43"/>
        <v>Q3 2024</v>
      </c>
      <c r="X36" s="9" t="str">
        <f t="shared" si="43"/>
        <v>Q4 2024</v>
      </c>
      <c r="Y36" s="9" t="str">
        <f t="shared" si="43"/>
        <v>Q1 2025</v>
      </c>
      <c r="Z36" s="9" t="str">
        <f t="shared" si="43"/>
        <v>Q2 2025</v>
      </c>
      <c r="AA36" s="9" t="str">
        <f t="shared" si="43"/>
        <v>Q3 2025</v>
      </c>
      <c r="AB36" s="9" t="str">
        <f t="shared" si="43"/>
        <v>Q4 2025</v>
      </c>
      <c r="AC36" s="10"/>
      <c r="AD36" s="9" t="str">
        <f>AD37&amp;" " &amp;YEAR(AD39)</f>
        <v>Q1 2021</v>
      </c>
      <c r="AE36" s="9" t="str">
        <f t="shared" ref="AE36:CK36" si="44">AE37&amp;" " &amp;YEAR(AE39)</f>
        <v>Q1 2021</v>
      </c>
      <c r="AF36" s="9" t="str">
        <f t="shared" si="44"/>
        <v>Q1 2021</v>
      </c>
      <c r="AG36" s="9" t="str">
        <f t="shared" si="44"/>
        <v>Q2 2021</v>
      </c>
      <c r="AH36" s="9" t="str">
        <f t="shared" si="44"/>
        <v>Q2 2021</v>
      </c>
      <c r="AI36" s="9" t="str">
        <f t="shared" si="44"/>
        <v>Q2 2021</v>
      </c>
      <c r="AJ36" s="9" t="str">
        <f t="shared" si="44"/>
        <v>Q3 2021</v>
      </c>
      <c r="AK36" s="9" t="str">
        <f t="shared" si="44"/>
        <v>Q3 2021</v>
      </c>
      <c r="AL36" s="9" t="str">
        <f t="shared" si="44"/>
        <v>Q3 2021</v>
      </c>
      <c r="AM36" s="9" t="str">
        <f t="shared" si="44"/>
        <v>Q4 2021</v>
      </c>
      <c r="AN36" s="9" t="str">
        <f t="shared" si="44"/>
        <v>Q4 2021</v>
      </c>
      <c r="AO36" s="9" t="str">
        <f t="shared" si="44"/>
        <v>Q4 2021</v>
      </c>
      <c r="AP36" s="9" t="str">
        <f t="shared" si="44"/>
        <v>Q1 2022</v>
      </c>
      <c r="AQ36" s="9" t="str">
        <f t="shared" si="44"/>
        <v>Q1 2022</v>
      </c>
      <c r="AR36" s="9" t="str">
        <f t="shared" si="44"/>
        <v>Q1 2022</v>
      </c>
      <c r="AS36" s="9" t="str">
        <f t="shared" si="44"/>
        <v>Q2 2022</v>
      </c>
      <c r="AT36" s="9" t="str">
        <f t="shared" si="44"/>
        <v>Q2 2022</v>
      </c>
      <c r="AU36" s="9" t="str">
        <f t="shared" si="44"/>
        <v>Q2 2022</v>
      </c>
      <c r="AV36" s="9" t="str">
        <f t="shared" si="44"/>
        <v>Q3 2022</v>
      </c>
      <c r="AW36" s="9" t="str">
        <f t="shared" si="44"/>
        <v>Q3 2022</v>
      </c>
      <c r="AX36" s="9" t="str">
        <f t="shared" si="44"/>
        <v>Q3 2022</v>
      </c>
      <c r="AY36" s="9" t="str">
        <f t="shared" si="44"/>
        <v>Q4 2022</v>
      </c>
      <c r="AZ36" s="9" t="str">
        <f t="shared" si="44"/>
        <v>Q4 2022</v>
      </c>
      <c r="BA36" s="9" t="str">
        <f t="shared" si="44"/>
        <v>Q4 2022</v>
      </c>
      <c r="BB36" s="9" t="str">
        <f t="shared" si="44"/>
        <v>Q1 2023</v>
      </c>
      <c r="BC36" s="9" t="str">
        <f t="shared" si="44"/>
        <v>Q1 2023</v>
      </c>
      <c r="BD36" s="9" t="str">
        <f t="shared" si="44"/>
        <v>Q1 2023</v>
      </c>
      <c r="BE36" s="9" t="str">
        <f t="shared" si="44"/>
        <v>Q2 2023</v>
      </c>
      <c r="BF36" s="9" t="str">
        <f t="shared" si="44"/>
        <v>Q2 2023</v>
      </c>
      <c r="BG36" s="9" t="str">
        <f t="shared" si="44"/>
        <v>Q2 2023</v>
      </c>
      <c r="BH36" s="9" t="str">
        <f t="shared" si="44"/>
        <v>Q3 2023</v>
      </c>
      <c r="BI36" s="9" t="str">
        <f t="shared" si="44"/>
        <v>Q3 2023</v>
      </c>
      <c r="BJ36" s="9" t="str">
        <f t="shared" si="44"/>
        <v>Q3 2023</v>
      </c>
      <c r="BK36" s="9" t="str">
        <f t="shared" si="44"/>
        <v>Q4 2023</v>
      </c>
      <c r="BL36" s="9" t="str">
        <f t="shared" si="44"/>
        <v>Q4 2023</v>
      </c>
      <c r="BM36" s="9" t="str">
        <f t="shared" si="44"/>
        <v>Q4 2023</v>
      </c>
      <c r="BN36" s="9" t="str">
        <f t="shared" si="44"/>
        <v>Q1 2024</v>
      </c>
      <c r="BO36" s="9" t="str">
        <f t="shared" si="44"/>
        <v>Q1 2024</v>
      </c>
      <c r="BP36" s="9" t="str">
        <f t="shared" si="44"/>
        <v>Q1 2024</v>
      </c>
      <c r="BQ36" s="9" t="str">
        <f t="shared" si="44"/>
        <v>Q2 2024</v>
      </c>
      <c r="BR36" s="9" t="str">
        <f t="shared" si="44"/>
        <v>Q2 2024</v>
      </c>
      <c r="BS36" s="9" t="str">
        <f t="shared" si="44"/>
        <v>Q2 2024</v>
      </c>
      <c r="BT36" s="9" t="str">
        <f t="shared" si="44"/>
        <v>Q3 2024</v>
      </c>
      <c r="BU36" s="9" t="str">
        <f t="shared" si="44"/>
        <v>Q3 2024</v>
      </c>
      <c r="BV36" s="9" t="str">
        <f t="shared" si="44"/>
        <v>Q3 2024</v>
      </c>
      <c r="BW36" s="9" t="str">
        <f t="shared" si="44"/>
        <v>Q4 2024</v>
      </c>
      <c r="BX36" s="9" t="str">
        <f t="shared" si="44"/>
        <v>Q4 2024</v>
      </c>
      <c r="BY36" s="9" t="str">
        <f t="shared" si="44"/>
        <v>Q4 2024</v>
      </c>
      <c r="BZ36" s="9" t="str">
        <f t="shared" si="44"/>
        <v>Q1 2025</v>
      </c>
      <c r="CA36" s="9" t="str">
        <f t="shared" si="44"/>
        <v>Q1 2025</v>
      </c>
      <c r="CB36" s="9" t="str">
        <f t="shared" si="44"/>
        <v>Q1 2025</v>
      </c>
      <c r="CC36" s="9" t="str">
        <f t="shared" si="44"/>
        <v>Q2 2025</v>
      </c>
      <c r="CD36" s="9" t="str">
        <f t="shared" si="44"/>
        <v>Q2 2025</v>
      </c>
      <c r="CE36" s="9" t="str">
        <f t="shared" si="44"/>
        <v>Q2 2025</v>
      </c>
      <c r="CF36" s="9" t="str">
        <f t="shared" si="44"/>
        <v>Q3 2025</v>
      </c>
      <c r="CG36" s="9" t="str">
        <f t="shared" si="44"/>
        <v>Q3 2025</v>
      </c>
      <c r="CH36" s="9" t="str">
        <f t="shared" si="44"/>
        <v>Q3 2025</v>
      </c>
      <c r="CI36" s="9" t="str">
        <f t="shared" si="44"/>
        <v>Q4 2025</v>
      </c>
      <c r="CJ36" s="9" t="str">
        <f t="shared" si="44"/>
        <v>Q4 2025</v>
      </c>
      <c r="CK36" s="9" t="str">
        <f t="shared" si="44"/>
        <v>Q4 2025</v>
      </c>
    </row>
    <row r="37" spans="2:89" ht="14.25" x14ac:dyDescent="0.35">
      <c r="B37" s="5"/>
      <c r="C37" s="9" t="s">
        <v>2</v>
      </c>
      <c r="D37" s="9" t="s">
        <v>2</v>
      </c>
      <c r="E37" s="9" t="s">
        <v>2</v>
      </c>
      <c r="F37" s="9" t="s">
        <v>2</v>
      </c>
      <c r="G37" s="11" t="s">
        <v>3</v>
      </c>
      <c r="H37" s="8"/>
      <c r="I37" s="9" t="str">
        <f t="shared" ref="I37:AB39" si="45">+I6</f>
        <v>Q1</v>
      </c>
      <c r="J37" s="9" t="str">
        <f t="shared" si="45"/>
        <v>Q2</v>
      </c>
      <c r="K37" s="9" t="str">
        <f t="shared" si="45"/>
        <v>Q3</v>
      </c>
      <c r="L37" s="9" t="str">
        <f t="shared" si="45"/>
        <v>Q4</v>
      </c>
      <c r="M37" s="9" t="str">
        <f t="shared" si="45"/>
        <v>Q1</v>
      </c>
      <c r="N37" s="9" t="str">
        <f t="shared" si="45"/>
        <v>Q2</v>
      </c>
      <c r="O37" s="9" t="str">
        <f t="shared" si="45"/>
        <v>Q3</v>
      </c>
      <c r="P37" s="9" t="str">
        <f t="shared" si="45"/>
        <v>Q4</v>
      </c>
      <c r="Q37" s="9" t="str">
        <f t="shared" si="45"/>
        <v>Q1</v>
      </c>
      <c r="R37" s="9" t="str">
        <f t="shared" si="45"/>
        <v>Q2</v>
      </c>
      <c r="S37" s="9" t="str">
        <f t="shared" si="45"/>
        <v>Q3</v>
      </c>
      <c r="T37" s="9" t="str">
        <f t="shared" si="45"/>
        <v>Q4</v>
      </c>
      <c r="U37" s="9" t="str">
        <f t="shared" si="45"/>
        <v>Q1</v>
      </c>
      <c r="V37" s="9" t="str">
        <f t="shared" si="45"/>
        <v>Q2</v>
      </c>
      <c r="W37" s="9" t="str">
        <f t="shared" si="45"/>
        <v>Q3</v>
      </c>
      <c r="X37" s="9" t="str">
        <f t="shared" si="45"/>
        <v>Q4</v>
      </c>
      <c r="Y37" s="9" t="str">
        <f t="shared" si="45"/>
        <v>Q1</v>
      </c>
      <c r="Z37" s="9" t="str">
        <f t="shared" si="45"/>
        <v>Q2</v>
      </c>
      <c r="AA37" s="9" t="str">
        <f t="shared" si="45"/>
        <v>Q3</v>
      </c>
      <c r="AB37" s="9" t="str">
        <f t="shared" si="45"/>
        <v>Q4</v>
      </c>
      <c r="AC37" s="10"/>
      <c r="AD37" s="9" t="str">
        <f t="shared" ref="AD37:CK39" si="46">+AD6</f>
        <v>Q1</v>
      </c>
      <c r="AE37" s="9" t="str">
        <f t="shared" si="46"/>
        <v>Q1</v>
      </c>
      <c r="AF37" s="9" t="str">
        <f t="shared" si="46"/>
        <v>Q1</v>
      </c>
      <c r="AG37" s="9" t="str">
        <f t="shared" si="46"/>
        <v>Q2</v>
      </c>
      <c r="AH37" s="9" t="str">
        <f t="shared" si="46"/>
        <v>Q2</v>
      </c>
      <c r="AI37" s="9" t="str">
        <f t="shared" si="46"/>
        <v>Q2</v>
      </c>
      <c r="AJ37" s="9" t="str">
        <f t="shared" si="46"/>
        <v>Q3</v>
      </c>
      <c r="AK37" s="9" t="str">
        <f t="shared" si="46"/>
        <v>Q3</v>
      </c>
      <c r="AL37" s="9" t="str">
        <f t="shared" si="46"/>
        <v>Q3</v>
      </c>
      <c r="AM37" s="9" t="str">
        <f t="shared" si="46"/>
        <v>Q4</v>
      </c>
      <c r="AN37" s="9" t="str">
        <f t="shared" si="46"/>
        <v>Q4</v>
      </c>
      <c r="AO37" s="9" t="str">
        <f t="shared" si="46"/>
        <v>Q4</v>
      </c>
      <c r="AP37" s="9" t="str">
        <f t="shared" si="46"/>
        <v>Q1</v>
      </c>
      <c r="AQ37" s="9" t="str">
        <f t="shared" si="46"/>
        <v>Q1</v>
      </c>
      <c r="AR37" s="9" t="str">
        <f t="shared" si="46"/>
        <v>Q1</v>
      </c>
      <c r="AS37" s="9" t="str">
        <f t="shared" si="46"/>
        <v>Q2</v>
      </c>
      <c r="AT37" s="9" t="str">
        <f t="shared" si="46"/>
        <v>Q2</v>
      </c>
      <c r="AU37" s="9" t="str">
        <f t="shared" si="46"/>
        <v>Q2</v>
      </c>
      <c r="AV37" s="9" t="str">
        <f t="shared" si="46"/>
        <v>Q3</v>
      </c>
      <c r="AW37" s="9" t="str">
        <f t="shared" si="46"/>
        <v>Q3</v>
      </c>
      <c r="AX37" s="9" t="str">
        <f t="shared" si="46"/>
        <v>Q3</v>
      </c>
      <c r="AY37" s="9" t="str">
        <f t="shared" si="46"/>
        <v>Q4</v>
      </c>
      <c r="AZ37" s="9" t="str">
        <f t="shared" si="46"/>
        <v>Q4</v>
      </c>
      <c r="BA37" s="9" t="str">
        <f t="shared" si="46"/>
        <v>Q4</v>
      </c>
      <c r="BB37" s="9" t="str">
        <f t="shared" si="46"/>
        <v>Q1</v>
      </c>
      <c r="BC37" s="9" t="str">
        <f t="shared" si="46"/>
        <v>Q1</v>
      </c>
      <c r="BD37" s="9" t="str">
        <f t="shared" si="46"/>
        <v>Q1</v>
      </c>
      <c r="BE37" s="9" t="str">
        <f t="shared" si="46"/>
        <v>Q2</v>
      </c>
      <c r="BF37" s="9" t="str">
        <f t="shared" si="46"/>
        <v>Q2</v>
      </c>
      <c r="BG37" s="9" t="str">
        <f t="shared" si="46"/>
        <v>Q2</v>
      </c>
      <c r="BH37" s="9" t="str">
        <f t="shared" si="46"/>
        <v>Q3</v>
      </c>
      <c r="BI37" s="9" t="str">
        <f t="shared" si="46"/>
        <v>Q3</v>
      </c>
      <c r="BJ37" s="9" t="str">
        <f t="shared" si="46"/>
        <v>Q3</v>
      </c>
      <c r="BK37" s="9" t="str">
        <f t="shared" si="46"/>
        <v>Q4</v>
      </c>
      <c r="BL37" s="9" t="str">
        <f t="shared" si="46"/>
        <v>Q4</v>
      </c>
      <c r="BM37" s="9" t="str">
        <f t="shared" si="46"/>
        <v>Q4</v>
      </c>
      <c r="BN37" s="9" t="str">
        <f t="shared" si="46"/>
        <v>Q1</v>
      </c>
      <c r="BO37" s="9" t="str">
        <f t="shared" si="46"/>
        <v>Q1</v>
      </c>
      <c r="BP37" s="9" t="str">
        <f t="shared" si="46"/>
        <v>Q1</v>
      </c>
      <c r="BQ37" s="9" t="str">
        <f t="shared" si="46"/>
        <v>Q2</v>
      </c>
      <c r="BR37" s="9" t="str">
        <f t="shared" si="46"/>
        <v>Q2</v>
      </c>
      <c r="BS37" s="9" t="str">
        <f t="shared" si="46"/>
        <v>Q2</v>
      </c>
      <c r="BT37" s="9" t="str">
        <f t="shared" si="46"/>
        <v>Q3</v>
      </c>
      <c r="BU37" s="9" t="str">
        <f t="shared" si="46"/>
        <v>Q3</v>
      </c>
      <c r="BV37" s="9" t="str">
        <f t="shared" si="46"/>
        <v>Q3</v>
      </c>
      <c r="BW37" s="9" t="str">
        <f t="shared" si="46"/>
        <v>Q4</v>
      </c>
      <c r="BX37" s="9" t="str">
        <f t="shared" si="46"/>
        <v>Q4</v>
      </c>
      <c r="BY37" s="9" t="str">
        <f t="shared" si="46"/>
        <v>Q4</v>
      </c>
      <c r="BZ37" s="9" t="str">
        <f t="shared" si="46"/>
        <v>Q1</v>
      </c>
      <c r="CA37" s="9" t="str">
        <f t="shared" si="46"/>
        <v>Q1</v>
      </c>
      <c r="CB37" s="9" t="str">
        <f t="shared" si="46"/>
        <v>Q1</v>
      </c>
      <c r="CC37" s="9" t="str">
        <f t="shared" si="46"/>
        <v>Q2</v>
      </c>
      <c r="CD37" s="9" t="str">
        <f t="shared" si="46"/>
        <v>Q2</v>
      </c>
      <c r="CE37" s="9" t="str">
        <f t="shared" si="46"/>
        <v>Q2</v>
      </c>
      <c r="CF37" s="9" t="str">
        <f t="shared" si="46"/>
        <v>Q3</v>
      </c>
      <c r="CG37" s="9" t="str">
        <f t="shared" si="46"/>
        <v>Q3</v>
      </c>
      <c r="CH37" s="9" t="str">
        <f t="shared" si="46"/>
        <v>Q3</v>
      </c>
      <c r="CI37" s="9" t="str">
        <f t="shared" si="46"/>
        <v>Q4</v>
      </c>
      <c r="CJ37" s="9" t="str">
        <f t="shared" si="46"/>
        <v>Q4</v>
      </c>
      <c r="CK37" s="9" t="str">
        <f t="shared" si="46"/>
        <v>Q4</v>
      </c>
    </row>
    <row r="38" spans="2:89" ht="14.25" hidden="1" outlineLevel="1" x14ac:dyDescent="0.35">
      <c r="B38" s="5"/>
      <c r="C38" s="9">
        <f>YEAR(C39)</f>
        <v>2021</v>
      </c>
      <c r="D38" s="9">
        <f>YEAR(D39)</f>
        <v>2022</v>
      </c>
      <c r="E38" s="9">
        <f>YEAR(E39)</f>
        <v>2023</v>
      </c>
      <c r="F38" s="9">
        <f>YEAR(F39)</f>
        <v>2024</v>
      </c>
      <c r="G38" s="11">
        <f>YEAR(G39)</f>
        <v>2025</v>
      </c>
      <c r="H38" s="8"/>
      <c r="I38" s="9">
        <f t="shared" si="45"/>
        <v>2021</v>
      </c>
      <c r="J38" s="9">
        <f t="shared" si="45"/>
        <v>2021</v>
      </c>
      <c r="K38" s="9">
        <f t="shared" si="45"/>
        <v>2021</v>
      </c>
      <c r="L38" s="9">
        <f t="shared" si="45"/>
        <v>2021</v>
      </c>
      <c r="M38" s="9">
        <f t="shared" si="45"/>
        <v>2022</v>
      </c>
      <c r="N38" s="9">
        <f t="shared" si="45"/>
        <v>2022</v>
      </c>
      <c r="O38" s="9">
        <f t="shared" si="45"/>
        <v>2022</v>
      </c>
      <c r="P38" s="9">
        <f t="shared" si="45"/>
        <v>2022</v>
      </c>
      <c r="Q38" s="9">
        <f t="shared" si="45"/>
        <v>2023</v>
      </c>
      <c r="R38" s="9">
        <f t="shared" si="45"/>
        <v>2023</v>
      </c>
      <c r="S38" s="9">
        <f t="shared" si="45"/>
        <v>2023</v>
      </c>
      <c r="T38" s="9">
        <f t="shared" si="45"/>
        <v>2023</v>
      </c>
      <c r="U38" s="9">
        <f t="shared" si="45"/>
        <v>2024</v>
      </c>
      <c r="V38" s="9">
        <f t="shared" si="45"/>
        <v>2024</v>
      </c>
      <c r="W38" s="9">
        <f t="shared" si="45"/>
        <v>2024</v>
      </c>
      <c r="X38" s="9">
        <f t="shared" si="45"/>
        <v>2024</v>
      </c>
      <c r="Y38" s="9">
        <f t="shared" si="45"/>
        <v>2025</v>
      </c>
      <c r="Z38" s="9">
        <f t="shared" si="45"/>
        <v>2025</v>
      </c>
      <c r="AA38" s="9">
        <f t="shared" si="45"/>
        <v>2025</v>
      </c>
      <c r="AB38" s="9">
        <f t="shared" si="45"/>
        <v>2025</v>
      </c>
      <c r="AC38" s="10"/>
      <c r="AD38" s="9">
        <f t="shared" si="46"/>
        <v>2021</v>
      </c>
      <c r="AE38" s="9">
        <f t="shared" si="46"/>
        <v>2021</v>
      </c>
      <c r="AF38" s="9">
        <f t="shared" si="46"/>
        <v>2021</v>
      </c>
      <c r="AG38" s="9">
        <f t="shared" si="46"/>
        <v>2021</v>
      </c>
      <c r="AH38" s="9">
        <f t="shared" si="46"/>
        <v>2021</v>
      </c>
      <c r="AI38" s="9">
        <f t="shared" si="46"/>
        <v>2021</v>
      </c>
      <c r="AJ38" s="9">
        <f t="shared" si="46"/>
        <v>2021</v>
      </c>
      <c r="AK38" s="9">
        <f t="shared" si="46"/>
        <v>2021</v>
      </c>
      <c r="AL38" s="9">
        <f t="shared" si="46"/>
        <v>2021</v>
      </c>
      <c r="AM38" s="9">
        <f t="shared" si="46"/>
        <v>2021</v>
      </c>
      <c r="AN38" s="9">
        <f t="shared" si="46"/>
        <v>2021</v>
      </c>
      <c r="AO38" s="9">
        <f t="shared" si="46"/>
        <v>2021</v>
      </c>
      <c r="AP38" s="9">
        <f t="shared" si="46"/>
        <v>2022</v>
      </c>
      <c r="AQ38" s="9">
        <f t="shared" si="46"/>
        <v>2022</v>
      </c>
      <c r="AR38" s="9">
        <f t="shared" si="46"/>
        <v>2022</v>
      </c>
      <c r="AS38" s="9">
        <f t="shared" si="46"/>
        <v>2022</v>
      </c>
      <c r="AT38" s="9">
        <f t="shared" si="46"/>
        <v>2022</v>
      </c>
      <c r="AU38" s="9">
        <f t="shared" si="46"/>
        <v>2022</v>
      </c>
      <c r="AV38" s="9">
        <f t="shared" si="46"/>
        <v>2022</v>
      </c>
      <c r="AW38" s="9">
        <f t="shared" si="46"/>
        <v>2022</v>
      </c>
      <c r="AX38" s="9">
        <f t="shared" si="46"/>
        <v>2022</v>
      </c>
      <c r="AY38" s="9">
        <f t="shared" si="46"/>
        <v>2022</v>
      </c>
      <c r="AZ38" s="9">
        <f t="shared" si="46"/>
        <v>2022</v>
      </c>
      <c r="BA38" s="9">
        <f t="shared" si="46"/>
        <v>2022</v>
      </c>
      <c r="BB38" s="9">
        <f t="shared" si="46"/>
        <v>2023</v>
      </c>
      <c r="BC38" s="9">
        <f t="shared" si="46"/>
        <v>2023</v>
      </c>
      <c r="BD38" s="9">
        <f t="shared" si="46"/>
        <v>2023</v>
      </c>
      <c r="BE38" s="9">
        <f t="shared" si="46"/>
        <v>2023</v>
      </c>
      <c r="BF38" s="9">
        <f t="shared" si="46"/>
        <v>2023</v>
      </c>
      <c r="BG38" s="9">
        <f t="shared" si="46"/>
        <v>2023</v>
      </c>
      <c r="BH38" s="9">
        <f t="shared" si="46"/>
        <v>2023</v>
      </c>
      <c r="BI38" s="9">
        <f t="shared" si="46"/>
        <v>2023</v>
      </c>
      <c r="BJ38" s="9">
        <f t="shared" si="46"/>
        <v>2023</v>
      </c>
      <c r="BK38" s="9">
        <f t="shared" si="46"/>
        <v>2023</v>
      </c>
      <c r="BL38" s="9">
        <f t="shared" si="46"/>
        <v>2023</v>
      </c>
      <c r="BM38" s="9">
        <f t="shared" si="46"/>
        <v>2023</v>
      </c>
      <c r="BN38" s="9">
        <f t="shared" si="46"/>
        <v>2024</v>
      </c>
      <c r="BO38" s="9">
        <f t="shared" si="46"/>
        <v>2024</v>
      </c>
      <c r="BP38" s="9">
        <f t="shared" si="46"/>
        <v>2024</v>
      </c>
      <c r="BQ38" s="9">
        <f t="shared" si="46"/>
        <v>2024</v>
      </c>
      <c r="BR38" s="9">
        <f t="shared" si="46"/>
        <v>2024</v>
      </c>
      <c r="BS38" s="9">
        <f t="shared" si="46"/>
        <v>2024</v>
      </c>
      <c r="BT38" s="9">
        <f t="shared" si="46"/>
        <v>2024</v>
      </c>
      <c r="BU38" s="9">
        <f t="shared" si="46"/>
        <v>2024</v>
      </c>
      <c r="BV38" s="9">
        <f t="shared" si="46"/>
        <v>2024</v>
      </c>
      <c r="BW38" s="9">
        <f t="shared" si="46"/>
        <v>2024</v>
      </c>
      <c r="BX38" s="9">
        <f t="shared" si="46"/>
        <v>2024</v>
      </c>
      <c r="BY38" s="9">
        <f t="shared" si="46"/>
        <v>2024</v>
      </c>
      <c r="BZ38" s="9">
        <f t="shared" si="46"/>
        <v>2025</v>
      </c>
      <c r="CA38" s="9">
        <f t="shared" si="46"/>
        <v>2025</v>
      </c>
      <c r="CB38" s="9">
        <f t="shared" si="46"/>
        <v>2025</v>
      </c>
      <c r="CC38" s="9">
        <f t="shared" si="46"/>
        <v>2025</v>
      </c>
      <c r="CD38" s="9">
        <f t="shared" si="46"/>
        <v>2025</v>
      </c>
      <c r="CE38" s="9">
        <f t="shared" si="46"/>
        <v>2025</v>
      </c>
      <c r="CF38" s="9">
        <f t="shared" si="46"/>
        <v>2025</v>
      </c>
      <c r="CG38" s="9">
        <f t="shared" si="46"/>
        <v>2025</v>
      </c>
      <c r="CH38" s="9">
        <f t="shared" si="46"/>
        <v>2025</v>
      </c>
      <c r="CI38" s="9">
        <f t="shared" si="46"/>
        <v>2025</v>
      </c>
      <c r="CJ38" s="9">
        <f t="shared" si="46"/>
        <v>2025</v>
      </c>
      <c r="CK38" s="9">
        <f t="shared" si="46"/>
        <v>2025</v>
      </c>
    </row>
    <row r="39" spans="2:89" ht="14.25" collapsed="1" x14ac:dyDescent="0.35">
      <c r="B39" s="5" t="s">
        <v>28</v>
      </c>
      <c r="C39" s="12">
        <f t="shared" ref="C39:G39" si="47">+C8</f>
        <v>44561</v>
      </c>
      <c r="D39" s="12">
        <f t="shared" si="47"/>
        <v>44926</v>
      </c>
      <c r="E39" s="12">
        <f t="shared" si="47"/>
        <v>45291</v>
      </c>
      <c r="F39" s="12">
        <f t="shared" si="47"/>
        <v>45657</v>
      </c>
      <c r="G39" s="13">
        <f t="shared" si="47"/>
        <v>46022</v>
      </c>
      <c r="H39" s="8"/>
      <c r="I39" s="12">
        <f t="shared" si="45"/>
        <v>44286</v>
      </c>
      <c r="J39" s="12">
        <f t="shared" si="45"/>
        <v>44377</v>
      </c>
      <c r="K39" s="12">
        <f t="shared" si="45"/>
        <v>44469</v>
      </c>
      <c r="L39" s="12">
        <f t="shared" si="45"/>
        <v>44561</v>
      </c>
      <c r="M39" s="12">
        <f t="shared" si="45"/>
        <v>44651</v>
      </c>
      <c r="N39" s="12">
        <f t="shared" si="45"/>
        <v>44742</v>
      </c>
      <c r="O39" s="12">
        <f t="shared" si="45"/>
        <v>44834</v>
      </c>
      <c r="P39" s="12">
        <f t="shared" si="45"/>
        <v>44926</v>
      </c>
      <c r="Q39" s="12">
        <f t="shared" si="45"/>
        <v>45016</v>
      </c>
      <c r="R39" s="12">
        <f t="shared" si="45"/>
        <v>45107</v>
      </c>
      <c r="S39" s="12">
        <f t="shared" si="45"/>
        <v>45199</v>
      </c>
      <c r="T39" s="12">
        <f t="shared" si="45"/>
        <v>45291</v>
      </c>
      <c r="U39" s="12">
        <f t="shared" si="45"/>
        <v>45382</v>
      </c>
      <c r="V39" s="12">
        <f t="shared" si="45"/>
        <v>45473</v>
      </c>
      <c r="W39" s="12">
        <f t="shared" si="45"/>
        <v>45565</v>
      </c>
      <c r="X39" s="12">
        <f t="shared" si="45"/>
        <v>45657</v>
      </c>
      <c r="Y39" s="12">
        <f t="shared" si="45"/>
        <v>45747</v>
      </c>
      <c r="Z39" s="12">
        <f t="shared" si="45"/>
        <v>45838</v>
      </c>
      <c r="AA39" s="12">
        <f t="shared" si="45"/>
        <v>45930</v>
      </c>
      <c r="AB39" s="12">
        <f t="shared" si="45"/>
        <v>46022</v>
      </c>
      <c r="AC39" s="8"/>
      <c r="AD39" s="12">
        <f t="shared" si="46"/>
        <v>44227</v>
      </c>
      <c r="AE39" s="12">
        <f t="shared" si="46"/>
        <v>44255</v>
      </c>
      <c r="AF39" s="12">
        <f t="shared" si="46"/>
        <v>44286</v>
      </c>
      <c r="AG39" s="12">
        <f t="shared" si="46"/>
        <v>44316</v>
      </c>
      <c r="AH39" s="12">
        <f t="shared" si="46"/>
        <v>44347</v>
      </c>
      <c r="AI39" s="12">
        <f t="shared" si="46"/>
        <v>44377</v>
      </c>
      <c r="AJ39" s="12">
        <f t="shared" si="46"/>
        <v>44408</v>
      </c>
      <c r="AK39" s="12">
        <f t="shared" si="46"/>
        <v>44439</v>
      </c>
      <c r="AL39" s="12">
        <f t="shared" si="46"/>
        <v>44469</v>
      </c>
      <c r="AM39" s="12">
        <f t="shared" si="46"/>
        <v>44500</v>
      </c>
      <c r="AN39" s="12">
        <f t="shared" si="46"/>
        <v>44530</v>
      </c>
      <c r="AO39" s="12">
        <f t="shared" si="46"/>
        <v>44561</v>
      </c>
      <c r="AP39" s="12">
        <f t="shared" si="46"/>
        <v>44592</v>
      </c>
      <c r="AQ39" s="12">
        <f t="shared" si="46"/>
        <v>44620</v>
      </c>
      <c r="AR39" s="12">
        <f t="shared" si="46"/>
        <v>44651</v>
      </c>
      <c r="AS39" s="12">
        <f t="shared" si="46"/>
        <v>44681</v>
      </c>
      <c r="AT39" s="12">
        <f t="shared" si="46"/>
        <v>44712</v>
      </c>
      <c r="AU39" s="12">
        <f t="shared" si="46"/>
        <v>44742</v>
      </c>
      <c r="AV39" s="12">
        <f t="shared" si="46"/>
        <v>44773</v>
      </c>
      <c r="AW39" s="12">
        <f t="shared" si="46"/>
        <v>44804</v>
      </c>
      <c r="AX39" s="12">
        <f t="shared" si="46"/>
        <v>44834</v>
      </c>
      <c r="AY39" s="12">
        <f t="shared" si="46"/>
        <v>44865</v>
      </c>
      <c r="AZ39" s="12">
        <f t="shared" si="46"/>
        <v>44895</v>
      </c>
      <c r="BA39" s="12">
        <f t="shared" si="46"/>
        <v>44926</v>
      </c>
      <c r="BB39" s="12">
        <f t="shared" si="46"/>
        <v>44957</v>
      </c>
      <c r="BC39" s="12">
        <f t="shared" si="46"/>
        <v>44985</v>
      </c>
      <c r="BD39" s="12">
        <f t="shared" si="46"/>
        <v>45016</v>
      </c>
      <c r="BE39" s="12">
        <f t="shared" si="46"/>
        <v>45046</v>
      </c>
      <c r="BF39" s="12">
        <f t="shared" si="46"/>
        <v>45077</v>
      </c>
      <c r="BG39" s="12">
        <f t="shared" si="46"/>
        <v>45107</v>
      </c>
      <c r="BH39" s="12">
        <f t="shared" si="46"/>
        <v>45138</v>
      </c>
      <c r="BI39" s="12">
        <f t="shared" si="46"/>
        <v>45169</v>
      </c>
      <c r="BJ39" s="12">
        <f t="shared" si="46"/>
        <v>45199</v>
      </c>
      <c r="BK39" s="12">
        <f t="shared" si="46"/>
        <v>45230</v>
      </c>
      <c r="BL39" s="12">
        <f t="shared" si="46"/>
        <v>45260</v>
      </c>
      <c r="BM39" s="12">
        <f t="shared" si="46"/>
        <v>45291</v>
      </c>
      <c r="BN39" s="12">
        <f t="shared" si="46"/>
        <v>45322</v>
      </c>
      <c r="BO39" s="12">
        <f t="shared" si="46"/>
        <v>45351</v>
      </c>
      <c r="BP39" s="12">
        <f t="shared" si="46"/>
        <v>45382</v>
      </c>
      <c r="BQ39" s="12">
        <f t="shared" si="46"/>
        <v>45412</v>
      </c>
      <c r="BR39" s="12">
        <f t="shared" si="46"/>
        <v>45443</v>
      </c>
      <c r="BS39" s="12">
        <f t="shared" si="46"/>
        <v>45473</v>
      </c>
      <c r="BT39" s="12">
        <f t="shared" si="46"/>
        <v>45504</v>
      </c>
      <c r="BU39" s="12">
        <f t="shared" si="46"/>
        <v>45535</v>
      </c>
      <c r="BV39" s="12">
        <f t="shared" si="46"/>
        <v>45565</v>
      </c>
      <c r="BW39" s="12">
        <f t="shared" si="46"/>
        <v>45596</v>
      </c>
      <c r="BX39" s="12">
        <f t="shared" si="46"/>
        <v>45626</v>
      </c>
      <c r="BY39" s="12">
        <f t="shared" si="46"/>
        <v>45657</v>
      </c>
      <c r="BZ39" s="12">
        <f t="shared" si="46"/>
        <v>45688</v>
      </c>
      <c r="CA39" s="12">
        <f t="shared" si="46"/>
        <v>45716</v>
      </c>
      <c r="CB39" s="12">
        <f t="shared" si="46"/>
        <v>45747</v>
      </c>
      <c r="CC39" s="12">
        <f t="shared" si="46"/>
        <v>45777</v>
      </c>
      <c r="CD39" s="12">
        <f t="shared" si="46"/>
        <v>45808</v>
      </c>
      <c r="CE39" s="12">
        <f t="shared" si="46"/>
        <v>45838</v>
      </c>
      <c r="CF39" s="12">
        <f t="shared" si="46"/>
        <v>45869</v>
      </c>
      <c r="CG39" s="12">
        <f t="shared" si="46"/>
        <v>45900</v>
      </c>
      <c r="CH39" s="12">
        <f t="shared" si="46"/>
        <v>45930</v>
      </c>
      <c r="CI39" s="12">
        <f t="shared" si="46"/>
        <v>45961</v>
      </c>
      <c r="CJ39" s="12">
        <f t="shared" si="46"/>
        <v>45991</v>
      </c>
      <c r="CK39" s="12">
        <f t="shared" si="46"/>
        <v>46022</v>
      </c>
    </row>
    <row r="41" spans="2:89" x14ac:dyDescent="0.2">
      <c r="B41" s="37" t="s">
        <v>29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2:89" x14ac:dyDescent="0.2">
      <c r="B42" s="1" t="s">
        <v>19</v>
      </c>
      <c r="C42" s="15">
        <f>SUM(C10:C11)</f>
        <v>4180984.0387666873</v>
      </c>
      <c r="D42" s="15">
        <f ca="1">SUM(D10:D11)</f>
        <v>2796524.6769257234</v>
      </c>
      <c r="E42" s="15">
        <f ca="1">SUM(E10:E11)</f>
        <v>4691518.3046193998</v>
      </c>
      <c r="F42" s="15">
        <f ca="1">SUM(F10:F11)</f>
        <v>6030396.9391566841</v>
      </c>
      <c r="G42" s="15">
        <f ca="1">SUM(G10:G11)</f>
        <v>7533244.9220574796</v>
      </c>
      <c r="I42" s="15">
        <f t="shared" ref="I42:AB42" si="48">SUM(I10:I11)</f>
        <v>3080978.9025821905</v>
      </c>
      <c r="J42" s="15">
        <f t="shared" si="48"/>
        <v>301996.14996107121</v>
      </c>
      <c r="K42" s="15">
        <f t="shared" si="48"/>
        <v>428029.39914509316</v>
      </c>
      <c r="L42" s="15">
        <f t="shared" si="48"/>
        <v>369979.58707833226</v>
      </c>
      <c r="M42" s="15">
        <f t="shared" si="48"/>
        <v>447075.09581759537</v>
      </c>
      <c r="N42" s="15">
        <f t="shared" si="48"/>
        <v>874855.6498386116</v>
      </c>
      <c r="O42" s="15">
        <f t="shared" si="48"/>
        <v>662367.01008043601</v>
      </c>
      <c r="P42" s="15">
        <f t="shared" si="48"/>
        <v>812226.92118908069</v>
      </c>
      <c r="Q42" s="15">
        <f t="shared" si="48"/>
        <v>752464.45882529428</v>
      </c>
      <c r="R42" s="15">
        <f t="shared" si="48"/>
        <v>1041658.4623595816</v>
      </c>
      <c r="S42" s="15">
        <f t="shared" si="48"/>
        <v>1548299.3467023936</v>
      </c>
      <c r="T42" s="15">
        <f t="shared" si="48"/>
        <v>1349096.0367321302</v>
      </c>
      <c r="U42" s="15">
        <f t="shared" si="48"/>
        <v>1286092.6405352156</v>
      </c>
      <c r="V42" s="15">
        <f t="shared" si="48"/>
        <v>1469806.0660651326</v>
      </c>
      <c r="W42" s="15">
        <f t="shared" si="48"/>
        <v>1503212.8981632134</v>
      </c>
      <c r="X42" s="15">
        <f t="shared" si="48"/>
        <v>1771285.3343931218</v>
      </c>
      <c r="Y42" s="15">
        <f t="shared" si="48"/>
        <v>2001243.8861144269</v>
      </c>
      <c r="Z42" s="15">
        <f t="shared" si="48"/>
        <v>1683192.5927869072</v>
      </c>
      <c r="AA42" s="15">
        <f t="shared" si="48"/>
        <v>1631599.9048727006</v>
      </c>
      <c r="AB42" s="15">
        <f t="shared" si="48"/>
        <v>2217208.5382834449</v>
      </c>
      <c r="AD42" s="15">
        <f t="shared" ref="AD42:CK42" si="49">SUM(AD10:AD11)</f>
        <v>2814441.0931274863</v>
      </c>
      <c r="AE42" s="15">
        <f t="shared" si="49"/>
        <v>144967.07939871994</v>
      </c>
      <c r="AF42" s="15">
        <f t="shared" si="49"/>
        <v>121570.73005598388</v>
      </c>
      <c r="AG42" s="15">
        <f t="shared" si="49"/>
        <v>99584.581342395802</v>
      </c>
      <c r="AH42" s="15">
        <f t="shared" si="49"/>
        <v>63914.233229407713</v>
      </c>
      <c r="AI42" s="15">
        <f t="shared" si="49"/>
        <v>138497.33538926771</v>
      </c>
      <c r="AJ42" s="15">
        <f t="shared" si="49"/>
        <v>77049.741081288113</v>
      </c>
      <c r="AK42" s="15">
        <f t="shared" si="49"/>
        <v>145830.22686410669</v>
      </c>
      <c r="AL42" s="15">
        <f t="shared" si="49"/>
        <v>205149.43119969839</v>
      </c>
      <c r="AM42" s="15">
        <f t="shared" si="49"/>
        <v>88451.254325788628</v>
      </c>
      <c r="AN42" s="15">
        <f t="shared" si="49"/>
        <v>115786.55376498912</v>
      </c>
      <c r="AO42" s="15">
        <f t="shared" si="49"/>
        <v>165741.77898755451</v>
      </c>
      <c r="AP42" s="15">
        <f t="shared" si="49"/>
        <v>84770.775244068675</v>
      </c>
      <c r="AQ42" s="15">
        <f t="shared" si="49"/>
        <v>142106.07225633611</v>
      </c>
      <c r="AR42" s="15">
        <f t="shared" si="49"/>
        <v>220198.24831719056</v>
      </c>
      <c r="AS42" s="15">
        <f t="shared" si="49"/>
        <v>243628.64518422255</v>
      </c>
      <c r="AT42" s="15">
        <f t="shared" si="49"/>
        <v>285698.88706812263</v>
      </c>
      <c r="AU42" s="15">
        <f t="shared" si="49"/>
        <v>345528.11758626642</v>
      </c>
      <c r="AV42" s="15">
        <f t="shared" si="49"/>
        <v>228439.62403620189</v>
      </c>
      <c r="AW42" s="15">
        <f t="shared" si="49"/>
        <v>150244.36445856199</v>
      </c>
      <c r="AX42" s="15">
        <f t="shared" si="49"/>
        <v>283683.02158567216</v>
      </c>
      <c r="AY42" s="15">
        <f t="shared" si="49"/>
        <v>195073.8338745209</v>
      </c>
      <c r="AZ42" s="15">
        <f t="shared" si="49"/>
        <v>259324.04703106327</v>
      </c>
      <c r="BA42" s="15">
        <f t="shared" si="49"/>
        <v>357829.04028349649</v>
      </c>
      <c r="BB42" s="15">
        <f t="shared" si="49"/>
        <v>204274.40248470014</v>
      </c>
      <c r="BC42" s="15">
        <f t="shared" si="49"/>
        <v>272516.24670308008</v>
      </c>
      <c r="BD42" s="15">
        <f t="shared" si="49"/>
        <v>275673.80963751406</v>
      </c>
      <c r="BE42" s="15">
        <f t="shared" si="49"/>
        <v>355726.00179644872</v>
      </c>
      <c r="BF42" s="15">
        <f t="shared" si="49"/>
        <v>271721.36938433489</v>
      </c>
      <c r="BG42" s="15">
        <f t="shared" si="49"/>
        <v>414211.091178798</v>
      </c>
      <c r="BH42" s="15">
        <f t="shared" si="49"/>
        <v>327579.39975449198</v>
      </c>
      <c r="BI42" s="15">
        <f t="shared" si="49"/>
        <v>816991.47165124153</v>
      </c>
      <c r="BJ42" s="15">
        <f t="shared" si="49"/>
        <v>403728.47529666009</v>
      </c>
      <c r="BK42" s="15">
        <f t="shared" si="49"/>
        <v>347153.19062150491</v>
      </c>
      <c r="BL42" s="15">
        <f t="shared" si="49"/>
        <v>407845.71877671342</v>
      </c>
      <c r="BM42" s="15">
        <f t="shared" si="49"/>
        <v>594097.12733391207</v>
      </c>
      <c r="BN42" s="15">
        <f t="shared" si="49"/>
        <v>343757.88094689162</v>
      </c>
      <c r="BO42" s="15">
        <f t="shared" si="49"/>
        <v>405921.26638445805</v>
      </c>
      <c r="BP42" s="15">
        <f t="shared" si="49"/>
        <v>536413.49320386583</v>
      </c>
      <c r="BQ42" s="15">
        <f t="shared" si="49"/>
        <v>470716.37421351828</v>
      </c>
      <c r="BR42" s="15">
        <f t="shared" si="49"/>
        <v>517688.62694901769</v>
      </c>
      <c r="BS42" s="15">
        <f t="shared" si="49"/>
        <v>481401.06490259664</v>
      </c>
      <c r="BT42" s="15">
        <f t="shared" si="49"/>
        <v>360491.21880737937</v>
      </c>
      <c r="BU42" s="15">
        <f t="shared" si="49"/>
        <v>478561.00066875457</v>
      </c>
      <c r="BV42" s="15">
        <f t="shared" si="49"/>
        <v>664160.67868707934</v>
      </c>
      <c r="BW42" s="15">
        <f t="shared" si="49"/>
        <v>338659.35025906854</v>
      </c>
      <c r="BX42" s="15">
        <f t="shared" si="49"/>
        <v>408636.84880193527</v>
      </c>
      <c r="BY42" s="15">
        <f t="shared" si="49"/>
        <v>1023989.1353321179</v>
      </c>
      <c r="BZ42" s="15">
        <f t="shared" si="49"/>
        <v>384374.01245245308</v>
      </c>
      <c r="CA42" s="15">
        <f t="shared" si="49"/>
        <v>550283.64316547627</v>
      </c>
      <c r="CB42" s="15">
        <f t="shared" si="49"/>
        <v>1066586.2304964974</v>
      </c>
      <c r="CC42" s="15">
        <f t="shared" si="49"/>
        <v>462478.47739974287</v>
      </c>
      <c r="CD42" s="15">
        <f t="shared" si="49"/>
        <v>439795.36535213824</v>
      </c>
      <c r="CE42" s="15">
        <f t="shared" si="49"/>
        <v>780918.75003502611</v>
      </c>
      <c r="CF42" s="15">
        <f t="shared" si="49"/>
        <v>428405.95068853226</v>
      </c>
      <c r="CG42" s="15">
        <f t="shared" si="49"/>
        <v>488473.85465798713</v>
      </c>
      <c r="CH42" s="15">
        <f t="shared" si="49"/>
        <v>714720.09952618112</v>
      </c>
      <c r="CI42" s="15">
        <f t="shared" si="49"/>
        <v>385473.25565960072</v>
      </c>
      <c r="CJ42" s="15">
        <f t="shared" si="49"/>
        <v>507563.09705701692</v>
      </c>
      <c r="CK42" s="15">
        <f t="shared" si="49"/>
        <v>1324172.1855668277</v>
      </c>
    </row>
    <row r="43" spans="2:89" x14ac:dyDescent="0.2">
      <c r="B43" s="1" t="s">
        <v>30</v>
      </c>
      <c r="C43" s="19">
        <v>0.7049489013707021</v>
      </c>
      <c r="D43" s="19">
        <f>+'Industrial ARR Rollforward'!D43</f>
        <v>0.7251089528870226</v>
      </c>
      <c r="E43" s="19">
        <f>+'Industrial ARR Rollforward'!E43</f>
        <v>0.75651533814954353</v>
      </c>
      <c r="F43" s="19">
        <f>+'Industrial ARR Rollforward'!F43</f>
        <v>0.77942404848527902</v>
      </c>
      <c r="G43" s="19">
        <f>+'Industrial ARR Rollforward'!G43</f>
        <v>0.75533729119445414</v>
      </c>
      <c r="I43" s="19">
        <f t="shared" ref="I43:V43" si="50">AVERAGEIFS($AD43:$BT43,$AD$36:$BT$36,I$36)</f>
        <v>0.70331207968151865</v>
      </c>
      <c r="J43" s="19">
        <f t="shared" si="50"/>
        <v>0.75287295596299086</v>
      </c>
      <c r="K43" s="19">
        <f t="shared" si="50"/>
        <v>0.73170587888709049</v>
      </c>
      <c r="L43" s="19">
        <f t="shared" si="50"/>
        <v>0.76169227497839342</v>
      </c>
      <c r="M43" s="19">
        <f t="shared" si="50"/>
        <v>0.7243225788115214</v>
      </c>
      <c r="N43" s="19">
        <f t="shared" si="50"/>
        <v>0.70519993391823188</v>
      </c>
      <c r="O43" s="19">
        <f t="shared" si="50"/>
        <v>0.72702076424578721</v>
      </c>
      <c r="P43" s="19">
        <f t="shared" si="50"/>
        <v>0.73995139165318446</v>
      </c>
      <c r="Q43" s="19">
        <f t="shared" si="50"/>
        <v>0.73836284321703116</v>
      </c>
      <c r="R43" s="19">
        <f t="shared" si="50"/>
        <v>0.74495248653714297</v>
      </c>
      <c r="S43" s="19">
        <f t="shared" si="50"/>
        <v>0.7732335997420603</v>
      </c>
      <c r="T43" s="19">
        <f t="shared" si="50"/>
        <v>0.76305585377344176</v>
      </c>
      <c r="U43" s="19">
        <f t="shared" si="50"/>
        <v>0.77169855753517791</v>
      </c>
      <c r="V43" s="19">
        <f t="shared" si="50"/>
        <v>0.78066093031556516</v>
      </c>
      <c r="W43" s="19">
        <f>AVERAGEIFS($AD43:$CF43,$AD$36:$CF$36,W$36)</f>
        <v>0.77526965028011308</v>
      </c>
      <c r="X43" s="19">
        <f>AVERAGEIFS($AD43:$CF43,$AD$36:$CF$36,X$36)</f>
        <v>0.78768385083607717</v>
      </c>
      <c r="Y43" s="19">
        <f>AVERAGEIFS($AD43:$CF43,$AD$36:$CF$36,Y$36)</f>
        <v>0.76892265244335889</v>
      </c>
      <c r="Z43" s="19">
        <f>AVERAGEIFS($AD43:$CF43,$AD$36:$CF$36,Z$36)</f>
        <v>0.75446338327984608</v>
      </c>
      <c r="AA43" s="19">
        <f>AVERAGEIFS($AD43:$CL43,$AD$36:$CL$36,AA$36)</f>
        <v>0.75623831148209109</v>
      </c>
      <c r="AB43" s="19">
        <f>AVERAGEIFS($AD43:$CL43,$AD$36:$CL$36,AB$36)</f>
        <v>0.74171108725438339</v>
      </c>
      <c r="AD43" s="52">
        <f>+'Cons TrioMobil | Monthly'!O24</f>
        <v>0.66228422307246937</v>
      </c>
      <c r="AE43" s="52">
        <f>+'Cons TrioMobil | Monthly'!P24</f>
        <v>0.72075982459944221</v>
      </c>
      <c r="AF43" s="52">
        <f>+'Cons TrioMobil | Monthly'!Q24</f>
        <v>0.72689219137264438</v>
      </c>
      <c r="AG43" s="52">
        <f>+'Cons TrioMobil | Monthly'!R24</f>
        <v>0.7861254317440951</v>
      </c>
      <c r="AH43" s="52">
        <f>+'Cons TrioMobil | Monthly'!S24</f>
        <v>0.74211798812841345</v>
      </c>
      <c r="AI43" s="52">
        <f>+'Cons TrioMobil | Monthly'!T24</f>
        <v>0.73037544801646392</v>
      </c>
      <c r="AJ43" s="52">
        <f>+'Cons TrioMobil | Monthly'!U24</f>
        <v>0.74711520342619031</v>
      </c>
      <c r="AK43" s="52">
        <f>+'Cons TrioMobil | Monthly'!V24</f>
        <v>0.69718369928052437</v>
      </c>
      <c r="AL43" s="52">
        <f>+'Cons TrioMobil | Monthly'!W24</f>
        <v>0.750818733954557</v>
      </c>
      <c r="AM43" s="52">
        <f>+'Cons TrioMobil | Monthly'!X24</f>
        <v>0.74610675764552403</v>
      </c>
      <c r="AN43" s="52">
        <f>+'Cons TrioMobil | Monthly'!Y24</f>
        <v>0.77523697639748346</v>
      </c>
      <c r="AO43" s="52">
        <f>+'Cons TrioMobil | Monthly'!Z24</f>
        <v>0.76373309089217278</v>
      </c>
      <c r="AP43" s="52">
        <f>+'Cons TrioMobil | Monthly'!AA24</f>
        <v>0.75315365323485617</v>
      </c>
      <c r="AQ43" s="52">
        <f>+'Cons TrioMobil | Monthly'!AB24</f>
        <v>0.75473104132480562</v>
      </c>
      <c r="AR43" s="52">
        <f>+'Cons TrioMobil | Monthly'!AC24</f>
        <v>0.66508304187490264</v>
      </c>
      <c r="AS43" s="52">
        <f>+'Cons TrioMobil | Monthly'!AD24</f>
        <v>0.72528804187428475</v>
      </c>
      <c r="AT43" s="52">
        <f>+'Cons TrioMobil | Monthly'!AE24</f>
        <v>0.6791842928601235</v>
      </c>
      <c r="AU43" s="52">
        <f>+'Cons TrioMobil | Monthly'!AF24</f>
        <v>0.71112746702028717</v>
      </c>
      <c r="AV43" s="52">
        <f>+'Cons TrioMobil | Monthly'!AG24</f>
        <v>0.77478215030218134</v>
      </c>
      <c r="AW43" s="52">
        <f>+'Cons TrioMobil | Monthly'!AH24</f>
        <v>0.66019246818176236</v>
      </c>
      <c r="AX43" s="52">
        <f>+'Cons TrioMobil | Monthly'!AI24</f>
        <v>0.74608767425341826</v>
      </c>
      <c r="AY43" s="52">
        <f>+'Cons TrioMobil | Monthly'!AJ24</f>
        <v>0.7283522908375657</v>
      </c>
      <c r="AZ43" s="52">
        <f>+'Cons TrioMobil | Monthly'!AK24</f>
        <v>0.74554835337181491</v>
      </c>
      <c r="BA43" s="52">
        <f>+'Cons TrioMobil | Monthly'!AL24</f>
        <v>0.74595353075017268</v>
      </c>
      <c r="BB43" s="52">
        <f>+'Cons TrioMobil | Monthly'!AM24</f>
        <v>0.73415195441147341</v>
      </c>
      <c r="BC43" s="52">
        <f>+'Cons TrioMobil | Monthly'!AN24</f>
        <v>0.73805822504566665</v>
      </c>
      <c r="BD43" s="52">
        <f>+'Cons TrioMobil | Monthly'!AO24</f>
        <v>0.74287835019395343</v>
      </c>
      <c r="BE43" s="52">
        <f>+'Cons TrioMobil | Monthly'!AP24</f>
        <v>0.74184052363105912</v>
      </c>
      <c r="BF43" s="52">
        <f>+'Cons TrioMobil | Monthly'!AQ24</f>
        <v>0.73692621349929655</v>
      </c>
      <c r="BG43" s="52">
        <f>+'Cons TrioMobil | Monthly'!AR24</f>
        <v>0.75609072248107323</v>
      </c>
      <c r="BH43" s="52">
        <f>+'Cons TrioMobil | Monthly'!AS24</f>
        <v>0.76588999810104985</v>
      </c>
      <c r="BI43" s="52">
        <f>+'Cons TrioMobil | Monthly'!AT24</f>
        <v>0.77768458797986695</v>
      </c>
      <c r="BJ43" s="52">
        <f>+'Cons TrioMobil | Monthly'!AU24</f>
        <v>0.77612621314526409</v>
      </c>
      <c r="BK43" s="52">
        <f>+'Cons TrioMobil | Monthly'!AV24</f>
        <v>0.7843708311635853</v>
      </c>
      <c r="BL43" s="52">
        <f>+'Cons TrioMobil | Monthly'!AW24</f>
        <v>0.76460327175742471</v>
      </c>
      <c r="BM43" s="52">
        <f>+'Cons TrioMobil | Monthly'!AX24</f>
        <v>0.74019345839931516</v>
      </c>
      <c r="BN43" s="52">
        <f>+'Cons TrioMobil | Monthly'!AY24</f>
        <v>0.77859519710509717</v>
      </c>
      <c r="BO43" s="52">
        <f>+'Cons TrioMobil | Monthly'!AZ24</f>
        <v>0.76552201893571603</v>
      </c>
      <c r="BP43" s="52">
        <f>+'Cons TrioMobil | Monthly'!BA24</f>
        <v>0.77097845656472053</v>
      </c>
      <c r="BQ43" s="52">
        <f>+'Cons TrioMobil | Monthly'!BB24</f>
        <v>0.76688915751742559</v>
      </c>
      <c r="BR43" s="52">
        <f>+'Cons TrioMobil | Monthly'!BC24</f>
        <v>0.79054226341971412</v>
      </c>
      <c r="BS43" s="52">
        <f>+'Cons TrioMobil | Monthly'!BD24</f>
        <v>0.78455137000955577</v>
      </c>
      <c r="BT43" s="52">
        <f>+'Cons TrioMobil | Monthly'!BE24</f>
        <v>0.78058496472992267</v>
      </c>
      <c r="BU43" s="52">
        <f>+'Cons TrioMobil | Monthly'!BF24</f>
        <v>0.77716699340497086</v>
      </c>
      <c r="BV43" s="52">
        <f>+'Cons TrioMobil | Monthly'!BG24</f>
        <v>0.76805699270544592</v>
      </c>
      <c r="BW43" s="52">
        <f>+'Cons TrioMobil | Monthly'!BH24</f>
        <v>0.7930320455571056</v>
      </c>
      <c r="BX43" s="52">
        <f>+'Cons TrioMobil | Monthly'!BI24</f>
        <v>0.78376065931690697</v>
      </c>
      <c r="BY43" s="52">
        <f>+'Cons TrioMobil | Monthly'!BJ24</f>
        <v>0.78625884763421872</v>
      </c>
      <c r="BZ43" s="52">
        <f>+'Cons TrioMobil | Monthly'!BK24</f>
        <v>0.76590335595321235</v>
      </c>
      <c r="CA43" s="52">
        <f>+'Cons TrioMobil | Monthly'!BL24</f>
        <v>0.74765783669308428</v>
      </c>
      <c r="CB43" s="52">
        <f>+'Cons TrioMobil | Monthly'!BM24</f>
        <v>0.79320676468378015</v>
      </c>
      <c r="CC43" s="52">
        <f>+'Cons TrioMobil | Monthly'!BN24</f>
        <v>0.78978851461662869</v>
      </c>
      <c r="CD43" s="52">
        <f>+'Cons TrioMobil | Monthly'!BO24</f>
        <v>0.74941237919221459</v>
      </c>
      <c r="CE43" s="52">
        <f>+'Cons TrioMobil | Monthly'!BP24</f>
        <v>0.72418925603069484</v>
      </c>
      <c r="CF43" s="52">
        <f>+'Cons TrioMobil | Monthly'!BQ24</f>
        <v>0.75777729883529921</v>
      </c>
      <c r="CG43" s="52">
        <f>+'Cons TrioMobil | Monthly'!BR24</f>
        <v>0.76077253561431335</v>
      </c>
      <c r="CH43" s="52">
        <f>+'Cons TrioMobil | Monthly'!BS24</f>
        <v>0.7501650999966607</v>
      </c>
      <c r="CI43" s="52">
        <f>+'Cons TrioMobil | Monthly'!BT24</f>
        <v>0.75118361500633579</v>
      </c>
      <c r="CJ43" s="52">
        <f>+'Cons TrioMobil | Monthly'!BU24</f>
        <v>0.74437451352505146</v>
      </c>
      <c r="CK43" s="52">
        <f>+'Cons TrioMobil | Monthly'!BV24</f>
        <v>0.72957513323176282</v>
      </c>
    </row>
    <row r="44" spans="2:89" x14ac:dyDescent="0.2">
      <c r="B44" s="1" t="s">
        <v>31</v>
      </c>
      <c r="C44" s="53">
        <f>C43*C42</f>
        <v>2947380.1047770171</v>
      </c>
      <c r="D44" s="53">
        <f t="shared" ref="D44:G44" ca="1" si="51">D43*D42</f>
        <v>2027785.0802083304</v>
      </c>
      <c r="E44" s="53">
        <f t="shared" ca="1" si="51"/>
        <v>3549205.5566539182</v>
      </c>
      <c r="F44" s="53">
        <f t="shared" ca="1" si="51"/>
        <v>4700236.3962907372</v>
      </c>
      <c r="G44" s="53">
        <f t="shared" ca="1" si="51"/>
        <v>5690140.8133312734</v>
      </c>
      <c r="I44" s="53">
        <f>I43*I42</f>
        <v>2166889.6794299632</v>
      </c>
      <c r="J44" s="53">
        <f t="shared" ref="J44:AB44" si="52">J43*J42</f>
        <v>227364.73411063434</v>
      </c>
      <c r="K44" s="53">
        <f t="shared" si="52"/>
        <v>313191.62769097363</v>
      </c>
      <c r="L44" s="53">
        <f t="shared" si="52"/>
        <v>281810.59337726154</v>
      </c>
      <c r="M44" s="53">
        <f t="shared" si="52"/>
        <v>323826.58632500871</v>
      </c>
      <c r="N44" s="53">
        <f t="shared" si="52"/>
        <v>616948.14645418071</v>
      </c>
      <c r="O44" s="53">
        <f t="shared" si="52"/>
        <v>481554.56987987563</v>
      </c>
      <c r="P44" s="53">
        <f t="shared" si="52"/>
        <v>601008.44067204162</v>
      </c>
      <c r="Q44" s="53">
        <f t="shared" si="52"/>
        <v>555591.79723800893</v>
      </c>
      <c r="R44" s="53">
        <f t="shared" si="52"/>
        <v>775986.06165722723</v>
      </c>
      <c r="S44" s="53">
        <f t="shared" si="52"/>
        <v>1197197.0773289721</v>
      </c>
      <c r="T44" s="53">
        <f t="shared" si="52"/>
        <v>1029435.6281310022</v>
      </c>
      <c r="U44" s="53">
        <f t="shared" si="52"/>
        <v>992475.83555763401</v>
      </c>
      <c r="V44" s="53">
        <f t="shared" si="52"/>
        <v>1147420.1709178675</v>
      </c>
      <c r="W44" s="53">
        <f t="shared" si="52"/>
        <v>1165395.3378555498</v>
      </c>
      <c r="X44" s="53">
        <f t="shared" si="52"/>
        <v>1395212.8531242427</v>
      </c>
      <c r="Y44" s="53">
        <f t="shared" si="52"/>
        <v>1538801.7570971604</v>
      </c>
      <c r="Z44" s="53">
        <f t="shared" si="52"/>
        <v>1269907.1782655863</v>
      </c>
      <c r="AA44" s="53">
        <f t="shared" si="52"/>
        <v>1233878.3570752714</v>
      </c>
      <c r="AB44" s="53">
        <f t="shared" si="52"/>
        <v>1644528.1555999161</v>
      </c>
      <c r="AD44" s="53">
        <f>AD43*AD42</f>
        <v>1863959.9327451687</v>
      </c>
      <c r="AE44" s="53">
        <f t="shared" ref="AE44:CK44" si="53">AE43*AE42</f>
        <v>104486.44672011479</v>
      </c>
      <c r="AF44" s="53">
        <f t="shared" si="53"/>
        <v>88368.814377166316</v>
      </c>
      <c r="AG44" s="53">
        <f t="shared" si="53"/>
        <v>78285.972002845854</v>
      </c>
      <c r="AH44" s="53">
        <f t="shared" si="53"/>
        <v>47431.902176978241</v>
      </c>
      <c r="AI44" s="53">
        <f t="shared" si="53"/>
        <v>101155.05338402287</v>
      </c>
      <c r="AJ44" s="53">
        <f t="shared" si="53"/>
        <v>57565.032981881865</v>
      </c>
      <c r="AK44" s="53">
        <f t="shared" si="53"/>
        <v>101670.45703203601</v>
      </c>
      <c r="AL44" s="53">
        <f t="shared" si="53"/>
        <v>154030.03620485505</v>
      </c>
      <c r="AM44" s="53">
        <f t="shared" si="53"/>
        <v>65994.078574693791</v>
      </c>
      <c r="AN44" s="53">
        <f t="shared" si="53"/>
        <v>89762.017848254822</v>
      </c>
      <c r="AO44" s="53">
        <f t="shared" si="53"/>
        <v>126582.48115613239</v>
      </c>
      <c r="AP44" s="53">
        <f t="shared" si="53"/>
        <v>63845.419062621229</v>
      </c>
      <c r="AQ44" s="53">
        <f t="shared" si="53"/>
        <v>107251.86389260262</v>
      </c>
      <c r="AR44" s="53">
        <f t="shared" si="53"/>
        <v>146450.12080632226</v>
      </c>
      <c r="AS44" s="53">
        <f t="shared" si="53"/>
        <v>176700.94301014967</v>
      </c>
      <c r="AT44" s="53">
        <f t="shared" si="53"/>
        <v>194042.19658428716</v>
      </c>
      <c r="AU44" s="53">
        <f t="shared" si="53"/>
        <v>245714.53504340959</v>
      </c>
      <c r="AV44" s="53">
        <f t="shared" si="53"/>
        <v>176990.94312499036</v>
      </c>
      <c r="AW44" s="53">
        <f t="shared" si="53"/>
        <v>99190.197802298295</v>
      </c>
      <c r="AX44" s="53">
        <f t="shared" si="53"/>
        <v>211652.40580003639</v>
      </c>
      <c r="AY44" s="53">
        <f t="shared" si="53"/>
        <v>142082.47378497402</v>
      </c>
      <c r="AZ44" s="53">
        <f t="shared" si="53"/>
        <v>193338.61625372429</v>
      </c>
      <c r="BA44" s="53">
        <f t="shared" si="53"/>
        <v>266923.83600441995</v>
      </c>
      <c r="BB44" s="53">
        <f t="shared" si="53"/>
        <v>149968.45182037854</v>
      </c>
      <c r="BC44" s="53">
        <f t="shared" si="53"/>
        <v>201132.85733778228</v>
      </c>
      <c r="BD44" s="53">
        <f t="shared" si="53"/>
        <v>204792.10489519843</v>
      </c>
      <c r="BE44" s="53">
        <f t="shared" si="53"/>
        <v>263891.96344186057</v>
      </c>
      <c r="BF44" s="53">
        <f t="shared" si="53"/>
        <v>200238.5998672416</v>
      </c>
      <c r="BG44" s="53">
        <f t="shared" si="53"/>
        <v>313181.16318905109</v>
      </c>
      <c r="BH44" s="53">
        <f t="shared" si="53"/>
        <v>250889.78585591092</v>
      </c>
      <c r="BI44" s="53">
        <f t="shared" si="53"/>
        <v>635361.67601416097</v>
      </c>
      <c r="BJ44" s="53">
        <f t="shared" si="53"/>
        <v>313344.25267090811</v>
      </c>
      <c r="BK44" s="53">
        <f t="shared" si="53"/>
        <v>272296.83666888037</v>
      </c>
      <c r="BL44" s="53">
        <f t="shared" si="53"/>
        <v>311840.17094893364</v>
      </c>
      <c r="BM44" s="53">
        <f t="shared" si="53"/>
        <v>439746.80730638671</v>
      </c>
      <c r="BN44" s="53">
        <f t="shared" si="53"/>
        <v>267648.23507227562</v>
      </c>
      <c r="BO44" s="53">
        <f t="shared" si="53"/>
        <v>310741.66737157293</v>
      </c>
      <c r="BP44" s="53">
        <f t="shared" si="53"/>
        <v>413563.24707080668</v>
      </c>
      <c r="BQ44" s="53">
        <f t="shared" si="53"/>
        <v>360987.28365026228</v>
      </c>
      <c r="BR44" s="53">
        <f t="shared" si="53"/>
        <v>409254.73889492045</v>
      </c>
      <c r="BS44" s="53">
        <f t="shared" si="53"/>
        <v>377683.86499339127</v>
      </c>
      <c r="BT44" s="53">
        <f t="shared" si="53"/>
        <v>281394.02531820507</v>
      </c>
      <c r="BU44" s="53">
        <f t="shared" si="53"/>
        <v>371921.81405061024</v>
      </c>
      <c r="BV44" s="53">
        <f t="shared" si="53"/>
        <v>510113.2535456061</v>
      </c>
      <c r="BW44" s="53">
        <f t="shared" si="53"/>
        <v>268567.71728298941</v>
      </c>
      <c r="BX44" s="53">
        <f t="shared" si="53"/>
        <v>320273.48603818798</v>
      </c>
      <c r="BY44" s="53">
        <f t="shared" si="53"/>
        <v>805120.51753619104</v>
      </c>
      <c r="BZ44" s="53">
        <f t="shared" si="53"/>
        <v>294393.34607853566</v>
      </c>
      <c r="CA44" s="53">
        <f t="shared" si="53"/>
        <v>411423.8782166891</v>
      </c>
      <c r="CB44" s="53">
        <f t="shared" si="53"/>
        <v>846023.41314839525</v>
      </c>
      <c r="CC44" s="53">
        <f t="shared" si="53"/>
        <v>365260.18970770302</v>
      </c>
      <c r="CD44" s="53">
        <f t="shared" si="53"/>
        <v>329588.09110625519</v>
      </c>
      <c r="CE44" s="53">
        <f t="shared" si="53"/>
        <v>565532.96860828577</v>
      </c>
      <c r="CF44" s="53">
        <f t="shared" si="53"/>
        <v>324636.30411772436</v>
      </c>
      <c r="CG44" s="53">
        <f t="shared" si="53"/>
        <v>371617.49298945442</v>
      </c>
      <c r="CH44" s="53">
        <f t="shared" si="53"/>
        <v>536158.07493068092</v>
      </c>
      <c r="CI44" s="53">
        <f t="shared" si="53"/>
        <v>289561.19367464038</v>
      </c>
      <c r="CJ44" s="53">
        <f t="shared" si="53"/>
        <v>377817.03345508547</v>
      </c>
      <c r="CK44" s="53">
        <f t="shared" si="53"/>
        <v>966083.09870671283</v>
      </c>
    </row>
    <row r="46" spans="2:89" x14ac:dyDescent="0.2">
      <c r="B46" s="1" t="s">
        <v>24</v>
      </c>
      <c r="C46" s="19">
        <f>C30</f>
        <v>0.84600166597251147</v>
      </c>
      <c r="D46" s="19">
        <f>D30</f>
        <v>0.87788778877887785</v>
      </c>
      <c r="E46" s="19">
        <f>E30</f>
        <v>0.8802128773337986</v>
      </c>
      <c r="F46" s="19">
        <f>F30</f>
        <v>0.81047051027170314</v>
      </c>
      <c r="G46" s="19">
        <f ca="1">G30</f>
        <v>0.75251904644875889</v>
      </c>
      <c r="I46" s="19"/>
      <c r="J46" s="19">
        <f t="shared" ref="J46:AB46" si="54">J30</f>
        <v>0.83286532629450749</v>
      </c>
      <c r="K46" s="19">
        <f t="shared" si="54"/>
        <v>0.81330065723515654</v>
      </c>
      <c r="L46" s="19">
        <f t="shared" si="54"/>
        <v>0.83488221309703914</v>
      </c>
      <c r="M46" s="19">
        <f t="shared" si="54"/>
        <v>0.85922532278217412</v>
      </c>
      <c r="N46" s="19">
        <f t="shared" si="54"/>
        <v>0.89862595419847324</v>
      </c>
      <c r="O46" s="19">
        <f t="shared" si="54"/>
        <v>0.85471587580550668</v>
      </c>
      <c r="P46" s="19">
        <f t="shared" si="54"/>
        <v>0.87101727447216892</v>
      </c>
      <c r="Q46" s="19">
        <f t="shared" si="54"/>
        <v>0.87854785478547859</v>
      </c>
      <c r="R46" s="19">
        <f t="shared" si="54"/>
        <v>0.89278806300082891</v>
      </c>
      <c r="S46" s="19">
        <f t="shared" si="54"/>
        <v>0.86603739335632601</v>
      </c>
      <c r="T46" s="19">
        <f t="shared" si="54"/>
        <v>0.86096541914836877</v>
      </c>
      <c r="U46" s="19">
        <f t="shared" si="54"/>
        <v>0.86634095271331357</v>
      </c>
      <c r="V46" s="19">
        <f t="shared" si="54"/>
        <v>0.84400169563374305</v>
      </c>
      <c r="W46" s="19">
        <f t="shared" si="54"/>
        <v>0.78426966292134837</v>
      </c>
      <c r="X46" s="19">
        <f t="shared" si="54"/>
        <v>0.73587406793703392</v>
      </c>
      <c r="Y46" s="19">
        <f t="shared" si="54"/>
        <v>0.76043737574552683</v>
      </c>
      <c r="Z46" s="19">
        <f t="shared" si="54"/>
        <v>0.78667552749626179</v>
      </c>
      <c r="AA46" s="19">
        <f t="shared" si="54"/>
        <v>0.74925864909390438</v>
      </c>
      <c r="AB46" s="19">
        <f t="shared" si="54"/>
        <v>0.70696570352787103</v>
      </c>
      <c r="AD46" s="19"/>
      <c r="AE46" s="19">
        <f t="shared" ref="AE46:BV46" si="55">AE30</f>
        <v>0.78122889939230244</v>
      </c>
      <c r="AF46" s="19">
        <f t="shared" si="55"/>
        <v>0.80531771068048674</v>
      </c>
      <c r="AG46" s="19">
        <f t="shared" si="55"/>
        <v>0.8166910030326856</v>
      </c>
      <c r="AH46" s="19">
        <f t="shared" si="55"/>
        <v>0.83978458431504543</v>
      </c>
      <c r="AI46" s="19">
        <f t="shared" si="55"/>
        <v>0.84219399797684613</v>
      </c>
      <c r="AJ46" s="19">
        <f t="shared" si="55"/>
        <v>0.77943633730644979</v>
      </c>
      <c r="AK46" s="19">
        <f t="shared" si="55"/>
        <v>0.83827132991757636</v>
      </c>
      <c r="AL46" s="19">
        <f t="shared" si="55"/>
        <v>0.82420971472629145</v>
      </c>
      <c r="AM46" s="19">
        <f t="shared" si="55"/>
        <v>0.83401772206613356</v>
      </c>
      <c r="AN46" s="19">
        <f t="shared" si="55"/>
        <v>0.83165560077104306</v>
      </c>
      <c r="AO46" s="19">
        <f t="shared" si="55"/>
        <v>0.84418874696505863</v>
      </c>
      <c r="AP46" s="19">
        <f t="shared" si="55"/>
        <v>0.86380674718867145</v>
      </c>
      <c r="AQ46" s="19">
        <f t="shared" si="55"/>
        <v>0.84338098197638289</v>
      </c>
      <c r="AR46" s="19">
        <f t="shared" si="55"/>
        <v>0.8727085478887745</v>
      </c>
      <c r="AS46" s="19">
        <f t="shared" si="55"/>
        <v>0.91328244274809156</v>
      </c>
      <c r="AT46" s="19">
        <f t="shared" si="55"/>
        <v>0.90212466015506998</v>
      </c>
      <c r="AU46" s="19">
        <f t="shared" si="55"/>
        <v>0.88468397067564886</v>
      </c>
      <c r="AV46" s="19">
        <f t="shared" si="55"/>
        <v>0.84534270650263621</v>
      </c>
      <c r="AW46" s="19">
        <f t="shared" si="55"/>
        <v>0.87808928396991304</v>
      </c>
      <c r="AX46" s="19">
        <f t="shared" si="55"/>
        <v>0.84221212414193181</v>
      </c>
      <c r="AY46" s="19">
        <f t="shared" si="55"/>
        <v>0.83531669865642999</v>
      </c>
      <c r="AZ46" s="19">
        <f t="shared" si="55"/>
        <v>0.86576154508079162</v>
      </c>
      <c r="BA46" s="19">
        <f t="shared" si="55"/>
        <v>0.91327500950931917</v>
      </c>
      <c r="BB46" s="19">
        <f t="shared" si="55"/>
        <v>0.88910891089108912</v>
      </c>
      <c r="BC46" s="19">
        <f t="shared" si="55"/>
        <v>0.88135435127320216</v>
      </c>
      <c r="BD46" s="19">
        <f t="shared" si="55"/>
        <v>0.8685602896129212</v>
      </c>
      <c r="BE46" s="19">
        <f t="shared" si="55"/>
        <v>0.89720917380491849</v>
      </c>
      <c r="BF46" s="19">
        <f t="shared" si="55"/>
        <v>0.8986598127409583</v>
      </c>
      <c r="BG46" s="19">
        <f t="shared" si="55"/>
        <v>0.88413190016396426</v>
      </c>
      <c r="BH46" s="19">
        <f t="shared" si="55"/>
        <v>0.87257215465601745</v>
      </c>
      <c r="BI46" s="19">
        <f t="shared" si="55"/>
        <v>0.86124661246612466</v>
      </c>
      <c r="BJ46" s="19">
        <f t="shared" si="55"/>
        <v>0.86664276752106106</v>
      </c>
      <c r="BK46" s="19">
        <f t="shared" si="55"/>
        <v>0.88265623610987642</v>
      </c>
      <c r="BL46" s="19">
        <f t="shared" si="55"/>
        <v>0.87670504871567756</v>
      </c>
      <c r="BM46" s="19">
        <f t="shared" si="55"/>
        <v>0.8263767099263416</v>
      </c>
      <c r="BN46" s="19">
        <f t="shared" si="55"/>
        <v>0.86494503577037163</v>
      </c>
      <c r="BO46" s="19">
        <f t="shared" si="55"/>
        <v>0.86591598094413169</v>
      </c>
      <c r="BP46" s="19">
        <f t="shared" si="55"/>
        <v>0.87165226319842559</v>
      </c>
      <c r="BQ46" s="19">
        <f t="shared" si="55"/>
        <v>0.87079270877490456</v>
      </c>
      <c r="BR46" s="19">
        <f t="shared" si="55"/>
        <v>0.85378151260504198</v>
      </c>
      <c r="BS46" s="19">
        <f t="shared" si="55"/>
        <v>0.81200000000000006</v>
      </c>
      <c r="BT46" s="19">
        <f t="shared" si="55"/>
        <v>0.8451935081148565</v>
      </c>
      <c r="BU46" s="19">
        <f t="shared" si="55"/>
        <v>0.81161695447409732</v>
      </c>
      <c r="BV46" s="19">
        <f t="shared" si="55"/>
        <v>0.70123253903040261</v>
      </c>
      <c r="BW46" s="19">
        <f>BW30</f>
        <v>0.79420049710024854</v>
      </c>
      <c r="BX46" s="19">
        <f t="shared" ref="BX46:CK46" si="56">BX30</f>
        <v>0.71097410604192357</v>
      </c>
      <c r="BY46" s="19">
        <f t="shared" si="56"/>
        <v>0.70518653321201086</v>
      </c>
      <c r="BZ46" s="19">
        <f t="shared" si="56"/>
        <v>0.74254473161033796</v>
      </c>
      <c r="CA46" s="19">
        <f t="shared" si="56"/>
        <v>0.78546598245323618</v>
      </c>
      <c r="CB46" s="19">
        <f t="shared" si="56"/>
        <v>0.75296754378683484</v>
      </c>
      <c r="CC46" s="19">
        <f t="shared" si="56"/>
        <v>0.80760923741485291</v>
      </c>
      <c r="CD46" s="19">
        <f t="shared" si="56"/>
        <v>0.78042722305017387</v>
      </c>
      <c r="CE46" s="19">
        <f t="shared" si="56"/>
        <v>0.77431328878990346</v>
      </c>
      <c r="CF46" s="19">
        <f t="shared" si="56"/>
        <v>0.76177924217462933</v>
      </c>
      <c r="CG46" s="19">
        <f t="shared" si="56"/>
        <v>0.71440335996047111</v>
      </c>
      <c r="CH46" s="19">
        <f t="shared" si="56"/>
        <v>0.77138144329896907</v>
      </c>
      <c r="CI46" s="19">
        <f t="shared" si="56"/>
        <v>0.7141687812065155</v>
      </c>
      <c r="CJ46" s="19">
        <f t="shared" si="56"/>
        <v>0.69392274255720499</v>
      </c>
      <c r="CK46" s="19">
        <f t="shared" si="56"/>
        <v>0.71194494510896278</v>
      </c>
    </row>
    <row r="47" spans="2:89" x14ac:dyDescent="0.2">
      <c r="B47" s="1" t="s">
        <v>32</v>
      </c>
      <c r="C47" s="54">
        <f>IF(C46=100%,100,IFERROR(1/(1-C46),"NA"))</f>
        <v>6.4935767410412453</v>
      </c>
      <c r="D47" s="54">
        <f t="shared" ref="D47:G47" si="57">IF(D46=100%,100,IFERROR(1/(1-D46),"NA"))</f>
        <v>8.1891891891891877</v>
      </c>
      <c r="E47" s="54">
        <f t="shared" si="57"/>
        <v>8.3481427530954093</v>
      </c>
      <c r="F47" s="54">
        <f t="shared" si="57"/>
        <v>5.2762237762237767</v>
      </c>
      <c r="G47" s="54">
        <f t="shared" ca="1" si="57"/>
        <v>4.0407149950347563</v>
      </c>
      <c r="I47" s="54"/>
      <c r="J47" s="54">
        <f t="shared" ref="J47:AB47" si="58">IF(J46=100%,100,IFERROR(1/(1-J46),"NA"))</f>
        <v>5.9831989247311839</v>
      </c>
      <c r="K47" s="54">
        <f t="shared" si="58"/>
        <v>5.35620525059666</v>
      </c>
      <c r="L47" s="54">
        <f t="shared" si="58"/>
        <v>6.0562827225130897</v>
      </c>
      <c r="M47" s="54">
        <f t="shared" si="58"/>
        <v>7.103550295857989</v>
      </c>
      <c r="N47" s="54">
        <f t="shared" si="58"/>
        <v>9.8644578313252982</v>
      </c>
      <c r="O47" s="54">
        <f t="shared" si="58"/>
        <v>6.8830645161290294</v>
      </c>
      <c r="P47" s="54">
        <f t="shared" si="58"/>
        <v>7.7529761904761916</v>
      </c>
      <c r="Q47" s="54">
        <f t="shared" si="58"/>
        <v>8.2336956521739157</v>
      </c>
      <c r="R47" s="54">
        <f t="shared" si="58"/>
        <v>9.3273195876288622</v>
      </c>
      <c r="S47" s="54">
        <f t="shared" si="58"/>
        <v>7.4647696476964773</v>
      </c>
      <c r="T47" s="54">
        <f t="shared" si="58"/>
        <v>7.1924552429667532</v>
      </c>
      <c r="U47" s="54">
        <f t="shared" si="58"/>
        <v>7.4817232375979117</v>
      </c>
      <c r="V47" s="54">
        <f t="shared" si="58"/>
        <v>6.4103260869565197</v>
      </c>
      <c r="W47" s="54">
        <f t="shared" si="58"/>
        <v>4.6354166666666679</v>
      </c>
      <c r="X47" s="54">
        <f t="shared" si="58"/>
        <v>3.7860727728983683</v>
      </c>
      <c r="Y47" s="54">
        <f t="shared" si="58"/>
        <v>4.1742738589211621</v>
      </c>
      <c r="Z47" s="54">
        <f t="shared" si="58"/>
        <v>4.6876947040498429</v>
      </c>
      <c r="AA47" s="54">
        <f t="shared" si="58"/>
        <v>3.9881734559789739</v>
      </c>
      <c r="AB47" s="54">
        <f t="shared" si="58"/>
        <v>3.4125698324022351</v>
      </c>
      <c r="AD47" s="54"/>
      <c r="AE47" s="54">
        <f t="shared" ref="AE47:CK47" si="59">IF(AE46=100%,100,IFERROR(1/(1-AE46),"NA"))</f>
        <v>4.5709876543209864</v>
      </c>
      <c r="AF47" s="54">
        <f t="shared" si="59"/>
        <v>5.1365740740740753</v>
      </c>
      <c r="AG47" s="54">
        <f t="shared" si="59"/>
        <v>5.4552696078431371</v>
      </c>
      <c r="AH47" s="54">
        <f t="shared" si="59"/>
        <v>6.2415966386554622</v>
      </c>
      <c r="AI47" s="54">
        <f t="shared" si="59"/>
        <v>6.3368945868945872</v>
      </c>
      <c r="AJ47" s="54">
        <f t="shared" si="59"/>
        <v>4.5338383838383836</v>
      </c>
      <c r="AK47" s="54">
        <f t="shared" si="59"/>
        <v>6.1831955922865038</v>
      </c>
      <c r="AL47" s="54">
        <f t="shared" si="59"/>
        <v>5.6885964912280702</v>
      </c>
      <c r="AM47" s="54">
        <f t="shared" si="59"/>
        <v>6.024739583333333</v>
      </c>
      <c r="AN47" s="54">
        <f t="shared" si="59"/>
        <v>5.940203562340967</v>
      </c>
      <c r="AO47" s="54">
        <f t="shared" si="59"/>
        <v>6.4180216802168042</v>
      </c>
      <c r="AP47" s="54">
        <f t="shared" si="59"/>
        <v>7.3425076452599427</v>
      </c>
      <c r="AQ47" s="54">
        <f t="shared" si="59"/>
        <v>6.3849206349206371</v>
      </c>
      <c r="AR47" s="54">
        <f t="shared" si="59"/>
        <v>7.8559870550161834</v>
      </c>
      <c r="AS47" s="54">
        <f t="shared" si="59"/>
        <v>11.531690140845065</v>
      </c>
      <c r="AT47" s="54">
        <f t="shared" si="59"/>
        <v>10.217078189300411</v>
      </c>
      <c r="AU47" s="54">
        <f t="shared" si="59"/>
        <v>8.6718213058419202</v>
      </c>
      <c r="AV47" s="54">
        <f t="shared" si="59"/>
        <v>6.4659090909090908</v>
      </c>
      <c r="AW47" s="54">
        <f t="shared" si="59"/>
        <v>8.2027243589743577</v>
      </c>
      <c r="AX47" s="54">
        <f t="shared" si="59"/>
        <v>6.3376225490196108</v>
      </c>
      <c r="AY47" s="54">
        <f t="shared" si="59"/>
        <v>6.0722610722610737</v>
      </c>
      <c r="AZ47" s="54">
        <f t="shared" si="59"/>
        <v>7.4494301994301972</v>
      </c>
      <c r="BA47" s="54">
        <f t="shared" si="59"/>
        <v>11.530701754385969</v>
      </c>
      <c r="BB47" s="54">
        <f t="shared" si="59"/>
        <v>9.0178571428571441</v>
      </c>
      <c r="BC47" s="54">
        <f t="shared" si="59"/>
        <v>8.4284591194968588</v>
      </c>
      <c r="BD47" s="54">
        <f t="shared" si="59"/>
        <v>7.6080508474576272</v>
      </c>
      <c r="BE47" s="54">
        <f t="shared" si="59"/>
        <v>9.728494623655914</v>
      </c>
      <c r="BF47" s="54">
        <f t="shared" si="59"/>
        <v>9.8677536231884027</v>
      </c>
      <c r="BG47" s="54">
        <f t="shared" si="59"/>
        <v>8.6305031446540852</v>
      </c>
      <c r="BH47" s="54">
        <f t="shared" si="59"/>
        <v>7.8475783475783487</v>
      </c>
      <c r="BI47" s="54">
        <f t="shared" si="59"/>
        <v>7.20703125</v>
      </c>
      <c r="BJ47" s="54">
        <f t="shared" si="59"/>
        <v>7.4986559139784914</v>
      </c>
      <c r="BK47" s="54">
        <f t="shared" si="59"/>
        <v>8.5219696969696965</v>
      </c>
      <c r="BL47" s="54">
        <f t="shared" si="59"/>
        <v>8.1106321839080433</v>
      </c>
      <c r="BM47" s="54">
        <f t="shared" si="59"/>
        <v>5.7595959595959583</v>
      </c>
      <c r="BN47" s="54">
        <f t="shared" si="59"/>
        <v>7.4043927648578789</v>
      </c>
      <c r="BO47" s="54">
        <f t="shared" si="59"/>
        <v>7.4580103359173142</v>
      </c>
      <c r="BP47" s="54">
        <f t="shared" si="59"/>
        <v>7.7913333333333332</v>
      </c>
      <c r="BQ47" s="54">
        <f t="shared" si="59"/>
        <v>7.7395013123359542</v>
      </c>
      <c r="BR47" s="54">
        <f t="shared" si="59"/>
        <v>6.8390804597701136</v>
      </c>
      <c r="BS47" s="54">
        <f t="shared" si="59"/>
        <v>5.3191489361702144</v>
      </c>
      <c r="BT47" s="54">
        <f t="shared" si="59"/>
        <v>6.4596774193548416</v>
      </c>
      <c r="BU47" s="54">
        <f t="shared" si="59"/>
        <v>5.3083333333333327</v>
      </c>
      <c r="BV47" s="54">
        <f t="shared" si="59"/>
        <v>3.347084708470847</v>
      </c>
      <c r="BW47" s="54">
        <f t="shared" si="59"/>
        <v>4.8590982286634459</v>
      </c>
      <c r="BX47" s="54">
        <f t="shared" si="59"/>
        <v>3.4598976109215021</v>
      </c>
      <c r="BY47" s="54">
        <f t="shared" si="59"/>
        <v>3.3919753086419746</v>
      </c>
      <c r="BZ47" s="54">
        <f t="shared" si="59"/>
        <v>3.884169884169884</v>
      </c>
      <c r="CA47" s="54">
        <f t="shared" si="59"/>
        <v>4.6612654320987641</v>
      </c>
      <c r="CB47" s="54">
        <f t="shared" si="59"/>
        <v>4.0480510752688161</v>
      </c>
      <c r="CC47" s="54">
        <f t="shared" si="59"/>
        <v>5.1977547495682197</v>
      </c>
      <c r="CD47" s="54">
        <f t="shared" si="59"/>
        <v>4.5542986425339365</v>
      </c>
      <c r="CE47" s="54">
        <f t="shared" si="59"/>
        <v>4.4309210526315788</v>
      </c>
      <c r="CF47" s="54">
        <f t="shared" si="59"/>
        <v>4.1977869986168743</v>
      </c>
      <c r="CG47" s="54">
        <f t="shared" si="59"/>
        <v>3.5014417531718576</v>
      </c>
      <c r="CH47" s="54">
        <f t="shared" si="59"/>
        <v>4.3740981240981238</v>
      </c>
      <c r="CI47" s="54">
        <f t="shared" si="59"/>
        <v>3.4985681557846506</v>
      </c>
      <c r="CJ47" s="54">
        <f t="shared" si="59"/>
        <v>3.267148981779207</v>
      </c>
      <c r="CK47" s="54">
        <f t="shared" si="59"/>
        <v>3.4715585893060292</v>
      </c>
    </row>
    <row r="48" spans="2:89" x14ac:dyDescent="0.2">
      <c r="B48" s="1" t="s">
        <v>33</v>
      </c>
      <c r="C48" s="54">
        <f>MIN(C47,5)</f>
        <v>5</v>
      </c>
      <c r="D48" s="54">
        <f t="shared" ref="D48:G48" si="60">MIN(D47,5)</f>
        <v>5</v>
      </c>
      <c r="E48" s="54">
        <f t="shared" si="60"/>
        <v>5</v>
      </c>
      <c r="F48" s="54">
        <f t="shared" si="60"/>
        <v>5</v>
      </c>
      <c r="G48" s="54">
        <f t="shared" ca="1" si="60"/>
        <v>4.0407149950347563</v>
      </c>
      <c r="I48" s="54"/>
      <c r="J48" s="54">
        <f t="shared" ref="J48:AB48" si="61">MIN(J47,5)</f>
        <v>5</v>
      </c>
      <c r="K48" s="54">
        <f t="shared" si="61"/>
        <v>5</v>
      </c>
      <c r="L48" s="54">
        <f t="shared" si="61"/>
        <v>5</v>
      </c>
      <c r="M48" s="54">
        <f t="shared" si="61"/>
        <v>5</v>
      </c>
      <c r="N48" s="54">
        <f t="shared" si="61"/>
        <v>5</v>
      </c>
      <c r="O48" s="54">
        <f t="shared" si="61"/>
        <v>5</v>
      </c>
      <c r="P48" s="54">
        <f t="shared" si="61"/>
        <v>5</v>
      </c>
      <c r="Q48" s="54">
        <f t="shared" si="61"/>
        <v>5</v>
      </c>
      <c r="R48" s="54">
        <f t="shared" si="61"/>
        <v>5</v>
      </c>
      <c r="S48" s="54">
        <f t="shared" si="61"/>
        <v>5</v>
      </c>
      <c r="T48" s="54">
        <f t="shared" si="61"/>
        <v>5</v>
      </c>
      <c r="U48" s="54">
        <f t="shared" si="61"/>
        <v>5</v>
      </c>
      <c r="V48" s="54">
        <f t="shared" si="61"/>
        <v>5</v>
      </c>
      <c r="W48" s="54">
        <f t="shared" si="61"/>
        <v>4.6354166666666679</v>
      </c>
      <c r="X48" s="54">
        <f t="shared" si="61"/>
        <v>3.7860727728983683</v>
      </c>
      <c r="Y48" s="54">
        <f t="shared" si="61"/>
        <v>4.1742738589211621</v>
      </c>
      <c r="Z48" s="54">
        <f t="shared" si="61"/>
        <v>4.6876947040498429</v>
      </c>
      <c r="AA48" s="54">
        <f t="shared" si="61"/>
        <v>3.9881734559789739</v>
      </c>
      <c r="AB48" s="54">
        <f t="shared" si="61"/>
        <v>3.4125698324022351</v>
      </c>
      <c r="AD48" s="54"/>
      <c r="AE48" s="54">
        <f t="shared" ref="AE48:CK48" si="62">MIN(AE47,5)</f>
        <v>4.5709876543209864</v>
      </c>
      <c r="AF48" s="54">
        <f t="shared" si="62"/>
        <v>5</v>
      </c>
      <c r="AG48" s="54">
        <f t="shared" si="62"/>
        <v>5</v>
      </c>
      <c r="AH48" s="54">
        <f t="shared" si="62"/>
        <v>5</v>
      </c>
      <c r="AI48" s="54">
        <f t="shared" si="62"/>
        <v>5</v>
      </c>
      <c r="AJ48" s="54">
        <f t="shared" si="62"/>
        <v>4.5338383838383836</v>
      </c>
      <c r="AK48" s="54">
        <f t="shared" si="62"/>
        <v>5</v>
      </c>
      <c r="AL48" s="54">
        <f t="shared" si="62"/>
        <v>5</v>
      </c>
      <c r="AM48" s="54">
        <f t="shared" si="62"/>
        <v>5</v>
      </c>
      <c r="AN48" s="54">
        <f t="shared" si="62"/>
        <v>5</v>
      </c>
      <c r="AO48" s="54">
        <f t="shared" si="62"/>
        <v>5</v>
      </c>
      <c r="AP48" s="54">
        <f t="shared" si="62"/>
        <v>5</v>
      </c>
      <c r="AQ48" s="54">
        <f t="shared" si="62"/>
        <v>5</v>
      </c>
      <c r="AR48" s="54">
        <f t="shared" si="62"/>
        <v>5</v>
      </c>
      <c r="AS48" s="54">
        <f t="shared" si="62"/>
        <v>5</v>
      </c>
      <c r="AT48" s="54">
        <f t="shared" si="62"/>
        <v>5</v>
      </c>
      <c r="AU48" s="54">
        <f t="shared" si="62"/>
        <v>5</v>
      </c>
      <c r="AV48" s="54">
        <f t="shared" si="62"/>
        <v>5</v>
      </c>
      <c r="AW48" s="54">
        <f t="shared" si="62"/>
        <v>5</v>
      </c>
      <c r="AX48" s="54">
        <f t="shared" si="62"/>
        <v>5</v>
      </c>
      <c r="AY48" s="54">
        <f t="shared" si="62"/>
        <v>5</v>
      </c>
      <c r="AZ48" s="54">
        <f t="shared" si="62"/>
        <v>5</v>
      </c>
      <c r="BA48" s="54">
        <f t="shared" si="62"/>
        <v>5</v>
      </c>
      <c r="BB48" s="54">
        <f t="shared" si="62"/>
        <v>5</v>
      </c>
      <c r="BC48" s="54">
        <f t="shared" si="62"/>
        <v>5</v>
      </c>
      <c r="BD48" s="54">
        <f t="shared" si="62"/>
        <v>5</v>
      </c>
      <c r="BE48" s="54">
        <f t="shared" si="62"/>
        <v>5</v>
      </c>
      <c r="BF48" s="54">
        <f t="shared" si="62"/>
        <v>5</v>
      </c>
      <c r="BG48" s="54">
        <f t="shared" si="62"/>
        <v>5</v>
      </c>
      <c r="BH48" s="54">
        <f t="shared" si="62"/>
        <v>5</v>
      </c>
      <c r="BI48" s="54">
        <f t="shared" si="62"/>
        <v>5</v>
      </c>
      <c r="BJ48" s="54">
        <f t="shared" si="62"/>
        <v>5</v>
      </c>
      <c r="BK48" s="54">
        <f t="shared" si="62"/>
        <v>5</v>
      </c>
      <c r="BL48" s="54">
        <f t="shared" si="62"/>
        <v>5</v>
      </c>
      <c r="BM48" s="54">
        <f t="shared" si="62"/>
        <v>5</v>
      </c>
      <c r="BN48" s="54">
        <f t="shared" si="62"/>
        <v>5</v>
      </c>
      <c r="BO48" s="54">
        <f t="shared" si="62"/>
        <v>5</v>
      </c>
      <c r="BP48" s="54">
        <f t="shared" si="62"/>
        <v>5</v>
      </c>
      <c r="BQ48" s="54">
        <f t="shared" si="62"/>
        <v>5</v>
      </c>
      <c r="BR48" s="54">
        <f t="shared" si="62"/>
        <v>5</v>
      </c>
      <c r="BS48" s="54">
        <f t="shared" si="62"/>
        <v>5</v>
      </c>
      <c r="BT48" s="54">
        <f t="shared" si="62"/>
        <v>5</v>
      </c>
      <c r="BU48" s="54">
        <f t="shared" si="62"/>
        <v>5</v>
      </c>
      <c r="BV48" s="54">
        <f t="shared" si="62"/>
        <v>3.347084708470847</v>
      </c>
      <c r="BW48" s="54">
        <f t="shared" si="62"/>
        <v>4.8590982286634459</v>
      </c>
      <c r="BX48" s="54">
        <f t="shared" si="62"/>
        <v>3.4598976109215021</v>
      </c>
      <c r="BY48" s="54">
        <f t="shared" si="62"/>
        <v>3.3919753086419746</v>
      </c>
      <c r="BZ48" s="54">
        <f t="shared" si="62"/>
        <v>3.884169884169884</v>
      </c>
      <c r="CA48" s="54">
        <f t="shared" si="62"/>
        <v>4.6612654320987641</v>
      </c>
      <c r="CB48" s="54">
        <f t="shared" si="62"/>
        <v>4.0480510752688161</v>
      </c>
      <c r="CC48" s="54">
        <f t="shared" si="62"/>
        <v>5</v>
      </c>
      <c r="CD48" s="54">
        <f t="shared" si="62"/>
        <v>4.5542986425339365</v>
      </c>
      <c r="CE48" s="54">
        <f t="shared" si="62"/>
        <v>4.4309210526315788</v>
      </c>
      <c r="CF48" s="54">
        <f t="shared" si="62"/>
        <v>4.1977869986168743</v>
      </c>
      <c r="CG48" s="54">
        <f t="shared" si="62"/>
        <v>3.5014417531718576</v>
      </c>
      <c r="CH48" s="54">
        <f t="shared" si="62"/>
        <v>4.3740981240981238</v>
      </c>
      <c r="CI48" s="54">
        <f t="shared" si="62"/>
        <v>3.4985681557846506</v>
      </c>
      <c r="CJ48" s="54">
        <f t="shared" si="62"/>
        <v>3.267148981779207</v>
      </c>
      <c r="CK48" s="54">
        <f t="shared" si="62"/>
        <v>3.4715585893060292</v>
      </c>
    </row>
    <row r="49" spans="2:89" x14ac:dyDescent="0.2">
      <c r="B49" s="17" t="s">
        <v>34</v>
      </c>
      <c r="C49" s="43">
        <f>C48*C44</f>
        <v>14736900.523885086</v>
      </c>
      <c r="D49" s="43">
        <f t="shared" ref="D49:F49" ca="1" si="63">D48*D44</f>
        <v>10138925.401041653</v>
      </c>
      <c r="E49" s="43">
        <f t="shared" ca="1" si="63"/>
        <v>17746027.783269592</v>
      </c>
      <c r="F49" s="43">
        <f t="shared" ca="1" si="63"/>
        <v>23501181.981453687</v>
      </c>
      <c r="G49" s="43">
        <f ca="1">G48*G44</f>
        <v>22992237.308286939</v>
      </c>
      <c r="H49" s="3"/>
      <c r="I49" s="43"/>
      <c r="J49" s="43">
        <f t="shared" ref="J49:AB49" si="64">J48*J44</f>
        <v>1136823.6705531718</v>
      </c>
      <c r="K49" s="43">
        <f t="shared" si="64"/>
        <v>1565958.1384548682</v>
      </c>
      <c r="L49" s="43">
        <f t="shared" si="64"/>
        <v>1409052.9668863076</v>
      </c>
      <c r="M49" s="43">
        <f t="shared" si="64"/>
        <v>1619132.9316250435</v>
      </c>
      <c r="N49" s="43">
        <f t="shared" si="64"/>
        <v>3084740.7322709034</v>
      </c>
      <c r="O49" s="43">
        <f t="shared" si="64"/>
        <v>2407772.8493993781</v>
      </c>
      <c r="P49" s="43">
        <f t="shared" si="64"/>
        <v>3005042.2033602083</v>
      </c>
      <c r="Q49" s="43">
        <f t="shared" si="64"/>
        <v>2777958.9861900448</v>
      </c>
      <c r="R49" s="43">
        <f t="shared" si="64"/>
        <v>3879930.308286136</v>
      </c>
      <c r="S49" s="43">
        <f t="shared" si="64"/>
        <v>5985985.3866448607</v>
      </c>
      <c r="T49" s="43">
        <f t="shared" si="64"/>
        <v>5147178.1406550109</v>
      </c>
      <c r="U49" s="43">
        <f t="shared" si="64"/>
        <v>4962379.1777881701</v>
      </c>
      <c r="V49" s="43">
        <f t="shared" si="64"/>
        <v>5737100.8545893375</v>
      </c>
      <c r="W49" s="43">
        <f t="shared" si="64"/>
        <v>5402092.9723512474</v>
      </c>
      <c r="X49" s="43">
        <f t="shared" si="64"/>
        <v>5282377.395611546</v>
      </c>
      <c r="Y49" s="43">
        <f t="shared" si="64"/>
        <v>6423379.9487126283</v>
      </c>
      <c r="Z49" s="43">
        <f t="shared" si="64"/>
        <v>5952937.1541904686</v>
      </c>
      <c r="AA49" s="43">
        <f t="shared" si="64"/>
        <v>4920920.9115945436</v>
      </c>
      <c r="AB49" s="43">
        <f t="shared" si="64"/>
        <v>5612067.1723363623</v>
      </c>
      <c r="AC49" s="3"/>
      <c r="AD49" s="18"/>
      <c r="AE49" s="18">
        <f t="shared" ref="AE49:CK49" si="65">AE48*AE44</f>
        <v>477606.25800151227</v>
      </c>
      <c r="AF49" s="18">
        <f t="shared" si="65"/>
        <v>441844.0718858316</v>
      </c>
      <c r="AG49" s="18">
        <f t="shared" si="65"/>
        <v>391429.86001422926</v>
      </c>
      <c r="AH49" s="18">
        <f t="shared" si="65"/>
        <v>237159.51088489121</v>
      </c>
      <c r="AI49" s="18">
        <f t="shared" si="65"/>
        <v>505775.2669201144</v>
      </c>
      <c r="AJ49" s="18">
        <f t="shared" si="65"/>
        <v>260990.55610017851</v>
      </c>
      <c r="AK49" s="18">
        <f t="shared" si="65"/>
        <v>508352.28516018006</v>
      </c>
      <c r="AL49" s="18">
        <f t="shared" si="65"/>
        <v>770150.18102427525</v>
      </c>
      <c r="AM49" s="18">
        <f t="shared" si="65"/>
        <v>329970.39287346893</v>
      </c>
      <c r="AN49" s="18">
        <f t="shared" si="65"/>
        <v>448810.08924127411</v>
      </c>
      <c r="AO49" s="18">
        <f t="shared" si="65"/>
        <v>632912.40578066197</v>
      </c>
      <c r="AP49" s="18">
        <f t="shared" si="65"/>
        <v>319227.09531310614</v>
      </c>
      <c r="AQ49" s="18">
        <f t="shared" si="65"/>
        <v>536259.31946301309</v>
      </c>
      <c r="AR49" s="18">
        <f t="shared" si="65"/>
        <v>732250.60403161123</v>
      </c>
      <c r="AS49" s="18">
        <f t="shared" si="65"/>
        <v>883504.71505074832</v>
      </c>
      <c r="AT49" s="18">
        <f t="shared" si="65"/>
        <v>970210.98292143573</v>
      </c>
      <c r="AU49" s="18">
        <f t="shared" si="65"/>
        <v>1228572.675217048</v>
      </c>
      <c r="AV49" s="18">
        <f t="shared" si="65"/>
        <v>884954.71562495176</v>
      </c>
      <c r="AW49" s="18">
        <f t="shared" si="65"/>
        <v>495950.98901149147</v>
      </c>
      <c r="AX49" s="18">
        <f t="shared" si="65"/>
        <v>1058262.0290001819</v>
      </c>
      <c r="AY49" s="18">
        <f t="shared" si="65"/>
        <v>710412.36892487016</v>
      </c>
      <c r="AZ49" s="18">
        <f t="shared" si="65"/>
        <v>966693.08126862149</v>
      </c>
      <c r="BA49" s="18">
        <f t="shared" si="65"/>
        <v>1334619.1800220998</v>
      </c>
      <c r="BB49" s="18">
        <f t="shared" si="65"/>
        <v>749842.25910189271</v>
      </c>
      <c r="BC49" s="18">
        <f t="shared" si="65"/>
        <v>1005664.2866889114</v>
      </c>
      <c r="BD49" s="18">
        <f t="shared" si="65"/>
        <v>1023960.5244759922</v>
      </c>
      <c r="BE49" s="18">
        <f t="shared" si="65"/>
        <v>1319459.8172093029</v>
      </c>
      <c r="BF49" s="18">
        <f t="shared" si="65"/>
        <v>1001192.999336208</v>
      </c>
      <c r="BG49" s="18">
        <f t="shared" si="65"/>
        <v>1565905.8159452556</v>
      </c>
      <c r="BH49" s="18">
        <f t="shared" si="65"/>
        <v>1254448.9292795546</v>
      </c>
      <c r="BI49" s="18">
        <f t="shared" si="65"/>
        <v>3176808.3800708046</v>
      </c>
      <c r="BJ49" s="18">
        <f t="shared" si="65"/>
        <v>1566721.2633545406</v>
      </c>
      <c r="BK49" s="18">
        <f t="shared" si="65"/>
        <v>1361484.1833444019</v>
      </c>
      <c r="BL49" s="18">
        <f t="shared" si="65"/>
        <v>1559200.8547446681</v>
      </c>
      <c r="BM49" s="18">
        <f t="shared" si="65"/>
        <v>2198734.0365319336</v>
      </c>
      <c r="BN49" s="18">
        <f t="shared" si="65"/>
        <v>1338241.1753613781</v>
      </c>
      <c r="BO49" s="18">
        <f t="shared" si="65"/>
        <v>1553708.3368578646</v>
      </c>
      <c r="BP49" s="18">
        <f t="shared" si="65"/>
        <v>2067816.2353540333</v>
      </c>
      <c r="BQ49" s="18">
        <f t="shared" si="65"/>
        <v>1804936.4182513114</v>
      </c>
      <c r="BR49" s="18">
        <f t="shared" si="65"/>
        <v>2046273.6944746021</v>
      </c>
      <c r="BS49" s="18">
        <f t="shared" si="65"/>
        <v>1888419.3249669564</v>
      </c>
      <c r="BT49" s="18">
        <f t="shared" si="65"/>
        <v>1406970.1265910254</v>
      </c>
      <c r="BU49" s="18">
        <f t="shared" si="65"/>
        <v>1859609.0702530511</v>
      </c>
      <c r="BV49" s="18">
        <f t="shared" si="65"/>
        <v>1707392.2705308103</v>
      </c>
      <c r="BW49" s="18">
        <f t="shared" si="65"/>
        <v>1304996.9193259589</v>
      </c>
      <c r="BX49" s="18">
        <f t="shared" si="65"/>
        <v>1108113.4691850278</v>
      </c>
      <c r="BY49" s="18">
        <f t="shared" si="65"/>
        <v>2730948.9159638081</v>
      </c>
      <c r="BZ49" s="18">
        <f t="shared" si="65"/>
        <v>1143473.7689382504</v>
      </c>
      <c r="CA49" s="18">
        <f t="shared" si="65"/>
        <v>1917755.9014714647</v>
      </c>
      <c r="CB49" s="18">
        <f t="shared" si="65"/>
        <v>3424745.9872979554</v>
      </c>
      <c r="CC49" s="18">
        <f t="shared" si="65"/>
        <v>1826300.948538515</v>
      </c>
      <c r="CD49" s="18">
        <f t="shared" si="65"/>
        <v>1501042.5959205695</v>
      </c>
      <c r="CE49" s="18">
        <f t="shared" si="65"/>
        <v>2505831.9365636869</v>
      </c>
      <c r="CF49" s="18">
        <f t="shared" si="65"/>
        <v>1362754.0567044169</v>
      </c>
      <c r="CG49" s="18">
        <f t="shared" si="65"/>
        <v>1301197.0061623259</v>
      </c>
      <c r="CH49" s="18">
        <f t="shared" si="65"/>
        <v>2345208.0297743529</v>
      </c>
      <c r="CI49" s="18">
        <f t="shared" si="65"/>
        <v>1013049.5713410886</v>
      </c>
      <c r="CJ49" s="18">
        <f t="shared" si="65"/>
        <v>1234384.5361516231</v>
      </c>
      <c r="CK49" s="18">
        <f t="shared" si="65"/>
        <v>3353814.0792986732</v>
      </c>
    </row>
    <row r="51" spans="2:89" x14ac:dyDescent="0.2">
      <c r="B51" s="1" t="s">
        <v>35</v>
      </c>
      <c r="C51" s="55">
        <v>1</v>
      </c>
      <c r="D51" s="55">
        <v>1</v>
      </c>
      <c r="E51" s="55">
        <v>1</v>
      </c>
      <c r="F51" s="55">
        <v>1</v>
      </c>
      <c r="G51" s="55">
        <v>1</v>
      </c>
      <c r="I51" s="19"/>
      <c r="J51" s="19">
        <f t="shared" ref="J51:V51" si="66">AVERAGEIFS($AD51:$BT51,$AD$36:$BT$36,J$36)</f>
        <v>1</v>
      </c>
      <c r="K51" s="19">
        <f t="shared" si="66"/>
        <v>1</v>
      </c>
      <c r="L51" s="19">
        <f t="shared" si="66"/>
        <v>1</v>
      </c>
      <c r="M51" s="19">
        <f t="shared" si="66"/>
        <v>1</v>
      </c>
      <c r="N51" s="19">
        <f t="shared" si="66"/>
        <v>1</v>
      </c>
      <c r="O51" s="19">
        <f t="shared" si="66"/>
        <v>1</v>
      </c>
      <c r="P51" s="19">
        <f t="shared" si="66"/>
        <v>1</v>
      </c>
      <c r="Q51" s="19">
        <f t="shared" si="66"/>
        <v>1</v>
      </c>
      <c r="R51" s="19">
        <f t="shared" si="66"/>
        <v>1</v>
      </c>
      <c r="S51" s="19">
        <f t="shared" si="66"/>
        <v>1</v>
      </c>
      <c r="T51" s="19">
        <f t="shared" si="66"/>
        <v>1</v>
      </c>
      <c r="U51" s="19">
        <f t="shared" si="66"/>
        <v>1</v>
      </c>
      <c r="V51" s="19">
        <f t="shared" si="66"/>
        <v>1</v>
      </c>
      <c r="W51" s="19">
        <f>AVERAGEIFS($AD51:$CF51,$AD$36:$CF$36,W$36)</f>
        <v>1</v>
      </c>
      <c r="X51" s="19">
        <f>AVERAGEIFS($AD51:$CF51,$AD$36:$CF$36,X$36)</f>
        <v>1</v>
      </c>
      <c r="Y51" s="19">
        <f>AVERAGEIFS($AD51:$CF51,$AD$36:$CF$36,Y$36)</f>
        <v>1</v>
      </c>
      <c r="Z51" s="19">
        <f>AVERAGEIFS($AD51:$CF51,$AD$36:$CF$36,Z$36)</f>
        <v>1</v>
      </c>
      <c r="AA51" s="19">
        <f>AVERAGEIFS($AD51:$CL51,$AD$36:$CL$36,AA$36)</f>
        <v>1</v>
      </c>
      <c r="AB51" s="19">
        <f>AVERAGEIFS($AD51:$CL51,$AD$36:$CL$36,AB$36)</f>
        <v>1</v>
      </c>
      <c r="AD51" s="19"/>
      <c r="AE51" s="55">
        <v>1</v>
      </c>
      <c r="AF51" s="55">
        <v>1</v>
      </c>
      <c r="AG51" s="55">
        <v>1</v>
      </c>
      <c r="AH51" s="55">
        <v>1</v>
      </c>
      <c r="AI51" s="55">
        <v>1</v>
      </c>
      <c r="AJ51" s="55">
        <v>1</v>
      </c>
      <c r="AK51" s="55">
        <v>1</v>
      </c>
      <c r="AL51" s="55">
        <v>1</v>
      </c>
      <c r="AM51" s="55">
        <v>1</v>
      </c>
      <c r="AN51" s="55">
        <v>1</v>
      </c>
      <c r="AO51" s="55">
        <v>1</v>
      </c>
      <c r="AP51" s="55">
        <v>1</v>
      </c>
      <c r="AQ51" s="55">
        <v>1</v>
      </c>
      <c r="AR51" s="55">
        <v>1</v>
      </c>
      <c r="AS51" s="55">
        <v>1</v>
      </c>
      <c r="AT51" s="55">
        <v>1</v>
      </c>
      <c r="AU51" s="55">
        <v>1</v>
      </c>
      <c r="AV51" s="55">
        <v>1</v>
      </c>
      <c r="AW51" s="55">
        <v>1</v>
      </c>
      <c r="AX51" s="55">
        <v>1</v>
      </c>
      <c r="AY51" s="55">
        <v>1</v>
      </c>
      <c r="AZ51" s="55">
        <v>1</v>
      </c>
      <c r="BA51" s="55">
        <v>1</v>
      </c>
      <c r="BB51" s="55">
        <v>1</v>
      </c>
      <c r="BC51" s="55">
        <v>1</v>
      </c>
      <c r="BD51" s="55">
        <v>1</v>
      </c>
      <c r="BE51" s="55">
        <v>1</v>
      </c>
      <c r="BF51" s="55">
        <v>1</v>
      </c>
      <c r="BG51" s="55">
        <v>1</v>
      </c>
      <c r="BH51" s="55">
        <v>1</v>
      </c>
      <c r="BI51" s="55">
        <v>1</v>
      </c>
      <c r="BJ51" s="55">
        <v>1</v>
      </c>
      <c r="BK51" s="55">
        <v>1</v>
      </c>
      <c r="BL51" s="55">
        <v>1</v>
      </c>
      <c r="BM51" s="55">
        <v>1</v>
      </c>
      <c r="BN51" s="55">
        <v>1</v>
      </c>
      <c r="BO51" s="55">
        <v>1</v>
      </c>
      <c r="BP51" s="55">
        <v>1</v>
      </c>
      <c r="BQ51" s="55">
        <v>1</v>
      </c>
      <c r="BR51" s="55">
        <v>1</v>
      </c>
      <c r="BS51" s="55">
        <v>1</v>
      </c>
      <c r="BT51" s="55">
        <v>1</v>
      </c>
      <c r="BU51" s="55">
        <v>1</v>
      </c>
      <c r="BV51" s="55">
        <v>1</v>
      </c>
      <c r="BW51" s="55">
        <v>1</v>
      </c>
      <c r="BX51" s="55">
        <v>1</v>
      </c>
      <c r="BY51" s="55">
        <v>1</v>
      </c>
      <c r="BZ51" s="55">
        <v>1</v>
      </c>
      <c r="CA51" s="55">
        <v>1</v>
      </c>
      <c r="CB51" s="55">
        <v>1</v>
      </c>
      <c r="CC51" s="55">
        <v>1</v>
      </c>
      <c r="CD51" s="55">
        <v>1</v>
      </c>
      <c r="CE51" s="55">
        <v>1</v>
      </c>
      <c r="CF51" s="55">
        <v>1</v>
      </c>
      <c r="CG51" s="55">
        <v>1</v>
      </c>
      <c r="CH51" s="55">
        <v>1</v>
      </c>
      <c r="CI51" s="55">
        <v>1</v>
      </c>
      <c r="CJ51" s="55">
        <v>1</v>
      </c>
      <c r="CK51" s="55">
        <v>1</v>
      </c>
    </row>
    <row r="52" spans="2:89" x14ac:dyDescent="0.2">
      <c r="B52" s="1" t="s">
        <v>36</v>
      </c>
      <c r="C52" s="15">
        <f>SUMIFS($I52:$W52,$I$7:$W$7,C$7)</f>
        <v>1358009.1160104563</v>
      </c>
      <c r="D52" s="15">
        <f ca="1">+SUM(OFFSET(INDEX($AD52:$CF52,MATCH(D$8,$AD$8:$CF$8,0)),,,,-12))</f>
        <v>3078221.7904286264</v>
      </c>
      <c r="E52" s="15">
        <f ca="1">+SUM(OFFSET(INDEX($AD52:$CF52,MATCH(E$8,$AD$8:$CF$8,0)),,,,-12))</f>
        <v>4902032.2792271338</v>
      </c>
      <c r="F52" s="15">
        <f ca="1">+SUM(OFFSET(INDEX($AD52:$CF52,MATCH(F$8,$AD$8:$CF$8,0)),,,,-12))</f>
        <v>7682944.2208003728</v>
      </c>
      <c r="G52" s="15">
        <f ca="1">+SUM(OFFSET(INDEX($AD52:$CL52,MATCH(G$8,$AD$8:$CL$8,0)),,,,-12))</f>
        <v>9331910.8911923654</v>
      </c>
      <c r="I52" s="15"/>
      <c r="J52" s="15">
        <f t="shared" ref="J52:V52" si="67">SUMIFS($AD52:$BT52,$AD$5:$BT$5,J$5)</f>
        <v>339406.01223253878</v>
      </c>
      <c r="K52" s="15">
        <f t="shared" si="67"/>
        <v>470819.37444886588</v>
      </c>
      <c r="L52" s="15">
        <f t="shared" si="67"/>
        <v>547783.72932905168</v>
      </c>
      <c r="M52" s="15">
        <f t="shared" si="67"/>
        <v>621543.10474251211</v>
      </c>
      <c r="N52" s="15">
        <f t="shared" si="67"/>
        <v>727199.84958460811</v>
      </c>
      <c r="O52" s="15">
        <f t="shared" si="67"/>
        <v>828847.02267086622</v>
      </c>
      <c r="P52" s="15">
        <f t="shared" si="67"/>
        <v>900631.81343063968</v>
      </c>
      <c r="Q52" s="15">
        <f t="shared" si="67"/>
        <v>998575.31842626503</v>
      </c>
      <c r="R52" s="15">
        <f t="shared" si="67"/>
        <v>1218702.7946523349</v>
      </c>
      <c r="S52" s="15">
        <f t="shared" si="67"/>
        <v>1258655.6320171505</v>
      </c>
      <c r="T52" s="15">
        <f t="shared" si="67"/>
        <v>1426098.5341313835</v>
      </c>
      <c r="U52" s="15">
        <f t="shared" si="67"/>
        <v>1858651.5538343308</v>
      </c>
      <c r="V52" s="15">
        <f t="shared" si="67"/>
        <v>1917227.3029692271</v>
      </c>
      <c r="W52" s="15">
        <f>SUMIFS($AD52:$CF52,$AD$5:$CF$5,W$5)</f>
        <v>1883458.8783998834</v>
      </c>
      <c r="X52" s="15">
        <f>SUMIFS($AD52:$CF52,$AD$5:$CF$5,X$5)</f>
        <v>2023606.4855969315</v>
      </c>
      <c r="Y52" s="15">
        <f>SUMIFS($AD52:$CF52,$AD$5:$CF$5,Y$5)</f>
        <v>2055356.6371525866</v>
      </c>
      <c r="Z52" s="15">
        <f>SUMIFS($AD52:$CF52,$AD$5:$CF$5,Z$5)</f>
        <v>2201652.3386534071</v>
      </c>
      <c r="AA52" s="15">
        <f>SUMIFS($AD52:$CL52,$AD$5:$CL$5,AA$5)</f>
        <v>2273406.3873019661</v>
      </c>
      <c r="AB52" s="15">
        <f>SUMIFS($AD52:$CL52,$AD$5:$CL$5,AB$5)</f>
        <v>2801495.5280844048</v>
      </c>
      <c r="AD52" s="15"/>
      <c r="AE52" s="15">
        <f>'Cons TrioMobil | Monthly'!P256*-1*AE51</f>
        <v>109663.82903617519</v>
      </c>
      <c r="AF52" s="15">
        <f>'Cons TrioMobil | Monthly'!Q256*-1*AF51</f>
        <v>125645.80209796636</v>
      </c>
      <c r="AG52" s="15">
        <f>'Cons TrioMobil | Monthly'!R256*-1*AG51</f>
        <v>106252.41997816191</v>
      </c>
      <c r="AH52" s="15">
        <f>'Cons TrioMobil | Monthly'!S256*-1*AH51</f>
        <v>101359.73108477666</v>
      </c>
      <c r="AI52" s="15">
        <f>'Cons TrioMobil | Monthly'!T256*-1*AI51</f>
        <v>131793.86116960019</v>
      </c>
      <c r="AJ52" s="15">
        <f>'Cons TrioMobil | Monthly'!U256*-1*AJ51</f>
        <v>122824.16744294367</v>
      </c>
      <c r="AK52" s="15">
        <f>'Cons TrioMobil | Monthly'!V256*-1*AK51</f>
        <v>145946.40492014211</v>
      </c>
      <c r="AL52" s="15">
        <f>'Cons TrioMobil | Monthly'!W256*-1*AL51</f>
        <v>202048.80208578007</v>
      </c>
      <c r="AM52" s="15">
        <f>'Cons TrioMobil | Monthly'!X256*-1*AM51</f>
        <v>173602.55258365959</v>
      </c>
      <c r="AN52" s="15">
        <f>'Cons TrioMobil | Monthly'!Y256*-1*AN51</f>
        <v>185249.58825533849</v>
      </c>
      <c r="AO52" s="15">
        <f>'Cons TrioMobil | Monthly'!Z256*-1*AO51</f>
        <v>188931.5884900536</v>
      </c>
      <c r="AP52" s="15">
        <f>'Cons TrioMobil | Monthly'!AA256*-1*AP51</f>
        <v>173625.26037043612</v>
      </c>
      <c r="AQ52" s="15">
        <f>'Cons TrioMobil | Monthly'!AB256*-1*AQ51</f>
        <v>208859.18371837185</v>
      </c>
      <c r="AR52" s="15">
        <f>'Cons TrioMobil | Monthly'!AC256*-1*AR51</f>
        <v>239058.66065370408</v>
      </c>
      <c r="AS52" s="15">
        <f>'Cons TrioMobil | Monthly'!AD256*-1*AS51</f>
        <v>188590.23772395149</v>
      </c>
      <c r="AT52" s="15">
        <f>'Cons TrioMobil | Monthly'!AE256*-1*AT51</f>
        <v>209155.48044422982</v>
      </c>
      <c r="AU52" s="15">
        <f>'Cons TrioMobil | Monthly'!AF256*-1*AU51</f>
        <v>329454.13141642674</v>
      </c>
      <c r="AV52" s="15">
        <f>'Cons TrioMobil | Monthly'!AG256*-1*AV51</f>
        <v>231253.76409017711</v>
      </c>
      <c r="AW52" s="15">
        <f>'Cons TrioMobil | Monthly'!AH256*-1*AW51</f>
        <v>287091.43264884554</v>
      </c>
      <c r="AX52" s="15">
        <f>'Cons TrioMobil | Monthly'!AI256*-1*AX51</f>
        <v>310501.8259318436</v>
      </c>
      <c r="AY52" s="15">
        <f>'Cons TrioMobil | Monthly'!AJ256*-1*AY51</f>
        <v>268951.98754518374</v>
      </c>
      <c r="AZ52" s="15">
        <f>'Cons TrioMobil | Monthly'!AK256*-1*AZ51</f>
        <v>277929.81918319693</v>
      </c>
      <c r="BA52" s="15">
        <f>'Cons TrioMobil | Monthly'!AL256*-1*BA51</f>
        <v>353750.00670225895</v>
      </c>
      <c r="BB52" s="15">
        <f>'Cons TrioMobil | Monthly'!AM256*-1*BB51</f>
        <v>318798.36383730767</v>
      </c>
      <c r="BC52" s="15">
        <f>'Cons TrioMobil | Monthly'!AN256*-1*BC51</f>
        <v>287785.08513525553</v>
      </c>
      <c r="BD52" s="15">
        <f>'Cons TrioMobil | Monthly'!AO256*-1*BD51</f>
        <v>391991.86945370177</v>
      </c>
      <c r="BE52" s="15">
        <f>'Cons TrioMobil | Monthly'!AP256*-1*BE51</f>
        <v>475130.60950908682</v>
      </c>
      <c r="BF52" s="15">
        <f>'Cons TrioMobil | Monthly'!AQ256*-1*BF51</f>
        <v>321275.58536628261</v>
      </c>
      <c r="BG52" s="15">
        <f>'Cons TrioMobil | Monthly'!AR256*-1*BG51</f>
        <v>422296.59977696533</v>
      </c>
      <c r="BH52" s="15">
        <f>'Cons TrioMobil | Monthly'!AS256*-1*BH51</f>
        <v>408509.26757318323</v>
      </c>
      <c r="BI52" s="15">
        <f>'Cons TrioMobil | Monthly'!AT256*-1*BI51</f>
        <v>448155.72330307489</v>
      </c>
      <c r="BJ52" s="15">
        <f>'Cons TrioMobil | Monthly'!AU256*-1*BJ51</f>
        <v>401990.64114089229</v>
      </c>
      <c r="BK52" s="15">
        <f>'Cons TrioMobil | Monthly'!AV256*-1*BK51</f>
        <v>443476.76344368479</v>
      </c>
      <c r="BL52" s="15">
        <f>'Cons TrioMobil | Monthly'!AW256*-1*BL51</f>
        <v>443081.67174021062</v>
      </c>
      <c r="BM52" s="15">
        <f>'Cons TrioMobil | Monthly'!AX256*-1*BM51</f>
        <v>539540.09894748812</v>
      </c>
      <c r="BN52" s="15">
        <f>'Cons TrioMobil | Monthly'!AY256*-1*BN51</f>
        <v>515352.98645319673</v>
      </c>
      <c r="BO52" s="15">
        <f>'Cons TrioMobil | Monthly'!AZ256*-1*BO51</f>
        <v>607386.62627075717</v>
      </c>
      <c r="BP52" s="15">
        <f>'Cons TrioMobil | Monthly'!BA256*-1*BP51</f>
        <v>735911.94111037673</v>
      </c>
      <c r="BQ52" s="15">
        <f>'Cons TrioMobil | Monthly'!BB256*-1*BQ51</f>
        <v>634686.47262060607</v>
      </c>
      <c r="BR52" s="15">
        <f>'Cons TrioMobil | Monthly'!BC256*-1*BR51</f>
        <v>619488.25668563333</v>
      </c>
      <c r="BS52" s="15">
        <f>'Cons TrioMobil | Monthly'!BD256*-1*BS51</f>
        <v>663052.57366298768</v>
      </c>
      <c r="BT52" s="15">
        <f>'Cons TrioMobil | Monthly'!BE256*-1*BT51</f>
        <v>630519.32638049067</v>
      </c>
      <c r="BU52" s="15">
        <f>'Cons TrioMobil | Monthly'!BF256*-1*BU51</f>
        <v>587466.4892054291</v>
      </c>
      <c r="BV52" s="15">
        <f>'Cons TrioMobil | Monthly'!BG256*-1*BV51</f>
        <v>665473.06281396362</v>
      </c>
      <c r="BW52" s="15">
        <f>'Cons TrioMobil | Monthly'!BH256*-1*BW51</f>
        <v>606412.85789490363</v>
      </c>
      <c r="BX52" s="15">
        <f>'Cons TrioMobil | Monthly'!BI256*-1*BX51</f>
        <v>683982.78672062431</v>
      </c>
      <c r="BY52" s="15">
        <f>'Cons TrioMobil | Monthly'!BJ256*-1*BY51</f>
        <v>733210.84098140348</v>
      </c>
      <c r="BZ52" s="15">
        <f>'Cons TrioMobil | Monthly'!BK256*-1*BZ51</f>
        <v>604939.49244031857</v>
      </c>
      <c r="CA52" s="15">
        <f>'Cons TrioMobil | Monthly'!BL256*-1*CA51</f>
        <v>711885.95209101355</v>
      </c>
      <c r="CB52" s="15">
        <f>'Cons TrioMobil | Monthly'!BM256*-1*CB51</f>
        <v>738531.19262125425</v>
      </c>
      <c r="CC52" s="15">
        <f>'Cons TrioMobil | Monthly'!BN256*-1*CC51</f>
        <v>687739.01563824911</v>
      </c>
      <c r="CD52" s="15">
        <f>'Cons TrioMobil | Monthly'!BO256*-1*CD51</f>
        <v>751771.40295670892</v>
      </c>
      <c r="CE52" s="15">
        <f>'Cons TrioMobil | Monthly'!BP256*-1*CE51</f>
        <v>762141.92005844915</v>
      </c>
      <c r="CF52" s="15">
        <f>'Cons TrioMobil | Monthly'!BQ256*-1*CF51</f>
        <v>721246.81218808936</v>
      </c>
      <c r="CG52" s="15">
        <f>'Cons TrioMobil | Monthly'!BR256*-1*CG51</f>
        <v>741195.74784592388</v>
      </c>
      <c r="CH52" s="15">
        <f>'Cons TrioMobil | Monthly'!BS256*-1*CH51</f>
        <v>810963.82726795285</v>
      </c>
      <c r="CI52" s="15">
        <f>'Cons TrioMobil | Monthly'!BT256*-1*CI51</f>
        <v>842677.58258250041</v>
      </c>
      <c r="CJ52" s="15">
        <f>'Cons TrioMobil | Monthly'!BU256*-1*CJ51</f>
        <v>938295.318145909</v>
      </c>
      <c r="CK52" s="15">
        <f>'Cons TrioMobil | Monthly'!BV256*-1*CK51</f>
        <v>1020522.6273559952</v>
      </c>
    </row>
    <row r="53" spans="2:89" x14ac:dyDescent="0.2">
      <c r="B53" s="1" t="s">
        <v>37</v>
      </c>
      <c r="C53" s="15">
        <f>C52/C26</f>
        <v>122.80784192534422</v>
      </c>
      <c r="D53" s="15">
        <f ca="1">D52/D26</f>
        <v>1340.6889331135133</v>
      </c>
      <c r="E53" s="15">
        <f ca="1">E52/E26</f>
        <v>2198.220753016652</v>
      </c>
      <c r="F53" s="15">
        <f ca="1">F52/F26</f>
        <v>2651.1194688752148</v>
      </c>
      <c r="G53" s="15">
        <f ca="1">G52/G26</f>
        <v>2956.879243090103</v>
      </c>
      <c r="I53" s="53"/>
      <c r="J53" s="53">
        <f t="shared" ref="J53:AB53" si="68">J52/J26</f>
        <v>761.00002742721699</v>
      </c>
      <c r="K53" s="53">
        <f t="shared" si="68"/>
        <v>676.4646184610142</v>
      </c>
      <c r="L53" s="53">
        <f t="shared" si="68"/>
        <v>748.33842804515257</v>
      </c>
      <c r="M53" s="53">
        <f t="shared" si="68"/>
        <v>1111.8839083050307</v>
      </c>
      <c r="N53" s="53">
        <f t="shared" si="68"/>
        <v>1091.8916660429552</v>
      </c>
      <c r="O53" s="53">
        <f t="shared" si="68"/>
        <v>1506.9945866743021</v>
      </c>
      <c r="P53" s="53">
        <f t="shared" si="68"/>
        <v>1728.6599106154313</v>
      </c>
      <c r="Q53" s="53">
        <f t="shared" si="68"/>
        <v>1739.6782550980226</v>
      </c>
      <c r="R53" s="53">
        <f t="shared" si="68"/>
        <v>2696.2451209122455</v>
      </c>
      <c r="S53" s="53">
        <f t="shared" si="68"/>
        <v>2097.7593866952507</v>
      </c>
      <c r="T53" s="53">
        <f t="shared" si="68"/>
        <v>2361.0902882969926</v>
      </c>
      <c r="U53" s="53">
        <f t="shared" si="68"/>
        <v>2595.8820584278365</v>
      </c>
      <c r="V53" s="53">
        <f t="shared" si="68"/>
        <v>2819.4519161312164</v>
      </c>
      <c r="W53" s="53">
        <f t="shared" si="68"/>
        <v>2679.173368989877</v>
      </c>
      <c r="X53" s="53">
        <f t="shared" si="68"/>
        <v>2532.6739494329554</v>
      </c>
      <c r="Y53" s="53">
        <f t="shared" si="68"/>
        <v>2983.1010698876439</v>
      </c>
      <c r="Z53" s="53">
        <f t="shared" si="68"/>
        <v>2959.2101325986655</v>
      </c>
      <c r="AA53" s="53">
        <f t="shared" si="68"/>
        <v>2712.8954502410097</v>
      </c>
      <c r="AB53" s="53">
        <f t="shared" si="68"/>
        <v>3165.53167015187</v>
      </c>
      <c r="AD53" s="53"/>
      <c r="AE53" s="53">
        <f t="shared" ref="AE53:CK53" si="69">AE52/AE26</f>
        <v>721.472559448521</v>
      </c>
      <c r="AF53" s="53">
        <f t="shared" si="69"/>
        <v>734.77077250272725</v>
      </c>
      <c r="AG53" s="53">
        <f t="shared" si="69"/>
        <v>727.75630122028701</v>
      </c>
      <c r="AH53" s="53">
        <f t="shared" si="69"/>
        <v>984.0750590755016</v>
      </c>
      <c r="AI53" s="53">
        <f t="shared" si="69"/>
        <v>669.00437141929035</v>
      </c>
      <c r="AJ53" s="53">
        <f t="shared" si="69"/>
        <v>739.90462315026309</v>
      </c>
      <c r="AK53" s="53">
        <f t="shared" si="69"/>
        <v>657.41623837901852</v>
      </c>
      <c r="AL53" s="53">
        <f t="shared" si="69"/>
        <v>656.00260417461061</v>
      </c>
      <c r="AM53" s="53">
        <f t="shared" si="69"/>
        <v>818.87996501726218</v>
      </c>
      <c r="AN53" s="53">
        <f t="shared" si="69"/>
        <v>696.4270235163101</v>
      </c>
      <c r="AO53" s="53">
        <f t="shared" si="69"/>
        <v>743.82515153564407</v>
      </c>
      <c r="AP53" s="53">
        <f t="shared" si="69"/>
        <v>1091.9827696253844</v>
      </c>
      <c r="AQ53" s="53">
        <f t="shared" si="69"/>
        <v>1147.5779325185267</v>
      </c>
      <c r="AR53" s="53">
        <f t="shared" si="69"/>
        <v>1096.5993607968078</v>
      </c>
      <c r="AS53" s="53">
        <f t="shared" si="69"/>
        <v>1065.4815690618727</v>
      </c>
      <c r="AT53" s="53">
        <f t="shared" si="69"/>
        <v>857.19459198454842</v>
      </c>
      <c r="AU53" s="53">
        <f t="shared" si="69"/>
        <v>1344.7107404752112</v>
      </c>
      <c r="AV53" s="53">
        <f t="shared" si="69"/>
        <v>1820.8957802376151</v>
      </c>
      <c r="AW53" s="53">
        <f t="shared" si="69"/>
        <v>1367.1020602325978</v>
      </c>
      <c r="AX53" s="53">
        <f t="shared" si="69"/>
        <v>1457.7550513232095</v>
      </c>
      <c r="AY53" s="53">
        <f t="shared" si="69"/>
        <v>1477.7581733251855</v>
      </c>
      <c r="AZ53" s="53">
        <f t="shared" si="69"/>
        <v>1597.2978113976835</v>
      </c>
      <c r="BA53" s="53">
        <f t="shared" si="69"/>
        <v>2143.939434559145</v>
      </c>
      <c r="BB53" s="53">
        <f t="shared" si="69"/>
        <v>1489.7119805481666</v>
      </c>
      <c r="BC53" s="53">
        <f t="shared" si="69"/>
        <v>1821.4245894636426</v>
      </c>
      <c r="BD53" s="53">
        <f t="shared" si="69"/>
        <v>1940.5538091767414</v>
      </c>
      <c r="BE53" s="53">
        <f t="shared" si="69"/>
        <v>3654.8508423775911</v>
      </c>
      <c r="BF53" s="53">
        <f t="shared" si="69"/>
        <v>1825.429462308424</v>
      </c>
      <c r="BG53" s="53">
        <f t="shared" si="69"/>
        <v>2892.44246422579</v>
      </c>
      <c r="BH53" s="53">
        <f t="shared" si="69"/>
        <v>2417.2146010247529</v>
      </c>
      <c r="BI53" s="53">
        <f t="shared" si="69"/>
        <v>2074.7950152920134</v>
      </c>
      <c r="BJ53" s="53">
        <f t="shared" si="69"/>
        <v>1869.72391228322</v>
      </c>
      <c r="BK53" s="53">
        <f t="shared" si="69"/>
        <v>2936.9322082363233</v>
      </c>
      <c r="BL53" s="53">
        <f t="shared" si="69"/>
        <v>1926.442051044394</v>
      </c>
      <c r="BM53" s="53">
        <f t="shared" si="69"/>
        <v>2419.4623271187806</v>
      </c>
      <c r="BN53" s="53">
        <f t="shared" si="69"/>
        <v>2430.9103134584752</v>
      </c>
      <c r="BO53" s="53">
        <f t="shared" si="69"/>
        <v>2241.2790637297312</v>
      </c>
      <c r="BP53" s="53">
        <f t="shared" si="69"/>
        <v>3158.4203481132049</v>
      </c>
      <c r="BQ53" s="53">
        <f t="shared" si="69"/>
        <v>2735.7175543991643</v>
      </c>
      <c r="BR53" s="53">
        <f t="shared" si="69"/>
        <v>2528.5234966760545</v>
      </c>
      <c r="BS53" s="53">
        <f t="shared" si="69"/>
        <v>3266.2688357782645</v>
      </c>
      <c r="BT53" s="53">
        <f t="shared" si="69"/>
        <v>2594.7297381913195</v>
      </c>
      <c r="BU53" s="53">
        <f t="shared" si="69"/>
        <v>2285.8618257020589</v>
      </c>
      <c r="BV53" s="53">
        <f t="shared" si="69"/>
        <v>3278.192427654993</v>
      </c>
      <c r="BW53" s="53">
        <f t="shared" si="69"/>
        <v>2007.9895956784887</v>
      </c>
      <c r="BX53" s="53">
        <f t="shared" si="69"/>
        <v>3151.9944088508032</v>
      </c>
      <c r="BY53" s="53">
        <f t="shared" si="69"/>
        <v>2618.6101463621553</v>
      </c>
      <c r="BZ53" s="53">
        <f t="shared" si="69"/>
        <v>2248.8456968041583</v>
      </c>
      <c r="CA53" s="53">
        <f t="shared" si="69"/>
        <v>3933.0715585138869</v>
      </c>
      <c r="CB53" s="53">
        <f t="shared" si="69"/>
        <v>3090.0886720554572</v>
      </c>
      <c r="CC53" s="53">
        <f t="shared" si="69"/>
        <v>2951.6695950139447</v>
      </c>
      <c r="CD53" s="53">
        <f t="shared" si="69"/>
        <v>2826.2082817921387</v>
      </c>
      <c r="CE53" s="53">
        <f t="shared" si="69"/>
        <v>3110.7833471773433</v>
      </c>
      <c r="CF53" s="53">
        <f t="shared" si="69"/>
        <v>2955.9295581479073</v>
      </c>
      <c r="CG53" s="53">
        <f t="shared" si="69"/>
        <v>2735.0396599480587</v>
      </c>
      <c r="CH53" s="53">
        <f t="shared" si="69"/>
        <v>2510.7239234301946</v>
      </c>
      <c r="CI53" s="53">
        <f t="shared" si="69"/>
        <v>3156.0958149157318</v>
      </c>
      <c r="CJ53" s="53">
        <f t="shared" si="69"/>
        <v>2895.9732041540401</v>
      </c>
      <c r="CK53" s="53">
        <f t="shared" si="69"/>
        <v>3471.1653991700518</v>
      </c>
    </row>
    <row r="55" spans="2:89" x14ac:dyDescent="0.2">
      <c r="B55" s="20" t="s">
        <v>38</v>
      </c>
      <c r="C55" s="56"/>
      <c r="D55" s="56">
        <f t="shared" ref="D55:F55" ca="1" si="70">D49/D52</f>
        <v>3.2937605186759011</v>
      </c>
      <c r="E55" s="56">
        <f t="shared" ca="1" si="70"/>
        <v>3.6201368682271249</v>
      </c>
      <c r="F55" s="56">
        <f t="shared" ca="1" si="70"/>
        <v>3.0588770796783744</v>
      </c>
      <c r="G55" s="57">
        <f ca="1">G49/G52</f>
        <v>2.4638294960561025</v>
      </c>
      <c r="I55" s="58"/>
      <c r="J55" s="56">
        <f t="shared" ref="J55:AB55" si="71">J49/J52</f>
        <v>3.349450597752802</v>
      </c>
      <c r="K55" s="56">
        <f t="shared" si="71"/>
        <v>3.3260273969990197</v>
      </c>
      <c r="L55" s="56">
        <f t="shared" si="71"/>
        <v>2.5722796998957498</v>
      </c>
      <c r="M55" s="56">
        <f t="shared" si="71"/>
        <v>2.6050211469980105</v>
      </c>
      <c r="N55" s="56">
        <f t="shared" si="71"/>
        <v>4.2419435785540553</v>
      </c>
      <c r="O55" s="56">
        <f t="shared" si="71"/>
        <v>2.9049665179958071</v>
      </c>
      <c r="P55" s="56">
        <f t="shared" si="71"/>
        <v>3.3365934431225104</v>
      </c>
      <c r="Q55" s="56">
        <f t="shared" si="71"/>
        <v>2.7819223396869583</v>
      </c>
      <c r="R55" s="56">
        <f t="shared" si="71"/>
        <v>3.1836558718920327</v>
      </c>
      <c r="S55" s="56">
        <f t="shared" si="71"/>
        <v>4.7558563552856654</v>
      </c>
      <c r="T55" s="56">
        <f t="shared" si="71"/>
        <v>3.6092724432888392</v>
      </c>
      <c r="U55" s="56">
        <f t="shared" si="71"/>
        <v>2.6698813812362849</v>
      </c>
      <c r="V55" s="56">
        <f t="shared" si="71"/>
        <v>2.9923947179889616</v>
      </c>
      <c r="W55" s="56">
        <f t="shared" si="71"/>
        <v>2.868176754111385</v>
      </c>
      <c r="X55" s="56">
        <f t="shared" si="71"/>
        <v>2.6103777751301926</v>
      </c>
      <c r="Y55" s="56">
        <f t="shared" si="71"/>
        <v>3.1251899707348776</v>
      </c>
      <c r="Z55" s="56">
        <f t="shared" si="71"/>
        <v>2.7038497630518057</v>
      </c>
      <c r="AA55" s="56">
        <f t="shared" si="71"/>
        <v>2.1645584085098819</v>
      </c>
      <c r="AB55" s="56">
        <f t="shared" si="71"/>
        <v>2.0032397396592523</v>
      </c>
      <c r="AD55" s="58"/>
      <c r="AE55" s="56">
        <f t="shared" ref="AE55:CK55" si="72">AE49/AE52</f>
        <v>4.3551849520406831</v>
      </c>
      <c r="AF55" s="56">
        <f t="shared" si="72"/>
        <v>3.5165844342441672</v>
      </c>
      <c r="AG55" s="56">
        <f t="shared" si="72"/>
        <v>3.6839618344192062</v>
      </c>
      <c r="AH55" s="56">
        <f t="shared" si="72"/>
        <v>2.339780387603164</v>
      </c>
      <c r="AI55" s="56">
        <f t="shared" si="72"/>
        <v>3.8376238652667793</v>
      </c>
      <c r="AJ55" s="56">
        <f t="shared" si="72"/>
        <v>2.1249120717339136</v>
      </c>
      <c r="AK55" s="56">
        <f t="shared" si="72"/>
        <v>3.4831435925971355</v>
      </c>
      <c r="AL55" s="56">
        <f t="shared" si="72"/>
        <v>3.8117037719298481</v>
      </c>
      <c r="AM55" s="56">
        <f t="shared" si="72"/>
        <v>1.9007231631254684</v>
      </c>
      <c r="AN55" s="56">
        <f t="shared" si="72"/>
        <v>2.4227319124869386</v>
      </c>
      <c r="AO55" s="56">
        <f t="shared" si="72"/>
        <v>3.3499554565698362</v>
      </c>
      <c r="AP55" s="56">
        <f t="shared" si="72"/>
        <v>1.8385982237378533</v>
      </c>
      <c r="AQ55" s="56">
        <f t="shared" si="72"/>
        <v>2.5675639917568165</v>
      </c>
      <c r="AR55" s="56">
        <f t="shared" si="72"/>
        <v>3.0630582553640915</v>
      </c>
      <c r="AS55" s="56">
        <f t="shared" si="72"/>
        <v>4.6847849905358103</v>
      </c>
      <c r="AT55" s="56">
        <f t="shared" si="72"/>
        <v>4.6387069602995039</v>
      </c>
      <c r="AU55" s="56">
        <f t="shared" si="72"/>
        <v>3.7291160075456586</v>
      </c>
      <c r="AV55" s="56">
        <f t="shared" si="72"/>
        <v>3.8267689138234515</v>
      </c>
      <c r="AW55" s="56">
        <f t="shared" si="72"/>
        <v>1.7275018778359417</v>
      </c>
      <c r="AX55" s="56">
        <f t="shared" si="72"/>
        <v>3.408231258622211</v>
      </c>
      <c r="AY55" s="56">
        <f t="shared" si="72"/>
        <v>2.6414096263390556</v>
      </c>
      <c r="AZ55" s="56">
        <f t="shared" si="72"/>
        <v>3.4781913078259068</v>
      </c>
      <c r="BA55" s="56">
        <f t="shared" si="72"/>
        <v>3.7727749957200984</v>
      </c>
      <c r="BB55" s="56">
        <f t="shared" si="72"/>
        <v>2.3520894212762009</v>
      </c>
      <c r="BC55" s="56">
        <f t="shared" si="72"/>
        <v>3.4944975908541656</v>
      </c>
      <c r="BD55" s="56">
        <f t="shared" si="72"/>
        <v>2.6121983751934232</v>
      </c>
      <c r="BE55" s="56">
        <f t="shared" si="72"/>
        <v>2.777046544259886</v>
      </c>
      <c r="BF55" s="56">
        <f t="shared" si="72"/>
        <v>3.1163058910771553</v>
      </c>
      <c r="BG55" s="56">
        <f t="shared" si="72"/>
        <v>3.7080710968837636</v>
      </c>
      <c r="BH55" s="56">
        <f t="shared" si="72"/>
        <v>3.0707967452778138</v>
      </c>
      <c r="BI55" s="56">
        <f t="shared" si="72"/>
        <v>7.0886261513220035</v>
      </c>
      <c r="BJ55" s="56">
        <f t="shared" si="72"/>
        <v>3.8974073100508475</v>
      </c>
      <c r="BK55" s="56">
        <f t="shared" si="72"/>
        <v>3.0700237206842766</v>
      </c>
      <c r="BL55" s="56">
        <f t="shared" si="72"/>
        <v>3.5189919922006272</v>
      </c>
      <c r="BM55" s="56">
        <f t="shared" si="72"/>
        <v>4.0752004175799543</v>
      </c>
      <c r="BN55" s="56">
        <f t="shared" si="72"/>
        <v>2.5967467164040863</v>
      </c>
      <c r="BO55" s="56">
        <f t="shared" si="72"/>
        <v>2.5580219742363273</v>
      </c>
      <c r="BP55" s="56">
        <f t="shared" si="72"/>
        <v>2.8098691159081071</v>
      </c>
      <c r="BQ55" s="56">
        <f t="shared" si="72"/>
        <v>2.8438236769073866</v>
      </c>
      <c r="BR55" s="56">
        <f t="shared" si="72"/>
        <v>3.3031678524828081</v>
      </c>
      <c r="BS55" s="56">
        <f t="shared" si="72"/>
        <v>2.8480687655497898</v>
      </c>
      <c r="BT55" s="56">
        <f t="shared" si="72"/>
        <v>2.2314464723353789</v>
      </c>
      <c r="BU55" s="56">
        <f t="shared" si="72"/>
        <v>3.165472591923062</v>
      </c>
      <c r="BV55" s="56">
        <f t="shared" si="72"/>
        <v>2.5656820177079362</v>
      </c>
      <c r="BW55" s="56">
        <f t="shared" si="72"/>
        <v>2.1519941444779289</v>
      </c>
      <c r="BX55" s="56">
        <f t="shared" si="72"/>
        <v>1.620089702107725</v>
      </c>
      <c r="BY55" s="56">
        <f t="shared" si="72"/>
        <v>3.7246433949454838</v>
      </c>
      <c r="BZ55" s="56">
        <f t="shared" si="72"/>
        <v>1.8902283339536836</v>
      </c>
      <c r="CA55" s="56">
        <f t="shared" si="72"/>
        <v>2.693908899084839</v>
      </c>
      <c r="CB55" s="56">
        <f t="shared" si="72"/>
        <v>4.6372394578793239</v>
      </c>
      <c r="CC55" s="56">
        <f t="shared" si="72"/>
        <v>2.6555145295103482</v>
      </c>
      <c r="CD55" s="56">
        <f t="shared" si="72"/>
        <v>1.996674241687014</v>
      </c>
      <c r="CE55" s="56">
        <f t="shared" si="72"/>
        <v>3.2878809977694354</v>
      </c>
      <c r="CF55" s="56">
        <f t="shared" si="72"/>
        <v>1.8894420518409625</v>
      </c>
      <c r="CG55" s="56">
        <f t="shared" si="72"/>
        <v>1.7555376025076876</v>
      </c>
      <c r="CH55" s="56">
        <f t="shared" si="72"/>
        <v>2.8918774807442382</v>
      </c>
      <c r="CI55" s="56">
        <f t="shared" si="72"/>
        <v>1.202179329651158</v>
      </c>
      <c r="CJ55" s="56">
        <f t="shared" si="72"/>
        <v>1.3155607965632745</v>
      </c>
      <c r="CK55" s="57">
        <f t="shared" si="72"/>
        <v>3.286369149881418</v>
      </c>
    </row>
    <row r="56" spans="2:89" x14ac:dyDescent="0.2">
      <c r="B56" s="28" t="s">
        <v>39</v>
      </c>
      <c r="C56" s="59"/>
      <c r="D56" s="59">
        <f t="shared" ref="D56:G56" ca="1" si="73">(D52/D44)*12</f>
        <v>18.216260611478866</v>
      </c>
      <c r="E56" s="59">
        <f t="shared" ca="1" si="73"/>
        <v>16.573958992159199</v>
      </c>
      <c r="F56" s="59">
        <f t="shared" ca="1" si="73"/>
        <v>19.615041218429315</v>
      </c>
      <c r="G56" s="60">
        <f t="shared" ca="1" si="73"/>
        <v>19.680168622883052</v>
      </c>
      <c r="I56" s="61"/>
      <c r="J56" s="59">
        <f t="shared" ref="J56:AB56" si="74">(J52/J44)*12</f>
        <v>17.913385568443651</v>
      </c>
      <c r="K56" s="59">
        <f t="shared" si="74"/>
        <v>18.039538716408742</v>
      </c>
      <c r="L56" s="59">
        <f t="shared" si="74"/>
        <v>23.325612686066645</v>
      </c>
      <c r="M56" s="59">
        <f t="shared" si="74"/>
        <v>23.03244258463819</v>
      </c>
      <c r="N56" s="59">
        <f t="shared" si="74"/>
        <v>14.144459700817638</v>
      </c>
      <c r="O56" s="59">
        <f t="shared" si="74"/>
        <v>20.654282804400502</v>
      </c>
      <c r="P56" s="59">
        <f t="shared" si="74"/>
        <v>17.982412608186909</v>
      </c>
      <c r="Q56" s="59">
        <f t="shared" si="74"/>
        <v>21.567819900663231</v>
      </c>
      <c r="R56" s="59">
        <f t="shared" si="74"/>
        <v>18.846258017309598</v>
      </c>
      <c r="S56" s="59">
        <f t="shared" si="74"/>
        <v>12.616024437600167</v>
      </c>
      <c r="T56" s="59">
        <f t="shared" si="74"/>
        <v>16.623848973098532</v>
      </c>
      <c r="U56" s="59">
        <f t="shared" si="74"/>
        <v>22.472908505102609</v>
      </c>
      <c r="V56" s="59">
        <f t="shared" si="74"/>
        <v>20.050830740779745</v>
      </c>
      <c r="W56" s="59">
        <f t="shared" si="74"/>
        <v>19.39385357623599</v>
      </c>
      <c r="X56" s="59">
        <f t="shared" si="74"/>
        <v>17.404711956879289</v>
      </c>
      <c r="Y56" s="59">
        <f t="shared" si="74"/>
        <v>16.028237251534232</v>
      </c>
      <c r="Z56" s="59">
        <f t="shared" si="74"/>
        <v>20.80453478491598</v>
      </c>
      <c r="AA56" s="59">
        <f t="shared" si="74"/>
        <v>22.109859121193217</v>
      </c>
      <c r="AB56" s="59">
        <f t="shared" si="74"/>
        <v>20.442305121099729</v>
      </c>
      <c r="AD56" s="61"/>
      <c r="AE56" s="59">
        <f t="shared" ref="AE56:CK56" si="75">AE52/AE44*12</f>
        <v>12.59460905928926</v>
      </c>
      <c r="AF56" s="59">
        <f t="shared" si="75"/>
        <v>17.062010346097672</v>
      </c>
      <c r="AG56" s="59">
        <f t="shared" si="75"/>
        <v>16.286813679615463</v>
      </c>
      <c r="AH56" s="59">
        <f t="shared" si="75"/>
        <v>25.64343231437336</v>
      </c>
      <c r="AI56" s="59">
        <f t="shared" si="75"/>
        <v>15.634674503419317</v>
      </c>
      <c r="AJ56" s="59">
        <f t="shared" si="75"/>
        <v>25.603911488754278</v>
      </c>
      <c r="AK56" s="59">
        <f t="shared" si="75"/>
        <v>17.225818690771291</v>
      </c>
      <c r="AL56" s="59">
        <f t="shared" si="75"/>
        <v>15.740992372453507</v>
      </c>
      <c r="AM56" s="59">
        <f t="shared" si="75"/>
        <v>31.566932609659233</v>
      </c>
      <c r="AN56" s="59">
        <f t="shared" si="75"/>
        <v>24.765430995792634</v>
      </c>
      <c r="AO56" s="59">
        <f t="shared" si="75"/>
        <v>17.910685911458831</v>
      </c>
      <c r="AP56" s="59">
        <f t="shared" si="75"/>
        <v>32.633557035653254</v>
      </c>
      <c r="AQ56" s="59">
        <f t="shared" si="75"/>
        <v>23.368453597507383</v>
      </c>
      <c r="AR56" s="59">
        <f t="shared" si="75"/>
        <v>19.588266039317645</v>
      </c>
      <c r="AS56" s="59">
        <f t="shared" si="75"/>
        <v>12.807418082411857</v>
      </c>
      <c r="AT56" s="59">
        <f t="shared" si="75"/>
        <v>12.934639008997891</v>
      </c>
      <c r="AU56" s="59">
        <f t="shared" si="75"/>
        <v>16.089604045192839</v>
      </c>
      <c r="AV56" s="59">
        <f t="shared" si="75"/>
        <v>15.679023570841128</v>
      </c>
      <c r="AW56" s="59">
        <f t="shared" si="75"/>
        <v>34.73223431465243</v>
      </c>
      <c r="AX56" s="59">
        <f t="shared" si="75"/>
        <v>17.604439208228847</v>
      </c>
      <c r="AY56" s="59">
        <f t="shared" si="75"/>
        <v>22.715143990430171</v>
      </c>
      <c r="AZ56" s="59">
        <f t="shared" si="75"/>
        <v>17.250344989650344</v>
      </c>
      <c r="BA56" s="59">
        <f t="shared" si="75"/>
        <v>15.903413288114198</v>
      </c>
      <c r="BB56" s="59">
        <f t="shared" si="75"/>
        <v>25.509234239676609</v>
      </c>
      <c r="BC56" s="59">
        <f t="shared" si="75"/>
        <v>17.169850154434961</v>
      </c>
      <c r="BD56" s="59">
        <f t="shared" si="75"/>
        <v>22.969159069152717</v>
      </c>
      <c r="BE56" s="59">
        <f t="shared" si="75"/>
        <v>21.605687569053934</v>
      </c>
      <c r="BF56" s="59">
        <f t="shared" si="75"/>
        <v>19.253565630959585</v>
      </c>
      <c r="BG56" s="59">
        <f t="shared" si="75"/>
        <v>16.18091952185695</v>
      </c>
      <c r="BH56" s="59">
        <f t="shared" si="75"/>
        <v>19.538903085092276</v>
      </c>
      <c r="BI56" s="59">
        <f t="shared" si="75"/>
        <v>8.4642635567415567</v>
      </c>
      <c r="BJ56" s="59">
        <f t="shared" si="75"/>
        <v>15.394849762114601</v>
      </c>
      <c r="BK56" s="59">
        <f t="shared" si="75"/>
        <v>19.543822933923984</v>
      </c>
      <c r="BL56" s="59">
        <f t="shared" si="75"/>
        <v>17.050337179789537</v>
      </c>
      <c r="BM56" s="59">
        <f t="shared" si="75"/>
        <v>14.723202260474547</v>
      </c>
      <c r="BN56" s="59">
        <f t="shared" si="75"/>
        <v>23.105834550967138</v>
      </c>
      <c r="BO56" s="59">
        <f t="shared" si="75"/>
        <v>23.455623370050375</v>
      </c>
      <c r="BP56" s="59">
        <f t="shared" si="75"/>
        <v>21.353307760959147</v>
      </c>
      <c r="BQ56" s="59">
        <f t="shared" si="75"/>
        <v>21.098354475073872</v>
      </c>
      <c r="BR56" s="59">
        <f t="shared" si="75"/>
        <v>18.164381187865253</v>
      </c>
      <c r="BS56" s="59">
        <f t="shared" si="75"/>
        <v>21.066907065503255</v>
      </c>
      <c r="BT56" s="59">
        <f t="shared" si="75"/>
        <v>26.888388650078362</v>
      </c>
      <c r="BU56" s="59">
        <f t="shared" si="75"/>
        <v>18.954515718472638</v>
      </c>
      <c r="BV56" s="59">
        <f t="shared" si="75"/>
        <v>15.65471333720917</v>
      </c>
      <c r="BW56" s="59">
        <f t="shared" si="75"/>
        <v>27.09541700825914</v>
      </c>
      <c r="BX56" s="59">
        <f t="shared" si="75"/>
        <v>25.627452157150564</v>
      </c>
      <c r="BY56" s="59">
        <f t="shared" si="75"/>
        <v>10.928214969234514</v>
      </c>
      <c r="BZ56" s="59">
        <f t="shared" si="75"/>
        <v>24.65841706676094</v>
      </c>
      <c r="CA56" s="59">
        <f t="shared" si="75"/>
        <v>20.76357712177542</v>
      </c>
      <c r="CB56" s="59">
        <f t="shared" si="75"/>
        <v>10.47532984752109</v>
      </c>
      <c r="CC56" s="59">
        <f t="shared" si="75"/>
        <v>22.594491324836937</v>
      </c>
      <c r="CD56" s="59">
        <f t="shared" si="75"/>
        <v>27.371307031151694</v>
      </c>
      <c r="CE56" s="59">
        <f t="shared" si="75"/>
        <v>16.171830022939169</v>
      </c>
      <c r="CF56" s="59">
        <f t="shared" si="75"/>
        <v>26.660486324161955</v>
      </c>
      <c r="CG56" s="59">
        <f t="shared" si="75"/>
        <v>23.934150415259076</v>
      </c>
      <c r="CH56" s="59">
        <f t="shared" si="75"/>
        <v>18.150553693467387</v>
      </c>
      <c r="CI56" s="59">
        <f t="shared" si="75"/>
        <v>34.922258962477883</v>
      </c>
      <c r="CJ56" s="59">
        <f t="shared" si="75"/>
        <v>29.801578067520964</v>
      </c>
      <c r="CK56" s="60">
        <f t="shared" si="75"/>
        <v>12.676209266745191</v>
      </c>
    </row>
    <row r="58" spans="2:89" ht="12.75" thickBot="1" x14ac:dyDescent="0.25">
      <c r="B58" s="62" t="s">
        <v>40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</row>
    <row r="60" spans="2:89" x14ac:dyDescent="0.2">
      <c r="B60" s="1" t="s">
        <v>13</v>
      </c>
      <c r="C60" s="15">
        <v>0</v>
      </c>
      <c r="D60" s="63">
        <f ca="1">+INDEX('MRR Schedule Summary'!$B$50:$BK$50,MATCH(D$8,'MRR Schedule Summary'!$B$76:$BK$76,0))*12-D14</f>
        <v>0</v>
      </c>
      <c r="E60" s="63">
        <f ca="1">+INDEX('MRR Schedule Summary'!$B$50:$BK$50,MATCH(E$8,'MRR Schedule Summary'!$B$76:$BK$76,0))*12-E14</f>
        <v>0</v>
      </c>
      <c r="F60" s="63">
        <f ca="1">+INDEX('MRR Schedule Summary'!$B$50:$BK$50,MATCH(F$8,'MRR Schedule Summary'!$B$76:$BK$76,0))*12-F14</f>
        <v>0</v>
      </c>
      <c r="G60" s="63">
        <f ca="1">+INDEX('MRR Schedule Summary'!$B$50:$BK$50,MATCH(G$8,'MRR Schedule Summary'!$B$76:$BK$76,0))*12-G14</f>
        <v>0</v>
      </c>
      <c r="I60" s="63">
        <f>+INDEX('MRR Schedule Summary'!$B$50:$BK$50,MATCH(I$8,'MRR Schedule Summary'!$B$76:$BK$76,0))*12-I14</f>
        <v>0</v>
      </c>
      <c r="J60" s="63">
        <f>+INDEX('MRR Schedule Summary'!$B$50:$BK$50,MATCH(J$8,'MRR Schedule Summary'!$B$76:$BK$76,0))*12-J14</f>
        <v>0</v>
      </c>
      <c r="K60" s="63">
        <f>+INDEX('MRR Schedule Summary'!$B$50:$BK$50,MATCH(K$8,'MRR Schedule Summary'!$B$76:$BK$76,0))*12-K14</f>
        <v>0</v>
      </c>
      <c r="L60" s="63">
        <f>+INDEX('MRR Schedule Summary'!$B$50:$BK$50,MATCH(L$8,'MRR Schedule Summary'!$B$76:$BK$76,0))*12-L14</f>
        <v>0</v>
      </c>
      <c r="M60" s="63">
        <f>+INDEX('MRR Schedule Summary'!$B$50:$BK$50,MATCH(M$8,'MRR Schedule Summary'!$B$76:$BK$76,0))*12-M14</f>
        <v>0</v>
      </c>
      <c r="N60" s="63">
        <f>+INDEX('MRR Schedule Summary'!$B$50:$BK$50,MATCH(N$8,'MRR Schedule Summary'!$B$76:$BK$76,0))*12-N14</f>
        <v>0</v>
      </c>
      <c r="O60" s="63">
        <f>+INDEX('MRR Schedule Summary'!$B$50:$BK$50,MATCH(O$8,'MRR Schedule Summary'!$B$76:$BK$76,0))*12-O14</f>
        <v>0</v>
      </c>
      <c r="P60" s="63">
        <f>+INDEX('MRR Schedule Summary'!$B$50:$BK$50,MATCH(P$8,'MRR Schedule Summary'!$B$76:$BK$76,0))*12-P14</f>
        <v>0</v>
      </c>
      <c r="Q60" s="63">
        <f>+INDEX('MRR Schedule Summary'!$B$50:$BK$50,MATCH(Q$8,'MRR Schedule Summary'!$B$76:$BK$76,0))*12-Q14</f>
        <v>0</v>
      </c>
      <c r="R60" s="63">
        <f>+INDEX('MRR Schedule Summary'!$B$50:$BK$50,MATCH(R$8,'MRR Schedule Summary'!$B$76:$BK$76,0))*12-R14</f>
        <v>0</v>
      </c>
      <c r="S60" s="63">
        <f>+INDEX('MRR Schedule Summary'!$B$50:$BK$50,MATCH(S$8,'MRR Schedule Summary'!$B$76:$BK$76,0))*12-S14</f>
        <v>0</v>
      </c>
      <c r="T60" s="63">
        <f>+INDEX('MRR Schedule Summary'!$B$50:$BK$50,MATCH(T$8,'MRR Schedule Summary'!$B$76:$BK$76,0))*12-T14</f>
        <v>0</v>
      </c>
      <c r="U60" s="63">
        <f>+INDEX('MRR Schedule Summary'!$B$50:$BK$50,MATCH(U$8,'MRR Schedule Summary'!$B$76:$BK$76,0))*12-U14</f>
        <v>0</v>
      </c>
      <c r="V60" s="63">
        <f>+INDEX('MRR Schedule Summary'!$B$50:$BK$50,MATCH(V$8,'MRR Schedule Summary'!$B$76:$BK$76,0))*12-V14</f>
        <v>0</v>
      </c>
      <c r="W60" s="63">
        <f>+INDEX('MRR Schedule Summary'!$B$50:$BK$50,MATCH(W$8,'MRR Schedule Summary'!$B$76:$BK$76,0))*12-W14</f>
        <v>0</v>
      </c>
      <c r="X60" s="63">
        <f>+INDEX('MRR Schedule Summary'!$B$50:$BK$50,MATCH(X$8,'MRR Schedule Summary'!$B$76:$BK$76,0))*12-X14</f>
        <v>0</v>
      </c>
      <c r="Y60" s="63">
        <f>+INDEX('MRR Schedule Summary'!$B$50:$BK$50,MATCH(Y$8,'MRR Schedule Summary'!$B$76:$BK$76,0))*12-Y14</f>
        <v>0</v>
      </c>
      <c r="Z60" s="63">
        <f>+INDEX('MRR Schedule Summary'!$B$50:$BK$50,MATCH(Z$8,'MRR Schedule Summary'!$B$76:$BK$76,0))*12-Z14</f>
        <v>0</v>
      </c>
      <c r="AA60" s="63">
        <f>+INDEX('MRR Schedule Summary'!$B$50:$BK$50,MATCH(AA$8,'MRR Schedule Summary'!$B$76:$BK$76,0))*12-AA14</f>
        <v>0</v>
      </c>
      <c r="AB60" s="63">
        <f>+INDEX('MRR Schedule Summary'!$B$50:$BK$50,MATCH(AB$8,'MRR Schedule Summary'!$B$76:$BK$76,0))*12-AB14</f>
        <v>0</v>
      </c>
      <c r="AD60" s="63">
        <f>+INDEX('MRR Schedule Summary'!$B$50:$BK$50,MATCH(AD$8,'MRR Schedule Summary'!$B$76:$BK$76,0))*12-AD14</f>
        <v>0</v>
      </c>
      <c r="AE60" s="63">
        <f>+INDEX('MRR Schedule Summary'!$B$50:$BK$50,MATCH(AE$8,'MRR Schedule Summary'!$B$76:$BK$76,0))*12-AE14</f>
        <v>0</v>
      </c>
      <c r="AF60" s="63">
        <f>+INDEX('MRR Schedule Summary'!$B$50:$BK$50,MATCH(AF$8,'MRR Schedule Summary'!$B$76:$BK$76,0))*12-AF14</f>
        <v>0</v>
      </c>
      <c r="AG60" s="63">
        <f>+INDEX('MRR Schedule Summary'!$B$50:$BK$50,MATCH(AG$8,'MRR Schedule Summary'!$B$76:$BK$76,0))*12-AG14</f>
        <v>0</v>
      </c>
      <c r="AH60" s="63">
        <f>+INDEX('MRR Schedule Summary'!$B$50:$BK$50,MATCH(AH$8,'MRR Schedule Summary'!$B$76:$BK$76,0))*12-AH14</f>
        <v>0</v>
      </c>
      <c r="AI60" s="63">
        <f>+INDEX('MRR Schedule Summary'!$B$50:$BK$50,MATCH(AI$8,'MRR Schedule Summary'!$B$76:$BK$76,0))*12-AI14</f>
        <v>0</v>
      </c>
      <c r="AJ60" s="63">
        <f>+INDEX('MRR Schedule Summary'!$B$50:$BK$50,MATCH(AJ$8,'MRR Schedule Summary'!$B$76:$BK$76,0))*12-AJ14</f>
        <v>0</v>
      </c>
      <c r="AK60" s="63">
        <f>+INDEX('MRR Schedule Summary'!$B$50:$BK$50,MATCH(AK$8,'MRR Schedule Summary'!$B$76:$BK$76,0))*12-AK14</f>
        <v>0</v>
      </c>
      <c r="AL60" s="63">
        <f>+INDEX('MRR Schedule Summary'!$B$50:$BK$50,MATCH(AL$8,'MRR Schedule Summary'!$B$76:$BK$76,0))*12-AL14</f>
        <v>0</v>
      </c>
      <c r="AM60" s="63">
        <f>+INDEX('MRR Schedule Summary'!$B$50:$BK$50,MATCH(AM$8,'MRR Schedule Summary'!$B$76:$BK$76,0))*12-AM14</f>
        <v>0</v>
      </c>
      <c r="AN60" s="63">
        <f>+INDEX('MRR Schedule Summary'!$B$50:$BK$50,MATCH(AN$8,'MRR Schedule Summary'!$B$76:$BK$76,0))*12-AN14</f>
        <v>0</v>
      </c>
      <c r="AO60" s="63">
        <f>+INDEX('MRR Schedule Summary'!$B$50:$BK$50,MATCH(AO$8,'MRR Schedule Summary'!$B$76:$BK$76,0))*12-AO14</f>
        <v>0</v>
      </c>
      <c r="AP60" s="63">
        <f>+INDEX('MRR Schedule Summary'!$B$50:$BK$50,MATCH(AP$8,'MRR Schedule Summary'!$B$76:$BK$76,0))*12-AP14</f>
        <v>0</v>
      </c>
      <c r="AQ60" s="63">
        <f>+INDEX('MRR Schedule Summary'!$B$50:$BK$50,MATCH(AQ$8,'MRR Schedule Summary'!$B$76:$BK$76,0))*12-AQ14</f>
        <v>0</v>
      </c>
      <c r="AR60" s="63">
        <f>+INDEX('MRR Schedule Summary'!$B$50:$BK$50,MATCH(AR$8,'MRR Schedule Summary'!$B$76:$BK$76,0))*12-AR14</f>
        <v>0</v>
      </c>
      <c r="AS60" s="63">
        <f>+INDEX('MRR Schedule Summary'!$B$50:$BK$50,MATCH(AS$8,'MRR Schedule Summary'!$B$76:$BK$76,0))*12-AS14</f>
        <v>0</v>
      </c>
      <c r="AT60" s="63">
        <f>+INDEX('MRR Schedule Summary'!$B$50:$BK$50,MATCH(AT$8,'MRR Schedule Summary'!$B$76:$BK$76,0))*12-AT14</f>
        <v>0</v>
      </c>
      <c r="AU60" s="63">
        <f>+INDEX('MRR Schedule Summary'!$B$50:$BK$50,MATCH(AU$8,'MRR Schedule Summary'!$B$76:$BK$76,0))*12-AU14</f>
        <v>0</v>
      </c>
      <c r="AV60" s="63">
        <f>+INDEX('MRR Schedule Summary'!$B$50:$BK$50,MATCH(AV$8,'MRR Schedule Summary'!$B$76:$BK$76,0))*12-AV14</f>
        <v>0</v>
      </c>
      <c r="AW60" s="63">
        <f>+INDEX('MRR Schedule Summary'!$B$50:$BK$50,MATCH(AW$8,'MRR Schedule Summary'!$B$76:$BK$76,0))*12-AW14</f>
        <v>0</v>
      </c>
      <c r="AX60" s="63">
        <f>+INDEX('MRR Schedule Summary'!$B$50:$BK$50,MATCH(AX$8,'MRR Schedule Summary'!$B$76:$BK$76,0))*12-AX14</f>
        <v>0</v>
      </c>
      <c r="AY60" s="63">
        <f>+INDEX('MRR Schedule Summary'!$B$50:$BK$50,MATCH(AY$8,'MRR Schedule Summary'!$B$76:$BK$76,0))*12-AY14</f>
        <v>0</v>
      </c>
      <c r="AZ60" s="63">
        <f>+INDEX('MRR Schedule Summary'!$B$50:$BK$50,MATCH(AZ$8,'MRR Schedule Summary'!$B$76:$BK$76,0))*12-AZ14</f>
        <v>0</v>
      </c>
      <c r="BA60" s="63">
        <f>+INDEX('MRR Schedule Summary'!$B$50:$BK$50,MATCH(BA$8,'MRR Schedule Summary'!$B$76:$BK$76,0))*12-BA14</f>
        <v>0</v>
      </c>
      <c r="BB60" s="63">
        <f>+INDEX('MRR Schedule Summary'!$B$50:$BK$50,MATCH(BB$8,'MRR Schedule Summary'!$B$76:$BK$76,0))*12-BB14</f>
        <v>0</v>
      </c>
      <c r="BC60" s="63">
        <f>+INDEX('MRR Schedule Summary'!$B$50:$BK$50,MATCH(BC$8,'MRR Schedule Summary'!$B$76:$BK$76,0))*12-BC14</f>
        <v>0</v>
      </c>
      <c r="BD60" s="63">
        <f>+INDEX('MRR Schedule Summary'!$B$50:$BK$50,MATCH(BD$8,'MRR Schedule Summary'!$B$76:$BK$76,0))*12-BD14</f>
        <v>0</v>
      </c>
      <c r="BE60" s="63">
        <f>+INDEX('MRR Schedule Summary'!$B$50:$BK$50,MATCH(BE$8,'MRR Schedule Summary'!$B$76:$BK$76,0))*12-BE14</f>
        <v>0</v>
      </c>
      <c r="BF60" s="63">
        <f>+INDEX('MRR Schedule Summary'!$B$50:$BK$50,MATCH(BF$8,'MRR Schedule Summary'!$B$76:$BK$76,0))*12-BF14</f>
        <v>0</v>
      </c>
      <c r="BG60" s="63">
        <f>+INDEX('MRR Schedule Summary'!$B$50:$BK$50,MATCH(BG$8,'MRR Schedule Summary'!$B$76:$BK$76,0))*12-BG14</f>
        <v>0</v>
      </c>
      <c r="BH60" s="63">
        <f>+INDEX('MRR Schedule Summary'!$B$50:$BK$50,MATCH(BH$8,'MRR Schedule Summary'!$B$76:$BK$76,0))*12-BH14</f>
        <v>0</v>
      </c>
      <c r="BI60" s="63">
        <f>+INDEX('MRR Schedule Summary'!$B$50:$BK$50,MATCH(BI$8,'MRR Schedule Summary'!$B$76:$BK$76,0))*12-BI14</f>
        <v>0</v>
      </c>
      <c r="BJ60" s="63">
        <f>+INDEX('MRR Schedule Summary'!$B$50:$BK$50,MATCH(BJ$8,'MRR Schedule Summary'!$B$76:$BK$76,0))*12-BJ14</f>
        <v>0</v>
      </c>
      <c r="BK60" s="63">
        <f>+INDEX('MRR Schedule Summary'!$B$50:$BK$50,MATCH(BK$8,'MRR Schedule Summary'!$B$76:$BK$76,0))*12-BK14</f>
        <v>0</v>
      </c>
      <c r="BL60" s="63">
        <f>+INDEX('MRR Schedule Summary'!$B$50:$BK$50,MATCH(BL$8,'MRR Schedule Summary'!$B$76:$BK$76,0))*12-BL14</f>
        <v>0</v>
      </c>
      <c r="BM60" s="63">
        <f>+INDEX('MRR Schedule Summary'!$B$50:$BK$50,MATCH(BM$8,'MRR Schedule Summary'!$B$76:$BK$76,0))*12-BM14</f>
        <v>0</v>
      </c>
      <c r="BN60" s="63">
        <f>+INDEX('MRR Schedule Summary'!$B$50:$BK$50,MATCH(BN$8,'MRR Schedule Summary'!$B$76:$BK$76,0))*12-BN14</f>
        <v>0</v>
      </c>
      <c r="BO60" s="63">
        <f>+INDEX('MRR Schedule Summary'!$B$50:$BK$50,MATCH(BO$8,'MRR Schedule Summary'!$B$76:$BK$76,0))*12-BO14</f>
        <v>0</v>
      </c>
      <c r="BP60" s="63">
        <f>+INDEX('MRR Schedule Summary'!$B$50:$BK$50,MATCH(BP$8,'MRR Schedule Summary'!$B$76:$BK$76,0))*12-BP14</f>
        <v>0</v>
      </c>
      <c r="BQ60" s="63">
        <f>+INDEX('MRR Schedule Summary'!$B$50:$BK$50,MATCH(BQ$8,'MRR Schedule Summary'!$B$76:$BK$76,0))*12-BQ14</f>
        <v>0</v>
      </c>
      <c r="BR60" s="63">
        <f>+INDEX('MRR Schedule Summary'!$B$50:$BK$50,MATCH(BR$8,'MRR Schedule Summary'!$B$76:$BK$76,0))*12-BR14</f>
        <v>0</v>
      </c>
      <c r="BS60" s="63">
        <f>+INDEX('MRR Schedule Summary'!$B$50:$BK$50,MATCH(BS$8,'MRR Schedule Summary'!$B$76:$BK$76,0))*12-BS14</f>
        <v>0</v>
      </c>
      <c r="BT60" s="63">
        <f>+INDEX('MRR Schedule Summary'!$B$50:$BK$50,MATCH(BT$8,'MRR Schedule Summary'!$B$76:$BK$76,0))*12-BT14</f>
        <v>0</v>
      </c>
      <c r="BU60" s="63">
        <f>+INDEX('MRR Schedule Summary'!$B$50:$BK$50,MATCH(BU$8,'MRR Schedule Summary'!$B$76:$BK$76,0))*12-BU14</f>
        <v>0</v>
      </c>
      <c r="BV60" s="63">
        <f>+INDEX('MRR Schedule Summary'!$B$50:$BK$50,MATCH(BV$8,'MRR Schedule Summary'!$B$76:$BK$76,0))*12-BV14</f>
        <v>0</v>
      </c>
      <c r="BW60" s="63">
        <f>+INDEX('MRR Schedule Summary'!$B$50:$BK$50,MATCH(BW$8,'MRR Schedule Summary'!$B$76:$BK$76,0))*12-BW14</f>
        <v>0</v>
      </c>
      <c r="BX60" s="63">
        <f>+INDEX('MRR Schedule Summary'!$B$50:$BK$50,MATCH(BX$8,'MRR Schedule Summary'!$B$76:$BK$76,0))*12-BX14</f>
        <v>0</v>
      </c>
      <c r="BY60" s="63">
        <f>+INDEX('MRR Schedule Summary'!$B$50:$BK$50,MATCH(BY$8,'MRR Schedule Summary'!$B$76:$BK$76,0))*12-BY14</f>
        <v>0</v>
      </c>
      <c r="BZ60" s="63">
        <f>+INDEX('MRR Schedule Summary'!$B$50:$BK$50,MATCH(BZ$8,'MRR Schedule Summary'!$B$76:$BK$76,0))*12-BZ14</f>
        <v>0</v>
      </c>
      <c r="CA60" s="63">
        <f>+INDEX('MRR Schedule Summary'!$B$50:$BK$50,MATCH(CA$8,'MRR Schedule Summary'!$B$76:$BK$76,0))*12-CA14</f>
        <v>0</v>
      </c>
      <c r="CB60" s="63">
        <f>+INDEX('MRR Schedule Summary'!$B$50:$BK$50,MATCH(CB$8,'MRR Schedule Summary'!$B$76:$BK$76,0))*12-CB14</f>
        <v>0</v>
      </c>
      <c r="CC60" s="63">
        <f>+INDEX('MRR Schedule Summary'!$B$50:$BK$50,MATCH(CC$8,'MRR Schedule Summary'!$B$76:$BK$76,0))*12-CC14</f>
        <v>0</v>
      </c>
      <c r="CD60" s="63">
        <f>+INDEX('MRR Schedule Summary'!$B$50:$BK$50,MATCH(CD$8,'MRR Schedule Summary'!$B$76:$BK$76,0))*12-CD14</f>
        <v>0</v>
      </c>
      <c r="CE60" s="63">
        <f>+INDEX('MRR Schedule Summary'!$B$50:$BK$50,MATCH(CE$8,'MRR Schedule Summary'!$B$76:$BK$76,0))*12-CE14</f>
        <v>0</v>
      </c>
      <c r="CF60" s="63">
        <f>+INDEX('MRR Schedule Summary'!$B$50:$BK$50,MATCH(CF$8,'MRR Schedule Summary'!$B$76:$BK$76,0))*12-CF14</f>
        <v>0</v>
      </c>
      <c r="CG60" s="63">
        <f>+INDEX('MRR Schedule Summary'!$B$50:$BK$50,MATCH(CG$8,'MRR Schedule Summary'!$B$76:$BK$76,0))*12-CG14</f>
        <v>0</v>
      </c>
      <c r="CH60" s="63">
        <f>+INDEX('MRR Schedule Summary'!$B$50:$BK$50,MATCH(CH$8,'MRR Schedule Summary'!$B$76:$BK$76,0))*12-CH14</f>
        <v>0</v>
      </c>
      <c r="CI60" s="63">
        <f>+INDEX('MRR Schedule Summary'!$B$50:$BK$50,MATCH(CI$8,'MRR Schedule Summary'!$B$76:$BK$76,0))*12-CI14</f>
        <v>0</v>
      </c>
      <c r="CJ60" s="63">
        <f>+INDEX('MRR Schedule Summary'!$B$50:$BK$50,MATCH(CJ$8,'MRR Schedule Summary'!$B$76:$BK$76,0))*12-CJ14</f>
        <v>0</v>
      </c>
      <c r="CK60" s="63">
        <f>+INDEX('MRR Schedule Summary'!$B$50:$BK$50,MATCH(CK$8,'MRR Schedule Summary'!$B$76:$BK$76,0))*12-CK14</f>
        <v>1.6763806343078613E-8</v>
      </c>
    </row>
    <row r="61" spans="2:89" x14ac:dyDescent="0.2">
      <c r="B61" s="1" t="s">
        <v>23</v>
      </c>
      <c r="C61" s="16">
        <v>0</v>
      </c>
      <c r="D61" s="63">
        <f>+INDEX('MRR Schedule Summary'!$B$58:$BK$58,MATCH(D$8,'MRR Schedule Summary'!$B$76:$BK$76,0))-D28</f>
        <v>0</v>
      </c>
      <c r="E61" s="63">
        <f>+INDEX('MRR Schedule Summary'!$B$58:$BK$58,MATCH(E$8,'MRR Schedule Summary'!$B$76:$BK$76,0))-E28</f>
        <v>0</v>
      </c>
      <c r="F61" s="63">
        <f>+INDEX('MRR Schedule Summary'!$B$58:$BK$58,MATCH(F$8,'MRR Schedule Summary'!$B$76:$BK$76,0))-F28</f>
        <v>0</v>
      </c>
      <c r="G61" s="63">
        <f ca="1">+INDEX('MRR Schedule Summary'!$B$58:$BK$58,MATCH(G$8,'MRR Schedule Summary'!$B$76:$BK$76,0))-G28</f>
        <v>0</v>
      </c>
      <c r="I61" s="63">
        <f>+INDEX('MRR Schedule Summary'!$B$58:$BK$58,MATCH(I$8,'MRR Schedule Summary'!$B$76:$BK$76,0))-I28</f>
        <v>0</v>
      </c>
      <c r="J61" s="63">
        <f>+INDEX('MRR Schedule Summary'!$B$58:$BK$58,MATCH(J$8,'MRR Schedule Summary'!$B$76:$BK$76,0))-J28</f>
        <v>0</v>
      </c>
      <c r="K61" s="63">
        <f>+INDEX('MRR Schedule Summary'!$B$58:$BK$58,MATCH(K$8,'MRR Schedule Summary'!$B$76:$BK$76,0))-K28</f>
        <v>0</v>
      </c>
      <c r="L61" s="63">
        <f>+INDEX('MRR Schedule Summary'!$B$58:$BK$58,MATCH(L$8,'MRR Schedule Summary'!$B$76:$BK$76,0))-L28</f>
        <v>0</v>
      </c>
      <c r="M61" s="63">
        <f>+INDEX('MRR Schedule Summary'!$B$58:$BK$58,MATCH(M$8,'MRR Schedule Summary'!$B$76:$BK$76,0))-M28</f>
        <v>0</v>
      </c>
      <c r="N61" s="63">
        <f>+INDEX('MRR Schedule Summary'!$B$58:$BK$58,MATCH(N$8,'MRR Schedule Summary'!$B$76:$BK$76,0))-N28</f>
        <v>0</v>
      </c>
      <c r="O61" s="63">
        <f>+INDEX('MRR Schedule Summary'!$B$58:$BK$58,MATCH(O$8,'MRR Schedule Summary'!$B$76:$BK$76,0))-O28</f>
        <v>0</v>
      </c>
      <c r="P61" s="63">
        <f>+INDEX('MRR Schedule Summary'!$B$58:$BK$58,MATCH(P$8,'MRR Schedule Summary'!$B$76:$BK$76,0))-P28</f>
        <v>0</v>
      </c>
      <c r="Q61" s="63">
        <f>+INDEX('MRR Schedule Summary'!$B$58:$BK$58,MATCH(Q$8,'MRR Schedule Summary'!$B$76:$BK$76,0))-Q28</f>
        <v>0</v>
      </c>
      <c r="R61" s="63">
        <f>+INDEX('MRR Schedule Summary'!$B$58:$BK$58,MATCH(R$8,'MRR Schedule Summary'!$B$76:$BK$76,0))-R28</f>
        <v>0</v>
      </c>
      <c r="S61" s="63">
        <f>+INDEX('MRR Schedule Summary'!$B$58:$BK$58,MATCH(S$8,'MRR Schedule Summary'!$B$76:$BK$76,0))-S28</f>
        <v>0</v>
      </c>
      <c r="T61" s="63">
        <f>+INDEX('MRR Schedule Summary'!$B$58:$BK$58,MATCH(T$8,'MRR Schedule Summary'!$B$76:$BK$76,0))-T28</f>
        <v>0</v>
      </c>
      <c r="U61" s="63">
        <f>+INDEX('MRR Schedule Summary'!$B$58:$BK$58,MATCH(U$8,'MRR Schedule Summary'!$B$76:$BK$76,0))-U28</f>
        <v>0</v>
      </c>
      <c r="V61" s="63">
        <f>+INDEX('MRR Schedule Summary'!$B$58:$BK$58,MATCH(V$8,'MRR Schedule Summary'!$B$76:$BK$76,0))-V28</f>
        <v>0</v>
      </c>
      <c r="W61" s="63">
        <f>+INDEX('MRR Schedule Summary'!$B$58:$BK$58,MATCH(W$8,'MRR Schedule Summary'!$B$76:$BK$76,0))-W28</f>
        <v>0</v>
      </c>
      <c r="X61" s="63">
        <f>+INDEX('MRR Schedule Summary'!$B$58:$BK$58,MATCH(X$8,'MRR Schedule Summary'!$B$76:$BK$76,0))-X28</f>
        <v>0</v>
      </c>
      <c r="Y61" s="63">
        <f>+INDEX('MRR Schedule Summary'!$B$58:$BK$58,MATCH(Y$8,'MRR Schedule Summary'!$B$76:$BK$76,0))-Y28</f>
        <v>0</v>
      </c>
      <c r="Z61" s="63">
        <f>+INDEX('MRR Schedule Summary'!$B$58:$BK$58,MATCH(Z$8,'MRR Schedule Summary'!$B$76:$BK$76,0))-Z28</f>
        <v>0</v>
      </c>
      <c r="AA61" s="63">
        <f>+INDEX('MRR Schedule Summary'!$B$58:$BK$58,MATCH(AA$8,'MRR Schedule Summary'!$B$76:$BK$76,0))-AA28</f>
        <v>0</v>
      </c>
      <c r="AB61" s="63">
        <f>+INDEX('MRR Schedule Summary'!$B$58:$BK$58,MATCH(AB$8,'MRR Schedule Summary'!$B$76:$BK$76,0))-AB28</f>
        <v>0</v>
      </c>
      <c r="AD61" s="63">
        <f>+INDEX('MRR Schedule Summary'!$B$58:$BK$58,MATCH(AD$8,'MRR Schedule Summary'!$B$76:$BK$76,0))-AD28</f>
        <v>0</v>
      </c>
      <c r="AE61" s="63">
        <f>+INDEX('MRR Schedule Summary'!$B$58:$BK$58,MATCH(AE$8,'MRR Schedule Summary'!$B$76:$BK$76,0))-AE28</f>
        <v>0</v>
      </c>
      <c r="AF61" s="63">
        <f>+INDEX('MRR Schedule Summary'!$B$58:$BK$58,MATCH(AF$8,'MRR Schedule Summary'!$B$76:$BK$76,0))-AF28</f>
        <v>0</v>
      </c>
      <c r="AG61" s="63">
        <f>+INDEX('MRR Schedule Summary'!$B$58:$BK$58,MATCH(AG$8,'MRR Schedule Summary'!$B$76:$BK$76,0))-AG28</f>
        <v>0</v>
      </c>
      <c r="AH61" s="63">
        <f>+INDEX('MRR Schedule Summary'!$B$58:$BK$58,MATCH(AH$8,'MRR Schedule Summary'!$B$76:$BK$76,0))-AH28</f>
        <v>0</v>
      </c>
      <c r="AI61" s="63">
        <f>+INDEX('MRR Schedule Summary'!$B$58:$BK$58,MATCH(AI$8,'MRR Schedule Summary'!$B$76:$BK$76,0))-AI28</f>
        <v>0</v>
      </c>
      <c r="AJ61" s="63">
        <f>+INDEX('MRR Schedule Summary'!$B$58:$BK$58,MATCH(AJ$8,'MRR Schedule Summary'!$B$76:$BK$76,0))-AJ28</f>
        <v>0</v>
      </c>
      <c r="AK61" s="63">
        <f>+INDEX('MRR Schedule Summary'!$B$58:$BK$58,MATCH(AK$8,'MRR Schedule Summary'!$B$76:$BK$76,0))-AK28</f>
        <v>0</v>
      </c>
      <c r="AL61" s="63">
        <f>+INDEX('MRR Schedule Summary'!$B$58:$BK$58,MATCH(AL$8,'MRR Schedule Summary'!$B$76:$BK$76,0))-AL28</f>
        <v>0</v>
      </c>
      <c r="AM61" s="63">
        <f>+INDEX('MRR Schedule Summary'!$B$58:$BK$58,MATCH(AM$8,'MRR Schedule Summary'!$B$76:$BK$76,0))-AM28</f>
        <v>0</v>
      </c>
      <c r="AN61" s="63">
        <f>+INDEX('MRR Schedule Summary'!$B$58:$BK$58,MATCH(AN$8,'MRR Schedule Summary'!$B$76:$BK$76,0))-AN28</f>
        <v>0</v>
      </c>
      <c r="AO61" s="63">
        <f>+INDEX('MRR Schedule Summary'!$B$58:$BK$58,MATCH(AO$8,'MRR Schedule Summary'!$B$76:$BK$76,0))-AO28</f>
        <v>0</v>
      </c>
      <c r="AP61" s="63">
        <f>+INDEX('MRR Schedule Summary'!$B$58:$BK$58,MATCH(AP$8,'MRR Schedule Summary'!$B$76:$BK$76,0))-AP28</f>
        <v>0</v>
      </c>
      <c r="AQ61" s="63">
        <f>+INDEX('MRR Schedule Summary'!$B$58:$BK$58,MATCH(AQ$8,'MRR Schedule Summary'!$B$76:$BK$76,0))-AQ28</f>
        <v>0</v>
      </c>
      <c r="AR61" s="63">
        <f>+INDEX('MRR Schedule Summary'!$B$58:$BK$58,MATCH(AR$8,'MRR Schedule Summary'!$B$76:$BK$76,0))-AR28</f>
        <v>0</v>
      </c>
      <c r="AS61" s="63">
        <f>+INDEX('MRR Schedule Summary'!$B$58:$BK$58,MATCH(AS$8,'MRR Schedule Summary'!$B$76:$BK$76,0))-AS28</f>
        <v>0</v>
      </c>
      <c r="AT61" s="63">
        <f>+INDEX('MRR Schedule Summary'!$B$58:$BK$58,MATCH(AT$8,'MRR Schedule Summary'!$B$76:$BK$76,0))-AT28</f>
        <v>0</v>
      </c>
      <c r="AU61" s="63">
        <f>+INDEX('MRR Schedule Summary'!$B$58:$BK$58,MATCH(AU$8,'MRR Schedule Summary'!$B$76:$BK$76,0))-AU28</f>
        <v>0</v>
      </c>
      <c r="AV61" s="63">
        <f>+INDEX('MRR Schedule Summary'!$B$58:$BK$58,MATCH(AV$8,'MRR Schedule Summary'!$B$76:$BK$76,0))-AV28</f>
        <v>0</v>
      </c>
      <c r="AW61" s="63">
        <f>+INDEX('MRR Schedule Summary'!$B$58:$BK$58,MATCH(AW$8,'MRR Schedule Summary'!$B$76:$BK$76,0))-AW28</f>
        <v>0</v>
      </c>
      <c r="AX61" s="63">
        <f>+INDEX('MRR Schedule Summary'!$B$58:$BK$58,MATCH(AX$8,'MRR Schedule Summary'!$B$76:$BK$76,0))-AX28</f>
        <v>0</v>
      </c>
      <c r="AY61" s="63">
        <f>+INDEX('MRR Schedule Summary'!$B$58:$BK$58,MATCH(AY$8,'MRR Schedule Summary'!$B$76:$BK$76,0))-AY28</f>
        <v>0</v>
      </c>
      <c r="AZ61" s="63">
        <f>+INDEX('MRR Schedule Summary'!$B$58:$BK$58,MATCH(AZ$8,'MRR Schedule Summary'!$B$76:$BK$76,0))-AZ28</f>
        <v>0</v>
      </c>
      <c r="BA61" s="63">
        <f>+INDEX('MRR Schedule Summary'!$B$58:$BK$58,MATCH(BA$8,'MRR Schedule Summary'!$B$76:$BK$76,0))-BA28</f>
        <v>0</v>
      </c>
      <c r="BB61" s="63">
        <f>+INDEX('MRR Schedule Summary'!$B$58:$BK$58,MATCH(BB$8,'MRR Schedule Summary'!$B$76:$BK$76,0))-BB28</f>
        <v>0</v>
      </c>
      <c r="BC61" s="63">
        <f>+INDEX('MRR Schedule Summary'!$B$58:$BK$58,MATCH(BC$8,'MRR Schedule Summary'!$B$76:$BK$76,0))-BC28</f>
        <v>0</v>
      </c>
      <c r="BD61" s="63">
        <f>+INDEX('MRR Schedule Summary'!$B$58:$BK$58,MATCH(BD$8,'MRR Schedule Summary'!$B$76:$BK$76,0))-BD28</f>
        <v>0</v>
      </c>
      <c r="BE61" s="63">
        <f>+INDEX('MRR Schedule Summary'!$B$58:$BK$58,MATCH(BE$8,'MRR Schedule Summary'!$B$76:$BK$76,0))-BE28</f>
        <v>0</v>
      </c>
      <c r="BF61" s="63">
        <f>+INDEX('MRR Schedule Summary'!$B$58:$BK$58,MATCH(BF$8,'MRR Schedule Summary'!$B$76:$BK$76,0))-BF28</f>
        <v>0</v>
      </c>
      <c r="BG61" s="63">
        <f>+INDEX('MRR Schedule Summary'!$B$58:$BK$58,MATCH(BG$8,'MRR Schedule Summary'!$B$76:$BK$76,0))-BG28</f>
        <v>0</v>
      </c>
      <c r="BH61" s="63">
        <f>+INDEX('MRR Schedule Summary'!$B$58:$BK$58,MATCH(BH$8,'MRR Schedule Summary'!$B$76:$BK$76,0))-BH28</f>
        <v>0</v>
      </c>
      <c r="BI61" s="63">
        <f>+INDEX('MRR Schedule Summary'!$B$58:$BK$58,MATCH(BI$8,'MRR Schedule Summary'!$B$76:$BK$76,0))-BI28</f>
        <v>0</v>
      </c>
      <c r="BJ61" s="63">
        <f>+INDEX('MRR Schedule Summary'!$B$58:$BK$58,MATCH(BJ$8,'MRR Schedule Summary'!$B$76:$BK$76,0))-BJ28</f>
        <v>0</v>
      </c>
      <c r="BK61" s="63">
        <f>+INDEX('MRR Schedule Summary'!$B$58:$BK$58,MATCH(BK$8,'MRR Schedule Summary'!$B$76:$BK$76,0))-BK28</f>
        <v>0</v>
      </c>
      <c r="BL61" s="63">
        <f>+INDEX('MRR Schedule Summary'!$B$58:$BK$58,MATCH(BL$8,'MRR Schedule Summary'!$B$76:$BK$76,0))-BL28</f>
        <v>0</v>
      </c>
      <c r="BM61" s="63">
        <f>+INDEX('MRR Schedule Summary'!$B$58:$BK$58,MATCH(BM$8,'MRR Schedule Summary'!$B$76:$BK$76,0))-BM28</f>
        <v>0</v>
      </c>
      <c r="BN61" s="63">
        <f>+INDEX('MRR Schedule Summary'!$B$58:$BK$58,MATCH(BN$8,'MRR Schedule Summary'!$B$76:$BK$76,0))-BN28</f>
        <v>0</v>
      </c>
      <c r="BO61" s="63">
        <f>+INDEX('MRR Schedule Summary'!$B$58:$BK$58,MATCH(BO$8,'MRR Schedule Summary'!$B$76:$BK$76,0))-BO28</f>
        <v>0</v>
      </c>
      <c r="BP61" s="63">
        <f>+INDEX('MRR Schedule Summary'!$B$58:$BK$58,MATCH(BP$8,'MRR Schedule Summary'!$B$76:$BK$76,0))-BP28</f>
        <v>0</v>
      </c>
      <c r="BQ61" s="63">
        <f>+INDEX('MRR Schedule Summary'!$B$58:$BK$58,MATCH(BQ$8,'MRR Schedule Summary'!$B$76:$BK$76,0))-BQ28</f>
        <v>0</v>
      </c>
      <c r="BR61" s="63">
        <f>+INDEX('MRR Schedule Summary'!$B$58:$BK$58,MATCH(BR$8,'MRR Schedule Summary'!$B$76:$BK$76,0))-BR28</f>
        <v>0</v>
      </c>
      <c r="BS61" s="63">
        <f>+INDEX('MRR Schedule Summary'!$B$58:$BK$58,MATCH(BS$8,'MRR Schedule Summary'!$B$76:$BK$76,0))-BS28</f>
        <v>0</v>
      </c>
      <c r="BT61" s="63">
        <f>+INDEX('MRR Schedule Summary'!$B$58:$BK$58,MATCH(BT$8,'MRR Schedule Summary'!$B$76:$BK$76,0))-BT28</f>
        <v>0</v>
      </c>
      <c r="BU61" s="63">
        <f>+INDEX('MRR Schedule Summary'!$B$58:$BK$58,MATCH(BU$8,'MRR Schedule Summary'!$B$76:$BK$76,0))-BU28</f>
        <v>0</v>
      </c>
      <c r="BV61" s="63">
        <f>+INDEX('MRR Schedule Summary'!$B$58:$BK$58,MATCH(BV$8,'MRR Schedule Summary'!$B$76:$BK$76,0))-BV28</f>
        <v>0</v>
      </c>
      <c r="BW61" s="63">
        <f>+INDEX('MRR Schedule Summary'!$B$58:$BK$58,MATCH(BW$8,'MRR Schedule Summary'!$B$76:$BK$76,0))-BW28</f>
        <v>0</v>
      </c>
      <c r="BX61" s="63">
        <f>+INDEX('MRR Schedule Summary'!$B$58:$BK$58,MATCH(BX$8,'MRR Schedule Summary'!$B$76:$BK$76,0))-BX28</f>
        <v>0</v>
      </c>
      <c r="BY61" s="63">
        <f>+INDEX('MRR Schedule Summary'!$B$58:$BK$58,MATCH(BY$8,'MRR Schedule Summary'!$B$76:$BK$76,0))-BY28</f>
        <v>0</v>
      </c>
      <c r="BZ61" s="63">
        <f>+INDEX('MRR Schedule Summary'!$B$58:$BK$58,MATCH(BZ$8,'MRR Schedule Summary'!$B$76:$BK$76,0))-BZ28</f>
        <v>0</v>
      </c>
      <c r="CA61" s="63">
        <f>+INDEX('MRR Schedule Summary'!$B$58:$BK$58,MATCH(CA$8,'MRR Schedule Summary'!$B$76:$BK$76,0))-CA28</f>
        <v>0</v>
      </c>
      <c r="CB61" s="63">
        <f>+INDEX('MRR Schedule Summary'!$B$58:$BK$58,MATCH(CB$8,'MRR Schedule Summary'!$B$76:$BK$76,0))-CB28</f>
        <v>0</v>
      </c>
      <c r="CC61" s="63">
        <f>+INDEX('MRR Schedule Summary'!$B$58:$BK$58,MATCH(CC$8,'MRR Schedule Summary'!$B$76:$BK$76,0))-CC28</f>
        <v>0</v>
      </c>
      <c r="CD61" s="63">
        <f>+INDEX('MRR Schedule Summary'!$B$58:$BK$58,MATCH(CD$8,'MRR Schedule Summary'!$B$76:$BK$76,0))-CD28</f>
        <v>0</v>
      </c>
      <c r="CE61" s="63">
        <f>+INDEX('MRR Schedule Summary'!$B$58:$BK$58,MATCH(CE$8,'MRR Schedule Summary'!$B$76:$BK$76,0))-CE28</f>
        <v>0</v>
      </c>
      <c r="CF61" s="63">
        <f>+INDEX('MRR Schedule Summary'!$B$58:$BK$58,MATCH(CF$8,'MRR Schedule Summary'!$B$76:$BK$76,0))-CF28</f>
        <v>0</v>
      </c>
      <c r="CG61" s="63">
        <f>+INDEX('MRR Schedule Summary'!$B$58:$BK$58,MATCH(CG$8,'MRR Schedule Summary'!$B$76:$BK$76,0))-CG28</f>
        <v>0</v>
      </c>
      <c r="CH61" s="63">
        <f>+INDEX('MRR Schedule Summary'!$B$58:$BK$58,MATCH(CH$8,'MRR Schedule Summary'!$B$76:$BK$76,0))-CH28</f>
        <v>0</v>
      </c>
      <c r="CI61" s="63">
        <f>+INDEX('MRR Schedule Summary'!$B$58:$BK$58,MATCH(CI$8,'MRR Schedule Summary'!$B$76:$BK$76,0))-CI28</f>
        <v>0</v>
      </c>
      <c r="CJ61" s="63">
        <f>+INDEX('MRR Schedule Summary'!$B$58:$BK$58,MATCH(CJ$8,'MRR Schedule Summary'!$B$76:$BK$76,0))-CJ28</f>
        <v>0</v>
      </c>
      <c r="CK61" s="63">
        <f>+INDEX('MRR Schedule Summary'!$B$58:$BK$58,MATCH(CK$8,'MRR Schedule Summary'!$B$76:$BK$76,0))-CK28</f>
        <v>0</v>
      </c>
    </row>
    <row r="62" spans="2:89" x14ac:dyDescent="0.2">
      <c r="B62" s="1" t="s">
        <v>41</v>
      </c>
      <c r="D62" s="63">
        <f ca="1">+SUM(OFFSET(INDEX($AD52:$CF52,MATCH(D$8,$AD$8:$CF$8,0)),,,,-12))-D52</f>
        <v>0</v>
      </c>
      <c r="E62" s="63">
        <f ca="1">+SUM(OFFSET(INDEX($AD52:$CF52,MATCH(E$8,$AD$8:$CF$8,0)),,,,-12))-E52</f>
        <v>0</v>
      </c>
      <c r="F62" s="63">
        <f ca="1">+SUM(OFFSET(INDEX($AD52:$CF52,MATCH(F$8,$AD$8:$CF$8,0)),,,,-12))-F52</f>
        <v>0</v>
      </c>
      <c r="G62" s="63">
        <f ca="1">+SUM(OFFSET(INDEX($AD52:$CL52,MATCH(G$8,$AD$8:$CL$8,0)),,,,-12))-G52</f>
        <v>0</v>
      </c>
      <c r="I62" s="63"/>
      <c r="J62" s="63">
        <f t="shared" ref="J62:V62" si="76">J52-SUMIFS($AD52:$BT52,$AD$36:$BT$36,J$36)</f>
        <v>0</v>
      </c>
      <c r="K62" s="63">
        <f t="shared" si="76"/>
        <v>0</v>
      </c>
      <c r="L62" s="63">
        <f t="shared" si="76"/>
        <v>0</v>
      </c>
      <c r="M62" s="63">
        <f t="shared" si="76"/>
        <v>0</v>
      </c>
      <c r="N62" s="63">
        <f t="shared" si="76"/>
        <v>0</v>
      </c>
      <c r="O62" s="63">
        <f t="shared" si="76"/>
        <v>0</v>
      </c>
      <c r="P62" s="63">
        <f t="shared" si="76"/>
        <v>0</v>
      </c>
      <c r="Q62" s="63">
        <f t="shared" si="76"/>
        <v>0</v>
      </c>
      <c r="R62" s="63">
        <f t="shared" si="76"/>
        <v>0</v>
      </c>
      <c r="S62" s="63">
        <f t="shared" si="76"/>
        <v>0</v>
      </c>
      <c r="T62" s="63">
        <f t="shared" si="76"/>
        <v>0</v>
      </c>
      <c r="U62" s="63">
        <f t="shared" si="76"/>
        <v>0</v>
      </c>
      <c r="V62" s="63">
        <f t="shared" si="76"/>
        <v>0</v>
      </c>
      <c r="W62" s="63">
        <f>W52-SUMIFS($AD52:$CF52,$AD$36:$CF$36,W$36)</f>
        <v>0</v>
      </c>
      <c r="X62" s="63">
        <f>X52-SUMIFS($AD52:$CF52,$AD$36:$CF$36,X$36)</f>
        <v>0</v>
      </c>
      <c r="Y62" s="63">
        <f>Y52-SUMIFS($AD52:$CF52,$AD$36:$CF$36,Y$36)</f>
        <v>0</v>
      </c>
      <c r="Z62" s="63">
        <f>Z52-SUMIFS($AD52:$CF52,$AD$36:$CF$36,Z$36)</f>
        <v>0</v>
      </c>
      <c r="AA62" s="63">
        <f>AA52-SUMIFS($AD52:$CL52,$AD$36:$CL$36,AA$36)</f>
        <v>0</v>
      </c>
      <c r="AB62" s="63">
        <f>AB52-SUMIFS($AD52:$CL52,$AD$36:$CL$36,AB$36)</f>
        <v>0</v>
      </c>
      <c r="AE62" s="63">
        <f>('Cons TrioMobil | Monthly'!P256*-1*AE51)-AE52</f>
        <v>0</v>
      </c>
      <c r="AF62" s="63">
        <f>('Cons TrioMobil | Monthly'!Q256*-1*AF51)-AF52</f>
        <v>0</v>
      </c>
      <c r="AG62" s="63">
        <f>('Cons TrioMobil | Monthly'!R256*-1*AG51)-AG52</f>
        <v>0</v>
      </c>
      <c r="AH62" s="63">
        <f>('Cons TrioMobil | Monthly'!S256*-1*AH51)-AH52</f>
        <v>0</v>
      </c>
      <c r="AI62" s="63">
        <f>('Cons TrioMobil | Monthly'!T256*-1*AI51)-AI52</f>
        <v>0</v>
      </c>
      <c r="AJ62" s="63">
        <f>('Cons TrioMobil | Monthly'!U256*-1*AJ51)-AJ52</f>
        <v>0</v>
      </c>
      <c r="AK62" s="63">
        <f>('Cons TrioMobil | Monthly'!V256*-1*AK51)-AK52</f>
        <v>0</v>
      </c>
      <c r="AL62" s="63">
        <f>('Cons TrioMobil | Monthly'!W256*-1*AL51)-AL52</f>
        <v>0</v>
      </c>
      <c r="AM62" s="63">
        <f>('Cons TrioMobil | Monthly'!X256*-1*AM51)-AM52</f>
        <v>0</v>
      </c>
      <c r="AN62" s="63">
        <f>('Cons TrioMobil | Monthly'!Y256*-1*AN51)-AN52</f>
        <v>0</v>
      </c>
      <c r="AO62" s="63">
        <f>('Cons TrioMobil | Monthly'!Z256*-1*AO51)-AO52</f>
        <v>0</v>
      </c>
      <c r="AP62" s="63">
        <f>('Cons TrioMobil | Monthly'!AA256*-1*AP51)-AP52</f>
        <v>0</v>
      </c>
      <c r="AQ62" s="63">
        <f>('Cons TrioMobil | Monthly'!AB256*-1*AQ51)-AQ52</f>
        <v>0</v>
      </c>
      <c r="AR62" s="63">
        <f>('Cons TrioMobil | Monthly'!AC256*-1*AR51)-AR52</f>
        <v>0</v>
      </c>
      <c r="AS62" s="63">
        <f>('Cons TrioMobil | Monthly'!AD256*-1*AS51)-AS52</f>
        <v>0</v>
      </c>
      <c r="AT62" s="63">
        <f>('Cons TrioMobil | Monthly'!AE256*-1*AT51)-AT52</f>
        <v>0</v>
      </c>
      <c r="AU62" s="63">
        <f>('Cons TrioMobil | Monthly'!AF256*-1*AU51)-AU52</f>
        <v>0</v>
      </c>
      <c r="AV62" s="63">
        <f>('Cons TrioMobil | Monthly'!AG256*-1*AV51)-AV52</f>
        <v>0</v>
      </c>
      <c r="AW62" s="63">
        <f>('Cons TrioMobil | Monthly'!AH256*-1*AW51)-AW52</f>
        <v>0</v>
      </c>
      <c r="AX62" s="63">
        <f>('Cons TrioMobil | Monthly'!AI256*-1*AX51)-AX52</f>
        <v>0</v>
      </c>
      <c r="AY62" s="63">
        <f>('Cons TrioMobil | Monthly'!AJ256*-1*AY51)-AY52</f>
        <v>0</v>
      </c>
      <c r="AZ62" s="63">
        <f>('Cons TrioMobil | Monthly'!AK256*-1*AZ51)-AZ52</f>
        <v>0</v>
      </c>
      <c r="BA62" s="63">
        <f>('Cons TrioMobil | Monthly'!AL256*-1*BA51)-BA52</f>
        <v>0</v>
      </c>
      <c r="BB62" s="63">
        <f>('Cons TrioMobil | Monthly'!AM256*-1*BB51)-BB52</f>
        <v>0</v>
      </c>
      <c r="BC62" s="63">
        <f>('Cons TrioMobil | Monthly'!AN256*-1*BC51)-BC52</f>
        <v>0</v>
      </c>
      <c r="BD62" s="63">
        <f>('Cons TrioMobil | Monthly'!AO256*-1*BD51)-BD52</f>
        <v>0</v>
      </c>
      <c r="BE62" s="63">
        <f>('Cons TrioMobil | Monthly'!AP256*-1*BE51)-BE52</f>
        <v>0</v>
      </c>
      <c r="BF62" s="63">
        <f>('Cons TrioMobil | Monthly'!AQ256*-1*BF51)-BF52</f>
        <v>0</v>
      </c>
      <c r="BG62" s="63">
        <f>('Cons TrioMobil | Monthly'!AR256*-1*BG51)-BG52</f>
        <v>0</v>
      </c>
      <c r="BH62" s="63">
        <f>('Cons TrioMobil | Monthly'!AS256*-1*BH51)-BH52</f>
        <v>0</v>
      </c>
      <c r="BI62" s="63">
        <f>('Cons TrioMobil | Monthly'!AT256*-1*BI51)-BI52</f>
        <v>0</v>
      </c>
      <c r="BJ62" s="63">
        <f>('Cons TrioMobil | Monthly'!AU256*-1*BJ51)-BJ52</f>
        <v>0</v>
      </c>
      <c r="BK62" s="63">
        <f>('Cons TrioMobil | Monthly'!AV256*-1*BK51)-BK52</f>
        <v>0</v>
      </c>
      <c r="BL62" s="63">
        <f>('Cons TrioMobil | Monthly'!AW256*-1*BL51)-BL52</f>
        <v>0</v>
      </c>
      <c r="BM62" s="63">
        <f>('Cons TrioMobil | Monthly'!AX256*-1*BM51)-BM52</f>
        <v>0</v>
      </c>
      <c r="BN62" s="63">
        <f>('Cons TrioMobil | Monthly'!AY256*-1*BN51)-BN52</f>
        <v>0</v>
      </c>
      <c r="BO62" s="63">
        <f>('Cons TrioMobil | Monthly'!AZ256*-1*BO51)-BO52</f>
        <v>0</v>
      </c>
      <c r="BP62" s="63">
        <f>('Cons TrioMobil | Monthly'!BA256*-1*BP51)-BP52</f>
        <v>0</v>
      </c>
      <c r="BQ62" s="63">
        <f>('Cons TrioMobil | Monthly'!BB256*-1*BQ51)-BQ52</f>
        <v>0</v>
      </c>
      <c r="BR62" s="63">
        <f>('Cons TrioMobil | Monthly'!BC256*-1*BR51)-BR52</f>
        <v>0</v>
      </c>
      <c r="BS62" s="63">
        <f>('Cons TrioMobil | Monthly'!BD256*-1*BS51)-BS52</f>
        <v>0</v>
      </c>
      <c r="BT62" s="63">
        <f>('Cons TrioMobil | Monthly'!BE256*-1*BT51)-BT52</f>
        <v>0</v>
      </c>
      <c r="BU62" s="63">
        <f>('Cons TrioMobil | Monthly'!BF256*-1*BU51)-BU52</f>
        <v>0</v>
      </c>
      <c r="BV62" s="63">
        <f>('Cons TrioMobil | Monthly'!BG256*-1*BV51)-BV52</f>
        <v>0</v>
      </c>
      <c r="BW62" s="63">
        <f>('Cons TrioMobil | Monthly'!BH256*-1*BW51)-BW52</f>
        <v>0</v>
      </c>
      <c r="BX62" s="63">
        <f>('Cons TrioMobil | Monthly'!BI256*-1*BX51)-BX52</f>
        <v>0</v>
      </c>
      <c r="BY62" s="63">
        <f>('Cons TrioMobil | Monthly'!BJ256*-1*BY51)-BY52</f>
        <v>0</v>
      </c>
      <c r="BZ62" s="63">
        <f>('Cons TrioMobil | Monthly'!BK256*-1*BZ51)-BZ52</f>
        <v>0</v>
      </c>
      <c r="CA62" s="63">
        <f>('Cons TrioMobil | Monthly'!BL256*-1*CA51)-CA52</f>
        <v>0</v>
      </c>
      <c r="CB62" s="63">
        <f>('Cons TrioMobil | Monthly'!BM256*-1*CB51)-CB52</f>
        <v>0</v>
      </c>
      <c r="CC62" s="63">
        <f>('Cons TrioMobil | Monthly'!BN256*-1*CC51)-CC52</f>
        <v>0</v>
      </c>
      <c r="CD62" s="63">
        <f>('Cons TrioMobil | Monthly'!BO256*-1*CD51)-CD52</f>
        <v>0</v>
      </c>
      <c r="CE62" s="63">
        <f>('Cons TrioMobil | Monthly'!BP256*-1*CE51)-CE52</f>
        <v>0</v>
      </c>
      <c r="CF62" s="63">
        <f>('Cons TrioMobil | Monthly'!BQ256*-1*CF51)-CF52</f>
        <v>0</v>
      </c>
      <c r="CG62" s="63">
        <f>('Cons TrioMobil | Monthly'!BR256*-1*CG51)-CG52</f>
        <v>0</v>
      </c>
      <c r="CH62" s="63">
        <f>('Cons TrioMobil | Monthly'!BS256*-1*CH51)-CH52</f>
        <v>0</v>
      </c>
      <c r="CI62" s="63">
        <f>('Cons TrioMobil | Monthly'!BT256*-1*CI51)-CI52</f>
        <v>0</v>
      </c>
      <c r="CJ62" s="63">
        <f>('Cons TrioMobil | Monthly'!BU256*-1*CJ51)-CJ52</f>
        <v>0</v>
      </c>
      <c r="CK62" s="63">
        <f>('Cons TrioMobil | Monthly'!BV256*-1*CK51)-CK52</f>
        <v>0</v>
      </c>
    </row>
    <row r="63" spans="2:89" x14ac:dyDescent="0.2">
      <c r="B63" s="1" t="s">
        <v>42</v>
      </c>
      <c r="D63" s="63">
        <f ca="1">((D44/12)*D56)-D52</f>
        <v>0</v>
      </c>
      <c r="E63" s="63">
        <f t="shared" ref="E63:G63" ca="1" si="77">((E44/12)*E56)-E52</f>
        <v>0</v>
      </c>
      <c r="F63" s="63">
        <f t="shared" ca="1" si="77"/>
        <v>0</v>
      </c>
      <c r="G63" s="63">
        <f t="shared" ca="1" si="77"/>
        <v>0</v>
      </c>
      <c r="J63" s="63">
        <f t="shared" ref="J63:AB63" si="78">((J44/12)*J56)-J52</f>
        <v>0</v>
      </c>
      <c r="K63" s="63">
        <f t="shared" si="78"/>
        <v>0</v>
      </c>
      <c r="L63" s="63">
        <f t="shared" si="78"/>
        <v>0</v>
      </c>
      <c r="M63" s="63">
        <f t="shared" si="78"/>
        <v>0</v>
      </c>
      <c r="N63" s="63">
        <f t="shared" si="78"/>
        <v>0</v>
      </c>
      <c r="O63" s="63">
        <f t="shared" si="78"/>
        <v>0</v>
      </c>
      <c r="P63" s="63">
        <f t="shared" si="78"/>
        <v>0</v>
      </c>
      <c r="Q63" s="63">
        <f t="shared" si="78"/>
        <v>0</v>
      </c>
      <c r="R63" s="63">
        <f t="shared" si="78"/>
        <v>0</v>
      </c>
      <c r="S63" s="63">
        <f t="shared" si="78"/>
        <v>0</v>
      </c>
      <c r="T63" s="63">
        <f t="shared" si="78"/>
        <v>0</v>
      </c>
      <c r="U63" s="63">
        <f t="shared" si="78"/>
        <v>0</v>
      </c>
      <c r="V63" s="63">
        <f t="shared" si="78"/>
        <v>0</v>
      </c>
      <c r="W63" s="63">
        <f t="shared" si="78"/>
        <v>0</v>
      </c>
      <c r="X63" s="63">
        <f t="shared" si="78"/>
        <v>0</v>
      </c>
      <c r="Y63" s="63">
        <f t="shared" si="78"/>
        <v>0</v>
      </c>
      <c r="Z63" s="63">
        <f t="shared" si="78"/>
        <v>0</v>
      </c>
      <c r="AA63" s="63">
        <f t="shared" si="78"/>
        <v>0</v>
      </c>
      <c r="AB63" s="63">
        <f t="shared" si="78"/>
        <v>0</v>
      </c>
      <c r="AE63" s="63">
        <f t="shared" ref="AE63:CK63" si="79">((AE44/12)*AE56)-AE52</f>
        <v>0</v>
      </c>
      <c r="AF63" s="63">
        <f t="shared" si="79"/>
        <v>0</v>
      </c>
      <c r="AG63" s="63">
        <f t="shared" si="79"/>
        <v>0</v>
      </c>
      <c r="AH63" s="63">
        <f t="shared" si="79"/>
        <v>0</v>
      </c>
      <c r="AI63" s="63">
        <f t="shared" si="79"/>
        <v>0</v>
      </c>
      <c r="AJ63" s="63">
        <f t="shared" si="79"/>
        <v>0</v>
      </c>
      <c r="AK63" s="63">
        <f t="shared" si="79"/>
        <v>0</v>
      </c>
      <c r="AL63" s="63">
        <f t="shared" si="79"/>
        <v>0</v>
      </c>
      <c r="AM63" s="63">
        <f t="shared" si="79"/>
        <v>0</v>
      </c>
      <c r="AN63" s="63">
        <f t="shared" si="79"/>
        <v>0</v>
      </c>
      <c r="AO63" s="63">
        <f t="shared" si="79"/>
        <v>0</v>
      </c>
      <c r="AP63" s="63">
        <f t="shared" si="79"/>
        <v>0</v>
      </c>
      <c r="AQ63" s="63">
        <f t="shared" si="79"/>
        <v>0</v>
      </c>
      <c r="AR63" s="63">
        <f t="shared" si="79"/>
        <v>0</v>
      </c>
      <c r="AS63" s="63">
        <f t="shared" si="79"/>
        <v>0</v>
      </c>
      <c r="AT63" s="63">
        <f t="shared" si="79"/>
        <v>0</v>
      </c>
      <c r="AU63" s="63">
        <f t="shared" si="79"/>
        <v>0</v>
      </c>
      <c r="AV63" s="63">
        <f t="shared" si="79"/>
        <v>0</v>
      </c>
      <c r="AW63" s="63">
        <f t="shared" si="79"/>
        <v>0</v>
      </c>
      <c r="AX63" s="63">
        <f t="shared" si="79"/>
        <v>0</v>
      </c>
      <c r="AY63" s="63">
        <f t="shared" si="79"/>
        <v>0</v>
      </c>
      <c r="AZ63" s="63">
        <f t="shared" si="79"/>
        <v>0</v>
      </c>
      <c r="BA63" s="63">
        <f t="shared" si="79"/>
        <v>0</v>
      </c>
      <c r="BB63" s="63">
        <f t="shared" si="79"/>
        <v>0</v>
      </c>
      <c r="BC63" s="63">
        <f t="shared" si="79"/>
        <v>0</v>
      </c>
      <c r="BD63" s="63">
        <f t="shared" si="79"/>
        <v>0</v>
      </c>
      <c r="BE63" s="63">
        <f t="shared" si="79"/>
        <v>0</v>
      </c>
      <c r="BF63" s="63">
        <f t="shared" si="79"/>
        <v>0</v>
      </c>
      <c r="BG63" s="63">
        <f t="shared" si="79"/>
        <v>0</v>
      </c>
      <c r="BH63" s="63">
        <f t="shared" si="79"/>
        <v>0</v>
      </c>
      <c r="BI63" s="63">
        <f t="shared" si="79"/>
        <v>0</v>
      </c>
      <c r="BJ63" s="63">
        <f t="shared" si="79"/>
        <v>0</v>
      </c>
      <c r="BK63" s="63">
        <f t="shared" si="79"/>
        <v>0</v>
      </c>
      <c r="BL63" s="63">
        <f t="shared" si="79"/>
        <v>0</v>
      </c>
      <c r="BM63" s="63">
        <f t="shared" si="79"/>
        <v>0</v>
      </c>
      <c r="BN63" s="63">
        <f t="shared" si="79"/>
        <v>0</v>
      </c>
      <c r="BO63" s="63">
        <f t="shared" si="79"/>
        <v>0</v>
      </c>
      <c r="BP63" s="63">
        <f t="shared" si="79"/>
        <v>0</v>
      </c>
      <c r="BQ63" s="63">
        <f t="shared" si="79"/>
        <v>0</v>
      </c>
      <c r="BR63" s="63">
        <f t="shared" si="79"/>
        <v>0</v>
      </c>
      <c r="BS63" s="63">
        <f t="shared" si="79"/>
        <v>0</v>
      </c>
      <c r="BT63" s="63">
        <f t="shared" si="79"/>
        <v>0</v>
      </c>
      <c r="BU63" s="63">
        <f t="shared" si="79"/>
        <v>0</v>
      </c>
      <c r="BV63" s="63">
        <f t="shared" si="79"/>
        <v>0</v>
      </c>
      <c r="BW63" s="63">
        <f t="shared" si="79"/>
        <v>0</v>
      </c>
      <c r="BX63" s="63">
        <f t="shared" si="79"/>
        <v>0</v>
      </c>
      <c r="BY63" s="63">
        <f t="shared" si="79"/>
        <v>0</v>
      </c>
      <c r="BZ63" s="63">
        <f t="shared" si="79"/>
        <v>0</v>
      </c>
      <c r="CA63" s="63">
        <f t="shared" si="79"/>
        <v>0</v>
      </c>
      <c r="CB63" s="63">
        <f t="shared" si="79"/>
        <v>0</v>
      </c>
      <c r="CC63" s="63">
        <f t="shared" si="79"/>
        <v>0</v>
      </c>
      <c r="CD63" s="63">
        <f t="shared" si="79"/>
        <v>0</v>
      </c>
      <c r="CE63" s="63">
        <f t="shared" si="79"/>
        <v>0</v>
      </c>
      <c r="CF63" s="63">
        <f t="shared" si="79"/>
        <v>0</v>
      </c>
      <c r="CG63" s="63">
        <f t="shared" si="79"/>
        <v>0</v>
      </c>
      <c r="CH63" s="63">
        <f t="shared" si="79"/>
        <v>0</v>
      </c>
      <c r="CI63" s="63">
        <f t="shared" si="79"/>
        <v>0</v>
      </c>
      <c r="CJ63" s="63">
        <f t="shared" si="79"/>
        <v>0</v>
      </c>
      <c r="CK63" s="63">
        <f t="shared" si="79"/>
        <v>0</v>
      </c>
    </row>
    <row r="65" spans="6:89" x14ac:dyDescent="0.2">
      <c r="AD65" s="64">
        <v>44197</v>
      </c>
      <c r="AE65" s="64">
        <f>+EDATE(AD65,1)</f>
        <v>44228</v>
      </c>
      <c r="AF65" s="64">
        <f t="shared" ref="AF65:CK65" si="80">+EDATE(AE65,1)</f>
        <v>44256</v>
      </c>
      <c r="AG65" s="64">
        <f t="shared" si="80"/>
        <v>44287</v>
      </c>
      <c r="AH65" s="64">
        <f t="shared" si="80"/>
        <v>44317</v>
      </c>
      <c r="AI65" s="64">
        <f t="shared" si="80"/>
        <v>44348</v>
      </c>
      <c r="AJ65" s="64">
        <f t="shared" si="80"/>
        <v>44378</v>
      </c>
      <c r="AK65" s="64">
        <f t="shared" si="80"/>
        <v>44409</v>
      </c>
      <c r="AL65" s="64">
        <f t="shared" si="80"/>
        <v>44440</v>
      </c>
      <c r="AM65" s="64">
        <f t="shared" si="80"/>
        <v>44470</v>
      </c>
      <c r="AN65" s="64">
        <f t="shared" si="80"/>
        <v>44501</v>
      </c>
      <c r="AO65" s="64">
        <f t="shared" si="80"/>
        <v>44531</v>
      </c>
      <c r="AP65" s="64">
        <f t="shared" si="80"/>
        <v>44562</v>
      </c>
      <c r="AQ65" s="64">
        <f t="shared" si="80"/>
        <v>44593</v>
      </c>
      <c r="AR65" s="64">
        <f t="shared" si="80"/>
        <v>44621</v>
      </c>
      <c r="AS65" s="64">
        <f t="shared" si="80"/>
        <v>44652</v>
      </c>
      <c r="AT65" s="64">
        <f t="shared" si="80"/>
        <v>44682</v>
      </c>
      <c r="AU65" s="64">
        <f t="shared" si="80"/>
        <v>44713</v>
      </c>
      <c r="AV65" s="64">
        <f t="shared" si="80"/>
        <v>44743</v>
      </c>
      <c r="AW65" s="64">
        <f t="shared" si="80"/>
        <v>44774</v>
      </c>
      <c r="AX65" s="64">
        <f t="shared" si="80"/>
        <v>44805</v>
      </c>
      <c r="AY65" s="64">
        <f t="shared" si="80"/>
        <v>44835</v>
      </c>
      <c r="AZ65" s="64">
        <f t="shared" si="80"/>
        <v>44866</v>
      </c>
      <c r="BA65" s="64">
        <f t="shared" si="80"/>
        <v>44896</v>
      </c>
      <c r="BB65" s="64">
        <f t="shared" si="80"/>
        <v>44927</v>
      </c>
      <c r="BC65" s="64">
        <f t="shared" si="80"/>
        <v>44958</v>
      </c>
      <c r="BD65" s="64">
        <f t="shared" si="80"/>
        <v>44986</v>
      </c>
      <c r="BE65" s="64">
        <f t="shared" si="80"/>
        <v>45017</v>
      </c>
      <c r="BF65" s="64">
        <f t="shared" si="80"/>
        <v>45047</v>
      </c>
      <c r="BG65" s="64">
        <f t="shared" si="80"/>
        <v>45078</v>
      </c>
      <c r="BH65" s="64">
        <f t="shared" si="80"/>
        <v>45108</v>
      </c>
      <c r="BI65" s="64">
        <f t="shared" si="80"/>
        <v>45139</v>
      </c>
      <c r="BJ65" s="64">
        <f t="shared" si="80"/>
        <v>45170</v>
      </c>
      <c r="BK65" s="64">
        <f t="shared" si="80"/>
        <v>45200</v>
      </c>
      <c r="BL65" s="64">
        <f t="shared" si="80"/>
        <v>45231</v>
      </c>
      <c r="BM65" s="64">
        <f t="shared" si="80"/>
        <v>45261</v>
      </c>
      <c r="BN65" s="64">
        <f t="shared" si="80"/>
        <v>45292</v>
      </c>
      <c r="BO65" s="64">
        <f t="shared" si="80"/>
        <v>45323</v>
      </c>
      <c r="BP65" s="64">
        <f t="shared" si="80"/>
        <v>45352</v>
      </c>
      <c r="BQ65" s="64">
        <f t="shared" si="80"/>
        <v>45383</v>
      </c>
      <c r="BR65" s="64">
        <f t="shared" si="80"/>
        <v>45413</v>
      </c>
      <c r="BS65" s="64">
        <f t="shared" si="80"/>
        <v>45444</v>
      </c>
      <c r="BT65" s="64">
        <f t="shared" si="80"/>
        <v>45474</v>
      </c>
      <c r="BU65" s="64">
        <f t="shared" si="80"/>
        <v>45505</v>
      </c>
      <c r="BV65" s="64">
        <f t="shared" si="80"/>
        <v>45536</v>
      </c>
      <c r="BW65" s="64">
        <f t="shared" si="80"/>
        <v>45566</v>
      </c>
      <c r="BX65" s="64">
        <f t="shared" si="80"/>
        <v>45597</v>
      </c>
      <c r="BY65" s="64">
        <f t="shared" si="80"/>
        <v>45627</v>
      </c>
      <c r="BZ65" s="64">
        <f t="shared" si="80"/>
        <v>45658</v>
      </c>
      <c r="CA65" s="64">
        <f t="shared" si="80"/>
        <v>45689</v>
      </c>
      <c r="CB65" s="64">
        <f t="shared" si="80"/>
        <v>45717</v>
      </c>
      <c r="CC65" s="64">
        <f t="shared" si="80"/>
        <v>45748</v>
      </c>
      <c r="CD65" s="64">
        <f t="shared" si="80"/>
        <v>45778</v>
      </c>
      <c r="CE65" s="64">
        <f t="shared" si="80"/>
        <v>45809</v>
      </c>
      <c r="CF65" s="64">
        <f t="shared" si="80"/>
        <v>45839</v>
      </c>
      <c r="CG65" s="64">
        <f t="shared" si="80"/>
        <v>45870</v>
      </c>
      <c r="CH65" s="64">
        <f t="shared" si="80"/>
        <v>45901</v>
      </c>
      <c r="CI65" s="64">
        <f t="shared" si="80"/>
        <v>45931</v>
      </c>
      <c r="CJ65" s="64">
        <f t="shared" si="80"/>
        <v>45962</v>
      </c>
      <c r="CK65" s="64">
        <f t="shared" si="80"/>
        <v>45992</v>
      </c>
    </row>
    <row r="66" spans="6:89" x14ac:dyDescent="0.2">
      <c r="G66" s="16">
        <f>+SUM(BZ10:CE11)</f>
        <v>3684436.4789013341</v>
      </c>
    </row>
    <row r="67" spans="6:89" x14ac:dyDescent="0.2">
      <c r="G67" s="65">
        <f>+'Cons TrioMobil | Monthly'!BY24</f>
        <v>0.75533729119445414</v>
      </c>
    </row>
    <row r="68" spans="6:89" x14ac:dyDescent="0.2">
      <c r="G68" s="66">
        <f>+G66*G67</f>
        <v>2782992.2695513661</v>
      </c>
    </row>
    <row r="70" spans="6:89" x14ac:dyDescent="0.2">
      <c r="G70" s="16">
        <f>+SUM(BZ27:CE27)</f>
        <v>-1365</v>
      </c>
    </row>
    <row r="71" spans="6:89" x14ac:dyDescent="0.2">
      <c r="G71" s="67">
        <f ca="1">1+G70/G28</f>
        <v>0.88817891373801916</v>
      </c>
    </row>
    <row r="72" spans="6:89" x14ac:dyDescent="0.2">
      <c r="G72" s="54">
        <v>5</v>
      </c>
    </row>
    <row r="73" spans="6:89" x14ac:dyDescent="0.2">
      <c r="F73" s="1" t="s">
        <v>43</v>
      </c>
      <c r="G73" s="66">
        <f>+G68*G72</f>
        <v>13914961.347756831</v>
      </c>
    </row>
    <row r="74" spans="6:89" x14ac:dyDescent="0.2">
      <c r="F74" s="1" t="s">
        <v>44</v>
      </c>
      <c r="G74" s="15">
        <f>+SUM(BZ52:CE52)</f>
        <v>4257008.9758059932</v>
      </c>
    </row>
    <row r="75" spans="6:89" x14ac:dyDescent="0.2">
      <c r="F75" s="1" t="s">
        <v>45</v>
      </c>
      <c r="G75" s="68">
        <f>+G73/G74</f>
        <v>3.2687178784071667</v>
      </c>
    </row>
  </sheetData>
  <pageMargins left="0.25" right="0.25" top="0.25" bottom="0.25" header="0.25" footer="0.2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309D-F862-4B63-AE19-FADDBA68B5B4}">
  <sheetPr>
    <tabColor theme="5" tint="0.59999389629810485"/>
  </sheetPr>
  <dimension ref="B2:CK63"/>
  <sheetViews>
    <sheetView showGridLines="0" zoomScale="80" zoomScaleNormal="80" workbookViewId="0">
      <pane xSplit="2" ySplit="8" topLeftCell="D30" activePane="bottomRight" state="frozen"/>
      <selection pane="topRight"/>
      <selection pane="bottomLeft"/>
      <selection pane="bottomRight"/>
    </sheetView>
  </sheetViews>
  <sheetFormatPr defaultColWidth="8.85546875" defaultRowHeight="12" outlineLevelRow="2" outlineLevelCol="1" x14ac:dyDescent="0.2"/>
  <cols>
    <col min="1" max="1" width="2.5703125" style="1" customWidth="1"/>
    <col min="2" max="2" width="35.5703125" style="1" bestFit="1" customWidth="1"/>
    <col min="3" max="3" width="12.140625" style="1" hidden="1" customWidth="1" outlineLevel="1"/>
    <col min="4" max="4" width="12.140625" style="1" customWidth="1" collapsed="1"/>
    <col min="5" max="7" width="12.140625" style="1" customWidth="1"/>
    <col min="8" max="8" width="3.42578125" style="1" customWidth="1"/>
    <col min="9" max="13" width="12.140625" style="1" customWidth="1" outlineLevel="1"/>
    <col min="14" max="28" width="12.140625" style="1" customWidth="1"/>
    <col min="29" max="29" width="3.42578125" style="1" customWidth="1"/>
    <col min="30" max="30" width="12.140625" style="1" customWidth="1" outlineLevel="1"/>
    <col min="31" max="41" width="12.5703125" style="1" customWidth="1" outlineLevel="1"/>
    <col min="42" max="65" width="12.5703125" style="1" customWidth="1"/>
    <col min="66" max="66" width="13.140625" style="1" customWidth="1"/>
    <col min="67" max="88" width="12.5703125" style="1" bestFit="1" customWidth="1"/>
    <col min="89" max="89" width="13.5703125" style="1" bestFit="1" customWidth="1"/>
    <col min="90" max="90" width="2.5703125" style="1" customWidth="1"/>
    <col min="91" max="16384" width="8.85546875" style="1"/>
  </cols>
  <sheetData>
    <row r="2" spans="2:89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2:89" ht="12.75" thickBot="1" x14ac:dyDescent="0.25">
      <c r="B3" s="4" t="s">
        <v>46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5" spans="2:89" ht="14.25" x14ac:dyDescent="0.35">
      <c r="B5" s="5"/>
      <c r="C5" s="6" t="str">
        <f>C6&amp;" " &amp;YEAR(C8)</f>
        <v>Q4 2021</v>
      </c>
      <c r="D5" s="6" t="str">
        <f>D6&amp;" " &amp;YEAR(D8)</f>
        <v>Q4 2022</v>
      </c>
      <c r="E5" s="6" t="str">
        <f>E6&amp;" " &amp;YEAR(E8)</f>
        <v>Q4 2023</v>
      </c>
      <c r="F5" s="6" t="str">
        <f>F6&amp;" " &amp;YEAR(F8)</f>
        <v>Q4 2024</v>
      </c>
      <c r="G5" s="7" t="str">
        <f>G6&amp;" " &amp;YEAR(G8)</f>
        <v>TTM 2025</v>
      </c>
      <c r="H5" s="8"/>
      <c r="I5" s="9" t="str">
        <f>I6&amp;" " &amp;YEAR(I8)</f>
        <v>Q1 2021</v>
      </c>
      <c r="J5" s="9" t="str">
        <f t="shared" ref="J5:AB5" si="0">J6&amp;" " &amp;YEAR(J8)</f>
        <v>Q2 2021</v>
      </c>
      <c r="K5" s="9" t="str">
        <f t="shared" si="0"/>
        <v>Q3 2021</v>
      </c>
      <c r="L5" s="9" t="str">
        <f t="shared" si="0"/>
        <v>Q4 2021</v>
      </c>
      <c r="M5" s="9" t="str">
        <f t="shared" si="0"/>
        <v>Q1 2022</v>
      </c>
      <c r="N5" s="9" t="str">
        <f t="shared" si="0"/>
        <v>Q2 2022</v>
      </c>
      <c r="O5" s="9" t="str">
        <f t="shared" si="0"/>
        <v>Q3 2022</v>
      </c>
      <c r="P5" s="9" t="str">
        <f t="shared" si="0"/>
        <v>Q4 2022</v>
      </c>
      <c r="Q5" s="9" t="str">
        <f t="shared" si="0"/>
        <v>Q1 2023</v>
      </c>
      <c r="R5" s="9" t="str">
        <f t="shared" si="0"/>
        <v>Q2 2023</v>
      </c>
      <c r="S5" s="9" t="str">
        <f t="shared" si="0"/>
        <v>Q3 2023</v>
      </c>
      <c r="T5" s="9" t="str">
        <f t="shared" si="0"/>
        <v>Q4 2023</v>
      </c>
      <c r="U5" s="9" t="str">
        <f t="shared" si="0"/>
        <v>Q1 2024</v>
      </c>
      <c r="V5" s="9" t="str">
        <f t="shared" si="0"/>
        <v>Q2 2024</v>
      </c>
      <c r="W5" s="9" t="str">
        <f t="shared" si="0"/>
        <v>Q3 2024</v>
      </c>
      <c r="X5" s="9" t="str">
        <f t="shared" si="0"/>
        <v>Q4 2024</v>
      </c>
      <c r="Y5" s="9" t="str">
        <f t="shared" si="0"/>
        <v>Q1 2025</v>
      </c>
      <c r="Z5" s="9" t="str">
        <f t="shared" si="0"/>
        <v>Q2 2025</v>
      </c>
      <c r="AA5" s="9" t="str">
        <f t="shared" si="0"/>
        <v>Q3 2025</v>
      </c>
      <c r="AB5" s="9" t="str">
        <f t="shared" si="0"/>
        <v>Q4 2025</v>
      </c>
      <c r="AC5" s="10"/>
      <c r="AD5" s="9" t="str">
        <f>AD6&amp;" " &amp;YEAR(AD8)</f>
        <v>Q1 2021</v>
      </c>
      <c r="AE5" s="9" t="str">
        <f t="shared" ref="AE5:CK5" si="1">AE6&amp;" " &amp;YEAR(AE8)</f>
        <v>Q1 2021</v>
      </c>
      <c r="AF5" s="9" t="str">
        <f t="shared" si="1"/>
        <v>Q1 2021</v>
      </c>
      <c r="AG5" s="9" t="str">
        <f t="shared" si="1"/>
        <v>Q2 2021</v>
      </c>
      <c r="AH5" s="9" t="str">
        <f t="shared" si="1"/>
        <v>Q2 2021</v>
      </c>
      <c r="AI5" s="9" t="str">
        <f t="shared" si="1"/>
        <v>Q2 2021</v>
      </c>
      <c r="AJ5" s="9" t="str">
        <f t="shared" si="1"/>
        <v>Q3 2021</v>
      </c>
      <c r="AK5" s="9" t="str">
        <f t="shared" si="1"/>
        <v>Q3 2021</v>
      </c>
      <c r="AL5" s="9" t="str">
        <f t="shared" si="1"/>
        <v>Q3 2021</v>
      </c>
      <c r="AM5" s="9" t="str">
        <f t="shared" si="1"/>
        <v>Q4 2021</v>
      </c>
      <c r="AN5" s="9" t="str">
        <f t="shared" si="1"/>
        <v>Q4 2021</v>
      </c>
      <c r="AO5" s="9" t="str">
        <f t="shared" si="1"/>
        <v>Q4 2021</v>
      </c>
      <c r="AP5" s="9" t="str">
        <f t="shared" si="1"/>
        <v>Q1 2022</v>
      </c>
      <c r="AQ5" s="9" t="str">
        <f t="shared" si="1"/>
        <v>Q1 2022</v>
      </c>
      <c r="AR5" s="9" t="str">
        <f t="shared" si="1"/>
        <v>Q1 2022</v>
      </c>
      <c r="AS5" s="9" t="str">
        <f t="shared" si="1"/>
        <v>Q2 2022</v>
      </c>
      <c r="AT5" s="9" t="str">
        <f t="shared" si="1"/>
        <v>Q2 2022</v>
      </c>
      <c r="AU5" s="9" t="str">
        <f t="shared" si="1"/>
        <v>Q2 2022</v>
      </c>
      <c r="AV5" s="9" t="str">
        <f t="shared" si="1"/>
        <v>Q3 2022</v>
      </c>
      <c r="AW5" s="9" t="str">
        <f t="shared" si="1"/>
        <v>Q3 2022</v>
      </c>
      <c r="AX5" s="9" t="str">
        <f t="shared" si="1"/>
        <v>Q3 2022</v>
      </c>
      <c r="AY5" s="9" t="str">
        <f t="shared" si="1"/>
        <v>Q4 2022</v>
      </c>
      <c r="AZ5" s="9" t="str">
        <f t="shared" si="1"/>
        <v>Q4 2022</v>
      </c>
      <c r="BA5" s="9" t="str">
        <f t="shared" si="1"/>
        <v>Q4 2022</v>
      </c>
      <c r="BB5" s="9" t="str">
        <f t="shared" si="1"/>
        <v>Q1 2023</v>
      </c>
      <c r="BC5" s="9" t="str">
        <f t="shared" si="1"/>
        <v>Q1 2023</v>
      </c>
      <c r="BD5" s="9" t="str">
        <f t="shared" si="1"/>
        <v>Q1 2023</v>
      </c>
      <c r="BE5" s="9" t="str">
        <f t="shared" si="1"/>
        <v>Q2 2023</v>
      </c>
      <c r="BF5" s="9" t="str">
        <f t="shared" si="1"/>
        <v>Q2 2023</v>
      </c>
      <c r="BG5" s="9" t="str">
        <f t="shared" si="1"/>
        <v>Q2 2023</v>
      </c>
      <c r="BH5" s="9" t="str">
        <f t="shared" si="1"/>
        <v>Q3 2023</v>
      </c>
      <c r="BI5" s="9" t="str">
        <f t="shared" si="1"/>
        <v>Q3 2023</v>
      </c>
      <c r="BJ5" s="9" t="str">
        <f t="shared" si="1"/>
        <v>Q3 2023</v>
      </c>
      <c r="BK5" s="9" t="str">
        <f t="shared" si="1"/>
        <v>Q4 2023</v>
      </c>
      <c r="BL5" s="9" t="str">
        <f t="shared" si="1"/>
        <v>Q4 2023</v>
      </c>
      <c r="BM5" s="9" t="str">
        <f t="shared" si="1"/>
        <v>Q4 2023</v>
      </c>
      <c r="BN5" s="9" t="str">
        <f t="shared" si="1"/>
        <v>Q1 2024</v>
      </c>
      <c r="BO5" s="9" t="str">
        <f t="shared" si="1"/>
        <v>Q1 2024</v>
      </c>
      <c r="BP5" s="9" t="str">
        <f t="shared" si="1"/>
        <v>Q1 2024</v>
      </c>
      <c r="BQ5" s="9" t="str">
        <f t="shared" si="1"/>
        <v>Q2 2024</v>
      </c>
      <c r="BR5" s="9" t="str">
        <f t="shared" si="1"/>
        <v>Q2 2024</v>
      </c>
      <c r="BS5" s="9" t="str">
        <f t="shared" si="1"/>
        <v>Q2 2024</v>
      </c>
      <c r="BT5" s="9" t="str">
        <f t="shared" si="1"/>
        <v>Q3 2024</v>
      </c>
      <c r="BU5" s="9" t="str">
        <f t="shared" si="1"/>
        <v>Q3 2024</v>
      </c>
      <c r="BV5" s="9" t="str">
        <f t="shared" si="1"/>
        <v>Q3 2024</v>
      </c>
      <c r="BW5" s="9" t="str">
        <f t="shared" si="1"/>
        <v>Q4 2024</v>
      </c>
      <c r="BX5" s="9" t="str">
        <f t="shared" si="1"/>
        <v>Q4 2024</v>
      </c>
      <c r="BY5" s="9" t="str">
        <f t="shared" si="1"/>
        <v>Q4 2024</v>
      </c>
      <c r="BZ5" s="9" t="str">
        <f t="shared" si="1"/>
        <v>Q1 2025</v>
      </c>
      <c r="CA5" s="9" t="str">
        <f t="shared" si="1"/>
        <v>Q1 2025</v>
      </c>
      <c r="CB5" s="9" t="str">
        <f t="shared" si="1"/>
        <v>Q1 2025</v>
      </c>
      <c r="CC5" s="9" t="str">
        <f t="shared" si="1"/>
        <v>Q2 2025</v>
      </c>
      <c r="CD5" s="9" t="str">
        <f t="shared" si="1"/>
        <v>Q2 2025</v>
      </c>
      <c r="CE5" s="9" t="str">
        <f t="shared" si="1"/>
        <v>Q2 2025</v>
      </c>
      <c r="CF5" s="9" t="str">
        <f t="shared" si="1"/>
        <v>Q3 2025</v>
      </c>
      <c r="CG5" s="9" t="str">
        <f t="shared" si="1"/>
        <v>Q3 2025</v>
      </c>
      <c r="CH5" s="9" t="str">
        <f t="shared" si="1"/>
        <v>Q3 2025</v>
      </c>
      <c r="CI5" s="9" t="str">
        <f t="shared" si="1"/>
        <v>Q4 2025</v>
      </c>
      <c r="CJ5" s="9" t="str">
        <f t="shared" si="1"/>
        <v>Q4 2025</v>
      </c>
      <c r="CK5" s="9" t="str">
        <f t="shared" si="1"/>
        <v>Q4 2025</v>
      </c>
    </row>
    <row r="6" spans="2:89" ht="14.25" x14ac:dyDescent="0.35">
      <c r="B6" s="5"/>
      <c r="C6" s="9" t="s">
        <v>2</v>
      </c>
      <c r="D6" s="9" t="s">
        <v>2</v>
      </c>
      <c r="E6" s="9" t="s">
        <v>2</v>
      </c>
      <c r="F6" s="9" t="s">
        <v>2</v>
      </c>
      <c r="G6" s="11" t="s">
        <v>3</v>
      </c>
      <c r="H6" s="8"/>
      <c r="I6" s="9" t="s">
        <v>4</v>
      </c>
      <c r="J6" s="9" t="s">
        <v>5</v>
      </c>
      <c r="K6" s="9" t="s">
        <v>6</v>
      </c>
      <c r="L6" s="9" t="s">
        <v>2</v>
      </c>
      <c r="M6" s="9" t="s">
        <v>4</v>
      </c>
      <c r="N6" s="9" t="s">
        <v>5</v>
      </c>
      <c r="O6" s="9" t="s">
        <v>6</v>
      </c>
      <c r="P6" s="9" t="s">
        <v>2</v>
      </c>
      <c r="Q6" s="9" t="s">
        <v>4</v>
      </c>
      <c r="R6" s="9" t="s">
        <v>5</v>
      </c>
      <c r="S6" s="9" t="s">
        <v>6</v>
      </c>
      <c r="T6" s="9" t="s">
        <v>2</v>
      </c>
      <c r="U6" s="9" t="s">
        <v>4</v>
      </c>
      <c r="V6" s="9" t="s">
        <v>5</v>
      </c>
      <c r="W6" s="9" t="s">
        <v>6</v>
      </c>
      <c r="X6" s="9" t="s">
        <v>2</v>
      </c>
      <c r="Y6" s="9" t="s">
        <v>4</v>
      </c>
      <c r="Z6" s="9" t="s">
        <v>5</v>
      </c>
      <c r="AA6" s="9" t="s">
        <v>6</v>
      </c>
      <c r="AB6" s="9" t="s">
        <v>2</v>
      </c>
      <c r="AC6" s="10"/>
      <c r="AD6" s="9" t="s">
        <v>4</v>
      </c>
      <c r="AE6" s="9" t="s">
        <v>4</v>
      </c>
      <c r="AF6" s="9" t="s">
        <v>4</v>
      </c>
      <c r="AG6" s="9" t="s">
        <v>5</v>
      </c>
      <c r="AH6" s="9" t="s">
        <v>5</v>
      </c>
      <c r="AI6" s="9" t="s">
        <v>5</v>
      </c>
      <c r="AJ6" s="9" t="s">
        <v>6</v>
      </c>
      <c r="AK6" s="9" t="s">
        <v>6</v>
      </c>
      <c r="AL6" s="9" t="s">
        <v>6</v>
      </c>
      <c r="AM6" s="9" t="s">
        <v>2</v>
      </c>
      <c r="AN6" s="9" t="s">
        <v>2</v>
      </c>
      <c r="AO6" s="9" t="s">
        <v>2</v>
      </c>
      <c r="AP6" s="9" t="s">
        <v>4</v>
      </c>
      <c r="AQ6" s="9" t="s">
        <v>4</v>
      </c>
      <c r="AR6" s="9" t="s">
        <v>4</v>
      </c>
      <c r="AS6" s="9" t="s">
        <v>5</v>
      </c>
      <c r="AT6" s="9" t="s">
        <v>5</v>
      </c>
      <c r="AU6" s="9" t="s">
        <v>5</v>
      </c>
      <c r="AV6" s="9" t="s">
        <v>6</v>
      </c>
      <c r="AW6" s="9" t="s">
        <v>6</v>
      </c>
      <c r="AX6" s="9" t="s">
        <v>6</v>
      </c>
      <c r="AY6" s="9" t="s">
        <v>2</v>
      </c>
      <c r="AZ6" s="9" t="s">
        <v>2</v>
      </c>
      <c r="BA6" s="9" t="s">
        <v>2</v>
      </c>
      <c r="BB6" s="9" t="s">
        <v>4</v>
      </c>
      <c r="BC6" s="9" t="s">
        <v>4</v>
      </c>
      <c r="BD6" s="9" t="s">
        <v>4</v>
      </c>
      <c r="BE6" s="9" t="s">
        <v>5</v>
      </c>
      <c r="BF6" s="9" t="s">
        <v>5</v>
      </c>
      <c r="BG6" s="9" t="s">
        <v>5</v>
      </c>
      <c r="BH6" s="9" t="s">
        <v>6</v>
      </c>
      <c r="BI6" s="9" t="s">
        <v>6</v>
      </c>
      <c r="BJ6" s="9" t="s">
        <v>6</v>
      </c>
      <c r="BK6" s="9" t="s">
        <v>2</v>
      </c>
      <c r="BL6" s="9" t="s">
        <v>2</v>
      </c>
      <c r="BM6" s="9" t="s">
        <v>2</v>
      </c>
      <c r="BN6" s="9" t="s">
        <v>4</v>
      </c>
      <c r="BO6" s="9" t="s">
        <v>4</v>
      </c>
      <c r="BP6" s="9" t="s">
        <v>4</v>
      </c>
      <c r="BQ6" s="9" t="s">
        <v>5</v>
      </c>
      <c r="BR6" s="9" t="s">
        <v>5</v>
      </c>
      <c r="BS6" s="9" t="s">
        <v>5</v>
      </c>
      <c r="BT6" s="9" t="s">
        <v>6</v>
      </c>
      <c r="BU6" s="9" t="s">
        <v>6</v>
      </c>
      <c r="BV6" s="9" t="s">
        <v>6</v>
      </c>
      <c r="BW6" s="9" t="s">
        <v>2</v>
      </c>
      <c r="BX6" s="9" t="s">
        <v>2</v>
      </c>
      <c r="BY6" s="9" t="s">
        <v>2</v>
      </c>
      <c r="BZ6" s="9" t="s">
        <v>4</v>
      </c>
      <c r="CA6" s="9" t="s">
        <v>4</v>
      </c>
      <c r="CB6" s="9" t="s">
        <v>4</v>
      </c>
      <c r="CC6" s="9" t="s">
        <v>5</v>
      </c>
      <c r="CD6" s="9" t="s">
        <v>5</v>
      </c>
      <c r="CE6" s="9" t="s">
        <v>5</v>
      </c>
      <c r="CF6" s="9" t="s">
        <v>6</v>
      </c>
      <c r="CG6" s="9" t="s">
        <v>6</v>
      </c>
      <c r="CH6" s="9" t="s">
        <v>6</v>
      </c>
      <c r="CI6" s="9" t="s">
        <v>2</v>
      </c>
      <c r="CJ6" s="9" t="s">
        <v>2</v>
      </c>
      <c r="CK6" s="9" t="s">
        <v>2</v>
      </c>
    </row>
    <row r="7" spans="2:89" ht="14.25" outlineLevel="1" x14ac:dyDescent="0.35">
      <c r="B7" s="5"/>
      <c r="C7" s="9">
        <f>YEAR(C8)</f>
        <v>2021</v>
      </c>
      <c r="D7" s="9">
        <f>YEAR(D8)</f>
        <v>2022</v>
      </c>
      <c r="E7" s="9">
        <f>YEAR(E8)</f>
        <v>2023</v>
      </c>
      <c r="F7" s="9">
        <f>YEAR(F8)</f>
        <v>2024</v>
      </c>
      <c r="G7" s="11">
        <f>YEAR(G8)</f>
        <v>2025</v>
      </c>
      <c r="H7" s="8"/>
      <c r="I7" s="9">
        <f>YEAR(I8)</f>
        <v>2021</v>
      </c>
      <c r="J7" s="9">
        <f t="shared" ref="J7:CD7" si="2">YEAR(J8)</f>
        <v>2021</v>
      </c>
      <c r="K7" s="9">
        <f t="shared" si="2"/>
        <v>2021</v>
      </c>
      <c r="L7" s="9">
        <f t="shared" si="2"/>
        <v>2021</v>
      </c>
      <c r="M7" s="9">
        <f t="shared" si="2"/>
        <v>2022</v>
      </c>
      <c r="N7" s="9">
        <f t="shared" si="2"/>
        <v>2022</v>
      </c>
      <c r="O7" s="9">
        <f t="shared" si="2"/>
        <v>2022</v>
      </c>
      <c r="P7" s="9">
        <f t="shared" si="2"/>
        <v>2022</v>
      </c>
      <c r="Q7" s="9">
        <f t="shared" si="2"/>
        <v>2023</v>
      </c>
      <c r="R7" s="9">
        <f t="shared" si="2"/>
        <v>2023</v>
      </c>
      <c r="S7" s="9">
        <f t="shared" si="2"/>
        <v>2023</v>
      </c>
      <c r="T7" s="9">
        <f t="shared" si="2"/>
        <v>2023</v>
      </c>
      <c r="U7" s="9">
        <f t="shared" si="2"/>
        <v>2024</v>
      </c>
      <c r="V7" s="9">
        <f t="shared" si="2"/>
        <v>2024</v>
      </c>
      <c r="W7" s="9">
        <f t="shared" si="2"/>
        <v>2024</v>
      </c>
      <c r="X7" s="9">
        <f t="shared" si="2"/>
        <v>2024</v>
      </c>
      <c r="Y7" s="9">
        <f t="shared" si="2"/>
        <v>2025</v>
      </c>
      <c r="Z7" s="9">
        <f t="shared" si="2"/>
        <v>2025</v>
      </c>
      <c r="AA7" s="9">
        <f t="shared" si="2"/>
        <v>2025</v>
      </c>
      <c r="AB7" s="9">
        <f t="shared" si="2"/>
        <v>2025</v>
      </c>
      <c r="AC7" s="10"/>
      <c r="AD7" s="9">
        <f t="shared" si="2"/>
        <v>2021</v>
      </c>
      <c r="AE7" s="9">
        <f t="shared" si="2"/>
        <v>2021</v>
      </c>
      <c r="AF7" s="9">
        <f t="shared" si="2"/>
        <v>2021</v>
      </c>
      <c r="AG7" s="9">
        <f t="shared" si="2"/>
        <v>2021</v>
      </c>
      <c r="AH7" s="9">
        <f t="shared" si="2"/>
        <v>2021</v>
      </c>
      <c r="AI7" s="9">
        <f t="shared" si="2"/>
        <v>2021</v>
      </c>
      <c r="AJ7" s="9">
        <f t="shared" si="2"/>
        <v>2021</v>
      </c>
      <c r="AK7" s="9">
        <f t="shared" si="2"/>
        <v>2021</v>
      </c>
      <c r="AL7" s="9">
        <f t="shared" si="2"/>
        <v>2021</v>
      </c>
      <c r="AM7" s="9">
        <f t="shared" si="2"/>
        <v>2021</v>
      </c>
      <c r="AN7" s="9">
        <f t="shared" si="2"/>
        <v>2021</v>
      </c>
      <c r="AO7" s="9">
        <f t="shared" si="2"/>
        <v>2021</v>
      </c>
      <c r="AP7" s="9">
        <f t="shared" si="2"/>
        <v>2022</v>
      </c>
      <c r="AQ7" s="9">
        <f t="shared" si="2"/>
        <v>2022</v>
      </c>
      <c r="AR7" s="9">
        <f t="shared" si="2"/>
        <v>2022</v>
      </c>
      <c r="AS7" s="9">
        <f t="shared" si="2"/>
        <v>2022</v>
      </c>
      <c r="AT7" s="9">
        <f t="shared" si="2"/>
        <v>2022</v>
      </c>
      <c r="AU7" s="9">
        <f t="shared" si="2"/>
        <v>2022</v>
      </c>
      <c r="AV7" s="9">
        <f t="shared" si="2"/>
        <v>2022</v>
      </c>
      <c r="AW7" s="9">
        <f t="shared" si="2"/>
        <v>2022</v>
      </c>
      <c r="AX7" s="9">
        <f t="shared" si="2"/>
        <v>2022</v>
      </c>
      <c r="AY7" s="9">
        <f t="shared" si="2"/>
        <v>2022</v>
      </c>
      <c r="AZ7" s="9">
        <f t="shared" si="2"/>
        <v>2022</v>
      </c>
      <c r="BA7" s="9">
        <f t="shared" si="2"/>
        <v>2022</v>
      </c>
      <c r="BB7" s="9">
        <f t="shared" si="2"/>
        <v>2023</v>
      </c>
      <c r="BC7" s="9">
        <f t="shared" si="2"/>
        <v>2023</v>
      </c>
      <c r="BD7" s="9">
        <f t="shared" si="2"/>
        <v>2023</v>
      </c>
      <c r="BE7" s="9">
        <f t="shared" si="2"/>
        <v>2023</v>
      </c>
      <c r="BF7" s="9">
        <f t="shared" si="2"/>
        <v>2023</v>
      </c>
      <c r="BG7" s="9">
        <f t="shared" si="2"/>
        <v>2023</v>
      </c>
      <c r="BH7" s="9">
        <f t="shared" si="2"/>
        <v>2023</v>
      </c>
      <c r="BI7" s="9">
        <f t="shared" si="2"/>
        <v>2023</v>
      </c>
      <c r="BJ7" s="9">
        <f t="shared" si="2"/>
        <v>2023</v>
      </c>
      <c r="BK7" s="9">
        <f t="shared" si="2"/>
        <v>2023</v>
      </c>
      <c r="BL7" s="9">
        <f t="shared" si="2"/>
        <v>2023</v>
      </c>
      <c r="BM7" s="9">
        <f t="shared" si="2"/>
        <v>2023</v>
      </c>
      <c r="BN7" s="9">
        <f t="shared" si="2"/>
        <v>2024</v>
      </c>
      <c r="BO7" s="9">
        <f t="shared" si="2"/>
        <v>2024</v>
      </c>
      <c r="BP7" s="9">
        <f t="shared" si="2"/>
        <v>2024</v>
      </c>
      <c r="BQ7" s="9">
        <f t="shared" si="2"/>
        <v>2024</v>
      </c>
      <c r="BR7" s="9">
        <f t="shared" si="2"/>
        <v>2024</v>
      </c>
      <c r="BS7" s="9">
        <f t="shared" si="2"/>
        <v>2024</v>
      </c>
      <c r="BT7" s="9">
        <f t="shared" si="2"/>
        <v>2024</v>
      </c>
      <c r="BU7" s="9">
        <f t="shared" si="2"/>
        <v>2024</v>
      </c>
      <c r="BV7" s="9">
        <f t="shared" si="2"/>
        <v>2024</v>
      </c>
      <c r="BW7" s="9">
        <f t="shared" si="2"/>
        <v>2024</v>
      </c>
      <c r="BX7" s="9">
        <f t="shared" si="2"/>
        <v>2024</v>
      </c>
      <c r="BY7" s="9">
        <f t="shared" si="2"/>
        <v>2024</v>
      </c>
      <c r="BZ7" s="9">
        <f t="shared" si="2"/>
        <v>2025</v>
      </c>
      <c r="CA7" s="9">
        <f t="shared" si="2"/>
        <v>2025</v>
      </c>
      <c r="CB7" s="9">
        <f t="shared" si="2"/>
        <v>2025</v>
      </c>
      <c r="CC7" s="9">
        <f t="shared" si="2"/>
        <v>2025</v>
      </c>
      <c r="CD7" s="9">
        <f t="shared" si="2"/>
        <v>2025</v>
      </c>
      <c r="CE7" s="9">
        <f t="shared" ref="CE7:CK7" si="3">YEAR(CE8)</f>
        <v>2025</v>
      </c>
      <c r="CF7" s="9">
        <f t="shared" si="3"/>
        <v>2025</v>
      </c>
      <c r="CG7" s="9">
        <f t="shared" si="3"/>
        <v>2025</v>
      </c>
      <c r="CH7" s="9">
        <f t="shared" si="3"/>
        <v>2025</v>
      </c>
      <c r="CI7" s="9">
        <f t="shared" si="3"/>
        <v>2025</v>
      </c>
      <c r="CJ7" s="9">
        <f t="shared" si="3"/>
        <v>2025</v>
      </c>
      <c r="CK7" s="9">
        <f t="shared" si="3"/>
        <v>2025</v>
      </c>
    </row>
    <row r="8" spans="2:89" ht="14.25" x14ac:dyDescent="0.35">
      <c r="B8" s="5" t="s">
        <v>47</v>
      </c>
      <c r="C8" s="69">
        <v>44561</v>
      </c>
      <c r="D8" s="12">
        <f>EOMONTH(C8,12)</f>
        <v>44926</v>
      </c>
      <c r="E8" s="12">
        <f>EOMONTH(D8,12)</f>
        <v>45291</v>
      </c>
      <c r="F8" s="12">
        <f>EOMONTH(E8,12)</f>
        <v>45657</v>
      </c>
      <c r="G8" s="13">
        <f>EOMONTH(F8,12)</f>
        <v>46022</v>
      </c>
      <c r="H8" s="8"/>
      <c r="I8" s="12">
        <v>44286</v>
      </c>
      <c r="J8" s="12">
        <f>EOMONTH(I8,3)</f>
        <v>44377</v>
      </c>
      <c r="K8" s="12">
        <f t="shared" ref="K8:V8" si="4">EOMONTH(J8,3)</f>
        <v>44469</v>
      </c>
      <c r="L8" s="12">
        <f t="shared" si="4"/>
        <v>44561</v>
      </c>
      <c r="M8" s="12">
        <f t="shared" si="4"/>
        <v>44651</v>
      </c>
      <c r="N8" s="12">
        <f t="shared" si="4"/>
        <v>44742</v>
      </c>
      <c r="O8" s="12">
        <f t="shared" si="4"/>
        <v>44834</v>
      </c>
      <c r="P8" s="12">
        <f t="shared" si="4"/>
        <v>44926</v>
      </c>
      <c r="Q8" s="12">
        <f t="shared" si="4"/>
        <v>45016</v>
      </c>
      <c r="R8" s="12">
        <f t="shared" si="4"/>
        <v>45107</v>
      </c>
      <c r="S8" s="12">
        <f t="shared" si="4"/>
        <v>45199</v>
      </c>
      <c r="T8" s="12">
        <f t="shared" si="4"/>
        <v>45291</v>
      </c>
      <c r="U8" s="12">
        <f t="shared" si="4"/>
        <v>45382</v>
      </c>
      <c r="V8" s="12">
        <f t="shared" si="4"/>
        <v>45473</v>
      </c>
      <c r="W8" s="12">
        <f>EOMONTH(V8,3)</f>
        <v>45565</v>
      </c>
      <c r="X8" s="12">
        <v>45657</v>
      </c>
      <c r="Y8" s="12">
        <v>45747</v>
      </c>
      <c r="Z8" s="12">
        <v>45838</v>
      </c>
      <c r="AA8" s="12">
        <v>45930</v>
      </c>
      <c r="AB8" s="12">
        <v>46022</v>
      </c>
      <c r="AC8" s="14"/>
      <c r="AD8" s="12">
        <v>44227</v>
      </c>
      <c r="AE8" s="12">
        <f>EOMONTH(AD8,1)</f>
        <v>44255</v>
      </c>
      <c r="AF8" s="12">
        <f t="shared" ref="AF8:CK8" si="5">EOMONTH(AE8,1)</f>
        <v>44286</v>
      </c>
      <c r="AG8" s="12">
        <f t="shared" si="5"/>
        <v>44316</v>
      </c>
      <c r="AH8" s="12">
        <f t="shared" si="5"/>
        <v>44347</v>
      </c>
      <c r="AI8" s="12">
        <f t="shared" si="5"/>
        <v>44377</v>
      </c>
      <c r="AJ8" s="12">
        <f t="shared" si="5"/>
        <v>44408</v>
      </c>
      <c r="AK8" s="12">
        <f t="shared" si="5"/>
        <v>44439</v>
      </c>
      <c r="AL8" s="12">
        <f t="shared" si="5"/>
        <v>44469</v>
      </c>
      <c r="AM8" s="12">
        <f t="shared" si="5"/>
        <v>44500</v>
      </c>
      <c r="AN8" s="12">
        <f t="shared" si="5"/>
        <v>44530</v>
      </c>
      <c r="AO8" s="12">
        <f t="shared" si="5"/>
        <v>44561</v>
      </c>
      <c r="AP8" s="12">
        <f t="shared" si="5"/>
        <v>44592</v>
      </c>
      <c r="AQ8" s="12">
        <f t="shared" si="5"/>
        <v>44620</v>
      </c>
      <c r="AR8" s="12">
        <f t="shared" si="5"/>
        <v>44651</v>
      </c>
      <c r="AS8" s="12">
        <f t="shared" si="5"/>
        <v>44681</v>
      </c>
      <c r="AT8" s="12">
        <f t="shared" si="5"/>
        <v>44712</v>
      </c>
      <c r="AU8" s="12">
        <f t="shared" si="5"/>
        <v>44742</v>
      </c>
      <c r="AV8" s="12">
        <f t="shared" si="5"/>
        <v>44773</v>
      </c>
      <c r="AW8" s="12">
        <f t="shared" si="5"/>
        <v>44804</v>
      </c>
      <c r="AX8" s="12">
        <f t="shared" si="5"/>
        <v>44834</v>
      </c>
      <c r="AY8" s="12">
        <f t="shared" si="5"/>
        <v>44865</v>
      </c>
      <c r="AZ8" s="12">
        <f t="shared" si="5"/>
        <v>44895</v>
      </c>
      <c r="BA8" s="12">
        <f t="shared" si="5"/>
        <v>44926</v>
      </c>
      <c r="BB8" s="12">
        <f t="shared" si="5"/>
        <v>44957</v>
      </c>
      <c r="BC8" s="12">
        <f t="shared" si="5"/>
        <v>44985</v>
      </c>
      <c r="BD8" s="12">
        <f t="shared" si="5"/>
        <v>45016</v>
      </c>
      <c r="BE8" s="12">
        <f t="shared" si="5"/>
        <v>45046</v>
      </c>
      <c r="BF8" s="12">
        <f t="shared" si="5"/>
        <v>45077</v>
      </c>
      <c r="BG8" s="12">
        <f t="shared" si="5"/>
        <v>45107</v>
      </c>
      <c r="BH8" s="12">
        <f t="shared" si="5"/>
        <v>45138</v>
      </c>
      <c r="BI8" s="12">
        <f t="shared" si="5"/>
        <v>45169</v>
      </c>
      <c r="BJ8" s="12">
        <f t="shared" si="5"/>
        <v>45199</v>
      </c>
      <c r="BK8" s="12">
        <f t="shared" si="5"/>
        <v>45230</v>
      </c>
      <c r="BL8" s="12">
        <f t="shared" si="5"/>
        <v>45260</v>
      </c>
      <c r="BM8" s="12">
        <f t="shared" si="5"/>
        <v>45291</v>
      </c>
      <c r="BN8" s="12">
        <f t="shared" si="5"/>
        <v>45322</v>
      </c>
      <c r="BO8" s="12">
        <f t="shared" si="5"/>
        <v>45351</v>
      </c>
      <c r="BP8" s="12">
        <f t="shared" si="5"/>
        <v>45382</v>
      </c>
      <c r="BQ8" s="12">
        <f t="shared" si="5"/>
        <v>45412</v>
      </c>
      <c r="BR8" s="12">
        <f t="shared" si="5"/>
        <v>45443</v>
      </c>
      <c r="BS8" s="12">
        <f t="shared" si="5"/>
        <v>45473</v>
      </c>
      <c r="BT8" s="12">
        <f t="shared" si="5"/>
        <v>45504</v>
      </c>
      <c r="BU8" s="12">
        <f t="shared" si="5"/>
        <v>45535</v>
      </c>
      <c r="BV8" s="12">
        <f t="shared" si="5"/>
        <v>45565</v>
      </c>
      <c r="BW8" s="12">
        <f t="shared" si="5"/>
        <v>45596</v>
      </c>
      <c r="BX8" s="12">
        <f t="shared" si="5"/>
        <v>45626</v>
      </c>
      <c r="BY8" s="12">
        <f t="shared" si="5"/>
        <v>45657</v>
      </c>
      <c r="BZ8" s="12">
        <f t="shared" si="5"/>
        <v>45688</v>
      </c>
      <c r="CA8" s="12">
        <f t="shared" si="5"/>
        <v>45716</v>
      </c>
      <c r="CB8" s="12">
        <f t="shared" si="5"/>
        <v>45747</v>
      </c>
      <c r="CC8" s="12">
        <f t="shared" si="5"/>
        <v>45777</v>
      </c>
      <c r="CD8" s="12">
        <f t="shared" si="5"/>
        <v>45808</v>
      </c>
      <c r="CE8" s="12">
        <f t="shared" si="5"/>
        <v>45838</v>
      </c>
      <c r="CF8" s="12">
        <f t="shared" si="5"/>
        <v>45869</v>
      </c>
      <c r="CG8" s="12">
        <f t="shared" si="5"/>
        <v>45900</v>
      </c>
      <c r="CH8" s="12">
        <f t="shared" si="5"/>
        <v>45930</v>
      </c>
      <c r="CI8" s="12">
        <f t="shared" si="5"/>
        <v>45961</v>
      </c>
      <c r="CJ8" s="12">
        <f t="shared" si="5"/>
        <v>45991</v>
      </c>
      <c r="CK8" s="12">
        <f t="shared" si="5"/>
        <v>46022</v>
      </c>
    </row>
    <row r="9" spans="2:89" x14ac:dyDescent="0.2">
      <c r="B9" s="1" t="s">
        <v>8</v>
      </c>
      <c r="C9" s="15">
        <f>I9</f>
        <v>715138.92620300141</v>
      </c>
      <c r="D9" s="15">
        <f>+SUMIFS($AD$14:$CL$14,$AD$8:$CL$8,EOMONTH(D8,-12))</f>
        <v>1014969.6963900044</v>
      </c>
      <c r="E9" s="15">
        <f>+SUMIFS($AD$14:$CL$14,$AD$8:$CL$8,EOMONTH(E8,-12))</f>
        <v>2187670.6527328854</v>
      </c>
      <c r="F9" s="15">
        <f>+SUMIFS($AD$14:$CL$14,$AD$8:$CL$8,EOMONTH(F8,-12))</f>
        <v>3967064.7539105839</v>
      </c>
      <c r="G9" s="15">
        <f>+SUMIFS($AD$14:$CL$14,$AD$8:$CL$8,EOMONTH(G8,-12))</f>
        <v>5192351.0490795188</v>
      </c>
      <c r="I9" s="15">
        <f>AD9</f>
        <v>715138.92620300141</v>
      </c>
      <c r="J9" s="15">
        <f>I14</f>
        <v>781715.86458709452</v>
      </c>
      <c r="K9" s="15">
        <f t="shared" ref="K9:AB9" si="6">J14</f>
        <v>775623.4446830994</v>
      </c>
      <c r="L9" s="15">
        <f t="shared" si="6"/>
        <v>922160.7103695398</v>
      </c>
      <c r="M9" s="15">
        <f t="shared" si="6"/>
        <v>1014969.6963900042</v>
      </c>
      <c r="N9" s="15">
        <f t="shared" si="6"/>
        <v>1168916.6749567618</v>
      </c>
      <c r="O9" s="15">
        <f t="shared" si="6"/>
        <v>1625005.3442143418</v>
      </c>
      <c r="P9" s="15">
        <f t="shared" si="6"/>
        <v>1863009.6907019042</v>
      </c>
      <c r="Q9" s="15">
        <f t="shared" si="6"/>
        <v>2187670.6527328854</v>
      </c>
      <c r="R9" s="15">
        <f t="shared" si="6"/>
        <v>2298623.5420269724</v>
      </c>
      <c r="S9" s="15">
        <f t="shared" si="6"/>
        <v>2701022.0662480323</v>
      </c>
      <c r="T9" s="15">
        <f t="shared" si="6"/>
        <v>3537652.6907390547</v>
      </c>
      <c r="U9" s="15">
        <f t="shared" si="6"/>
        <v>3967064.7539105839</v>
      </c>
      <c r="V9" s="15">
        <f t="shared" si="6"/>
        <v>4196656.2923355456</v>
      </c>
      <c r="W9" s="15">
        <f t="shared" si="6"/>
        <v>4520232.3160631051</v>
      </c>
      <c r="X9" s="15">
        <f t="shared" si="6"/>
        <v>4855874.5649362374</v>
      </c>
      <c r="Y9" s="15">
        <f t="shared" si="6"/>
        <v>5192351.0490795197</v>
      </c>
      <c r="Z9" s="15">
        <f t="shared" si="6"/>
        <v>5633226.3292558035</v>
      </c>
      <c r="AA9" s="15">
        <f t="shared" si="6"/>
        <v>6026165.6051773159</v>
      </c>
      <c r="AB9" s="15">
        <f t="shared" si="6"/>
        <v>6791032.2444303492</v>
      </c>
      <c r="AD9" s="16">
        <f>+'MRR Schedule Summary'!C25*12</f>
        <v>715138.92620300141</v>
      </c>
      <c r="AE9" s="15">
        <f>AD14</f>
        <v>746844.42942134431</v>
      </c>
      <c r="AF9" s="15">
        <f t="shared" ref="AF9:CK9" si="7">AE14</f>
        <v>757828.39860445797</v>
      </c>
      <c r="AG9" s="15">
        <f t="shared" si="7"/>
        <v>781715.86458709463</v>
      </c>
      <c r="AH9" s="15">
        <f t="shared" si="7"/>
        <v>781152.29614656093</v>
      </c>
      <c r="AI9" s="15">
        <f t="shared" si="7"/>
        <v>785449.26535028522</v>
      </c>
      <c r="AJ9" s="15">
        <f t="shared" si="7"/>
        <v>775623.44468309951</v>
      </c>
      <c r="AK9" s="15">
        <f t="shared" si="7"/>
        <v>772449.01689049858</v>
      </c>
      <c r="AL9" s="15">
        <f t="shared" si="7"/>
        <v>810237.34548328677</v>
      </c>
      <c r="AM9" s="15">
        <f t="shared" si="7"/>
        <v>922160.71036953991</v>
      </c>
      <c r="AN9" s="15">
        <f t="shared" si="7"/>
        <v>928295.29207145888</v>
      </c>
      <c r="AO9" s="15">
        <f t="shared" si="7"/>
        <v>954004.05069771758</v>
      </c>
      <c r="AP9" s="15">
        <f t="shared" si="7"/>
        <v>1014969.6963900044</v>
      </c>
      <c r="AQ9" s="15">
        <f t="shared" si="7"/>
        <v>1029002.1322534375</v>
      </c>
      <c r="AR9" s="15">
        <f t="shared" si="7"/>
        <v>1064537.1301539273</v>
      </c>
      <c r="AS9" s="15">
        <f t="shared" si="7"/>
        <v>1168916.674956762</v>
      </c>
      <c r="AT9" s="15">
        <f t="shared" si="7"/>
        <v>1325304.6066575362</v>
      </c>
      <c r="AU9" s="15">
        <f t="shared" si="7"/>
        <v>1465727.8208512305</v>
      </c>
      <c r="AV9" s="15">
        <f t="shared" si="7"/>
        <v>1625005.3442143418</v>
      </c>
      <c r="AW9" s="15">
        <f t="shared" si="7"/>
        <v>1723494.1904472527</v>
      </c>
      <c r="AX9" s="15">
        <f t="shared" si="7"/>
        <v>1746736.1959898006</v>
      </c>
      <c r="AY9" s="15">
        <f t="shared" si="7"/>
        <v>1863009.6907019038</v>
      </c>
      <c r="AZ9" s="15">
        <f t="shared" si="7"/>
        <v>1900522.6665471308</v>
      </c>
      <c r="BA9" s="15">
        <f t="shared" si="7"/>
        <v>2023748.6733434575</v>
      </c>
      <c r="BB9" s="15">
        <f t="shared" si="7"/>
        <v>2187670.6527328854</v>
      </c>
      <c r="BC9" s="15">
        <f t="shared" si="7"/>
        <v>2186598.6562845055</v>
      </c>
      <c r="BD9" s="15">
        <f t="shared" si="7"/>
        <v>2239128.4110632706</v>
      </c>
      <c r="BE9" s="15">
        <f t="shared" si="7"/>
        <v>2298623.5420269724</v>
      </c>
      <c r="BF9" s="15">
        <f t="shared" si="7"/>
        <v>2420322.0716873519</v>
      </c>
      <c r="BG9" s="15">
        <f t="shared" si="7"/>
        <v>2530957.5484967707</v>
      </c>
      <c r="BH9" s="15">
        <f t="shared" si="7"/>
        <v>2701022.0662480323</v>
      </c>
      <c r="BI9" s="15">
        <f t="shared" si="7"/>
        <v>2787753.0714113028</v>
      </c>
      <c r="BJ9" s="15">
        <f t="shared" si="7"/>
        <v>3365437.9696104</v>
      </c>
      <c r="BK9" s="15">
        <f t="shared" si="7"/>
        <v>3537652.6907390547</v>
      </c>
      <c r="BL9" s="15">
        <f t="shared" si="7"/>
        <v>3574600.7308044266</v>
      </c>
      <c r="BM9" s="15">
        <f t="shared" si="7"/>
        <v>3660140.6802191976</v>
      </c>
      <c r="BN9" s="15">
        <f t="shared" si="7"/>
        <v>3967064.7539105839</v>
      </c>
      <c r="BO9" s="15">
        <f t="shared" si="7"/>
        <v>3953331.6388263381</v>
      </c>
      <c r="BP9" s="15">
        <f t="shared" si="7"/>
        <v>4033889.5024696859</v>
      </c>
      <c r="BQ9" s="15">
        <f t="shared" si="7"/>
        <v>4196656.2923355466</v>
      </c>
      <c r="BR9" s="15">
        <f t="shared" si="7"/>
        <v>4259815.7599234432</v>
      </c>
      <c r="BS9" s="15">
        <f t="shared" si="7"/>
        <v>4390707.6638628244</v>
      </c>
      <c r="BT9" s="15">
        <f t="shared" si="7"/>
        <v>4520232.3160631051</v>
      </c>
      <c r="BU9" s="15">
        <f t="shared" si="7"/>
        <v>4598125.5798039008</v>
      </c>
      <c r="BV9" s="15">
        <f t="shared" si="7"/>
        <v>4664616.1199653475</v>
      </c>
      <c r="BW9" s="15">
        <f t="shared" si="7"/>
        <v>4855874.5649362355</v>
      </c>
      <c r="BX9" s="15">
        <f t="shared" si="7"/>
        <v>4933820.6477165325</v>
      </c>
      <c r="BY9" s="15">
        <f t="shared" si="7"/>
        <v>5039876.517390999</v>
      </c>
      <c r="BZ9" s="15">
        <f t="shared" si="7"/>
        <v>5192351.0490795188</v>
      </c>
      <c r="CA9" s="15">
        <f t="shared" si="7"/>
        <v>5215967.955859378</v>
      </c>
      <c r="CB9" s="15">
        <f t="shared" si="7"/>
        <v>5246455.8508300027</v>
      </c>
      <c r="CC9" s="15">
        <f t="shared" si="7"/>
        <v>5633226.3292558035</v>
      </c>
      <c r="CD9" s="15">
        <f t="shared" si="7"/>
        <v>5596771.5219910238</v>
      </c>
      <c r="CE9" s="15">
        <f t="shared" si="7"/>
        <v>5730930.3776686396</v>
      </c>
      <c r="CF9" s="15">
        <f t="shared" si="7"/>
        <v>6026165.6051773159</v>
      </c>
      <c r="CG9" s="15">
        <f t="shared" si="7"/>
        <v>6284332.5170855746</v>
      </c>
      <c r="CH9" s="15">
        <f t="shared" si="7"/>
        <v>6435273.5417492315</v>
      </c>
      <c r="CI9" s="15">
        <f t="shared" si="7"/>
        <v>6791032.2444303501</v>
      </c>
      <c r="CJ9" s="15">
        <f t="shared" si="7"/>
        <v>6932392.6934214989</v>
      </c>
      <c r="CK9" s="15">
        <f t="shared" si="7"/>
        <v>7060296.9174322626</v>
      </c>
    </row>
    <row r="10" spans="2:89" x14ac:dyDescent="0.2">
      <c r="B10" s="1" t="s">
        <v>9</v>
      </c>
      <c r="C10" s="16">
        <f t="shared" ref="C10:C13" si="8">SUMIFS($I10:$W10,$I$7:$W$7,C$7)</f>
        <v>196329.33968347323</v>
      </c>
      <c r="D10" s="16">
        <f ca="1">+SUM(OFFSET(INDEX($AD10:$CL10,MATCH(D$8,$AD$8:$CL$8,0)),,,,-12))</f>
        <v>689518.12058081059</v>
      </c>
      <c r="E10" s="16">
        <f ca="1">+SUM(OFFSET(INDEX($AD10:$CL10,MATCH(E$8,$AD$8:$CL$8,0)),,,,-12))</f>
        <v>1269931.9426784352</v>
      </c>
      <c r="F10" s="16">
        <f ca="1">+SUM(OFFSET(INDEX($AD10:$CL10,MATCH(F$8,$AD$8:$CL$8,0)),,,,-12))</f>
        <v>692611.45746378251</v>
      </c>
      <c r="G10" s="16">
        <f ca="1">+SUM(OFFSET(INDEX($AD10:$CL10,MATCH(G$8,$AD$8:$CL$8,0)),,,,-12))</f>
        <v>1949466.6589486762</v>
      </c>
      <c r="I10" s="16">
        <f t="shared" ref="I10:V13" si="9">SUMIFS($AD10:$BT10,$AD$5:$BT$5,I$5)</f>
        <v>11404.370680767446</v>
      </c>
      <c r="J10" s="16">
        <f t="shared" si="9"/>
        <v>20207.816138586444</v>
      </c>
      <c r="K10" s="16">
        <f t="shared" si="9"/>
        <v>96570.778239284671</v>
      </c>
      <c r="L10" s="16">
        <f t="shared" si="9"/>
        <v>68146.374624834672</v>
      </c>
      <c r="M10" s="16">
        <f t="shared" si="9"/>
        <v>35675.524320177617</v>
      </c>
      <c r="N10" s="16">
        <f t="shared" si="9"/>
        <v>348450.21715271199</v>
      </c>
      <c r="O10" s="16">
        <f t="shared" si="9"/>
        <v>160605.3697458996</v>
      </c>
      <c r="P10" s="16">
        <f t="shared" si="9"/>
        <v>144787.00936202134</v>
      </c>
      <c r="Q10" s="16">
        <f t="shared" si="9"/>
        <v>75786.4461048019</v>
      </c>
      <c r="R10" s="16">
        <f t="shared" si="9"/>
        <v>353874.76678448392</v>
      </c>
      <c r="S10" s="16">
        <f t="shared" si="9"/>
        <v>681189.40025214769</v>
      </c>
      <c r="T10" s="16">
        <f t="shared" si="9"/>
        <v>159081.32953700214</v>
      </c>
      <c r="U10" s="16">
        <f t="shared" si="9"/>
        <v>120824.22599400899</v>
      </c>
      <c r="V10" s="16">
        <f t="shared" si="9"/>
        <v>312111.97626828298</v>
      </c>
      <c r="W10" s="16">
        <f>SUMIFS($AD10:$BV10,$AD$5:$BV$5,W$5)</f>
        <v>134400.32648064758</v>
      </c>
      <c r="X10" s="16">
        <f>SUMIFS($AD10:$BY10,$AD$5:$BY$5,X$5)</f>
        <v>125274.92872084299</v>
      </c>
      <c r="Y10" s="16">
        <f t="shared" ref="Y10:AB13" si="10">SUMIFS($AD10:$CL10,$AD$5:$CL$5,Y$5)</f>
        <v>380719.41664588114</v>
      </c>
      <c r="Z10" s="16">
        <f t="shared" si="10"/>
        <v>485167.6546023672</v>
      </c>
      <c r="AA10" s="16">
        <f t="shared" si="10"/>
        <v>492210.12919230707</v>
      </c>
      <c r="AB10" s="16">
        <f t="shared" si="10"/>
        <v>591369.45850812097</v>
      </c>
      <c r="AD10" s="16">
        <f>+'MRR Schedule Summary'!C26*12</f>
        <v>4783.650539892571</v>
      </c>
      <c r="AE10" s="16">
        <f>+'MRR Schedule Summary'!D26*12</f>
        <v>999.24215581098508</v>
      </c>
      <c r="AF10" s="16">
        <f>+'MRR Schedule Summary'!E26*12</f>
        <v>5621.4779850638888</v>
      </c>
      <c r="AG10" s="16">
        <f>+'MRR Schedule Summary'!F26*12</f>
        <v>8264.4457060301847</v>
      </c>
      <c r="AH10" s="16">
        <f>+'MRR Schedule Summary'!G26*12</f>
        <v>5986.5235529942365</v>
      </c>
      <c r="AI10" s="16">
        <f>+'MRR Schedule Summary'!H26*12</f>
        <v>5956.8468795620238</v>
      </c>
      <c r="AJ10" s="16">
        <f>+'MRR Schedule Summary'!I26*12</f>
        <v>4144.5982990764287</v>
      </c>
      <c r="AK10" s="16">
        <f>+'MRR Schedule Summary'!J26*12</f>
        <v>20304.576569816432</v>
      </c>
      <c r="AL10" s="16">
        <f>+'MRR Schedule Summary'!K26*12</f>
        <v>72121.603370391807</v>
      </c>
      <c r="AM10" s="16">
        <f>+'MRR Schedule Summary'!L26*12</f>
        <v>9594.6015453153668</v>
      </c>
      <c r="AN10" s="16">
        <f>+'MRR Schedule Summary'!M26*12</f>
        <v>17497.375378860957</v>
      </c>
      <c r="AO10" s="16">
        <f>+'MRR Schedule Summary'!N26*12</f>
        <v>41054.397700658352</v>
      </c>
      <c r="AP10" s="16">
        <f>+'MRR Schedule Summary'!O26*12</f>
        <v>11859.279133417151</v>
      </c>
      <c r="AQ10" s="16">
        <f>+'MRR Schedule Summary'!P26*12</f>
        <v>19200.179157347506</v>
      </c>
      <c r="AR10" s="16">
        <f>+'MRR Schedule Summary'!Q26*12</f>
        <v>4616.0660294129648</v>
      </c>
      <c r="AS10" s="16">
        <f>+'MRR Schedule Summary'!R26*12</f>
        <v>152942.87462258036</v>
      </c>
      <c r="AT10" s="16">
        <f>+'MRR Schedule Summary'!S26*12</f>
        <v>131123.9777617653</v>
      </c>
      <c r="AU10" s="16">
        <f>+'MRR Schedule Summary'!T26*12</f>
        <v>64383.364768366315</v>
      </c>
      <c r="AV10" s="16">
        <f>+'MRR Schedule Summary'!U26*12</f>
        <v>81746.49660488432</v>
      </c>
      <c r="AW10" s="16">
        <f>+'MRR Schedule Summary'!V26*12</f>
        <v>26829.127246986871</v>
      </c>
      <c r="AX10" s="16">
        <f>+'MRR Schedule Summary'!W26*12</f>
        <v>52029.745894028412</v>
      </c>
      <c r="AY10" s="16">
        <f>+'MRR Schedule Summary'!X26*12</f>
        <v>3551.7743464114569</v>
      </c>
      <c r="AZ10" s="16">
        <f>+'MRR Schedule Summary'!Y26*12</f>
        <v>58507.617059365082</v>
      </c>
      <c r="BA10" s="16">
        <f>+'MRR Schedule Summary'!Z26*12</f>
        <v>82727.617956244809</v>
      </c>
      <c r="BB10" s="16">
        <f>+'MRR Schedule Summary'!AA26*12</f>
        <v>17918.393028563663</v>
      </c>
      <c r="BC10" s="16">
        <f>+'MRR Schedule Summary'!AB26*12</f>
        <v>21995.442964489983</v>
      </c>
      <c r="BD10" s="16">
        <f>+'MRR Schedule Summary'!AC26*12</f>
        <v>35872.610111748247</v>
      </c>
      <c r="BE10" s="16">
        <f>+'MRR Schedule Summary'!AD26*12</f>
        <v>130474.17037476407</v>
      </c>
      <c r="BF10" s="16">
        <f>+'MRR Schedule Summary'!AE26*12</f>
        <v>110362.29470592822</v>
      </c>
      <c r="BG10" s="16">
        <f>+'MRR Schedule Summary'!AF26*12</f>
        <v>113038.30170379166</v>
      </c>
      <c r="BH10" s="16">
        <f>+'MRR Schedule Summary'!AG26*12</f>
        <v>47470.229999999996</v>
      </c>
      <c r="BI10" s="16">
        <f>+'MRR Schedule Summary'!AH26*12</f>
        <v>533571.58148250147</v>
      </c>
      <c r="BJ10" s="16">
        <f>+'MRR Schedule Summary'!AI26*12</f>
        <v>100147.58876964622</v>
      </c>
      <c r="BK10" s="16">
        <f>+'MRR Schedule Summary'!AJ26*12</f>
        <v>19662.979189074245</v>
      </c>
      <c r="BL10" s="16">
        <f>+'MRR Schedule Summary'!AK26*12</f>
        <v>10906.815062539907</v>
      </c>
      <c r="BM10" s="16">
        <f>+'MRR Schedule Summary'!AL26*12</f>
        <v>128511.53528538799</v>
      </c>
      <c r="BN10" s="16">
        <f>+'MRR Schedule Summary'!AM26*12</f>
        <v>17488.675056674325</v>
      </c>
      <c r="BO10" s="16">
        <f>+'MRR Schedule Summary'!AN26*12</f>
        <v>84467.040543933443</v>
      </c>
      <c r="BP10" s="16">
        <f>+'MRR Schedule Summary'!AO26*12</f>
        <v>18868.510393401215</v>
      </c>
      <c r="BQ10" s="16">
        <f>+'MRR Schedule Summary'!AP26*12</f>
        <v>70480.651164104871</v>
      </c>
      <c r="BR10" s="16">
        <f>+'MRR Schedule Summary'!AQ26*12</f>
        <v>99711.889440435014</v>
      </c>
      <c r="BS10" s="16">
        <f>+'MRR Schedule Summary'!AR26*12</f>
        <v>141919.43566374306</v>
      </c>
      <c r="BT10" s="16">
        <f>+'MRR Schedule Summary'!AS26*12</f>
        <v>50139.341746915277</v>
      </c>
      <c r="BU10" s="16">
        <f>+'MRR Schedule Summary'!AT26*12</f>
        <v>26350.024698337009</v>
      </c>
      <c r="BV10" s="16">
        <f>+'MRR Schedule Summary'!AU26*12</f>
        <v>57910.960035395277</v>
      </c>
      <c r="BW10" s="16">
        <f>+'MRR Schedule Summary'!AV26*12</f>
        <v>15842.5142210832</v>
      </c>
      <c r="BX10" s="16">
        <f>+'MRR Schedule Summary'!AW26*12</f>
        <v>23417.346999759779</v>
      </c>
      <c r="BY10" s="16">
        <f>+'MRR Schedule Summary'!AX26*12</f>
        <v>86015.067500000005</v>
      </c>
      <c r="BZ10" s="16">
        <f>+'MRR Schedule Summary'!AY26*12</f>
        <v>37159.732993406644</v>
      </c>
      <c r="CA10" s="16">
        <f>+'MRR Schedule Summary'!AZ26*12</f>
        <v>5277.9058351719723</v>
      </c>
      <c r="CB10" s="16">
        <f>+'MRR Schedule Summary'!BA26*12</f>
        <v>338281.7778173025</v>
      </c>
      <c r="CC10" s="16">
        <f>+'MRR Schedule Summary'!BB26*12</f>
        <v>47066.185697381297</v>
      </c>
      <c r="CD10" s="16">
        <f>+'MRR Schedule Summary'!BC26*12</f>
        <v>141122.99641283747</v>
      </c>
      <c r="CE10" s="16">
        <f>+'MRR Schedule Summary'!BD26*12</f>
        <v>296978.4724921484</v>
      </c>
      <c r="CF10" s="16">
        <f>+'MRR Schedule Summary'!BE26*12</f>
        <v>103374.70463378164</v>
      </c>
      <c r="CG10" s="16">
        <f>+'MRR Schedule Summary'!BF26*12</f>
        <v>103597.33749999999</v>
      </c>
      <c r="CH10" s="16">
        <f>+'MRR Schedule Summary'!BG26*12</f>
        <v>285238.08705852542</v>
      </c>
      <c r="CI10" s="16">
        <f>+'MRR Schedule Summary'!BH26*12</f>
        <v>37184.847999999998</v>
      </c>
      <c r="CJ10" s="16">
        <f>+'MRR Schedule Summary'!BI26*12</f>
        <v>28680.474312416121</v>
      </c>
      <c r="CK10" s="16">
        <f>+'MRR Schedule Summary'!BJ26*12</f>
        <v>525504.13619570481</v>
      </c>
    </row>
    <row r="11" spans="2:89" x14ac:dyDescent="0.2">
      <c r="B11" s="1" t="s">
        <v>10</v>
      </c>
      <c r="C11" s="16">
        <f t="shared" si="8"/>
        <v>180353.85655686577</v>
      </c>
      <c r="D11" s="16">
        <f t="shared" ref="D11:G13" ca="1" si="11">+SUM(OFFSET(INDEX($AD11:$CL11,MATCH(D$8,$AD$8:$CL$8,0)),,,,-12))</f>
        <v>600387.39009842568</v>
      </c>
      <c r="E11" s="16">
        <f t="shared" ca="1" si="11"/>
        <v>932402.5469329718</v>
      </c>
      <c r="F11" s="16">
        <f t="shared" ca="1" si="11"/>
        <v>1268550.8050320628</v>
      </c>
      <c r="G11" s="16">
        <f t="shared" ca="1" si="11"/>
        <v>1537459.7006068099</v>
      </c>
      <c r="I11" s="16">
        <f t="shared" si="9"/>
        <v>55671.845654370074</v>
      </c>
      <c r="J11" s="16">
        <f t="shared" si="9"/>
        <v>6401.0344609751264</v>
      </c>
      <c r="K11" s="16">
        <f t="shared" si="9"/>
        <v>58576.611596347444</v>
      </c>
      <c r="L11" s="16">
        <f t="shared" si="9"/>
        <v>59704.364845173113</v>
      </c>
      <c r="M11" s="16">
        <f t="shared" si="9"/>
        <v>138563.30116950019</v>
      </c>
      <c r="N11" s="16">
        <f t="shared" si="9"/>
        <v>112465.6776592494</v>
      </c>
      <c r="O11" s="16">
        <f t="shared" si="9"/>
        <v>114339.61378626947</v>
      </c>
      <c r="P11" s="16">
        <f t="shared" si="9"/>
        <v>235018.79748340667</v>
      </c>
      <c r="Q11" s="16">
        <f t="shared" si="9"/>
        <v>99033.432495020388</v>
      </c>
      <c r="R11" s="16">
        <f t="shared" si="9"/>
        <v>117157.49173997791</v>
      </c>
      <c r="S11" s="16">
        <f t="shared" si="9"/>
        <v>264543.79163985653</v>
      </c>
      <c r="T11" s="16">
        <f t="shared" si="9"/>
        <v>451667.83105811692</v>
      </c>
      <c r="U11" s="16">
        <f t="shared" si="9"/>
        <v>227514.48493458499</v>
      </c>
      <c r="V11" s="16">
        <f t="shared" si="9"/>
        <v>184206.66914990742</v>
      </c>
      <c r="W11" s="16">
        <f>SUMIFS($AD11:$BV11,$AD$5:$BV$5,W$5)</f>
        <v>381415.93848910573</v>
      </c>
      <c r="X11" s="16">
        <f>SUMIFS($AD11:$BY11,$AD$5:$BY$5,X$5)</f>
        <v>475413.71245846467</v>
      </c>
      <c r="Y11" s="16">
        <f t="shared" si="10"/>
        <v>184680.80660990378</v>
      </c>
      <c r="Z11" s="16">
        <f t="shared" si="10"/>
        <v>309203.48538887082</v>
      </c>
      <c r="AA11" s="16">
        <f t="shared" si="10"/>
        <v>436051.2594753335</v>
      </c>
      <c r="AB11" s="16">
        <f t="shared" si="10"/>
        <v>607524.1491327018</v>
      </c>
      <c r="AD11" s="16">
        <f>+'MRR Schedule Summary'!C27*12</f>
        <v>26921.852678450246</v>
      </c>
      <c r="AE11" s="16">
        <f>+'MRR Schedule Summary'!D27*12</f>
        <v>10484.004978347131</v>
      </c>
      <c r="AF11" s="16">
        <f>+'MRR Schedule Summary'!E27*12</f>
        <v>18265.987997572694</v>
      </c>
      <c r="AG11" s="16">
        <f>+'MRR Schedule Summary'!F27*12</f>
        <v>554.064224208018</v>
      </c>
      <c r="AH11" s="16">
        <f>+'MRR Schedule Summary'!G27*12</f>
        <v>5681.5747168606795</v>
      </c>
      <c r="AI11" s="16">
        <f>+'MRR Schedule Summary'!H27*12</f>
        <v>165.3955199064294</v>
      </c>
      <c r="AJ11" s="16">
        <f>+'MRR Schedule Summary'!I27*12</f>
        <v>0</v>
      </c>
      <c r="AK11" s="16">
        <f>+'MRR Schedule Summary'!J27*12</f>
        <v>18774.807229121347</v>
      </c>
      <c r="AL11" s="16">
        <f>+'MRR Schedule Summary'!K27*12</f>
        <v>39801.804367226097</v>
      </c>
      <c r="AM11" s="16">
        <f>+'MRR Schedule Summary'!L27*12</f>
        <v>4997.5612304984024</v>
      </c>
      <c r="AN11" s="16">
        <f>+'MRR Schedule Summary'!M27*12</f>
        <v>8769.1067469753361</v>
      </c>
      <c r="AO11" s="16">
        <f>+'MRR Schedule Summary'!N27*12</f>
        <v>45937.696867699371</v>
      </c>
      <c r="AP11" s="16">
        <f>+'MRR Schedule Summary'!O27*12</f>
        <v>4700.5008929652158</v>
      </c>
      <c r="AQ11" s="16">
        <f>+'MRR Schedule Summary'!P27*12</f>
        <v>16740.506388227317</v>
      </c>
      <c r="AR11" s="16">
        <f>+'MRR Schedule Summary'!Q27*12</f>
        <v>117122.29388830766</v>
      </c>
      <c r="AS11" s="16">
        <f>+'MRR Schedule Summary'!R27*12</f>
        <v>8272.2544076346512</v>
      </c>
      <c r="AT11" s="16">
        <f>+'MRR Schedule Summary'!S27*12</f>
        <v>9299.2646568697473</v>
      </c>
      <c r="AU11" s="16">
        <f>+'MRR Schedule Summary'!T27*12</f>
        <v>94894.158594745008</v>
      </c>
      <c r="AV11" s="16">
        <f>+'MRR Schedule Summary'!U27*12</f>
        <v>20748.529657957966</v>
      </c>
      <c r="AW11" s="16">
        <f>+'MRR Schedule Summary'!V27*12</f>
        <v>18418.368228917352</v>
      </c>
      <c r="AX11" s="16">
        <f>+'MRR Schedule Summary'!W27*12</f>
        <v>75172.715899394156</v>
      </c>
      <c r="AY11" s="16">
        <f>+'MRR Schedule Summary'!X27*12</f>
        <v>56180.076329459116</v>
      </c>
      <c r="AZ11" s="16">
        <f>+'MRR Schedule Summary'!Y27*12</f>
        <v>85874.666466950148</v>
      </c>
      <c r="BA11" s="16">
        <f>+'MRR Schedule Summary'!Z27*12</f>
        <v>92964.054686997391</v>
      </c>
      <c r="BB11" s="16">
        <f>+'MRR Schedule Summary'!AA27*12</f>
        <v>11949.852667173542</v>
      </c>
      <c r="BC11" s="16">
        <f>+'MRR Schedule Summary'!AB27*12</f>
        <v>39972.66781396736</v>
      </c>
      <c r="BD11" s="16">
        <f>+'MRR Schedule Summary'!AC27*12</f>
        <v>47110.912013879482</v>
      </c>
      <c r="BE11" s="16">
        <f>+'MRR Schedule Summary'!AD27*12</f>
        <v>1787.0443636589844</v>
      </c>
      <c r="BF11" s="16">
        <f>+'MRR Schedule Summary'!AE27*12</f>
        <v>23986.492318677789</v>
      </c>
      <c r="BG11" s="16">
        <f>+'MRR Schedule Summary'!AF27*12</f>
        <v>91383.955057641142</v>
      </c>
      <c r="BH11" s="16">
        <f>+'MRR Schedule Summary'!AG27*12</f>
        <v>55028.594695910273</v>
      </c>
      <c r="BI11" s="16">
        <f>+'MRR Schedule Summary'!AH27*12</f>
        <v>78477.912688725861</v>
      </c>
      <c r="BJ11" s="16">
        <f>+'MRR Schedule Summary'!AI27*12</f>
        <v>131037.28425522037</v>
      </c>
      <c r="BK11" s="16">
        <f>+'MRR Schedule Summary'!AJ27*12</f>
        <v>75148.969438742788</v>
      </c>
      <c r="BL11" s="16">
        <f>+'MRR Schedule Summary'!AK27*12</f>
        <v>150569.2790004487</v>
      </c>
      <c r="BM11" s="16">
        <f>+'MRR Schedule Summary'!AL27*12</f>
        <v>225949.58261892543</v>
      </c>
      <c r="BN11" s="16">
        <f>+'MRR Schedule Summary'!AM27*12</f>
        <v>16515.969416379841</v>
      </c>
      <c r="BO11" s="16">
        <f>+'MRR Schedule Summary'!AN27*12</f>
        <v>32580.725038101507</v>
      </c>
      <c r="BP11" s="16">
        <f>+'MRR Schedule Summary'!AO27*12</f>
        <v>178417.79048010363</v>
      </c>
      <c r="BQ11" s="16">
        <f>+'MRR Schedule Summary'!AP27*12</f>
        <v>64858.135848037244</v>
      </c>
      <c r="BR11" s="16">
        <f>+'MRR Schedule Summary'!AQ27*12</f>
        <v>68421.465968093107</v>
      </c>
      <c r="BS11" s="16">
        <f>+'MRR Schedule Summary'!AR27*12</f>
        <v>50927.067333777071</v>
      </c>
      <c r="BT11" s="16">
        <f>+'MRR Schedule Summary'!AS27*12</f>
        <v>73050.265748074409</v>
      </c>
      <c r="BU11" s="16">
        <f>+'MRR Schedule Summary'!AT27*12</f>
        <v>83891.907130296517</v>
      </c>
      <c r="BV11" s="16">
        <f>+'MRR Schedule Summary'!AU27*12</f>
        <v>224473.76561073482</v>
      </c>
      <c r="BW11" s="16">
        <f>+'MRR Schedule Summary'!AV27*12</f>
        <v>95982.53056982244</v>
      </c>
      <c r="BX11" s="16">
        <f>+'MRR Schedule Summary'!AW27*12</f>
        <v>136484.50180571532</v>
      </c>
      <c r="BY11" s="16">
        <f>+'MRR Schedule Summary'!AX27*12</f>
        <v>242946.68008292688</v>
      </c>
      <c r="BZ11" s="16">
        <f>+'MRR Schedule Summary'!AY27*12</f>
        <v>19326.791925433234</v>
      </c>
      <c r="CA11" s="16">
        <f>+'MRR Schedule Summary'!AZ27*12</f>
        <v>47297.545208117641</v>
      </c>
      <c r="CB11" s="16">
        <f>+'MRR Schedule Summary'!BA27*12</f>
        <v>118056.46947635291</v>
      </c>
      <c r="CC11" s="16">
        <f>+'MRR Schedule Summary'!BB27*12</f>
        <v>172518.18877398421</v>
      </c>
      <c r="CD11" s="16">
        <f>+'MRR Schedule Summary'!BC27*12</f>
        <v>35277.734073858075</v>
      </c>
      <c r="CE11" s="16">
        <f>+'MRR Schedule Summary'!BD27*12</f>
        <v>101407.56254102854</v>
      </c>
      <c r="CF11" s="16">
        <f>+'MRR Schedule Summary'!BE27*12</f>
        <v>185680.85552016291</v>
      </c>
      <c r="CG11" s="16">
        <f>+'MRR Schedule Summary'!BF27*12</f>
        <v>92687.295143890689</v>
      </c>
      <c r="CH11" s="16">
        <f>+'MRR Schedule Summary'!BG27*12</f>
        <v>157683.10881127988</v>
      </c>
      <c r="CI11" s="16">
        <f>+'MRR Schedule Summary'!BH27*12</f>
        <v>154774.47244669666</v>
      </c>
      <c r="CJ11" s="16">
        <f>+'MRR Schedule Summary'!BI27*12</f>
        <v>146591.80657273903</v>
      </c>
      <c r="CK11" s="16">
        <f>+'MRR Schedule Summary'!BJ27*12</f>
        <v>306157.87011326605</v>
      </c>
    </row>
    <row r="12" spans="2:89" x14ac:dyDescent="0.2">
      <c r="B12" s="1" t="s">
        <v>11</v>
      </c>
      <c r="C12" s="16">
        <f t="shared" si="8"/>
        <v>-76852.426053335977</v>
      </c>
      <c r="D12" s="16">
        <f t="shared" ca="1" si="11"/>
        <v>-117447.58973893645</v>
      </c>
      <c r="E12" s="16">
        <f t="shared" ca="1" si="11"/>
        <v>-422849.70195521991</v>
      </c>
      <c r="F12" s="16">
        <f t="shared" ca="1" si="11"/>
        <v>-692489.5007261592</v>
      </c>
      <c r="G12" s="16">
        <f t="shared" ca="1" si="11"/>
        <v>-795946.70830978721</v>
      </c>
      <c r="I12" s="16">
        <f t="shared" si="9"/>
        <v>-499.27795104432516</v>
      </c>
      <c r="J12" s="16">
        <f t="shared" si="9"/>
        <v>-32701.270503556723</v>
      </c>
      <c r="K12" s="16">
        <f t="shared" si="9"/>
        <v>-8610.124149191648</v>
      </c>
      <c r="L12" s="16">
        <f t="shared" si="9"/>
        <v>-35041.753449543285</v>
      </c>
      <c r="M12" s="16">
        <f t="shared" si="9"/>
        <v>-20235.908326772918</v>
      </c>
      <c r="N12" s="16">
        <f t="shared" si="9"/>
        <v>-4827.225554381318</v>
      </c>
      <c r="O12" s="16">
        <f t="shared" si="9"/>
        <v>-36940.637044606832</v>
      </c>
      <c r="P12" s="16">
        <f t="shared" si="9"/>
        <v>-55443.818813175392</v>
      </c>
      <c r="Q12" s="16">
        <f t="shared" si="9"/>
        <v>-63854.686968292095</v>
      </c>
      <c r="R12" s="16">
        <f t="shared" si="9"/>
        <v>-68633.734303402176</v>
      </c>
      <c r="S12" s="16">
        <f t="shared" si="9"/>
        <v>-109102.5674009817</v>
      </c>
      <c r="T12" s="16">
        <f t="shared" si="9"/>
        <v>-181258.71328254396</v>
      </c>
      <c r="U12" s="16">
        <f t="shared" si="9"/>
        <v>-115084.10398860695</v>
      </c>
      <c r="V12" s="16">
        <f t="shared" si="9"/>
        <v>-161200.29169063119</v>
      </c>
      <c r="W12" s="16">
        <f>SUMIFS($AD12:$BV12,$AD$5:$BV$5,W$5)</f>
        <v>-160646.49935626524</v>
      </c>
      <c r="X12" s="16">
        <f>SUMIFS($AD12:$BY12,$AD$5:$BY$5,X$5)</f>
        <v>-255558.60569065585</v>
      </c>
      <c r="Y12" s="16">
        <f t="shared" si="10"/>
        <v>-120526.7183454406</v>
      </c>
      <c r="Z12" s="16">
        <f t="shared" si="10"/>
        <v>-373478.15400384896</v>
      </c>
      <c r="AA12" s="16">
        <f t="shared" si="10"/>
        <v>-153389.81367865321</v>
      </c>
      <c r="AB12" s="16">
        <f t="shared" si="10"/>
        <v>-148552.02228184434</v>
      </c>
      <c r="AD12" s="16">
        <f>+'MRR Schedule Summary'!C28*12</f>
        <v>0</v>
      </c>
      <c r="AE12" s="16">
        <f>+'MRR Schedule Summary'!D28*12</f>
        <v>-499.27795104432516</v>
      </c>
      <c r="AF12" s="16">
        <f>+'MRR Schedule Summary'!E28*12</f>
        <v>0</v>
      </c>
      <c r="AG12" s="16">
        <f>+'MRR Schedule Summary'!F28*12</f>
        <v>-9382.0783707719329</v>
      </c>
      <c r="AH12" s="16">
        <f>+'MRR Schedule Summary'!G28*12</f>
        <v>-7371.1290661305957</v>
      </c>
      <c r="AI12" s="16">
        <f>+'MRR Schedule Summary'!H28*12</f>
        <v>-15948.063066654195</v>
      </c>
      <c r="AJ12" s="16">
        <f>+'MRR Schedule Summary'!I28*12</f>
        <v>-7319.0260916773695</v>
      </c>
      <c r="AK12" s="16">
        <f>+'MRR Schedule Summary'!J28*12</f>
        <v>-1291.0552061495457</v>
      </c>
      <c r="AL12" s="16">
        <f>+'MRR Schedule Summary'!K28*12</f>
        <v>-4.285136473208695E-2</v>
      </c>
      <c r="AM12" s="16">
        <f>+'MRR Schedule Summary'!L28*12</f>
        <v>-8457.581073894713</v>
      </c>
      <c r="AN12" s="16">
        <f>+'MRR Schedule Summary'!M28*12</f>
        <v>-557.72349957762901</v>
      </c>
      <c r="AO12" s="16">
        <f>+'MRR Schedule Summary'!N28*12</f>
        <v>-26026.448876070943</v>
      </c>
      <c r="AP12" s="16">
        <f>+'MRR Schedule Summary'!O28*12</f>
        <v>-2527.3441629492459</v>
      </c>
      <c r="AQ12" s="16">
        <f>+'MRR Schedule Summary'!P28*12</f>
        <v>-250.14151305680073</v>
      </c>
      <c r="AR12" s="16">
        <f>+'MRR Schedule Summary'!Q28*12</f>
        <v>-17458.422650766872</v>
      </c>
      <c r="AS12" s="16">
        <f>+'MRR Schedule Summary'!R28*12</f>
        <v>-4827.1973294407471</v>
      </c>
      <c r="AT12" s="16">
        <f>+'MRR Schedule Summary'!S28*12</f>
        <v>-2.8224940570908075E-2</v>
      </c>
      <c r="AU12" s="16">
        <f>+'MRR Schedule Summary'!T28*12</f>
        <v>0</v>
      </c>
      <c r="AV12" s="16">
        <f>+'MRR Schedule Summary'!U28*12</f>
        <v>-4006.1800299314232</v>
      </c>
      <c r="AW12" s="16">
        <f>+'MRR Schedule Summary'!V28*12</f>
        <v>-22005.489933356159</v>
      </c>
      <c r="AX12" s="16">
        <f>+'MRR Schedule Summary'!W28*12</f>
        <v>-10928.967081319248</v>
      </c>
      <c r="AY12" s="16">
        <f>+'MRR Schedule Summary'!X28*12</f>
        <v>-22613.6748832755</v>
      </c>
      <c r="AZ12" s="16">
        <f>+'MRR Schedule Summary'!Y28*12</f>
        <v>-21156.276729988676</v>
      </c>
      <c r="BA12" s="16">
        <f>+'MRR Schedule Summary'!Z28*12</f>
        <v>-11673.867199911218</v>
      </c>
      <c r="BB12" s="16">
        <f>+'MRR Schedule Summary'!AA28*12</f>
        <v>-31027.547342555034</v>
      </c>
      <c r="BC12" s="16">
        <f>+'MRR Schedule Summary'!AB28*12</f>
        <v>-9438.3559996921922</v>
      </c>
      <c r="BD12" s="16">
        <f>+'MRR Schedule Summary'!AC28*12</f>
        <v>-23388.783626044868</v>
      </c>
      <c r="BE12" s="16">
        <f>+'MRR Schedule Summary'!AD28*12</f>
        <v>-10562.68507804372</v>
      </c>
      <c r="BF12" s="16">
        <f>+'MRR Schedule Summary'!AE28*12</f>
        <v>-23713.310215187343</v>
      </c>
      <c r="BG12" s="16">
        <f>+'MRR Schedule Summary'!AF28*12</f>
        <v>-34357.739010171113</v>
      </c>
      <c r="BH12" s="16">
        <f>+'MRR Schedule Summary'!AG28*12</f>
        <v>-15767.819532639995</v>
      </c>
      <c r="BI12" s="16">
        <f>+'MRR Schedule Summary'!AH28*12</f>
        <v>-34364.5959721295</v>
      </c>
      <c r="BJ12" s="16">
        <f>+'MRR Schedule Summary'!AI28*12</f>
        <v>-58970.151896212199</v>
      </c>
      <c r="BK12" s="16">
        <f>+'MRR Schedule Summary'!AJ28*12</f>
        <v>-57863.908562444849</v>
      </c>
      <c r="BL12" s="16">
        <f>+'MRR Schedule Summary'!AK28*12</f>
        <v>-75857.760507172177</v>
      </c>
      <c r="BM12" s="16">
        <f>+'MRR Schedule Summary'!AL28*12</f>
        <v>-47537.044212926936</v>
      </c>
      <c r="BN12" s="16">
        <f>+'MRR Schedule Summary'!AM28*12</f>
        <v>-47650.454358862356</v>
      </c>
      <c r="BO12" s="16">
        <f>+'MRR Schedule Summary'!AN28*12</f>
        <v>-36439.812413921514</v>
      </c>
      <c r="BP12" s="16">
        <f>+'MRR Schedule Summary'!AO28*12</f>
        <v>-30993.837215823078</v>
      </c>
      <c r="BQ12" s="16">
        <f>+'MRR Schedule Summary'!AP28*12</f>
        <v>-72179.319424245055</v>
      </c>
      <c r="BR12" s="16">
        <f>+'MRR Schedule Summary'!AQ28*12</f>
        <v>-29699.121469146186</v>
      </c>
      <c r="BS12" s="16">
        <f>+'MRR Schedule Summary'!AR28*12</f>
        <v>-59321.850797239938</v>
      </c>
      <c r="BT12" s="16">
        <f>+'MRR Schedule Summary'!AS28*12</f>
        <v>-42582.343754193869</v>
      </c>
      <c r="BU12" s="16">
        <f>+'MRR Schedule Summary'!AT28*12</f>
        <v>-43028.816089264932</v>
      </c>
      <c r="BV12" s="16">
        <f>+'MRR Schedule Summary'!AU28*12</f>
        <v>-75035.339512806444</v>
      </c>
      <c r="BW12" s="16">
        <f>+'MRR Schedule Summary'!AV28*12</f>
        <v>-33318.509605240521</v>
      </c>
      <c r="BX12" s="16">
        <f>+'MRR Schedule Summary'!AW28*12</f>
        <v>-52869.053882323147</v>
      </c>
      <c r="BY12" s="16">
        <f>+'MRR Schedule Summary'!AX28*12</f>
        <v>-169371.04220309219</v>
      </c>
      <c r="BZ12" s="16">
        <f>+'MRR Schedule Summary'!AY28*12</f>
        <v>-32861.140459015747</v>
      </c>
      <c r="CA12" s="16">
        <f>+'MRR Schedule Summary'!AZ28*12</f>
        <v>-21924.524998942848</v>
      </c>
      <c r="CB12" s="16">
        <f>+'MRR Schedule Summary'!BA28*12</f>
        <v>-65741.052887482001</v>
      </c>
      <c r="CC12" s="16">
        <f>+'MRR Schedule Summary'!BB28*12</f>
        <v>-249803.53534550662</v>
      </c>
      <c r="CD12" s="16">
        <f>+'MRR Schedule Summary'!BC28*12</f>
        <v>-35156.911958081662</v>
      </c>
      <c r="CE12" s="16">
        <f>+'MRR Schedule Summary'!BD28*12</f>
        <v>-88517.706700260678</v>
      </c>
      <c r="CF12" s="16">
        <f>+'MRR Schedule Summary'!BE28*12</f>
        <v>-26033.047158106816</v>
      </c>
      <c r="CG12" s="16">
        <f>+'MRR Schedule Summary'!BF28*12</f>
        <v>-45964.839102023543</v>
      </c>
      <c r="CH12" s="16">
        <f>+'MRR Schedule Summary'!BG28*12</f>
        <v>-81391.927418522871</v>
      </c>
      <c r="CI12" s="16">
        <f>+'MRR Schedule Summary'!BH28*12</f>
        <v>-48642.920865867985</v>
      </c>
      <c r="CJ12" s="16">
        <f>+'MRR Schedule Summary'!BI28*12</f>
        <v>-44612.375432968896</v>
      </c>
      <c r="CK12" s="16">
        <f>+'MRR Schedule Summary'!BJ28*12</f>
        <v>-55296.725983007476</v>
      </c>
    </row>
    <row r="13" spans="2:89" x14ac:dyDescent="0.2">
      <c r="B13" s="1" t="s">
        <v>12</v>
      </c>
      <c r="C13" s="16">
        <f t="shared" si="8"/>
        <v>0</v>
      </c>
      <c r="D13" s="16">
        <f t="shared" ca="1" si="11"/>
        <v>243.03540258140225</v>
      </c>
      <c r="E13" s="16">
        <f t="shared" ca="1" si="11"/>
        <v>-90.686478488733016</v>
      </c>
      <c r="F13" s="16">
        <f t="shared" ca="1" si="11"/>
        <v>-43386.466600750427</v>
      </c>
      <c r="G13" s="16">
        <f t="shared" ca="1" si="11"/>
        <v>-51718.687438885507</v>
      </c>
      <c r="I13" s="16">
        <f t="shared" si="9"/>
        <v>0</v>
      </c>
      <c r="J13" s="16">
        <f t="shared" si="9"/>
        <v>0</v>
      </c>
      <c r="K13" s="16">
        <f t="shared" si="9"/>
        <v>0</v>
      </c>
      <c r="L13" s="16">
        <f t="shared" si="9"/>
        <v>0</v>
      </c>
      <c r="M13" s="16">
        <f t="shared" si="9"/>
        <v>-55.938596147344583</v>
      </c>
      <c r="N13" s="16">
        <f t="shared" si="9"/>
        <v>0</v>
      </c>
      <c r="O13" s="16">
        <f t="shared" si="9"/>
        <v>0</v>
      </c>
      <c r="P13" s="16">
        <f t="shared" si="9"/>
        <v>298.97399872874684</v>
      </c>
      <c r="Q13" s="16">
        <f t="shared" si="9"/>
        <v>-12.302337443049495</v>
      </c>
      <c r="R13" s="16">
        <f t="shared" si="9"/>
        <v>0</v>
      </c>
      <c r="S13" s="16">
        <f t="shared" si="9"/>
        <v>0</v>
      </c>
      <c r="T13" s="16">
        <f t="shared" si="9"/>
        <v>-78.384141045683521</v>
      </c>
      <c r="U13" s="16">
        <f t="shared" si="9"/>
        <v>-3663.0685150251488</v>
      </c>
      <c r="V13" s="16">
        <f t="shared" si="9"/>
        <v>-11542.329999999998</v>
      </c>
      <c r="W13" s="16">
        <f>SUMIFS($AD13:$BV13,$AD$5:$BV$5,W$5)</f>
        <v>-19527.516740356012</v>
      </c>
      <c r="X13" s="16">
        <f>SUMIFS($AD13:$BY13,$AD$5:$BY$5,X$5)</f>
        <v>-8653.5513453692656</v>
      </c>
      <c r="Y13" s="16">
        <f t="shared" si="10"/>
        <v>-3998.2247340597328</v>
      </c>
      <c r="Z13" s="16">
        <f t="shared" si="10"/>
        <v>-27953.710065876316</v>
      </c>
      <c r="AA13" s="16">
        <f t="shared" si="10"/>
        <v>-10004.935735953692</v>
      </c>
      <c r="AB13" s="16">
        <f t="shared" si="10"/>
        <v>-9761.8169029957589</v>
      </c>
      <c r="AD13" s="16">
        <f>+SUM('MRR Schedule Summary'!C29:C30)*12</f>
        <v>0</v>
      </c>
      <c r="AE13" s="16">
        <f>+SUM('MRR Schedule Summary'!D29:D30)*12</f>
        <v>0</v>
      </c>
      <c r="AF13" s="16">
        <f>+SUM('MRR Schedule Summary'!E29:E30)*12</f>
        <v>0</v>
      </c>
      <c r="AG13" s="16">
        <f>+SUM('MRR Schedule Summary'!F29:F30)*12</f>
        <v>0</v>
      </c>
      <c r="AH13" s="16">
        <f>+SUM('MRR Schedule Summary'!G29:G30)*12</f>
        <v>0</v>
      </c>
      <c r="AI13" s="16">
        <f>+SUM('MRR Schedule Summary'!H29:H30)*12</f>
        <v>0</v>
      </c>
      <c r="AJ13" s="16">
        <f>+SUM('MRR Schedule Summary'!I29:I30)*12</f>
        <v>0</v>
      </c>
      <c r="AK13" s="16">
        <f>+SUM('MRR Schedule Summary'!J29:J30)*12</f>
        <v>0</v>
      </c>
      <c r="AL13" s="16">
        <f>+SUM('MRR Schedule Summary'!K29:K30)*12</f>
        <v>0</v>
      </c>
      <c r="AM13" s="16">
        <f>+SUM('MRR Schedule Summary'!L29:L30)*12</f>
        <v>0</v>
      </c>
      <c r="AN13" s="16">
        <f>+SUM('MRR Schedule Summary'!M29:M30)*12</f>
        <v>0</v>
      </c>
      <c r="AO13" s="16">
        <f>+SUM('MRR Schedule Summary'!N29:N30)*12</f>
        <v>0</v>
      </c>
      <c r="AP13" s="16">
        <f>+SUM('MRR Schedule Summary'!O29:O30)*12</f>
        <v>0</v>
      </c>
      <c r="AQ13" s="16">
        <f>+SUM('MRR Schedule Summary'!P29:P30)*12</f>
        <v>-155.54613202825203</v>
      </c>
      <c r="AR13" s="16">
        <f>+SUM('MRR Schedule Summary'!Q29:Q30)*12</f>
        <v>99.607535880907449</v>
      </c>
      <c r="AS13" s="16">
        <f>+SUM('MRR Schedule Summary'!R29:R30)*12</f>
        <v>0</v>
      </c>
      <c r="AT13" s="16">
        <f>+SUM('MRR Schedule Summary'!S29:S30)*12</f>
        <v>0</v>
      </c>
      <c r="AU13" s="16">
        <f>+SUM('MRR Schedule Summary'!T29:T30)*12</f>
        <v>0</v>
      </c>
      <c r="AV13" s="16">
        <f>+SUM('MRR Schedule Summary'!U29:U30)*12</f>
        <v>0</v>
      </c>
      <c r="AW13" s="16">
        <f>+SUM('MRR Schedule Summary'!V29:V30)*12</f>
        <v>0</v>
      </c>
      <c r="AX13" s="16">
        <f>+SUM('MRR Schedule Summary'!W29:W30)*12</f>
        <v>0</v>
      </c>
      <c r="AY13" s="16">
        <f>+SUM('MRR Schedule Summary'!X29:X30)*12</f>
        <v>394.8000526318616</v>
      </c>
      <c r="AZ13" s="16">
        <f>+SUM('MRR Schedule Summary'!Y29:Y30)*12</f>
        <v>0</v>
      </c>
      <c r="BA13" s="16">
        <f>+SUM('MRR Schedule Summary'!Z29:Z30)*12</f>
        <v>-95.826053903114754</v>
      </c>
      <c r="BB13" s="16">
        <f>+SUM('MRR Schedule Summary'!AA29:AA30)*12</f>
        <v>87.305198437857953</v>
      </c>
      <c r="BC13" s="16">
        <f>+SUM('MRR Schedule Summary'!AB29:AB30)*12</f>
        <v>0</v>
      </c>
      <c r="BD13" s="16">
        <f>+SUM('MRR Schedule Summary'!AC29:AC30)*12</f>
        <v>-99.607535880907449</v>
      </c>
      <c r="BE13" s="16">
        <f>+SUM('MRR Schedule Summary'!AD29:AD30)*12</f>
        <v>0</v>
      </c>
      <c r="BF13" s="16">
        <f>+SUM('MRR Schedule Summary'!AE29:AE30)*12</f>
        <v>0</v>
      </c>
      <c r="BG13" s="16">
        <f>+SUM('MRR Schedule Summary'!AF29:AF30)*12</f>
        <v>0</v>
      </c>
      <c r="BH13" s="16">
        <f>+SUM('MRR Schedule Summary'!AG29:AG30)*12</f>
        <v>0</v>
      </c>
      <c r="BI13" s="16">
        <f>+SUM('MRR Schedule Summary'!AH29:AH30)*12</f>
        <v>0</v>
      </c>
      <c r="BJ13" s="16">
        <f>+SUM('MRR Schedule Summary'!AI29:AI30)*12</f>
        <v>0</v>
      </c>
      <c r="BK13" s="16">
        <f>+SUM('MRR Schedule Summary'!AJ29:AJ30)*12</f>
        <v>0</v>
      </c>
      <c r="BL13" s="16">
        <f>+SUM('MRR Schedule Summary'!AK29:AK30)*12</f>
        <v>-78.384141045683521</v>
      </c>
      <c r="BM13" s="16">
        <f>+SUM('MRR Schedule Summary'!AL29:AL30)*12</f>
        <v>0</v>
      </c>
      <c r="BN13" s="16">
        <f>+SUM('MRR Schedule Summary'!AM29:AM30)*12</f>
        <v>-87.305198437857953</v>
      </c>
      <c r="BO13" s="16">
        <f>+SUM('MRR Schedule Summary'!AN29:AN30)*12</f>
        <v>-50.089524765729585</v>
      </c>
      <c r="BP13" s="16">
        <f>+SUM('MRR Schedule Summary'!AO29:AO30)*12</f>
        <v>-3525.6737918215613</v>
      </c>
      <c r="BQ13" s="16">
        <f>+SUM('MRR Schedule Summary'!AP29:AP30)*12</f>
        <v>0</v>
      </c>
      <c r="BR13" s="16">
        <f>+SUM('MRR Schedule Summary'!AQ29:AQ30)*12</f>
        <v>-7542.3299999999981</v>
      </c>
      <c r="BS13" s="16">
        <f>+SUM('MRR Schedule Summary'!AR29:AR30)*12</f>
        <v>-4000.0000000000005</v>
      </c>
      <c r="BT13" s="16">
        <f>+SUM('MRR Schedule Summary'!AS29:AS30)*12</f>
        <v>-2714</v>
      </c>
      <c r="BU13" s="16">
        <f>+SUM('MRR Schedule Summary'!AT29:AT30)*12</f>
        <v>-722.57557792096418</v>
      </c>
      <c r="BV13" s="16">
        <f>+SUM('MRR Schedule Summary'!AU29:AU30)*12</f>
        <v>-16090.941162435047</v>
      </c>
      <c r="BW13" s="16">
        <f>+SUM('MRR Schedule Summary'!AV29:AV30)*12</f>
        <v>-560.45240536934978</v>
      </c>
      <c r="BX13" s="16">
        <f>+SUM('MRR Schedule Summary'!AW29:AW30)*12</f>
        <v>-976.92524868498208</v>
      </c>
      <c r="BY13" s="16">
        <f>+SUM('MRR Schedule Summary'!AX29:AX30)*12</f>
        <v>-7116.1736913149343</v>
      </c>
      <c r="BZ13" s="16">
        <f>+SUM('MRR Schedule Summary'!AY29:AY30)*12</f>
        <v>-8.4776799641902798</v>
      </c>
      <c r="CA13" s="16">
        <f>+SUM('MRR Schedule Summary'!AZ29:AZ30)*12</f>
        <v>-163.03107372265154</v>
      </c>
      <c r="CB13" s="16">
        <f>+SUM('MRR Schedule Summary'!BA29:BA30)*12</f>
        <v>-3826.715980372891</v>
      </c>
      <c r="CC13" s="16">
        <f>+SUM('MRR Schedule Summary'!BB29:BB30)*12</f>
        <v>-6235.6463906383087</v>
      </c>
      <c r="CD13" s="16">
        <f>+SUM('MRR Schedule Summary'!BC29:BC30)*12</f>
        <v>-7084.9628509980794</v>
      </c>
      <c r="CE13" s="16">
        <f>+SUM('MRR Schedule Summary'!BD29:BD30)*12</f>
        <v>-14633.100824239929</v>
      </c>
      <c r="CF13" s="16">
        <f>+SUM('MRR Schedule Summary'!BE29:BE30)*12</f>
        <v>-4855.6010875784787</v>
      </c>
      <c r="CG13" s="16">
        <f>+SUM('MRR Schedule Summary'!BF29:BF30)*12</f>
        <v>621.23112178871236</v>
      </c>
      <c r="CH13" s="16">
        <f>+SUM('MRR Schedule Summary'!BG29:BG30)*12</f>
        <v>-5770.5657701639257</v>
      </c>
      <c r="CI13" s="16">
        <f>+SUM('MRR Schedule Summary'!BH29:BH30)*12</f>
        <v>-1955.9505896798075</v>
      </c>
      <c r="CJ13" s="16">
        <f>+SUM('MRR Schedule Summary'!BI29:BI30)*12</f>
        <v>-2755.6814414229602</v>
      </c>
      <c r="CK13" s="16">
        <f>+SUM('MRR Schedule Summary'!BJ29:BJ30)*12</f>
        <v>-5050.1848718929914</v>
      </c>
    </row>
    <row r="14" spans="2:89" x14ac:dyDescent="0.2">
      <c r="B14" s="17" t="s">
        <v>13</v>
      </c>
      <c r="C14" s="18">
        <f>SUM(C9:C13)</f>
        <v>1014969.6963900045</v>
      </c>
      <c r="D14" s="18">
        <f t="shared" ref="D14:F14" ca="1" si="12">SUM(D9:D13)</f>
        <v>2187670.6527328854</v>
      </c>
      <c r="E14" s="18">
        <f t="shared" ca="1" si="12"/>
        <v>3967064.7539105839</v>
      </c>
      <c r="F14" s="18">
        <f t="shared" ca="1" si="12"/>
        <v>5192351.0490795197</v>
      </c>
      <c r="G14" s="18">
        <f ca="1">SUM(G9:G13)</f>
        <v>7831612.0128863323</v>
      </c>
      <c r="H14" s="3"/>
      <c r="I14" s="18">
        <f>SUM(I9:I13)</f>
        <v>781715.86458709452</v>
      </c>
      <c r="J14" s="18">
        <f t="shared" ref="J14:AB14" si="13">SUM(J9:J13)</f>
        <v>775623.4446830994</v>
      </c>
      <c r="K14" s="18">
        <f t="shared" si="13"/>
        <v>922160.7103695398</v>
      </c>
      <c r="L14" s="18">
        <f t="shared" si="13"/>
        <v>1014969.6963900042</v>
      </c>
      <c r="M14" s="18">
        <f t="shared" si="13"/>
        <v>1168916.6749567618</v>
      </c>
      <c r="N14" s="18">
        <f t="shared" si="13"/>
        <v>1625005.3442143418</v>
      </c>
      <c r="O14" s="18">
        <f t="shared" si="13"/>
        <v>1863009.6907019042</v>
      </c>
      <c r="P14" s="18">
        <f t="shared" si="13"/>
        <v>2187670.6527328854</v>
      </c>
      <c r="Q14" s="18">
        <f t="shared" si="13"/>
        <v>2298623.5420269724</v>
      </c>
      <c r="R14" s="18">
        <f t="shared" si="13"/>
        <v>2701022.0662480323</v>
      </c>
      <c r="S14" s="18">
        <f t="shared" si="13"/>
        <v>3537652.6907390547</v>
      </c>
      <c r="T14" s="18">
        <f t="shared" si="13"/>
        <v>3967064.7539105839</v>
      </c>
      <c r="U14" s="18">
        <f t="shared" si="13"/>
        <v>4196656.2923355456</v>
      </c>
      <c r="V14" s="18">
        <f t="shared" si="13"/>
        <v>4520232.3160631051</v>
      </c>
      <c r="W14" s="18">
        <f t="shared" si="13"/>
        <v>4855874.5649362374</v>
      </c>
      <c r="X14" s="18">
        <f t="shared" si="13"/>
        <v>5192351.0490795197</v>
      </c>
      <c r="Y14" s="18">
        <f t="shared" si="13"/>
        <v>5633226.3292558035</v>
      </c>
      <c r="Z14" s="18">
        <f t="shared" si="13"/>
        <v>6026165.6051773159</v>
      </c>
      <c r="AA14" s="18">
        <f t="shared" si="13"/>
        <v>6791032.2444303492</v>
      </c>
      <c r="AB14" s="18">
        <f t="shared" si="13"/>
        <v>7831612.0128863314</v>
      </c>
      <c r="AC14" s="3"/>
      <c r="AD14" s="18">
        <f>SUM(AD9:AD13)</f>
        <v>746844.42942134431</v>
      </c>
      <c r="AE14" s="18">
        <f>SUM(AE9:AE13)</f>
        <v>757828.39860445797</v>
      </c>
      <c r="AF14" s="18">
        <f t="shared" ref="AF14:CK14" si="14">SUM(AF9:AF13)</f>
        <v>781715.86458709463</v>
      </c>
      <c r="AG14" s="18">
        <f t="shared" si="14"/>
        <v>781152.29614656093</v>
      </c>
      <c r="AH14" s="18">
        <f t="shared" si="14"/>
        <v>785449.26535028522</v>
      </c>
      <c r="AI14" s="18">
        <f t="shared" si="14"/>
        <v>775623.44468309951</v>
      </c>
      <c r="AJ14" s="18">
        <f t="shared" si="14"/>
        <v>772449.01689049858</v>
      </c>
      <c r="AK14" s="18">
        <f t="shared" si="14"/>
        <v>810237.34548328677</v>
      </c>
      <c r="AL14" s="18">
        <f t="shared" si="14"/>
        <v>922160.71036953991</v>
      </c>
      <c r="AM14" s="18">
        <f t="shared" si="14"/>
        <v>928295.29207145888</v>
      </c>
      <c r="AN14" s="18">
        <f t="shared" si="14"/>
        <v>954004.05069771758</v>
      </c>
      <c r="AO14" s="18">
        <f t="shared" si="14"/>
        <v>1014969.6963900044</v>
      </c>
      <c r="AP14" s="18">
        <f t="shared" si="14"/>
        <v>1029002.1322534375</v>
      </c>
      <c r="AQ14" s="18">
        <f t="shared" si="14"/>
        <v>1064537.1301539273</v>
      </c>
      <c r="AR14" s="18">
        <f t="shared" si="14"/>
        <v>1168916.674956762</v>
      </c>
      <c r="AS14" s="18">
        <f t="shared" si="14"/>
        <v>1325304.6066575362</v>
      </c>
      <c r="AT14" s="18">
        <f t="shared" si="14"/>
        <v>1465727.8208512305</v>
      </c>
      <c r="AU14" s="18">
        <f t="shared" si="14"/>
        <v>1625005.3442143418</v>
      </c>
      <c r="AV14" s="18">
        <f t="shared" si="14"/>
        <v>1723494.1904472527</v>
      </c>
      <c r="AW14" s="18">
        <f t="shared" si="14"/>
        <v>1746736.1959898006</v>
      </c>
      <c r="AX14" s="18">
        <f t="shared" si="14"/>
        <v>1863009.6907019038</v>
      </c>
      <c r="AY14" s="18">
        <f t="shared" si="14"/>
        <v>1900522.6665471308</v>
      </c>
      <c r="AZ14" s="18">
        <f t="shared" si="14"/>
        <v>2023748.6733434575</v>
      </c>
      <c r="BA14" s="18">
        <f t="shared" si="14"/>
        <v>2187670.6527328854</v>
      </c>
      <c r="BB14" s="18">
        <f t="shared" si="14"/>
        <v>2186598.6562845055</v>
      </c>
      <c r="BC14" s="18">
        <f t="shared" si="14"/>
        <v>2239128.4110632706</v>
      </c>
      <c r="BD14" s="18">
        <f t="shared" si="14"/>
        <v>2298623.5420269724</v>
      </c>
      <c r="BE14" s="18">
        <f t="shared" si="14"/>
        <v>2420322.0716873519</v>
      </c>
      <c r="BF14" s="18">
        <f t="shared" si="14"/>
        <v>2530957.5484967707</v>
      </c>
      <c r="BG14" s="18">
        <f t="shared" si="14"/>
        <v>2701022.0662480323</v>
      </c>
      <c r="BH14" s="18">
        <f t="shared" si="14"/>
        <v>2787753.0714113028</v>
      </c>
      <c r="BI14" s="18">
        <f t="shared" si="14"/>
        <v>3365437.9696104</v>
      </c>
      <c r="BJ14" s="18">
        <f t="shared" si="14"/>
        <v>3537652.6907390547</v>
      </c>
      <c r="BK14" s="18">
        <f t="shared" si="14"/>
        <v>3574600.7308044266</v>
      </c>
      <c r="BL14" s="18">
        <f t="shared" si="14"/>
        <v>3660140.6802191976</v>
      </c>
      <c r="BM14" s="18">
        <f t="shared" si="14"/>
        <v>3967064.7539105839</v>
      </c>
      <c r="BN14" s="18">
        <f t="shared" si="14"/>
        <v>3953331.6388263381</v>
      </c>
      <c r="BO14" s="18">
        <f t="shared" si="14"/>
        <v>4033889.5024696859</v>
      </c>
      <c r="BP14" s="18">
        <f t="shared" si="14"/>
        <v>4196656.2923355466</v>
      </c>
      <c r="BQ14" s="18">
        <f t="shared" si="14"/>
        <v>4259815.7599234432</v>
      </c>
      <c r="BR14" s="18">
        <f t="shared" si="14"/>
        <v>4390707.6638628244</v>
      </c>
      <c r="BS14" s="18">
        <f t="shared" si="14"/>
        <v>4520232.3160631051</v>
      </c>
      <c r="BT14" s="18">
        <f t="shared" si="14"/>
        <v>4598125.5798039008</v>
      </c>
      <c r="BU14" s="18">
        <f t="shared" si="14"/>
        <v>4664616.1199653475</v>
      </c>
      <c r="BV14" s="18">
        <f t="shared" si="14"/>
        <v>4855874.5649362355</v>
      </c>
      <c r="BW14" s="18">
        <f t="shared" si="14"/>
        <v>4933820.6477165325</v>
      </c>
      <c r="BX14" s="18">
        <f t="shared" si="14"/>
        <v>5039876.517390999</v>
      </c>
      <c r="BY14" s="18">
        <f t="shared" si="14"/>
        <v>5192351.0490795188</v>
      </c>
      <c r="BZ14" s="18">
        <f t="shared" si="14"/>
        <v>5215967.955859378</v>
      </c>
      <c r="CA14" s="18">
        <f t="shared" si="14"/>
        <v>5246455.8508300027</v>
      </c>
      <c r="CB14" s="18">
        <f t="shared" si="14"/>
        <v>5633226.3292558035</v>
      </c>
      <c r="CC14" s="18">
        <f t="shared" si="14"/>
        <v>5596771.5219910238</v>
      </c>
      <c r="CD14" s="18">
        <f t="shared" si="14"/>
        <v>5730930.3776686396</v>
      </c>
      <c r="CE14" s="18">
        <f t="shared" si="14"/>
        <v>6026165.6051773159</v>
      </c>
      <c r="CF14" s="18">
        <f t="shared" si="14"/>
        <v>6284332.5170855746</v>
      </c>
      <c r="CG14" s="18">
        <f t="shared" si="14"/>
        <v>6435273.5417492315</v>
      </c>
      <c r="CH14" s="18">
        <f t="shared" si="14"/>
        <v>6791032.2444303501</v>
      </c>
      <c r="CI14" s="18">
        <f t="shared" si="14"/>
        <v>6932392.6934214989</v>
      </c>
      <c r="CJ14" s="18">
        <f t="shared" si="14"/>
        <v>7060296.9174322626</v>
      </c>
      <c r="CK14" s="18">
        <f t="shared" si="14"/>
        <v>7831612.0128863323</v>
      </c>
    </row>
    <row r="15" spans="2:89" x14ac:dyDescent="0.2">
      <c r="B15" s="1" t="s">
        <v>14</v>
      </c>
      <c r="D15" s="19">
        <f ca="1">D14/C14-1</f>
        <v>1.1554048958445633</v>
      </c>
      <c r="E15" s="19">
        <f ca="1">E14/D14-1</f>
        <v>0.8133738499233607</v>
      </c>
      <c r="F15" s="19">
        <f ca="1">F14/E14-1</f>
        <v>0.30886470758035767</v>
      </c>
      <c r="G15" s="19">
        <f ca="1">G14/G9-1</f>
        <v>0.50829786716263969</v>
      </c>
      <c r="M15" s="19">
        <f>M14/I14-1</f>
        <v>0.49532167365464463</v>
      </c>
      <c r="N15" s="19">
        <f t="shared" ref="N15:AB15" si="15">N14/J14-1</f>
        <v>1.0950957005667603</v>
      </c>
      <c r="O15" s="19">
        <f t="shared" si="15"/>
        <v>1.0202657408331088</v>
      </c>
      <c r="P15" s="19">
        <f t="shared" si="15"/>
        <v>1.1554048958445637</v>
      </c>
      <c r="Q15" s="19">
        <f t="shared" si="15"/>
        <v>0.96645628492894797</v>
      </c>
      <c r="R15" s="19">
        <f t="shared" si="15"/>
        <v>0.66216195895277097</v>
      </c>
      <c r="S15" s="19">
        <f t="shared" si="15"/>
        <v>0.8988911911704629</v>
      </c>
      <c r="T15" s="19">
        <f t="shared" si="15"/>
        <v>0.8133738499233607</v>
      </c>
      <c r="U15" s="19">
        <f t="shared" si="15"/>
        <v>0.82572579441818905</v>
      </c>
      <c r="V15" s="19">
        <f t="shared" si="15"/>
        <v>0.67352661518316403</v>
      </c>
      <c r="W15" s="19">
        <f t="shared" si="15"/>
        <v>0.3726261420879593</v>
      </c>
      <c r="X15" s="19">
        <f t="shared" si="15"/>
        <v>0.30886470758035767</v>
      </c>
      <c r="Y15" s="19">
        <f t="shared" si="15"/>
        <v>0.34231300751121796</v>
      </c>
      <c r="Z15" s="19">
        <f t="shared" si="15"/>
        <v>0.33315395842880102</v>
      </c>
      <c r="AA15" s="19">
        <f t="shared" si="15"/>
        <v>0.39851887721064361</v>
      </c>
      <c r="AB15" s="19">
        <f t="shared" si="15"/>
        <v>0.50829786716263925</v>
      </c>
      <c r="AP15" s="19">
        <f>AP14/AD14-1</f>
        <v>0.37779983583824706</v>
      </c>
      <c r="AQ15" s="19">
        <f t="shared" ref="AQ15:CK15" si="16">AQ14/AE14-1</f>
        <v>0.40472055694174802</v>
      </c>
      <c r="AR15" s="19">
        <f t="shared" si="16"/>
        <v>0.49532167365464486</v>
      </c>
      <c r="AS15" s="19">
        <f t="shared" si="16"/>
        <v>0.6966020751590809</v>
      </c>
      <c r="AT15" s="19">
        <f t="shared" si="16"/>
        <v>0.86610120540066049</v>
      </c>
      <c r="AU15" s="19">
        <f t="shared" si="16"/>
        <v>1.0950957005667599</v>
      </c>
      <c r="AV15" s="19">
        <f t="shared" si="16"/>
        <v>1.2312076949559678</v>
      </c>
      <c r="AW15" s="19">
        <f t="shared" si="16"/>
        <v>1.1558327392918617</v>
      </c>
      <c r="AX15" s="19">
        <f t="shared" si="16"/>
        <v>1.0202657408331079</v>
      </c>
      <c r="AY15" s="19">
        <f t="shared" si="16"/>
        <v>1.0473255469239535</v>
      </c>
      <c r="AZ15" s="19">
        <f t="shared" si="16"/>
        <v>1.1213208391131828</v>
      </c>
      <c r="BA15" s="19">
        <f t="shared" si="16"/>
        <v>1.1554048958445633</v>
      </c>
      <c r="BB15" s="19">
        <f t="shared" si="16"/>
        <v>1.1249699954421071</v>
      </c>
      <c r="BC15" s="19">
        <f t="shared" si="16"/>
        <v>1.1033821626677343</v>
      </c>
      <c r="BD15" s="19">
        <f t="shared" si="16"/>
        <v>0.96645628492894753</v>
      </c>
      <c r="BE15" s="19">
        <f t="shared" si="16"/>
        <v>0.82623833006322012</v>
      </c>
      <c r="BF15" s="19">
        <f t="shared" si="16"/>
        <v>0.7267582101477077</v>
      </c>
      <c r="BG15" s="19">
        <f t="shared" si="16"/>
        <v>0.66216195895277097</v>
      </c>
      <c r="BH15" s="19">
        <f t="shared" si="16"/>
        <v>0.61750070691440584</v>
      </c>
      <c r="BI15" s="19">
        <f t="shared" si="16"/>
        <v>0.92670076760122932</v>
      </c>
      <c r="BJ15" s="19">
        <f t="shared" si="16"/>
        <v>0.89889119117046334</v>
      </c>
      <c r="BK15" s="19">
        <f t="shared" si="16"/>
        <v>0.88085140668106865</v>
      </c>
      <c r="BL15" s="19">
        <f t="shared" si="16"/>
        <v>0.8085944803473244</v>
      </c>
      <c r="BM15" s="19">
        <f t="shared" si="16"/>
        <v>0.8133738499233607</v>
      </c>
      <c r="BN15" s="19">
        <f t="shared" si="16"/>
        <v>0.80798228676490935</v>
      </c>
      <c r="BO15" s="19">
        <f t="shared" si="16"/>
        <v>0.80154451282861294</v>
      </c>
      <c r="BP15" s="19">
        <f t="shared" si="16"/>
        <v>0.8257257944181895</v>
      </c>
      <c r="BQ15" s="19">
        <f t="shared" si="16"/>
        <v>0.76002020960527372</v>
      </c>
      <c r="BR15" s="19">
        <f t="shared" si="16"/>
        <v>0.73480099121797915</v>
      </c>
      <c r="BS15" s="19">
        <f t="shared" si="16"/>
        <v>0.67352661518316403</v>
      </c>
      <c r="BT15" s="19">
        <f t="shared" si="16"/>
        <v>0.64940203167854293</v>
      </c>
      <c r="BU15" s="19">
        <f t="shared" si="16"/>
        <v>0.38603538739575893</v>
      </c>
      <c r="BV15" s="19">
        <f t="shared" si="16"/>
        <v>0.37262614208795886</v>
      </c>
      <c r="BW15" s="19">
        <f t="shared" si="16"/>
        <v>0.38024384239585474</v>
      </c>
      <c r="BX15" s="19">
        <f t="shared" si="16"/>
        <v>0.37696251530123481</v>
      </c>
      <c r="BY15" s="19">
        <f t="shared" si="16"/>
        <v>0.30886470758035744</v>
      </c>
      <c r="BZ15" s="19">
        <f t="shared" si="16"/>
        <v>0.31938537729354022</v>
      </c>
      <c r="CA15" s="19">
        <f t="shared" si="16"/>
        <v>0.30059483474149262</v>
      </c>
      <c r="CB15" s="19">
        <f t="shared" si="16"/>
        <v>0.34231300751121774</v>
      </c>
      <c r="CC15" s="19">
        <f t="shared" si="16"/>
        <v>0.31385295454459006</v>
      </c>
      <c r="CD15" s="19">
        <f t="shared" si="16"/>
        <v>0.30524070751426979</v>
      </c>
      <c r="CE15" s="19">
        <f t="shared" si="16"/>
        <v>0.33315395842880102</v>
      </c>
      <c r="CF15" s="19">
        <f t="shared" si="16"/>
        <v>0.36671615596753382</v>
      </c>
      <c r="CG15" s="19">
        <f t="shared" si="16"/>
        <v>0.37959338480291449</v>
      </c>
      <c r="CH15" s="19">
        <f t="shared" si="16"/>
        <v>0.39851887721064427</v>
      </c>
      <c r="CI15" s="19">
        <f t="shared" si="16"/>
        <v>0.40507594183220741</v>
      </c>
      <c r="CJ15" s="19">
        <f t="shared" si="16"/>
        <v>0.40088688543646667</v>
      </c>
      <c r="CK15" s="19">
        <f t="shared" si="16"/>
        <v>0.50829786716263969</v>
      </c>
    </row>
    <row r="17" spans="2:89" x14ac:dyDescent="0.2">
      <c r="B17" s="20" t="s">
        <v>15</v>
      </c>
      <c r="C17" s="21">
        <f>1+C13/C9</f>
        <v>1</v>
      </c>
      <c r="D17" s="21">
        <f ca="1">1+D13/D9</f>
        <v>1.0002394508953774</v>
      </c>
      <c r="E17" s="21">
        <f ca="1">1+E13/E9</f>
        <v>0.99995854655801342</v>
      </c>
      <c r="F17" s="21">
        <f ca="1">1+F13/F9</f>
        <v>0.98906333289418036</v>
      </c>
      <c r="G17" s="22">
        <f ca="1">1+G13/G9</f>
        <v>0.99003944707319935</v>
      </c>
      <c r="H17" s="3"/>
      <c r="I17" s="23">
        <f>1+I13*4/I9</f>
        <v>1</v>
      </c>
      <c r="J17" s="21">
        <f t="shared" ref="J17:AB17" si="17">1+J13*4/J9</f>
        <v>1</v>
      </c>
      <c r="K17" s="21">
        <f t="shared" si="17"/>
        <v>1</v>
      </c>
      <c r="L17" s="21">
        <f t="shared" si="17"/>
        <v>1</v>
      </c>
      <c r="M17" s="21">
        <f t="shared" si="17"/>
        <v>0.9997795457486216</v>
      </c>
      <c r="N17" s="21">
        <f t="shared" si="17"/>
        <v>1</v>
      </c>
      <c r="O17" s="21">
        <f t="shared" si="17"/>
        <v>1</v>
      </c>
      <c r="P17" s="21">
        <f t="shared" si="17"/>
        <v>1.0006419161429398</v>
      </c>
      <c r="Q17" s="21">
        <f t="shared" si="17"/>
        <v>0.99997750605206015</v>
      </c>
      <c r="R17" s="21">
        <f t="shared" si="17"/>
        <v>1</v>
      </c>
      <c r="S17" s="21">
        <f t="shared" si="17"/>
        <v>1</v>
      </c>
      <c r="T17" s="21">
        <f t="shared" si="17"/>
        <v>0.99991137158121723</v>
      </c>
      <c r="U17" s="21">
        <f t="shared" si="17"/>
        <v>0.99630652006734777</v>
      </c>
      <c r="V17" s="21">
        <f t="shared" si="17"/>
        <v>0.98899854627496653</v>
      </c>
      <c r="W17" s="21">
        <f t="shared" si="17"/>
        <v>0.98271989988570896</v>
      </c>
      <c r="X17" s="21">
        <f t="shared" si="17"/>
        <v>0.99287168461240272</v>
      </c>
      <c r="Y17" s="21">
        <f t="shared" si="17"/>
        <v>0.99691991185012918</v>
      </c>
      <c r="Z17" s="21">
        <f t="shared" si="17"/>
        <v>0.98015083475648723</v>
      </c>
      <c r="AA17" s="21">
        <f t="shared" si="17"/>
        <v>0.99335900379016595</v>
      </c>
      <c r="AB17" s="21">
        <f t="shared" si="17"/>
        <v>0.9942501719611172</v>
      </c>
      <c r="AC17" s="3"/>
      <c r="AD17" s="23"/>
      <c r="AE17" s="21">
        <f t="shared" ref="AE17:CK17" si="18">1+AE13*12/AE9</f>
        <v>1</v>
      </c>
      <c r="AF17" s="21">
        <f t="shared" si="18"/>
        <v>1</v>
      </c>
      <c r="AG17" s="21">
        <f t="shared" si="18"/>
        <v>1</v>
      </c>
      <c r="AH17" s="21">
        <f t="shared" si="18"/>
        <v>1</v>
      </c>
      <c r="AI17" s="21">
        <f t="shared" si="18"/>
        <v>1</v>
      </c>
      <c r="AJ17" s="21">
        <f t="shared" si="18"/>
        <v>1</v>
      </c>
      <c r="AK17" s="21">
        <f t="shared" si="18"/>
        <v>1</v>
      </c>
      <c r="AL17" s="21">
        <f t="shared" si="18"/>
        <v>1</v>
      </c>
      <c r="AM17" s="21">
        <f t="shared" si="18"/>
        <v>1</v>
      </c>
      <c r="AN17" s="21">
        <f t="shared" si="18"/>
        <v>1</v>
      </c>
      <c r="AO17" s="21">
        <f t="shared" si="18"/>
        <v>1</v>
      </c>
      <c r="AP17" s="21">
        <f t="shared" si="18"/>
        <v>1</v>
      </c>
      <c r="AQ17" s="21">
        <f t="shared" si="18"/>
        <v>0.99818605469723232</v>
      </c>
      <c r="AR17" s="21">
        <f t="shared" si="18"/>
        <v>1.0011228264348075</v>
      </c>
      <c r="AS17" s="21">
        <f t="shared" si="18"/>
        <v>1</v>
      </c>
      <c r="AT17" s="21">
        <f t="shared" si="18"/>
        <v>1</v>
      </c>
      <c r="AU17" s="21">
        <f t="shared" si="18"/>
        <v>1</v>
      </c>
      <c r="AV17" s="21">
        <f t="shared" si="18"/>
        <v>1</v>
      </c>
      <c r="AW17" s="21">
        <f t="shared" si="18"/>
        <v>1</v>
      </c>
      <c r="AX17" s="21">
        <f t="shared" si="18"/>
        <v>1</v>
      </c>
      <c r="AY17" s="21">
        <f t="shared" si="18"/>
        <v>1.0025429822803538</v>
      </c>
      <c r="AZ17" s="21">
        <f t="shared" si="18"/>
        <v>1</v>
      </c>
      <c r="BA17" s="21">
        <f t="shared" si="18"/>
        <v>0.99943179078411071</v>
      </c>
      <c r="BB17" s="21">
        <f t="shared" si="18"/>
        <v>1.0004788940144831</v>
      </c>
      <c r="BC17" s="21">
        <f t="shared" si="18"/>
        <v>1</v>
      </c>
      <c r="BD17" s="21">
        <f t="shared" si="18"/>
        <v>0.99946618049029023</v>
      </c>
      <c r="BE17" s="21">
        <f t="shared" si="18"/>
        <v>1</v>
      </c>
      <c r="BF17" s="21">
        <f t="shared" si="18"/>
        <v>1</v>
      </c>
      <c r="BG17" s="21">
        <f t="shared" si="18"/>
        <v>1</v>
      </c>
      <c r="BH17" s="21">
        <f t="shared" si="18"/>
        <v>1</v>
      </c>
      <c r="BI17" s="21">
        <f t="shared" si="18"/>
        <v>1</v>
      </c>
      <c r="BJ17" s="21">
        <f t="shared" si="18"/>
        <v>1</v>
      </c>
      <c r="BK17" s="21">
        <f t="shared" si="18"/>
        <v>1</v>
      </c>
      <c r="BL17" s="21">
        <f t="shared" si="18"/>
        <v>0.99973686300558207</v>
      </c>
      <c r="BM17" s="21">
        <f t="shared" si="18"/>
        <v>1</v>
      </c>
      <c r="BN17" s="21">
        <f t="shared" si="18"/>
        <v>0.99973590993688177</v>
      </c>
      <c r="BO17" s="21">
        <f t="shared" si="18"/>
        <v>0.9998479575325061</v>
      </c>
      <c r="BP17" s="21">
        <f t="shared" si="18"/>
        <v>0.98951183827024602</v>
      </c>
      <c r="BQ17" s="21">
        <f t="shared" si="18"/>
        <v>1</v>
      </c>
      <c r="BR17" s="21">
        <f t="shared" si="18"/>
        <v>0.97875308109531323</v>
      </c>
      <c r="BS17" s="21">
        <f t="shared" si="18"/>
        <v>0.98906782148238703</v>
      </c>
      <c r="BT17" s="21">
        <f t="shared" si="18"/>
        <v>0.99279506058034528</v>
      </c>
      <c r="BU17" s="21">
        <f t="shared" si="18"/>
        <v>0.99811425182184321</v>
      </c>
      <c r="BV17" s="21">
        <f t="shared" si="18"/>
        <v>0.95860510511834895</v>
      </c>
      <c r="BW17" s="21">
        <f t="shared" si="18"/>
        <v>0.9986149912287694</v>
      </c>
      <c r="BX17" s="21">
        <f t="shared" si="18"/>
        <v>0.99762393004908978</v>
      </c>
      <c r="BY17" s="21">
        <f t="shared" si="18"/>
        <v>0.98305631417731931</v>
      </c>
      <c r="BZ17" s="21">
        <f t="shared" si="18"/>
        <v>0.99998040730324111</v>
      </c>
      <c r="CA17" s="21">
        <f t="shared" si="18"/>
        <v>0.99962492620713395</v>
      </c>
      <c r="CB17" s="21">
        <f t="shared" si="18"/>
        <v>0.99124731188632609</v>
      </c>
      <c r="CC17" s="21">
        <f t="shared" si="18"/>
        <v>0.98671671395501248</v>
      </c>
      <c r="CD17" s="21">
        <f t="shared" si="18"/>
        <v>0.98480917902796006</v>
      </c>
      <c r="CE17" s="21">
        <f t="shared" si="18"/>
        <v>0.96935973771813422</v>
      </c>
      <c r="CF17" s="21">
        <f t="shared" si="18"/>
        <v>0.99033096385521135</v>
      </c>
      <c r="CG17" s="21">
        <f t="shared" si="18"/>
        <v>1.0011862474560658</v>
      </c>
      <c r="CH17" s="21">
        <f t="shared" si="18"/>
        <v>0.98923949560298807</v>
      </c>
      <c r="CI17" s="21">
        <f t="shared" si="18"/>
        <v>0.99654376444826809</v>
      </c>
      <c r="CJ17" s="21">
        <f t="shared" si="18"/>
        <v>0.9952299041962156</v>
      </c>
      <c r="CK17" s="22">
        <f t="shared" si="18"/>
        <v>0.9914164773562022</v>
      </c>
    </row>
    <row r="18" spans="2:89" x14ac:dyDescent="0.2">
      <c r="B18" s="24" t="s">
        <v>16</v>
      </c>
      <c r="C18" s="25">
        <f>1+SUM(C12:C13)/C9</f>
        <v>0.89253497014715655</v>
      </c>
      <c r="D18" s="25">
        <f ca="1">1+SUM(D12:D13)/D9</f>
        <v>0.8845240850507925</v>
      </c>
      <c r="E18" s="25">
        <f ca="1">1+SUM(E12:E13)/E9</f>
        <v>0.80667090455075474</v>
      </c>
      <c r="F18" s="25">
        <f ca="1">1+SUM(F12:F13)/F9</f>
        <v>0.81450366631865267</v>
      </c>
      <c r="G18" s="26">
        <f ca="1">1+SUM(G12:G13)/G9</f>
        <v>0.83674728697341372</v>
      </c>
      <c r="H18" s="3"/>
      <c r="I18" s="27">
        <f>1+SUM(I12:I13)*4/I9</f>
        <v>0.99720737925037739</v>
      </c>
      <c r="J18" s="25">
        <f t="shared" ref="J18:V18" si="19">1+SUM(J12:J13)*4/J9</f>
        <v>0.83266927544918301</v>
      </c>
      <c r="K18" s="25">
        <f t="shared" si="19"/>
        <v>0.95559636981984453</v>
      </c>
      <c r="L18" s="25">
        <f t="shared" si="19"/>
        <v>0.84800153354830776</v>
      </c>
      <c r="M18" s="25">
        <f t="shared" si="19"/>
        <v>0.92002974277914573</v>
      </c>
      <c r="N18" s="25">
        <f t="shared" si="19"/>
        <v>0.98348136986048251</v>
      </c>
      <c r="O18" s="25">
        <f t="shared" si="19"/>
        <v>0.90906950016840249</v>
      </c>
      <c r="P18" s="25">
        <f t="shared" si="19"/>
        <v>0.88160051965447295</v>
      </c>
      <c r="Q18" s="25">
        <f t="shared" si="19"/>
        <v>0.88322375815399612</v>
      </c>
      <c r="R18" s="25">
        <f t="shared" si="19"/>
        <v>0.88056550705492287</v>
      </c>
      <c r="S18" s="25">
        <f t="shared" si="19"/>
        <v>0.83842772887444761</v>
      </c>
      <c r="T18" s="25">
        <f t="shared" si="19"/>
        <v>0.7949633689047001</v>
      </c>
      <c r="U18" s="25">
        <f t="shared" si="19"/>
        <v>0.88026696828018691</v>
      </c>
      <c r="V18" s="25">
        <f t="shared" si="19"/>
        <v>0.83535213783781614</v>
      </c>
      <c r="W18" s="25">
        <f t="shared" ref="W18:AB18" si="20">1+SUM(W12:W13)*4/W9</f>
        <v>0.84056216273986228</v>
      </c>
      <c r="X18" s="25">
        <f t="shared" si="20"/>
        <v>0.78235668693431792</v>
      </c>
      <c r="Y18" s="25">
        <f t="shared" si="20"/>
        <v>0.90407047450955713</v>
      </c>
      <c r="Z18" s="25">
        <f t="shared" si="20"/>
        <v>0.71495420875606275</v>
      </c>
      <c r="AA18" s="25">
        <f t="shared" si="20"/>
        <v>0.89154314028527326</v>
      </c>
      <c r="AB18" s="25">
        <f t="shared" si="20"/>
        <v>0.90675123693327719</v>
      </c>
      <c r="AC18" s="3"/>
      <c r="AD18" s="27"/>
      <c r="AE18" s="25">
        <f t="shared" ref="AE18:CK18" si="21">1+SUM(AE12:AE13)*12/AE9</f>
        <v>0.99197779995872237</v>
      </c>
      <c r="AF18" s="25">
        <f t="shared" si="21"/>
        <v>1</v>
      </c>
      <c r="AG18" s="25">
        <f t="shared" si="21"/>
        <v>0.85597715800646945</v>
      </c>
      <c r="AH18" s="25">
        <f t="shared" si="21"/>
        <v>0.88676529630660994</v>
      </c>
      <c r="AI18" s="25">
        <f t="shared" si="21"/>
        <v>0.75634739856239808</v>
      </c>
      <c r="AJ18" s="25">
        <f t="shared" si="21"/>
        <v>0.88676423630281975</v>
      </c>
      <c r="AK18" s="25">
        <f t="shared" si="21"/>
        <v>0.97994344981347714</v>
      </c>
      <c r="AL18" s="25">
        <f t="shared" si="21"/>
        <v>0.99999936535093126</v>
      </c>
      <c r="AM18" s="25">
        <f t="shared" si="21"/>
        <v>0.88994220666149848</v>
      </c>
      <c r="AN18" s="25">
        <f t="shared" si="21"/>
        <v>0.99279035232420809</v>
      </c>
      <c r="AO18" s="25">
        <f t="shared" si="21"/>
        <v>0.67262467461806286</v>
      </c>
      <c r="AP18" s="25">
        <f t="shared" si="21"/>
        <v>0.97011917689438354</v>
      </c>
      <c r="AQ18" s="25">
        <f t="shared" si="21"/>
        <v>0.99526895854884234</v>
      </c>
      <c r="AR18" s="25">
        <f t="shared" si="21"/>
        <v>0.80432267181839723</v>
      </c>
      <c r="AS18" s="25">
        <f t="shared" si="21"/>
        <v>0.95044439933630709</v>
      </c>
      <c r="AT18" s="25">
        <f t="shared" si="21"/>
        <v>0.99999974443664863</v>
      </c>
      <c r="AU18" s="25">
        <f t="shared" si="21"/>
        <v>1</v>
      </c>
      <c r="AV18" s="25">
        <f t="shared" si="21"/>
        <v>0.97041599861173378</v>
      </c>
      <c r="AW18" s="25">
        <f t="shared" si="21"/>
        <v>0.84678458409439261</v>
      </c>
      <c r="AX18" s="25">
        <f t="shared" si="21"/>
        <v>0.92491848209424932</v>
      </c>
      <c r="AY18" s="25">
        <f t="shared" si="21"/>
        <v>0.85688399835039508</v>
      </c>
      <c r="AZ18" s="25">
        <f t="shared" si="21"/>
        <v>0.86641815684255707</v>
      </c>
      <c r="BA18" s="25">
        <f t="shared" si="21"/>
        <v>0.9302105439741023</v>
      </c>
      <c r="BB18" s="25">
        <f t="shared" si="21"/>
        <v>0.83028391167308868</v>
      </c>
      <c r="BC18" s="25">
        <f t="shared" si="21"/>
        <v>0.94820253288330492</v>
      </c>
      <c r="BD18" s="25">
        <f t="shared" si="21"/>
        <v>0.87412035301304347</v>
      </c>
      <c r="BE18" s="25">
        <f t="shared" si="21"/>
        <v>0.94485733804642413</v>
      </c>
      <c r="BF18" s="25">
        <f t="shared" si="21"/>
        <v>0.88242898500534506</v>
      </c>
      <c r="BG18" s="25">
        <f t="shared" si="21"/>
        <v>0.83710004604110044</v>
      </c>
      <c r="BH18" s="25">
        <f t="shared" si="21"/>
        <v>0.92994732003262925</v>
      </c>
      <c r="BI18" s="25">
        <f t="shared" si="21"/>
        <v>0.85207615556251948</v>
      </c>
      <c r="BJ18" s="25">
        <f t="shared" si="21"/>
        <v>0.7897326204956121</v>
      </c>
      <c r="BK18" s="25">
        <f t="shared" si="21"/>
        <v>0.80372100840563943</v>
      </c>
      <c r="BL18" s="25">
        <f t="shared" si="21"/>
        <v>0.74508097423972974</v>
      </c>
      <c r="BM18" s="25">
        <f t="shared" si="21"/>
        <v>0.84414682920849904</v>
      </c>
      <c r="BN18" s="25">
        <f t="shared" si="21"/>
        <v>0.85559774033864577</v>
      </c>
      <c r="BO18" s="25">
        <f t="shared" si="21"/>
        <v>0.8892380242113348</v>
      </c>
      <c r="BP18" s="25">
        <f t="shared" si="21"/>
        <v>0.89731148266750305</v>
      </c>
      <c r="BQ18" s="25">
        <f t="shared" si="21"/>
        <v>0.79360906093910655</v>
      </c>
      <c r="BR18" s="25">
        <f t="shared" si="21"/>
        <v>0.89508996566607713</v>
      </c>
      <c r="BS18" s="25">
        <f t="shared" si="21"/>
        <v>0.82693855575472919</v>
      </c>
      <c r="BT18" s="25">
        <f t="shared" si="21"/>
        <v>0.87975040063344878</v>
      </c>
      <c r="BU18" s="25">
        <f t="shared" si="21"/>
        <v>0.88581940817096572</v>
      </c>
      <c r="BV18" s="25">
        <f t="shared" si="21"/>
        <v>0.76557227004758932</v>
      </c>
      <c r="BW18" s="25">
        <f t="shared" si="21"/>
        <v>0.91627717341321868</v>
      </c>
      <c r="BX18" s="25">
        <f t="shared" si="21"/>
        <v>0.86903623059927215</v>
      </c>
      <c r="BY18" s="25">
        <f t="shared" si="21"/>
        <v>0.57978204755118989</v>
      </c>
      <c r="BZ18" s="25">
        <f t="shared" si="21"/>
        <v>0.92403529462098222</v>
      </c>
      <c r="CA18" s="25">
        <f t="shared" si="21"/>
        <v>0.94918475820499615</v>
      </c>
      <c r="CB18" s="25">
        <f t="shared" si="21"/>
        <v>0.84088053913916205</v>
      </c>
      <c r="CC18" s="25">
        <f t="shared" si="21"/>
        <v>0.45458073202614635</v>
      </c>
      <c r="CD18" s="25">
        <f t="shared" si="21"/>
        <v>0.90942948167220716</v>
      </c>
      <c r="CE18" s="25">
        <f t="shared" si="21"/>
        <v>0.78401243624991446</v>
      </c>
      <c r="CF18" s="25">
        <f t="shared" si="21"/>
        <v>0.93849094046971238</v>
      </c>
      <c r="CG18" s="25">
        <f t="shared" si="21"/>
        <v>0.91341589671083145</v>
      </c>
      <c r="CH18" s="25">
        <f t="shared" si="21"/>
        <v>0.83746612922068076</v>
      </c>
      <c r="CI18" s="25">
        <f t="shared" si="21"/>
        <v>0.91058996105274626</v>
      </c>
      <c r="CJ18" s="25">
        <f t="shared" si="21"/>
        <v>0.91800570053798281</v>
      </c>
      <c r="CK18" s="26">
        <f t="shared" si="21"/>
        <v>0.89743166063302415</v>
      </c>
    </row>
    <row r="19" spans="2:89" x14ac:dyDescent="0.2">
      <c r="B19" s="28" t="s">
        <v>17</v>
      </c>
      <c r="C19" s="29">
        <f>1+SUM(C11:C13)/C9</f>
        <v>1.1447291242459225</v>
      </c>
      <c r="D19" s="29">
        <f ca="1">1+SUM(D11:D13)/D9</f>
        <v>1.4760564157537237</v>
      </c>
      <c r="E19" s="29">
        <f ca="1">1+SUM(E11:E13)/E9</f>
        <v>1.2328788192422073</v>
      </c>
      <c r="F19" s="29">
        <f ca="1">1+SUM(F11:F13)/F9</f>
        <v>1.1342742986940313</v>
      </c>
      <c r="G19" s="30">
        <f ca="1">1+SUM(G11:G13)/G9</f>
        <v>1.1328481642204107</v>
      </c>
      <c r="H19" s="3"/>
      <c r="I19" s="31">
        <f>1+SUM(I11:I13)*4/I9</f>
        <v>1.3085977601373879</v>
      </c>
      <c r="J19" s="29">
        <f t="shared" ref="J19:V19" si="22">1+SUM(J11:J13)*4/J9</f>
        <v>0.86542304060069963</v>
      </c>
      <c r="K19" s="29">
        <f t="shared" si="22"/>
        <v>1.2576842553673497</v>
      </c>
      <c r="L19" s="29">
        <f t="shared" si="22"/>
        <v>1.1069774980360927</v>
      </c>
      <c r="M19" s="29">
        <f t="shared" si="22"/>
        <v>1.4661083169960332</v>
      </c>
      <c r="N19" s="29">
        <f t="shared" si="22"/>
        <v>1.3683357570678838</v>
      </c>
      <c r="O19" s="29">
        <f t="shared" si="22"/>
        <v>1.1905199315614152</v>
      </c>
      <c r="P19" s="29">
        <f t="shared" si="22"/>
        <v>1.3862007880403264</v>
      </c>
      <c r="Q19" s="29">
        <f t="shared" si="22"/>
        <v>1.0642993370969338</v>
      </c>
      <c r="R19" s="29">
        <f t="shared" si="22"/>
        <v>1.0844396771361464</v>
      </c>
      <c r="S19" s="29">
        <f t="shared" si="22"/>
        <v>1.2301961560125971</v>
      </c>
      <c r="T19" s="29">
        <f t="shared" si="22"/>
        <v>1.3056611343925366</v>
      </c>
      <c r="U19" s="29">
        <f t="shared" si="22"/>
        <v>1.1096703171519791</v>
      </c>
      <c r="V19" s="29">
        <f t="shared" si="22"/>
        <v>1.01092683952242</v>
      </c>
      <c r="W19" s="29">
        <f t="shared" ref="W19:AB19" si="23">1+SUM(W11:W13)*4/W9</f>
        <v>1.1780810439121465</v>
      </c>
      <c r="X19" s="29">
        <f t="shared" si="23"/>
        <v>1.1739761211687829</v>
      </c>
      <c r="Y19" s="29">
        <f t="shared" si="23"/>
        <v>1.0463419079039871</v>
      </c>
      <c r="Z19" s="29">
        <f t="shared" si="23"/>
        <v>0.9345111498880333</v>
      </c>
      <c r="AA19" s="29">
        <f t="shared" si="23"/>
        <v>1.1809817571734018</v>
      </c>
      <c r="AB19" s="29">
        <f t="shared" si="23"/>
        <v>1.2645902971915826</v>
      </c>
      <c r="AC19" s="3"/>
      <c r="AD19" s="31"/>
      <c r="AE19" s="29">
        <f t="shared" ref="AE19:CK19" si="24">1+SUM(AE11:AE13)*12/AE9</f>
        <v>1.1604306326827232</v>
      </c>
      <c r="AF19" s="29">
        <f t="shared" si="24"/>
        <v>1.2892367934145967</v>
      </c>
      <c r="AG19" s="29">
        <f t="shared" si="24"/>
        <v>0.86448251269056331</v>
      </c>
      <c r="AH19" s="29">
        <f t="shared" si="24"/>
        <v>0.97404519926363364</v>
      </c>
      <c r="AI19" s="29">
        <f t="shared" si="24"/>
        <v>0.75887429154764008</v>
      </c>
      <c r="AJ19" s="29">
        <f t="shared" si="24"/>
        <v>0.88676423630281975</v>
      </c>
      <c r="AK19" s="29">
        <f t="shared" si="24"/>
        <v>1.2716101900423589</v>
      </c>
      <c r="AL19" s="29">
        <f t="shared" si="24"/>
        <v>1.5894829963749042</v>
      </c>
      <c r="AM19" s="29">
        <f t="shared" si="24"/>
        <v>0.95497505190378673</v>
      </c>
      <c r="AN19" s="29">
        <f t="shared" si="24"/>
        <v>1.1061479033776973</v>
      </c>
      <c r="AO19" s="29">
        <f t="shared" si="24"/>
        <v>1.2504548861451839</v>
      </c>
      <c r="AP19" s="29">
        <f t="shared" si="24"/>
        <v>1.0256932604519566</v>
      </c>
      <c r="AQ19" s="29">
        <f t="shared" si="24"/>
        <v>1.1904931183071923</v>
      </c>
      <c r="AR19" s="29">
        <f t="shared" si="24"/>
        <v>2.1245843018251094</v>
      </c>
      <c r="AS19" s="29">
        <f t="shared" si="24"/>
        <v>1.0353666654125333</v>
      </c>
      <c r="AT19" s="29">
        <f t="shared" si="24"/>
        <v>1.0842001428370389</v>
      </c>
      <c r="AU19" s="29">
        <f t="shared" si="24"/>
        <v>1.7769040656372448</v>
      </c>
      <c r="AV19" s="29">
        <f t="shared" si="24"/>
        <v>1.1236354060321283</v>
      </c>
      <c r="AW19" s="29">
        <f t="shared" si="24"/>
        <v>0.97502430777437366</v>
      </c>
      <c r="AX19" s="29">
        <f t="shared" si="24"/>
        <v>1.4413516978618792</v>
      </c>
      <c r="AY19" s="29">
        <f t="shared" si="24"/>
        <v>1.2187505626083157</v>
      </c>
      <c r="AZ19" s="29">
        <f t="shared" si="24"/>
        <v>1.4086353141236152</v>
      </c>
      <c r="BA19" s="29">
        <f t="shared" si="24"/>
        <v>1.4814492777843267</v>
      </c>
      <c r="BB19" s="29">
        <f t="shared" si="24"/>
        <v>0.89583227555818556</v>
      </c>
      <c r="BC19" s="29">
        <f t="shared" si="24"/>
        <v>1.1675715571845788</v>
      </c>
      <c r="BD19" s="29">
        <f t="shared" si="24"/>
        <v>1.126598478596784</v>
      </c>
      <c r="BE19" s="29">
        <f t="shared" si="24"/>
        <v>0.95418663097840095</v>
      </c>
      <c r="BF19" s="29">
        <f t="shared" si="24"/>
        <v>1.0013544417415488</v>
      </c>
      <c r="BG19" s="29">
        <f t="shared" si="24"/>
        <v>1.2703777441767365</v>
      </c>
      <c r="BH19" s="29">
        <f t="shared" si="24"/>
        <v>1.1744263061921909</v>
      </c>
      <c r="BI19" s="29">
        <f t="shared" si="24"/>
        <v>1.189887621693541</v>
      </c>
      <c r="BJ19" s="29">
        <f t="shared" si="24"/>
        <v>1.2569667294768805</v>
      </c>
      <c r="BK19" s="29">
        <f t="shared" si="24"/>
        <v>1.0586323047083073</v>
      </c>
      <c r="BL19" s="29">
        <f t="shared" si="24"/>
        <v>1.2505447963765244</v>
      </c>
      <c r="BM19" s="29">
        <f t="shared" si="24"/>
        <v>1.5849366589766611</v>
      </c>
      <c r="BN19" s="29">
        <f t="shared" si="24"/>
        <v>0.90555700374648107</v>
      </c>
      <c r="BO19" s="29">
        <f t="shared" si="24"/>
        <v>0.98813402793069105</v>
      </c>
      <c r="BP19" s="29">
        <f t="shared" si="24"/>
        <v>1.428068084813011</v>
      </c>
      <c r="BQ19" s="29">
        <f t="shared" si="24"/>
        <v>0.97906566637945924</v>
      </c>
      <c r="BR19" s="29">
        <f t="shared" si="24"/>
        <v>1.0878348255122863</v>
      </c>
      <c r="BS19" s="29">
        <f t="shared" si="24"/>
        <v>0.96612450362256652</v>
      </c>
      <c r="BT19" s="29">
        <f t="shared" si="24"/>
        <v>1.0736791918289355</v>
      </c>
      <c r="BU19" s="29">
        <f t="shared" si="24"/>
        <v>1.1047570748552435</v>
      </c>
      <c r="BV19" s="29">
        <f t="shared" si="24"/>
        <v>1.3430442673250049</v>
      </c>
      <c r="BW19" s="29">
        <f t="shared" si="24"/>
        <v>1.1534724204146194</v>
      </c>
      <c r="BX19" s="29">
        <f t="shared" si="24"/>
        <v>1.2009927686681205</v>
      </c>
      <c r="BY19" s="29">
        <f t="shared" si="24"/>
        <v>1.1582406964754539</v>
      </c>
      <c r="BZ19" s="29">
        <f t="shared" si="24"/>
        <v>0.96870128521233745</v>
      </c>
      <c r="CA19" s="29">
        <f t="shared" si="24"/>
        <v>1.0579987975742047</v>
      </c>
      <c r="CB19" s="29">
        <f t="shared" si="24"/>
        <v>1.1109061857844327</v>
      </c>
      <c r="CC19" s="29">
        <f t="shared" si="24"/>
        <v>0.82208207926232313</v>
      </c>
      <c r="CD19" s="29">
        <f t="shared" si="24"/>
        <v>0.98506823290993828</v>
      </c>
      <c r="CE19" s="29">
        <f t="shared" si="24"/>
        <v>0.99634981784403132</v>
      </c>
      <c r="CF19" s="29">
        <f t="shared" si="24"/>
        <v>1.3082401993230777</v>
      </c>
      <c r="CG19" s="29">
        <f t="shared" si="24"/>
        <v>1.0904032758322826</v>
      </c>
      <c r="CH19" s="29">
        <f t="shared" si="24"/>
        <v>1.1315013856024978</v>
      </c>
      <c r="CI19" s="29">
        <f t="shared" si="24"/>
        <v>1.1840820610031795</v>
      </c>
      <c r="CJ19" s="29">
        <f t="shared" si="24"/>
        <v>1.1717567150386716</v>
      </c>
      <c r="CK19" s="30">
        <f t="shared" si="24"/>
        <v>1.4177914251477635</v>
      </c>
    </row>
    <row r="21" spans="2:89" x14ac:dyDescent="0.2">
      <c r="B21" s="20" t="s">
        <v>18</v>
      </c>
      <c r="C21" s="18">
        <f>SUM(C10:C13)</f>
        <v>299830.77018700296</v>
      </c>
      <c r="D21" s="18">
        <f ca="1">SUM(D10:D13)</f>
        <v>1172700.9563428811</v>
      </c>
      <c r="E21" s="18">
        <f ca="1">SUM(E10:E13)</f>
        <v>1779394.101177698</v>
      </c>
      <c r="F21" s="18">
        <f ca="1">SUM(F10:F13)</f>
        <v>1225286.2951689358</v>
      </c>
      <c r="G21" s="32">
        <f ca="1">SUM(G10:G13)</f>
        <v>2639260.9638068131</v>
      </c>
      <c r="H21" s="3"/>
      <c r="I21" s="33">
        <f>SUM(I10:I13)</f>
        <v>66576.938384093199</v>
      </c>
      <c r="J21" s="18">
        <f t="shared" ref="J21:AB21" si="25">SUM(J10:J13)</f>
        <v>-6092.4199039951527</v>
      </c>
      <c r="K21" s="18">
        <f t="shared" si="25"/>
        <v>146537.26568644046</v>
      </c>
      <c r="L21" s="18">
        <f t="shared" si="25"/>
        <v>92808.986020464508</v>
      </c>
      <c r="M21" s="18">
        <f t="shared" si="25"/>
        <v>153946.97856675755</v>
      </c>
      <c r="N21" s="18">
        <f t="shared" si="25"/>
        <v>456088.66925758007</v>
      </c>
      <c r="O21" s="18">
        <f t="shared" si="25"/>
        <v>238004.34648756223</v>
      </c>
      <c r="P21" s="18">
        <f t="shared" si="25"/>
        <v>324660.96203098138</v>
      </c>
      <c r="Q21" s="18">
        <f t="shared" si="25"/>
        <v>110952.88929408714</v>
      </c>
      <c r="R21" s="18">
        <f t="shared" si="25"/>
        <v>402398.52422105963</v>
      </c>
      <c r="S21" s="18">
        <f t="shared" si="25"/>
        <v>836630.62449102255</v>
      </c>
      <c r="T21" s="18">
        <f t="shared" si="25"/>
        <v>429412.06317152939</v>
      </c>
      <c r="U21" s="18">
        <f t="shared" si="25"/>
        <v>229591.53842496191</v>
      </c>
      <c r="V21" s="18">
        <f t="shared" si="25"/>
        <v>323576.02372755919</v>
      </c>
      <c r="W21" s="18">
        <f t="shared" si="25"/>
        <v>335642.24887313211</v>
      </c>
      <c r="X21" s="18">
        <f t="shared" si="25"/>
        <v>336476.48414328246</v>
      </c>
      <c r="Y21" s="18">
        <f t="shared" si="25"/>
        <v>440875.28017628466</v>
      </c>
      <c r="Z21" s="18">
        <f t="shared" si="25"/>
        <v>392939.27592151274</v>
      </c>
      <c r="AA21" s="18">
        <f t="shared" si="25"/>
        <v>764866.63925303356</v>
      </c>
      <c r="AB21" s="18">
        <f t="shared" si="25"/>
        <v>1040579.7684559827</v>
      </c>
      <c r="AC21" s="3"/>
      <c r="AD21" s="33"/>
      <c r="AE21" s="18">
        <f t="shared" ref="AE21:CK21" si="26">SUM(AE10:AE13)</f>
        <v>10983.969183113792</v>
      </c>
      <c r="AF21" s="18">
        <f t="shared" si="26"/>
        <v>23887.465982636582</v>
      </c>
      <c r="AG21" s="18">
        <f t="shared" si="26"/>
        <v>-563.56844053373061</v>
      </c>
      <c r="AH21" s="18">
        <f t="shared" si="26"/>
        <v>4296.9692037243203</v>
      </c>
      <c r="AI21" s="18">
        <f t="shared" si="26"/>
        <v>-9825.8206671857406</v>
      </c>
      <c r="AJ21" s="18">
        <f t="shared" si="26"/>
        <v>-3174.4277926009408</v>
      </c>
      <c r="AK21" s="18">
        <f t="shared" si="26"/>
        <v>37788.328592788232</v>
      </c>
      <c r="AL21" s="18">
        <f t="shared" si="26"/>
        <v>111923.36488625317</v>
      </c>
      <c r="AM21" s="18">
        <f t="shared" si="26"/>
        <v>6134.5817019190563</v>
      </c>
      <c r="AN21" s="18">
        <f t="shared" si="26"/>
        <v>25708.758626258663</v>
      </c>
      <c r="AO21" s="18">
        <f t="shared" si="26"/>
        <v>60965.645692286773</v>
      </c>
      <c r="AP21" s="18">
        <f t="shared" si="26"/>
        <v>14032.43586343312</v>
      </c>
      <c r="AQ21" s="18">
        <f t="shared" si="26"/>
        <v>35534.997900489776</v>
      </c>
      <c r="AR21" s="18">
        <f t="shared" si="26"/>
        <v>104379.54480283466</v>
      </c>
      <c r="AS21" s="18">
        <f t="shared" si="26"/>
        <v>156387.93170077426</v>
      </c>
      <c r="AT21" s="18">
        <f t="shared" si="26"/>
        <v>140423.2141936945</v>
      </c>
      <c r="AU21" s="18">
        <f t="shared" si="26"/>
        <v>159277.52336311131</v>
      </c>
      <c r="AV21" s="18">
        <f t="shared" si="26"/>
        <v>98488.846232910873</v>
      </c>
      <c r="AW21" s="18">
        <f t="shared" si="26"/>
        <v>23242.005542548064</v>
      </c>
      <c r="AX21" s="18">
        <f t="shared" si="26"/>
        <v>116273.49471210332</v>
      </c>
      <c r="AY21" s="18">
        <f t="shared" si="26"/>
        <v>37512.975845226931</v>
      </c>
      <c r="AZ21" s="18">
        <f t="shared" si="26"/>
        <v>123226.00679632656</v>
      </c>
      <c r="BA21" s="18">
        <f t="shared" si="26"/>
        <v>163921.97938942787</v>
      </c>
      <c r="BB21" s="18">
        <f t="shared" si="26"/>
        <v>-1071.9964483799704</v>
      </c>
      <c r="BC21" s="18">
        <f t="shared" si="26"/>
        <v>52529.754778765149</v>
      </c>
      <c r="BD21" s="18">
        <f t="shared" si="26"/>
        <v>59495.130963701951</v>
      </c>
      <c r="BE21" s="18">
        <f t="shared" si="26"/>
        <v>121698.52966037934</v>
      </c>
      <c r="BF21" s="18">
        <f t="shared" si="26"/>
        <v>110635.47680941867</v>
      </c>
      <c r="BG21" s="18">
        <f t="shared" si="26"/>
        <v>170064.51775126168</v>
      </c>
      <c r="BH21" s="18">
        <f t="shared" si="26"/>
        <v>86731.005163270282</v>
      </c>
      <c r="BI21" s="18">
        <f t="shared" si="26"/>
        <v>577684.89819909784</v>
      </c>
      <c r="BJ21" s="18">
        <f t="shared" si="26"/>
        <v>172214.72112865438</v>
      </c>
      <c r="BK21" s="18">
        <f t="shared" si="26"/>
        <v>36948.040065372188</v>
      </c>
      <c r="BL21" s="18">
        <f t="shared" si="26"/>
        <v>85539.949414770759</v>
      </c>
      <c r="BM21" s="18">
        <f t="shared" si="26"/>
        <v>306924.0736913865</v>
      </c>
      <c r="BN21" s="18">
        <f t="shared" si="26"/>
        <v>-13733.115084246045</v>
      </c>
      <c r="BO21" s="18">
        <f t="shared" si="26"/>
        <v>80557.863643347693</v>
      </c>
      <c r="BP21" s="18">
        <f t="shared" si="26"/>
        <v>162766.78986586022</v>
      </c>
      <c r="BQ21" s="18">
        <f t="shared" si="26"/>
        <v>63159.467587897074</v>
      </c>
      <c r="BR21" s="18">
        <f t="shared" si="26"/>
        <v>130891.90393938193</v>
      </c>
      <c r="BS21" s="18">
        <f t="shared" si="26"/>
        <v>129524.65220028022</v>
      </c>
      <c r="BT21" s="18">
        <f t="shared" si="26"/>
        <v>77893.26374079581</v>
      </c>
      <c r="BU21" s="18">
        <f t="shared" si="26"/>
        <v>66490.540161447643</v>
      </c>
      <c r="BV21" s="18">
        <f t="shared" si="26"/>
        <v>191258.44497088861</v>
      </c>
      <c r="BW21" s="18">
        <f t="shared" si="26"/>
        <v>77946.082780295779</v>
      </c>
      <c r="BX21" s="18">
        <f t="shared" si="26"/>
        <v>106055.86967446697</v>
      </c>
      <c r="BY21" s="18">
        <f t="shared" si="26"/>
        <v>152474.53168851975</v>
      </c>
      <c r="BZ21" s="18">
        <f t="shared" si="26"/>
        <v>23616.906779859935</v>
      </c>
      <c r="CA21" s="18">
        <f t="shared" si="26"/>
        <v>30487.894970624115</v>
      </c>
      <c r="CB21" s="18">
        <f t="shared" si="26"/>
        <v>386770.47842580051</v>
      </c>
      <c r="CC21" s="18">
        <f t="shared" si="26"/>
        <v>-36454.807264779425</v>
      </c>
      <c r="CD21" s="18">
        <f t="shared" si="26"/>
        <v>134158.85567761582</v>
      </c>
      <c r="CE21" s="18">
        <f t="shared" si="26"/>
        <v>295235.2275086763</v>
      </c>
      <c r="CF21" s="18">
        <f t="shared" si="26"/>
        <v>258166.91190825924</v>
      </c>
      <c r="CG21" s="18">
        <f t="shared" si="26"/>
        <v>150941.02466365584</v>
      </c>
      <c r="CH21" s="18">
        <f t="shared" si="26"/>
        <v>355758.70268111851</v>
      </c>
      <c r="CI21" s="18">
        <f t="shared" si="26"/>
        <v>141360.44899114885</v>
      </c>
      <c r="CJ21" s="18">
        <f t="shared" si="26"/>
        <v>127904.22401076331</v>
      </c>
      <c r="CK21" s="32">
        <f t="shared" si="26"/>
        <v>771315.09545407037</v>
      </c>
    </row>
    <row r="22" spans="2:89" x14ac:dyDescent="0.2">
      <c r="B22" s="28" t="s">
        <v>19</v>
      </c>
      <c r="C22" s="34">
        <f>SUM(C10:C11)</f>
        <v>376683.19624033896</v>
      </c>
      <c r="D22" s="34">
        <f ca="1">SUM(D10:D11)</f>
        <v>1289905.5106792361</v>
      </c>
      <c r="E22" s="34">
        <f ca="1">SUM(E10:E11)</f>
        <v>2202334.4896114068</v>
      </c>
      <c r="F22" s="34">
        <f ca="1">SUM(F10:F11)</f>
        <v>1961162.2624958453</v>
      </c>
      <c r="G22" s="35">
        <f ca="1">SUM(G10:G11)</f>
        <v>3486926.3595554861</v>
      </c>
      <c r="H22" s="3"/>
      <c r="I22" s="36">
        <f>SUM(I10:I11)</f>
        <v>67076.21633513752</v>
      </c>
      <c r="J22" s="34">
        <f t="shared" ref="J22:AB22" si="27">SUM(J10:J11)</f>
        <v>26608.850599561571</v>
      </c>
      <c r="K22" s="34">
        <f t="shared" si="27"/>
        <v>155147.38983563212</v>
      </c>
      <c r="L22" s="34">
        <f t="shared" si="27"/>
        <v>127850.73947000779</v>
      </c>
      <c r="M22" s="34">
        <f t="shared" si="27"/>
        <v>174238.82548967781</v>
      </c>
      <c r="N22" s="34">
        <f t="shared" si="27"/>
        <v>460915.89481196139</v>
      </c>
      <c r="O22" s="34">
        <f t="shared" si="27"/>
        <v>274944.98353216908</v>
      </c>
      <c r="P22" s="34">
        <f t="shared" si="27"/>
        <v>379805.80684542801</v>
      </c>
      <c r="Q22" s="34">
        <f t="shared" si="27"/>
        <v>174819.87859982229</v>
      </c>
      <c r="R22" s="34">
        <f t="shared" si="27"/>
        <v>471032.25852446182</v>
      </c>
      <c r="S22" s="34">
        <f t="shared" si="27"/>
        <v>945733.19189200422</v>
      </c>
      <c r="T22" s="34">
        <f t="shared" si="27"/>
        <v>610749.160595119</v>
      </c>
      <c r="U22" s="34">
        <f t="shared" si="27"/>
        <v>348338.710928594</v>
      </c>
      <c r="V22" s="34">
        <f t="shared" si="27"/>
        <v>496318.6454181904</v>
      </c>
      <c r="W22" s="34">
        <f t="shared" si="27"/>
        <v>515816.26496975333</v>
      </c>
      <c r="X22" s="34">
        <f t="shared" si="27"/>
        <v>600688.6411793076</v>
      </c>
      <c r="Y22" s="34">
        <f t="shared" si="27"/>
        <v>565400.22325578495</v>
      </c>
      <c r="Z22" s="34">
        <f t="shared" si="27"/>
        <v>794371.13999123801</v>
      </c>
      <c r="AA22" s="34">
        <f t="shared" si="27"/>
        <v>928261.38866764051</v>
      </c>
      <c r="AB22" s="34">
        <f t="shared" si="27"/>
        <v>1198893.6076408229</v>
      </c>
      <c r="AC22" s="3"/>
      <c r="AD22" s="36"/>
      <c r="AE22" s="34">
        <f t="shared" ref="AE22:CK22" si="28">SUM(AE10:AE11)</f>
        <v>11483.247134158117</v>
      </c>
      <c r="AF22" s="34">
        <f t="shared" si="28"/>
        <v>23887.465982636582</v>
      </c>
      <c r="AG22" s="34">
        <f t="shared" si="28"/>
        <v>8818.5099302382023</v>
      </c>
      <c r="AH22" s="34">
        <f t="shared" si="28"/>
        <v>11668.098269854916</v>
      </c>
      <c r="AI22" s="34">
        <f t="shared" si="28"/>
        <v>6122.2423994684532</v>
      </c>
      <c r="AJ22" s="34">
        <f t="shared" si="28"/>
        <v>4144.5982990764287</v>
      </c>
      <c r="AK22" s="34">
        <f t="shared" si="28"/>
        <v>39079.383798937779</v>
      </c>
      <c r="AL22" s="34">
        <f t="shared" si="28"/>
        <v>111923.4077376179</v>
      </c>
      <c r="AM22" s="34">
        <f t="shared" si="28"/>
        <v>14592.162775813769</v>
      </c>
      <c r="AN22" s="34">
        <f t="shared" si="28"/>
        <v>26266.482125836294</v>
      </c>
      <c r="AO22" s="34">
        <f t="shared" si="28"/>
        <v>86992.094568357716</v>
      </c>
      <c r="AP22" s="34">
        <f t="shared" si="28"/>
        <v>16559.780026382366</v>
      </c>
      <c r="AQ22" s="34">
        <f t="shared" si="28"/>
        <v>35940.685545574823</v>
      </c>
      <c r="AR22" s="34">
        <f t="shared" si="28"/>
        <v>121738.35991772062</v>
      </c>
      <c r="AS22" s="34">
        <f t="shared" si="28"/>
        <v>161215.129030215</v>
      </c>
      <c r="AT22" s="34">
        <f t="shared" si="28"/>
        <v>140423.24241863505</v>
      </c>
      <c r="AU22" s="34">
        <f t="shared" si="28"/>
        <v>159277.52336311131</v>
      </c>
      <c r="AV22" s="34">
        <f t="shared" si="28"/>
        <v>102495.02626284229</v>
      </c>
      <c r="AW22" s="34">
        <f t="shared" si="28"/>
        <v>45247.495475904223</v>
      </c>
      <c r="AX22" s="34">
        <f t="shared" si="28"/>
        <v>127202.46179342257</v>
      </c>
      <c r="AY22" s="34">
        <f t="shared" si="28"/>
        <v>59731.85067587057</v>
      </c>
      <c r="AZ22" s="34">
        <f t="shared" si="28"/>
        <v>144382.28352631524</v>
      </c>
      <c r="BA22" s="34">
        <f t="shared" si="28"/>
        <v>175691.6726432422</v>
      </c>
      <c r="BB22" s="34">
        <f t="shared" si="28"/>
        <v>29868.245695737205</v>
      </c>
      <c r="BC22" s="34">
        <f t="shared" si="28"/>
        <v>61968.11077845734</v>
      </c>
      <c r="BD22" s="34">
        <f t="shared" si="28"/>
        <v>82983.522125627729</v>
      </c>
      <c r="BE22" s="34">
        <f t="shared" si="28"/>
        <v>132261.21473842306</v>
      </c>
      <c r="BF22" s="34">
        <f t="shared" si="28"/>
        <v>134348.78702460602</v>
      </c>
      <c r="BG22" s="34">
        <f t="shared" si="28"/>
        <v>204422.2567614328</v>
      </c>
      <c r="BH22" s="34">
        <f t="shared" si="28"/>
        <v>102498.82469591027</v>
      </c>
      <c r="BI22" s="34">
        <f t="shared" si="28"/>
        <v>612049.49417122733</v>
      </c>
      <c r="BJ22" s="34">
        <f t="shared" si="28"/>
        <v>231184.87302486657</v>
      </c>
      <c r="BK22" s="34">
        <f t="shared" si="28"/>
        <v>94811.948627817037</v>
      </c>
      <c r="BL22" s="34">
        <f t="shared" si="28"/>
        <v>161476.09406298862</v>
      </c>
      <c r="BM22" s="34">
        <f t="shared" si="28"/>
        <v>354461.11790431343</v>
      </c>
      <c r="BN22" s="34">
        <f t="shared" si="28"/>
        <v>34004.64447305417</v>
      </c>
      <c r="BO22" s="34">
        <f t="shared" si="28"/>
        <v>117047.76558203495</v>
      </c>
      <c r="BP22" s="34">
        <f t="shared" si="28"/>
        <v>197286.30087350484</v>
      </c>
      <c r="BQ22" s="34">
        <f t="shared" si="28"/>
        <v>135338.78701214213</v>
      </c>
      <c r="BR22" s="34">
        <f t="shared" si="28"/>
        <v>168133.35540852812</v>
      </c>
      <c r="BS22" s="34">
        <f t="shared" si="28"/>
        <v>192846.50299752015</v>
      </c>
      <c r="BT22" s="34">
        <f t="shared" si="28"/>
        <v>123189.60749498969</v>
      </c>
      <c r="BU22" s="34">
        <f t="shared" si="28"/>
        <v>110241.93182863353</v>
      </c>
      <c r="BV22" s="34">
        <f t="shared" si="28"/>
        <v>282384.7256461301</v>
      </c>
      <c r="BW22" s="34">
        <f t="shared" si="28"/>
        <v>111825.04479090564</v>
      </c>
      <c r="BX22" s="34">
        <f t="shared" si="28"/>
        <v>159901.84880547511</v>
      </c>
      <c r="BY22" s="34">
        <f t="shared" si="28"/>
        <v>328961.74758292688</v>
      </c>
      <c r="BZ22" s="34">
        <f t="shared" si="28"/>
        <v>56486.524918839874</v>
      </c>
      <c r="CA22" s="34">
        <f t="shared" si="28"/>
        <v>52575.451043289613</v>
      </c>
      <c r="CB22" s="34">
        <f t="shared" si="28"/>
        <v>456338.24729365541</v>
      </c>
      <c r="CC22" s="34">
        <f t="shared" si="28"/>
        <v>219584.3744713655</v>
      </c>
      <c r="CD22" s="34">
        <f t="shared" si="28"/>
        <v>176400.73048669554</v>
      </c>
      <c r="CE22" s="34">
        <f t="shared" si="28"/>
        <v>398386.03503317694</v>
      </c>
      <c r="CF22" s="34">
        <f t="shared" si="28"/>
        <v>289055.56015394453</v>
      </c>
      <c r="CG22" s="34">
        <f t="shared" si="28"/>
        <v>196284.63264389068</v>
      </c>
      <c r="CH22" s="34">
        <f t="shared" si="28"/>
        <v>442921.19586980529</v>
      </c>
      <c r="CI22" s="34">
        <f t="shared" si="28"/>
        <v>191959.32044669666</v>
      </c>
      <c r="CJ22" s="34">
        <f t="shared" si="28"/>
        <v>175272.28088515517</v>
      </c>
      <c r="CK22" s="35">
        <f t="shared" si="28"/>
        <v>831662.00630897086</v>
      </c>
    </row>
    <row r="24" spans="2:89" x14ac:dyDescent="0.2">
      <c r="B24" s="37" t="s">
        <v>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2:89" x14ac:dyDescent="0.2">
      <c r="B25" s="1" t="s">
        <v>21</v>
      </c>
      <c r="C25" s="16">
        <f>I25</f>
        <v>25</v>
      </c>
      <c r="D25" s="16">
        <f>C28</f>
        <v>79</v>
      </c>
      <c r="E25" s="16">
        <f>D28</f>
        <v>155</v>
      </c>
      <c r="F25" s="16">
        <f>E28</f>
        <v>258</v>
      </c>
      <c r="G25" s="16">
        <f>+SUMIFS($AD$28:$CL$28,$AD$8:$CL$8,EOMONTH(G8,-12))</f>
        <v>333</v>
      </c>
      <c r="I25" s="16">
        <f>AD25</f>
        <v>25</v>
      </c>
      <c r="J25" s="16">
        <f>I28</f>
        <v>36</v>
      </c>
      <c r="K25" s="16">
        <f t="shared" ref="K25:AB25" si="29">J28</f>
        <v>45</v>
      </c>
      <c r="L25" s="16">
        <f t="shared" si="29"/>
        <v>59</v>
      </c>
      <c r="M25" s="16">
        <f t="shared" si="29"/>
        <v>79</v>
      </c>
      <c r="N25" s="16">
        <f t="shared" si="29"/>
        <v>93</v>
      </c>
      <c r="O25" s="16">
        <f t="shared" si="29"/>
        <v>115</v>
      </c>
      <c r="P25" s="16">
        <f t="shared" si="29"/>
        <v>131</v>
      </c>
      <c r="Q25" s="16">
        <f t="shared" si="29"/>
        <v>155</v>
      </c>
      <c r="R25" s="16">
        <f t="shared" si="29"/>
        <v>180</v>
      </c>
      <c r="S25" s="16">
        <f t="shared" si="29"/>
        <v>205</v>
      </c>
      <c r="T25" s="16">
        <f t="shared" si="29"/>
        <v>228</v>
      </c>
      <c r="U25" s="16">
        <f t="shared" si="29"/>
        <v>258</v>
      </c>
      <c r="V25" s="16">
        <f t="shared" si="29"/>
        <v>277</v>
      </c>
      <c r="W25" s="16">
        <f t="shared" si="29"/>
        <v>300</v>
      </c>
      <c r="X25" s="16">
        <f t="shared" si="29"/>
        <v>315</v>
      </c>
      <c r="Y25" s="16">
        <f t="shared" si="29"/>
        <v>333</v>
      </c>
      <c r="Z25" s="16">
        <f t="shared" si="29"/>
        <v>349</v>
      </c>
      <c r="AA25" s="16">
        <f t="shared" si="29"/>
        <v>362</v>
      </c>
      <c r="AB25" s="16">
        <f t="shared" si="29"/>
        <v>383</v>
      </c>
      <c r="AD25" s="16">
        <v>25</v>
      </c>
      <c r="AE25" s="16">
        <f>AD28</f>
        <v>28</v>
      </c>
      <c r="AF25" s="16">
        <f>AE28</f>
        <v>31</v>
      </c>
      <c r="AG25" s="16">
        <f t="shared" ref="AG25:CK25" si="30">AF28</f>
        <v>36</v>
      </c>
      <c r="AH25" s="16">
        <f t="shared" si="30"/>
        <v>39</v>
      </c>
      <c r="AI25" s="16">
        <f t="shared" si="30"/>
        <v>41</v>
      </c>
      <c r="AJ25" s="16">
        <f t="shared" si="30"/>
        <v>45</v>
      </c>
      <c r="AK25" s="16">
        <f t="shared" si="30"/>
        <v>49</v>
      </c>
      <c r="AL25" s="16">
        <f t="shared" si="30"/>
        <v>53</v>
      </c>
      <c r="AM25" s="16">
        <f t="shared" si="30"/>
        <v>59</v>
      </c>
      <c r="AN25" s="16">
        <f t="shared" si="30"/>
        <v>62</v>
      </c>
      <c r="AO25" s="16">
        <f t="shared" si="30"/>
        <v>68</v>
      </c>
      <c r="AP25" s="16">
        <f t="shared" si="30"/>
        <v>79</v>
      </c>
      <c r="AQ25" s="16">
        <f t="shared" si="30"/>
        <v>82</v>
      </c>
      <c r="AR25" s="16">
        <f t="shared" si="30"/>
        <v>88</v>
      </c>
      <c r="AS25" s="16">
        <f t="shared" si="30"/>
        <v>93</v>
      </c>
      <c r="AT25" s="16">
        <f t="shared" si="30"/>
        <v>97</v>
      </c>
      <c r="AU25" s="16">
        <f t="shared" si="30"/>
        <v>106</v>
      </c>
      <c r="AV25" s="16">
        <f t="shared" si="30"/>
        <v>115</v>
      </c>
      <c r="AW25" s="16">
        <f t="shared" si="30"/>
        <v>120</v>
      </c>
      <c r="AX25" s="16">
        <f t="shared" si="30"/>
        <v>127</v>
      </c>
      <c r="AY25" s="16">
        <f t="shared" si="30"/>
        <v>131</v>
      </c>
      <c r="AZ25" s="16">
        <f t="shared" si="30"/>
        <v>136</v>
      </c>
      <c r="BA25" s="16">
        <f t="shared" si="30"/>
        <v>146</v>
      </c>
      <c r="BB25" s="16">
        <f t="shared" si="30"/>
        <v>155</v>
      </c>
      <c r="BC25" s="16">
        <f t="shared" si="30"/>
        <v>159</v>
      </c>
      <c r="BD25" s="16">
        <f t="shared" si="30"/>
        <v>165</v>
      </c>
      <c r="BE25" s="16">
        <f t="shared" si="30"/>
        <v>180</v>
      </c>
      <c r="BF25" s="16">
        <f t="shared" si="30"/>
        <v>189</v>
      </c>
      <c r="BG25" s="16">
        <f t="shared" si="30"/>
        <v>198</v>
      </c>
      <c r="BH25" s="16">
        <f t="shared" si="30"/>
        <v>205</v>
      </c>
      <c r="BI25" s="16">
        <f t="shared" si="30"/>
        <v>213</v>
      </c>
      <c r="BJ25" s="16">
        <f t="shared" si="30"/>
        <v>219</v>
      </c>
      <c r="BK25" s="16">
        <f t="shared" si="30"/>
        <v>228</v>
      </c>
      <c r="BL25" s="16">
        <f t="shared" si="30"/>
        <v>234</v>
      </c>
      <c r="BM25" s="16">
        <f t="shared" si="30"/>
        <v>243</v>
      </c>
      <c r="BN25" s="16">
        <f t="shared" si="30"/>
        <v>258</v>
      </c>
      <c r="BO25" s="16">
        <f t="shared" si="30"/>
        <v>263</v>
      </c>
      <c r="BP25" s="16">
        <f t="shared" si="30"/>
        <v>274</v>
      </c>
      <c r="BQ25" s="16">
        <f t="shared" si="30"/>
        <v>277</v>
      </c>
      <c r="BR25" s="16">
        <f t="shared" si="30"/>
        <v>286</v>
      </c>
      <c r="BS25" s="16">
        <f t="shared" si="30"/>
        <v>293</v>
      </c>
      <c r="BT25" s="16">
        <f t="shared" si="30"/>
        <v>300</v>
      </c>
      <c r="BU25" s="16">
        <f t="shared" si="30"/>
        <v>305</v>
      </c>
      <c r="BV25" s="16">
        <f t="shared" si="30"/>
        <v>310</v>
      </c>
      <c r="BW25" s="16">
        <f t="shared" si="30"/>
        <v>315</v>
      </c>
      <c r="BX25" s="16">
        <f t="shared" si="30"/>
        <v>318</v>
      </c>
      <c r="BY25" s="16">
        <f t="shared" si="30"/>
        <v>325</v>
      </c>
      <c r="BZ25" s="16">
        <f t="shared" si="30"/>
        <v>333</v>
      </c>
      <c r="CA25" s="16">
        <f t="shared" si="30"/>
        <v>338</v>
      </c>
      <c r="CB25" s="16">
        <f t="shared" si="30"/>
        <v>340</v>
      </c>
      <c r="CC25" s="16">
        <f t="shared" si="30"/>
        <v>349</v>
      </c>
      <c r="CD25" s="16">
        <f t="shared" si="30"/>
        <v>353</v>
      </c>
      <c r="CE25" s="16">
        <f t="shared" si="30"/>
        <v>357</v>
      </c>
      <c r="CF25" s="16">
        <f t="shared" si="30"/>
        <v>362</v>
      </c>
      <c r="CG25" s="16">
        <f t="shared" si="30"/>
        <v>365</v>
      </c>
      <c r="CH25" s="16">
        <f t="shared" si="30"/>
        <v>370</v>
      </c>
      <c r="CI25" s="16">
        <f t="shared" si="30"/>
        <v>383</v>
      </c>
      <c r="CJ25" s="16">
        <f t="shared" si="30"/>
        <v>385</v>
      </c>
      <c r="CK25" s="16">
        <f t="shared" si="30"/>
        <v>385</v>
      </c>
    </row>
    <row r="26" spans="2:89" x14ac:dyDescent="0.2">
      <c r="B26" s="1" t="s">
        <v>9</v>
      </c>
      <c r="C26" s="16">
        <f t="shared" ref="C26:E27" si="31">SUMIFS($I26:$W26,$I$7:$W$7,C$7)</f>
        <v>54</v>
      </c>
      <c r="D26" s="16">
        <f t="shared" si="31"/>
        <v>76</v>
      </c>
      <c r="E26" s="16">
        <f t="shared" si="31"/>
        <v>105</v>
      </c>
      <c r="F26" s="16">
        <f>SUMIFS($I26:$AC26,$I$7:$AC$7,F$7)</f>
        <v>92</v>
      </c>
      <c r="G26" s="16">
        <f t="shared" ref="G26:G27" ca="1" si="32">+SUM(OFFSET(INDEX($AD26:$CL26,MATCH(G$8,$AD$8:$CL$8,0)),,,,-12))</f>
        <v>95</v>
      </c>
      <c r="I26" s="16">
        <f t="shared" ref="I26:V27" si="33">SUMIFS($AD26:$BT26,$AD$5:$BT$5,I$5)</f>
        <v>11</v>
      </c>
      <c r="J26" s="16">
        <f t="shared" si="33"/>
        <v>9</v>
      </c>
      <c r="K26" s="16">
        <f t="shared" si="33"/>
        <v>14</v>
      </c>
      <c r="L26" s="16">
        <f t="shared" si="33"/>
        <v>20</v>
      </c>
      <c r="M26" s="16">
        <f t="shared" si="33"/>
        <v>14</v>
      </c>
      <c r="N26" s="16">
        <f t="shared" si="33"/>
        <v>22</v>
      </c>
      <c r="O26" s="16">
        <f t="shared" si="33"/>
        <v>16</v>
      </c>
      <c r="P26" s="16">
        <f t="shared" si="33"/>
        <v>24</v>
      </c>
      <c r="Q26" s="16">
        <f t="shared" si="33"/>
        <v>26</v>
      </c>
      <c r="R26" s="16">
        <f t="shared" si="33"/>
        <v>25</v>
      </c>
      <c r="S26" s="16">
        <f t="shared" si="33"/>
        <v>23</v>
      </c>
      <c r="T26" s="16">
        <f t="shared" si="33"/>
        <v>31</v>
      </c>
      <c r="U26" s="16">
        <f t="shared" si="33"/>
        <v>22</v>
      </c>
      <c r="V26" s="16">
        <f t="shared" si="33"/>
        <v>26</v>
      </c>
      <c r="W26" s="16">
        <f>SUMIFS($AD26:$BV26,$AD$5:$BV$5,W$5)</f>
        <v>19</v>
      </c>
      <c r="X26" s="16">
        <f>SUMIFS($AD26:$BY26,$AD$5:$BY$5,X$5)</f>
        <v>25</v>
      </c>
      <c r="Y26" s="16">
        <f t="shared" ref="Y26:AB27" si="34">SUMIFS($AD26:$CL26,$AD$5:$CL$5,Y$5)</f>
        <v>23</v>
      </c>
      <c r="Z26" s="16">
        <f t="shared" si="34"/>
        <v>24</v>
      </c>
      <c r="AA26" s="16">
        <f t="shared" si="34"/>
        <v>27</v>
      </c>
      <c r="AB26" s="16">
        <f t="shared" si="34"/>
        <v>21</v>
      </c>
      <c r="AD26" s="16">
        <f>+SUM('MRR Schedule Summary'!C36:C37)</f>
        <v>3</v>
      </c>
      <c r="AE26" s="16">
        <f>+SUM('MRR Schedule Summary'!D36:D37)</f>
        <v>3</v>
      </c>
      <c r="AF26" s="16">
        <f>+SUM('MRR Schedule Summary'!E36:E37)</f>
        <v>5</v>
      </c>
      <c r="AG26" s="16">
        <f>+SUM('MRR Schedule Summary'!F36:F37)</f>
        <v>3</v>
      </c>
      <c r="AH26" s="16">
        <f>+SUM('MRR Schedule Summary'!G36:G37)</f>
        <v>2</v>
      </c>
      <c r="AI26" s="16">
        <f>+SUM('MRR Schedule Summary'!H36:H37)</f>
        <v>4</v>
      </c>
      <c r="AJ26" s="16">
        <f>+SUM('MRR Schedule Summary'!I36:I37)</f>
        <v>4</v>
      </c>
      <c r="AK26" s="16">
        <f>+SUM('MRR Schedule Summary'!J36:J37)</f>
        <v>4</v>
      </c>
      <c r="AL26" s="16">
        <f>+SUM('MRR Schedule Summary'!K36:K37)</f>
        <v>6</v>
      </c>
      <c r="AM26" s="16">
        <f>+SUM('MRR Schedule Summary'!L36:L37)</f>
        <v>3</v>
      </c>
      <c r="AN26" s="16">
        <f>+SUM('MRR Schedule Summary'!M36:M37)</f>
        <v>6</v>
      </c>
      <c r="AO26" s="16">
        <f>+SUM('MRR Schedule Summary'!N36:N37)</f>
        <v>11</v>
      </c>
      <c r="AP26" s="16">
        <f>+SUM('MRR Schedule Summary'!O36:O37)</f>
        <v>3</v>
      </c>
      <c r="AQ26" s="16">
        <f>+SUM('MRR Schedule Summary'!P36:P37)</f>
        <v>6</v>
      </c>
      <c r="AR26" s="16">
        <f>+SUM('MRR Schedule Summary'!Q36:Q37)</f>
        <v>5</v>
      </c>
      <c r="AS26" s="16">
        <f>+SUM('MRR Schedule Summary'!R36:R37)</f>
        <v>4</v>
      </c>
      <c r="AT26" s="16">
        <f>+SUM('MRR Schedule Summary'!S36:S37)</f>
        <v>9</v>
      </c>
      <c r="AU26" s="16">
        <f>+SUM('MRR Schedule Summary'!T36:T37)</f>
        <v>9</v>
      </c>
      <c r="AV26" s="16">
        <f>+SUM('MRR Schedule Summary'!U36:U37)</f>
        <v>5</v>
      </c>
      <c r="AW26" s="16">
        <f>+SUM('MRR Schedule Summary'!V36:V37)</f>
        <v>7</v>
      </c>
      <c r="AX26" s="16">
        <f>+SUM('MRR Schedule Summary'!W36:W37)</f>
        <v>4</v>
      </c>
      <c r="AY26" s="16">
        <f>+SUM('MRR Schedule Summary'!X36:X37)</f>
        <v>5</v>
      </c>
      <c r="AZ26" s="16">
        <f>+SUM('MRR Schedule Summary'!Y36:Y37)</f>
        <v>10</v>
      </c>
      <c r="BA26" s="16">
        <f>+SUM('MRR Schedule Summary'!Z36:Z37)</f>
        <v>9</v>
      </c>
      <c r="BB26" s="16">
        <f>+SUM('MRR Schedule Summary'!AA36:AA37)</f>
        <v>4</v>
      </c>
      <c r="BC26" s="16">
        <f>+SUM('MRR Schedule Summary'!AB36:AB37)</f>
        <v>6</v>
      </c>
      <c r="BD26" s="16">
        <f>+SUM('MRR Schedule Summary'!AC36:AC37)</f>
        <v>16</v>
      </c>
      <c r="BE26" s="16">
        <f>+SUM('MRR Schedule Summary'!AD36:AD37)</f>
        <v>9</v>
      </c>
      <c r="BF26" s="16">
        <f>+SUM('MRR Schedule Summary'!AE36:AE37)</f>
        <v>9</v>
      </c>
      <c r="BG26" s="16">
        <f>+SUM('MRR Schedule Summary'!AF36:AF37)</f>
        <v>7</v>
      </c>
      <c r="BH26" s="16">
        <f>+SUM('MRR Schedule Summary'!AG36:AG37)</f>
        <v>8</v>
      </c>
      <c r="BI26" s="16">
        <f>+SUM('MRR Schedule Summary'!AH36:AH37)</f>
        <v>6</v>
      </c>
      <c r="BJ26" s="16">
        <f>+SUM('MRR Schedule Summary'!AI36:AI37)</f>
        <v>9</v>
      </c>
      <c r="BK26" s="16">
        <f>+SUM('MRR Schedule Summary'!AJ36:AJ37)</f>
        <v>6</v>
      </c>
      <c r="BL26" s="16">
        <f>+SUM('MRR Schedule Summary'!AK36:AK37)</f>
        <v>10</v>
      </c>
      <c r="BM26" s="16">
        <f>+SUM('MRR Schedule Summary'!AL36:AL37)</f>
        <v>15</v>
      </c>
      <c r="BN26" s="16">
        <f>+SUM('MRR Schedule Summary'!AM36:AM37)</f>
        <v>6</v>
      </c>
      <c r="BO26" s="16">
        <f>+SUM('MRR Schedule Summary'!AN36:AN37)</f>
        <v>12</v>
      </c>
      <c r="BP26" s="16">
        <f>+SUM('MRR Schedule Summary'!AO36:AO37)</f>
        <v>4</v>
      </c>
      <c r="BQ26" s="16">
        <f>+SUM('MRR Schedule Summary'!AP36:AP37)</f>
        <v>9</v>
      </c>
      <c r="BR26" s="16">
        <f>+SUM('MRR Schedule Summary'!AQ36:AQ37)</f>
        <v>8</v>
      </c>
      <c r="BS26" s="16">
        <f>+SUM('MRR Schedule Summary'!AR36:AR37)</f>
        <v>9</v>
      </c>
      <c r="BT26" s="16">
        <f>+SUM('MRR Schedule Summary'!AS36:AS37)</f>
        <v>6</v>
      </c>
      <c r="BU26" s="16">
        <f>+SUM('MRR Schedule Summary'!AT36:AT37)</f>
        <v>7</v>
      </c>
      <c r="BV26" s="16">
        <f>+SUM('MRR Schedule Summary'!AU36:AU37)</f>
        <v>6</v>
      </c>
      <c r="BW26" s="16">
        <f>+SUM('MRR Schedule Summary'!AV36:AV37)</f>
        <v>4</v>
      </c>
      <c r="BX26" s="16">
        <f>+SUM('MRR Schedule Summary'!AW36:AW37)</f>
        <v>10</v>
      </c>
      <c r="BY26" s="16">
        <f>+SUM('MRR Schedule Summary'!AX36:AX37)</f>
        <v>11</v>
      </c>
      <c r="BZ26" s="16">
        <f>+SUM('MRR Schedule Summary'!AY36:AY37)</f>
        <v>6</v>
      </c>
      <c r="CA26" s="16">
        <f>+SUM('MRR Schedule Summary'!AZ36:AZ37)</f>
        <v>3</v>
      </c>
      <c r="CB26" s="16">
        <f>+SUM('MRR Schedule Summary'!BA36:BA37)</f>
        <v>14</v>
      </c>
      <c r="CC26" s="16">
        <f>+SUM('MRR Schedule Summary'!BB36:BB37)</f>
        <v>6</v>
      </c>
      <c r="CD26" s="16">
        <f>+SUM('MRR Schedule Summary'!BC36:BC37)</f>
        <v>8</v>
      </c>
      <c r="CE26" s="16">
        <f>+SUM('MRR Schedule Summary'!BD36:BD37)</f>
        <v>10</v>
      </c>
      <c r="CF26" s="16">
        <f>+SUM('MRR Schedule Summary'!BE36:BE37)</f>
        <v>6</v>
      </c>
      <c r="CG26" s="16">
        <f>+SUM('MRR Schedule Summary'!BF36:BF37)</f>
        <v>6</v>
      </c>
      <c r="CH26" s="16">
        <f>+SUM('MRR Schedule Summary'!BG36:BG37)</f>
        <v>15</v>
      </c>
      <c r="CI26" s="16">
        <f>+SUM('MRR Schedule Summary'!BH36:BH37)</f>
        <v>4</v>
      </c>
      <c r="CJ26" s="16">
        <f>+SUM('MRR Schedule Summary'!BI36:BI37)</f>
        <v>4</v>
      </c>
      <c r="CK26" s="16">
        <f>+SUM('MRR Schedule Summary'!BJ36:BJ37)</f>
        <v>13</v>
      </c>
    </row>
    <row r="27" spans="2:89" x14ac:dyDescent="0.2">
      <c r="B27" s="1" t="s">
        <v>22</v>
      </c>
      <c r="C27" s="16">
        <f t="shared" si="31"/>
        <v>0</v>
      </c>
      <c r="D27" s="16">
        <f t="shared" si="31"/>
        <v>0</v>
      </c>
      <c r="E27" s="16">
        <f t="shared" si="31"/>
        <v>-2</v>
      </c>
      <c r="F27" s="16">
        <f>SUMIFS($I27:$AC27,$I$7:$AC$7,F$7)</f>
        <v>-17</v>
      </c>
      <c r="G27" s="16">
        <f t="shared" ca="1" si="32"/>
        <v>-36</v>
      </c>
      <c r="I27" s="16">
        <f t="shared" si="33"/>
        <v>0</v>
      </c>
      <c r="J27" s="16">
        <f t="shared" si="33"/>
        <v>0</v>
      </c>
      <c r="K27" s="16">
        <f t="shared" si="33"/>
        <v>0</v>
      </c>
      <c r="L27" s="16">
        <f t="shared" si="33"/>
        <v>0</v>
      </c>
      <c r="M27" s="16">
        <f t="shared" si="33"/>
        <v>0</v>
      </c>
      <c r="N27" s="16">
        <f t="shared" si="33"/>
        <v>0</v>
      </c>
      <c r="O27" s="16">
        <f t="shared" si="33"/>
        <v>0</v>
      </c>
      <c r="P27" s="16">
        <f t="shared" si="33"/>
        <v>0</v>
      </c>
      <c r="Q27" s="16">
        <f t="shared" si="33"/>
        <v>-1</v>
      </c>
      <c r="R27" s="16">
        <f t="shared" si="33"/>
        <v>0</v>
      </c>
      <c r="S27" s="16">
        <f t="shared" si="33"/>
        <v>0</v>
      </c>
      <c r="T27" s="16">
        <f t="shared" si="33"/>
        <v>-1</v>
      </c>
      <c r="U27" s="16">
        <f t="shared" si="33"/>
        <v>-3</v>
      </c>
      <c r="V27" s="16">
        <f t="shared" si="33"/>
        <v>-3</v>
      </c>
      <c r="W27" s="16">
        <f>SUMIFS($AD27:$BV27,$AD$5:$BV$5,W$5)</f>
        <v>-4</v>
      </c>
      <c r="X27" s="16">
        <f>SUMIFS($AD27:$BY27,$AD$5:$BY$5,X$5)</f>
        <v>-7</v>
      </c>
      <c r="Y27" s="16">
        <f t="shared" si="34"/>
        <v>-7</v>
      </c>
      <c r="Z27" s="16">
        <f t="shared" si="34"/>
        <v>-11</v>
      </c>
      <c r="AA27" s="16">
        <f t="shared" si="34"/>
        <v>-6</v>
      </c>
      <c r="AB27" s="16">
        <f>SUMIFS($AD27:$CL27,$AD$5:$CL$5,AB$5)</f>
        <v>-12</v>
      </c>
      <c r="AD27" s="16">
        <f>+'MRR Schedule Summary'!C38</f>
        <v>0</v>
      </c>
      <c r="AE27" s="16">
        <f>+'MRR Schedule Summary'!D38</f>
        <v>0</v>
      </c>
      <c r="AF27" s="16">
        <f>+'MRR Schedule Summary'!E38</f>
        <v>0</v>
      </c>
      <c r="AG27" s="16">
        <f>+'MRR Schedule Summary'!F38</f>
        <v>0</v>
      </c>
      <c r="AH27" s="16">
        <f>+'MRR Schedule Summary'!G38</f>
        <v>0</v>
      </c>
      <c r="AI27" s="16">
        <f>+'MRR Schedule Summary'!H38</f>
        <v>0</v>
      </c>
      <c r="AJ27" s="16">
        <f>+'MRR Schedule Summary'!I38</f>
        <v>0</v>
      </c>
      <c r="AK27" s="16">
        <f>+'MRR Schedule Summary'!J38</f>
        <v>0</v>
      </c>
      <c r="AL27" s="16">
        <f>+'MRR Schedule Summary'!K38</f>
        <v>0</v>
      </c>
      <c r="AM27" s="16">
        <f>+'MRR Schedule Summary'!L38</f>
        <v>0</v>
      </c>
      <c r="AN27" s="16">
        <f>+'MRR Schedule Summary'!M38</f>
        <v>0</v>
      </c>
      <c r="AO27" s="16">
        <f>+'MRR Schedule Summary'!N38</f>
        <v>0</v>
      </c>
      <c r="AP27" s="16">
        <f>+'MRR Schedule Summary'!O38</f>
        <v>0</v>
      </c>
      <c r="AQ27" s="16">
        <f>+'MRR Schedule Summary'!P38</f>
        <v>0</v>
      </c>
      <c r="AR27" s="16">
        <f>+'MRR Schedule Summary'!Q38</f>
        <v>0</v>
      </c>
      <c r="AS27" s="16">
        <f>+'MRR Schedule Summary'!R38</f>
        <v>0</v>
      </c>
      <c r="AT27" s="16">
        <f>+'MRR Schedule Summary'!S38</f>
        <v>0</v>
      </c>
      <c r="AU27" s="16">
        <f>+'MRR Schedule Summary'!T38</f>
        <v>0</v>
      </c>
      <c r="AV27" s="16">
        <f>+'MRR Schedule Summary'!U38</f>
        <v>0</v>
      </c>
      <c r="AW27" s="16">
        <f>+'MRR Schedule Summary'!V38</f>
        <v>0</v>
      </c>
      <c r="AX27" s="16">
        <f>+'MRR Schedule Summary'!W38</f>
        <v>0</v>
      </c>
      <c r="AY27" s="16">
        <f>+'MRR Schedule Summary'!X38</f>
        <v>0</v>
      </c>
      <c r="AZ27" s="16">
        <f>+'MRR Schedule Summary'!Y38</f>
        <v>0</v>
      </c>
      <c r="BA27" s="16">
        <f>+'MRR Schedule Summary'!Z38</f>
        <v>0</v>
      </c>
      <c r="BB27" s="16">
        <f>+'MRR Schedule Summary'!AA38</f>
        <v>0</v>
      </c>
      <c r="BC27" s="16">
        <f>+'MRR Schedule Summary'!AB38</f>
        <v>0</v>
      </c>
      <c r="BD27" s="16">
        <f>+'MRR Schedule Summary'!AC38</f>
        <v>-1</v>
      </c>
      <c r="BE27" s="16">
        <f>+'MRR Schedule Summary'!AD38</f>
        <v>0</v>
      </c>
      <c r="BF27" s="16">
        <f>+'MRR Schedule Summary'!AE38</f>
        <v>0</v>
      </c>
      <c r="BG27" s="16">
        <f>+'MRR Schedule Summary'!AF38</f>
        <v>0</v>
      </c>
      <c r="BH27" s="16">
        <f>+'MRR Schedule Summary'!AG38</f>
        <v>0</v>
      </c>
      <c r="BI27" s="16">
        <f>+'MRR Schedule Summary'!AH38</f>
        <v>0</v>
      </c>
      <c r="BJ27" s="16">
        <f>+'MRR Schedule Summary'!AI38</f>
        <v>0</v>
      </c>
      <c r="BK27" s="16">
        <f>+'MRR Schedule Summary'!AJ38</f>
        <v>0</v>
      </c>
      <c r="BL27" s="16">
        <f>+'MRR Schedule Summary'!AK38</f>
        <v>-1</v>
      </c>
      <c r="BM27" s="16">
        <f>+'MRR Schedule Summary'!AL38</f>
        <v>0</v>
      </c>
      <c r="BN27" s="16">
        <f>+'MRR Schedule Summary'!AM38</f>
        <v>-1</v>
      </c>
      <c r="BO27" s="16">
        <f>+'MRR Schedule Summary'!AN38</f>
        <v>-1</v>
      </c>
      <c r="BP27" s="16">
        <f>+'MRR Schedule Summary'!AO38</f>
        <v>-1</v>
      </c>
      <c r="BQ27" s="16">
        <f>+'MRR Schedule Summary'!AP38</f>
        <v>0</v>
      </c>
      <c r="BR27" s="16">
        <f>+'MRR Schedule Summary'!AQ38</f>
        <v>-1</v>
      </c>
      <c r="BS27" s="16">
        <f>+'MRR Schedule Summary'!AR38</f>
        <v>-2</v>
      </c>
      <c r="BT27" s="16">
        <f>+'MRR Schedule Summary'!AS38</f>
        <v>-1</v>
      </c>
      <c r="BU27" s="16">
        <f>+'MRR Schedule Summary'!AT38</f>
        <v>-2</v>
      </c>
      <c r="BV27" s="16">
        <f>+'MRR Schedule Summary'!AU38</f>
        <v>-1</v>
      </c>
      <c r="BW27" s="16">
        <f>+'MRR Schedule Summary'!AV38</f>
        <v>-1</v>
      </c>
      <c r="BX27" s="16">
        <f>+'MRR Schedule Summary'!AW38</f>
        <v>-3</v>
      </c>
      <c r="BY27" s="16">
        <f>+'MRR Schedule Summary'!AX38</f>
        <v>-3</v>
      </c>
      <c r="BZ27" s="16">
        <f>+'MRR Schedule Summary'!AY38</f>
        <v>-1</v>
      </c>
      <c r="CA27" s="16">
        <f>+'MRR Schedule Summary'!AZ38</f>
        <v>-1</v>
      </c>
      <c r="CB27" s="16">
        <f>+'MRR Schedule Summary'!BA38</f>
        <v>-5</v>
      </c>
      <c r="CC27" s="16">
        <f>+'MRR Schedule Summary'!BB38</f>
        <v>-2</v>
      </c>
      <c r="CD27" s="16">
        <f>+'MRR Schedule Summary'!BC38</f>
        <v>-4</v>
      </c>
      <c r="CE27" s="16">
        <f>+'MRR Schedule Summary'!BD38</f>
        <v>-5</v>
      </c>
      <c r="CF27" s="16">
        <f>+'MRR Schedule Summary'!BE38</f>
        <v>-3</v>
      </c>
      <c r="CG27" s="16">
        <f>+'MRR Schedule Summary'!BF38</f>
        <v>-1</v>
      </c>
      <c r="CH27" s="16">
        <f>+'MRR Schedule Summary'!BG38</f>
        <v>-2</v>
      </c>
      <c r="CI27" s="16">
        <f>+'MRR Schedule Summary'!BH38</f>
        <v>-2</v>
      </c>
      <c r="CJ27" s="16">
        <f>+'MRR Schedule Summary'!BI38</f>
        <v>-4</v>
      </c>
      <c r="CK27" s="16">
        <f>+'MRR Schedule Summary'!BJ38</f>
        <v>-6</v>
      </c>
    </row>
    <row r="28" spans="2:89" x14ac:dyDescent="0.2">
      <c r="B28" s="17" t="s">
        <v>23</v>
      </c>
      <c r="C28" s="38">
        <f>SUM(C25:C27)</f>
        <v>79</v>
      </c>
      <c r="D28" s="38">
        <f>SUM(D25:D27)</f>
        <v>155</v>
      </c>
      <c r="E28" s="38">
        <f>SUM(E25:E27)</f>
        <v>258</v>
      </c>
      <c r="F28" s="38">
        <f>SUM(F25:F27)</f>
        <v>333</v>
      </c>
      <c r="G28" s="38">
        <f ca="1">SUM(G25:G27)</f>
        <v>392</v>
      </c>
      <c r="H28" s="3"/>
      <c r="I28" s="38">
        <f>SUM(I25:I27)</f>
        <v>36</v>
      </c>
      <c r="J28" s="38">
        <f t="shared" ref="J28:AB28" si="35">SUM(J25:J27)</f>
        <v>45</v>
      </c>
      <c r="K28" s="38">
        <f t="shared" si="35"/>
        <v>59</v>
      </c>
      <c r="L28" s="38">
        <f t="shared" si="35"/>
        <v>79</v>
      </c>
      <c r="M28" s="38">
        <f t="shared" si="35"/>
        <v>93</v>
      </c>
      <c r="N28" s="38">
        <f t="shared" si="35"/>
        <v>115</v>
      </c>
      <c r="O28" s="38">
        <f t="shared" si="35"/>
        <v>131</v>
      </c>
      <c r="P28" s="38">
        <f t="shared" si="35"/>
        <v>155</v>
      </c>
      <c r="Q28" s="38">
        <f t="shared" si="35"/>
        <v>180</v>
      </c>
      <c r="R28" s="38">
        <f t="shared" si="35"/>
        <v>205</v>
      </c>
      <c r="S28" s="38">
        <f t="shared" si="35"/>
        <v>228</v>
      </c>
      <c r="T28" s="38">
        <f t="shared" si="35"/>
        <v>258</v>
      </c>
      <c r="U28" s="38">
        <f t="shared" si="35"/>
        <v>277</v>
      </c>
      <c r="V28" s="38">
        <f t="shared" si="35"/>
        <v>300</v>
      </c>
      <c r="W28" s="38">
        <f t="shared" si="35"/>
        <v>315</v>
      </c>
      <c r="X28" s="38">
        <f t="shared" si="35"/>
        <v>333</v>
      </c>
      <c r="Y28" s="38">
        <f t="shared" si="35"/>
        <v>349</v>
      </c>
      <c r="Z28" s="38">
        <f t="shared" si="35"/>
        <v>362</v>
      </c>
      <c r="AA28" s="38">
        <f t="shared" si="35"/>
        <v>383</v>
      </c>
      <c r="AB28" s="38">
        <f t="shared" si="35"/>
        <v>392</v>
      </c>
      <c r="AC28" s="3"/>
      <c r="AD28" s="38">
        <f>SUM(AD25:AD27)</f>
        <v>28</v>
      </c>
      <c r="AE28" s="38">
        <f t="shared" ref="AE28:CK28" si="36">SUM(AE25:AE27)</f>
        <v>31</v>
      </c>
      <c r="AF28" s="38">
        <f t="shared" si="36"/>
        <v>36</v>
      </c>
      <c r="AG28" s="38">
        <f t="shared" si="36"/>
        <v>39</v>
      </c>
      <c r="AH28" s="38">
        <f t="shared" si="36"/>
        <v>41</v>
      </c>
      <c r="AI28" s="38">
        <f t="shared" si="36"/>
        <v>45</v>
      </c>
      <c r="AJ28" s="38">
        <f t="shared" si="36"/>
        <v>49</v>
      </c>
      <c r="AK28" s="38">
        <f t="shared" si="36"/>
        <v>53</v>
      </c>
      <c r="AL28" s="38">
        <f t="shared" si="36"/>
        <v>59</v>
      </c>
      <c r="AM28" s="38">
        <f t="shared" si="36"/>
        <v>62</v>
      </c>
      <c r="AN28" s="38">
        <f t="shared" si="36"/>
        <v>68</v>
      </c>
      <c r="AO28" s="38">
        <f t="shared" si="36"/>
        <v>79</v>
      </c>
      <c r="AP28" s="38">
        <f t="shared" si="36"/>
        <v>82</v>
      </c>
      <c r="AQ28" s="38">
        <f t="shared" si="36"/>
        <v>88</v>
      </c>
      <c r="AR28" s="38">
        <f t="shared" si="36"/>
        <v>93</v>
      </c>
      <c r="AS28" s="38">
        <f t="shared" si="36"/>
        <v>97</v>
      </c>
      <c r="AT28" s="38">
        <f t="shared" si="36"/>
        <v>106</v>
      </c>
      <c r="AU28" s="38">
        <f t="shared" si="36"/>
        <v>115</v>
      </c>
      <c r="AV28" s="38">
        <f t="shared" si="36"/>
        <v>120</v>
      </c>
      <c r="AW28" s="38">
        <f t="shared" si="36"/>
        <v>127</v>
      </c>
      <c r="AX28" s="38">
        <f t="shared" si="36"/>
        <v>131</v>
      </c>
      <c r="AY28" s="38">
        <f t="shared" si="36"/>
        <v>136</v>
      </c>
      <c r="AZ28" s="38">
        <f t="shared" si="36"/>
        <v>146</v>
      </c>
      <c r="BA28" s="38">
        <f t="shared" si="36"/>
        <v>155</v>
      </c>
      <c r="BB28" s="38">
        <f t="shared" si="36"/>
        <v>159</v>
      </c>
      <c r="BC28" s="38">
        <f t="shared" si="36"/>
        <v>165</v>
      </c>
      <c r="BD28" s="38">
        <f t="shared" si="36"/>
        <v>180</v>
      </c>
      <c r="BE28" s="38">
        <f t="shared" si="36"/>
        <v>189</v>
      </c>
      <c r="BF28" s="38">
        <f t="shared" si="36"/>
        <v>198</v>
      </c>
      <c r="BG28" s="38">
        <f t="shared" si="36"/>
        <v>205</v>
      </c>
      <c r="BH28" s="38">
        <f t="shared" si="36"/>
        <v>213</v>
      </c>
      <c r="BI28" s="38">
        <f t="shared" si="36"/>
        <v>219</v>
      </c>
      <c r="BJ28" s="38">
        <f t="shared" si="36"/>
        <v>228</v>
      </c>
      <c r="BK28" s="38">
        <f t="shared" si="36"/>
        <v>234</v>
      </c>
      <c r="BL28" s="38">
        <f t="shared" si="36"/>
        <v>243</v>
      </c>
      <c r="BM28" s="38">
        <f t="shared" si="36"/>
        <v>258</v>
      </c>
      <c r="BN28" s="38">
        <f t="shared" si="36"/>
        <v>263</v>
      </c>
      <c r="BO28" s="38">
        <f t="shared" si="36"/>
        <v>274</v>
      </c>
      <c r="BP28" s="38">
        <f t="shared" si="36"/>
        <v>277</v>
      </c>
      <c r="BQ28" s="38">
        <f t="shared" si="36"/>
        <v>286</v>
      </c>
      <c r="BR28" s="38">
        <f t="shared" si="36"/>
        <v>293</v>
      </c>
      <c r="BS28" s="38">
        <f t="shared" si="36"/>
        <v>300</v>
      </c>
      <c r="BT28" s="38">
        <f t="shared" si="36"/>
        <v>305</v>
      </c>
      <c r="BU28" s="38">
        <f t="shared" si="36"/>
        <v>310</v>
      </c>
      <c r="BV28" s="38">
        <f t="shared" si="36"/>
        <v>315</v>
      </c>
      <c r="BW28" s="38">
        <f t="shared" si="36"/>
        <v>318</v>
      </c>
      <c r="BX28" s="38">
        <f t="shared" si="36"/>
        <v>325</v>
      </c>
      <c r="BY28" s="38">
        <f t="shared" si="36"/>
        <v>333</v>
      </c>
      <c r="BZ28" s="38">
        <f t="shared" si="36"/>
        <v>338</v>
      </c>
      <c r="CA28" s="38">
        <f t="shared" si="36"/>
        <v>340</v>
      </c>
      <c r="CB28" s="38">
        <f t="shared" si="36"/>
        <v>349</v>
      </c>
      <c r="CC28" s="38">
        <f t="shared" si="36"/>
        <v>353</v>
      </c>
      <c r="CD28" s="38">
        <f t="shared" si="36"/>
        <v>357</v>
      </c>
      <c r="CE28" s="38">
        <f t="shared" si="36"/>
        <v>362</v>
      </c>
      <c r="CF28" s="38">
        <f t="shared" si="36"/>
        <v>365</v>
      </c>
      <c r="CG28" s="38">
        <f t="shared" si="36"/>
        <v>370</v>
      </c>
      <c r="CH28" s="38">
        <f t="shared" si="36"/>
        <v>383</v>
      </c>
      <c r="CI28" s="38">
        <f t="shared" si="36"/>
        <v>385</v>
      </c>
      <c r="CJ28" s="38">
        <f t="shared" si="36"/>
        <v>385</v>
      </c>
      <c r="CK28" s="38">
        <f t="shared" si="36"/>
        <v>392</v>
      </c>
    </row>
    <row r="30" spans="2:89" x14ac:dyDescent="0.2">
      <c r="B30" s="39" t="s">
        <v>24</v>
      </c>
      <c r="C30" s="40">
        <f>1+C27/C28</f>
        <v>1</v>
      </c>
      <c r="D30" s="40">
        <f>1+D27/D28</f>
        <v>1</v>
      </c>
      <c r="E30" s="40">
        <f>1+E27/E28</f>
        <v>0.99224806201550386</v>
      </c>
      <c r="F30" s="40">
        <f>1+F27/F28</f>
        <v>0.94894894894894899</v>
      </c>
      <c r="G30" s="41">
        <f ca="1">1+G27/G28</f>
        <v>0.90816326530612246</v>
      </c>
      <c r="H30" s="3"/>
      <c r="I30" s="42">
        <f>1+I27*4/I25</f>
        <v>1</v>
      </c>
      <c r="J30" s="40">
        <f t="shared" ref="J30:AB30" si="37">1+J27*4/J25</f>
        <v>1</v>
      </c>
      <c r="K30" s="40">
        <f t="shared" si="37"/>
        <v>1</v>
      </c>
      <c r="L30" s="40">
        <f t="shared" si="37"/>
        <v>1</v>
      </c>
      <c r="M30" s="40">
        <f t="shared" si="37"/>
        <v>1</v>
      </c>
      <c r="N30" s="40">
        <f t="shared" si="37"/>
        <v>1</v>
      </c>
      <c r="O30" s="40">
        <f t="shared" si="37"/>
        <v>1</v>
      </c>
      <c r="P30" s="40">
        <f t="shared" si="37"/>
        <v>1</v>
      </c>
      <c r="Q30" s="40">
        <f t="shared" si="37"/>
        <v>0.97419354838709682</v>
      </c>
      <c r="R30" s="40">
        <f t="shared" si="37"/>
        <v>1</v>
      </c>
      <c r="S30" s="40">
        <f t="shared" si="37"/>
        <v>1</v>
      </c>
      <c r="T30" s="40">
        <f t="shared" si="37"/>
        <v>0.98245614035087714</v>
      </c>
      <c r="U30" s="40">
        <f t="shared" si="37"/>
        <v>0.95348837209302328</v>
      </c>
      <c r="V30" s="40">
        <f t="shared" si="37"/>
        <v>0.95667870036101088</v>
      </c>
      <c r="W30" s="40">
        <f t="shared" si="37"/>
        <v>0.94666666666666666</v>
      </c>
      <c r="X30" s="40">
        <f t="shared" si="37"/>
        <v>0.91111111111111109</v>
      </c>
      <c r="Y30" s="40">
        <f t="shared" si="37"/>
        <v>0.91591591591591592</v>
      </c>
      <c r="Z30" s="40">
        <f t="shared" si="37"/>
        <v>0.87392550143266479</v>
      </c>
      <c r="AA30" s="40">
        <f t="shared" si="37"/>
        <v>0.93370165745856348</v>
      </c>
      <c r="AB30" s="40">
        <f t="shared" si="37"/>
        <v>0.87467362924281988</v>
      </c>
      <c r="AC30" s="3"/>
      <c r="AD30" s="42">
        <f>1+AD27*12/AD25</f>
        <v>1</v>
      </c>
      <c r="AE30" s="40">
        <f t="shared" ref="AE30:CK30" si="38">1+AE27*12/AE25</f>
        <v>1</v>
      </c>
      <c r="AF30" s="40">
        <f t="shared" si="38"/>
        <v>1</v>
      </c>
      <c r="AG30" s="40">
        <f t="shared" si="38"/>
        <v>1</v>
      </c>
      <c r="AH30" s="40">
        <f t="shared" si="38"/>
        <v>1</v>
      </c>
      <c r="AI30" s="40">
        <f t="shared" si="38"/>
        <v>1</v>
      </c>
      <c r="AJ30" s="40">
        <f t="shared" si="38"/>
        <v>1</v>
      </c>
      <c r="AK30" s="40">
        <f t="shared" si="38"/>
        <v>1</v>
      </c>
      <c r="AL30" s="40">
        <f t="shared" si="38"/>
        <v>1</v>
      </c>
      <c r="AM30" s="40">
        <f t="shared" si="38"/>
        <v>1</v>
      </c>
      <c r="AN30" s="40">
        <f t="shared" si="38"/>
        <v>1</v>
      </c>
      <c r="AO30" s="40">
        <f t="shared" si="38"/>
        <v>1</v>
      </c>
      <c r="AP30" s="40">
        <f t="shared" si="38"/>
        <v>1</v>
      </c>
      <c r="AQ30" s="40">
        <f t="shared" si="38"/>
        <v>1</v>
      </c>
      <c r="AR30" s="40">
        <f t="shared" si="38"/>
        <v>1</v>
      </c>
      <c r="AS30" s="40">
        <f t="shared" si="38"/>
        <v>1</v>
      </c>
      <c r="AT30" s="40">
        <f t="shared" si="38"/>
        <v>1</v>
      </c>
      <c r="AU30" s="40">
        <f t="shared" si="38"/>
        <v>1</v>
      </c>
      <c r="AV30" s="40">
        <f t="shared" si="38"/>
        <v>1</v>
      </c>
      <c r="AW30" s="40">
        <f t="shared" si="38"/>
        <v>1</v>
      </c>
      <c r="AX30" s="40">
        <f t="shared" si="38"/>
        <v>1</v>
      </c>
      <c r="AY30" s="40">
        <f t="shared" si="38"/>
        <v>1</v>
      </c>
      <c r="AZ30" s="40">
        <f t="shared" si="38"/>
        <v>1</v>
      </c>
      <c r="BA30" s="40">
        <f t="shared" si="38"/>
        <v>1</v>
      </c>
      <c r="BB30" s="40">
        <f t="shared" si="38"/>
        <v>1</v>
      </c>
      <c r="BC30" s="40">
        <f t="shared" si="38"/>
        <v>1</v>
      </c>
      <c r="BD30" s="40">
        <f t="shared" si="38"/>
        <v>0.92727272727272725</v>
      </c>
      <c r="BE30" s="40">
        <f t="shared" si="38"/>
        <v>1</v>
      </c>
      <c r="BF30" s="40">
        <f t="shared" si="38"/>
        <v>1</v>
      </c>
      <c r="BG30" s="40">
        <f t="shared" si="38"/>
        <v>1</v>
      </c>
      <c r="BH30" s="40">
        <f t="shared" si="38"/>
        <v>1</v>
      </c>
      <c r="BI30" s="40">
        <f t="shared" si="38"/>
        <v>1</v>
      </c>
      <c r="BJ30" s="40">
        <f t="shared" si="38"/>
        <v>1</v>
      </c>
      <c r="BK30" s="40">
        <f t="shared" si="38"/>
        <v>1</v>
      </c>
      <c r="BL30" s="40">
        <f t="shared" si="38"/>
        <v>0.94871794871794868</v>
      </c>
      <c r="BM30" s="40">
        <f t="shared" si="38"/>
        <v>1</v>
      </c>
      <c r="BN30" s="40">
        <f t="shared" si="38"/>
        <v>0.95348837209302328</v>
      </c>
      <c r="BO30" s="40">
        <f t="shared" si="38"/>
        <v>0.95437262357414454</v>
      </c>
      <c r="BP30" s="40">
        <f t="shared" si="38"/>
        <v>0.95620437956204385</v>
      </c>
      <c r="BQ30" s="40">
        <f t="shared" si="38"/>
        <v>1</v>
      </c>
      <c r="BR30" s="40">
        <f t="shared" si="38"/>
        <v>0.95804195804195802</v>
      </c>
      <c r="BS30" s="40">
        <f t="shared" si="38"/>
        <v>0.91808873720136519</v>
      </c>
      <c r="BT30" s="40">
        <f t="shared" si="38"/>
        <v>0.96</v>
      </c>
      <c r="BU30" s="40">
        <f t="shared" si="38"/>
        <v>0.92131147540983604</v>
      </c>
      <c r="BV30" s="40">
        <f t="shared" si="38"/>
        <v>0.96129032258064517</v>
      </c>
      <c r="BW30" s="40">
        <f t="shared" si="38"/>
        <v>0.96190476190476193</v>
      </c>
      <c r="BX30" s="40">
        <f t="shared" si="38"/>
        <v>0.8867924528301887</v>
      </c>
      <c r="BY30" s="40">
        <f t="shared" si="38"/>
        <v>0.88923076923076927</v>
      </c>
      <c r="BZ30" s="40">
        <f t="shared" si="38"/>
        <v>0.963963963963964</v>
      </c>
      <c r="CA30" s="40">
        <f t="shared" si="38"/>
        <v>0.96449704142011838</v>
      </c>
      <c r="CB30" s="40">
        <f t="shared" si="38"/>
        <v>0.82352941176470584</v>
      </c>
      <c r="CC30" s="40">
        <f t="shared" si="38"/>
        <v>0.93123209169054444</v>
      </c>
      <c r="CD30" s="40">
        <f t="shared" si="38"/>
        <v>0.86402266288951846</v>
      </c>
      <c r="CE30" s="40">
        <f t="shared" si="38"/>
        <v>0.83193277310924363</v>
      </c>
      <c r="CF30" s="40">
        <f t="shared" si="38"/>
        <v>0.90055248618784534</v>
      </c>
      <c r="CG30" s="40">
        <f t="shared" si="38"/>
        <v>0.9671232876712329</v>
      </c>
      <c r="CH30" s="40">
        <f t="shared" si="38"/>
        <v>0.93513513513513513</v>
      </c>
      <c r="CI30" s="40">
        <f t="shared" si="38"/>
        <v>0.93733681462140994</v>
      </c>
      <c r="CJ30" s="40">
        <f t="shared" si="38"/>
        <v>0.87532467532467528</v>
      </c>
      <c r="CK30" s="41">
        <f t="shared" si="38"/>
        <v>0.81298701298701292</v>
      </c>
    </row>
    <row r="32" spans="2:89" x14ac:dyDescent="0.2">
      <c r="B32" s="20" t="s">
        <v>25</v>
      </c>
      <c r="C32" s="43">
        <f>C14/C28</f>
        <v>12847.717675822842</v>
      </c>
      <c r="D32" s="43">
        <f ca="1">D14/D28</f>
        <v>14114.004211179907</v>
      </c>
      <c r="E32" s="43">
        <f ca="1">E14/E28</f>
        <v>15376.219976397611</v>
      </c>
      <c r="F32" s="43">
        <f ca="1">F14/F28</f>
        <v>15592.64579303159</v>
      </c>
      <c r="G32" s="44">
        <f ca="1">G14/G28</f>
        <v>19978.602073689624</v>
      </c>
      <c r="H32" s="3"/>
      <c r="I32" s="45">
        <f>I14/I28</f>
        <v>21714.329571863738</v>
      </c>
      <c r="J32" s="43">
        <f t="shared" ref="J32:AB32" si="39">J14/J28</f>
        <v>17236.07654851332</v>
      </c>
      <c r="K32" s="43">
        <f t="shared" si="39"/>
        <v>15629.842548636268</v>
      </c>
      <c r="L32" s="43">
        <f t="shared" si="39"/>
        <v>12847.717675822838</v>
      </c>
      <c r="M32" s="43">
        <f t="shared" si="39"/>
        <v>12568.996504911416</v>
      </c>
      <c r="N32" s="43">
        <f t="shared" si="39"/>
        <v>14130.481254037755</v>
      </c>
      <c r="O32" s="43">
        <f t="shared" si="39"/>
        <v>14221.448020625223</v>
      </c>
      <c r="P32" s="43">
        <f t="shared" si="39"/>
        <v>14114.004211179907</v>
      </c>
      <c r="Q32" s="43">
        <f t="shared" si="39"/>
        <v>12770.130789038736</v>
      </c>
      <c r="R32" s="43">
        <f t="shared" si="39"/>
        <v>13175.717396331866</v>
      </c>
      <c r="S32" s="43">
        <f t="shared" si="39"/>
        <v>15516.020573416907</v>
      </c>
      <c r="T32" s="43">
        <f t="shared" si="39"/>
        <v>15376.219976397611</v>
      </c>
      <c r="U32" s="43">
        <f t="shared" si="39"/>
        <v>15150.383726843125</v>
      </c>
      <c r="V32" s="43">
        <f t="shared" si="39"/>
        <v>15067.441053543684</v>
      </c>
      <c r="W32" s="43">
        <f t="shared" si="39"/>
        <v>15415.474809321389</v>
      </c>
      <c r="X32" s="43">
        <f t="shared" si="39"/>
        <v>15592.64579303159</v>
      </c>
      <c r="Y32" s="43">
        <f t="shared" si="39"/>
        <v>16141.049654028091</v>
      </c>
      <c r="Z32" s="43">
        <f t="shared" si="39"/>
        <v>16646.866312644521</v>
      </c>
      <c r="AA32" s="43">
        <f t="shared" si="39"/>
        <v>17731.154685196736</v>
      </c>
      <c r="AB32" s="43">
        <f t="shared" si="39"/>
        <v>19978.602073689621</v>
      </c>
      <c r="AC32" s="3"/>
      <c r="AD32" s="45"/>
      <c r="AE32" s="43">
        <f t="shared" ref="AE32:CK32" si="40">AE14/AE28</f>
        <v>24446.077374337354</v>
      </c>
      <c r="AF32" s="43">
        <f t="shared" si="40"/>
        <v>21714.329571863738</v>
      </c>
      <c r="AG32" s="43">
        <f t="shared" si="40"/>
        <v>20029.546055040024</v>
      </c>
      <c r="AH32" s="43">
        <f t="shared" si="40"/>
        <v>19157.299154885004</v>
      </c>
      <c r="AI32" s="43">
        <f t="shared" si="40"/>
        <v>17236.076548513323</v>
      </c>
      <c r="AJ32" s="43">
        <f t="shared" si="40"/>
        <v>15764.265650826501</v>
      </c>
      <c r="AK32" s="43">
        <f t="shared" si="40"/>
        <v>15287.497084590317</v>
      </c>
      <c r="AL32" s="43">
        <f t="shared" si="40"/>
        <v>15629.84254863627</v>
      </c>
      <c r="AM32" s="43">
        <f t="shared" si="40"/>
        <v>14972.504710829982</v>
      </c>
      <c r="AN32" s="43">
        <f t="shared" si="40"/>
        <v>14029.471333789965</v>
      </c>
      <c r="AO32" s="43">
        <f t="shared" si="40"/>
        <v>12847.71767582284</v>
      </c>
      <c r="AP32" s="43">
        <f t="shared" si="40"/>
        <v>12548.80649089558</v>
      </c>
      <c r="AQ32" s="43">
        <f t="shared" si="40"/>
        <v>12097.012842658265</v>
      </c>
      <c r="AR32" s="43">
        <f t="shared" si="40"/>
        <v>12568.99650491142</v>
      </c>
      <c r="AS32" s="43">
        <f t="shared" si="40"/>
        <v>13662.934089252951</v>
      </c>
      <c r="AT32" s="43">
        <f t="shared" si="40"/>
        <v>13827.620951426703</v>
      </c>
      <c r="AU32" s="43">
        <f t="shared" si="40"/>
        <v>14130.481254037755</v>
      </c>
      <c r="AV32" s="43">
        <f t="shared" si="40"/>
        <v>14362.451587060439</v>
      </c>
      <c r="AW32" s="43">
        <f t="shared" si="40"/>
        <v>13753.82831488032</v>
      </c>
      <c r="AX32" s="43">
        <f t="shared" si="40"/>
        <v>14221.448020625219</v>
      </c>
      <c r="AY32" s="43">
        <f t="shared" si="40"/>
        <v>13974.43137167008</v>
      </c>
      <c r="AZ32" s="43">
        <f t="shared" si="40"/>
        <v>13861.292283174367</v>
      </c>
      <c r="BA32" s="43">
        <f t="shared" si="40"/>
        <v>14114.004211179907</v>
      </c>
      <c r="BB32" s="43">
        <f t="shared" si="40"/>
        <v>13752.192806820789</v>
      </c>
      <c r="BC32" s="43">
        <f t="shared" si="40"/>
        <v>13570.475218565276</v>
      </c>
      <c r="BD32" s="43">
        <f t="shared" si="40"/>
        <v>12770.130789038736</v>
      </c>
      <c r="BE32" s="43">
        <f t="shared" si="40"/>
        <v>12805.936887234666</v>
      </c>
      <c r="BF32" s="43">
        <f t="shared" si="40"/>
        <v>12782.613881296822</v>
      </c>
      <c r="BG32" s="43">
        <f t="shared" si="40"/>
        <v>13175.717396331866</v>
      </c>
      <c r="BH32" s="43">
        <f t="shared" si="40"/>
        <v>13088.04258878546</v>
      </c>
      <c r="BI32" s="43">
        <f t="shared" si="40"/>
        <v>15367.296664887672</v>
      </c>
      <c r="BJ32" s="43">
        <f t="shared" si="40"/>
        <v>15516.020573416907</v>
      </c>
      <c r="BK32" s="43">
        <f t="shared" si="40"/>
        <v>15276.071499164216</v>
      </c>
      <c r="BL32" s="43">
        <f t="shared" si="40"/>
        <v>15062.307326004928</v>
      </c>
      <c r="BM32" s="43">
        <f t="shared" si="40"/>
        <v>15376.219976397611</v>
      </c>
      <c r="BN32" s="43">
        <f t="shared" si="40"/>
        <v>15031.679235081134</v>
      </c>
      <c r="BO32" s="43">
        <f t="shared" si="40"/>
        <v>14722.224461568196</v>
      </c>
      <c r="BP32" s="43">
        <f t="shared" si="40"/>
        <v>15150.383726843129</v>
      </c>
      <c r="BQ32" s="43">
        <f t="shared" si="40"/>
        <v>14894.460699033018</v>
      </c>
      <c r="BR32" s="43">
        <f t="shared" si="40"/>
        <v>14985.350388610323</v>
      </c>
      <c r="BS32" s="43">
        <f t="shared" si="40"/>
        <v>15067.441053543684</v>
      </c>
      <c r="BT32" s="43">
        <f t="shared" si="40"/>
        <v>15075.821573127543</v>
      </c>
      <c r="BU32" s="43">
        <f t="shared" si="40"/>
        <v>15047.148774081767</v>
      </c>
      <c r="BV32" s="43">
        <f t="shared" si="40"/>
        <v>15415.474809321382</v>
      </c>
      <c r="BW32" s="43">
        <f t="shared" si="40"/>
        <v>15515.159269548843</v>
      </c>
      <c r="BX32" s="43">
        <f t="shared" si="40"/>
        <v>15507.312361203074</v>
      </c>
      <c r="BY32" s="43">
        <f t="shared" si="40"/>
        <v>15592.645793031588</v>
      </c>
      <c r="BZ32" s="43">
        <f t="shared" si="40"/>
        <v>15431.857857572124</v>
      </c>
      <c r="CA32" s="43">
        <f t="shared" si="40"/>
        <v>15430.752502441184</v>
      </c>
      <c r="CB32" s="43">
        <f t="shared" si="40"/>
        <v>16141.049654028091</v>
      </c>
      <c r="CC32" s="43">
        <f t="shared" si="40"/>
        <v>15854.876832835762</v>
      </c>
      <c r="CD32" s="43">
        <f t="shared" si="40"/>
        <v>16053.026267979383</v>
      </c>
      <c r="CE32" s="43">
        <f t="shared" si="40"/>
        <v>16646.866312644521</v>
      </c>
      <c r="CF32" s="43">
        <f t="shared" si="40"/>
        <v>17217.349361878285</v>
      </c>
      <c r="CG32" s="43">
        <f t="shared" si="40"/>
        <v>17392.631193916841</v>
      </c>
      <c r="CH32" s="43">
        <f t="shared" si="40"/>
        <v>17731.154685196736</v>
      </c>
      <c r="CI32" s="43">
        <f t="shared" si="40"/>
        <v>18006.214788107791</v>
      </c>
      <c r="CJ32" s="43">
        <f t="shared" si="40"/>
        <v>18338.433551772112</v>
      </c>
      <c r="CK32" s="44">
        <f t="shared" si="40"/>
        <v>19978.602073689624</v>
      </c>
    </row>
    <row r="33" spans="2:89" x14ac:dyDescent="0.2">
      <c r="B33" s="24" t="s">
        <v>26</v>
      </c>
      <c r="C33" s="46">
        <f>C10/C26</f>
        <v>3635.7285126569118</v>
      </c>
      <c r="D33" s="46">
        <f ca="1">D10/D26</f>
        <v>9072.606849747508</v>
      </c>
      <c r="E33" s="46">
        <f ca="1">E10/E26</f>
        <v>12094.589930270811</v>
      </c>
      <c r="F33" s="46">
        <f ca="1">F10/F26</f>
        <v>7528.385407215027</v>
      </c>
      <c r="G33" s="47">
        <f ca="1">G10/G26</f>
        <v>20520.701673143962</v>
      </c>
      <c r="H33" s="3"/>
      <c r="I33" s="48">
        <f>I10/I26</f>
        <v>1036.7609709788587</v>
      </c>
      <c r="J33" s="46">
        <f t="shared" ref="J33:AB33" si="41">J10/J26</f>
        <v>2245.3129042873825</v>
      </c>
      <c r="K33" s="46">
        <f t="shared" si="41"/>
        <v>6897.9127313774761</v>
      </c>
      <c r="L33" s="46">
        <f t="shared" si="41"/>
        <v>3407.3187312417335</v>
      </c>
      <c r="M33" s="46">
        <f t="shared" si="41"/>
        <v>2548.2517371555441</v>
      </c>
      <c r="N33" s="46">
        <f t="shared" si="41"/>
        <v>15838.646234214182</v>
      </c>
      <c r="O33" s="46">
        <f t="shared" si="41"/>
        <v>10037.835609118725</v>
      </c>
      <c r="P33" s="46">
        <f t="shared" si="41"/>
        <v>6032.7920567508891</v>
      </c>
      <c r="Q33" s="46">
        <f t="shared" si="41"/>
        <v>2914.8633117231502</v>
      </c>
      <c r="R33" s="46">
        <f t="shared" si="41"/>
        <v>14154.990671379357</v>
      </c>
      <c r="S33" s="46">
        <f t="shared" si="41"/>
        <v>29616.930445745551</v>
      </c>
      <c r="T33" s="46">
        <f t="shared" si="41"/>
        <v>5131.6557915161984</v>
      </c>
      <c r="U33" s="46">
        <f t="shared" si="41"/>
        <v>5492.0102724549542</v>
      </c>
      <c r="V33" s="46">
        <f t="shared" si="41"/>
        <v>12004.306779549344</v>
      </c>
      <c r="W33" s="46">
        <f t="shared" si="41"/>
        <v>7073.7013937182937</v>
      </c>
      <c r="X33" s="46">
        <f t="shared" si="41"/>
        <v>5010.9971488337196</v>
      </c>
      <c r="Y33" s="46">
        <f t="shared" si="41"/>
        <v>16553.01811503831</v>
      </c>
      <c r="Z33" s="46">
        <f t="shared" si="41"/>
        <v>20215.318941765301</v>
      </c>
      <c r="AA33" s="46">
        <f t="shared" si="41"/>
        <v>18230.004784900262</v>
      </c>
      <c r="AB33" s="46">
        <f t="shared" si="41"/>
        <v>28160.450405148618</v>
      </c>
      <c r="AC33" s="3"/>
      <c r="AD33" s="48"/>
      <c r="AE33" s="46">
        <f t="shared" ref="AE33:CK33" si="42">AE10/AE26</f>
        <v>333.08071860366169</v>
      </c>
      <c r="AF33" s="46">
        <f t="shared" si="42"/>
        <v>1124.2955970127778</v>
      </c>
      <c r="AG33" s="46">
        <f t="shared" si="42"/>
        <v>2754.8152353433948</v>
      </c>
      <c r="AH33" s="46">
        <f t="shared" si="42"/>
        <v>2993.2617764971183</v>
      </c>
      <c r="AI33" s="46">
        <f t="shared" si="42"/>
        <v>1489.2117198905059</v>
      </c>
      <c r="AJ33" s="46">
        <f t="shared" si="42"/>
        <v>1036.1495747691072</v>
      </c>
      <c r="AK33" s="46">
        <f t="shared" si="42"/>
        <v>5076.1441424541081</v>
      </c>
      <c r="AL33" s="46">
        <f t="shared" si="42"/>
        <v>12020.267228398634</v>
      </c>
      <c r="AM33" s="46">
        <f t="shared" si="42"/>
        <v>3198.2005151051221</v>
      </c>
      <c r="AN33" s="46">
        <f t="shared" si="42"/>
        <v>2916.2292298101597</v>
      </c>
      <c r="AO33" s="46">
        <f t="shared" si="42"/>
        <v>3732.217972787123</v>
      </c>
      <c r="AP33" s="46">
        <f t="shared" si="42"/>
        <v>3953.0930444723836</v>
      </c>
      <c r="AQ33" s="46">
        <f t="shared" si="42"/>
        <v>3200.0298595579175</v>
      </c>
      <c r="AR33" s="46">
        <f t="shared" si="42"/>
        <v>923.213205882593</v>
      </c>
      <c r="AS33" s="46">
        <f t="shared" si="42"/>
        <v>38235.718655645091</v>
      </c>
      <c r="AT33" s="46">
        <f t="shared" si="42"/>
        <v>14569.330862418366</v>
      </c>
      <c r="AU33" s="46">
        <f t="shared" si="42"/>
        <v>7153.7071964851457</v>
      </c>
      <c r="AV33" s="46">
        <f t="shared" si="42"/>
        <v>16349.299320976865</v>
      </c>
      <c r="AW33" s="46">
        <f t="shared" si="42"/>
        <v>3832.7324638552673</v>
      </c>
      <c r="AX33" s="46">
        <f t="shared" si="42"/>
        <v>13007.436473507103</v>
      </c>
      <c r="AY33" s="46">
        <f t="shared" si="42"/>
        <v>710.35486928229136</v>
      </c>
      <c r="AZ33" s="46">
        <f t="shared" si="42"/>
        <v>5850.7617059365084</v>
      </c>
      <c r="BA33" s="46">
        <f t="shared" si="42"/>
        <v>9191.9575506938672</v>
      </c>
      <c r="BB33" s="46">
        <f t="shared" si="42"/>
        <v>4479.5982571409158</v>
      </c>
      <c r="BC33" s="46">
        <f t="shared" si="42"/>
        <v>3665.9071607483306</v>
      </c>
      <c r="BD33" s="46">
        <f t="shared" si="42"/>
        <v>2242.0381319842654</v>
      </c>
      <c r="BE33" s="46">
        <f t="shared" si="42"/>
        <v>14497.130041640452</v>
      </c>
      <c r="BF33" s="46">
        <f t="shared" si="42"/>
        <v>12262.477189547579</v>
      </c>
      <c r="BG33" s="46">
        <f t="shared" si="42"/>
        <v>16148.32881482738</v>
      </c>
      <c r="BH33" s="46">
        <f t="shared" si="42"/>
        <v>5933.7787499999995</v>
      </c>
      <c r="BI33" s="46">
        <f t="shared" si="42"/>
        <v>88928.59691375024</v>
      </c>
      <c r="BJ33" s="46">
        <f t="shared" si="42"/>
        <v>11127.509863294024</v>
      </c>
      <c r="BK33" s="46">
        <f t="shared" si="42"/>
        <v>3277.163198179041</v>
      </c>
      <c r="BL33" s="46">
        <f t="shared" si="42"/>
        <v>1090.6815062539906</v>
      </c>
      <c r="BM33" s="46">
        <f t="shared" si="42"/>
        <v>8567.4356856925333</v>
      </c>
      <c r="BN33" s="46">
        <f t="shared" si="42"/>
        <v>2914.7791761123876</v>
      </c>
      <c r="BO33" s="46">
        <f t="shared" si="42"/>
        <v>7038.9200453277872</v>
      </c>
      <c r="BP33" s="46">
        <f t="shared" si="42"/>
        <v>4717.1275983503037</v>
      </c>
      <c r="BQ33" s="46">
        <f t="shared" si="42"/>
        <v>7831.1834626783193</v>
      </c>
      <c r="BR33" s="46">
        <f t="shared" si="42"/>
        <v>12463.986180054377</v>
      </c>
      <c r="BS33" s="46">
        <f t="shared" si="42"/>
        <v>15768.82618486034</v>
      </c>
      <c r="BT33" s="46">
        <f t="shared" si="42"/>
        <v>8356.5569578192135</v>
      </c>
      <c r="BU33" s="46">
        <f t="shared" si="42"/>
        <v>3764.2892426195726</v>
      </c>
      <c r="BV33" s="46">
        <f t="shared" si="42"/>
        <v>9651.8266725658796</v>
      </c>
      <c r="BW33" s="46">
        <f t="shared" si="42"/>
        <v>3960.6285552708</v>
      </c>
      <c r="BX33" s="46">
        <f t="shared" si="42"/>
        <v>2341.7346999759779</v>
      </c>
      <c r="BY33" s="46">
        <f t="shared" si="42"/>
        <v>7819.5515909090909</v>
      </c>
      <c r="BZ33" s="46">
        <f t="shared" si="42"/>
        <v>6193.2888322344406</v>
      </c>
      <c r="CA33" s="46">
        <f t="shared" si="42"/>
        <v>1759.301945057324</v>
      </c>
      <c r="CB33" s="46">
        <f t="shared" si="42"/>
        <v>24162.984129807322</v>
      </c>
      <c r="CC33" s="46">
        <f t="shared" si="42"/>
        <v>7844.3642828968832</v>
      </c>
      <c r="CD33" s="46">
        <f t="shared" si="42"/>
        <v>17640.374551604684</v>
      </c>
      <c r="CE33" s="46">
        <f t="shared" si="42"/>
        <v>29697.847249214839</v>
      </c>
      <c r="CF33" s="46">
        <f t="shared" si="42"/>
        <v>17229.117438963607</v>
      </c>
      <c r="CG33" s="46">
        <f t="shared" si="42"/>
        <v>17266.222916666666</v>
      </c>
      <c r="CH33" s="46">
        <f t="shared" si="42"/>
        <v>19015.87247056836</v>
      </c>
      <c r="CI33" s="46">
        <f t="shared" si="42"/>
        <v>9296.2119999999995</v>
      </c>
      <c r="CJ33" s="46">
        <f t="shared" si="42"/>
        <v>7170.1185781040303</v>
      </c>
      <c r="CK33" s="47">
        <f t="shared" si="42"/>
        <v>40423.395091977291</v>
      </c>
    </row>
    <row r="34" spans="2:89" x14ac:dyDescent="0.2">
      <c r="B34" s="28" t="s">
        <v>27</v>
      </c>
      <c r="C34" s="49" t="str">
        <f>IFERROR(C13/C27,"NA")</f>
        <v>NA</v>
      </c>
      <c r="D34" s="49" t="str">
        <f ca="1">IFERROR(D13/D27,"NA")</f>
        <v>NA</v>
      </c>
      <c r="E34" s="49">
        <f ca="1">IFERROR(E13/E27,"NA")</f>
        <v>45.343239244366508</v>
      </c>
      <c r="F34" s="49">
        <f ca="1">IFERROR(F13/F27,"NA")</f>
        <v>2552.14509416179</v>
      </c>
      <c r="G34" s="50">
        <f ca="1">IFERROR(G13/G27,"NA")</f>
        <v>1436.6302066357084</v>
      </c>
      <c r="H34" s="3"/>
      <c r="I34" s="51" t="str">
        <f>IFERROR(I13/I27,"NA")</f>
        <v>NA</v>
      </c>
      <c r="J34" s="49" t="str">
        <f t="shared" ref="J34:AB34" si="43">IFERROR(J13/J27,"NA")</f>
        <v>NA</v>
      </c>
      <c r="K34" s="49" t="str">
        <f t="shared" si="43"/>
        <v>NA</v>
      </c>
      <c r="L34" s="49" t="str">
        <f t="shared" si="43"/>
        <v>NA</v>
      </c>
      <c r="M34" s="49" t="str">
        <f t="shared" si="43"/>
        <v>NA</v>
      </c>
      <c r="N34" s="49" t="str">
        <f t="shared" si="43"/>
        <v>NA</v>
      </c>
      <c r="O34" s="49" t="str">
        <f t="shared" si="43"/>
        <v>NA</v>
      </c>
      <c r="P34" s="49" t="str">
        <f t="shared" si="43"/>
        <v>NA</v>
      </c>
      <c r="Q34" s="49">
        <f t="shared" si="43"/>
        <v>12.302337443049495</v>
      </c>
      <c r="R34" s="49" t="str">
        <f t="shared" si="43"/>
        <v>NA</v>
      </c>
      <c r="S34" s="49" t="str">
        <f t="shared" si="43"/>
        <v>NA</v>
      </c>
      <c r="T34" s="49">
        <f t="shared" si="43"/>
        <v>78.384141045683521</v>
      </c>
      <c r="U34" s="49">
        <f t="shared" si="43"/>
        <v>1221.0228383417164</v>
      </c>
      <c r="V34" s="49">
        <f t="shared" si="43"/>
        <v>3847.4433333333327</v>
      </c>
      <c r="W34" s="49">
        <f t="shared" si="43"/>
        <v>4881.8791850890029</v>
      </c>
      <c r="X34" s="49">
        <f t="shared" si="43"/>
        <v>1236.2216207670378</v>
      </c>
      <c r="Y34" s="49">
        <f t="shared" si="43"/>
        <v>571.17496200853327</v>
      </c>
      <c r="Z34" s="49">
        <f t="shared" si="43"/>
        <v>2541.2463696251198</v>
      </c>
      <c r="AA34" s="49">
        <f t="shared" si="43"/>
        <v>1667.4892893256153</v>
      </c>
      <c r="AB34" s="49">
        <f t="shared" si="43"/>
        <v>813.48474191631328</v>
      </c>
      <c r="AC34" s="3"/>
      <c r="AD34" s="51"/>
      <c r="AE34" s="49" t="str">
        <f t="shared" ref="AE34:CK34" si="44">IFERROR(AE13/AE27,"NA")</f>
        <v>NA</v>
      </c>
      <c r="AF34" s="49" t="str">
        <f t="shared" si="44"/>
        <v>NA</v>
      </c>
      <c r="AG34" s="49" t="str">
        <f t="shared" si="44"/>
        <v>NA</v>
      </c>
      <c r="AH34" s="49" t="str">
        <f t="shared" si="44"/>
        <v>NA</v>
      </c>
      <c r="AI34" s="49" t="str">
        <f t="shared" si="44"/>
        <v>NA</v>
      </c>
      <c r="AJ34" s="49" t="str">
        <f t="shared" si="44"/>
        <v>NA</v>
      </c>
      <c r="AK34" s="49" t="str">
        <f t="shared" si="44"/>
        <v>NA</v>
      </c>
      <c r="AL34" s="49" t="str">
        <f t="shared" si="44"/>
        <v>NA</v>
      </c>
      <c r="AM34" s="49" t="str">
        <f t="shared" si="44"/>
        <v>NA</v>
      </c>
      <c r="AN34" s="49" t="str">
        <f t="shared" si="44"/>
        <v>NA</v>
      </c>
      <c r="AO34" s="49" t="str">
        <f t="shared" si="44"/>
        <v>NA</v>
      </c>
      <c r="AP34" s="49" t="str">
        <f t="shared" si="44"/>
        <v>NA</v>
      </c>
      <c r="AQ34" s="49" t="str">
        <f t="shared" si="44"/>
        <v>NA</v>
      </c>
      <c r="AR34" s="49" t="str">
        <f t="shared" si="44"/>
        <v>NA</v>
      </c>
      <c r="AS34" s="49" t="str">
        <f t="shared" si="44"/>
        <v>NA</v>
      </c>
      <c r="AT34" s="49" t="str">
        <f t="shared" si="44"/>
        <v>NA</v>
      </c>
      <c r="AU34" s="49" t="str">
        <f t="shared" si="44"/>
        <v>NA</v>
      </c>
      <c r="AV34" s="49" t="str">
        <f t="shared" si="44"/>
        <v>NA</v>
      </c>
      <c r="AW34" s="49" t="str">
        <f t="shared" si="44"/>
        <v>NA</v>
      </c>
      <c r="AX34" s="49" t="str">
        <f t="shared" si="44"/>
        <v>NA</v>
      </c>
      <c r="AY34" s="49" t="str">
        <f t="shared" si="44"/>
        <v>NA</v>
      </c>
      <c r="AZ34" s="49" t="str">
        <f t="shared" si="44"/>
        <v>NA</v>
      </c>
      <c r="BA34" s="49" t="str">
        <f t="shared" si="44"/>
        <v>NA</v>
      </c>
      <c r="BB34" s="49" t="str">
        <f t="shared" si="44"/>
        <v>NA</v>
      </c>
      <c r="BC34" s="49" t="str">
        <f t="shared" si="44"/>
        <v>NA</v>
      </c>
      <c r="BD34" s="49">
        <f t="shared" si="44"/>
        <v>99.607535880907449</v>
      </c>
      <c r="BE34" s="49" t="str">
        <f t="shared" si="44"/>
        <v>NA</v>
      </c>
      <c r="BF34" s="49" t="str">
        <f t="shared" si="44"/>
        <v>NA</v>
      </c>
      <c r="BG34" s="49" t="str">
        <f t="shared" si="44"/>
        <v>NA</v>
      </c>
      <c r="BH34" s="49" t="str">
        <f t="shared" si="44"/>
        <v>NA</v>
      </c>
      <c r="BI34" s="49" t="str">
        <f t="shared" si="44"/>
        <v>NA</v>
      </c>
      <c r="BJ34" s="49" t="str">
        <f t="shared" si="44"/>
        <v>NA</v>
      </c>
      <c r="BK34" s="49" t="str">
        <f t="shared" si="44"/>
        <v>NA</v>
      </c>
      <c r="BL34" s="49">
        <f t="shared" si="44"/>
        <v>78.384141045683521</v>
      </c>
      <c r="BM34" s="49" t="str">
        <f t="shared" si="44"/>
        <v>NA</v>
      </c>
      <c r="BN34" s="49">
        <f t="shared" si="44"/>
        <v>87.305198437857953</v>
      </c>
      <c r="BO34" s="49">
        <f t="shared" si="44"/>
        <v>50.089524765729585</v>
      </c>
      <c r="BP34" s="49">
        <f t="shared" si="44"/>
        <v>3525.6737918215613</v>
      </c>
      <c r="BQ34" s="49" t="str">
        <f t="shared" si="44"/>
        <v>NA</v>
      </c>
      <c r="BR34" s="49">
        <f t="shared" si="44"/>
        <v>7542.3299999999981</v>
      </c>
      <c r="BS34" s="49">
        <f t="shared" si="44"/>
        <v>2000.0000000000002</v>
      </c>
      <c r="BT34" s="49">
        <f t="shared" si="44"/>
        <v>2714</v>
      </c>
      <c r="BU34" s="49">
        <f t="shared" si="44"/>
        <v>361.28778896048209</v>
      </c>
      <c r="BV34" s="49">
        <f t="shared" si="44"/>
        <v>16090.941162435047</v>
      </c>
      <c r="BW34" s="49">
        <f t="shared" si="44"/>
        <v>560.45240536934978</v>
      </c>
      <c r="BX34" s="49">
        <f t="shared" si="44"/>
        <v>325.64174956166067</v>
      </c>
      <c r="BY34" s="49">
        <f t="shared" si="44"/>
        <v>2372.0578971049781</v>
      </c>
      <c r="BZ34" s="49">
        <f t="shared" si="44"/>
        <v>8.4776799641902798</v>
      </c>
      <c r="CA34" s="49">
        <f t="shared" si="44"/>
        <v>163.03107372265154</v>
      </c>
      <c r="CB34" s="49">
        <f t="shared" si="44"/>
        <v>765.34319607457815</v>
      </c>
      <c r="CC34" s="49">
        <f t="shared" si="44"/>
        <v>3117.8231953191544</v>
      </c>
      <c r="CD34" s="49">
        <f t="shared" si="44"/>
        <v>1771.2407127495198</v>
      </c>
      <c r="CE34" s="49">
        <f t="shared" si="44"/>
        <v>2926.620164847986</v>
      </c>
      <c r="CF34" s="49">
        <f t="shared" si="44"/>
        <v>1618.5336958594928</v>
      </c>
      <c r="CG34" s="49">
        <f t="shared" si="44"/>
        <v>-621.23112178871236</v>
      </c>
      <c r="CH34" s="49">
        <f t="shared" si="44"/>
        <v>2885.2828850819628</v>
      </c>
      <c r="CI34" s="49">
        <f t="shared" si="44"/>
        <v>977.97529483990377</v>
      </c>
      <c r="CJ34" s="49">
        <f t="shared" si="44"/>
        <v>688.92036035574006</v>
      </c>
      <c r="CK34" s="50">
        <f t="shared" si="44"/>
        <v>841.69747864883186</v>
      </c>
    </row>
    <row r="36" spans="2:89" ht="14.25" x14ac:dyDescent="0.35">
      <c r="B36" s="5"/>
      <c r="C36" s="6" t="str">
        <f>C37&amp;" " &amp;YEAR(C39)</f>
        <v>Q4 2021</v>
      </c>
      <c r="D36" s="6" t="str">
        <f>D37&amp;" " &amp;YEAR(D39)</f>
        <v>Q4 2022</v>
      </c>
      <c r="E36" s="6" t="str">
        <f>E37&amp;" " &amp;YEAR(E39)</f>
        <v>Q4 2023</v>
      </c>
      <c r="F36" s="6" t="str">
        <f>F37&amp;" " &amp;YEAR(F39)</f>
        <v>Q4 2024</v>
      </c>
      <c r="G36" s="7" t="str">
        <f>G37&amp;" " &amp;YEAR(G39)</f>
        <v>TTM 2025</v>
      </c>
      <c r="H36" s="8"/>
      <c r="I36" s="9" t="str">
        <f>I37&amp;" " &amp;YEAR(I39)</f>
        <v>Q1 2021</v>
      </c>
      <c r="J36" s="9" t="str">
        <f t="shared" ref="J36:AB36" si="45">J37&amp;" " &amp;YEAR(J39)</f>
        <v>Q2 2021</v>
      </c>
      <c r="K36" s="9" t="str">
        <f t="shared" si="45"/>
        <v>Q3 2021</v>
      </c>
      <c r="L36" s="9" t="str">
        <f t="shared" si="45"/>
        <v>Q4 2021</v>
      </c>
      <c r="M36" s="9" t="str">
        <f t="shared" si="45"/>
        <v>Q1 2022</v>
      </c>
      <c r="N36" s="9" t="str">
        <f t="shared" si="45"/>
        <v>Q2 2022</v>
      </c>
      <c r="O36" s="9" t="str">
        <f t="shared" si="45"/>
        <v>Q3 2022</v>
      </c>
      <c r="P36" s="9" t="str">
        <f t="shared" si="45"/>
        <v>Q4 2022</v>
      </c>
      <c r="Q36" s="9" t="str">
        <f t="shared" si="45"/>
        <v>Q1 2023</v>
      </c>
      <c r="R36" s="9" t="str">
        <f t="shared" si="45"/>
        <v>Q2 2023</v>
      </c>
      <c r="S36" s="9" t="str">
        <f t="shared" si="45"/>
        <v>Q3 2023</v>
      </c>
      <c r="T36" s="9" t="str">
        <f t="shared" si="45"/>
        <v>Q4 2023</v>
      </c>
      <c r="U36" s="9" t="str">
        <f t="shared" si="45"/>
        <v>Q1 2024</v>
      </c>
      <c r="V36" s="9" t="str">
        <f t="shared" si="45"/>
        <v>Q2 2024</v>
      </c>
      <c r="W36" s="9" t="str">
        <f t="shared" si="45"/>
        <v>Q3 2024</v>
      </c>
      <c r="X36" s="9" t="str">
        <f t="shared" si="45"/>
        <v>Q4 2024</v>
      </c>
      <c r="Y36" s="9" t="str">
        <f t="shared" si="45"/>
        <v>Q1 2025</v>
      </c>
      <c r="Z36" s="9" t="str">
        <f t="shared" si="45"/>
        <v>Q2 2025</v>
      </c>
      <c r="AA36" s="9" t="str">
        <f t="shared" si="45"/>
        <v>Q3 2025</v>
      </c>
      <c r="AB36" s="9" t="str">
        <f t="shared" si="45"/>
        <v>Q4 2025</v>
      </c>
      <c r="AC36" s="10"/>
      <c r="AD36" s="9" t="str">
        <f>AD37&amp;" " &amp;YEAR(AD39)</f>
        <v>Q1 2021</v>
      </c>
      <c r="AE36" s="9" t="str">
        <f t="shared" ref="AE36:CK36" si="46">AE37&amp;" " &amp;YEAR(AE39)</f>
        <v>Q1 2021</v>
      </c>
      <c r="AF36" s="9" t="str">
        <f t="shared" si="46"/>
        <v>Q1 2021</v>
      </c>
      <c r="AG36" s="9" t="str">
        <f t="shared" si="46"/>
        <v>Q2 2021</v>
      </c>
      <c r="AH36" s="9" t="str">
        <f t="shared" si="46"/>
        <v>Q2 2021</v>
      </c>
      <c r="AI36" s="9" t="str">
        <f t="shared" si="46"/>
        <v>Q2 2021</v>
      </c>
      <c r="AJ36" s="9" t="str">
        <f t="shared" si="46"/>
        <v>Q3 2021</v>
      </c>
      <c r="AK36" s="9" t="str">
        <f t="shared" si="46"/>
        <v>Q3 2021</v>
      </c>
      <c r="AL36" s="9" t="str">
        <f t="shared" si="46"/>
        <v>Q3 2021</v>
      </c>
      <c r="AM36" s="9" t="str">
        <f t="shared" si="46"/>
        <v>Q4 2021</v>
      </c>
      <c r="AN36" s="9" t="str">
        <f t="shared" si="46"/>
        <v>Q4 2021</v>
      </c>
      <c r="AO36" s="9" t="str">
        <f t="shared" si="46"/>
        <v>Q4 2021</v>
      </c>
      <c r="AP36" s="9" t="str">
        <f t="shared" si="46"/>
        <v>Q1 2022</v>
      </c>
      <c r="AQ36" s="9" t="str">
        <f t="shared" si="46"/>
        <v>Q1 2022</v>
      </c>
      <c r="AR36" s="9" t="str">
        <f t="shared" si="46"/>
        <v>Q1 2022</v>
      </c>
      <c r="AS36" s="9" t="str">
        <f t="shared" si="46"/>
        <v>Q2 2022</v>
      </c>
      <c r="AT36" s="9" t="str">
        <f t="shared" si="46"/>
        <v>Q2 2022</v>
      </c>
      <c r="AU36" s="9" t="str">
        <f t="shared" si="46"/>
        <v>Q2 2022</v>
      </c>
      <c r="AV36" s="9" t="str">
        <f t="shared" si="46"/>
        <v>Q3 2022</v>
      </c>
      <c r="AW36" s="9" t="str">
        <f t="shared" si="46"/>
        <v>Q3 2022</v>
      </c>
      <c r="AX36" s="9" t="str">
        <f t="shared" si="46"/>
        <v>Q3 2022</v>
      </c>
      <c r="AY36" s="9" t="str">
        <f t="shared" si="46"/>
        <v>Q4 2022</v>
      </c>
      <c r="AZ36" s="9" t="str">
        <f t="shared" si="46"/>
        <v>Q4 2022</v>
      </c>
      <c r="BA36" s="9" t="str">
        <f t="shared" si="46"/>
        <v>Q4 2022</v>
      </c>
      <c r="BB36" s="9" t="str">
        <f t="shared" si="46"/>
        <v>Q1 2023</v>
      </c>
      <c r="BC36" s="9" t="str">
        <f t="shared" si="46"/>
        <v>Q1 2023</v>
      </c>
      <c r="BD36" s="9" t="str">
        <f t="shared" si="46"/>
        <v>Q1 2023</v>
      </c>
      <c r="BE36" s="9" t="str">
        <f t="shared" si="46"/>
        <v>Q2 2023</v>
      </c>
      <c r="BF36" s="9" t="str">
        <f t="shared" si="46"/>
        <v>Q2 2023</v>
      </c>
      <c r="BG36" s="9" t="str">
        <f t="shared" si="46"/>
        <v>Q2 2023</v>
      </c>
      <c r="BH36" s="9" t="str">
        <f t="shared" si="46"/>
        <v>Q3 2023</v>
      </c>
      <c r="BI36" s="9" t="str">
        <f t="shared" si="46"/>
        <v>Q3 2023</v>
      </c>
      <c r="BJ36" s="9" t="str">
        <f t="shared" si="46"/>
        <v>Q3 2023</v>
      </c>
      <c r="BK36" s="9" t="str">
        <f t="shared" si="46"/>
        <v>Q4 2023</v>
      </c>
      <c r="BL36" s="9" t="str">
        <f t="shared" si="46"/>
        <v>Q4 2023</v>
      </c>
      <c r="BM36" s="9" t="str">
        <f t="shared" si="46"/>
        <v>Q4 2023</v>
      </c>
      <c r="BN36" s="9" t="str">
        <f t="shared" si="46"/>
        <v>Q1 2024</v>
      </c>
      <c r="BO36" s="9" t="str">
        <f t="shared" si="46"/>
        <v>Q1 2024</v>
      </c>
      <c r="BP36" s="9" t="str">
        <f t="shared" si="46"/>
        <v>Q1 2024</v>
      </c>
      <c r="BQ36" s="9" t="str">
        <f t="shared" si="46"/>
        <v>Q2 2024</v>
      </c>
      <c r="BR36" s="9" t="str">
        <f t="shared" si="46"/>
        <v>Q2 2024</v>
      </c>
      <c r="BS36" s="9" t="str">
        <f t="shared" si="46"/>
        <v>Q2 2024</v>
      </c>
      <c r="BT36" s="9" t="str">
        <f t="shared" si="46"/>
        <v>Q3 2024</v>
      </c>
      <c r="BU36" s="9" t="str">
        <f t="shared" si="46"/>
        <v>Q3 2024</v>
      </c>
      <c r="BV36" s="9" t="str">
        <f t="shared" si="46"/>
        <v>Q3 2024</v>
      </c>
      <c r="BW36" s="9" t="str">
        <f t="shared" si="46"/>
        <v>Q4 2024</v>
      </c>
      <c r="BX36" s="9" t="str">
        <f t="shared" si="46"/>
        <v>Q4 2024</v>
      </c>
      <c r="BY36" s="9" t="str">
        <f t="shared" si="46"/>
        <v>Q4 2024</v>
      </c>
      <c r="BZ36" s="9" t="str">
        <f t="shared" si="46"/>
        <v>Q1 2025</v>
      </c>
      <c r="CA36" s="9" t="str">
        <f t="shared" si="46"/>
        <v>Q1 2025</v>
      </c>
      <c r="CB36" s="9" t="str">
        <f t="shared" si="46"/>
        <v>Q1 2025</v>
      </c>
      <c r="CC36" s="9" t="str">
        <f t="shared" si="46"/>
        <v>Q2 2025</v>
      </c>
      <c r="CD36" s="9" t="str">
        <f t="shared" si="46"/>
        <v>Q2 2025</v>
      </c>
      <c r="CE36" s="9" t="str">
        <f t="shared" si="46"/>
        <v>Q2 2025</v>
      </c>
      <c r="CF36" s="9" t="str">
        <f t="shared" si="46"/>
        <v>Q3 2025</v>
      </c>
      <c r="CG36" s="9" t="str">
        <f t="shared" si="46"/>
        <v>Q3 2025</v>
      </c>
      <c r="CH36" s="9" t="str">
        <f t="shared" si="46"/>
        <v>Q3 2025</v>
      </c>
      <c r="CI36" s="9" t="str">
        <f t="shared" si="46"/>
        <v>Q4 2025</v>
      </c>
      <c r="CJ36" s="9" t="str">
        <f t="shared" si="46"/>
        <v>Q4 2025</v>
      </c>
      <c r="CK36" s="9" t="str">
        <f t="shared" si="46"/>
        <v>Q4 2025</v>
      </c>
    </row>
    <row r="37" spans="2:89" ht="14.25" x14ac:dyDescent="0.35">
      <c r="B37" s="5"/>
      <c r="C37" s="9" t="s">
        <v>2</v>
      </c>
      <c r="D37" s="9" t="s">
        <v>2</v>
      </c>
      <c r="E37" s="9" t="s">
        <v>2</v>
      </c>
      <c r="F37" s="9" t="s">
        <v>2</v>
      </c>
      <c r="G37" s="11" t="s">
        <v>3</v>
      </c>
      <c r="H37" s="8"/>
      <c r="I37" s="9" t="str">
        <f>+I6</f>
        <v>Q1</v>
      </c>
      <c r="J37" s="9" t="str">
        <f t="shared" ref="J37:AB37" si="47">+J6</f>
        <v>Q2</v>
      </c>
      <c r="K37" s="9" t="str">
        <f t="shared" si="47"/>
        <v>Q3</v>
      </c>
      <c r="L37" s="9" t="str">
        <f t="shared" si="47"/>
        <v>Q4</v>
      </c>
      <c r="M37" s="9" t="str">
        <f t="shared" si="47"/>
        <v>Q1</v>
      </c>
      <c r="N37" s="9" t="str">
        <f t="shared" si="47"/>
        <v>Q2</v>
      </c>
      <c r="O37" s="9" t="str">
        <f t="shared" si="47"/>
        <v>Q3</v>
      </c>
      <c r="P37" s="9" t="str">
        <f t="shared" si="47"/>
        <v>Q4</v>
      </c>
      <c r="Q37" s="9" t="str">
        <f t="shared" si="47"/>
        <v>Q1</v>
      </c>
      <c r="R37" s="9" t="str">
        <f t="shared" si="47"/>
        <v>Q2</v>
      </c>
      <c r="S37" s="9" t="str">
        <f t="shared" si="47"/>
        <v>Q3</v>
      </c>
      <c r="T37" s="9" t="str">
        <f t="shared" si="47"/>
        <v>Q4</v>
      </c>
      <c r="U37" s="9" t="str">
        <f t="shared" si="47"/>
        <v>Q1</v>
      </c>
      <c r="V37" s="9" t="str">
        <f t="shared" si="47"/>
        <v>Q2</v>
      </c>
      <c r="W37" s="9" t="str">
        <f t="shared" si="47"/>
        <v>Q3</v>
      </c>
      <c r="X37" s="9" t="str">
        <f t="shared" si="47"/>
        <v>Q4</v>
      </c>
      <c r="Y37" s="9" t="str">
        <f t="shared" si="47"/>
        <v>Q1</v>
      </c>
      <c r="Z37" s="9" t="str">
        <f t="shared" si="47"/>
        <v>Q2</v>
      </c>
      <c r="AA37" s="9" t="str">
        <f t="shared" si="47"/>
        <v>Q3</v>
      </c>
      <c r="AB37" s="9" t="str">
        <f t="shared" si="47"/>
        <v>Q4</v>
      </c>
      <c r="AC37" s="10"/>
      <c r="AD37" s="9" t="str">
        <f>+AD6</f>
        <v>Q1</v>
      </c>
      <c r="AE37" s="9" t="str">
        <f t="shared" ref="AE37:CK37" si="48">+AE6</f>
        <v>Q1</v>
      </c>
      <c r="AF37" s="9" t="str">
        <f t="shared" si="48"/>
        <v>Q1</v>
      </c>
      <c r="AG37" s="9" t="str">
        <f t="shared" si="48"/>
        <v>Q2</v>
      </c>
      <c r="AH37" s="9" t="str">
        <f t="shared" si="48"/>
        <v>Q2</v>
      </c>
      <c r="AI37" s="9" t="str">
        <f t="shared" si="48"/>
        <v>Q2</v>
      </c>
      <c r="AJ37" s="9" t="str">
        <f t="shared" si="48"/>
        <v>Q3</v>
      </c>
      <c r="AK37" s="9" t="str">
        <f t="shared" si="48"/>
        <v>Q3</v>
      </c>
      <c r="AL37" s="9" t="str">
        <f t="shared" si="48"/>
        <v>Q3</v>
      </c>
      <c r="AM37" s="9" t="str">
        <f t="shared" si="48"/>
        <v>Q4</v>
      </c>
      <c r="AN37" s="9" t="str">
        <f t="shared" si="48"/>
        <v>Q4</v>
      </c>
      <c r="AO37" s="9" t="str">
        <f t="shared" si="48"/>
        <v>Q4</v>
      </c>
      <c r="AP37" s="9" t="str">
        <f t="shared" si="48"/>
        <v>Q1</v>
      </c>
      <c r="AQ37" s="9" t="str">
        <f t="shared" si="48"/>
        <v>Q1</v>
      </c>
      <c r="AR37" s="9" t="str">
        <f t="shared" si="48"/>
        <v>Q1</v>
      </c>
      <c r="AS37" s="9" t="str">
        <f t="shared" si="48"/>
        <v>Q2</v>
      </c>
      <c r="AT37" s="9" t="str">
        <f t="shared" si="48"/>
        <v>Q2</v>
      </c>
      <c r="AU37" s="9" t="str">
        <f t="shared" si="48"/>
        <v>Q2</v>
      </c>
      <c r="AV37" s="9" t="str">
        <f t="shared" si="48"/>
        <v>Q3</v>
      </c>
      <c r="AW37" s="9" t="str">
        <f t="shared" si="48"/>
        <v>Q3</v>
      </c>
      <c r="AX37" s="9" t="str">
        <f t="shared" si="48"/>
        <v>Q3</v>
      </c>
      <c r="AY37" s="9" t="str">
        <f t="shared" si="48"/>
        <v>Q4</v>
      </c>
      <c r="AZ37" s="9" t="str">
        <f t="shared" si="48"/>
        <v>Q4</v>
      </c>
      <c r="BA37" s="9" t="str">
        <f t="shared" si="48"/>
        <v>Q4</v>
      </c>
      <c r="BB37" s="9" t="str">
        <f t="shared" si="48"/>
        <v>Q1</v>
      </c>
      <c r="BC37" s="9" t="str">
        <f t="shared" si="48"/>
        <v>Q1</v>
      </c>
      <c r="BD37" s="9" t="str">
        <f t="shared" si="48"/>
        <v>Q1</v>
      </c>
      <c r="BE37" s="9" t="str">
        <f t="shared" si="48"/>
        <v>Q2</v>
      </c>
      <c r="BF37" s="9" t="str">
        <f t="shared" si="48"/>
        <v>Q2</v>
      </c>
      <c r="BG37" s="9" t="str">
        <f t="shared" si="48"/>
        <v>Q2</v>
      </c>
      <c r="BH37" s="9" t="str">
        <f t="shared" si="48"/>
        <v>Q3</v>
      </c>
      <c r="BI37" s="9" t="str">
        <f t="shared" si="48"/>
        <v>Q3</v>
      </c>
      <c r="BJ37" s="9" t="str">
        <f t="shared" si="48"/>
        <v>Q3</v>
      </c>
      <c r="BK37" s="9" t="str">
        <f t="shared" si="48"/>
        <v>Q4</v>
      </c>
      <c r="BL37" s="9" t="str">
        <f t="shared" si="48"/>
        <v>Q4</v>
      </c>
      <c r="BM37" s="9" t="str">
        <f t="shared" si="48"/>
        <v>Q4</v>
      </c>
      <c r="BN37" s="9" t="str">
        <f t="shared" si="48"/>
        <v>Q1</v>
      </c>
      <c r="BO37" s="9" t="str">
        <f t="shared" si="48"/>
        <v>Q1</v>
      </c>
      <c r="BP37" s="9" t="str">
        <f t="shared" si="48"/>
        <v>Q1</v>
      </c>
      <c r="BQ37" s="9" t="str">
        <f t="shared" si="48"/>
        <v>Q2</v>
      </c>
      <c r="BR37" s="9" t="str">
        <f t="shared" si="48"/>
        <v>Q2</v>
      </c>
      <c r="BS37" s="9" t="str">
        <f t="shared" si="48"/>
        <v>Q2</v>
      </c>
      <c r="BT37" s="9" t="str">
        <f t="shared" si="48"/>
        <v>Q3</v>
      </c>
      <c r="BU37" s="9" t="str">
        <f t="shared" si="48"/>
        <v>Q3</v>
      </c>
      <c r="BV37" s="9" t="str">
        <f t="shared" si="48"/>
        <v>Q3</v>
      </c>
      <c r="BW37" s="9" t="str">
        <f t="shared" si="48"/>
        <v>Q4</v>
      </c>
      <c r="BX37" s="9" t="str">
        <f t="shared" si="48"/>
        <v>Q4</v>
      </c>
      <c r="BY37" s="9" t="str">
        <f t="shared" si="48"/>
        <v>Q4</v>
      </c>
      <c r="BZ37" s="9" t="str">
        <f t="shared" si="48"/>
        <v>Q1</v>
      </c>
      <c r="CA37" s="9" t="str">
        <f t="shared" si="48"/>
        <v>Q1</v>
      </c>
      <c r="CB37" s="9" t="str">
        <f t="shared" si="48"/>
        <v>Q1</v>
      </c>
      <c r="CC37" s="9" t="str">
        <f t="shared" si="48"/>
        <v>Q2</v>
      </c>
      <c r="CD37" s="9" t="str">
        <f t="shared" si="48"/>
        <v>Q2</v>
      </c>
      <c r="CE37" s="9" t="str">
        <f t="shared" si="48"/>
        <v>Q2</v>
      </c>
      <c r="CF37" s="9" t="str">
        <f t="shared" si="48"/>
        <v>Q3</v>
      </c>
      <c r="CG37" s="9" t="str">
        <f t="shared" si="48"/>
        <v>Q3</v>
      </c>
      <c r="CH37" s="9" t="str">
        <f t="shared" si="48"/>
        <v>Q3</v>
      </c>
      <c r="CI37" s="9" t="str">
        <f t="shared" si="48"/>
        <v>Q4</v>
      </c>
      <c r="CJ37" s="9" t="str">
        <f t="shared" si="48"/>
        <v>Q4</v>
      </c>
      <c r="CK37" s="9" t="str">
        <f t="shared" si="48"/>
        <v>Q4</v>
      </c>
    </row>
    <row r="38" spans="2:89" ht="14.25" hidden="1" outlineLevel="2" x14ac:dyDescent="0.35">
      <c r="B38" s="5"/>
      <c r="C38" s="9">
        <f>YEAR(C39)</f>
        <v>2021</v>
      </c>
      <c r="D38" s="9">
        <f>YEAR(D39)</f>
        <v>2022</v>
      </c>
      <c r="E38" s="9">
        <f>YEAR(E39)</f>
        <v>2023</v>
      </c>
      <c r="F38" s="9">
        <f>YEAR(F39)</f>
        <v>2024</v>
      </c>
      <c r="G38" s="11">
        <f>YEAR(G39)</f>
        <v>2025</v>
      </c>
      <c r="H38" s="8"/>
      <c r="I38" s="9">
        <f>YEAR(I39)</f>
        <v>2021</v>
      </c>
      <c r="J38" s="9">
        <f t="shared" ref="J38:CD38" si="49">YEAR(J39)</f>
        <v>2021</v>
      </c>
      <c r="K38" s="9">
        <f t="shared" si="49"/>
        <v>2021</v>
      </c>
      <c r="L38" s="9">
        <f t="shared" si="49"/>
        <v>2021</v>
      </c>
      <c r="M38" s="9">
        <f t="shared" si="49"/>
        <v>2022</v>
      </c>
      <c r="N38" s="9">
        <f t="shared" si="49"/>
        <v>2022</v>
      </c>
      <c r="O38" s="9">
        <f t="shared" si="49"/>
        <v>2022</v>
      </c>
      <c r="P38" s="9">
        <f t="shared" si="49"/>
        <v>2022</v>
      </c>
      <c r="Q38" s="9">
        <f t="shared" si="49"/>
        <v>2023</v>
      </c>
      <c r="R38" s="9">
        <f t="shared" si="49"/>
        <v>2023</v>
      </c>
      <c r="S38" s="9">
        <f t="shared" si="49"/>
        <v>2023</v>
      </c>
      <c r="T38" s="9">
        <f t="shared" si="49"/>
        <v>2023</v>
      </c>
      <c r="U38" s="9">
        <f t="shared" si="49"/>
        <v>2024</v>
      </c>
      <c r="V38" s="9">
        <f t="shared" si="49"/>
        <v>2024</v>
      </c>
      <c r="W38" s="9">
        <f t="shared" si="49"/>
        <v>2024</v>
      </c>
      <c r="X38" s="9">
        <f t="shared" si="49"/>
        <v>2024</v>
      </c>
      <c r="Y38" s="9">
        <f t="shared" si="49"/>
        <v>2025</v>
      </c>
      <c r="Z38" s="9">
        <f t="shared" si="49"/>
        <v>2025</v>
      </c>
      <c r="AA38" s="9">
        <f t="shared" si="49"/>
        <v>2025</v>
      </c>
      <c r="AB38" s="9">
        <f t="shared" si="49"/>
        <v>2025</v>
      </c>
      <c r="AC38" s="10"/>
      <c r="AD38" s="9">
        <f t="shared" si="49"/>
        <v>2021</v>
      </c>
      <c r="AE38" s="9">
        <f t="shared" si="49"/>
        <v>2021</v>
      </c>
      <c r="AF38" s="9">
        <f t="shared" si="49"/>
        <v>2021</v>
      </c>
      <c r="AG38" s="9">
        <f t="shared" si="49"/>
        <v>2021</v>
      </c>
      <c r="AH38" s="9">
        <f t="shared" si="49"/>
        <v>2021</v>
      </c>
      <c r="AI38" s="9">
        <f t="shared" si="49"/>
        <v>2021</v>
      </c>
      <c r="AJ38" s="9">
        <f t="shared" si="49"/>
        <v>2021</v>
      </c>
      <c r="AK38" s="9">
        <f t="shared" si="49"/>
        <v>2021</v>
      </c>
      <c r="AL38" s="9">
        <f t="shared" si="49"/>
        <v>2021</v>
      </c>
      <c r="AM38" s="9">
        <f t="shared" si="49"/>
        <v>2021</v>
      </c>
      <c r="AN38" s="9">
        <f t="shared" si="49"/>
        <v>2021</v>
      </c>
      <c r="AO38" s="9">
        <f t="shared" si="49"/>
        <v>2021</v>
      </c>
      <c r="AP38" s="9">
        <f t="shared" si="49"/>
        <v>2022</v>
      </c>
      <c r="AQ38" s="9">
        <f t="shared" si="49"/>
        <v>2022</v>
      </c>
      <c r="AR38" s="9">
        <f t="shared" si="49"/>
        <v>2022</v>
      </c>
      <c r="AS38" s="9">
        <f t="shared" si="49"/>
        <v>2022</v>
      </c>
      <c r="AT38" s="9">
        <f t="shared" si="49"/>
        <v>2022</v>
      </c>
      <c r="AU38" s="9">
        <f t="shared" si="49"/>
        <v>2022</v>
      </c>
      <c r="AV38" s="9">
        <f t="shared" si="49"/>
        <v>2022</v>
      </c>
      <c r="AW38" s="9">
        <f t="shared" si="49"/>
        <v>2022</v>
      </c>
      <c r="AX38" s="9">
        <f t="shared" si="49"/>
        <v>2022</v>
      </c>
      <c r="AY38" s="9">
        <f t="shared" si="49"/>
        <v>2022</v>
      </c>
      <c r="AZ38" s="9">
        <f t="shared" si="49"/>
        <v>2022</v>
      </c>
      <c r="BA38" s="9">
        <f t="shared" si="49"/>
        <v>2022</v>
      </c>
      <c r="BB38" s="9">
        <f t="shared" si="49"/>
        <v>2023</v>
      </c>
      <c r="BC38" s="9">
        <f t="shared" si="49"/>
        <v>2023</v>
      </c>
      <c r="BD38" s="9">
        <f t="shared" si="49"/>
        <v>2023</v>
      </c>
      <c r="BE38" s="9">
        <f t="shared" si="49"/>
        <v>2023</v>
      </c>
      <c r="BF38" s="9">
        <f t="shared" si="49"/>
        <v>2023</v>
      </c>
      <c r="BG38" s="9">
        <f t="shared" si="49"/>
        <v>2023</v>
      </c>
      <c r="BH38" s="9">
        <f t="shared" si="49"/>
        <v>2023</v>
      </c>
      <c r="BI38" s="9">
        <f t="shared" si="49"/>
        <v>2023</v>
      </c>
      <c r="BJ38" s="9">
        <f t="shared" si="49"/>
        <v>2023</v>
      </c>
      <c r="BK38" s="9">
        <f t="shared" si="49"/>
        <v>2023</v>
      </c>
      <c r="BL38" s="9">
        <f t="shared" si="49"/>
        <v>2023</v>
      </c>
      <c r="BM38" s="9">
        <f t="shared" si="49"/>
        <v>2023</v>
      </c>
      <c r="BN38" s="9">
        <f t="shared" si="49"/>
        <v>2024</v>
      </c>
      <c r="BO38" s="9">
        <f t="shared" si="49"/>
        <v>2024</v>
      </c>
      <c r="BP38" s="9">
        <f t="shared" si="49"/>
        <v>2024</v>
      </c>
      <c r="BQ38" s="9">
        <f t="shared" si="49"/>
        <v>2024</v>
      </c>
      <c r="BR38" s="9">
        <f t="shared" si="49"/>
        <v>2024</v>
      </c>
      <c r="BS38" s="9">
        <f t="shared" si="49"/>
        <v>2024</v>
      </c>
      <c r="BT38" s="9">
        <f t="shared" si="49"/>
        <v>2024</v>
      </c>
      <c r="BU38" s="9">
        <f t="shared" si="49"/>
        <v>2024</v>
      </c>
      <c r="BV38" s="9">
        <f t="shared" si="49"/>
        <v>2024</v>
      </c>
      <c r="BW38" s="9">
        <f t="shared" si="49"/>
        <v>2024</v>
      </c>
      <c r="BX38" s="9">
        <f t="shared" si="49"/>
        <v>2024</v>
      </c>
      <c r="BY38" s="9">
        <f t="shared" si="49"/>
        <v>2024</v>
      </c>
      <c r="BZ38" s="9">
        <f t="shared" si="49"/>
        <v>2025</v>
      </c>
      <c r="CA38" s="9">
        <f t="shared" si="49"/>
        <v>2025</v>
      </c>
      <c r="CB38" s="9">
        <f t="shared" si="49"/>
        <v>2025</v>
      </c>
      <c r="CC38" s="9">
        <f t="shared" si="49"/>
        <v>2025</v>
      </c>
      <c r="CD38" s="9">
        <f t="shared" si="49"/>
        <v>2025</v>
      </c>
      <c r="CE38" s="9">
        <f t="shared" ref="CE38:CK38" si="50">YEAR(CE39)</f>
        <v>2025</v>
      </c>
      <c r="CF38" s="9">
        <f t="shared" si="50"/>
        <v>2025</v>
      </c>
      <c r="CG38" s="9">
        <f t="shared" si="50"/>
        <v>2025</v>
      </c>
      <c r="CH38" s="9">
        <f t="shared" si="50"/>
        <v>2025</v>
      </c>
      <c r="CI38" s="9">
        <f t="shared" si="50"/>
        <v>2025</v>
      </c>
      <c r="CJ38" s="9">
        <f t="shared" si="50"/>
        <v>2025</v>
      </c>
      <c r="CK38" s="9">
        <f t="shared" si="50"/>
        <v>2025</v>
      </c>
    </row>
    <row r="39" spans="2:89" ht="14.25" collapsed="1" x14ac:dyDescent="0.35">
      <c r="B39" s="5" t="s">
        <v>48</v>
      </c>
      <c r="C39" s="69">
        <v>44561</v>
      </c>
      <c r="D39" s="12">
        <f>EOMONTH(C39,12)</f>
        <v>44926</v>
      </c>
      <c r="E39" s="12">
        <f>EOMONTH(D39,12)</f>
        <v>45291</v>
      </c>
      <c r="F39" s="12">
        <f>EOMONTH(E39,12)</f>
        <v>45657</v>
      </c>
      <c r="G39" s="13">
        <f>+G8</f>
        <v>46022</v>
      </c>
      <c r="H39" s="8"/>
      <c r="I39" s="12">
        <f>+I8</f>
        <v>44286</v>
      </c>
      <c r="J39" s="12">
        <f t="shared" ref="J39:BU39" si="51">+J8</f>
        <v>44377</v>
      </c>
      <c r="K39" s="12">
        <f t="shared" si="51"/>
        <v>44469</v>
      </c>
      <c r="L39" s="12">
        <f t="shared" si="51"/>
        <v>44561</v>
      </c>
      <c r="M39" s="12">
        <f t="shared" si="51"/>
        <v>44651</v>
      </c>
      <c r="N39" s="12">
        <f t="shared" si="51"/>
        <v>44742</v>
      </c>
      <c r="O39" s="12">
        <f t="shared" si="51"/>
        <v>44834</v>
      </c>
      <c r="P39" s="12">
        <f t="shared" si="51"/>
        <v>44926</v>
      </c>
      <c r="Q39" s="12">
        <f t="shared" si="51"/>
        <v>45016</v>
      </c>
      <c r="R39" s="12">
        <f t="shared" si="51"/>
        <v>45107</v>
      </c>
      <c r="S39" s="12">
        <f t="shared" si="51"/>
        <v>45199</v>
      </c>
      <c r="T39" s="12">
        <f t="shared" si="51"/>
        <v>45291</v>
      </c>
      <c r="U39" s="12">
        <f t="shared" si="51"/>
        <v>45382</v>
      </c>
      <c r="V39" s="12">
        <f t="shared" si="51"/>
        <v>45473</v>
      </c>
      <c r="W39" s="12">
        <f t="shared" si="51"/>
        <v>45565</v>
      </c>
      <c r="X39" s="12">
        <f t="shared" si="51"/>
        <v>45657</v>
      </c>
      <c r="Y39" s="12">
        <f t="shared" si="51"/>
        <v>45747</v>
      </c>
      <c r="Z39" s="12">
        <f t="shared" si="51"/>
        <v>45838</v>
      </c>
      <c r="AA39" s="12">
        <f t="shared" si="51"/>
        <v>45930</v>
      </c>
      <c r="AB39" s="12">
        <f t="shared" si="51"/>
        <v>46022</v>
      </c>
      <c r="AC39" s="8"/>
      <c r="AD39" s="12">
        <f t="shared" si="51"/>
        <v>44227</v>
      </c>
      <c r="AE39" s="12">
        <f t="shared" si="51"/>
        <v>44255</v>
      </c>
      <c r="AF39" s="12">
        <f t="shared" si="51"/>
        <v>44286</v>
      </c>
      <c r="AG39" s="12">
        <f t="shared" si="51"/>
        <v>44316</v>
      </c>
      <c r="AH39" s="12">
        <f t="shared" si="51"/>
        <v>44347</v>
      </c>
      <c r="AI39" s="12">
        <f t="shared" si="51"/>
        <v>44377</v>
      </c>
      <c r="AJ39" s="12">
        <f t="shared" si="51"/>
        <v>44408</v>
      </c>
      <c r="AK39" s="12">
        <f t="shared" si="51"/>
        <v>44439</v>
      </c>
      <c r="AL39" s="12">
        <f t="shared" si="51"/>
        <v>44469</v>
      </c>
      <c r="AM39" s="12">
        <f t="shared" si="51"/>
        <v>44500</v>
      </c>
      <c r="AN39" s="12">
        <f t="shared" si="51"/>
        <v>44530</v>
      </c>
      <c r="AO39" s="12">
        <f t="shared" si="51"/>
        <v>44561</v>
      </c>
      <c r="AP39" s="12">
        <f t="shared" si="51"/>
        <v>44592</v>
      </c>
      <c r="AQ39" s="12">
        <f t="shared" si="51"/>
        <v>44620</v>
      </c>
      <c r="AR39" s="12">
        <f t="shared" si="51"/>
        <v>44651</v>
      </c>
      <c r="AS39" s="12">
        <f t="shared" si="51"/>
        <v>44681</v>
      </c>
      <c r="AT39" s="12">
        <f t="shared" si="51"/>
        <v>44712</v>
      </c>
      <c r="AU39" s="12">
        <f t="shared" si="51"/>
        <v>44742</v>
      </c>
      <c r="AV39" s="12">
        <f t="shared" si="51"/>
        <v>44773</v>
      </c>
      <c r="AW39" s="12">
        <f t="shared" si="51"/>
        <v>44804</v>
      </c>
      <c r="AX39" s="12">
        <f t="shared" si="51"/>
        <v>44834</v>
      </c>
      <c r="AY39" s="12">
        <f t="shared" si="51"/>
        <v>44865</v>
      </c>
      <c r="AZ39" s="12">
        <f t="shared" si="51"/>
        <v>44895</v>
      </c>
      <c r="BA39" s="12">
        <f t="shared" si="51"/>
        <v>44926</v>
      </c>
      <c r="BB39" s="12">
        <f t="shared" si="51"/>
        <v>44957</v>
      </c>
      <c r="BC39" s="12">
        <f t="shared" si="51"/>
        <v>44985</v>
      </c>
      <c r="BD39" s="12">
        <f t="shared" si="51"/>
        <v>45016</v>
      </c>
      <c r="BE39" s="12">
        <f t="shared" si="51"/>
        <v>45046</v>
      </c>
      <c r="BF39" s="12">
        <f t="shared" si="51"/>
        <v>45077</v>
      </c>
      <c r="BG39" s="12">
        <f t="shared" si="51"/>
        <v>45107</v>
      </c>
      <c r="BH39" s="12">
        <f t="shared" si="51"/>
        <v>45138</v>
      </c>
      <c r="BI39" s="12">
        <f t="shared" si="51"/>
        <v>45169</v>
      </c>
      <c r="BJ39" s="12">
        <f t="shared" si="51"/>
        <v>45199</v>
      </c>
      <c r="BK39" s="12">
        <f t="shared" si="51"/>
        <v>45230</v>
      </c>
      <c r="BL39" s="12">
        <f t="shared" si="51"/>
        <v>45260</v>
      </c>
      <c r="BM39" s="12">
        <f t="shared" si="51"/>
        <v>45291</v>
      </c>
      <c r="BN39" s="12">
        <f t="shared" si="51"/>
        <v>45322</v>
      </c>
      <c r="BO39" s="12">
        <f t="shared" si="51"/>
        <v>45351</v>
      </c>
      <c r="BP39" s="12">
        <f t="shared" si="51"/>
        <v>45382</v>
      </c>
      <c r="BQ39" s="12">
        <f t="shared" si="51"/>
        <v>45412</v>
      </c>
      <c r="BR39" s="12">
        <f t="shared" si="51"/>
        <v>45443</v>
      </c>
      <c r="BS39" s="12">
        <f t="shared" si="51"/>
        <v>45473</v>
      </c>
      <c r="BT39" s="12">
        <f t="shared" si="51"/>
        <v>45504</v>
      </c>
      <c r="BU39" s="12">
        <f t="shared" si="51"/>
        <v>45535</v>
      </c>
      <c r="BV39" s="12">
        <f t="shared" ref="BV39:CK39" si="52">+BV8</f>
        <v>45565</v>
      </c>
      <c r="BW39" s="12">
        <f t="shared" si="52"/>
        <v>45596</v>
      </c>
      <c r="BX39" s="12">
        <f t="shared" si="52"/>
        <v>45626</v>
      </c>
      <c r="BY39" s="12">
        <f t="shared" si="52"/>
        <v>45657</v>
      </c>
      <c r="BZ39" s="12">
        <f t="shared" si="52"/>
        <v>45688</v>
      </c>
      <c r="CA39" s="12">
        <f t="shared" si="52"/>
        <v>45716</v>
      </c>
      <c r="CB39" s="12">
        <f t="shared" si="52"/>
        <v>45747</v>
      </c>
      <c r="CC39" s="12">
        <f t="shared" si="52"/>
        <v>45777</v>
      </c>
      <c r="CD39" s="12">
        <f t="shared" si="52"/>
        <v>45808</v>
      </c>
      <c r="CE39" s="12">
        <f t="shared" si="52"/>
        <v>45838</v>
      </c>
      <c r="CF39" s="12">
        <f t="shared" si="52"/>
        <v>45869</v>
      </c>
      <c r="CG39" s="12">
        <f t="shared" si="52"/>
        <v>45900</v>
      </c>
      <c r="CH39" s="12">
        <f t="shared" si="52"/>
        <v>45930</v>
      </c>
      <c r="CI39" s="12">
        <f t="shared" si="52"/>
        <v>45961</v>
      </c>
      <c r="CJ39" s="12">
        <f t="shared" si="52"/>
        <v>45991</v>
      </c>
      <c r="CK39" s="12">
        <f t="shared" si="52"/>
        <v>46022</v>
      </c>
    </row>
    <row r="41" spans="2:89" x14ac:dyDescent="0.2">
      <c r="B41" s="37" t="s">
        <v>29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2:89" x14ac:dyDescent="0.2">
      <c r="B42" s="1" t="s">
        <v>19</v>
      </c>
      <c r="C42" s="15">
        <f>SUM(C10:C11)</f>
        <v>376683.19624033896</v>
      </c>
      <c r="D42" s="15">
        <f ca="1">SUM(D10:D11)</f>
        <v>1289905.5106792361</v>
      </c>
      <c r="E42" s="15">
        <f ca="1">SUM(E10:E11)</f>
        <v>2202334.4896114068</v>
      </c>
      <c r="F42" s="15">
        <f ca="1">SUM(F10:F11)</f>
        <v>1961162.2624958453</v>
      </c>
      <c r="G42" s="15">
        <f ca="1">SUM(G10:G11)</f>
        <v>3486926.3595554861</v>
      </c>
      <c r="I42" s="15">
        <f t="shared" ref="I42:AB42" si="53">SUM(I10:I11)</f>
        <v>67076.21633513752</v>
      </c>
      <c r="J42" s="15">
        <f t="shared" si="53"/>
        <v>26608.850599561571</v>
      </c>
      <c r="K42" s="15">
        <f t="shared" si="53"/>
        <v>155147.38983563212</v>
      </c>
      <c r="L42" s="15">
        <f t="shared" si="53"/>
        <v>127850.73947000779</v>
      </c>
      <c r="M42" s="15">
        <f t="shared" si="53"/>
        <v>174238.82548967781</v>
      </c>
      <c r="N42" s="15">
        <f t="shared" si="53"/>
        <v>460915.89481196139</v>
      </c>
      <c r="O42" s="15">
        <f t="shared" si="53"/>
        <v>274944.98353216908</v>
      </c>
      <c r="P42" s="15">
        <f t="shared" si="53"/>
        <v>379805.80684542801</v>
      </c>
      <c r="Q42" s="15">
        <f t="shared" si="53"/>
        <v>174819.87859982229</v>
      </c>
      <c r="R42" s="15">
        <f t="shared" si="53"/>
        <v>471032.25852446182</v>
      </c>
      <c r="S42" s="15">
        <f t="shared" si="53"/>
        <v>945733.19189200422</v>
      </c>
      <c r="T42" s="15">
        <f t="shared" si="53"/>
        <v>610749.160595119</v>
      </c>
      <c r="U42" s="15">
        <f t="shared" si="53"/>
        <v>348338.710928594</v>
      </c>
      <c r="V42" s="15">
        <f t="shared" si="53"/>
        <v>496318.6454181904</v>
      </c>
      <c r="W42" s="15">
        <f t="shared" si="53"/>
        <v>515816.26496975333</v>
      </c>
      <c r="X42" s="15">
        <f t="shared" si="53"/>
        <v>600688.6411793076</v>
      </c>
      <c r="Y42" s="15">
        <f t="shared" si="53"/>
        <v>565400.22325578495</v>
      </c>
      <c r="Z42" s="15">
        <f t="shared" si="53"/>
        <v>794371.13999123801</v>
      </c>
      <c r="AA42" s="15">
        <f t="shared" si="53"/>
        <v>928261.38866764051</v>
      </c>
      <c r="AB42" s="15">
        <f t="shared" si="53"/>
        <v>1198893.6076408229</v>
      </c>
      <c r="AD42" s="15">
        <f>SUM(AD10:AD11)</f>
        <v>31705.503218342819</v>
      </c>
      <c r="AE42" s="15">
        <f t="shared" ref="AE42:CK42" si="54">SUM(AE10:AE11)</f>
        <v>11483.247134158117</v>
      </c>
      <c r="AF42" s="15">
        <f t="shared" si="54"/>
        <v>23887.465982636582</v>
      </c>
      <c r="AG42" s="15">
        <f t="shared" si="54"/>
        <v>8818.5099302382023</v>
      </c>
      <c r="AH42" s="15">
        <f t="shared" si="54"/>
        <v>11668.098269854916</v>
      </c>
      <c r="AI42" s="15">
        <f t="shared" si="54"/>
        <v>6122.2423994684532</v>
      </c>
      <c r="AJ42" s="15">
        <f t="shared" si="54"/>
        <v>4144.5982990764287</v>
      </c>
      <c r="AK42" s="15">
        <f t="shared" si="54"/>
        <v>39079.383798937779</v>
      </c>
      <c r="AL42" s="15">
        <f t="shared" si="54"/>
        <v>111923.4077376179</v>
      </c>
      <c r="AM42" s="15">
        <f t="shared" si="54"/>
        <v>14592.162775813769</v>
      </c>
      <c r="AN42" s="15">
        <f t="shared" si="54"/>
        <v>26266.482125836294</v>
      </c>
      <c r="AO42" s="15">
        <f t="shared" si="54"/>
        <v>86992.094568357716</v>
      </c>
      <c r="AP42" s="15">
        <f t="shared" si="54"/>
        <v>16559.780026382366</v>
      </c>
      <c r="AQ42" s="15">
        <f t="shared" si="54"/>
        <v>35940.685545574823</v>
      </c>
      <c r="AR42" s="15">
        <f t="shared" si="54"/>
        <v>121738.35991772062</v>
      </c>
      <c r="AS42" s="15">
        <f t="shared" si="54"/>
        <v>161215.129030215</v>
      </c>
      <c r="AT42" s="15">
        <f t="shared" si="54"/>
        <v>140423.24241863505</v>
      </c>
      <c r="AU42" s="15">
        <f t="shared" si="54"/>
        <v>159277.52336311131</v>
      </c>
      <c r="AV42" s="15">
        <f t="shared" si="54"/>
        <v>102495.02626284229</v>
      </c>
      <c r="AW42" s="15">
        <f t="shared" si="54"/>
        <v>45247.495475904223</v>
      </c>
      <c r="AX42" s="15">
        <f t="shared" si="54"/>
        <v>127202.46179342257</v>
      </c>
      <c r="AY42" s="15">
        <f t="shared" si="54"/>
        <v>59731.85067587057</v>
      </c>
      <c r="AZ42" s="15">
        <f t="shared" si="54"/>
        <v>144382.28352631524</v>
      </c>
      <c r="BA42" s="15">
        <f t="shared" si="54"/>
        <v>175691.6726432422</v>
      </c>
      <c r="BB42" s="15">
        <f t="shared" si="54"/>
        <v>29868.245695737205</v>
      </c>
      <c r="BC42" s="15">
        <f t="shared" si="54"/>
        <v>61968.11077845734</v>
      </c>
      <c r="BD42" s="15">
        <f t="shared" si="54"/>
        <v>82983.522125627729</v>
      </c>
      <c r="BE42" s="15">
        <f t="shared" si="54"/>
        <v>132261.21473842306</v>
      </c>
      <c r="BF42" s="15">
        <f t="shared" si="54"/>
        <v>134348.78702460602</v>
      </c>
      <c r="BG42" s="15">
        <f t="shared" si="54"/>
        <v>204422.2567614328</v>
      </c>
      <c r="BH42" s="15">
        <f t="shared" si="54"/>
        <v>102498.82469591027</v>
      </c>
      <c r="BI42" s="15">
        <f t="shared" si="54"/>
        <v>612049.49417122733</v>
      </c>
      <c r="BJ42" s="15">
        <f t="shared" si="54"/>
        <v>231184.87302486657</v>
      </c>
      <c r="BK42" s="15">
        <f t="shared" si="54"/>
        <v>94811.948627817037</v>
      </c>
      <c r="BL42" s="15">
        <f t="shared" si="54"/>
        <v>161476.09406298862</v>
      </c>
      <c r="BM42" s="15">
        <f t="shared" si="54"/>
        <v>354461.11790431343</v>
      </c>
      <c r="BN42" s="15">
        <f t="shared" si="54"/>
        <v>34004.64447305417</v>
      </c>
      <c r="BO42" s="15">
        <f t="shared" si="54"/>
        <v>117047.76558203495</v>
      </c>
      <c r="BP42" s="15">
        <f t="shared" si="54"/>
        <v>197286.30087350484</v>
      </c>
      <c r="BQ42" s="15">
        <f t="shared" si="54"/>
        <v>135338.78701214213</v>
      </c>
      <c r="BR42" s="15">
        <f t="shared" si="54"/>
        <v>168133.35540852812</v>
      </c>
      <c r="BS42" s="15">
        <f t="shared" si="54"/>
        <v>192846.50299752015</v>
      </c>
      <c r="BT42" s="15">
        <f t="shared" si="54"/>
        <v>123189.60749498969</v>
      </c>
      <c r="BU42" s="15">
        <f t="shared" si="54"/>
        <v>110241.93182863353</v>
      </c>
      <c r="BV42" s="15">
        <f t="shared" si="54"/>
        <v>282384.7256461301</v>
      </c>
      <c r="BW42" s="15">
        <f t="shared" si="54"/>
        <v>111825.04479090564</v>
      </c>
      <c r="BX42" s="15">
        <f t="shared" si="54"/>
        <v>159901.84880547511</v>
      </c>
      <c r="BY42" s="15">
        <f t="shared" si="54"/>
        <v>328961.74758292688</v>
      </c>
      <c r="BZ42" s="15">
        <f t="shared" si="54"/>
        <v>56486.524918839874</v>
      </c>
      <c r="CA42" s="15">
        <f t="shared" si="54"/>
        <v>52575.451043289613</v>
      </c>
      <c r="CB42" s="15">
        <f t="shared" si="54"/>
        <v>456338.24729365541</v>
      </c>
      <c r="CC42" s="15">
        <f t="shared" si="54"/>
        <v>219584.3744713655</v>
      </c>
      <c r="CD42" s="15">
        <f t="shared" si="54"/>
        <v>176400.73048669554</v>
      </c>
      <c r="CE42" s="15">
        <f t="shared" si="54"/>
        <v>398386.03503317694</v>
      </c>
      <c r="CF42" s="15">
        <f t="shared" si="54"/>
        <v>289055.56015394453</v>
      </c>
      <c r="CG42" s="15">
        <f t="shared" si="54"/>
        <v>196284.63264389068</v>
      </c>
      <c r="CH42" s="15">
        <f t="shared" si="54"/>
        <v>442921.19586980529</v>
      </c>
      <c r="CI42" s="15">
        <f t="shared" si="54"/>
        <v>191959.32044669666</v>
      </c>
      <c r="CJ42" s="15">
        <f t="shared" si="54"/>
        <v>175272.28088515517</v>
      </c>
      <c r="CK42" s="15">
        <f t="shared" si="54"/>
        <v>831662.00630897086</v>
      </c>
    </row>
    <row r="43" spans="2:89" x14ac:dyDescent="0.2">
      <c r="B43" s="1" t="s">
        <v>30</v>
      </c>
      <c r="C43" s="70">
        <v>0.7049489013707021</v>
      </c>
      <c r="D43" s="19">
        <f>+'Cons TrioMobil | Yearly'!E20</f>
        <v>0.7251089528870226</v>
      </c>
      <c r="E43" s="19">
        <f>+'Cons TrioMobil | Yearly'!F20</f>
        <v>0.75651533814954353</v>
      </c>
      <c r="F43" s="19">
        <f>+'Cons TrioMobil | Yearly'!G20</f>
        <v>0.77942404848527902</v>
      </c>
      <c r="G43" s="19">
        <f>+'Cons TrioMobil | Monthly'!BX24</f>
        <v>0.75533729119445414</v>
      </c>
      <c r="I43" s="19">
        <f t="shared" ref="I43:V43" si="55">AVERAGEIFS($AD43:$BT43,$AD$36:$BT$36,I$36)</f>
        <v>0.70331207968151865</v>
      </c>
      <c r="J43" s="19">
        <f t="shared" si="55"/>
        <v>0.75287295596299086</v>
      </c>
      <c r="K43" s="19">
        <f t="shared" si="55"/>
        <v>0.73170587888709049</v>
      </c>
      <c r="L43" s="19">
        <f t="shared" si="55"/>
        <v>0.76169227497839342</v>
      </c>
      <c r="M43" s="19">
        <f t="shared" si="55"/>
        <v>0.7243225788115214</v>
      </c>
      <c r="N43" s="19">
        <f t="shared" si="55"/>
        <v>0.70519993391823188</v>
      </c>
      <c r="O43" s="19">
        <f t="shared" si="55"/>
        <v>0.72702076424578721</v>
      </c>
      <c r="P43" s="19">
        <f t="shared" si="55"/>
        <v>0.73995139165318446</v>
      </c>
      <c r="Q43" s="19">
        <f t="shared" si="55"/>
        <v>0.73836284321703116</v>
      </c>
      <c r="R43" s="19">
        <f t="shared" si="55"/>
        <v>0.74495248653714297</v>
      </c>
      <c r="S43" s="19">
        <f t="shared" si="55"/>
        <v>0.7732335997420603</v>
      </c>
      <c r="T43" s="19">
        <f t="shared" si="55"/>
        <v>0.76305585377344176</v>
      </c>
      <c r="U43" s="19">
        <f t="shared" si="55"/>
        <v>0.77169855753517791</v>
      </c>
      <c r="V43" s="19">
        <f t="shared" si="55"/>
        <v>0.78066093031556516</v>
      </c>
      <c r="W43" s="19">
        <f>AVERAGEIFS($AD43:$BV43,$AD$36:$BV$36,W$36)</f>
        <v>0.77526965028011308</v>
      </c>
      <c r="X43" s="19">
        <f>AVERAGEIFS($AD43:$BY43,$AD$36:$BY$36,X$36)</f>
        <v>0.78768385083607717</v>
      </c>
      <c r="Y43" s="19">
        <f>AVERAGEIFS($AD43:$CL43,$AD$36:$CL$36,Y$36)</f>
        <v>0.76892265244335889</v>
      </c>
      <c r="Z43" s="19">
        <f>AVERAGEIFS($AD43:$CL43,$AD$36:$CL$36,Z$36)</f>
        <v>0.75446338327984608</v>
      </c>
      <c r="AA43" s="19">
        <f>AVERAGEIFS($AD43:$CL43,$AD$36:$CL$36,AA$36)</f>
        <v>0.75623831148209109</v>
      </c>
      <c r="AB43" s="19">
        <f>AVERAGEIFS($AD43:$CL43,$AD$36:$CL$36,AB$36)</f>
        <v>0.74171108725438339</v>
      </c>
      <c r="AD43" s="52">
        <f>+'Cons TrioMobil | Monthly'!O24</f>
        <v>0.66228422307246937</v>
      </c>
      <c r="AE43" s="52">
        <f>+'Cons TrioMobil | Monthly'!P24</f>
        <v>0.72075982459944221</v>
      </c>
      <c r="AF43" s="52">
        <f>+'Cons TrioMobil | Monthly'!Q24</f>
        <v>0.72689219137264438</v>
      </c>
      <c r="AG43" s="52">
        <f>+'Cons TrioMobil | Monthly'!R24</f>
        <v>0.7861254317440951</v>
      </c>
      <c r="AH43" s="52">
        <f>+'Cons TrioMobil | Monthly'!S24</f>
        <v>0.74211798812841345</v>
      </c>
      <c r="AI43" s="52">
        <f>+'Cons TrioMobil | Monthly'!T24</f>
        <v>0.73037544801646392</v>
      </c>
      <c r="AJ43" s="52">
        <f>+'Cons TrioMobil | Monthly'!U24</f>
        <v>0.74711520342619031</v>
      </c>
      <c r="AK43" s="52">
        <f>+'Cons TrioMobil | Monthly'!V24</f>
        <v>0.69718369928052437</v>
      </c>
      <c r="AL43" s="52">
        <f>+'Cons TrioMobil | Monthly'!W24</f>
        <v>0.750818733954557</v>
      </c>
      <c r="AM43" s="52">
        <f>+'Cons TrioMobil | Monthly'!X24</f>
        <v>0.74610675764552403</v>
      </c>
      <c r="AN43" s="52">
        <f>+'Cons TrioMobil | Monthly'!Y24</f>
        <v>0.77523697639748346</v>
      </c>
      <c r="AO43" s="52">
        <f>+'Cons TrioMobil | Monthly'!Z24</f>
        <v>0.76373309089217278</v>
      </c>
      <c r="AP43" s="52">
        <f>+'Cons TrioMobil | Monthly'!AA24</f>
        <v>0.75315365323485617</v>
      </c>
      <c r="AQ43" s="52">
        <f>+'Cons TrioMobil | Monthly'!AB24</f>
        <v>0.75473104132480562</v>
      </c>
      <c r="AR43" s="52">
        <f>+'Cons TrioMobil | Monthly'!AC24</f>
        <v>0.66508304187490264</v>
      </c>
      <c r="AS43" s="52">
        <f>+'Cons TrioMobil | Monthly'!AD24</f>
        <v>0.72528804187428475</v>
      </c>
      <c r="AT43" s="52">
        <f>+'Cons TrioMobil | Monthly'!AE24</f>
        <v>0.6791842928601235</v>
      </c>
      <c r="AU43" s="52">
        <f>+'Cons TrioMobil | Monthly'!AF24</f>
        <v>0.71112746702028717</v>
      </c>
      <c r="AV43" s="52">
        <f>+'Cons TrioMobil | Monthly'!AG24</f>
        <v>0.77478215030218134</v>
      </c>
      <c r="AW43" s="52">
        <f>+'Cons TrioMobil | Monthly'!AH24</f>
        <v>0.66019246818176236</v>
      </c>
      <c r="AX43" s="52">
        <f>+'Cons TrioMobil | Monthly'!AI24</f>
        <v>0.74608767425341826</v>
      </c>
      <c r="AY43" s="52">
        <f>+'Cons TrioMobil | Monthly'!AJ24</f>
        <v>0.7283522908375657</v>
      </c>
      <c r="AZ43" s="52">
        <f>+'Cons TrioMobil | Monthly'!AK24</f>
        <v>0.74554835337181491</v>
      </c>
      <c r="BA43" s="52">
        <f>+'Cons TrioMobil | Monthly'!AL24</f>
        <v>0.74595353075017268</v>
      </c>
      <c r="BB43" s="52">
        <f>+'Cons TrioMobil | Monthly'!AM24</f>
        <v>0.73415195441147341</v>
      </c>
      <c r="BC43" s="52">
        <f>+'Cons TrioMobil | Monthly'!AN24</f>
        <v>0.73805822504566665</v>
      </c>
      <c r="BD43" s="52">
        <f>+'Cons TrioMobil | Monthly'!AO24</f>
        <v>0.74287835019395343</v>
      </c>
      <c r="BE43" s="52">
        <f>+'Cons TrioMobil | Monthly'!AP24</f>
        <v>0.74184052363105912</v>
      </c>
      <c r="BF43" s="52">
        <f>+'Cons TrioMobil | Monthly'!AQ24</f>
        <v>0.73692621349929655</v>
      </c>
      <c r="BG43" s="52">
        <f>+'Cons TrioMobil | Monthly'!AR24</f>
        <v>0.75609072248107323</v>
      </c>
      <c r="BH43" s="52">
        <f>+'Cons TrioMobil | Monthly'!AS24</f>
        <v>0.76588999810104985</v>
      </c>
      <c r="BI43" s="52">
        <f>+'Cons TrioMobil | Monthly'!AT24</f>
        <v>0.77768458797986695</v>
      </c>
      <c r="BJ43" s="52">
        <f>+'Cons TrioMobil | Monthly'!AU24</f>
        <v>0.77612621314526409</v>
      </c>
      <c r="BK43" s="52">
        <f>+'Cons TrioMobil | Monthly'!AV24</f>
        <v>0.7843708311635853</v>
      </c>
      <c r="BL43" s="52">
        <f>+'Cons TrioMobil | Monthly'!AW24</f>
        <v>0.76460327175742471</v>
      </c>
      <c r="BM43" s="52">
        <f>+'Cons TrioMobil | Monthly'!AX24</f>
        <v>0.74019345839931516</v>
      </c>
      <c r="BN43" s="52">
        <f>+'Cons TrioMobil | Monthly'!AY24</f>
        <v>0.77859519710509717</v>
      </c>
      <c r="BO43" s="52">
        <f>+'Cons TrioMobil | Monthly'!AZ24</f>
        <v>0.76552201893571603</v>
      </c>
      <c r="BP43" s="52">
        <f>+'Cons TrioMobil | Monthly'!BA24</f>
        <v>0.77097845656472053</v>
      </c>
      <c r="BQ43" s="52">
        <f>+'Cons TrioMobil | Monthly'!BB24</f>
        <v>0.76688915751742559</v>
      </c>
      <c r="BR43" s="52">
        <f>+'Cons TrioMobil | Monthly'!BC24</f>
        <v>0.79054226341971412</v>
      </c>
      <c r="BS43" s="52">
        <f>+'Cons TrioMobil | Monthly'!BD24</f>
        <v>0.78455137000955577</v>
      </c>
      <c r="BT43" s="52">
        <f>+'Cons TrioMobil | Monthly'!BE24</f>
        <v>0.78058496472992267</v>
      </c>
      <c r="BU43" s="52">
        <f>+'Cons TrioMobil | Monthly'!BF24</f>
        <v>0.77716699340497086</v>
      </c>
      <c r="BV43" s="52">
        <f>+'Cons TrioMobil | Monthly'!BG24</f>
        <v>0.76805699270544592</v>
      </c>
      <c r="BW43" s="52">
        <f>+'Cons TrioMobil | Monthly'!BH24</f>
        <v>0.7930320455571056</v>
      </c>
      <c r="BX43" s="52">
        <f>+'Cons TrioMobil | Monthly'!BI24</f>
        <v>0.78376065931690697</v>
      </c>
      <c r="BY43" s="52">
        <f>+'Cons TrioMobil | Monthly'!BJ24</f>
        <v>0.78625884763421872</v>
      </c>
      <c r="BZ43" s="52">
        <f>+'Cons TrioMobil | Monthly'!BK24</f>
        <v>0.76590335595321235</v>
      </c>
      <c r="CA43" s="52">
        <f>+'Cons TrioMobil | Monthly'!BL24</f>
        <v>0.74765783669308428</v>
      </c>
      <c r="CB43" s="52">
        <f>+'Cons TrioMobil | Monthly'!BM24</f>
        <v>0.79320676468378015</v>
      </c>
      <c r="CC43" s="52">
        <f>+'Cons TrioMobil | Monthly'!BN24</f>
        <v>0.78978851461662869</v>
      </c>
      <c r="CD43" s="52">
        <f>+'Cons TrioMobil | Monthly'!BO24</f>
        <v>0.74941237919221459</v>
      </c>
      <c r="CE43" s="52">
        <f>+'Cons TrioMobil | Monthly'!BP24</f>
        <v>0.72418925603069484</v>
      </c>
      <c r="CF43" s="52">
        <f>+'Cons TrioMobil | Monthly'!BQ24</f>
        <v>0.75777729883529921</v>
      </c>
      <c r="CG43" s="52">
        <f>+'Cons TrioMobil | Monthly'!BR24</f>
        <v>0.76077253561431335</v>
      </c>
      <c r="CH43" s="52">
        <f>+'Cons TrioMobil | Monthly'!BS24</f>
        <v>0.7501650999966607</v>
      </c>
      <c r="CI43" s="52">
        <f>+'Cons TrioMobil | Monthly'!BT24</f>
        <v>0.75118361500633579</v>
      </c>
      <c r="CJ43" s="52">
        <f>+'Cons TrioMobil | Monthly'!BU24</f>
        <v>0.74437451352505146</v>
      </c>
      <c r="CK43" s="52">
        <f>+'Cons TrioMobil | Monthly'!BV24</f>
        <v>0.72957513323176282</v>
      </c>
    </row>
    <row r="44" spans="2:89" x14ac:dyDescent="0.2">
      <c r="B44" s="1" t="s">
        <v>31</v>
      </c>
      <c r="C44" s="53">
        <f>C43*C42</f>
        <v>265542.40535443154</v>
      </c>
      <c r="D44" s="53">
        <f t="shared" ref="D44:F44" ca="1" si="56">D43*D42</f>
        <v>935322.03417182108</v>
      </c>
      <c r="E44" s="53">
        <f t="shared" ca="1" si="56"/>
        <v>1666099.8211267758</v>
      </c>
      <c r="F44" s="53">
        <f t="shared" ca="1" si="56"/>
        <v>1528577.0303710613</v>
      </c>
      <c r="G44" s="53">
        <f ca="1">G43*G42</f>
        <v>2633805.5110211801</v>
      </c>
      <c r="I44" s="53">
        <f>I43*I42</f>
        <v>47175.513207833021</v>
      </c>
      <c r="J44" s="53">
        <f t="shared" ref="J44:AB44" si="57">J43*J42</f>
        <v>20033.08400566952</v>
      </c>
      <c r="K44" s="53">
        <f t="shared" si="57"/>
        <v>113522.25723671925</v>
      </c>
      <c r="L44" s="53">
        <f t="shared" si="57"/>
        <v>97382.920604580111</v>
      </c>
      <c r="M44" s="53">
        <f t="shared" si="57"/>
        <v>126205.11540777408</v>
      </c>
      <c r="N44" s="53">
        <f t="shared" si="57"/>
        <v>325037.85856325791</v>
      </c>
      <c r="O44" s="53">
        <f t="shared" si="57"/>
        <v>199890.71205310294</v>
      </c>
      <c r="P44" s="53">
        <f t="shared" si="57"/>
        <v>281037.83533323504</v>
      </c>
      <c r="Q44" s="53">
        <f t="shared" si="57"/>
        <v>129080.50261382101</v>
      </c>
      <c r="R44" s="53">
        <f t="shared" si="57"/>
        <v>350896.65222700418</v>
      </c>
      <c r="S44" s="53">
        <f t="shared" si="57"/>
        <v>731272.68036220304</v>
      </c>
      <c r="T44" s="53">
        <f t="shared" si="57"/>
        <v>466035.7221793214</v>
      </c>
      <c r="U44" s="53">
        <f t="shared" si="57"/>
        <v>268812.4807572593</v>
      </c>
      <c r="V44" s="53">
        <f t="shared" si="57"/>
        <v>387456.57546512561</v>
      </c>
      <c r="W44" s="53">
        <f t="shared" si="57"/>
        <v>399896.69535189483</v>
      </c>
      <c r="X44" s="53">
        <f t="shared" si="57"/>
        <v>473152.74203760759</v>
      </c>
      <c r="Y44" s="53">
        <f t="shared" si="57"/>
        <v>434749.03935790545</v>
      </c>
      <c r="Z44" s="53">
        <f t="shared" si="57"/>
        <v>599323.93785765767</v>
      </c>
      <c r="AA44" s="53">
        <f t="shared" si="57"/>
        <v>701986.82518003753</v>
      </c>
      <c r="AB44" s="53">
        <f t="shared" si="57"/>
        <v>889232.68122560484</v>
      </c>
      <c r="AD44" s="53">
        <f>AD43*AD42</f>
        <v>20998.05456608185</v>
      </c>
      <c r="AE44" s="53">
        <f t="shared" ref="AE44:CK44" si="58">AE43*AE42</f>
        <v>8276.6631902478512</v>
      </c>
      <c r="AF44" s="53">
        <f t="shared" si="58"/>
        <v>17363.612494458204</v>
      </c>
      <c r="AG44" s="53">
        <f t="shared" si="58"/>
        <v>6932.4549262480969</v>
      </c>
      <c r="AH44" s="53">
        <f t="shared" si="58"/>
        <v>8659.1056133093516</v>
      </c>
      <c r="AI44" s="53">
        <f t="shared" si="58"/>
        <v>4471.5355353771629</v>
      </c>
      <c r="AJ44" s="53">
        <f t="shared" si="58"/>
        <v>3096.4924013343284</v>
      </c>
      <c r="AK44" s="53">
        <f t="shared" si="58"/>
        <v>27245.509362546833</v>
      </c>
      <c r="AL44" s="53">
        <f t="shared" si="58"/>
        <v>84034.191297437937</v>
      </c>
      <c r="AM44" s="53">
        <f t="shared" si="58"/>
        <v>10887.311255698121</v>
      </c>
      <c r="AN44" s="53">
        <f t="shared" si="58"/>
        <v>20362.748183831871</v>
      </c>
      <c r="AO44" s="53">
        <f t="shared" si="58"/>
        <v>66438.74126787603</v>
      </c>
      <c r="AP44" s="53">
        <f t="shared" si="58"/>
        <v>12472.058823635482</v>
      </c>
      <c r="AQ44" s="53">
        <f t="shared" si="58"/>
        <v>27125.551027739075</v>
      </c>
      <c r="AR44" s="53">
        <f t="shared" si="58"/>
        <v>80966.118726939356</v>
      </c>
      <c r="AS44" s="53">
        <f t="shared" si="58"/>
        <v>116927.4052548348</v>
      </c>
      <c r="AT44" s="53">
        <f t="shared" si="58"/>
        <v>95373.260603226343</v>
      </c>
      <c r="AU44" s="53">
        <f t="shared" si="58"/>
        <v>113266.62174247396</v>
      </c>
      <c r="AV44" s="53">
        <f t="shared" si="58"/>
        <v>79411.316843203502</v>
      </c>
      <c r="AW44" s="53">
        <f t="shared" si="58"/>
        <v>29872.055717280335</v>
      </c>
      <c r="AX44" s="53">
        <f t="shared" si="58"/>
        <v>94904.188878763933</v>
      </c>
      <c r="AY44" s="53">
        <f t="shared" si="58"/>
        <v>43505.830275737724</v>
      </c>
      <c r="AZ44" s="53">
        <f t="shared" si="58"/>
        <v>107643.97373910685</v>
      </c>
      <c r="BA44" s="53">
        <f t="shared" si="58"/>
        <v>131057.82353163004</v>
      </c>
      <c r="BB44" s="53">
        <f t="shared" si="58"/>
        <v>21927.830952367549</v>
      </c>
      <c r="BC44" s="53">
        <f t="shared" si="58"/>
        <v>45736.073850581466</v>
      </c>
      <c r="BD44" s="53">
        <f t="shared" si="58"/>
        <v>61646.662009969761</v>
      </c>
      <c r="BE44" s="53">
        <f t="shared" si="58"/>
        <v>98116.728797631717</v>
      </c>
      <c r="BF44" s="53">
        <f t="shared" si="58"/>
        <v>99005.142910266339</v>
      </c>
      <c r="BG44" s="53">
        <f t="shared" si="58"/>
        <v>154561.77180596319</v>
      </c>
      <c r="BH44" s="53">
        <f t="shared" si="58"/>
        <v>78502.824651710558</v>
      </c>
      <c r="BI44" s="53">
        <f t="shared" si="58"/>
        <v>475981.4586978369</v>
      </c>
      <c r="BJ44" s="53">
        <f t="shared" si="58"/>
        <v>179428.64003725842</v>
      </c>
      <c r="BK44" s="53">
        <f t="shared" si="58"/>
        <v>74367.726949439995</v>
      </c>
      <c r="BL44" s="53">
        <f t="shared" si="58"/>
        <v>123465.14983117075</v>
      </c>
      <c r="BM44" s="53">
        <f t="shared" si="58"/>
        <v>262369.80072968116</v>
      </c>
      <c r="BN44" s="53">
        <f t="shared" si="58"/>
        <v>26475.852865986366</v>
      </c>
      <c r="BO44" s="53">
        <f t="shared" si="58"/>
        <v>89602.641820273813</v>
      </c>
      <c r="BP44" s="53">
        <f t="shared" si="58"/>
        <v>152103.48774881783</v>
      </c>
      <c r="BQ44" s="53">
        <f t="shared" si="58"/>
        <v>103789.84835117198</v>
      </c>
      <c r="BR44" s="53">
        <f t="shared" si="58"/>
        <v>132916.52334100904</v>
      </c>
      <c r="BS44" s="53">
        <f t="shared" si="58"/>
        <v>151297.98812825634</v>
      </c>
      <c r="BT44" s="53">
        <f t="shared" si="58"/>
        <v>96159.955421569539</v>
      </c>
      <c r="BU44" s="53">
        <f t="shared" si="58"/>
        <v>85676.390706414881</v>
      </c>
      <c r="BV44" s="53">
        <f t="shared" si="58"/>
        <v>216887.5631657191</v>
      </c>
      <c r="BW44" s="53">
        <f t="shared" si="58"/>
        <v>88680.844015046852</v>
      </c>
      <c r="BX44" s="53">
        <f t="shared" si="58"/>
        <v>125324.77844577155</v>
      </c>
      <c r="BY44" s="53">
        <f t="shared" si="58"/>
        <v>258649.08457029081</v>
      </c>
      <c r="BZ44" s="53">
        <f t="shared" si="58"/>
        <v>43263.219001474215</v>
      </c>
      <c r="CA44" s="53">
        <f t="shared" si="58"/>
        <v>39308.447990189074</v>
      </c>
      <c r="CB44" s="53">
        <f t="shared" si="58"/>
        <v>361970.58473726723</v>
      </c>
      <c r="CC44" s="53">
        <f t="shared" si="58"/>
        <v>173425.21694676133</v>
      </c>
      <c r="CD44" s="53">
        <f t="shared" si="58"/>
        <v>132196.89112527913</v>
      </c>
      <c r="CE44" s="53">
        <f t="shared" si="58"/>
        <v>288506.88632369472</v>
      </c>
      <c r="CF44" s="53">
        <f t="shared" si="58"/>
        <v>219039.74158678044</v>
      </c>
      <c r="CG44" s="53">
        <f t="shared" si="58"/>
        <v>149327.95767861675</v>
      </c>
      <c r="CH44" s="53">
        <f t="shared" si="58"/>
        <v>332264.02319031302</v>
      </c>
      <c r="CI44" s="53">
        <f t="shared" si="58"/>
        <v>144196.69626730922</v>
      </c>
      <c r="CJ44" s="53">
        <f t="shared" si="58"/>
        <v>130468.21881831356</v>
      </c>
      <c r="CK44" s="53">
        <f t="shared" si="58"/>
        <v>606759.91905666259</v>
      </c>
    </row>
    <row r="46" spans="2:89" x14ac:dyDescent="0.2">
      <c r="B46" s="1" t="s">
        <v>24</v>
      </c>
      <c r="C46" s="19">
        <f>C30</f>
        <v>1</v>
      </c>
      <c r="D46" s="19">
        <f>D30</f>
        <v>1</v>
      </c>
      <c r="E46" s="19">
        <f>E30</f>
        <v>0.99224806201550386</v>
      </c>
      <c r="F46" s="19">
        <f>F30</f>
        <v>0.94894894894894899</v>
      </c>
      <c r="G46" s="19">
        <f ca="1">G30</f>
        <v>0.90816326530612246</v>
      </c>
      <c r="I46" s="19">
        <f t="shared" ref="I46:AB46" si="59">I30</f>
        <v>1</v>
      </c>
      <c r="J46" s="19">
        <f t="shared" si="59"/>
        <v>1</v>
      </c>
      <c r="K46" s="19">
        <f t="shared" si="59"/>
        <v>1</v>
      </c>
      <c r="L46" s="19">
        <f t="shared" si="59"/>
        <v>1</v>
      </c>
      <c r="M46" s="19">
        <f t="shared" si="59"/>
        <v>1</v>
      </c>
      <c r="N46" s="19">
        <f t="shared" si="59"/>
        <v>1</v>
      </c>
      <c r="O46" s="19">
        <f t="shared" si="59"/>
        <v>1</v>
      </c>
      <c r="P46" s="19">
        <f t="shared" si="59"/>
        <v>1</v>
      </c>
      <c r="Q46" s="19">
        <f t="shared" si="59"/>
        <v>0.97419354838709682</v>
      </c>
      <c r="R46" s="19">
        <f t="shared" si="59"/>
        <v>1</v>
      </c>
      <c r="S46" s="19">
        <f t="shared" si="59"/>
        <v>1</v>
      </c>
      <c r="T46" s="19">
        <f t="shared" si="59"/>
        <v>0.98245614035087714</v>
      </c>
      <c r="U46" s="19">
        <f t="shared" si="59"/>
        <v>0.95348837209302328</v>
      </c>
      <c r="V46" s="19">
        <f t="shared" si="59"/>
        <v>0.95667870036101088</v>
      </c>
      <c r="W46" s="19">
        <f t="shared" si="59"/>
        <v>0.94666666666666666</v>
      </c>
      <c r="X46" s="19">
        <f t="shared" si="59"/>
        <v>0.91111111111111109</v>
      </c>
      <c r="Y46" s="19">
        <f t="shared" si="59"/>
        <v>0.91591591591591592</v>
      </c>
      <c r="Z46" s="19">
        <f t="shared" si="59"/>
        <v>0.87392550143266479</v>
      </c>
      <c r="AA46" s="19">
        <f t="shared" si="59"/>
        <v>0.93370165745856348</v>
      </c>
      <c r="AB46" s="19">
        <f t="shared" si="59"/>
        <v>0.87467362924281988</v>
      </c>
      <c r="AD46" s="19">
        <f t="shared" ref="AD46:CK46" si="60">AD30</f>
        <v>1</v>
      </c>
      <c r="AE46" s="19">
        <f t="shared" si="60"/>
        <v>1</v>
      </c>
      <c r="AF46" s="19">
        <f t="shared" si="60"/>
        <v>1</v>
      </c>
      <c r="AG46" s="19">
        <f t="shared" si="60"/>
        <v>1</v>
      </c>
      <c r="AH46" s="19">
        <f t="shared" si="60"/>
        <v>1</v>
      </c>
      <c r="AI46" s="19">
        <f t="shared" si="60"/>
        <v>1</v>
      </c>
      <c r="AJ46" s="19">
        <f t="shared" si="60"/>
        <v>1</v>
      </c>
      <c r="AK46" s="19">
        <f t="shared" si="60"/>
        <v>1</v>
      </c>
      <c r="AL46" s="19">
        <f t="shared" si="60"/>
        <v>1</v>
      </c>
      <c r="AM46" s="19">
        <f t="shared" si="60"/>
        <v>1</v>
      </c>
      <c r="AN46" s="19">
        <f t="shared" si="60"/>
        <v>1</v>
      </c>
      <c r="AO46" s="19">
        <f t="shared" si="60"/>
        <v>1</v>
      </c>
      <c r="AP46" s="19">
        <f t="shared" si="60"/>
        <v>1</v>
      </c>
      <c r="AQ46" s="19">
        <f t="shared" si="60"/>
        <v>1</v>
      </c>
      <c r="AR46" s="19">
        <f t="shared" si="60"/>
        <v>1</v>
      </c>
      <c r="AS46" s="19">
        <f t="shared" si="60"/>
        <v>1</v>
      </c>
      <c r="AT46" s="19">
        <f t="shared" si="60"/>
        <v>1</v>
      </c>
      <c r="AU46" s="19">
        <f t="shared" si="60"/>
        <v>1</v>
      </c>
      <c r="AV46" s="19">
        <f t="shared" si="60"/>
        <v>1</v>
      </c>
      <c r="AW46" s="19">
        <f t="shared" si="60"/>
        <v>1</v>
      </c>
      <c r="AX46" s="19">
        <f t="shared" si="60"/>
        <v>1</v>
      </c>
      <c r="AY46" s="19">
        <f t="shared" si="60"/>
        <v>1</v>
      </c>
      <c r="AZ46" s="19">
        <f t="shared" si="60"/>
        <v>1</v>
      </c>
      <c r="BA46" s="19">
        <f t="shared" si="60"/>
        <v>1</v>
      </c>
      <c r="BB46" s="19">
        <f t="shared" si="60"/>
        <v>1</v>
      </c>
      <c r="BC46" s="19">
        <f t="shared" si="60"/>
        <v>1</v>
      </c>
      <c r="BD46" s="19">
        <f t="shared" si="60"/>
        <v>0.92727272727272725</v>
      </c>
      <c r="BE46" s="19">
        <f t="shared" si="60"/>
        <v>1</v>
      </c>
      <c r="BF46" s="19">
        <f t="shared" si="60"/>
        <v>1</v>
      </c>
      <c r="BG46" s="19">
        <f t="shared" si="60"/>
        <v>1</v>
      </c>
      <c r="BH46" s="19">
        <f t="shared" si="60"/>
        <v>1</v>
      </c>
      <c r="BI46" s="19">
        <f t="shared" si="60"/>
        <v>1</v>
      </c>
      <c r="BJ46" s="19">
        <f t="shared" si="60"/>
        <v>1</v>
      </c>
      <c r="BK46" s="19">
        <f t="shared" si="60"/>
        <v>1</v>
      </c>
      <c r="BL46" s="19">
        <f t="shared" si="60"/>
        <v>0.94871794871794868</v>
      </c>
      <c r="BM46" s="19">
        <f t="shared" si="60"/>
        <v>1</v>
      </c>
      <c r="BN46" s="19">
        <f t="shared" si="60"/>
        <v>0.95348837209302328</v>
      </c>
      <c r="BO46" s="19">
        <f t="shared" si="60"/>
        <v>0.95437262357414454</v>
      </c>
      <c r="BP46" s="19">
        <f t="shared" si="60"/>
        <v>0.95620437956204385</v>
      </c>
      <c r="BQ46" s="19">
        <f t="shared" si="60"/>
        <v>1</v>
      </c>
      <c r="BR46" s="19">
        <f t="shared" si="60"/>
        <v>0.95804195804195802</v>
      </c>
      <c r="BS46" s="19">
        <f t="shared" si="60"/>
        <v>0.91808873720136519</v>
      </c>
      <c r="BT46" s="19">
        <f t="shared" si="60"/>
        <v>0.96</v>
      </c>
      <c r="BU46" s="19">
        <f t="shared" si="60"/>
        <v>0.92131147540983604</v>
      </c>
      <c r="BV46" s="19">
        <f t="shared" si="60"/>
        <v>0.96129032258064517</v>
      </c>
      <c r="BW46" s="19">
        <f t="shared" si="60"/>
        <v>0.96190476190476193</v>
      </c>
      <c r="BX46" s="19">
        <f t="shared" si="60"/>
        <v>0.8867924528301887</v>
      </c>
      <c r="BY46" s="19">
        <f t="shared" si="60"/>
        <v>0.88923076923076927</v>
      </c>
      <c r="BZ46" s="19">
        <f t="shared" si="60"/>
        <v>0.963963963963964</v>
      </c>
      <c r="CA46" s="19">
        <f t="shared" si="60"/>
        <v>0.96449704142011838</v>
      </c>
      <c r="CB46" s="19">
        <f t="shared" si="60"/>
        <v>0.82352941176470584</v>
      </c>
      <c r="CC46" s="19">
        <f t="shared" si="60"/>
        <v>0.93123209169054444</v>
      </c>
      <c r="CD46" s="19">
        <f t="shared" si="60"/>
        <v>0.86402266288951846</v>
      </c>
      <c r="CE46" s="19">
        <f t="shared" si="60"/>
        <v>0.83193277310924363</v>
      </c>
      <c r="CF46" s="19">
        <f t="shared" si="60"/>
        <v>0.90055248618784534</v>
      </c>
      <c r="CG46" s="19">
        <f t="shared" si="60"/>
        <v>0.9671232876712329</v>
      </c>
      <c r="CH46" s="19">
        <f t="shared" si="60"/>
        <v>0.93513513513513513</v>
      </c>
      <c r="CI46" s="19">
        <f t="shared" si="60"/>
        <v>0.93733681462140994</v>
      </c>
      <c r="CJ46" s="19">
        <f t="shared" si="60"/>
        <v>0.87532467532467528</v>
      </c>
      <c r="CK46" s="19">
        <f t="shared" si="60"/>
        <v>0.81298701298701292</v>
      </c>
    </row>
    <row r="47" spans="2:89" x14ac:dyDescent="0.2">
      <c r="B47" s="1" t="s">
        <v>32</v>
      </c>
      <c r="C47" s="54">
        <f>IF(C46=100%,100,IFERROR(1/(1-C46),"NA"))</f>
        <v>100</v>
      </c>
      <c r="D47" s="54">
        <f t="shared" ref="D47:F47" si="61">IF(D46=100%,100,IFERROR(1/(1-D46),"NA"))</f>
        <v>100</v>
      </c>
      <c r="E47" s="54">
        <f t="shared" si="61"/>
        <v>128.99999999999977</v>
      </c>
      <c r="F47" s="54">
        <f t="shared" si="61"/>
        <v>19.588235294117663</v>
      </c>
      <c r="G47" s="54">
        <f ca="1">IF(G46=100%,100,IFERROR(1/(1-G46),"NA"))</f>
        <v>10.888888888888889</v>
      </c>
      <c r="I47" s="54">
        <f>IF(I46=100%,100,IFERROR(1/(1-I46),"NA"))</f>
        <v>100</v>
      </c>
      <c r="J47" s="54">
        <f t="shared" ref="J47:AB47" si="62">IF(J46=100%,100,IFERROR(1/(1-J46),"NA"))</f>
        <v>100</v>
      </c>
      <c r="K47" s="54">
        <f t="shared" si="62"/>
        <v>100</v>
      </c>
      <c r="L47" s="54">
        <f t="shared" si="62"/>
        <v>100</v>
      </c>
      <c r="M47" s="54">
        <f t="shared" si="62"/>
        <v>100</v>
      </c>
      <c r="N47" s="54">
        <f t="shared" si="62"/>
        <v>100</v>
      </c>
      <c r="O47" s="54">
        <f t="shared" si="62"/>
        <v>100</v>
      </c>
      <c r="P47" s="54">
        <f t="shared" si="62"/>
        <v>100</v>
      </c>
      <c r="Q47" s="54">
        <f t="shared" si="62"/>
        <v>38.750000000000071</v>
      </c>
      <c r="R47" s="54">
        <f t="shared" si="62"/>
        <v>100</v>
      </c>
      <c r="S47" s="54">
        <f t="shared" si="62"/>
        <v>100</v>
      </c>
      <c r="T47" s="54">
        <f t="shared" si="62"/>
        <v>56.999999999999822</v>
      </c>
      <c r="U47" s="54">
        <f t="shared" si="62"/>
        <v>21.500000000000014</v>
      </c>
      <c r="V47" s="54">
        <f t="shared" si="62"/>
        <v>23.083333333333361</v>
      </c>
      <c r="W47" s="54">
        <f t="shared" si="62"/>
        <v>18.749999999999996</v>
      </c>
      <c r="X47" s="54">
        <f t="shared" si="62"/>
        <v>11.249999999999998</v>
      </c>
      <c r="Y47" s="54">
        <f t="shared" si="62"/>
        <v>11.892857142857144</v>
      </c>
      <c r="Z47" s="54">
        <f t="shared" si="62"/>
        <v>7.9318181818181834</v>
      </c>
      <c r="AA47" s="54">
        <f t="shared" si="62"/>
        <v>15.083333333333321</v>
      </c>
      <c r="AB47" s="54">
        <f t="shared" si="62"/>
        <v>7.9791666666666696</v>
      </c>
      <c r="AD47" s="54">
        <f>IF(AD46=100%,100,IFERROR(1/(1-AD46),"NA"))</f>
        <v>100</v>
      </c>
      <c r="AE47" s="54">
        <f t="shared" ref="AE47:CK47" si="63">IF(AE46=100%,100,IFERROR(1/(1-AE46),"NA"))</f>
        <v>100</v>
      </c>
      <c r="AF47" s="54">
        <f t="shared" si="63"/>
        <v>100</v>
      </c>
      <c r="AG47" s="54">
        <f t="shared" si="63"/>
        <v>100</v>
      </c>
      <c r="AH47" s="54">
        <f t="shared" si="63"/>
        <v>100</v>
      </c>
      <c r="AI47" s="54">
        <f t="shared" si="63"/>
        <v>100</v>
      </c>
      <c r="AJ47" s="54">
        <f t="shared" si="63"/>
        <v>100</v>
      </c>
      <c r="AK47" s="54">
        <f t="shared" si="63"/>
        <v>100</v>
      </c>
      <c r="AL47" s="54">
        <f t="shared" si="63"/>
        <v>100</v>
      </c>
      <c r="AM47" s="54">
        <f t="shared" si="63"/>
        <v>100</v>
      </c>
      <c r="AN47" s="54">
        <f t="shared" si="63"/>
        <v>100</v>
      </c>
      <c r="AO47" s="54">
        <f t="shared" si="63"/>
        <v>100</v>
      </c>
      <c r="AP47" s="54">
        <f t="shared" si="63"/>
        <v>100</v>
      </c>
      <c r="AQ47" s="54">
        <f t="shared" si="63"/>
        <v>100</v>
      </c>
      <c r="AR47" s="54">
        <f t="shared" si="63"/>
        <v>100</v>
      </c>
      <c r="AS47" s="54">
        <f t="shared" si="63"/>
        <v>100</v>
      </c>
      <c r="AT47" s="54">
        <f t="shared" si="63"/>
        <v>100</v>
      </c>
      <c r="AU47" s="54">
        <f t="shared" si="63"/>
        <v>100</v>
      </c>
      <c r="AV47" s="54">
        <f t="shared" si="63"/>
        <v>100</v>
      </c>
      <c r="AW47" s="54">
        <f t="shared" si="63"/>
        <v>100</v>
      </c>
      <c r="AX47" s="54">
        <f t="shared" si="63"/>
        <v>100</v>
      </c>
      <c r="AY47" s="54">
        <f t="shared" si="63"/>
        <v>100</v>
      </c>
      <c r="AZ47" s="54">
        <f t="shared" si="63"/>
        <v>100</v>
      </c>
      <c r="BA47" s="54">
        <f t="shared" si="63"/>
        <v>100</v>
      </c>
      <c r="BB47" s="54">
        <f t="shared" si="63"/>
        <v>100</v>
      </c>
      <c r="BC47" s="54">
        <f t="shared" si="63"/>
        <v>100</v>
      </c>
      <c r="BD47" s="54">
        <f t="shared" si="63"/>
        <v>13.749999999999995</v>
      </c>
      <c r="BE47" s="54">
        <f t="shared" si="63"/>
        <v>100</v>
      </c>
      <c r="BF47" s="54">
        <f t="shared" si="63"/>
        <v>100</v>
      </c>
      <c r="BG47" s="54">
        <f t="shared" si="63"/>
        <v>100</v>
      </c>
      <c r="BH47" s="54">
        <f t="shared" si="63"/>
        <v>100</v>
      </c>
      <c r="BI47" s="54">
        <f t="shared" si="63"/>
        <v>100</v>
      </c>
      <c r="BJ47" s="54">
        <f t="shared" si="63"/>
        <v>100</v>
      </c>
      <c r="BK47" s="54">
        <f t="shared" si="63"/>
        <v>100</v>
      </c>
      <c r="BL47" s="54">
        <f t="shared" si="63"/>
        <v>19.499999999999986</v>
      </c>
      <c r="BM47" s="54">
        <f t="shared" si="63"/>
        <v>100</v>
      </c>
      <c r="BN47" s="54">
        <f t="shared" si="63"/>
        <v>21.500000000000014</v>
      </c>
      <c r="BO47" s="54">
        <f t="shared" si="63"/>
        <v>21.916666666666693</v>
      </c>
      <c r="BP47" s="54">
        <f t="shared" si="63"/>
        <v>22.833333333333361</v>
      </c>
      <c r="BQ47" s="54">
        <f t="shared" si="63"/>
        <v>100</v>
      </c>
      <c r="BR47" s="54">
        <f t="shared" si="63"/>
        <v>23.833333333333321</v>
      </c>
      <c r="BS47" s="54">
        <f t="shared" si="63"/>
        <v>12.208333333333334</v>
      </c>
      <c r="BT47" s="54">
        <f t="shared" si="63"/>
        <v>24.999999999999979</v>
      </c>
      <c r="BU47" s="54">
        <f t="shared" si="63"/>
        <v>12.70833333333333</v>
      </c>
      <c r="BV47" s="54">
        <f t="shared" si="63"/>
        <v>25.833333333333343</v>
      </c>
      <c r="BW47" s="54">
        <f t="shared" si="63"/>
        <v>26.250000000000018</v>
      </c>
      <c r="BX47" s="54">
        <f t="shared" si="63"/>
        <v>8.8333333333333357</v>
      </c>
      <c r="BY47" s="54">
        <f t="shared" si="63"/>
        <v>9.0277777777777803</v>
      </c>
      <c r="BZ47" s="54">
        <f t="shared" si="63"/>
        <v>27.750000000000028</v>
      </c>
      <c r="CA47" s="54">
        <f t="shared" si="63"/>
        <v>28.1666666666667</v>
      </c>
      <c r="CB47" s="54">
        <f t="shared" si="63"/>
        <v>5.6666666666666652</v>
      </c>
      <c r="CC47" s="54">
        <f t="shared" si="63"/>
        <v>14.541666666666671</v>
      </c>
      <c r="CD47" s="54">
        <f t="shared" si="63"/>
        <v>7.3541666666666687</v>
      </c>
      <c r="CE47" s="54">
        <f t="shared" si="63"/>
        <v>5.9499999999999975</v>
      </c>
      <c r="CF47" s="54">
        <f t="shared" si="63"/>
        <v>10.055555555555559</v>
      </c>
      <c r="CG47" s="54">
        <f t="shared" si="63"/>
        <v>30.416666666666689</v>
      </c>
      <c r="CH47" s="54">
        <f t="shared" si="63"/>
        <v>15.416666666666666</v>
      </c>
      <c r="CI47" s="54">
        <f t="shared" si="63"/>
        <v>15.958333333333339</v>
      </c>
      <c r="CJ47" s="54">
        <f t="shared" si="63"/>
        <v>8.0208333333333304</v>
      </c>
      <c r="CK47" s="54">
        <f t="shared" si="63"/>
        <v>5.3472222222222205</v>
      </c>
    </row>
    <row r="48" spans="2:89" x14ac:dyDescent="0.2">
      <c r="B48" s="1" t="s">
        <v>33</v>
      </c>
      <c r="C48" s="54">
        <f>MIN(C47,5)</f>
        <v>5</v>
      </c>
      <c r="D48" s="54">
        <f t="shared" ref="D48:F48" si="64">MIN(D47,5)</f>
        <v>5</v>
      </c>
      <c r="E48" s="54">
        <f t="shared" si="64"/>
        <v>5</v>
      </c>
      <c r="F48" s="54">
        <f t="shared" si="64"/>
        <v>5</v>
      </c>
      <c r="G48" s="54">
        <f ca="1">MIN(G47,5)</f>
        <v>5</v>
      </c>
      <c r="I48" s="54">
        <f>MIN(I47,5)</f>
        <v>5</v>
      </c>
      <c r="J48" s="54">
        <f t="shared" ref="J48:AB48" si="65">MIN(J47,5)</f>
        <v>5</v>
      </c>
      <c r="K48" s="54">
        <f t="shared" si="65"/>
        <v>5</v>
      </c>
      <c r="L48" s="54">
        <f t="shared" si="65"/>
        <v>5</v>
      </c>
      <c r="M48" s="54">
        <f t="shared" si="65"/>
        <v>5</v>
      </c>
      <c r="N48" s="54">
        <f t="shared" si="65"/>
        <v>5</v>
      </c>
      <c r="O48" s="54">
        <f t="shared" si="65"/>
        <v>5</v>
      </c>
      <c r="P48" s="54">
        <f t="shared" si="65"/>
        <v>5</v>
      </c>
      <c r="Q48" s="54">
        <f t="shared" si="65"/>
        <v>5</v>
      </c>
      <c r="R48" s="54">
        <f t="shared" si="65"/>
        <v>5</v>
      </c>
      <c r="S48" s="54">
        <f t="shared" si="65"/>
        <v>5</v>
      </c>
      <c r="T48" s="54">
        <f t="shared" si="65"/>
        <v>5</v>
      </c>
      <c r="U48" s="54">
        <f t="shared" si="65"/>
        <v>5</v>
      </c>
      <c r="V48" s="54">
        <f t="shared" si="65"/>
        <v>5</v>
      </c>
      <c r="W48" s="54">
        <f t="shared" si="65"/>
        <v>5</v>
      </c>
      <c r="X48" s="54">
        <f t="shared" si="65"/>
        <v>5</v>
      </c>
      <c r="Y48" s="54">
        <f t="shared" si="65"/>
        <v>5</v>
      </c>
      <c r="Z48" s="54">
        <f t="shared" si="65"/>
        <v>5</v>
      </c>
      <c r="AA48" s="54">
        <f t="shared" si="65"/>
        <v>5</v>
      </c>
      <c r="AB48" s="54">
        <f t="shared" si="65"/>
        <v>5</v>
      </c>
      <c r="AD48" s="54">
        <f>MIN(AD47,5)</f>
        <v>5</v>
      </c>
      <c r="AE48" s="54">
        <f t="shared" ref="AE48:CK48" si="66">MIN(AE47,5)</f>
        <v>5</v>
      </c>
      <c r="AF48" s="54">
        <f t="shared" si="66"/>
        <v>5</v>
      </c>
      <c r="AG48" s="54">
        <f t="shared" si="66"/>
        <v>5</v>
      </c>
      <c r="AH48" s="54">
        <f t="shared" si="66"/>
        <v>5</v>
      </c>
      <c r="AI48" s="54">
        <f t="shared" si="66"/>
        <v>5</v>
      </c>
      <c r="AJ48" s="54">
        <f t="shared" si="66"/>
        <v>5</v>
      </c>
      <c r="AK48" s="54">
        <f t="shared" si="66"/>
        <v>5</v>
      </c>
      <c r="AL48" s="54">
        <f t="shared" si="66"/>
        <v>5</v>
      </c>
      <c r="AM48" s="54">
        <f t="shared" si="66"/>
        <v>5</v>
      </c>
      <c r="AN48" s="54">
        <f t="shared" si="66"/>
        <v>5</v>
      </c>
      <c r="AO48" s="54">
        <f t="shared" si="66"/>
        <v>5</v>
      </c>
      <c r="AP48" s="54">
        <f t="shared" si="66"/>
        <v>5</v>
      </c>
      <c r="AQ48" s="54">
        <f t="shared" si="66"/>
        <v>5</v>
      </c>
      <c r="AR48" s="54">
        <f t="shared" si="66"/>
        <v>5</v>
      </c>
      <c r="AS48" s="54">
        <f t="shared" si="66"/>
        <v>5</v>
      </c>
      <c r="AT48" s="54">
        <f t="shared" si="66"/>
        <v>5</v>
      </c>
      <c r="AU48" s="54">
        <f t="shared" si="66"/>
        <v>5</v>
      </c>
      <c r="AV48" s="54">
        <f t="shared" si="66"/>
        <v>5</v>
      </c>
      <c r="AW48" s="54">
        <f t="shared" si="66"/>
        <v>5</v>
      </c>
      <c r="AX48" s="54">
        <f t="shared" si="66"/>
        <v>5</v>
      </c>
      <c r="AY48" s="54">
        <f t="shared" si="66"/>
        <v>5</v>
      </c>
      <c r="AZ48" s="54">
        <f t="shared" si="66"/>
        <v>5</v>
      </c>
      <c r="BA48" s="54">
        <f t="shared" si="66"/>
        <v>5</v>
      </c>
      <c r="BB48" s="54">
        <f t="shared" si="66"/>
        <v>5</v>
      </c>
      <c r="BC48" s="54">
        <f t="shared" si="66"/>
        <v>5</v>
      </c>
      <c r="BD48" s="54">
        <f t="shared" si="66"/>
        <v>5</v>
      </c>
      <c r="BE48" s="54">
        <f t="shared" si="66"/>
        <v>5</v>
      </c>
      <c r="BF48" s="54">
        <f t="shared" si="66"/>
        <v>5</v>
      </c>
      <c r="BG48" s="54">
        <f t="shared" si="66"/>
        <v>5</v>
      </c>
      <c r="BH48" s="54">
        <f t="shared" si="66"/>
        <v>5</v>
      </c>
      <c r="BI48" s="54">
        <f t="shared" si="66"/>
        <v>5</v>
      </c>
      <c r="BJ48" s="54">
        <f t="shared" si="66"/>
        <v>5</v>
      </c>
      <c r="BK48" s="54">
        <f t="shared" si="66"/>
        <v>5</v>
      </c>
      <c r="BL48" s="54">
        <f t="shared" si="66"/>
        <v>5</v>
      </c>
      <c r="BM48" s="54">
        <f t="shared" si="66"/>
        <v>5</v>
      </c>
      <c r="BN48" s="54">
        <f t="shared" si="66"/>
        <v>5</v>
      </c>
      <c r="BO48" s="54">
        <f t="shared" si="66"/>
        <v>5</v>
      </c>
      <c r="BP48" s="54">
        <f t="shared" si="66"/>
        <v>5</v>
      </c>
      <c r="BQ48" s="54">
        <f t="shared" si="66"/>
        <v>5</v>
      </c>
      <c r="BR48" s="54">
        <f t="shared" si="66"/>
        <v>5</v>
      </c>
      <c r="BS48" s="54">
        <f t="shared" si="66"/>
        <v>5</v>
      </c>
      <c r="BT48" s="54">
        <f t="shared" si="66"/>
        <v>5</v>
      </c>
      <c r="BU48" s="54">
        <f t="shared" si="66"/>
        <v>5</v>
      </c>
      <c r="BV48" s="54">
        <f t="shared" si="66"/>
        <v>5</v>
      </c>
      <c r="BW48" s="54">
        <f t="shared" si="66"/>
        <v>5</v>
      </c>
      <c r="BX48" s="54">
        <f t="shared" si="66"/>
        <v>5</v>
      </c>
      <c r="BY48" s="54">
        <f t="shared" si="66"/>
        <v>5</v>
      </c>
      <c r="BZ48" s="54">
        <f t="shared" si="66"/>
        <v>5</v>
      </c>
      <c r="CA48" s="54">
        <f t="shared" si="66"/>
        <v>5</v>
      </c>
      <c r="CB48" s="54">
        <f t="shared" si="66"/>
        <v>5</v>
      </c>
      <c r="CC48" s="54">
        <f t="shared" si="66"/>
        <v>5</v>
      </c>
      <c r="CD48" s="54">
        <f t="shared" si="66"/>
        <v>5</v>
      </c>
      <c r="CE48" s="54">
        <f t="shared" si="66"/>
        <v>5</v>
      </c>
      <c r="CF48" s="54">
        <f t="shared" si="66"/>
        <v>5</v>
      </c>
      <c r="CG48" s="54">
        <f t="shared" si="66"/>
        <v>5</v>
      </c>
      <c r="CH48" s="54">
        <f t="shared" si="66"/>
        <v>5</v>
      </c>
      <c r="CI48" s="54">
        <f t="shared" si="66"/>
        <v>5</v>
      </c>
      <c r="CJ48" s="54">
        <f t="shared" si="66"/>
        <v>5</v>
      </c>
      <c r="CK48" s="54">
        <f t="shared" si="66"/>
        <v>5</v>
      </c>
    </row>
    <row r="49" spans="2:89" x14ac:dyDescent="0.2">
      <c r="B49" s="17" t="s">
        <v>34</v>
      </c>
      <c r="C49" s="43">
        <f>C48*C44</f>
        <v>1327712.0267721578</v>
      </c>
      <c r="D49" s="43">
        <f t="shared" ref="D49:F49" ca="1" si="67">D48*D44</f>
        <v>4676610.1708591059</v>
      </c>
      <c r="E49" s="43">
        <f t="shared" ca="1" si="67"/>
        <v>8330499.1056338791</v>
      </c>
      <c r="F49" s="43">
        <f t="shared" ca="1" si="67"/>
        <v>7642885.1518553067</v>
      </c>
      <c r="G49" s="43">
        <f ca="1">G48*G44</f>
        <v>13169027.5551059</v>
      </c>
      <c r="H49" s="3"/>
      <c r="I49" s="43">
        <f>I48*I44</f>
        <v>235877.5660391651</v>
      </c>
      <c r="J49" s="43">
        <f t="shared" ref="J49:AB49" si="68">J48*J44</f>
        <v>100165.42002834759</v>
      </c>
      <c r="K49" s="43">
        <f t="shared" si="68"/>
        <v>567611.28618359624</v>
      </c>
      <c r="L49" s="43">
        <f t="shared" si="68"/>
        <v>486914.60302290053</v>
      </c>
      <c r="M49" s="43">
        <f t="shared" si="68"/>
        <v>631025.57703887043</v>
      </c>
      <c r="N49" s="43">
        <f t="shared" si="68"/>
        <v>1625189.2928162895</v>
      </c>
      <c r="O49" s="43">
        <f t="shared" si="68"/>
        <v>999453.56026551465</v>
      </c>
      <c r="P49" s="43">
        <f t="shared" si="68"/>
        <v>1405189.1766661752</v>
      </c>
      <c r="Q49" s="43">
        <f t="shared" si="68"/>
        <v>645402.5130691051</v>
      </c>
      <c r="R49" s="43">
        <f t="shared" si="68"/>
        <v>1754483.2611350208</v>
      </c>
      <c r="S49" s="43">
        <f t="shared" si="68"/>
        <v>3656363.4018110153</v>
      </c>
      <c r="T49" s="43">
        <f t="shared" si="68"/>
        <v>2330178.6108966069</v>
      </c>
      <c r="U49" s="43">
        <f t="shared" si="68"/>
        <v>1344062.4037862965</v>
      </c>
      <c r="V49" s="43">
        <f t="shared" si="68"/>
        <v>1937282.877325628</v>
      </c>
      <c r="W49" s="43">
        <f t="shared" si="68"/>
        <v>1999483.4767594743</v>
      </c>
      <c r="X49" s="43">
        <f t="shared" si="68"/>
        <v>2365763.7101880377</v>
      </c>
      <c r="Y49" s="43">
        <f t="shared" si="68"/>
        <v>2173745.1967895273</v>
      </c>
      <c r="Z49" s="43">
        <f t="shared" si="68"/>
        <v>2996619.6892882884</v>
      </c>
      <c r="AA49" s="43">
        <f t="shared" si="68"/>
        <v>3509934.1259001875</v>
      </c>
      <c r="AB49" s="43">
        <f t="shared" si="68"/>
        <v>4446163.4061280247</v>
      </c>
      <c r="AC49" s="3"/>
      <c r="AD49" s="18">
        <f>AD48*AD44</f>
        <v>104990.27283040925</v>
      </c>
      <c r="AE49" s="18">
        <f t="shared" ref="AE49:CK49" si="69">AE48*AE44</f>
        <v>41383.315951239259</v>
      </c>
      <c r="AF49" s="18">
        <f t="shared" si="69"/>
        <v>86818.062472291029</v>
      </c>
      <c r="AG49" s="18">
        <f t="shared" si="69"/>
        <v>34662.274631240485</v>
      </c>
      <c r="AH49" s="18">
        <f t="shared" si="69"/>
        <v>43295.528066546758</v>
      </c>
      <c r="AI49" s="18">
        <f t="shared" si="69"/>
        <v>22357.677676885814</v>
      </c>
      <c r="AJ49" s="18">
        <f t="shared" si="69"/>
        <v>15482.462006671642</v>
      </c>
      <c r="AK49" s="18">
        <f t="shared" si="69"/>
        <v>136227.54681273416</v>
      </c>
      <c r="AL49" s="18">
        <f t="shared" si="69"/>
        <v>420170.95648718969</v>
      </c>
      <c r="AM49" s="18">
        <f t="shared" si="69"/>
        <v>54436.556278490607</v>
      </c>
      <c r="AN49" s="18">
        <f t="shared" si="69"/>
        <v>101813.74091915935</v>
      </c>
      <c r="AO49" s="18">
        <f t="shared" si="69"/>
        <v>332193.70633938012</v>
      </c>
      <c r="AP49" s="18">
        <f t="shared" si="69"/>
        <v>62360.294118177408</v>
      </c>
      <c r="AQ49" s="18">
        <f t="shared" si="69"/>
        <v>135627.75513869539</v>
      </c>
      <c r="AR49" s="18">
        <f t="shared" si="69"/>
        <v>404830.59363469679</v>
      </c>
      <c r="AS49" s="18">
        <f t="shared" si="69"/>
        <v>584637.02627417399</v>
      </c>
      <c r="AT49" s="18">
        <f t="shared" si="69"/>
        <v>476866.30301613174</v>
      </c>
      <c r="AU49" s="18">
        <f t="shared" si="69"/>
        <v>566333.10871236981</v>
      </c>
      <c r="AV49" s="18">
        <f t="shared" si="69"/>
        <v>397056.58421601751</v>
      </c>
      <c r="AW49" s="18">
        <f t="shared" si="69"/>
        <v>149360.27858640166</v>
      </c>
      <c r="AX49" s="18">
        <f t="shared" si="69"/>
        <v>474520.94439381966</v>
      </c>
      <c r="AY49" s="18">
        <f t="shared" si="69"/>
        <v>217529.15137868864</v>
      </c>
      <c r="AZ49" s="18">
        <f t="shared" si="69"/>
        <v>538219.8686955343</v>
      </c>
      <c r="BA49" s="18">
        <f t="shared" si="69"/>
        <v>655289.11765815015</v>
      </c>
      <c r="BB49" s="18">
        <f t="shared" si="69"/>
        <v>109639.15476183774</v>
      </c>
      <c r="BC49" s="18">
        <f t="shared" si="69"/>
        <v>228680.36925290735</v>
      </c>
      <c r="BD49" s="18">
        <f t="shared" si="69"/>
        <v>308233.31004984881</v>
      </c>
      <c r="BE49" s="18">
        <f t="shared" si="69"/>
        <v>490583.64398815855</v>
      </c>
      <c r="BF49" s="18">
        <f t="shared" si="69"/>
        <v>495025.71455133171</v>
      </c>
      <c r="BG49" s="18">
        <f t="shared" si="69"/>
        <v>772808.859029816</v>
      </c>
      <c r="BH49" s="18">
        <f t="shared" si="69"/>
        <v>392514.12325855281</v>
      </c>
      <c r="BI49" s="18">
        <f t="shared" si="69"/>
        <v>2379907.2934891847</v>
      </c>
      <c r="BJ49" s="18">
        <f t="shared" si="69"/>
        <v>897143.20018629206</v>
      </c>
      <c r="BK49" s="18">
        <f t="shared" si="69"/>
        <v>371838.63474719995</v>
      </c>
      <c r="BL49" s="18">
        <f t="shared" si="69"/>
        <v>617325.74915585376</v>
      </c>
      <c r="BM49" s="18">
        <f t="shared" si="69"/>
        <v>1311849.0036484059</v>
      </c>
      <c r="BN49" s="18">
        <f t="shared" si="69"/>
        <v>132379.26432993182</v>
      </c>
      <c r="BO49" s="18">
        <f t="shared" si="69"/>
        <v>448013.20910136908</v>
      </c>
      <c r="BP49" s="18">
        <f t="shared" si="69"/>
        <v>760517.4387440891</v>
      </c>
      <c r="BQ49" s="18">
        <f t="shared" si="69"/>
        <v>518949.24175585993</v>
      </c>
      <c r="BR49" s="18">
        <f t="shared" si="69"/>
        <v>664582.61670504522</v>
      </c>
      <c r="BS49" s="18">
        <f t="shared" si="69"/>
        <v>756489.94064128166</v>
      </c>
      <c r="BT49" s="18">
        <f t="shared" si="69"/>
        <v>480799.77710784768</v>
      </c>
      <c r="BU49" s="18">
        <f t="shared" si="69"/>
        <v>428381.9535320744</v>
      </c>
      <c r="BV49" s="18">
        <f t="shared" si="69"/>
        <v>1084437.8158285955</v>
      </c>
      <c r="BW49" s="18">
        <f t="shared" si="69"/>
        <v>443404.22007523425</v>
      </c>
      <c r="BX49" s="18">
        <f t="shared" si="69"/>
        <v>626623.89222885773</v>
      </c>
      <c r="BY49" s="18">
        <f t="shared" si="69"/>
        <v>1293245.422851454</v>
      </c>
      <c r="BZ49" s="18">
        <f t="shared" si="69"/>
        <v>216316.09500737107</v>
      </c>
      <c r="CA49" s="18">
        <f t="shared" si="69"/>
        <v>196542.23995094537</v>
      </c>
      <c r="CB49" s="18">
        <f t="shared" si="69"/>
        <v>1809852.9236863363</v>
      </c>
      <c r="CC49" s="18">
        <f t="shared" si="69"/>
        <v>867126.08473380667</v>
      </c>
      <c r="CD49" s="18">
        <f t="shared" si="69"/>
        <v>660984.45562639565</v>
      </c>
      <c r="CE49" s="18">
        <f t="shared" si="69"/>
        <v>1442534.4316184735</v>
      </c>
      <c r="CF49" s="18">
        <f t="shared" si="69"/>
        <v>1095198.7079339023</v>
      </c>
      <c r="CG49" s="18">
        <f t="shared" si="69"/>
        <v>746639.78839308373</v>
      </c>
      <c r="CH49" s="18">
        <f t="shared" si="69"/>
        <v>1661320.1159515651</v>
      </c>
      <c r="CI49" s="18">
        <f t="shared" si="69"/>
        <v>720983.48133654613</v>
      </c>
      <c r="CJ49" s="18">
        <f t="shared" si="69"/>
        <v>652341.09409156779</v>
      </c>
      <c r="CK49" s="18">
        <f t="shared" si="69"/>
        <v>3033799.5952833127</v>
      </c>
    </row>
    <row r="51" spans="2:89" x14ac:dyDescent="0.2">
      <c r="B51" s="1" t="s">
        <v>49</v>
      </c>
      <c r="C51" s="70">
        <v>0.23865822119389568</v>
      </c>
      <c r="D51" s="19">
        <f>'Cons TrioMobil | Yearly'!E8/SUM('Cons TrioMobil | Yearly'!E7:E8)</f>
        <v>0.37976455739302034</v>
      </c>
      <c r="E51" s="19">
        <f>'Cons TrioMobil | Yearly'!F8/SUM('Cons TrioMobil | Yearly'!F7:F8)</f>
        <v>0.46112569781954832</v>
      </c>
      <c r="F51" s="19">
        <f>'Cons TrioMobil | Yearly'!G8/SUM('Cons TrioMobil | Yearly'!G7:G8)</f>
        <v>0.44956661328458425</v>
      </c>
      <c r="G51" s="19">
        <f>+'Cons TrioMobil | Monthly'!BX12/SUM('Cons TrioMobil | Monthly'!BX11:BX12)</f>
        <v>0.43326890096686954</v>
      </c>
      <c r="I51" s="19">
        <f t="shared" ref="I51:V51" si="70">AVERAGEIFS($AD51:$BT51,$AD$5:$BT$5,I$5)</f>
        <v>0.21665654776687412</v>
      </c>
      <c r="J51" s="19">
        <f t="shared" si="70"/>
        <v>0.22532044116312924</v>
      </c>
      <c r="K51" s="19">
        <f t="shared" si="70"/>
        <v>0.23877169035159507</v>
      </c>
      <c r="L51" s="19">
        <f t="shared" si="70"/>
        <v>0.27337009112036054</v>
      </c>
      <c r="M51" s="19">
        <f t="shared" si="70"/>
        <v>0.3054458279632522</v>
      </c>
      <c r="N51" s="19">
        <f t="shared" si="70"/>
        <v>0.36521765064494321</v>
      </c>
      <c r="O51" s="19">
        <f t="shared" si="70"/>
        <v>0.40156878805546037</v>
      </c>
      <c r="P51" s="19">
        <f t="shared" si="70"/>
        <v>0.42607923765226308</v>
      </c>
      <c r="Q51" s="19">
        <f t="shared" si="70"/>
        <v>0.4313066495608151</v>
      </c>
      <c r="R51" s="19">
        <f t="shared" si="70"/>
        <v>0.43985501782104652</v>
      </c>
      <c r="S51" s="19">
        <f t="shared" si="70"/>
        <v>0.47466770002503317</v>
      </c>
      <c r="T51" s="19">
        <f t="shared" si="70"/>
        <v>0.48402795757783501</v>
      </c>
      <c r="U51" s="19">
        <f t="shared" si="70"/>
        <v>0.46924604675206383</v>
      </c>
      <c r="V51" s="19">
        <f t="shared" si="70"/>
        <v>0.45371936261788431</v>
      </c>
      <c r="W51" s="19">
        <f>AVERAGEIFS($AD51:$BV51,$AD$5:$BV$5,W$5)</f>
        <v>0.44464521601590262</v>
      </c>
      <c r="X51" s="19">
        <f>AVERAGEIFS($AD51:$BY51,$AD$5:$BY$5,X$5)</f>
        <v>0.43626317156495048</v>
      </c>
      <c r="Y51" s="19">
        <f>AVERAGEIFS($AD51:$CL51,$AD$5:$CL$5,Y$5)</f>
        <v>0.41619093147964925</v>
      </c>
      <c r="Z51" s="19">
        <f>AVERAGEIFS($AD51:$CL51,$AD$5:$CL$5,Z$5)</f>
        <v>0.41680311209139448</v>
      </c>
      <c r="AA51" s="19">
        <f>AVERAGEIFS($AD51:$CL51,$AD$5:$CL$5,AA$5)</f>
        <v>0.43720459526964661</v>
      </c>
      <c r="AB51" s="19">
        <f>AVERAGEIFS($AD51:$CL51,$AD$5:$CL$5,AB$5)</f>
        <v>0.45739684778200157</v>
      </c>
      <c r="AD51" s="19">
        <f>'Cons TrioMobil | Monthly'!O12/SUM('Cons TrioMobil | Monthly'!O11:O12)</f>
        <v>0.2115958344423681</v>
      </c>
      <c r="AE51" s="19">
        <f>'Cons TrioMobil | Monthly'!P12/SUM('Cons TrioMobil | Monthly'!P11:P12)</f>
        <v>0.2147663792583738</v>
      </c>
      <c r="AF51" s="19">
        <f>'Cons TrioMobil | Monthly'!Q12/SUM('Cons TrioMobil | Monthly'!Q11:Q12)</f>
        <v>0.22360742959988039</v>
      </c>
      <c r="AG51" s="19">
        <f>'Cons TrioMobil | Monthly'!R12/SUM('Cons TrioMobil | Monthly'!R11:R12)</f>
        <v>0.22360820315608343</v>
      </c>
      <c r="AH51" s="19">
        <f>'Cons TrioMobil | Monthly'!S12/SUM('Cons TrioMobil | Monthly'!S11:S12)</f>
        <v>0.22769288689792597</v>
      </c>
      <c r="AI51" s="19">
        <f>'Cons TrioMobil | Monthly'!T12/SUM('Cons TrioMobil | Monthly'!T11:T12)</f>
        <v>0.22466023343537839</v>
      </c>
      <c r="AJ51" s="19">
        <f>'Cons TrioMobil | Monthly'!U12/SUM('Cons TrioMobil | Monthly'!U11:U12)</f>
        <v>0.22685227571543462</v>
      </c>
      <c r="AK51" s="19">
        <f>'Cons TrioMobil | Monthly'!V12/SUM('Cons TrioMobil | Monthly'!V11:V12)</f>
        <v>0.23172166929636143</v>
      </c>
      <c r="AL51" s="19">
        <f>'Cons TrioMobil | Monthly'!W12/SUM('Cons TrioMobil | Monthly'!W11:W12)</f>
        <v>0.25774112604298915</v>
      </c>
      <c r="AM51" s="19">
        <f>'Cons TrioMobil | Monthly'!X12/SUM('Cons TrioMobil | Monthly'!X11:X12)</f>
        <v>0.26186645674572712</v>
      </c>
      <c r="AN51" s="19">
        <f>'Cons TrioMobil | Monthly'!Y12/SUM('Cons TrioMobil | Monthly'!Y11:Y12)</f>
        <v>0.26885366495444241</v>
      </c>
      <c r="AO51" s="19">
        <f>'Cons TrioMobil | Monthly'!Z12/SUM('Cons TrioMobil | Monthly'!Z11:Z12)</f>
        <v>0.28939015166091214</v>
      </c>
      <c r="AP51" s="19">
        <f>'Cons TrioMobil | Monthly'!AA12/SUM('Cons TrioMobil | Monthly'!AA11:AA12)</f>
        <v>0.29330756796995083</v>
      </c>
      <c r="AQ51" s="19">
        <f>'Cons TrioMobil | Monthly'!AB12/SUM('Cons TrioMobil | Monthly'!AB11:AB12)</f>
        <v>0.30118740331634397</v>
      </c>
      <c r="AR51" s="19">
        <f>'Cons TrioMobil | Monthly'!AC12/SUM('Cons TrioMobil | Monthly'!AC11:AC12)</f>
        <v>0.32184251260346175</v>
      </c>
      <c r="AS51" s="19">
        <f>'Cons TrioMobil | Monthly'!AD12/SUM('Cons TrioMobil | Monthly'!AD11:AD12)</f>
        <v>0.34685618209037283</v>
      </c>
      <c r="AT51" s="19">
        <f>'Cons TrioMobil | Monthly'!AE12/SUM('Cons TrioMobil | Monthly'!AE11:AE12)</f>
        <v>0.36219276700979952</v>
      </c>
      <c r="AU51" s="19">
        <f>'Cons TrioMobil | Monthly'!AF12/SUM('Cons TrioMobil | Monthly'!AF11:AF12)</f>
        <v>0.38660400283465729</v>
      </c>
      <c r="AV51" s="19">
        <f>'Cons TrioMobil | Monthly'!AG12/SUM('Cons TrioMobil | Monthly'!AG11:AG12)</f>
        <v>0.39577936771407324</v>
      </c>
      <c r="AW51" s="19">
        <f>'Cons TrioMobil | Monthly'!AH12/SUM('Cons TrioMobil | Monthly'!AH11:AH12)</f>
        <v>0.39941514698053976</v>
      </c>
      <c r="AX51" s="19">
        <f>'Cons TrioMobil | Monthly'!AI12/SUM('Cons TrioMobil | Monthly'!AI11:AI12)</f>
        <v>0.40951184947176811</v>
      </c>
      <c r="AY51" s="19">
        <f>'Cons TrioMobil | Monthly'!AJ12/SUM('Cons TrioMobil | Monthly'!AJ11:AJ12)</f>
        <v>0.41174399107723791</v>
      </c>
      <c r="AZ51" s="19">
        <f>'Cons TrioMobil | Monthly'!AK12/SUM('Cons TrioMobil | Monthly'!AK11:AK12)</f>
        <v>0.42921570826272326</v>
      </c>
      <c r="BA51" s="19">
        <f>'Cons TrioMobil | Monthly'!AL12/SUM('Cons TrioMobil | Monthly'!AL11:AL12)</f>
        <v>0.437278013616828</v>
      </c>
      <c r="BB51" s="19">
        <f>'Cons TrioMobil | Monthly'!AM12/SUM('Cons TrioMobil | Monthly'!AM11:AM12)</f>
        <v>0.43070316679867354</v>
      </c>
      <c r="BC51" s="19">
        <f>'Cons TrioMobil | Monthly'!AN12/SUM('Cons TrioMobil | Monthly'!AN11:AN12)</f>
        <v>0.43457117709110826</v>
      </c>
      <c r="BD51" s="19">
        <f>'Cons TrioMobil | Monthly'!AO12/SUM('Cons TrioMobil | Monthly'!AO11:AO12)</f>
        <v>0.42864560479266339</v>
      </c>
      <c r="BE51" s="19">
        <f>'Cons TrioMobil | Monthly'!AP12/SUM('Cons TrioMobil | Monthly'!AP11:AP12)</f>
        <v>0.4334693684707206</v>
      </c>
      <c r="BF51" s="19">
        <f>'Cons TrioMobil | Monthly'!AQ12/SUM('Cons TrioMobil | Monthly'!AQ11:AQ12)</f>
        <v>0.43841001292247417</v>
      </c>
      <c r="BG51" s="19">
        <f>'Cons TrioMobil | Monthly'!AR12/SUM('Cons TrioMobil | Monthly'!AR11:AR12)</f>
        <v>0.44768567206994486</v>
      </c>
      <c r="BH51" s="19">
        <f>'Cons TrioMobil | Monthly'!AS12/SUM('Cons TrioMobil | Monthly'!AS11:AS12)</f>
        <v>0.44551237315428838</v>
      </c>
      <c r="BI51" s="19">
        <f>'Cons TrioMobil | Monthly'!AT12/SUM('Cons TrioMobil | Monthly'!AT11:AT12)</f>
        <v>0.48486958004706182</v>
      </c>
      <c r="BJ51" s="19">
        <f>'Cons TrioMobil | Monthly'!AU12/SUM('Cons TrioMobil | Monthly'!AU11:AU12)</f>
        <v>0.49362114687374919</v>
      </c>
      <c r="BK51" s="19">
        <f>'Cons TrioMobil | Monthly'!AV12/SUM('Cons TrioMobil | Monthly'!AV11:AV12)</f>
        <v>0.48465646608110635</v>
      </c>
      <c r="BL51" s="19">
        <f>'Cons TrioMobil | Monthly'!AW12/SUM('Cons TrioMobil | Monthly'!AW11:AW12)</f>
        <v>0.47822706265616938</v>
      </c>
      <c r="BM51" s="19">
        <f>'Cons TrioMobil | Monthly'!AX12/SUM('Cons TrioMobil | Monthly'!AX11:AX12)</f>
        <v>0.48920034399622925</v>
      </c>
      <c r="BN51" s="19">
        <f>'Cons TrioMobil | Monthly'!AY12/SUM('Cons TrioMobil | Monthly'!AY11:AY12)</f>
        <v>0.47388281528655601</v>
      </c>
      <c r="BO51" s="19">
        <f>'Cons TrioMobil | Monthly'!AZ12/SUM('Cons TrioMobil | Monthly'!AZ11:AZ12)</f>
        <v>0.4681571603680576</v>
      </c>
      <c r="BP51" s="19">
        <f>'Cons TrioMobil | Monthly'!BA12/SUM('Cons TrioMobil | Monthly'!BA11:BA12)</f>
        <v>0.46569816460157787</v>
      </c>
      <c r="BQ51" s="19">
        <f>'Cons TrioMobil | Monthly'!BB12/SUM('Cons TrioMobil | Monthly'!BB11:BB12)</f>
        <v>0.45621788740141639</v>
      </c>
      <c r="BR51" s="19">
        <f>'Cons TrioMobil | Monthly'!BC12/SUM('Cons TrioMobil | Monthly'!BC11:BC12)</f>
        <v>0.45199988966801319</v>
      </c>
      <c r="BS51" s="19">
        <f>'Cons TrioMobil | Monthly'!BD12/SUM('Cons TrioMobil | Monthly'!BD11:BD12)</f>
        <v>0.45294031078422342</v>
      </c>
      <c r="BT51" s="19">
        <f>'Cons TrioMobil | Monthly'!BE12/SUM('Cons TrioMobil | Monthly'!BE11:BE12)</f>
        <v>0.44958194136463198</v>
      </c>
      <c r="BU51" s="19">
        <f>'Cons TrioMobil | Monthly'!BF12/SUM('Cons TrioMobil | Monthly'!BF11:BF12)</f>
        <v>0.44114326398414466</v>
      </c>
      <c r="BV51" s="19">
        <f>'Cons TrioMobil | Monthly'!BG12/SUM('Cons TrioMobil | Monthly'!BG11:BG12)</f>
        <v>0.44321044269893117</v>
      </c>
      <c r="BW51" s="19">
        <f>'Cons TrioMobil | Monthly'!BH12/SUM('Cons TrioMobil | Monthly'!BH11:BH12)</f>
        <v>0.44073708384671811</v>
      </c>
      <c r="BX51" s="19">
        <f>'Cons TrioMobil | Monthly'!BI12/SUM('Cons TrioMobil | Monthly'!BI11:BI12)</f>
        <v>0.43988409876927698</v>
      </c>
      <c r="BY51" s="19">
        <f>'Cons TrioMobil | Monthly'!BJ12/SUM('Cons TrioMobil | Monthly'!BJ11:BJ12)</f>
        <v>0.42816833207885635</v>
      </c>
      <c r="BZ51" s="19">
        <f>'Cons TrioMobil | Monthly'!BK12/SUM('Cons TrioMobil | Monthly'!BK11:BK12)</f>
        <v>0.42160166928830184</v>
      </c>
      <c r="CA51" s="19">
        <f>'Cons TrioMobil | Monthly'!BL12/SUM('Cons TrioMobil | Monthly'!BL11:BL12)</f>
        <v>0.41179168725470883</v>
      </c>
      <c r="CB51" s="19">
        <f>'Cons TrioMobil | Monthly'!BM12/SUM('Cons TrioMobil | Monthly'!BM11:BM12)</f>
        <v>0.41517943789593692</v>
      </c>
      <c r="CC51" s="19">
        <f>'Cons TrioMobil | Monthly'!BN12/SUM('Cons TrioMobil | Monthly'!BN11:BN12)</f>
        <v>0.41364530041093311</v>
      </c>
      <c r="CD51" s="19">
        <f>'Cons TrioMobil | Monthly'!BO12/SUM('Cons TrioMobil | Monthly'!BO11:BO12)</f>
        <v>0.41565884018813931</v>
      </c>
      <c r="CE51" s="19">
        <f>'Cons TrioMobil | Monthly'!BP12/SUM('Cons TrioMobil | Monthly'!BP11:BP12)</f>
        <v>0.42110519567511095</v>
      </c>
      <c r="CF51" s="19">
        <f>'Cons TrioMobil | Monthly'!BQ12/SUM('Cons TrioMobil | Monthly'!BQ11:BQ12)</f>
        <v>0.43157439413479476</v>
      </c>
      <c r="CG51" s="19">
        <f>'Cons TrioMobil | Monthly'!BR12/SUM('Cons TrioMobil | Monthly'!BR11:BR12)</f>
        <v>0.43540237495836975</v>
      </c>
      <c r="CH51" s="19">
        <f>'Cons TrioMobil | Monthly'!BS12/SUM('Cons TrioMobil | Monthly'!BS11:BS12)</f>
        <v>0.44463701671577532</v>
      </c>
      <c r="CI51" s="19">
        <f>'Cons TrioMobil | Monthly'!BT12/SUM('Cons TrioMobil | Monthly'!BT11:BT12)</f>
        <v>0.44992174218566316</v>
      </c>
      <c r="CJ51" s="19">
        <f>'Cons TrioMobil | Monthly'!BU12/SUM('Cons TrioMobil | Monthly'!BU11:BU12)</f>
        <v>0.45208872051097526</v>
      </c>
      <c r="CK51" s="19">
        <f>'Cons TrioMobil | Monthly'!BV12/SUM('Cons TrioMobil | Monthly'!BV11:BV12)</f>
        <v>0.47018008064936617</v>
      </c>
    </row>
    <row r="52" spans="2:89" x14ac:dyDescent="0.2">
      <c r="B52" s="1" t="s">
        <v>36</v>
      </c>
      <c r="C52" s="15">
        <f>SUMIFS($AD52:$BT52,$AD$7:$BT$7,C$7)</f>
        <v>413384.86147816561</v>
      </c>
      <c r="D52" s="15">
        <f t="shared" ref="D52:G52" ca="1" si="71">+SUM(OFFSET(INDEX($AD52:$CL52,MATCH(D$8,$AD$8:$CL$8,0)),,,,-12))</f>
        <v>1177373.7975533991</v>
      </c>
      <c r="E52" s="15">
        <f t="shared" ca="1" si="71"/>
        <v>2254752.1171642281</v>
      </c>
      <c r="F52" s="15">
        <f t="shared" ca="1" si="71"/>
        <v>3460820.3940023109</v>
      </c>
      <c r="G52" s="15">
        <f t="shared" ca="1" si="71"/>
        <v>4050453.2350096707</v>
      </c>
      <c r="I52" s="15">
        <f t="shared" ref="I52:V52" si="72">SUMIFS($AD52:$BT52,$AD$5:$BT$5,I$5)</f>
        <v>73239.390018331818</v>
      </c>
      <c r="J52" s="15">
        <f t="shared" si="72"/>
        <v>76446.642113904803</v>
      </c>
      <c r="K52" s="15">
        <f t="shared" si="72"/>
        <v>113758.1722384094</v>
      </c>
      <c r="L52" s="15">
        <f t="shared" si="72"/>
        <v>149940.65710751957</v>
      </c>
      <c r="M52" s="15">
        <f t="shared" si="72"/>
        <v>190770.59806471621</v>
      </c>
      <c r="N52" s="15">
        <f t="shared" si="72"/>
        <v>268536.57798981102</v>
      </c>
      <c r="O52" s="15">
        <f t="shared" si="72"/>
        <v>333348.31230311241</v>
      </c>
      <c r="P52" s="15">
        <f t="shared" si="72"/>
        <v>384718.30919575942</v>
      </c>
      <c r="Q52" s="15">
        <f t="shared" si="72"/>
        <v>430396.16002724576</v>
      </c>
      <c r="R52" s="15">
        <f t="shared" si="72"/>
        <v>535861.13586112298</v>
      </c>
      <c r="S52" s="15">
        <f t="shared" si="72"/>
        <v>597724.09191817918</v>
      </c>
      <c r="T52" s="15">
        <f t="shared" si="72"/>
        <v>690770.72935767972</v>
      </c>
      <c r="U52" s="15">
        <f t="shared" si="72"/>
        <v>871282.16257071437</v>
      </c>
      <c r="V52" s="15">
        <f t="shared" si="72"/>
        <v>869887.1841549587</v>
      </c>
      <c r="W52" s="15">
        <f>SUMIFS($AD52:$BV52,$AD$5:$BV$5,W$5)</f>
        <v>837571.59812544077</v>
      </c>
      <c r="X52" s="15">
        <f>SUMIFS($AD52:$BY52,$AD$5:$BY$5,X$5)</f>
        <v>882079.44915119768</v>
      </c>
      <c r="Y52" s="15">
        <f>SUMIFS($AD52:$CL52,$AD$5:$CL$5,Y$5)</f>
        <v>854815.18259684788</v>
      </c>
      <c r="Z52" s="15">
        <f>SUMIFS($AD52:$CL52,$AD$5:$CL$5,Z$5)</f>
        <v>917902.36354601686</v>
      </c>
      <c r="AA52" s="15">
        <f>SUMIFS($AD52:$CL52,$AD$5:$CL$5,AA$5)</f>
        <v>994574.58173371688</v>
      </c>
      <c r="AB52" s="15">
        <f>SUMIFS($AD52:$CL52,$AD$5:$CL$5,AB$5)</f>
        <v>1283161.1071330889</v>
      </c>
      <c r="AD52" s="15">
        <f>'Cons TrioMobil | Monthly'!O256*-1*AD51</f>
        <v>21591.951673481646</v>
      </c>
      <c r="AE52" s="15">
        <f>'Cons TrioMobil | Monthly'!P256*-1*AE51</f>
        <v>23552.103497708664</v>
      </c>
      <c r="AF52" s="15">
        <f>'Cons TrioMobil | Monthly'!Q256*-1*AF51</f>
        <v>28095.334847141516</v>
      </c>
      <c r="AG52" s="15">
        <f>'Cons TrioMobil | Monthly'!R256*-1*AG51</f>
        <v>23758.912712302325</v>
      </c>
      <c r="AH52" s="15">
        <f>'Cons TrioMobil | Monthly'!S256*-1*AH51</f>
        <v>23078.889785890246</v>
      </c>
      <c r="AI52" s="15">
        <f>'Cons TrioMobil | Monthly'!T256*-1*AI51</f>
        <v>29608.83961571223</v>
      </c>
      <c r="AJ52" s="15">
        <f>'Cons TrioMobil | Monthly'!U256*-1*AJ51</f>
        <v>27862.941897285364</v>
      </c>
      <c r="AK52" s="15">
        <f>'Cons TrioMobil | Monthly'!V256*-1*AK51</f>
        <v>33818.944575898029</v>
      </c>
      <c r="AL52" s="15">
        <f>'Cons TrioMobil | Monthly'!W256*-1*AL51</f>
        <v>52076.285765226014</v>
      </c>
      <c r="AM52" s="15">
        <f>'Cons TrioMobil | Monthly'!X256*-1*AM51</f>
        <v>45460.685327096711</v>
      </c>
      <c r="AN52" s="15">
        <f>'Cons TrioMobil | Monthly'!Y256*-1*AN51</f>
        <v>49805.030733749183</v>
      </c>
      <c r="AO52" s="15">
        <f>'Cons TrioMobil | Monthly'!Z256*-1*AO51</f>
        <v>54674.941046673659</v>
      </c>
      <c r="AP52" s="15">
        <f>'Cons TrioMobil | Monthly'!AA256*-1*AP51</f>
        <v>50925.602857402104</v>
      </c>
      <c r="AQ52" s="15">
        <f>'Cons TrioMobil | Monthly'!AB256*-1*AQ51</f>
        <v>62905.75520290764</v>
      </c>
      <c r="AR52" s="15">
        <f>'Cons TrioMobil | Monthly'!AC256*-1*AR51</f>
        <v>76939.240004406442</v>
      </c>
      <c r="AS52" s="15">
        <f>'Cons TrioMobil | Monthly'!AD256*-1*AS51</f>
        <v>65413.689836445621</v>
      </c>
      <c r="AT52" s="15">
        <f>'Cons TrioMobil | Monthly'!AE256*-1*AT51</f>
        <v>75754.602197359607</v>
      </c>
      <c r="AU52" s="15">
        <f>'Cons TrioMobil | Monthly'!AF256*-1*AU51</f>
        <v>127368.2859560058</v>
      </c>
      <c r="AV52" s="15">
        <f>'Cons TrioMobil | Monthly'!AG256*-1*AV51</f>
        <v>91525.468533109757</v>
      </c>
      <c r="AW52" s="15">
        <f>'Cons TrioMobil | Monthly'!AH256*-1*AW51</f>
        <v>114668.66676829237</v>
      </c>
      <c r="AX52" s="15">
        <f>'Cons TrioMobil | Monthly'!AI256*-1*AX51</f>
        <v>127154.17700171028</v>
      </c>
      <c r="AY52" s="15">
        <f>'Cons TrioMobil | Monthly'!AJ256*-1*AY51</f>
        <v>110739.36476000954</v>
      </c>
      <c r="AZ52" s="15">
        <f>'Cons TrioMobil | Monthly'!AK256*-1*AZ51</f>
        <v>119291.84418804648</v>
      </c>
      <c r="BA52" s="15">
        <f>'Cons TrioMobil | Monthly'!AL256*-1*BA51</f>
        <v>154687.10024770338</v>
      </c>
      <c r="BB52" s="15">
        <f>'Cons TrioMobil | Monthly'!AM256*-1*BB51</f>
        <v>137307.46487496415</v>
      </c>
      <c r="BC52" s="15">
        <f>'Cons TrioMobil | Monthly'!AN256*-1*BC51</f>
        <v>125063.1031964928</v>
      </c>
      <c r="BD52" s="15">
        <f>'Cons TrioMobil | Monthly'!AO256*-1*BD51</f>
        <v>168025.59195578875</v>
      </c>
      <c r="BE52" s="15">
        <f>'Cons TrioMobil | Monthly'!AP256*-1*BE51</f>
        <v>205954.5652450124</v>
      </c>
      <c r="BF52" s="15">
        <f>'Cons TrioMobil | Monthly'!AQ256*-1*BF51</f>
        <v>140850.43353210742</v>
      </c>
      <c r="BG52" s="15">
        <f>'Cons TrioMobil | Monthly'!AR256*-1*BG51</f>
        <v>189056.13708400325</v>
      </c>
      <c r="BH52" s="15">
        <f>'Cons TrioMobil | Monthly'!AS256*-1*BH51</f>
        <v>181995.93325204906</v>
      </c>
      <c r="BI52" s="15">
        <f>'Cons TrioMobil | Monthly'!AT256*-1*BI51</f>
        <v>217297.07735364916</v>
      </c>
      <c r="BJ52" s="15">
        <f>'Cons TrioMobil | Monthly'!AU256*-1*BJ51</f>
        <v>198431.08131248099</v>
      </c>
      <c r="BK52" s="15">
        <f>'Cons TrioMobil | Monthly'!AV256*-1*BK51</f>
        <v>214933.88095970303</v>
      </c>
      <c r="BL52" s="15">
        <f>'Cons TrioMobil | Monthly'!AW256*-1*BL51</f>
        <v>211893.64639310597</v>
      </c>
      <c r="BM52" s="15">
        <f>'Cons TrioMobil | Monthly'!AX256*-1*BM51</f>
        <v>263943.20200487075</v>
      </c>
      <c r="BN52" s="15">
        <f>'Cons TrioMobil | Monthly'!AY256*-1*BN51</f>
        <v>244216.92408677522</v>
      </c>
      <c r="BO52" s="15">
        <f>'Cons TrioMobil | Monthly'!AZ256*-1*BO51</f>
        <v>284352.39820045233</v>
      </c>
      <c r="BP52" s="15">
        <f>'Cons TrioMobil | Monthly'!BA256*-1*BP51</f>
        <v>342712.84028348688</v>
      </c>
      <c r="BQ52" s="15">
        <f>'Cons TrioMobil | Monthly'!BB256*-1*BQ51</f>
        <v>289555.32170122978</v>
      </c>
      <c r="BR52" s="15">
        <f>'Cons TrioMobil | Monthly'!BC256*-1*BR51</f>
        <v>280008.62367253611</v>
      </c>
      <c r="BS52" s="15">
        <f>'Cons TrioMobil | Monthly'!BD256*-1*BS51</f>
        <v>300323.23878119281</v>
      </c>
      <c r="BT52" s="15">
        <f>'Cons TrioMobil | Monthly'!BE256*-1*BT51</f>
        <v>283470.10282206099</v>
      </c>
      <c r="BU52" s="15">
        <f>'Cons TrioMobil | Monthly'!BF256*-1*BU51</f>
        <v>259156.88452938927</v>
      </c>
      <c r="BV52" s="15">
        <f>'Cons TrioMobil | Monthly'!BG256*-1*BV51</f>
        <v>294944.61077399045</v>
      </c>
      <c r="BW52" s="15">
        <f>'Cons TrioMobil | Monthly'!BH256*-1*BW51</f>
        <v>267268.63459575409</v>
      </c>
      <c r="BX52" s="15">
        <f>'Cons TrioMobil | Monthly'!BI256*-1*BX51</f>
        <v>300873.15171030042</v>
      </c>
      <c r="BY52" s="15">
        <f>'Cons TrioMobil | Monthly'!BJ256*-1*BY51</f>
        <v>313937.66284514312</v>
      </c>
      <c r="BZ52" s="15">
        <f>'Cons TrioMobil | Monthly'!BK256*-1*BZ51</f>
        <v>255043.49983125637</v>
      </c>
      <c r="CA52" s="15">
        <f>'Cons TrioMobil | Monthly'!BL256*-1*CA51</f>
        <v>293148.7173444833</v>
      </c>
      <c r="CB52" s="15">
        <f>'Cons TrioMobil | Monthly'!BM256*-1*CB51</f>
        <v>306622.96542110824</v>
      </c>
      <c r="CC52" s="15">
        <f>'Cons TrioMobil | Monthly'!BN256*-1*CC51</f>
        <v>284480.01172800298</v>
      </c>
      <c r="CD52" s="15">
        <f>'Cons TrioMobil | Monthly'!BO256*-1*CD51</f>
        <v>312480.42943959596</v>
      </c>
      <c r="CE52" s="15">
        <f>'Cons TrioMobil | Monthly'!BP256*-1*CE51</f>
        <v>320941.92237841798</v>
      </c>
      <c r="CF52" s="15">
        <f>'Cons TrioMobil | Monthly'!BQ256*-1*CF51</f>
        <v>311271.65599172679</v>
      </c>
      <c r="CG52" s="15">
        <f>'Cons TrioMobil | Monthly'!BR256*-1*CG51</f>
        <v>322718.38892116025</v>
      </c>
      <c r="CH52" s="15">
        <f>'Cons TrioMobil | Monthly'!BS256*-1*CH51</f>
        <v>360584.5368208299</v>
      </c>
      <c r="CI52" s="15">
        <f>'Cons TrioMobil | Monthly'!BT256*-1*CI51</f>
        <v>379138.96605632163</v>
      </c>
      <c r="CJ52" s="15">
        <f>'Cons TrioMobil | Monthly'!BU256*-1*CJ51</f>
        <v>424192.72984202247</v>
      </c>
      <c r="CK52" s="15">
        <f>'Cons TrioMobil | Monthly'!BV256*-1*CK51</f>
        <v>479829.41123474488</v>
      </c>
    </row>
    <row r="53" spans="2:89" x14ac:dyDescent="0.2">
      <c r="B53" s="1" t="s">
        <v>37</v>
      </c>
      <c r="C53" s="15">
        <f>C52/C26</f>
        <v>7655.2752125586221</v>
      </c>
      <c r="D53" s="15">
        <f ca="1">D52/D26</f>
        <v>15491.760494123673</v>
      </c>
      <c r="E53" s="15">
        <f ca="1">E52/E26</f>
        <v>21473.829687278361</v>
      </c>
      <c r="F53" s="15">
        <f ca="1">F52/F26</f>
        <v>37617.612978285986</v>
      </c>
      <c r="G53" s="15">
        <f ca="1">G52/G26</f>
        <v>42636.349842207062</v>
      </c>
      <c r="I53" s="53">
        <f t="shared" ref="I53:AB53" si="73">I52/I26</f>
        <v>6658.1263653028927</v>
      </c>
      <c r="J53" s="53">
        <f t="shared" si="73"/>
        <v>8494.0713459894232</v>
      </c>
      <c r="K53" s="53">
        <f t="shared" si="73"/>
        <v>8125.5837313149577</v>
      </c>
      <c r="L53" s="53">
        <f t="shared" si="73"/>
        <v>7497.0328553759782</v>
      </c>
      <c r="M53" s="53">
        <f t="shared" si="73"/>
        <v>13626.471290336873</v>
      </c>
      <c r="N53" s="53">
        <f t="shared" si="73"/>
        <v>12206.208090445956</v>
      </c>
      <c r="O53" s="53">
        <f t="shared" si="73"/>
        <v>20834.269518944526</v>
      </c>
      <c r="P53" s="53">
        <f t="shared" si="73"/>
        <v>16029.92954982331</v>
      </c>
      <c r="Q53" s="53">
        <f t="shared" si="73"/>
        <v>16553.698462586377</v>
      </c>
      <c r="R53" s="53">
        <f t="shared" si="73"/>
        <v>21434.445434444919</v>
      </c>
      <c r="S53" s="53">
        <f t="shared" si="73"/>
        <v>25988.003996442574</v>
      </c>
      <c r="T53" s="53">
        <f t="shared" si="73"/>
        <v>22282.926753473541</v>
      </c>
      <c r="U53" s="53">
        <f t="shared" si="73"/>
        <v>39603.7346623052</v>
      </c>
      <c r="V53" s="53">
        <f t="shared" si="73"/>
        <v>33457.199390575333</v>
      </c>
      <c r="W53" s="53">
        <f t="shared" si="73"/>
        <v>44082.715690812671</v>
      </c>
      <c r="X53" s="53">
        <f t="shared" si="73"/>
        <v>35283.177966047908</v>
      </c>
      <c r="Y53" s="53">
        <f t="shared" si="73"/>
        <v>37165.877504210781</v>
      </c>
      <c r="Z53" s="53">
        <f t="shared" si="73"/>
        <v>38245.931814417367</v>
      </c>
      <c r="AA53" s="53">
        <f t="shared" si="73"/>
        <v>36836.095619767293</v>
      </c>
      <c r="AB53" s="53">
        <f t="shared" si="73"/>
        <v>61102.909863480425</v>
      </c>
      <c r="AD53" s="53">
        <f t="shared" ref="AD53:CK53" si="74">AD52/AD26</f>
        <v>7197.3172244938823</v>
      </c>
      <c r="AE53" s="53">
        <f t="shared" si="74"/>
        <v>7850.7011659028876</v>
      </c>
      <c r="AF53" s="53">
        <f t="shared" si="74"/>
        <v>5619.0669694283033</v>
      </c>
      <c r="AG53" s="53">
        <f t="shared" si="74"/>
        <v>7919.6375707674415</v>
      </c>
      <c r="AH53" s="53">
        <f t="shared" si="74"/>
        <v>11539.444892945123</v>
      </c>
      <c r="AI53" s="53">
        <f t="shared" si="74"/>
        <v>7402.2099039280574</v>
      </c>
      <c r="AJ53" s="53">
        <f t="shared" si="74"/>
        <v>6965.7354743213409</v>
      </c>
      <c r="AK53" s="53">
        <f t="shared" si="74"/>
        <v>8454.7361439745073</v>
      </c>
      <c r="AL53" s="53">
        <f t="shared" si="74"/>
        <v>8679.3809608710017</v>
      </c>
      <c r="AM53" s="53">
        <f t="shared" si="74"/>
        <v>15153.561775698903</v>
      </c>
      <c r="AN53" s="53">
        <f t="shared" si="74"/>
        <v>8300.8384556248639</v>
      </c>
      <c r="AO53" s="53">
        <f t="shared" si="74"/>
        <v>4970.4491860612416</v>
      </c>
      <c r="AP53" s="53">
        <f t="shared" si="74"/>
        <v>16975.200952467367</v>
      </c>
      <c r="AQ53" s="53">
        <f t="shared" si="74"/>
        <v>10484.292533817939</v>
      </c>
      <c r="AR53" s="53">
        <f t="shared" si="74"/>
        <v>15387.848000881288</v>
      </c>
      <c r="AS53" s="53">
        <f t="shared" si="74"/>
        <v>16353.422459111405</v>
      </c>
      <c r="AT53" s="53">
        <f t="shared" si="74"/>
        <v>8417.1780219288448</v>
      </c>
      <c r="AU53" s="53">
        <f t="shared" si="74"/>
        <v>14152.031772889533</v>
      </c>
      <c r="AV53" s="53">
        <f t="shared" si="74"/>
        <v>18305.093706621952</v>
      </c>
      <c r="AW53" s="53">
        <f t="shared" si="74"/>
        <v>16381.238109756054</v>
      </c>
      <c r="AX53" s="53">
        <f t="shared" si="74"/>
        <v>31788.544250427571</v>
      </c>
      <c r="AY53" s="53">
        <f t="shared" si="74"/>
        <v>22147.872952001908</v>
      </c>
      <c r="AZ53" s="53">
        <f t="shared" si="74"/>
        <v>11929.184418804649</v>
      </c>
      <c r="BA53" s="53">
        <f t="shared" si="74"/>
        <v>17187.455583078154</v>
      </c>
      <c r="BB53" s="53">
        <f t="shared" si="74"/>
        <v>34326.866218741037</v>
      </c>
      <c r="BC53" s="53">
        <f t="shared" si="74"/>
        <v>20843.850532748798</v>
      </c>
      <c r="BD53" s="53">
        <f t="shared" si="74"/>
        <v>10501.599497236797</v>
      </c>
      <c r="BE53" s="53">
        <f t="shared" si="74"/>
        <v>22883.840582779158</v>
      </c>
      <c r="BF53" s="53">
        <f t="shared" si="74"/>
        <v>15650.048170234157</v>
      </c>
      <c r="BG53" s="53">
        <f t="shared" si="74"/>
        <v>27008.019583429035</v>
      </c>
      <c r="BH53" s="53">
        <f t="shared" si="74"/>
        <v>22749.491656506132</v>
      </c>
      <c r="BI53" s="53">
        <f t="shared" si="74"/>
        <v>36216.179558941527</v>
      </c>
      <c r="BJ53" s="53">
        <f t="shared" si="74"/>
        <v>22047.897923608998</v>
      </c>
      <c r="BK53" s="53">
        <f t="shared" si="74"/>
        <v>35822.313493283837</v>
      </c>
      <c r="BL53" s="53">
        <f t="shared" si="74"/>
        <v>21189.364639310596</v>
      </c>
      <c r="BM53" s="53">
        <f t="shared" si="74"/>
        <v>17596.213466991383</v>
      </c>
      <c r="BN53" s="53">
        <f t="shared" si="74"/>
        <v>40702.820681129204</v>
      </c>
      <c r="BO53" s="53">
        <f t="shared" si="74"/>
        <v>23696.033183371026</v>
      </c>
      <c r="BP53" s="53">
        <f t="shared" si="74"/>
        <v>85678.210070871719</v>
      </c>
      <c r="BQ53" s="53">
        <f t="shared" si="74"/>
        <v>32172.813522358865</v>
      </c>
      <c r="BR53" s="53">
        <f t="shared" si="74"/>
        <v>35001.077959067014</v>
      </c>
      <c r="BS53" s="53">
        <f t="shared" si="74"/>
        <v>33369.248753465865</v>
      </c>
      <c r="BT53" s="53">
        <f t="shared" si="74"/>
        <v>47245.017137010167</v>
      </c>
      <c r="BU53" s="53">
        <f t="shared" si="74"/>
        <v>37022.412075627035</v>
      </c>
      <c r="BV53" s="53">
        <f t="shared" si="74"/>
        <v>49157.435128998412</v>
      </c>
      <c r="BW53" s="53">
        <f t="shared" si="74"/>
        <v>66817.158648938523</v>
      </c>
      <c r="BX53" s="53">
        <f t="shared" si="74"/>
        <v>30087.315171030041</v>
      </c>
      <c r="BY53" s="53">
        <f t="shared" si="74"/>
        <v>28539.787531376645</v>
      </c>
      <c r="BZ53" s="53">
        <f t="shared" si="74"/>
        <v>42507.249971876059</v>
      </c>
      <c r="CA53" s="53">
        <f t="shared" si="74"/>
        <v>97716.239114827767</v>
      </c>
      <c r="CB53" s="53">
        <f t="shared" si="74"/>
        <v>21901.640387222018</v>
      </c>
      <c r="CC53" s="53">
        <f t="shared" si="74"/>
        <v>47413.335288000497</v>
      </c>
      <c r="CD53" s="53">
        <f t="shared" si="74"/>
        <v>39060.053679949495</v>
      </c>
      <c r="CE53" s="53">
        <f t="shared" si="74"/>
        <v>32094.192237841798</v>
      </c>
      <c r="CF53" s="53">
        <f t="shared" si="74"/>
        <v>51878.609331954467</v>
      </c>
      <c r="CG53" s="53">
        <f t="shared" si="74"/>
        <v>53786.398153526708</v>
      </c>
      <c r="CH53" s="53">
        <f t="shared" si="74"/>
        <v>24038.969121388662</v>
      </c>
      <c r="CI53" s="53">
        <f t="shared" si="74"/>
        <v>94784.741514080408</v>
      </c>
      <c r="CJ53" s="53">
        <f t="shared" si="74"/>
        <v>106048.18246050562</v>
      </c>
      <c r="CK53" s="53">
        <f t="shared" si="74"/>
        <v>36909.954710364989</v>
      </c>
    </row>
    <row r="55" spans="2:89" x14ac:dyDescent="0.2">
      <c r="B55" s="20" t="s">
        <v>38</v>
      </c>
      <c r="C55" s="56">
        <f>C49/C52</f>
        <v>3.2118061170033569</v>
      </c>
      <c r="D55" s="56">
        <f t="shared" ref="D55:F55" ca="1" si="75">D49/D52</f>
        <v>3.9720691768214764</v>
      </c>
      <c r="E55" s="56">
        <f t="shared" ca="1" si="75"/>
        <v>3.6946407732443056</v>
      </c>
      <c r="F55" s="56">
        <f t="shared" ca="1" si="75"/>
        <v>2.2084027143103464</v>
      </c>
      <c r="G55" s="57">
        <f ca="1">G49/G52</f>
        <v>3.2512478952431256</v>
      </c>
      <c r="I55" s="58">
        <f t="shared" ref="I55:AB55" si="76">I49/I52</f>
        <v>3.2206380470963092</v>
      </c>
      <c r="J55" s="56">
        <f t="shared" si="76"/>
        <v>1.3102657913882212</v>
      </c>
      <c r="K55" s="56">
        <f t="shared" si="76"/>
        <v>4.9896308547751742</v>
      </c>
      <c r="L55" s="56">
        <f t="shared" si="76"/>
        <v>3.2473820804569598</v>
      </c>
      <c r="M55" s="56">
        <f t="shared" si="76"/>
        <v>3.3077716558020329</v>
      </c>
      <c r="N55" s="56">
        <f t="shared" si="76"/>
        <v>6.0520220559225022</v>
      </c>
      <c r="O55" s="56">
        <f t="shared" si="76"/>
        <v>2.9982259497888659</v>
      </c>
      <c r="P55" s="56">
        <f t="shared" si="76"/>
        <v>3.6525144321924152</v>
      </c>
      <c r="Q55" s="56">
        <f t="shared" si="76"/>
        <v>1.4995545337306184</v>
      </c>
      <c r="R55" s="56">
        <f t="shared" si="76"/>
        <v>3.2741379132031758</v>
      </c>
      <c r="S55" s="56">
        <f t="shared" si="76"/>
        <v>6.1171424261606058</v>
      </c>
      <c r="T55" s="56">
        <f t="shared" si="76"/>
        <v>3.3733024748505884</v>
      </c>
      <c r="U55" s="56">
        <f t="shared" si="76"/>
        <v>1.542625869696042</v>
      </c>
      <c r="V55" s="56">
        <f t="shared" si="76"/>
        <v>2.2270507171657874</v>
      </c>
      <c r="W55" s="56">
        <f t="shared" si="76"/>
        <v>2.3872388715597506</v>
      </c>
      <c r="X55" s="56">
        <f t="shared" si="76"/>
        <v>2.6820301872632348</v>
      </c>
      <c r="Y55" s="56">
        <f t="shared" si="76"/>
        <v>2.5429417271063137</v>
      </c>
      <c r="Z55" s="56">
        <f t="shared" si="76"/>
        <v>3.2646388203118075</v>
      </c>
      <c r="AA55" s="56">
        <f t="shared" si="76"/>
        <v>3.5290808656921038</v>
      </c>
      <c r="AB55" s="56">
        <f t="shared" si="76"/>
        <v>3.4650079256702959</v>
      </c>
      <c r="AD55" s="58">
        <f>AD49/AD52</f>
        <v>4.8624725739523589</v>
      </c>
      <c r="AE55" s="56">
        <f t="shared" ref="AE55:CK55" si="77">AE49/AE52</f>
        <v>1.7570963865399691</v>
      </c>
      <c r="AF55" s="56">
        <f t="shared" si="77"/>
        <v>3.0901237854840553</v>
      </c>
      <c r="AG55" s="56">
        <f t="shared" si="77"/>
        <v>1.4589167042687277</v>
      </c>
      <c r="AH55" s="56">
        <f t="shared" si="77"/>
        <v>1.8759796709552454</v>
      </c>
      <c r="AI55" s="56">
        <f t="shared" si="77"/>
        <v>0.75510144831955817</v>
      </c>
      <c r="AJ55" s="56">
        <f t="shared" si="77"/>
        <v>0.55566501425967763</v>
      </c>
      <c r="AK55" s="56">
        <f t="shared" si="77"/>
        <v>4.0281430577174291</v>
      </c>
      <c r="AL55" s="56">
        <f t="shared" si="77"/>
        <v>8.0683741229440606</v>
      </c>
      <c r="AM55" s="56">
        <f t="shared" si="77"/>
        <v>1.1974424909525914</v>
      </c>
      <c r="AN55" s="56">
        <f t="shared" si="77"/>
        <v>2.0442461217109078</v>
      </c>
      <c r="AO55" s="56">
        <f t="shared" si="77"/>
        <v>6.0757945043927997</v>
      </c>
      <c r="AP55" s="56">
        <f t="shared" si="77"/>
        <v>1.2245371801055323</v>
      </c>
      <c r="AQ55" s="56">
        <f t="shared" si="77"/>
        <v>2.1560468466075484</v>
      </c>
      <c r="AR55" s="56">
        <f t="shared" si="77"/>
        <v>5.2616921301992514</v>
      </c>
      <c r="AS55" s="56">
        <f t="shared" si="77"/>
        <v>8.9375332248638877</v>
      </c>
      <c r="AT55" s="56">
        <f t="shared" si="77"/>
        <v>6.2948822802049209</v>
      </c>
      <c r="AU55" s="56">
        <f t="shared" si="77"/>
        <v>4.4464216854420622</v>
      </c>
      <c r="AV55" s="56">
        <f t="shared" si="77"/>
        <v>4.3382087038689177</v>
      </c>
      <c r="AW55" s="56">
        <f t="shared" si="77"/>
        <v>1.3025378492296384</v>
      </c>
      <c r="AX55" s="56">
        <f t="shared" si="77"/>
        <v>3.7318549463572648</v>
      </c>
      <c r="AY55" s="56">
        <f t="shared" si="77"/>
        <v>1.9643344699521272</v>
      </c>
      <c r="AZ55" s="56">
        <f t="shared" si="77"/>
        <v>4.5117909976067425</v>
      </c>
      <c r="BA55" s="56">
        <f t="shared" si="77"/>
        <v>4.2362234252812501</v>
      </c>
      <c r="BB55" s="56">
        <f t="shared" si="77"/>
        <v>0.79849376624699964</v>
      </c>
      <c r="BC55" s="56">
        <f t="shared" si="77"/>
        <v>1.828519870433859</v>
      </c>
      <c r="BD55" s="56">
        <f t="shared" si="77"/>
        <v>1.8344426373510518</v>
      </c>
      <c r="BE55" s="56">
        <f t="shared" si="77"/>
        <v>2.3819993667270212</v>
      </c>
      <c r="BF55" s="56">
        <f t="shared" si="77"/>
        <v>3.5145487460532991</v>
      </c>
      <c r="BG55" s="56">
        <f t="shared" si="77"/>
        <v>4.0877216204117941</v>
      </c>
      <c r="BH55" s="56">
        <f t="shared" si="77"/>
        <v>2.1567191983073255</v>
      </c>
      <c r="BI55" s="56">
        <f t="shared" si="77"/>
        <v>10.952320769671033</v>
      </c>
      <c r="BJ55" s="56">
        <f t="shared" si="77"/>
        <v>4.5211828421854356</v>
      </c>
      <c r="BK55" s="56">
        <f t="shared" si="77"/>
        <v>1.7300140540286166</v>
      </c>
      <c r="BL55" s="56">
        <f t="shared" si="77"/>
        <v>2.9133754582267581</v>
      </c>
      <c r="BM55" s="56">
        <f t="shared" si="77"/>
        <v>4.9701943209137749</v>
      </c>
      <c r="BN55" s="56">
        <f t="shared" si="77"/>
        <v>0.54205606276039564</v>
      </c>
      <c r="BO55" s="56">
        <f t="shared" si="77"/>
        <v>1.5755562883825061</v>
      </c>
      <c r="BP55" s="56">
        <f t="shared" si="77"/>
        <v>2.2191098475184079</v>
      </c>
      <c r="BQ55" s="56">
        <f t="shared" si="77"/>
        <v>1.7922282992654659</v>
      </c>
      <c r="BR55" s="56">
        <f t="shared" si="77"/>
        <v>2.3734362463145415</v>
      </c>
      <c r="BS55" s="56">
        <f t="shared" si="77"/>
        <v>2.5189190943443416</v>
      </c>
      <c r="BT55" s="56">
        <f t="shared" si="77"/>
        <v>1.6961216450034375</v>
      </c>
      <c r="BU55" s="56">
        <f t="shared" si="77"/>
        <v>1.6529831121792731</v>
      </c>
      <c r="BV55" s="56">
        <f t="shared" si="77"/>
        <v>3.6767507396823613</v>
      </c>
      <c r="BW55" s="56">
        <f t="shared" si="77"/>
        <v>1.6590207853827914</v>
      </c>
      <c r="BX55" s="56">
        <f t="shared" si="77"/>
        <v>2.0826846419058707</v>
      </c>
      <c r="BY55" s="56">
        <f t="shared" si="77"/>
        <v>4.1194338109390101</v>
      </c>
      <c r="BZ55" s="56">
        <f t="shared" si="77"/>
        <v>0.84815372730726957</v>
      </c>
      <c r="CA55" s="56">
        <f t="shared" si="77"/>
        <v>0.67045232785373488</v>
      </c>
      <c r="CB55" s="56">
        <f t="shared" si="77"/>
        <v>5.9025354516441064</v>
      </c>
      <c r="CC55" s="56">
        <f t="shared" si="77"/>
        <v>3.0481090023396202</v>
      </c>
      <c r="CD55" s="56">
        <f t="shared" si="77"/>
        <v>2.1152827292634249</v>
      </c>
      <c r="CE55" s="56">
        <f t="shared" si="77"/>
        <v>4.4946899455459794</v>
      </c>
      <c r="CF55" s="56">
        <f t="shared" si="77"/>
        <v>3.5184659022182583</v>
      </c>
      <c r="CG55" s="56">
        <f t="shared" si="77"/>
        <v>2.3135954256870281</v>
      </c>
      <c r="CH55" s="56">
        <f t="shared" si="77"/>
        <v>4.6072971697537186</v>
      </c>
      <c r="CI55" s="56">
        <f t="shared" si="77"/>
        <v>1.9016338226481395</v>
      </c>
      <c r="CJ55" s="56">
        <f t="shared" si="77"/>
        <v>1.5378412881675558</v>
      </c>
      <c r="CK55" s="57">
        <f t="shared" si="77"/>
        <v>6.3226628552769144</v>
      </c>
    </row>
    <row r="56" spans="2:89" x14ac:dyDescent="0.2">
      <c r="B56" s="28" t="s">
        <v>39</v>
      </c>
      <c r="C56" s="59">
        <f>C44/C52*12</f>
        <v>7.7083346808080559</v>
      </c>
      <c r="D56" s="59">
        <f ca="1">(D52/D44)*12</f>
        <v>15.105477102494252</v>
      </c>
      <c r="E56" s="59">
        <f t="shared" ref="E56:F56" ca="1" si="78">(E52/E44)*12</f>
        <v>16.239738497584252</v>
      </c>
      <c r="F56" s="59">
        <f t="shared" ca="1" si="78"/>
        <v>27.168957731849723</v>
      </c>
      <c r="G56" s="60">
        <f ca="1">(G52/G44)*12</f>
        <v>18.454452546600805</v>
      </c>
      <c r="I56" s="61">
        <f t="shared" ref="I56:AB56" si="79">(I52/I44)*12</f>
        <v>18.629848844422405</v>
      </c>
      <c r="J56" s="59">
        <f t="shared" si="79"/>
        <v>45.792235739002422</v>
      </c>
      <c r="K56" s="59">
        <f t="shared" si="79"/>
        <v>12.024937664993558</v>
      </c>
      <c r="L56" s="59">
        <f t="shared" si="79"/>
        <v>18.476421472263905</v>
      </c>
      <c r="M56" s="59">
        <f t="shared" si="79"/>
        <v>18.13909974552093</v>
      </c>
      <c r="N56" s="59">
        <f t="shared" si="79"/>
        <v>9.9140418599902596</v>
      </c>
      <c r="O56" s="59">
        <f t="shared" si="79"/>
        <v>20.011833999443965</v>
      </c>
      <c r="P56" s="59">
        <f t="shared" si="79"/>
        <v>16.427039814319119</v>
      </c>
      <c r="Q56" s="59">
        <f t="shared" si="79"/>
        <v>40.01188262939057</v>
      </c>
      <c r="R56" s="59">
        <f t="shared" si="79"/>
        <v>18.325434538980797</v>
      </c>
      <c r="S56" s="59">
        <f t="shared" si="79"/>
        <v>9.8085013916634765</v>
      </c>
      <c r="T56" s="59">
        <f t="shared" si="79"/>
        <v>17.786723973709933</v>
      </c>
      <c r="U56" s="59">
        <f t="shared" si="79"/>
        <v>38.894719178942822</v>
      </c>
      <c r="V56" s="59">
        <f t="shared" si="79"/>
        <v>26.941460981345692</v>
      </c>
      <c r="W56" s="59">
        <f t="shared" si="79"/>
        <v>25.133638998093971</v>
      </c>
      <c r="X56" s="59">
        <f t="shared" si="79"/>
        <v>22.371112855081051</v>
      </c>
      <c r="Y56" s="59">
        <f t="shared" si="79"/>
        <v>23.59472077571975</v>
      </c>
      <c r="Z56" s="59">
        <f t="shared" si="79"/>
        <v>18.378755906072747</v>
      </c>
      <c r="AA56" s="59">
        <f t="shared" si="79"/>
        <v>17.001593979692821</v>
      </c>
      <c r="AB56" s="59">
        <f t="shared" si="79"/>
        <v>17.315977708302984</v>
      </c>
      <c r="AD56" s="61">
        <f>AD52/AD44*12</f>
        <v>12.339401217687538</v>
      </c>
      <c r="AE56" s="59">
        <f t="shared" ref="AE56:CK56" si="80">AE52/AE44*12</f>
        <v>34.147244544820062</v>
      </c>
      <c r="AF56" s="59">
        <f t="shared" si="80"/>
        <v>19.4166978947095</v>
      </c>
      <c r="AG56" s="59">
        <f t="shared" si="80"/>
        <v>41.126405520234691</v>
      </c>
      <c r="AH56" s="59">
        <f t="shared" si="80"/>
        <v>31.983289013706695</v>
      </c>
      <c r="AI56" s="59">
        <f t="shared" si="80"/>
        <v>79.459521807999579</v>
      </c>
      <c r="AJ56" s="59">
        <f t="shared" si="80"/>
        <v>107.97872541955708</v>
      </c>
      <c r="AK56" s="59">
        <f t="shared" si="80"/>
        <v>14.895200875511941</v>
      </c>
      <c r="AL56" s="59">
        <f t="shared" si="80"/>
        <v>7.4364424710274424</v>
      </c>
      <c r="AM56" s="59">
        <f t="shared" si="80"/>
        <v>50.106790474980301</v>
      </c>
      <c r="AN56" s="59">
        <f t="shared" si="80"/>
        <v>29.350673269118737</v>
      </c>
      <c r="AO56" s="59">
        <f t="shared" si="80"/>
        <v>9.8752516986247638</v>
      </c>
      <c r="AP56" s="59">
        <f t="shared" si="80"/>
        <v>48.998103916149873</v>
      </c>
      <c r="AQ56" s="59">
        <f t="shared" si="80"/>
        <v>27.828708867994941</v>
      </c>
      <c r="AR56" s="59">
        <f t="shared" si="80"/>
        <v>11.403175730414297</v>
      </c>
      <c r="AS56" s="59">
        <f t="shared" si="80"/>
        <v>6.7132617569557347</v>
      </c>
      <c r="AT56" s="59">
        <f t="shared" si="80"/>
        <v>9.5315523514518841</v>
      </c>
      <c r="AU56" s="59">
        <f t="shared" si="80"/>
        <v>13.493996801168176</v>
      </c>
      <c r="AV56" s="59">
        <f t="shared" si="80"/>
        <v>13.830593246122662</v>
      </c>
      <c r="AW56" s="59">
        <f t="shared" si="80"/>
        <v>46.063920549783539</v>
      </c>
      <c r="AX56" s="59">
        <f t="shared" si="80"/>
        <v>16.077795322287955</v>
      </c>
      <c r="AY56" s="59">
        <f t="shared" si="80"/>
        <v>30.544696393512993</v>
      </c>
      <c r="AZ56" s="59">
        <f t="shared" si="80"/>
        <v>13.298488345720516</v>
      </c>
      <c r="BA56" s="59">
        <f t="shared" si="80"/>
        <v>14.163558900582892</v>
      </c>
      <c r="BB56" s="59">
        <f t="shared" si="80"/>
        <v>75.141475783844854</v>
      </c>
      <c r="BC56" s="59">
        <f t="shared" si="80"/>
        <v>32.813425202627741</v>
      </c>
      <c r="BD56" s="59">
        <f t="shared" si="80"/>
        <v>32.707482250107546</v>
      </c>
      <c r="BE56" s="59">
        <f t="shared" si="80"/>
        <v>25.188923573242924</v>
      </c>
      <c r="BF56" s="59">
        <f t="shared" si="80"/>
        <v>17.071892961330427</v>
      </c>
      <c r="BG56" s="59">
        <f t="shared" si="80"/>
        <v>14.67810324959351</v>
      </c>
      <c r="BH56" s="59">
        <f t="shared" si="80"/>
        <v>27.820033339106111</v>
      </c>
      <c r="BI56" s="59">
        <f t="shared" si="80"/>
        <v>5.4782909724622844</v>
      </c>
      <c r="BJ56" s="59">
        <f t="shared" si="80"/>
        <v>13.270863420997454</v>
      </c>
      <c r="BK56" s="59">
        <f t="shared" si="80"/>
        <v>34.681799179769854</v>
      </c>
      <c r="BL56" s="59">
        <f t="shared" si="80"/>
        <v>20.594667889637311</v>
      </c>
      <c r="BM56" s="59">
        <f t="shared" si="80"/>
        <v>12.071962608691111</v>
      </c>
      <c r="BN56" s="59">
        <f t="shared" si="80"/>
        <v>110.68965762407073</v>
      </c>
      <c r="BO56" s="59">
        <f t="shared" si="80"/>
        <v>38.081787646950438</v>
      </c>
      <c r="BP56" s="59">
        <f t="shared" si="80"/>
        <v>27.037868389929841</v>
      </c>
      <c r="BQ56" s="59">
        <f t="shared" si="80"/>
        <v>33.47787780417854</v>
      </c>
      <c r="BR56" s="59">
        <f t="shared" si="80"/>
        <v>25.279802688261654</v>
      </c>
      <c r="BS56" s="59">
        <f t="shared" si="80"/>
        <v>23.819740830388838</v>
      </c>
      <c r="BT56" s="59">
        <f t="shared" si="80"/>
        <v>35.374821243955289</v>
      </c>
      <c r="BU56" s="59">
        <f t="shared" si="80"/>
        <v>36.298011490811135</v>
      </c>
      <c r="BV56" s="59">
        <f t="shared" si="80"/>
        <v>16.318756491277263</v>
      </c>
      <c r="BW56" s="59">
        <f t="shared" si="80"/>
        <v>36.165912162550754</v>
      </c>
      <c r="BX56" s="59">
        <f t="shared" si="80"/>
        <v>28.808970303393522</v>
      </c>
      <c r="BY56" s="59">
        <f t="shared" si="80"/>
        <v>14.565108399283446</v>
      </c>
      <c r="BZ56" s="59">
        <f t="shared" si="80"/>
        <v>70.74189273504561</v>
      </c>
      <c r="CA56" s="59">
        <f t="shared" si="80"/>
        <v>89.491821427592285</v>
      </c>
      <c r="CB56" s="59">
        <f t="shared" si="80"/>
        <v>10.165123190117811</v>
      </c>
      <c r="CC56" s="59">
        <f t="shared" si="80"/>
        <v>19.684335420402004</v>
      </c>
      <c r="CD56" s="59">
        <f t="shared" si="80"/>
        <v>28.365002545495635</v>
      </c>
      <c r="CE56" s="59">
        <f t="shared" si="80"/>
        <v>13.349085415659669</v>
      </c>
      <c r="CF56" s="59">
        <f t="shared" si="80"/>
        <v>17.052886589627683</v>
      </c>
      <c r="CG56" s="59">
        <f t="shared" si="80"/>
        <v>25.933661233006127</v>
      </c>
      <c r="CH56" s="59">
        <f t="shared" si="80"/>
        <v>13.022819624896755</v>
      </c>
      <c r="CI56" s="59">
        <f t="shared" si="80"/>
        <v>31.551815752018122</v>
      </c>
      <c r="CJ56" s="59">
        <f t="shared" si="80"/>
        <v>39.015729686575234</v>
      </c>
      <c r="CK56" s="60">
        <f t="shared" si="80"/>
        <v>9.4896725277584277</v>
      </c>
    </row>
    <row r="58" spans="2:89" ht="12.75" thickBot="1" x14ac:dyDescent="0.25">
      <c r="B58" s="62" t="s">
        <v>40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</row>
    <row r="60" spans="2:89" x14ac:dyDescent="0.2">
      <c r="B60" s="1" t="s">
        <v>13</v>
      </c>
      <c r="C60" s="71">
        <v>0</v>
      </c>
      <c r="D60" s="63">
        <f ca="1">+INDEX('MRR Schedule Summary'!$B$31:$BK$31,MATCH(D$8,'MRR Schedule Summary'!$B$76:$BK$76,0))*12-D14</f>
        <v>0</v>
      </c>
      <c r="E60" s="63">
        <f ca="1">+INDEX('MRR Schedule Summary'!$B$31:$BK$31,MATCH(E$8,'MRR Schedule Summary'!$B$76:$BK$76,0))*12-E14</f>
        <v>0</v>
      </c>
      <c r="F60" s="63">
        <f ca="1">+INDEX('MRR Schedule Summary'!$B$31:$BK$31,MATCH(F$8,'MRR Schedule Summary'!$B$76:$BK$76,0))*12-F14</f>
        <v>0</v>
      </c>
      <c r="G60" s="63">
        <f ca="1">+INDEX('MRR Schedule Summary'!$B$31:$BK$31,MATCH(G$8,'MRR Schedule Summary'!$B$76:$BK$76,0))*12-G14</f>
        <v>0</v>
      </c>
      <c r="H60" s="63"/>
      <c r="I60" s="63">
        <f>+INDEX('MRR Schedule Summary'!$B$31:$BK$31,MATCH(I$8,'MRR Schedule Summary'!$B$76:$BK$76,0))*12-I14</f>
        <v>0</v>
      </c>
      <c r="J60" s="63">
        <f>+INDEX('MRR Schedule Summary'!$B$31:$BK$31,MATCH(J$8,'MRR Schedule Summary'!$B$76:$BK$76,0))*12-J14</f>
        <v>0</v>
      </c>
      <c r="K60" s="63">
        <f>+INDEX('MRR Schedule Summary'!$B$31:$BK$31,MATCH(K$8,'MRR Schedule Summary'!$B$76:$BK$76,0))*12-K14</f>
        <v>0</v>
      </c>
      <c r="L60" s="63">
        <f>+INDEX('MRR Schedule Summary'!$B$31:$BK$31,MATCH(L$8,'MRR Schedule Summary'!$B$76:$BK$76,0))*12-L14</f>
        <v>0</v>
      </c>
      <c r="M60" s="63">
        <f>+INDEX('MRR Schedule Summary'!$B$31:$BK$31,MATCH(M$8,'MRR Schedule Summary'!$B$76:$BK$76,0))*12-M14</f>
        <v>0</v>
      </c>
      <c r="N60" s="63">
        <f>+INDEX('MRR Schedule Summary'!$B$31:$BK$31,MATCH(N$8,'MRR Schedule Summary'!$B$76:$BK$76,0))*12-N14</f>
        <v>0</v>
      </c>
      <c r="O60" s="63">
        <f>+INDEX('MRR Schedule Summary'!$B$31:$BK$31,MATCH(O$8,'MRR Schedule Summary'!$B$76:$BK$76,0))*12-O14</f>
        <v>0</v>
      </c>
      <c r="P60" s="63">
        <f>+INDEX('MRR Schedule Summary'!$B$31:$BK$31,MATCH(P$8,'MRR Schedule Summary'!$B$76:$BK$76,0))*12-P14</f>
        <v>0</v>
      </c>
      <c r="Q60" s="63">
        <f>+INDEX('MRR Schedule Summary'!$B$31:$BK$31,MATCH(Q$8,'MRR Schedule Summary'!$B$76:$BK$76,0))*12-Q14</f>
        <v>0</v>
      </c>
      <c r="R60" s="63">
        <f>+INDEX('MRR Schedule Summary'!$B$31:$BK$31,MATCH(R$8,'MRR Schedule Summary'!$B$76:$BK$76,0))*12-R14</f>
        <v>0</v>
      </c>
      <c r="S60" s="63">
        <f>+INDEX('MRR Schedule Summary'!$B$31:$BK$31,MATCH(S$8,'MRR Schedule Summary'!$B$76:$BK$76,0))*12-S14</f>
        <v>0</v>
      </c>
      <c r="T60" s="63">
        <f>+INDEX('MRR Schedule Summary'!$B$31:$BK$31,MATCH(T$8,'MRR Schedule Summary'!$B$76:$BK$76,0))*12-T14</f>
        <v>0</v>
      </c>
      <c r="U60" s="63">
        <f>+INDEX('MRR Schedule Summary'!$B$31:$BK$31,MATCH(U$8,'MRR Schedule Summary'!$B$76:$BK$76,0))*12-U14</f>
        <v>0</v>
      </c>
      <c r="V60" s="63">
        <f>+INDEX('MRR Schedule Summary'!$B$31:$BK$31,MATCH(V$8,'MRR Schedule Summary'!$B$76:$BK$76,0))*12-V14</f>
        <v>0</v>
      </c>
      <c r="W60" s="63">
        <f>+INDEX('MRR Schedule Summary'!$B$31:$BK$31,MATCH(W$8,'MRR Schedule Summary'!$B$76:$BK$76,0))*12-W14</f>
        <v>0</v>
      </c>
      <c r="X60" s="63">
        <f>+INDEX('MRR Schedule Summary'!$B$31:$BK$31,MATCH(X$8,'MRR Schedule Summary'!$B$76:$BK$76,0))*12-X14</f>
        <v>0</v>
      </c>
      <c r="Y60" s="63">
        <f>+INDEX('MRR Schedule Summary'!$B$31:$BK$31,MATCH(Y$8,'MRR Schedule Summary'!$B$76:$BK$76,0))*12-Y14</f>
        <v>0</v>
      </c>
      <c r="Z60" s="63">
        <f>+INDEX('MRR Schedule Summary'!$B$31:$BK$31,MATCH(Z$8,'MRR Schedule Summary'!$B$76:$BK$76,0))*12-Z14</f>
        <v>0</v>
      </c>
      <c r="AA60" s="63">
        <f>+INDEX('MRR Schedule Summary'!$B$31:$BK$31,MATCH(AA$8,'MRR Schedule Summary'!$B$76:$BK$76,0))*12-AA14</f>
        <v>0</v>
      </c>
      <c r="AB60" s="63">
        <f>+INDEX('MRR Schedule Summary'!$B$31:$BK$31,MATCH(AB$8,'MRR Schedule Summary'!$B$76:$BK$76,0))*12-AB14</f>
        <v>0</v>
      </c>
      <c r="AC60" s="63"/>
      <c r="AD60" s="63">
        <f>+INDEX('MRR Schedule Summary'!$B$31:$BK$31,MATCH(AD$8,'MRR Schedule Summary'!$B$76:$BK$76,0))*12-AD14</f>
        <v>0</v>
      </c>
      <c r="AE60" s="63">
        <f>+INDEX('MRR Schedule Summary'!$B$31:$BK$31,MATCH(AE$8,'MRR Schedule Summary'!$B$76:$BK$76,0))*12-AE14</f>
        <v>0</v>
      </c>
      <c r="AF60" s="63">
        <f>+INDEX('MRR Schedule Summary'!$B$31:$BK$31,MATCH(AF$8,'MRR Schedule Summary'!$B$76:$BK$76,0))*12-AF14</f>
        <v>0</v>
      </c>
      <c r="AG60" s="63">
        <f>+INDEX('MRR Schedule Summary'!$B$31:$BK$31,MATCH(AG$8,'MRR Schedule Summary'!$B$76:$BK$76,0))*12-AG14</f>
        <v>0</v>
      </c>
      <c r="AH60" s="63">
        <f>+INDEX('MRR Schedule Summary'!$B$31:$BK$31,MATCH(AH$8,'MRR Schedule Summary'!$B$76:$BK$76,0))*12-AH14</f>
        <v>0</v>
      </c>
      <c r="AI60" s="63">
        <f>+INDEX('MRR Schedule Summary'!$B$31:$BK$31,MATCH(AI$8,'MRR Schedule Summary'!$B$76:$BK$76,0))*12-AI14</f>
        <v>0</v>
      </c>
      <c r="AJ60" s="63">
        <f>+INDEX('MRR Schedule Summary'!$B$31:$BK$31,MATCH(AJ$8,'MRR Schedule Summary'!$B$76:$BK$76,0))*12-AJ14</f>
        <v>0</v>
      </c>
      <c r="AK60" s="63">
        <f>+INDEX('MRR Schedule Summary'!$B$31:$BK$31,MATCH(AK$8,'MRR Schedule Summary'!$B$76:$BK$76,0))*12-AK14</f>
        <v>0</v>
      </c>
      <c r="AL60" s="63">
        <f>+INDEX('MRR Schedule Summary'!$B$31:$BK$31,MATCH(AL$8,'MRR Schedule Summary'!$B$76:$BK$76,0))*12-AL14</f>
        <v>0</v>
      </c>
      <c r="AM60" s="63">
        <f>+INDEX('MRR Schedule Summary'!$B$31:$BK$31,MATCH(AM$8,'MRR Schedule Summary'!$B$76:$BK$76,0))*12-AM14</f>
        <v>0</v>
      </c>
      <c r="AN60" s="63">
        <f>+INDEX('MRR Schedule Summary'!$B$31:$BK$31,MATCH(AN$8,'MRR Schedule Summary'!$B$76:$BK$76,0))*12-AN14</f>
        <v>0</v>
      </c>
      <c r="AO60" s="63">
        <f>+INDEX('MRR Schedule Summary'!$B$31:$BK$31,MATCH(AO$8,'MRR Schedule Summary'!$B$76:$BK$76,0))*12-AO14</f>
        <v>0</v>
      </c>
      <c r="AP60" s="63">
        <f>+INDEX('MRR Schedule Summary'!$B$31:$BK$31,MATCH(AP$8,'MRR Schedule Summary'!$B$76:$BK$76,0))*12-AP14</f>
        <v>0</v>
      </c>
      <c r="AQ60" s="63">
        <f>+INDEX('MRR Schedule Summary'!$B$31:$BK$31,MATCH(AQ$8,'MRR Schedule Summary'!$B$76:$BK$76,0))*12-AQ14</f>
        <v>0</v>
      </c>
      <c r="AR60" s="63">
        <f>+INDEX('MRR Schedule Summary'!$B$31:$BK$31,MATCH(AR$8,'MRR Schedule Summary'!$B$76:$BK$76,0))*12-AR14</f>
        <v>0</v>
      </c>
      <c r="AS60" s="63">
        <f>+INDEX('MRR Schedule Summary'!$B$31:$BK$31,MATCH(AS$8,'MRR Schedule Summary'!$B$76:$BK$76,0))*12-AS14</f>
        <v>0</v>
      </c>
      <c r="AT60" s="63">
        <f>+INDEX('MRR Schedule Summary'!$B$31:$BK$31,MATCH(AT$8,'MRR Schedule Summary'!$B$76:$BK$76,0))*12-AT14</f>
        <v>0</v>
      </c>
      <c r="AU60" s="63">
        <f>+INDEX('MRR Schedule Summary'!$B$31:$BK$31,MATCH(AU$8,'MRR Schedule Summary'!$B$76:$BK$76,0))*12-AU14</f>
        <v>0</v>
      </c>
      <c r="AV60" s="63">
        <f>+INDEX('MRR Schedule Summary'!$B$31:$BK$31,MATCH(AV$8,'MRR Schedule Summary'!$B$76:$BK$76,0))*12-AV14</f>
        <v>0</v>
      </c>
      <c r="AW60" s="63">
        <f>+INDEX('MRR Schedule Summary'!$B$31:$BK$31,MATCH(AW$8,'MRR Schedule Summary'!$B$76:$BK$76,0))*12-AW14</f>
        <v>0</v>
      </c>
      <c r="AX60" s="63">
        <f>+INDEX('MRR Schedule Summary'!$B$31:$BK$31,MATCH(AX$8,'MRR Schedule Summary'!$B$76:$BK$76,0))*12-AX14</f>
        <v>0</v>
      </c>
      <c r="AY60" s="63">
        <f>+INDEX('MRR Schedule Summary'!$B$31:$BK$31,MATCH(AY$8,'MRR Schedule Summary'!$B$76:$BK$76,0))*12-AY14</f>
        <v>0</v>
      </c>
      <c r="AZ60" s="63">
        <f>+INDEX('MRR Schedule Summary'!$B$31:$BK$31,MATCH(AZ$8,'MRR Schedule Summary'!$B$76:$BK$76,0))*12-AZ14</f>
        <v>0</v>
      </c>
      <c r="BA60" s="63">
        <f>+INDEX('MRR Schedule Summary'!$B$31:$BK$31,MATCH(BA$8,'MRR Schedule Summary'!$B$76:$BK$76,0))*12-BA14</f>
        <v>0</v>
      </c>
      <c r="BB60" s="63">
        <f>+INDEX('MRR Schedule Summary'!$B$31:$BK$31,MATCH(BB$8,'MRR Schedule Summary'!$B$76:$BK$76,0))*12-BB14</f>
        <v>0</v>
      </c>
      <c r="BC60" s="63">
        <f>+INDEX('MRR Schedule Summary'!$B$31:$BK$31,MATCH(BC$8,'MRR Schedule Summary'!$B$76:$BK$76,0))*12-BC14</f>
        <v>0</v>
      </c>
      <c r="BD60" s="63">
        <f>+INDEX('MRR Schedule Summary'!$B$31:$BK$31,MATCH(BD$8,'MRR Schedule Summary'!$B$76:$BK$76,0))*12-BD14</f>
        <v>0</v>
      </c>
      <c r="BE60" s="63">
        <f>+INDEX('MRR Schedule Summary'!$B$31:$BK$31,MATCH(BE$8,'MRR Schedule Summary'!$B$76:$BK$76,0))*12-BE14</f>
        <v>0</v>
      </c>
      <c r="BF60" s="63">
        <f>+INDEX('MRR Schedule Summary'!$B$31:$BK$31,MATCH(BF$8,'MRR Schedule Summary'!$B$76:$BK$76,0))*12-BF14</f>
        <v>0</v>
      </c>
      <c r="BG60" s="63">
        <f>+INDEX('MRR Schedule Summary'!$B$31:$BK$31,MATCH(BG$8,'MRR Schedule Summary'!$B$76:$BK$76,0))*12-BG14</f>
        <v>0</v>
      </c>
      <c r="BH60" s="63">
        <f>+INDEX('MRR Schedule Summary'!$B$31:$BK$31,MATCH(BH$8,'MRR Schedule Summary'!$B$76:$BK$76,0))*12-BH14</f>
        <v>0</v>
      </c>
      <c r="BI60" s="63">
        <f>+INDEX('MRR Schedule Summary'!$B$31:$BK$31,MATCH(BI$8,'MRR Schedule Summary'!$B$76:$BK$76,0))*12-BI14</f>
        <v>0</v>
      </c>
      <c r="BJ60" s="63">
        <f>+INDEX('MRR Schedule Summary'!$B$31:$BK$31,MATCH(BJ$8,'MRR Schedule Summary'!$B$76:$BK$76,0))*12-BJ14</f>
        <v>0</v>
      </c>
      <c r="BK60" s="63">
        <f>+INDEX('MRR Schedule Summary'!$B$31:$BK$31,MATCH(BK$8,'MRR Schedule Summary'!$B$76:$BK$76,0))*12-BK14</f>
        <v>0</v>
      </c>
      <c r="BL60" s="63">
        <f>+INDEX('MRR Schedule Summary'!$B$31:$BK$31,MATCH(BL$8,'MRR Schedule Summary'!$B$76:$BK$76,0))*12-BL14</f>
        <v>0</v>
      </c>
      <c r="BM60" s="63">
        <f>+INDEX('MRR Schedule Summary'!$B$31:$BK$31,MATCH(BM$8,'MRR Schedule Summary'!$B$76:$BK$76,0))*12-BM14</f>
        <v>0</v>
      </c>
      <c r="BN60" s="63">
        <f>+INDEX('MRR Schedule Summary'!$B$31:$BK$31,MATCH(BN$8,'MRR Schedule Summary'!$B$76:$BK$76,0))*12-BN14</f>
        <v>0</v>
      </c>
      <c r="BO60" s="63">
        <f>+INDEX('MRR Schedule Summary'!$B$31:$BK$31,MATCH(BO$8,'MRR Schedule Summary'!$B$76:$BK$76,0))*12-BO14</f>
        <v>0</v>
      </c>
      <c r="BP60" s="63">
        <f>+INDEX('MRR Schedule Summary'!$B$31:$BK$31,MATCH(BP$8,'MRR Schedule Summary'!$B$76:$BK$76,0))*12-BP14</f>
        <v>0</v>
      </c>
      <c r="BQ60" s="63">
        <f>+INDEX('MRR Schedule Summary'!$B$31:$BK$31,MATCH(BQ$8,'MRR Schedule Summary'!$B$76:$BK$76,0))*12-BQ14</f>
        <v>0</v>
      </c>
      <c r="BR60" s="63">
        <f>+INDEX('MRR Schedule Summary'!$B$31:$BK$31,MATCH(BR$8,'MRR Schedule Summary'!$B$76:$BK$76,0))*12-BR14</f>
        <v>0</v>
      </c>
      <c r="BS60" s="63">
        <f>+INDEX('MRR Schedule Summary'!$B$31:$BK$31,MATCH(BS$8,'MRR Schedule Summary'!$B$76:$BK$76,0))*12-BS14</f>
        <v>0</v>
      </c>
      <c r="BT60" s="63">
        <f>+INDEX('MRR Schedule Summary'!$B$31:$BK$31,MATCH(BT$8,'MRR Schedule Summary'!$B$76:$BK$76,0))*12-BT14</f>
        <v>0</v>
      </c>
      <c r="BU60" s="63">
        <f>+INDEX('MRR Schedule Summary'!$B$31:$BK$31,MATCH(BU$8,'MRR Schedule Summary'!$B$76:$BK$76,0))*12-BU14</f>
        <v>0</v>
      </c>
      <c r="BV60" s="63">
        <f>+INDEX('MRR Schedule Summary'!$B$31:$BK$31,MATCH(BV$8,'MRR Schedule Summary'!$B$76:$BK$76,0))*12-BV14</f>
        <v>0</v>
      </c>
      <c r="BW60" s="63">
        <f>+INDEX('MRR Schedule Summary'!$B$31:$BK$31,MATCH(BW$8,'MRR Schedule Summary'!$B$76:$BK$76,0))*12-BW14</f>
        <v>0</v>
      </c>
      <c r="BX60" s="63">
        <f>+INDEX('MRR Schedule Summary'!$B$31:$BK$31,MATCH(BX$8,'MRR Schedule Summary'!$B$76:$BK$76,0))*12-BX14</f>
        <v>0</v>
      </c>
      <c r="BY60" s="63">
        <f>+INDEX('MRR Schedule Summary'!$B$31:$BK$31,MATCH(BY$8,'MRR Schedule Summary'!$B$76:$BK$76,0))*12-BY14</f>
        <v>0</v>
      </c>
      <c r="BZ60" s="63">
        <f>+INDEX('MRR Schedule Summary'!$B$31:$BK$31,MATCH(BZ$8,'MRR Schedule Summary'!$B$76:$BK$76,0))*12-BZ14</f>
        <v>0</v>
      </c>
      <c r="CA60" s="63">
        <f>+INDEX('MRR Schedule Summary'!$B$31:$BK$31,MATCH(CA$8,'MRR Schedule Summary'!$B$76:$BK$76,0))*12-CA14</f>
        <v>0</v>
      </c>
      <c r="CB60" s="63">
        <f>+INDEX('MRR Schedule Summary'!$B$31:$BK$31,MATCH(CB$8,'MRR Schedule Summary'!$B$76:$BK$76,0))*12-CB14</f>
        <v>0</v>
      </c>
      <c r="CC60" s="63">
        <f>+INDEX('MRR Schedule Summary'!$B$31:$BK$31,MATCH(CC$8,'MRR Schedule Summary'!$B$76:$BK$76,0))*12-CC14</f>
        <v>0</v>
      </c>
      <c r="CD60" s="63">
        <f>+INDEX('MRR Schedule Summary'!$B$31:$BK$31,MATCH(CD$8,'MRR Schedule Summary'!$B$76:$BK$76,0))*12-CD14</f>
        <v>0</v>
      </c>
      <c r="CE60" s="63">
        <f>+INDEX('MRR Schedule Summary'!$B$31:$BK$31,MATCH(CE$8,'MRR Schedule Summary'!$B$76:$BK$76,0))*12-CE14</f>
        <v>0</v>
      </c>
      <c r="CF60" s="63">
        <f>+INDEX('MRR Schedule Summary'!$B$31:$BK$31,MATCH(CF$8,'MRR Schedule Summary'!$B$76:$BK$76,0))*12-CF14</f>
        <v>0</v>
      </c>
      <c r="CG60" s="63">
        <f>+INDEX('MRR Schedule Summary'!$B$31:$BK$31,MATCH(CG$8,'MRR Schedule Summary'!$B$76:$BK$76,0))*12-CG14</f>
        <v>0</v>
      </c>
      <c r="CH60" s="63">
        <f>+INDEX('MRR Schedule Summary'!$B$31:$BK$31,MATCH(CH$8,'MRR Schedule Summary'!$B$76:$BK$76,0))*12-CH14</f>
        <v>0</v>
      </c>
      <c r="CI60" s="63">
        <f>+INDEX('MRR Schedule Summary'!$B$31:$BK$31,MATCH(CI$8,'MRR Schedule Summary'!$B$76:$BK$76,0))*12-CI14</f>
        <v>0</v>
      </c>
      <c r="CJ60" s="63">
        <f>+INDEX('MRR Schedule Summary'!$B$31:$BK$31,MATCH(CJ$8,'MRR Schedule Summary'!$B$76:$BK$76,0))*12-CJ14</f>
        <v>0</v>
      </c>
      <c r="CK60" s="63">
        <f>+INDEX('MRR Schedule Summary'!$B$31:$BK$31,MATCH(CK$8,'MRR Schedule Summary'!$B$76:$BK$76,0))*12-CK14</f>
        <v>0</v>
      </c>
    </row>
    <row r="61" spans="2:89" x14ac:dyDescent="0.2">
      <c r="B61" s="1" t="s">
        <v>23</v>
      </c>
      <c r="C61" s="72">
        <v>0</v>
      </c>
      <c r="D61" s="63">
        <f>+INDEX('MRR Schedule Summary'!$B$39:$BK$39,MATCH(D$8,'MRR Schedule Summary'!$B$76:$BK$76,0))-D28</f>
        <v>0</v>
      </c>
      <c r="E61" s="63">
        <f>+INDEX('MRR Schedule Summary'!$B$39:$BK$39,MATCH(E$8,'MRR Schedule Summary'!$B$76:$BK$76,0))-E28</f>
        <v>0</v>
      </c>
      <c r="F61" s="63">
        <f>+INDEX('MRR Schedule Summary'!$B$39:$BK$39,MATCH(F$8,'MRR Schedule Summary'!$B$76:$BK$76,0))-F28</f>
        <v>0</v>
      </c>
      <c r="G61" s="63">
        <f ca="1">+INDEX('MRR Schedule Summary'!$B$39:$BK$39,MATCH(G$8,'MRR Schedule Summary'!$B$76:$BK$76,0))-G28</f>
        <v>0</v>
      </c>
      <c r="H61" s="63"/>
      <c r="I61" s="63">
        <f>+INDEX('MRR Schedule Summary'!$B$39:$BK$39,MATCH(I$8,'MRR Schedule Summary'!$B$76:$BK$76,0))-I28</f>
        <v>0</v>
      </c>
      <c r="J61" s="63">
        <f>+INDEX('MRR Schedule Summary'!$B$39:$BK$39,MATCH(J$8,'MRR Schedule Summary'!$B$76:$BK$76,0))-J28</f>
        <v>0</v>
      </c>
      <c r="K61" s="63">
        <f>+INDEX('MRR Schedule Summary'!$B$39:$BK$39,MATCH(K$8,'MRR Schedule Summary'!$B$76:$BK$76,0))-K28</f>
        <v>0</v>
      </c>
      <c r="L61" s="63">
        <f>+INDEX('MRR Schedule Summary'!$B$39:$BK$39,MATCH(L$8,'MRR Schedule Summary'!$B$76:$BK$76,0))-L28</f>
        <v>0</v>
      </c>
      <c r="M61" s="63">
        <f>+INDEX('MRR Schedule Summary'!$B$39:$BK$39,MATCH(M$8,'MRR Schedule Summary'!$B$76:$BK$76,0))-M28</f>
        <v>0</v>
      </c>
      <c r="N61" s="63">
        <f>+INDEX('MRR Schedule Summary'!$B$39:$BK$39,MATCH(N$8,'MRR Schedule Summary'!$B$76:$BK$76,0))-N28</f>
        <v>0</v>
      </c>
      <c r="O61" s="63">
        <f>+INDEX('MRR Schedule Summary'!$B$39:$BK$39,MATCH(O$8,'MRR Schedule Summary'!$B$76:$BK$76,0))-O28</f>
        <v>0</v>
      </c>
      <c r="P61" s="63">
        <f>+INDEX('MRR Schedule Summary'!$B$39:$BK$39,MATCH(P$8,'MRR Schedule Summary'!$B$76:$BK$76,0))-P28</f>
        <v>0</v>
      </c>
      <c r="Q61" s="63">
        <f>+INDEX('MRR Schedule Summary'!$B$39:$BK$39,MATCH(Q$8,'MRR Schedule Summary'!$B$76:$BK$76,0))-Q28</f>
        <v>0</v>
      </c>
      <c r="R61" s="63">
        <f>+INDEX('MRR Schedule Summary'!$B$39:$BK$39,MATCH(R$8,'MRR Schedule Summary'!$B$76:$BK$76,0))-R28</f>
        <v>0</v>
      </c>
      <c r="S61" s="63">
        <f>+INDEX('MRR Schedule Summary'!$B$39:$BK$39,MATCH(S$8,'MRR Schedule Summary'!$B$76:$BK$76,0))-S28</f>
        <v>0</v>
      </c>
      <c r="T61" s="63">
        <f>+INDEX('MRR Schedule Summary'!$B$39:$BK$39,MATCH(T$8,'MRR Schedule Summary'!$B$76:$BK$76,0))-T28</f>
        <v>0</v>
      </c>
      <c r="U61" s="63">
        <f>+INDEX('MRR Schedule Summary'!$B$39:$BK$39,MATCH(U$8,'MRR Schedule Summary'!$B$76:$BK$76,0))-U28</f>
        <v>0</v>
      </c>
      <c r="V61" s="63">
        <f>+INDEX('MRR Schedule Summary'!$B$39:$BK$39,MATCH(V$8,'MRR Schedule Summary'!$B$76:$BK$76,0))-V28</f>
        <v>0</v>
      </c>
      <c r="W61" s="63">
        <f>+INDEX('MRR Schedule Summary'!$B$39:$BK$39,MATCH(W$8,'MRR Schedule Summary'!$B$76:$BK$76,0))-W28</f>
        <v>0</v>
      </c>
      <c r="X61" s="63">
        <f>+INDEX('MRR Schedule Summary'!$B$39:$BK$39,MATCH(X$8,'MRR Schedule Summary'!$B$76:$BK$76,0))-X28</f>
        <v>0</v>
      </c>
      <c r="Y61" s="63">
        <f>+INDEX('MRR Schedule Summary'!$B$39:$BK$39,MATCH(Y$8,'MRR Schedule Summary'!$B$76:$BK$76,0))-Y28</f>
        <v>0</v>
      </c>
      <c r="Z61" s="63">
        <f>+INDEX('MRR Schedule Summary'!$B$39:$BK$39,MATCH(Z$8,'MRR Schedule Summary'!$B$76:$BK$76,0))-Z28</f>
        <v>0</v>
      </c>
      <c r="AA61" s="63">
        <f>+INDEX('MRR Schedule Summary'!$B$39:$BK$39,MATCH(AA$8,'MRR Schedule Summary'!$B$76:$BK$76,0))-AA28</f>
        <v>0</v>
      </c>
      <c r="AB61" s="63">
        <f>+INDEX('MRR Schedule Summary'!$B$39:$BK$39,MATCH(AB$8,'MRR Schedule Summary'!$B$76:$BK$76,0))-AB28</f>
        <v>0</v>
      </c>
      <c r="AC61" s="63"/>
      <c r="AD61" s="63">
        <f>+INDEX('MRR Schedule Summary'!$B$39:$BK$39,MATCH(AD$8,'MRR Schedule Summary'!$B$76:$BK$76,0))-AD28</f>
        <v>0</v>
      </c>
      <c r="AE61" s="63">
        <f>+INDEX('MRR Schedule Summary'!$B$39:$BK$39,MATCH(AE$8,'MRR Schedule Summary'!$B$76:$BK$76,0))-AE28</f>
        <v>0</v>
      </c>
      <c r="AF61" s="63">
        <f>+INDEX('MRR Schedule Summary'!$B$39:$BK$39,MATCH(AF$8,'MRR Schedule Summary'!$B$76:$BK$76,0))-AF28</f>
        <v>0</v>
      </c>
      <c r="AG61" s="63">
        <f>+INDEX('MRR Schedule Summary'!$B$39:$BK$39,MATCH(AG$8,'MRR Schedule Summary'!$B$76:$BK$76,0))-AG28</f>
        <v>0</v>
      </c>
      <c r="AH61" s="63">
        <f>+INDEX('MRR Schedule Summary'!$B$39:$BK$39,MATCH(AH$8,'MRR Schedule Summary'!$B$76:$BK$76,0))-AH28</f>
        <v>0</v>
      </c>
      <c r="AI61" s="63">
        <f>+INDEX('MRR Schedule Summary'!$B$39:$BK$39,MATCH(AI$8,'MRR Schedule Summary'!$B$76:$BK$76,0))-AI28</f>
        <v>0</v>
      </c>
      <c r="AJ61" s="63">
        <f>+INDEX('MRR Schedule Summary'!$B$39:$BK$39,MATCH(AJ$8,'MRR Schedule Summary'!$B$76:$BK$76,0))-AJ28</f>
        <v>0</v>
      </c>
      <c r="AK61" s="63">
        <f>+INDEX('MRR Schedule Summary'!$B$39:$BK$39,MATCH(AK$8,'MRR Schedule Summary'!$B$76:$BK$76,0))-AK28</f>
        <v>0</v>
      </c>
      <c r="AL61" s="63">
        <f>+INDEX('MRR Schedule Summary'!$B$39:$BK$39,MATCH(AL$8,'MRR Schedule Summary'!$B$76:$BK$76,0))-AL28</f>
        <v>0</v>
      </c>
      <c r="AM61" s="63">
        <f>+INDEX('MRR Schedule Summary'!$B$39:$BK$39,MATCH(AM$8,'MRR Schedule Summary'!$B$76:$BK$76,0))-AM28</f>
        <v>0</v>
      </c>
      <c r="AN61" s="63">
        <f>+INDEX('MRR Schedule Summary'!$B$39:$BK$39,MATCH(AN$8,'MRR Schedule Summary'!$B$76:$BK$76,0))-AN28</f>
        <v>0</v>
      </c>
      <c r="AO61" s="63">
        <f>+INDEX('MRR Schedule Summary'!$B$39:$BK$39,MATCH(AO$8,'MRR Schedule Summary'!$B$76:$BK$76,0))-AO28</f>
        <v>0</v>
      </c>
      <c r="AP61" s="63">
        <f>+INDEX('MRR Schedule Summary'!$B$39:$BK$39,MATCH(AP$8,'MRR Schedule Summary'!$B$76:$BK$76,0))-AP28</f>
        <v>0</v>
      </c>
      <c r="AQ61" s="63">
        <f>+INDEX('MRR Schedule Summary'!$B$39:$BK$39,MATCH(AQ$8,'MRR Schedule Summary'!$B$76:$BK$76,0))-AQ28</f>
        <v>0</v>
      </c>
      <c r="AR61" s="63">
        <f>+INDEX('MRR Schedule Summary'!$B$39:$BK$39,MATCH(AR$8,'MRR Schedule Summary'!$B$76:$BK$76,0))-AR28</f>
        <v>0</v>
      </c>
      <c r="AS61" s="63">
        <f>+INDEX('MRR Schedule Summary'!$B$39:$BK$39,MATCH(AS$8,'MRR Schedule Summary'!$B$76:$BK$76,0))-AS28</f>
        <v>0</v>
      </c>
      <c r="AT61" s="63">
        <f>+INDEX('MRR Schedule Summary'!$B$39:$BK$39,MATCH(AT$8,'MRR Schedule Summary'!$B$76:$BK$76,0))-AT28</f>
        <v>0</v>
      </c>
      <c r="AU61" s="63">
        <f>+INDEX('MRR Schedule Summary'!$B$39:$BK$39,MATCH(AU$8,'MRR Schedule Summary'!$B$76:$BK$76,0))-AU28</f>
        <v>0</v>
      </c>
      <c r="AV61" s="63">
        <f>+INDEX('MRR Schedule Summary'!$B$39:$BK$39,MATCH(AV$8,'MRR Schedule Summary'!$B$76:$BK$76,0))-AV28</f>
        <v>0</v>
      </c>
      <c r="AW61" s="63">
        <f>+INDEX('MRR Schedule Summary'!$B$39:$BK$39,MATCH(AW$8,'MRR Schedule Summary'!$B$76:$BK$76,0))-AW28</f>
        <v>0</v>
      </c>
      <c r="AX61" s="63">
        <f>+INDEX('MRR Schedule Summary'!$B$39:$BK$39,MATCH(AX$8,'MRR Schedule Summary'!$B$76:$BK$76,0))-AX28</f>
        <v>0</v>
      </c>
      <c r="AY61" s="63">
        <f>+INDEX('MRR Schedule Summary'!$B$39:$BK$39,MATCH(AY$8,'MRR Schedule Summary'!$B$76:$BK$76,0))-AY28</f>
        <v>0</v>
      </c>
      <c r="AZ61" s="63">
        <f>+INDEX('MRR Schedule Summary'!$B$39:$BK$39,MATCH(AZ$8,'MRR Schedule Summary'!$B$76:$BK$76,0))-AZ28</f>
        <v>0</v>
      </c>
      <c r="BA61" s="63">
        <f>+INDEX('MRR Schedule Summary'!$B$39:$BK$39,MATCH(BA$8,'MRR Schedule Summary'!$B$76:$BK$76,0))-BA28</f>
        <v>0</v>
      </c>
      <c r="BB61" s="63">
        <f>+INDEX('MRR Schedule Summary'!$B$39:$BK$39,MATCH(BB$8,'MRR Schedule Summary'!$B$76:$BK$76,0))-BB28</f>
        <v>0</v>
      </c>
      <c r="BC61" s="63">
        <f>+INDEX('MRR Schedule Summary'!$B$39:$BK$39,MATCH(BC$8,'MRR Schedule Summary'!$B$76:$BK$76,0))-BC28</f>
        <v>0</v>
      </c>
      <c r="BD61" s="63">
        <f>+INDEX('MRR Schedule Summary'!$B$39:$BK$39,MATCH(BD$8,'MRR Schedule Summary'!$B$76:$BK$76,0))-BD28</f>
        <v>0</v>
      </c>
      <c r="BE61" s="63">
        <f>+INDEX('MRR Schedule Summary'!$B$39:$BK$39,MATCH(BE$8,'MRR Schedule Summary'!$B$76:$BK$76,0))-BE28</f>
        <v>0</v>
      </c>
      <c r="BF61" s="63">
        <f>+INDEX('MRR Schedule Summary'!$B$39:$BK$39,MATCH(BF$8,'MRR Schedule Summary'!$B$76:$BK$76,0))-BF28</f>
        <v>0</v>
      </c>
      <c r="BG61" s="63">
        <f>+INDEX('MRR Schedule Summary'!$B$39:$BK$39,MATCH(BG$8,'MRR Schedule Summary'!$B$76:$BK$76,0))-BG28</f>
        <v>0</v>
      </c>
      <c r="BH61" s="63">
        <f>+INDEX('MRR Schedule Summary'!$B$39:$BK$39,MATCH(BH$8,'MRR Schedule Summary'!$B$76:$BK$76,0))-BH28</f>
        <v>0</v>
      </c>
      <c r="BI61" s="63">
        <f>+INDEX('MRR Schedule Summary'!$B$39:$BK$39,MATCH(BI$8,'MRR Schedule Summary'!$B$76:$BK$76,0))-BI28</f>
        <v>0</v>
      </c>
      <c r="BJ61" s="63">
        <f>+INDEX('MRR Schedule Summary'!$B$39:$BK$39,MATCH(BJ$8,'MRR Schedule Summary'!$B$76:$BK$76,0))-BJ28</f>
        <v>0</v>
      </c>
      <c r="BK61" s="63">
        <f>+INDEX('MRR Schedule Summary'!$B$39:$BK$39,MATCH(BK$8,'MRR Schedule Summary'!$B$76:$BK$76,0))-BK28</f>
        <v>0</v>
      </c>
      <c r="BL61" s="63">
        <f>+INDEX('MRR Schedule Summary'!$B$39:$BK$39,MATCH(BL$8,'MRR Schedule Summary'!$B$76:$BK$76,0))-BL28</f>
        <v>0</v>
      </c>
      <c r="BM61" s="63">
        <f>+INDEX('MRR Schedule Summary'!$B$39:$BK$39,MATCH(BM$8,'MRR Schedule Summary'!$B$76:$BK$76,0))-BM28</f>
        <v>0</v>
      </c>
      <c r="BN61" s="63">
        <f>+INDEX('MRR Schedule Summary'!$B$39:$BK$39,MATCH(BN$8,'MRR Schedule Summary'!$B$76:$BK$76,0))-BN28</f>
        <v>0</v>
      </c>
      <c r="BO61" s="63">
        <f>+INDEX('MRR Schedule Summary'!$B$39:$BK$39,MATCH(BO$8,'MRR Schedule Summary'!$B$76:$BK$76,0))-BO28</f>
        <v>0</v>
      </c>
      <c r="BP61" s="63">
        <f>+INDEX('MRR Schedule Summary'!$B$39:$BK$39,MATCH(BP$8,'MRR Schedule Summary'!$B$76:$BK$76,0))-BP28</f>
        <v>0</v>
      </c>
      <c r="BQ61" s="63">
        <f>+INDEX('MRR Schedule Summary'!$B$39:$BK$39,MATCH(BQ$8,'MRR Schedule Summary'!$B$76:$BK$76,0))-BQ28</f>
        <v>0</v>
      </c>
      <c r="BR61" s="63">
        <f>+INDEX('MRR Schedule Summary'!$B$39:$BK$39,MATCH(BR$8,'MRR Schedule Summary'!$B$76:$BK$76,0))-BR28</f>
        <v>0</v>
      </c>
      <c r="BS61" s="63">
        <f>+INDEX('MRR Schedule Summary'!$B$39:$BK$39,MATCH(BS$8,'MRR Schedule Summary'!$B$76:$BK$76,0))-BS28</f>
        <v>0</v>
      </c>
      <c r="BT61" s="63">
        <f>+INDEX('MRR Schedule Summary'!$B$39:$BK$39,MATCH(BT$8,'MRR Schedule Summary'!$B$76:$BK$76,0))-BT28</f>
        <v>0</v>
      </c>
      <c r="BU61" s="63">
        <f>+INDEX('MRR Schedule Summary'!$B$39:$BK$39,MATCH(BU$8,'MRR Schedule Summary'!$B$76:$BK$76,0))-BU28</f>
        <v>0</v>
      </c>
      <c r="BV61" s="63">
        <f>+INDEX('MRR Schedule Summary'!$B$39:$BK$39,MATCH(BV$8,'MRR Schedule Summary'!$B$76:$BK$76,0))-BV28</f>
        <v>0</v>
      </c>
      <c r="BW61" s="63">
        <f>+INDEX('MRR Schedule Summary'!$B$39:$BK$39,MATCH(BW$8,'MRR Schedule Summary'!$B$76:$BK$76,0))-BW28</f>
        <v>0</v>
      </c>
      <c r="BX61" s="63">
        <f>+INDEX('MRR Schedule Summary'!$B$39:$BK$39,MATCH(BX$8,'MRR Schedule Summary'!$B$76:$BK$76,0))-BX28</f>
        <v>0</v>
      </c>
      <c r="BY61" s="63">
        <f>+INDEX('MRR Schedule Summary'!$B$39:$BK$39,MATCH(BY$8,'MRR Schedule Summary'!$B$76:$BK$76,0))-BY28</f>
        <v>0</v>
      </c>
      <c r="BZ61" s="63">
        <f>+INDEX('MRR Schedule Summary'!$B$39:$BK$39,MATCH(BZ$8,'MRR Schedule Summary'!$B$76:$BK$76,0))-BZ28</f>
        <v>0</v>
      </c>
      <c r="CA61" s="63">
        <f>+INDEX('MRR Schedule Summary'!$B$39:$BK$39,MATCH(CA$8,'MRR Schedule Summary'!$B$76:$BK$76,0))-CA28</f>
        <v>0</v>
      </c>
      <c r="CB61" s="63">
        <f>+INDEX('MRR Schedule Summary'!$B$39:$BK$39,MATCH(CB$8,'MRR Schedule Summary'!$B$76:$BK$76,0))-CB28</f>
        <v>0</v>
      </c>
      <c r="CC61" s="63">
        <f>+INDEX('MRR Schedule Summary'!$B$39:$BK$39,MATCH(CC$8,'MRR Schedule Summary'!$B$76:$BK$76,0))-CC28</f>
        <v>0</v>
      </c>
      <c r="CD61" s="63">
        <f>+INDEX('MRR Schedule Summary'!$B$39:$BK$39,MATCH(CD$8,'MRR Schedule Summary'!$B$76:$BK$76,0))-CD28</f>
        <v>0</v>
      </c>
      <c r="CE61" s="63">
        <f>+INDEX('MRR Schedule Summary'!$B$39:$BK$39,MATCH(CE$8,'MRR Schedule Summary'!$B$76:$BK$76,0))-CE28</f>
        <v>0</v>
      </c>
      <c r="CF61" s="63">
        <f>+INDEX('MRR Schedule Summary'!$B$39:$BK$39,MATCH(CF$8,'MRR Schedule Summary'!$B$76:$BK$76,0))-CF28</f>
        <v>0</v>
      </c>
      <c r="CG61" s="63">
        <f>+INDEX('MRR Schedule Summary'!$B$39:$BK$39,MATCH(CG$8,'MRR Schedule Summary'!$B$76:$BK$76,0))-CG28</f>
        <v>0</v>
      </c>
      <c r="CH61" s="63">
        <f>+INDEX('MRR Schedule Summary'!$B$39:$BK$39,MATCH(CH$8,'MRR Schedule Summary'!$B$76:$BK$76,0))-CH28</f>
        <v>0</v>
      </c>
      <c r="CI61" s="63">
        <f>+INDEX('MRR Schedule Summary'!$B$39:$BK$39,MATCH(CI$8,'MRR Schedule Summary'!$B$76:$BK$76,0))-CI28</f>
        <v>0</v>
      </c>
      <c r="CJ61" s="63">
        <f>+INDEX('MRR Schedule Summary'!$B$39:$BK$39,MATCH(CJ$8,'MRR Schedule Summary'!$B$76:$BK$76,0))-CJ28</f>
        <v>0</v>
      </c>
      <c r="CK61" s="63">
        <f>+INDEX('MRR Schedule Summary'!$B$39:$BK$39,MATCH(CK$8,'MRR Schedule Summary'!$B$76:$BK$76,0))-CK28</f>
        <v>0</v>
      </c>
    </row>
    <row r="62" spans="2:89" x14ac:dyDescent="0.2">
      <c r="B62" s="1" t="s">
        <v>41</v>
      </c>
      <c r="C62" s="15">
        <f>SUMIFS($I$52:$W$52,$I$38:$W$38,C$38)-C52</f>
        <v>0</v>
      </c>
      <c r="D62" s="63">
        <f t="shared" ref="D62:F62" ca="1" si="81">+SUM(OFFSET(INDEX($AD52:$CL52,MATCH(D$8,$AD$8:$CL$8,0)),,,,-12))-D52</f>
        <v>0</v>
      </c>
      <c r="E62" s="63">
        <f t="shared" ca="1" si="81"/>
        <v>0</v>
      </c>
      <c r="F62" s="63">
        <f t="shared" ca="1" si="81"/>
        <v>0</v>
      </c>
      <c r="G62" s="63">
        <f ca="1">+SUM(OFFSET(INDEX($AD52:$CL52,MATCH(G$8,$AD$8:$CL$8,0)),,,,-12))-G52</f>
        <v>0</v>
      </c>
      <c r="H62" s="63"/>
      <c r="I62" s="63">
        <f t="shared" ref="I62:V62" si="82">I52-SUMIFS($AD52:$BT52,$AD$36:$BT$36,I$36)</f>
        <v>0</v>
      </c>
      <c r="J62" s="63">
        <f t="shared" si="82"/>
        <v>0</v>
      </c>
      <c r="K62" s="63">
        <f t="shared" si="82"/>
        <v>0</v>
      </c>
      <c r="L62" s="63">
        <f t="shared" si="82"/>
        <v>0</v>
      </c>
      <c r="M62" s="63">
        <f t="shared" si="82"/>
        <v>0</v>
      </c>
      <c r="N62" s="63">
        <f t="shared" si="82"/>
        <v>0</v>
      </c>
      <c r="O62" s="63">
        <f t="shared" si="82"/>
        <v>0</v>
      </c>
      <c r="P62" s="63">
        <f t="shared" si="82"/>
        <v>0</v>
      </c>
      <c r="Q62" s="63">
        <f t="shared" si="82"/>
        <v>0</v>
      </c>
      <c r="R62" s="63">
        <f t="shared" si="82"/>
        <v>0</v>
      </c>
      <c r="S62" s="63">
        <f t="shared" si="82"/>
        <v>0</v>
      </c>
      <c r="T62" s="63">
        <f t="shared" si="82"/>
        <v>0</v>
      </c>
      <c r="U62" s="63">
        <f t="shared" si="82"/>
        <v>0</v>
      </c>
      <c r="V62" s="63">
        <f t="shared" si="82"/>
        <v>0</v>
      </c>
      <c r="W62" s="63">
        <f>W52-SUMIFS($AD52:$BV52,$AD$36:$BV$36,W$36)</f>
        <v>0</v>
      </c>
      <c r="X62" s="63">
        <f>X52-SUMIFS($AD52:$BY52,$AD$36:$BY$36,X$36)</f>
        <v>0</v>
      </c>
      <c r="Y62" s="63">
        <f>Y52-SUMIFS($AD52:$CL52,$AD$36:$CL$36,Y$36)</f>
        <v>0</v>
      </c>
      <c r="Z62" s="63">
        <f>Z52-SUMIFS($AD52:$CL52,$AD$36:$CL$36,Z$36)</f>
        <v>0</v>
      </c>
      <c r="AA62" s="63">
        <f>AA52-SUMIFS($AD52:$CL52,$AD$36:$CL$36,AA$36)</f>
        <v>0</v>
      </c>
      <c r="AB62" s="63">
        <f>AB52-SUMIFS($AD52:$CL52,$AD$36:$CL$36,AB$36)</f>
        <v>0</v>
      </c>
      <c r="AC62" s="63"/>
      <c r="AD62" s="63">
        <f>('Cons TrioMobil | Monthly'!O256*-1*AD51)-AD52</f>
        <v>0</v>
      </c>
      <c r="AE62" s="63">
        <f>('Cons TrioMobil | Monthly'!P256*-1*AE51)-AE52</f>
        <v>0</v>
      </c>
      <c r="AF62" s="63">
        <f>('Cons TrioMobil | Monthly'!Q256*-1*AF51)-AF52</f>
        <v>0</v>
      </c>
      <c r="AG62" s="63">
        <f>('Cons TrioMobil | Monthly'!R256*-1*AG51)-AG52</f>
        <v>0</v>
      </c>
      <c r="AH62" s="63">
        <f>('Cons TrioMobil | Monthly'!S256*-1*AH51)-AH52</f>
        <v>0</v>
      </c>
      <c r="AI62" s="63">
        <f>('Cons TrioMobil | Monthly'!T256*-1*AI51)-AI52</f>
        <v>0</v>
      </c>
      <c r="AJ62" s="63">
        <f>('Cons TrioMobil | Monthly'!U256*-1*AJ51)-AJ52</f>
        <v>0</v>
      </c>
      <c r="AK62" s="63">
        <f>('Cons TrioMobil | Monthly'!V256*-1*AK51)-AK52</f>
        <v>0</v>
      </c>
      <c r="AL62" s="63">
        <f>('Cons TrioMobil | Monthly'!W256*-1*AL51)-AL52</f>
        <v>0</v>
      </c>
      <c r="AM62" s="63">
        <f>('Cons TrioMobil | Monthly'!X256*-1*AM51)-AM52</f>
        <v>0</v>
      </c>
      <c r="AN62" s="63">
        <f>('Cons TrioMobil | Monthly'!Y256*-1*AN51)-AN52</f>
        <v>0</v>
      </c>
      <c r="AO62" s="63">
        <f>('Cons TrioMobil | Monthly'!Z256*-1*AO51)-AO52</f>
        <v>0</v>
      </c>
      <c r="AP62" s="63">
        <f>('Cons TrioMobil | Monthly'!AA256*-1*AP51)-AP52</f>
        <v>0</v>
      </c>
      <c r="AQ62" s="63">
        <f>('Cons TrioMobil | Monthly'!AB256*-1*AQ51)-AQ52</f>
        <v>0</v>
      </c>
      <c r="AR62" s="63">
        <f>('Cons TrioMobil | Monthly'!AC256*-1*AR51)-AR52</f>
        <v>0</v>
      </c>
      <c r="AS62" s="63">
        <f>('Cons TrioMobil | Monthly'!AD256*-1*AS51)-AS52</f>
        <v>0</v>
      </c>
      <c r="AT62" s="63">
        <f>('Cons TrioMobil | Monthly'!AE256*-1*AT51)-AT52</f>
        <v>0</v>
      </c>
      <c r="AU62" s="63">
        <f>('Cons TrioMobil | Monthly'!AF256*-1*AU51)-AU52</f>
        <v>0</v>
      </c>
      <c r="AV62" s="63">
        <f>('Cons TrioMobil | Monthly'!AG256*-1*AV51)-AV52</f>
        <v>0</v>
      </c>
      <c r="AW62" s="63">
        <f>('Cons TrioMobil | Monthly'!AH256*-1*AW51)-AW52</f>
        <v>0</v>
      </c>
      <c r="AX62" s="63">
        <f>('Cons TrioMobil | Monthly'!AI256*-1*AX51)-AX52</f>
        <v>0</v>
      </c>
      <c r="AY62" s="63">
        <f>('Cons TrioMobil | Monthly'!AJ256*-1*AY51)-AY52</f>
        <v>0</v>
      </c>
      <c r="AZ62" s="63">
        <f>('Cons TrioMobil | Monthly'!AK256*-1*AZ51)-AZ52</f>
        <v>0</v>
      </c>
      <c r="BA62" s="63">
        <f>('Cons TrioMobil | Monthly'!AL256*-1*BA51)-BA52</f>
        <v>0</v>
      </c>
      <c r="BB62" s="63">
        <f>('Cons TrioMobil | Monthly'!AM256*-1*BB51)-BB52</f>
        <v>0</v>
      </c>
      <c r="BC62" s="63">
        <f>('Cons TrioMobil | Monthly'!AN256*-1*BC51)-BC52</f>
        <v>0</v>
      </c>
      <c r="BD62" s="63">
        <f>('Cons TrioMobil | Monthly'!AO256*-1*BD51)-BD52</f>
        <v>0</v>
      </c>
      <c r="BE62" s="63">
        <f>('Cons TrioMobil | Monthly'!AP256*-1*BE51)-BE52</f>
        <v>0</v>
      </c>
      <c r="BF62" s="63">
        <f>('Cons TrioMobil | Monthly'!AQ256*-1*BF51)-BF52</f>
        <v>0</v>
      </c>
      <c r="BG62" s="63">
        <f>('Cons TrioMobil | Monthly'!AR256*-1*BG51)-BG52</f>
        <v>0</v>
      </c>
      <c r="BH62" s="63">
        <f>('Cons TrioMobil | Monthly'!AS256*-1*BH51)-BH52</f>
        <v>0</v>
      </c>
      <c r="BI62" s="63">
        <f>('Cons TrioMobil | Monthly'!AT256*-1*BI51)-BI52</f>
        <v>0</v>
      </c>
      <c r="BJ62" s="63">
        <f>('Cons TrioMobil | Monthly'!AU256*-1*BJ51)-BJ52</f>
        <v>0</v>
      </c>
      <c r="BK62" s="63">
        <f>('Cons TrioMobil | Monthly'!AV256*-1*BK51)-BK52</f>
        <v>0</v>
      </c>
      <c r="BL62" s="63">
        <f>('Cons TrioMobil | Monthly'!AW256*-1*BL51)-BL52</f>
        <v>0</v>
      </c>
      <c r="BM62" s="63">
        <f>('Cons TrioMobil | Monthly'!AX256*-1*BM51)-BM52</f>
        <v>0</v>
      </c>
      <c r="BN62" s="63">
        <f>('Cons TrioMobil | Monthly'!AY256*-1*BN51)-BN52</f>
        <v>0</v>
      </c>
      <c r="BO62" s="63">
        <f>('Cons TrioMobil | Monthly'!AZ256*-1*BO51)-BO52</f>
        <v>0</v>
      </c>
      <c r="BP62" s="63">
        <f>('Cons TrioMobil | Monthly'!BA256*-1*BP51)-BP52</f>
        <v>0</v>
      </c>
      <c r="BQ62" s="63">
        <f>('Cons TrioMobil | Monthly'!BB256*-1*BQ51)-BQ52</f>
        <v>0</v>
      </c>
      <c r="BR62" s="63">
        <f>('Cons TrioMobil | Monthly'!BC256*-1*BR51)-BR52</f>
        <v>0</v>
      </c>
      <c r="BS62" s="63">
        <f>('Cons TrioMobil | Monthly'!BD256*-1*BS51)-BS52</f>
        <v>0</v>
      </c>
      <c r="BT62" s="63">
        <f>('Cons TrioMobil | Monthly'!BE256*-1*BT51)-BT52</f>
        <v>0</v>
      </c>
      <c r="BU62" s="63">
        <f>('Cons TrioMobil | Monthly'!BF256*-1*BU51)-BU52</f>
        <v>0</v>
      </c>
      <c r="BV62" s="63">
        <f>('Cons TrioMobil | Monthly'!BG256*-1*BV51)-BV52</f>
        <v>0</v>
      </c>
      <c r="BW62" s="63">
        <f>('Cons TrioMobil | Monthly'!BH256*-1*BW51)-BW52</f>
        <v>0</v>
      </c>
      <c r="BX62" s="63">
        <f>('Cons TrioMobil | Monthly'!BI256*-1*BX51)-BX52</f>
        <v>0</v>
      </c>
      <c r="BY62" s="63">
        <f>('Cons TrioMobil | Monthly'!BJ256*-1*BY51)-BY52</f>
        <v>0</v>
      </c>
      <c r="BZ62" s="63">
        <f>('Cons TrioMobil | Monthly'!BK256*-1*BZ51)-BZ52</f>
        <v>0</v>
      </c>
      <c r="CA62" s="63">
        <f>('Cons TrioMobil | Monthly'!BL256*-1*CA51)-CA52</f>
        <v>0</v>
      </c>
      <c r="CB62" s="63">
        <f>('Cons TrioMobil | Monthly'!BM256*-1*CB51)-CB52</f>
        <v>0</v>
      </c>
      <c r="CC62" s="63">
        <f>('Cons TrioMobil | Monthly'!BN256*-1*CC51)-CC52</f>
        <v>0</v>
      </c>
      <c r="CD62" s="63">
        <f>('Cons TrioMobil | Monthly'!BO256*-1*CD51)-CD52</f>
        <v>0</v>
      </c>
      <c r="CE62" s="63">
        <f>('Cons TrioMobil | Monthly'!BP256*-1*CE51)-CE52</f>
        <v>0</v>
      </c>
      <c r="CF62" s="63">
        <f>('Cons TrioMobil | Monthly'!BQ256*-1*CF51)-CF52</f>
        <v>0</v>
      </c>
      <c r="CG62" s="63">
        <f>('Cons TrioMobil | Monthly'!BR256*-1*CG51)-CG52</f>
        <v>0</v>
      </c>
      <c r="CH62" s="63">
        <f>('Cons TrioMobil | Monthly'!BS256*-1*CH51)-CH52</f>
        <v>0</v>
      </c>
      <c r="CI62" s="63">
        <f>('Cons TrioMobil | Monthly'!BT256*-1*CI51)-CI52</f>
        <v>0</v>
      </c>
      <c r="CJ62" s="63">
        <f>('Cons TrioMobil | Monthly'!BU256*-1*CJ51)-CJ52</f>
        <v>0</v>
      </c>
      <c r="CK62" s="63">
        <f>('Cons TrioMobil | Monthly'!BV256*-1*CK51)-CK52</f>
        <v>0</v>
      </c>
    </row>
    <row r="63" spans="2:89" x14ac:dyDescent="0.2">
      <c r="B63" s="1" t="s">
        <v>42</v>
      </c>
      <c r="D63" s="63">
        <f ca="1">((D44/12)*D56)-D52</f>
        <v>0</v>
      </c>
      <c r="E63" s="63">
        <f t="shared" ref="E63:F63" ca="1" si="83">((E44/12)*E56)-E52</f>
        <v>0</v>
      </c>
      <c r="F63" s="63">
        <f t="shared" ca="1" si="83"/>
        <v>0</v>
      </c>
      <c r="G63" s="63">
        <f ca="1">((G44/12)*G56)-G52</f>
        <v>0</v>
      </c>
      <c r="H63" s="63"/>
      <c r="I63" s="63">
        <f t="shared" ref="I63:AB63" si="84">((I44/12)*I56)-I52</f>
        <v>0</v>
      </c>
      <c r="J63" s="63">
        <f t="shared" si="84"/>
        <v>0</v>
      </c>
      <c r="K63" s="63">
        <f t="shared" si="84"/>
        <v>0</v>
      </c>
      <c r="L63" s="63">
        <f t="shared" si="84"/>
        <v>0</v>
      </c>
      <c r="M63" s="63">
        <f t="shared" si="84"/>
        <v>0</v>
      </c>
      <c r="N63" s="63">
        <f t="shared" si="84"/>
        <v>0</v>
      </c>
      <c r="O63" s="63">
        <f t="shared" si="84"/>
        <v>0</v>
      </c>
      <c r="P63" s="63">
        <f t="shared" si="84"/>
        <v>0</v>
      </c>
      <c r="Q63" s="63">
        <f t="shared" si="84"/>
        <v>0</v>
      </c>
      <c r="R63" s="63">
        <f t="shared" si="84"/>
        <v>0</v>
      </c>
      <c r="S63" s="63">
        <f t="shared" si="84"/>
        <v>0</v>
      </c>
      <c r="T63" s="63">
        <f t="shared" si="84"/>
        <v>0</v>
      </c>
      <c r="U63" s="63">
        <f t="shared" si="84"/>
        <v>0</v>
      </c>
      <c r="V63" s="63">
        <f t="shared" si="84"/>
        <v>0</v>
      </c>
      <c r="W63" s="63">
        <f t="shared" si="84"/>
        <v>0</v>
      </c>
      <c r="X63" s="63">
        <f t="shared" si="84"/>
        <v>0</v>
      </c>
      <c r="Y63" s="63">
        <f t="shared" si="84"/>
        <v>0</v>
      </c>
      <c r="Z63" s="63">
        <f t="shared" si="84"/>
        <v>0</v>
      </c>
      <c r="AA63" s="63">
        <f t="shared" si="84"/>
        <v>0</v>
      </c>
      <c r="AB63" s="63">
        <f t="shared" si="84"/>
        <v>0</v>
      </c>
      <c r="AC63" s="63"/>
      <c r="AD63" s="63">
        <f t="shared" ref="AD63:CK63" si="85">((AD44/12)*AD56)-AD52</f>
        <v>0</v>
      </c>
      <c r="AE63" s="63">
        <f t="shared" si="85"/>
        <v>0</v>
      </c>
      <c r="AF63" s="63">
        <f t="shared" si="85"/>
        <v>0</v>
      </c>
      <c r="AG63" s="63">
        <f t="shared" si="85"/>
        <v>0</v>
      </c>
      <c r="AH63" s="63">
        <f t="shared" si="85"/>
        <v>0</v>
      </c>
      <c r="AI63" s="63">
        <f t="shared" si="85"/>
        <v>0</v>
      </c>
      <c r="AJ63" s="63">
        <f t="shared" si="85"/>
        <v>0</v>
      </c>
      <c r="AK63" s="63">
        <f t="shared" si="85"/>
        <v>0</v>
      </c>
      <c r="AL63" s="63">
        <f t="shared" si="85"/>
        <v>0</v>
      </c>
      <c r="AM63" s="63">
        <f t="shared" si="85"/>
        <v>0</v>
      </c>
      <c r="AN63" s="63">
        <f t="shared" si="85"/>
        <v>0</v>
      </c>
      <c r="AO63" s="63">
        <f t="shared" si="85"/>
        <v>0</v>
      </c>
      <c r="AP63" s="63">
        <f t="shared" si="85"/>
        <v>0</v>
      </c>
      <c r="AQ63" s="63">
        <f t="shared" si="85"/>
        <v>0</v>
      </c>
      <c r="AR63" s="63">
        <f t="shared" si="85"/>
        <v>0</v>
      </c>
      <c r="AS63" s="63">
        <f t="shared" si="85"/>
        <v>0</v>
      </c>
      <c r="AT63" s="63">
        <f t="shared" si="85"/>
        <v>0</v>
      </c>
      <c r="AU63" s="63">
        <f t="shared" si="85"/>
        <v>0</v>
      </c>
      <c r="AV63" s="63">
        <f t="shared" si="85"/>
        <v>0</v>
      </c>
      <c r="AW63" s="63">
        <f t="shared" si="85"/>
        <v>0</v>
      </c>
      <c r="AX63" s="63">
        <f t="shared" si="85"/>
        <v>0</v>
      </c>
      <c r="AY63" s="63">
        <f t="shared" si="85"/>
        <v>0</v>
      </c>
      <c r="AZ63" s="63">
        <f t="shared" si="85"/>
        <v>0</v>
      </c>
      <c r="BA63" s="63">
        <f t="shared" si="85"/>
        <v>0</v>
      </c>
      <c r="BB63" s="63">
        <f t="shared" si="85"/>
        <v>0</v>
      </c>
      <c r="BC63" s="63">
        <f t="shared" si="85"/>
        <v>0</v>
      </c>
      <c r="BD63" s="63">
        <f t="shared" si="85"/>
        <v>0</v>
      </c>
      <c r="BE63" s="63">
        <f t="shared" si="85"/>
        <v>0</v>
      </c>
      <c r="BF63" s="63">
        <f t="shared" si="85"/>
        <v>0</v>
      </c>
      <c r="BG63" s="63">
        <f t="shared" si="85"/>
        <v>0</v>
      </c>
      <c r="BH63" s="63">
        <f t="shared" si="85"/>
        <v>0</v>
      </c>
      <c r="BI63" s="63">
        <f t="shared" si="85"/>
        <v>0</v>
      </c>
      <c r="BJ63" s="63">
        <f t="shared" si="85"/>
        <v>0</v>
      </c>
      <c r="BK63" s="63">
        <f t="shared" si="85"/>
        <v>0</v>
      </c>
      <c r="BL63" s="63">
        <f t="shared" si="85"/>
        <v>0</v>
      </c>
      <c r="BM63" s="63">
        <f t="shared" si="85"/>
        <v>0</v>
      </c>
      <c r="BN63" s="63">
        <f t="shared" si="85"/>
        <v>0</v>
      </c>
      <c r="BO63" s="63">
        <f t="shared" si="85"/>
        <v>0</v>
      </c>
      <c r="BP63" s="63">
        <f t="shared" si="85"/>
        <v>0</v>
      </c>
      <c r="BQ63" s="63">
        <f t="shared" si="85"/>
        <v>0</v>
      </c>
      <c r="BR63" s="63">
        <f t="shared" si="85"/>
        <v>0</v>
      </c>
      <c r="BS63" s="63">
        <f t="shared" si="85"/>
        <v>0</v>
      </c>
      <c r="BT63" s="63">
        <f t="shared" si="85"/>
        <v>0</v>
      </c>
      <c r="BU63" s="63">
        <f t="shared" si="85"/>
        <v>0</v>
      </c>
      <c r="BV63" s="63">
        <f t="shared" si="85"/>
        <v>0</v>
      </c>
      <c r="BW63" s="63">
        <f t="shared" si="85"/>
        <v>0</v>
      </c>
      <c r="BX63" s="63">
        <f t="shared" si="85"/>
        <v>0</v>
      </c>
      <c r="BY63" s="63">
        <f t="shared" si="85"/>
        <v>0</v>
      </c>
      <c r="BZ63" s="63">
        <f t="shared" si="85"/>
        <v>0</v>
      </c>
      <c r="CA63" s="63">
        <f t="shared" si="85"/>
        <v>0</v>
      </c>
      <c r="CB63" s="63">
        <f t="shared" si="85"/>
        <v>0</v>
      </c>
      <c r="CC63" s="63">
        <f t="shared" si="85"/>
        <v>0</v>
      </c>
      <c r="CD63" s="63">
        <f t="shared" si="85"/>
        <v>0</v>
      </c>
      <c r="CE63" s="63">
        <f t="shared" si="85"/>
        <v>0</v>
      </c>
      <c r="CF63" s="63">
        <f t="shared" si="85"/>
        <v>0</v>
      </c>
      <c r="CG63" s="63">
        <f t="shared" si="85"/>
        <v>0</v>
      </c>
      <c r="CH63" s="63">
        <f t="shared" si="85"/>
        <v>0</v>
      </c>
      <c r="CI63" s="63">
        <f t="shared" si="85"/>
        <v>0</v>
      </c>
      <c r="CJ63" s="63">
        <f t="shared" si="85"/>
        <v>0</v>
      </c>
      <c r="CK63" s="63">
        <f t="shared" si="8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568F-B4E9-4FF8-9631-275FFCEF5F60}">
  <sheetPr>
    <tabColor theme="5" tint="0.59999389629810485"/>
  </sheetPr>
  <dimension ref="B2:CK64"/>
  <sheetViews>
    <sheetView showGridLines="0" zoomScale="80" zoomScaleNormal="80" workbookViewId="0">
      <pane xSplit="2" ySplit="8" topLeftCell="BO36" activePane="bottomRight" state="frozen"/>
      <selection pane="topRight"/>
      <selection pane="bottomLeft"/>
      <selection pane="bottomRight"/>
    </sheetView>
  </sheetViews>
  <sheetFormatPr defaultColWidth="8.85546875" defaultRowHeight="12" outlineLevelRow="1" outlineLevelCol="1" x14ac:dyDescent="0.2"/>
  <cols>
    <col min="1" max="1" width="2.5703125" style="1" customWidth="1"/>
    <col min="2" max="2" width="35.5703125" style="1" bestFit="1" customWidth="1"/>
    <col min="3" max="3" width="12.140625" style="1" hidden="1" customWidth="1" outlineLevel="1"/>
    <col min="4" max="4" width="12.140625" style="1" customWidth="1" collapsed="1"/>
    <col min="5" max="7" width="12.140625" style="1" customWidth="1"/>
    <col min="8" max="8" width="3.42578125" style="1" customWidth="1"/>
    <col min="9" max="12" width="12.140625" style="1" customWidth="1" outlineLevel="1"/>
    <col min="13" max="28" width="12.140625" style="1" customWidth="1"/>
    <col min="29" max="29" width="3.42578125" style="1" customWidth="1"/>
    <col min="30" max="30" width="12.140625" style="1" customWidth="1" outlineLevel="1"/>
    <col min="31" max="41" width="12.5703125" style="1" customWidth="1" outlineLevel="1"/>
    <col min="42" max="65" width="12.5703125" style="1" customWidth="1"/>
    <col min="66" max="66" width="13.140625" style="1" bestFit="1" customWidth="1"/>
    <col min="67" max="88" width="12.5703125" style="1" bestFit="1" customWidth="1"/>
    <col min="89" max="89" width="13.5703125" style="1" bestFit="1" customWidth="1"/>
    <col min="90" max="90" width="2.5703125" style="1" customWidth="1"/>
    <col min="91" max="16384" width="8.85546875" style="1"/>
  </cols>
  <sheetData>
    <row r="2" spans="2:89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2:89" ht="12.75" thickBot="1" x14ac:dyDescent="0.25">
      <c r="B3" s="4" t="s">
        <v>50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</row>
    <row r="5" spans="2:89" ht="14.25" x14ac:dyDescent="0.35">
      <c r="B5" s="5"/>
      <c r="C5" s="6" t="str">
        <f>C6&amp;" " &amp;YEAR(C8)</f>
        <v>Q4 2021</v>
      </c>
      <c r="D5" s="6" t="str">
        <f>D6&amp;" " &amp;YEAR(D8)</f>
        <v>Q4 2022</v>
      </c>
      <c r="E5" s="6" t="str">
        <f>E6&amp;" " &amp;YEAR(E8)</f>
        <v>Q4 2023</v>
      </c>
      <c r="F5" s="6" t="str">
        <f>F6&amp;" " &amp;YEAR(F8)</f>
        <v>Q4 2024</v>
      </c>
      <c r="G5" s="7" t="str">
        <f>G6&amp;" " &amp;YEAR(G8)</f>
        <v>TTM 2025</v>
      </c>
      <c r="H5" s="8"/>
      <c r="I5" s="9" t="str">
        <f>I6&amp;" " &amp;YEAR(I8)</f>
        <v>Q1 2021</v>
      </c>
      <c r="J5" s="9" t="str">
        <f t="shared" ref="J5:AB5" si="0">J6&amp;" " &amp;YEAR(J8)</f>
        <v>Q2 2021</v>
      </c>
      <c r="K5" s="9" t="str">
        <f t="shared" si="0"/>
        <v>Q3 2021</v>
      </c>
      <c r="L5" s="9" t="str">
        <f t="shared" si="0"/>
        <v>Q4 2021</v>
      </c>
      <c r="M5" s="9" t="str">
        <f t="shared" si="0"/>
        <v>Q1 2022</v>
      </c>
      <c r="N5" s="9" t="str">
        <f t="shared" si="0"/>
        <v>Q2 2022</v>
      </c>
      <c r="O5" s="9" t="str">
        <f t="shared" si="0"/>
        <v>Q3 2022</v>
      </c>
      <c r="P5" s="9" t="str">
        <f t="shared" si="0"/>
        <v>Q4 2022</v>
      </c>
      <c r="Q5" s="9" t="str">
        <f t="shared" si="0"/>
        <v>Q1 2023</v>
      </c>
      <c r="R5" s="9" t="str">
        <f t="shared" si="0"/>
        <v>Q2 2023</v>
      </c>
      <c r="S5" s="9" t="str">
        <f t="shared" si="0"/>
        <v>Q3 2023</v>
      </c>
      <c r="T5" s="9" t="str">
        <f t="shared" si="0"/>
        <v>Q4 2023</v>
      </c>
      <c r="U5" s="9" t="str">
        <f t="shared" si="0"/>
        <v>Q1 2024</v>
      </c>
      <c r="V5" s="9" t="str">
        <f t="shared" si="0"/>
        <v>Q2 2024</v>
      </c>
      <c r="W5" s="9" t="str">
        <f t="shared" si="0"/>
        <v>Q3 2024</v>
      </c>
      <c r="X5" s="9" t="str">
        <f t="shared" si="0"/>
        <v>Q4 2024</v>
      </c>
      <c r="Y5" s="9" t="str">
        <f t="shared" si="0"/>
        <v>Q1 2025</v>
      </c>
      <c r="Z5" s="9" t="str">
        <f t="shared" si="0"/>
        <v>Q2 2025</v>
      </c>
      <c r="AA5" s="9" t="str">
        <f t="shared" si="0"/>
        <v>Q3 2025</v>
      </c>
      <c r="AB5" s="9" t="str">
        <f t="shared" si="0"/>
        <v>Q4 2025</v>
      </c>
      <c r="AC5" s="10"/>
      <c r="AD5" s="9" t="str">
        <f>AD6&amp;" " &amp;YEAR(AD8)</f>
        <v>Q1 2021</v>
      </c>
      <c r="AE5" s="9" t="str">
        <f t="shared" ref="AE5:CK5" si="1">AE6&amp;" " &amp;YEAR(AE8)</f>
        <v>Q1 2021</v>
      </c>
      <c r="AF5" s="9" t="str">
        <f t="shared" si="1"/>
        <v>Q1 2021</v>
      </c>
      <c r="AG5" s="9" t="str">
        <f t="shared" si="1"/>
        <v>Q2 2021</v>
      </c>
      <c r="AH5" s="9" t="str">
        <f t="shared" si="1"/>
        <v>Q2 2021</v>
      </c>
      <c r="AI5" s="9" t="str">
        <f t="shared" si="1"/>
        <v>Q2 2021</v>
      </c>
      <c r="AJ5" s="9" t="str">
        <f t="shared" si="1"/>
        <v>Q3 2021</v>
      </c>
      <c r="AK5" s="9" t="str">
        <f t="shared" si="1"/>
        <v>Q3 2021</v>
      </c>
      <c r="AL5" s="9" t="str">
        <f t="shared" si="1"/>
        <v>Q3 2021</v>
      </c>
      <c r="AM5" s="9" t="str">
        <f t="shared" si="1"/>
        <v>Q4 2021</v>
      </c>
      <c r="AN5" s="9" t="str">
        <f t="shared" si="1"/>
        <v>Q4 2021</v>
      </c>
      <c r="AO5" s="9" t="str">
        <f t="shared" si="1"/>
        <v>Q4 2021</v>
      </c>
      <c r="AP5" s="9" t="str">
        <f t="shared" si="1"/>
        <v>Q1 2022</v>
      </c>
      <c r="AQ5" s="9" t="str">
        <f t="shared" si="1"/>
        <v>Q1 2022</v>
      </c>
      <c r="AR5" s="9" t="str">
        <f t="shared" si="1"/>
        <v>Q1 2022</v>
      </c>
      <c r="AS5" s="9" t="str">
        <f t="shared" si="1"/>
        <v>Q2 2022</v>
      </c>
      <c r="AT5" s="9" t="str">
        <f t="shared" si="1"/>
        <v>Q2 2022</v>
      </c>
      <c r="AU5" s="9" t="str">
        <f t="shared" si="1"/>
        <v>Q2 2022</v>
      </c>
      <c r="AV5" s="9" t="str">
        <f t="shared" si="1"/>
        <v>Q3 2022</v>
      </c>
      <c r="AW5" s="9" t="str">
        <f t="shared" si="1"/>
        <v>Q3 2022</v>
      </c>
      <c r="AX5" s="9" t="str">
        <f t="shared" si="1"/>
        <v>Q3 2022</v>
      </c>
      <c r="AY5" s="9" t="str">
        <f t="shared" si="1"/>
        <v>Q4 2022</v>
      </c>
      <c r="AZ5" s="9" t="str">
        <f t="shared" si="1"/>
        <v>Q4 2022</v>
      </c>
      <c r="BA5" s="9" t="str">
        <f t="shared" si="1"/>
        <v>Q4 2022</v>
      </c>
      <c r="BB5" s="9" t="str">
        <f t="shared" si="1"/>
        <v>Q1 2023</v>
      </c>
      <c r="BC5" s="9" t="str">
        <f t="shared" si="1"/>
        <v>Q1 2023</v>
      </c>
      <c r="BD5" s="9" t="str">
        <f t="shared" si="1"/>
        <v>Q1 2023</v>
      </c>
      <c r="BE5" s="9" t="str">
        <f t="shared" si="1"/>
        <v>Q2 2023</v>
      </c>
      <c r="BF5" s="9" t="str">
        <f t="shared" si="1"/>
        <v>Q2 2023</v>
      </c>
      <c r="BG5" s="9" t="str">
        <f t="shared" si="1"/>
        <v>Q2 2023</v>
      </c>
      <c r="BH5" s="9" t="str">
        <f t="shared" si="1"/>
        <v>Q3 2023</v>
      </c>
      <c r="BI5" s="9" t="str">
        <f t="shared" si="1"/>
        <v>Q3 2023</v>
      </c>
      <c r="BJ5" s="9" t="str">
        <f t="shared" si="1"/>
        <v>Q3 2023</v>
      </c>
      <c r="BK5" s="9" t="str">
        <f t="shared" si="1"/>
        <v>Q4 2023</v>
      </c>
      <c r="BL5" s="9" t="str">
        <f t="shared" si="1"/>
        <v>Q4 2023</v>
      </c>
      <c r="BM5" s="9" t="str">
        <f t="shared" si="1"/>
        <v>Q4 2023</v>
      </c>
      <c r="BN5" s="9" t="str">
        <f t="shared" si="1"/>
        <v>Q1 2024</v>
      </c>
      <c r="BO5" s="9" t="str">
        <f t="shared" si="1"/>
        <v>Q1 2024</v>
      </c>
      <c r="BP5" s="9" t="str">
        <f t="shared" si="1"/>
        <v>Q1 2024</v>
      </c>
      <c r="BQ5" s="9" t="str">
        <f t="shared" si="1"/>
        <v>Q2 2024</v>
      </c>
      <c r="BR5" s="9" t="str">
        <f t="shared" si="1"/>
        <v>Q2 2024</v>
      </c>
      <c r="BS5" s="9" t="str">
        <f t="shared" si="1"/>
        <v>Q2 2024</v>
      </c>
      <c r="BT5" s="9" t="str">
        <f t="shared" si="1"/>
        <v>Q3 2024</v>
      </c>
      <c r="BU5" s="9" t="str">
        <f t="shared" si="1"/>
        <v>Q3 2024</v>
      </c>
      <c r="BV5" s="9" t="str">
        <f t="shared" si="1"/>
        <v>Q3 2024</v>
      </c>
      <c r="BW5" s="9" t="str">
        <f t="shared" si="1"/>
        <v>Q4 2024</v>
      </c>
      <c r="BX5" s="9" t="str">
        <f t="shared" si="1"/>
        <v>Q4 2024</v>
      </c>
      <c r="BY5" s="9" t="str">
        <f t="shared" si="1"/>
        <v>Q4 2024</v>
      </c>
      <c r="BZ5" s="9" t="str">
        <f t="shared" si="1"/>
        <v>Q1 2025</v>
      </c>
      <c r="CA5" s="9" t="str">
        <f t="shared" si="1"/>
        <v>Q1 2025</v>
      </c>
      <c r="CB5" s="9" t="str">
        <f t="shared" si="1"/>
        <v>Q1 2025</v>
      </c>
      <c r="CC5" s="9" t="str">
        <f t="shared" si="1"/>
        <v>Q2 2025</v>
      </c>
      <c r="CD5" s="9" t="str">
        <f t="shared" si="1"/>
        <v>Q2 2025</v>
      </c>
      <c r="CE5" s="9" t="str">
        <f t="shared" si="1"/>
        <v>Q2 2025</v>
      </c>
      <c r="CF5" s="9" t="str">
        <f t="shared" si="1"/>
        <v>Q3 2025</v>
      </c>
      <c r="CG5" s="9" t="str">
        <f t="shared" si="1"/>
        <v>Q3 2025</v>
      </c>
      <c r="CH5" s="9" t="str">
        <f t="shared" si="1"/>
        <v>Q3 2025</v>
      </c>
      <c r="CI5" s="9" t="str">
        <f t="shared" si="1"/>
        <v>Q4 2025</v>
      </c>
      <c r="CJ5" s="9" t="str">
        <f t="shared" si="1"/>
        <v>Q4 2025</v>
      </c>
      <c r="CK5" s="9" t="str">
        <f t="shared" si="1"/>
        <v>Q4 2025</v>
      </c>
    </row>
    <row r="6" spans="2:89" ht="14.25" x14ac:dyDescent="0.35">
      <c r="B6" s="5"/>
      <c r="C6" s="9" t="s">
        <v>2</v>
      </c>
      <c r="D6" s="9" t="s">
        <v>2</v>
      </c>
      <c r="E6" s="9" t="s">
        <v>2</v>
      </c>
      <c r="F6" s="9" t="s">
        <v>2</v>
      </c>
      <c r="G6" s="11" t="s">
        <v>3</v>
      </c>
      <c r="H6" s="8"/>
      <c r="I6" s="9" t="s">
        <v>4</v>
      </c>
      <c r="J6" s="9" t="s">
        <v>5</v>
      </c>
      <c r="K6" s="9" t="s">
        <v>6</v>
      </c>
      <c r="L6" s="9" t="s">
        <v>2</v>
      </c>
      <c r="M6" s="9" t="s">
        <v>4</v>
      </c>
      <c r="N6" s="9" t="s">
        <v>5</v>
      </c>
      <c r="O6" s="9" t="s">
        <v>6</v>
      </c>
      <c r="P6" s="9" t="s">
        <v>2</v>
      </c>
      <c r="Q6" s="9" t="s">
        <v>4</v>
      </c>
      <c r="R6" s="9" t="s">
        <v>5</v>
      </c>
      <c r="S6" s="9" t="s">
        <v>6</v>
      </c>
      <c r="T6" s="9" t="s">
        <v>2</v>
      </c>
      <c r="U6" s="9" t="s">
        <v>4</v>
      </c>
      <c r="V6" s="9" t="s">
        <v>5</v>
      </c>
      <c r="W6" s="9" t="s">
        <v>6</v>
      </c>
      <c r="X6" s="9" t="s">
        <v>2</v>
      </c>
      <c r="Y6" s="9" t="s">
        <v>4</v>
      </c>
      <c r="Z6" s="9" t="s">
        <v>5</v>
      </c>
      <c r="AA6" s="9" t="s">
        <v>6</v>
      </c>
      <c r="AB6" s="9" t="s">
        <v>2</v>
      </c>
      <c r="AC6" s="10"/>
      <c r="AD6" s="9" t="s">
        <v>4</v>
      </c>
      <c r="AE6" s="9" t="s">
        <v>4</v>
      </c>
      <c r="AF6" s="9" t="s">
        <v>4</v>
      </c>
      <c r="AG6" s="9" t="s">
        <v>5</v>
      </c>
      <c r="AH6" s="9" t="s">
        <v>5</v>
      </c>
      <c r="AI6" s="9" t="s">
        <v>5</v>
      </c>
      <c r="AJ6" s="9" t="s">
        <v>6</v>
      </c>
      <c r="AK6" s="9" t="s">
        <v>6</v>
      </c>
      <c r="AL6" s="9" t="s">
        <v>6</v>
      </c>
      <c r="AM6" s="9" t="s">
        <v>2</v>
      </c>
      <c r="AN6" s="9" t="s">
        <v>2</v>
      </c>
      <c r="AO6" s="9" t="s">
        <v>2</v>
      </c>
      <c r="AP6" s="9" t="s">
        <v>4</v>
      </c>
      <c r="AQ6" s="9" t="s">
        <v>4</v>
      </c>
      <c r="AR6" s="9" t="s">
        <v>4</v>
      </c>
      <c r="AS6" s="9" t="s">
        <v>5</v>
      </c>
      <c r="AT6" s="9" t="s">
        <v>5</v>
      </c>
      <c r="AU6" s="9" t="s">
        <v>5</v>
      </c>
      <c r="AV6" s="9" t="s">
        <v>6</v>
      </c>
      <c r="AW6" s="9" t="s">
        <v>6</v>
      </c>
      <c r="AX6" s="9" t="s">
        <v>6</v>
      </c>
      <c r="AY6" s="9" t="s">
        <v>2</v>
      </c>
      <c r="AZ6" s="9" t="s">
        <v>2</v>
      </c>
      <c r="BA6" s="9" t="s">
        <v>2</v>
      </c>
      <c r="BB6" s="9" t="s">
        <v>4</v>
      </c>
      <c r="BC6" s="9" t="s">
        <v>4</v>
      </c>
      <c r="BD6" s="9" t="s">
        <v>4</v>
      </c>
      <c r="BE6" s="9" t="s">
        <v>5</v>
      </c>
      <c r="BF6" s="9" t="s">
        <v>5</v>
      </c>
      <c r="BG6" s="9" t="s">
        <v>5</v>
      </c>
      <c r="BH6" s="9" t="s">
        <v>6</v>
      </c>
      <c r="BI6" s="9" t="s">
        <v>6</v>
      </c>
      <c r="BJ6" s="9" t="s">
        <v>6</v>
      </c>
      <c r="BK6" s="9" t="s">
        <v>2</v>
      </c>
      <c r="BL6" s="9" t="s">
        <v>2</v>
      </c>
      <c r="BM6" s="9" t="s">
        <v>2</v>
      </c>
      <c r="BN6" s="9" t="s">
        <v>4</v>
      </c>
      <c r="BO6" s="9" t="s">
        <v>4</v>
      </c>
      <c r="BP6" s="9" t="s">
        <v>4</v>
      </c>
      <c r="BQ6" s="9" t="s">
        <v>5</v>
      </c>
      <c r="BR6" s="9" t="s">
        <v>5</v>
      </c>
      <c r="BS6" s="9" t="s">
        <v>5</v>
      </c>
      <c r="BT6" s="9" t="s">
        <v>6</v>
      </c>
      <c r="BU6" s="9" t="s">
        <v>6</v>
      </c>
      <c r="BV6" s="9" t="s">
        <v>6</v>
      </c>
      <c r="BW6" s="9" t="s">
        <v>2</v>
      </c>
      <c r="BX6" s="9" t="s">
        <v>2</v>
      </c>
      <c r="BY6" s="9" t="s">
        <v>2</v>
      </c>
      <c r="BZ6" s="9" t="s">
        <v>4</v>
      </c>
      <c r="CA6" s="9" t="s">
        <v>4</v>
      </c>
      <c r="CB6" s="9" t="s">
        <v>4</v>
      </c>
      <c r="CC6" s="9" t="s">
        <v>5</v>
      </c>
      <c r="CD6" s="9" t="s">
        <v>5</v>
      </c>
      <c r="CE6" s="9" t="s">
        <v>5</v>
      </c>
      <c r="CF6" s="9" t="s">
        <v>6</v>
      </c>
      <c r="CG6" s="9" t="s">
        <v>6</v>
      </c>
      <c r="CH6" s="9" t="s">
        <v>6</v>
      </c>
      <c r="CI6" s="9" t="s">
        <v>2</v>
      </c>
      <c r="CJ6" s="9" t="s">
        <v>2</v>
      </c>
      <c r="CK6" s="9" t="s">
        <v>2</v>
      </c>
    </row>
    <row r="7" spans="2:89" ht="14.25" outlineLevel="1" x14ac:dyDescent="0.35">
      <c r="B7" s="5"/>
      <c r="C7" s="9">
        <f>YEAR(C8)</f>
        <v>2021</v>
      </c>
      <c r="D7" s="9">
        <f>YEAR(D8)</f>
        <v>2022</v>
      </c>
      <c r="E7" s="9">
        <f>YEAR(E8)</f>
        <v>2023</v>
      </c>
      <c r="F7" s="9">
        <f>YEAR(F8)</f>
        <v>2024</v>
      </c>
      <c r="G7" s="11">
        <f>YEAR(G8)</f>
        <v>2025</v>
      </c>
      <c r="H7" s="8"/>
      <c r="I7" s="9">
        <f>YEAR(I8)</f>
        <v>2021</v>
      </c>
      <c r="J7" s="9">
        <f t="shared" ref="J7:CD7" si="2">YEAR(J8)</f>
        <v>2021</v>
      </c>
      <c r="K7" s="9">
        <f t="shared" si="2"/>
        <v>2021</v>
      </c>
      <c r="L7" s="9">
        <f t="shared" si="2"/>
        <v>2021</v>
      </c>
      <c r="M7" s="9">
        <f t="shared" si="2"/>
        <v>2022</v>
      </c>
      <c r="N7" s="9">
        <f t="shared" si="2"/>
        <v>2022</v>
      </c>
      <c r="O7" s="9">
        <f t="shared" si="2"/>
        <v>2022</v>
      </c>
      <c r="P7" s="9">
        <f t="shared" si="2"/>
        <v>2022</v>
      </c>
      <c r="Q7" s="9">
        <f t="shared" si="2"/>
        <v>2023</v>
      </c>
      <c r="R7" s="9">
        <f t="shared" si="2"/>
        <v>2023</v>
      </c>
      <c r="S7" s="9">
        <f t="shared" si="2"/>
        <v>2023</v>
      </c>
      <c r="T7" s="9">
        <f t="shared" si="2"/>
        <v>2023</v>
      </c>
      <c r="U7" s="9">
        <f t="shared" si="2"/>
        <v>2024</v>
      </c>
      <c r="V7" s="9">
        <f t="shared" si="2"/>
        <v>2024</v>
      </c>
      <c r="W7" s="9">
        <f t="shared" si="2"/>
        <v>2024</v>
      </c>
      <c r="X7" s="9">
        <f t="shared" si="2"/>
        <v>2024</v>
      </c>
      <c r="Y7" s="9">
        <f t="shared" si="2"/>
        <v>2025</v>
      </c>
      <c r="Z7" s="9">
        <f t="shared" si="2"/>
        <v>2025</v>
      </c>
      <c r="AA7" s="9">
        <f t="shared" si="2"/>
        <v>2025</v>
      </c>
      <c r="AB7" s="9">
        <f t="shared" si="2"/>
        <v>2025</v>
      </c>
      <c r="AC7" s="10"/>
      <c r="AD7" s="9">
        <f t="shared" si="2"/>
        <v>2021</v>
      </c>
      <c r="AE7" s="9">
        <f t="shared" si="2"/>
        <v>2021</v>
      </c>
      <c r="AF7" s="9">
        <f t="shared" si="2"/>
        <v>2021</v>
      </c>
      <c r="AG7" s="9">
        <f t="shared" si="2"/>
        <v>2021</v>
      </c>
      <c r="AH7" s="9">
        <f t="shared" si="2"/>
        <v>2021</v>
      </c>
      <c r="AI7" s="9">
        <f t="shared" si="2"/>
        <v>2021</v>
      </c>
      <c r="AJ7" s="9">
        <f t="shared" si="2"/>
        <v>2021</v>
      </c>
      <c r="AK7" s="9">
        <f t="shared" si="2"/>
        <v>2021</v>
      </c>
      <c r="AL7" s="9">
        <f t="shared" si="2"/>
        <v>2021</v>
      </c>
      <c r="AM7" s="9">
        <f t="shared" si="2"/>
        <v>2021</v>
      </c>
      <c r="AN7" s="9">
        <f t="shared" si="2"/>
        <v>2021</v>
      </c>
      <c r="AO7" s="9">
        <f t="shared" si="2"/>
        <v>2021</v>
      </c>
      <c r="AP7" s="9">
        <f t="shared" si="2"/>
        <v>2022</v>
      </c>
      <c r="AQ7" s="9">
        <f t="shared" si="2"/>
        <v>2022</v>
      </c>
      <c r="AR7" s="9">
        <f t="shared" si="2"/>
        <v>2022</v>
      </c>
      <c r="AS7" s="9">
        <f t="shared" si="2"/>
        <v>2022</v>
      </c>
      <c r="AT7" s="9">
        <f t="shared" si="2"/>
        <v>2022</v>
      </c>
      <c r="AU7" s="9">
        <f t="shared" si="2"/>
        <v>2022</v>
      </c>
      <c r="AV7" s="9">
        <f t="shared" si="2"/>
        <v>2022</v>
      </c>
      <c r="AW7" s="9">
        <f t="shared" si="2"/>
        <v>2022</v>
      </c>
      <c r="AX7" s="9">
        <f t="shared" si="2"/>
        <v>2022</v>
      </c>
      <c r="AY7" s="9">
        <f t="shared" si="2"/>
        <v>2022</v>
      </c>
      <c r="AZ7" s="9">
        <f t="shared" si="2"/>
        <v>2022</v>
      </c>
      <c r="BA7" s="9">
        <f t="shared" si="2"/>
        <v>2022</v>
      </c>
      <c r="BB7" s="9">
        <f t="shared" si="2"/>
        <v>2023</v>
      </c>
      <c r="BC7" s="9">
        <f t="shared" si="2"/>
        <v>2023</v>
      </c>
      <c r="BD7" s="9">
        <f t="shared" si="2"/>
        <v>2023</v>
      </c>
      <c r="BE7" s="9">
        <f t="shared" si="2"/>
        <v>2023</v>
      </c>
      <c r="BF7" s="9">
        <f t="shared" si="2"/>
        <v>2023</v>
      </c>
      <c r="BG7" s="9">
        <f t="shared" si="2"/>
        <v>2023</v>
      </c>
      <c r="BH7" s="9">
        <f t="shared" si="2"/>
        <v>2023</v>
      </c>
      <c r="BI7" s="9">
        <f t="shared" si="2"/>
        <v>2023</v>
      </c>
      <c r="BJ7" s="9">
        <f t="shared" si="2"/>
        <v>2023</v>
      </c>
      <c r="BK7" s="9">
        <f t="shared" si="2"/>
        <v>2023</v>
      </c>
      <c r="BL7" s="9">
        <f t="shared" si="2"/>
        <v>2023</v>
      </c>
      <c r="BM7" s="9">
        <f t="shared" si="2"/>
        <v>2023</v>
      </c>
      <c r="BN7" s="9">
        <f t="shared" si="2"/>
        <v>2024</v>
      </c>
      <c r="BO7" s="9">
        <f t="shared" si="2"/>
        <v>2024</v>
      </c>
      <c r="BP7" s="9">
        <f t="shared" si="2"/>
        <v>2024</v>
      </c>
      <c r="BQ7" s="9">
        <f t="shared" si="2"/>
        <v>2024</v>
      </c>
      <c r="BR7" s="9">
        <f t="shared" si="2"/>
        <v>2024</v>
      </c>
      <c r="BS7" s="9">
        <f t="shared" si="2"/>
        <v>2024</v>
      </c>
      <c r="BT7" s="9">
        <f t="shared" si="2"/>
        <v>2024</v>
      </c>
      <c r="BU7" s="9">
        <f t="shared" si="2"/>
        <v>2024</v>
      </c>
      <c r="BV7" s="9">
        <f t="shared" si="2"/>
        <v>2024</v>
      </c>
      <c r="BW7" s="9">
        <f t="shared" si="2"/>
        <v>2024</v>
      </c>
      <c r="BX7" s="9">
        <f t="shared" si="2"/>
        <v>2024</v>
      </c>
      <c r="BY7" s="9">
        <f t="shared" si="2"/>
        <v>2024</v>
      </c>
      <c r="BZ7" s="9">
        <f t="shared" si="2"/>
        <v>2025</v>
      </c>
      <c r="CA7" s="9">
        <f t="shared" si="2"/>
        <v>2025</v>
      </c>
      <c r="CB7" s="9">
        <f t="shared" si="2"/>
        <v>2025</v>
      </c>
      <c r="CC7" s="9">
        <f t="shared" si="2"/>
        <v>2025</v>
      </c>
      <c r="CD7" s="9">
        <f t="shared" si="2"/>
        <v>2025</v>
      </c>
      <c r="CE7" s="9">
        <f t="shared" ref="CE7:CK7" si="3">YEAR(CE8)</f>
        <v>2025</v>
      </c>
      <c r="CF7" s="9">
        <f t="shared" si="3"/>
        <v>2025</v>
      </c>
      <c r="CG7" s="9">
        <f t="shared" si="3"/>
        <v>2025</v>
      </c>
      <c r="CH7" s="9">
        <f t="shared" si="3"/>
        <v>2025</v>
      </c>
      <c r="CI7" s="9">
        <f t="shared" si="3"/>
        <v>2025</v>
      </c>
      <c r="CJ7" s="9">
        <f t="shared" si="3"/>
        <v>2025</v>
      </c>
      <c r="CK7" s="9">
        <f t="shared" si="3"/>
        <v>2025</v>
      </c>
    </row>
    <row r="8" spans="2:89" ht="14.25" x14ac:dyDescent="0.35">
      <c r="B8" s="5" t="s">
        <v>51</v>
      </c>
      <c r="C8" s="12">
        <v>44561</v>
      </c>
      <c r="D8" s="12">
        <f>EOMONTH(C8,12)</f>
        <v>44926</v>
      </c>
      <c r="E8" s="12">
        <f>EOMONTH(D8,12)</f>
        <v>45291</v>
      </c>
      <c r="F8" s="12">
        <f>EOMONTH(E8,12)</f>
        <v>45657</v>
      </c>
      <c r="G8" s="13">
        <f>EOMONTH(F8,12)</f>
        <v>46022</v>
      </c>
      <c r="H8" s="8"/>
      <c r="I8" s="12">
        <v>44286</v>
      </c>
      <c r="J8" s="12">
        <f>EOMONTH(I8,3)</f>
        <v>44377</v>
      </c>
      <c r="K8" s="12">
        <f t="shared" ref="K8:V8" si="4">EOMONTH(J8,3)</f>
        <v>44469</v>
      </c>
      <c r="L8" s="12">
        <f t="shared" si="4"/>
        <v>44561</v>
      </c>
      <c r="M8" s="12">
        <f t="shared" si="4"/>
        <v>44651</v>
      </c>
      <c r="N8" s="12">
        <f t="shared" si="4"/>
        <v>44742</v>
      </c>
      <c r="O8" s="12">
        <f t="shared" si="4"/>
        <v>44834</v>
      </c>
      <c r="P8" s="12">
        <f t="shared" si="4"/>
        <v>44926</v>
      </c>
      <c r="Q8" s="12">
        <f t="shared" si="4"/>
        <v>45016</v>
      </c>
      <c r="R8" s="12">
        <f t="shared" si="4"/>
        <v>45107</v>
      </c>
      <c r="S8" s="12">
        <f t="shared" si="4"/>
        <v>45199</v>
      </c>
      <c r="T8" s="12">
        <f t="shared" si="4"/>
        <v>45291</v>
      </c>
      <c r="U8" s="12">
        <f t="shared" si="4"/>
        <v>45382</v>
      </c>
      <c r="V8" s="12">
        <f t="shared" si="4"/>
        <v>45473</v>
      </c>
      <c r="W8" s="12">
        <f>EOMONTH(V8,3)</f>
        <v>45565</v>
      </c>
      <c r="X8" s="12">
        <v>45657</v>
      </c>
      <c r="Y8" s="12">
        <v>45747</v>
      </c>
      <c r="Z8" s="12">
        <v>45838</v>
      </c>
      <c r="AA8" s="12">
        <v>45930</v>
      </c>
      <c r="AB8" s="12">
        <v>46022</v>
      </c>
      <c r="AC8" s="14"/>
      <c r="AD8" s="12">
        <v>44227</v>
      </c>
      <c r="AE8" s="12">
        <f>EOMONTH(AD8,1)</f>
        <v>44255</v>
      </c>
      <c r="AF8" s="12">
        <f t="shared" ref="AF8:CK8" si="5">EOMONTH(AE8,1)</f>
        <v>44286</v>
      </c>
      <c r="AG8" s="12">
        <f t="shared" si="5"/>
        <v>44316</v>
      </c>
      <c r="AH8" s="12">
        <f t="shared" si="5"/>
        <v>44347</v>
      </c>
      <c r="AI8" s="12">
        <f t="shared" si="5"/>
        <v>44377</v>
      </c>
      <c r="AJ8" s="12">
        <f t="shared" si="5"/>
        <v>44408</v>
      </c>
      <c r="AK8" s="12">
        <f t="shared" si="5"/>
        <v>44439</v>
      </c>
      <c r="AL8" s="12">
        <f t="shared" si="5"/>
        <v>44469</v>
      </c>
      <c r="AM8" s="12">
        <f t="shared" si="5"/>
        <v>44500</v>
      </c>
      <c r="AN8" s="12">
        <f t="shared" si="5"/>
        <v>44530</v>
      </c>
      <c r="AO8" s="12">
        <f t="shared" si="5"/>
        <v>44561</v>
      </c>
      <c r="AP8" s="12">
        <f t="shared" si="5"/>
        <v>44592</v>
      </c>
      <c r="AQ8" s="12">
        <f t="shared" si="5"/>
        <v>44620</v>
      </c>
      <c r="AR8" s="12">
        <f t="shared" si="5"/>
        <v>44651</v>
      </c>
      <c r="AS8" s="12">
        <f t="shared" si="5"/>
        <v>44681</v>
      </c>
      <c r="AT8" s="12">
        <f t="shared" si="5"/>
        <v>44712</v>
      </c>
      <c r="AU8" s="12">
        <f t="shared" si="5"/>
        <v>44742</v>
      </c>
      <c r="AV8" s="12">
        <f t="shared" si="5"/>
        <v>44773</v>
      </c>
      <c r="AW8" s="12">
        <f t="shared" si="5"/>
        <v>44804</v>
      </c>
      <c r="AX8" s="12">
        <f t="shared" si="5"/>
        <v>44834</v>
      </c>
      <c r="AY8" s="12">
        <f t="shared" si="5"/>
        <v>44865</v>
      </c>
      <c r="AZ8" s="12">
        <f t="shared" si="5"/>
        <v>44895</v>
      </c>
      <c r="BA8" s="12">
        <f t="shared" si="5"/>
        <v>44926</v>
      </c>
      <c r="BB8" s="12">
        <f t="shared" si="5"/>
        <v>44957</v>
      </c>
      <c r="BC8" s="12">
        <f t="shared" si="5"/>
        <v>44985</v>
      </c>
      <c r="BD8" s="12">
        <f t="shared" si="5"/>
        <v>45016</v>
      </c>
      <c r="BE8" s="12">
        <f t="shared" si="5"/>
        <v>45046</v>
      </c>
      <c r="BF8" s="12">
        <f t="shared" si="5"/>
        <v>45077</v>
      </c>
      <c r="BG8" s="12">
        <f t="shared" si="5"/>
        <v>45107</v>
      </c>
      <c r="BH8" s="12">
        <f t="shared" si="5"/>
        <v>45138</v>
      </c>
      <c r="BI8" s="12">
        <f t="shared" si="5"/>
        <v>45169</v>
      </c>
      <c r="BJ8" s="12">
        <f t="shared" si="5"/>
        <v>45199</v>
      </c>
      <c r="BK8" s="12">
        <f t="shared" si="5"/>
        <v>45230</v>
      </c>
      <c r="BL8" s="12">
        <f t="shared" si="5"/>
        <v>45260</v>
      </c>
      <c r="BM8" s="12">
        <f t="shared" si="5"/>
        <v>45291</v>
      </c>
      <c r="BN8" s="12">
        <f t="shared" si="5"/>
        <v>45322</v>
      </c>
      <c r="BO8" s="12">
        <f t="shared" si="5"/>
        <v>45351</v>
      </c>
      <c r="BP8" s="12">
        <f t="shared" si="5"/>
        <v>45382</v>
      </c>
      <c r="BQ8" s="12">
        <f t="shared" si="5"/>
        <v>45412</v>
      </c>
      <c r="BR8" s="12">
        <f t="shared" si="5"/>
        <v>45443</v>
      </c>
      <c r="BS8" s="12">
        <f t="shared" si="5"/>
        <v>45473</v>
      </c>
      <c r="BT8" s="12">
        <f t="shared" si="5"/>
        <v>45504</v>
      </c>
      <c r="BU8" s="12">
        <f t="shared" si="5"/>
        <v>45535</v>
      </c>
      <c r="BV8" s="12">
        <f t="shared" si="5"/>
        <v>45565</v>
      </c>
      <c r="BW8" s="12">
        <f t="shared" si="5"/>
        <v>45596</v>
      </c>
      <c r="BX8" s="12">
        <f t="shared" si="5"/>
        <v>45626</v>
      </c>
      <c r="BY8" s="12">
        <f t="shared" si="5"/>
        <v>45657</v>
      </c>
      <c r="BZ8" s="12">
        <f t="shared" si="5"/>
        <v>45688</v>
      </c>
      <c r="CA8" s="12">
        <f t="shared" si="5"/>
        <v>45716</v>
      </c>
      <c r="CB8" s="12">
        <f t="shared" si="5"/>
        <v>45747</v>
      </c>
      <c r="CC8" s="12">
        <f t="shared" si="5"/>
        <v>45777</v>
      </c>
      <c r="CD8" s="12">
        <f t="shared" si="5"/>
        <v>45808</v>
      </c>
      <c r="CE8" s="12">
        <f t="shared" si="5"/>
        <v>45838</v>
      </c>
      <c r="CF8" s="12">
        <f t="shared" si="5"/>
        <v>45869</v>
      </c>
      <c r="CG8" s="12">
        <f t="shared" si="5"/>
        <v>45900</v>
      </c>
      <c r="CH8" s="12">
        <f t="shared" si="5"/>
        <v>45930</v>
      </c>
      <c r="CI8" s="12">
        <f t="shared" si="5"/>
        <v>45961</v>
      </c>
      <c r="CJ8" s="12">
        <f t="shared" si="5"/>
        <v>45991</v>
      </c>
      <c r="CK8" s="12">
        <f t="shared" si="5"/>
        <v>46022</v>
      </c>
    </row>
    <row r="9" spans="2:89" x14ac:dyDescent="0.2">
      <c r="B9" s="1" t="s">
        <v>8</v>
      </c>
      <c r="C9" s="15">
        <f>I9</f>
        <v>0</v>
      </c>
      <c r="D9" s="15">
        <f>+SUMIFS($AD$14:$CL$14,$AD$8:$CL$8,EOMONTH(D8,-12))</f>
        <v>2492301.337419318</v>
      </c>
      <c r="E9" s="15">
        <f>+SUMIFS($AD$14:$CL$14,$AD$8:$CL$8,EOMONTH(E8,-12))</f>
        <v>2815257.8838247927</v>
      </c>
      <c r="F9" s="15">
        <f>+SUMIFS($AD$14:$CL$14,$AD$8:$CL$8,EOMONTH(F8,-12))</f>
        <v>4142219.7194076977</v>
      </c>
      <c r="G9" s="15">
        <f>+SUMIFS($AD$14:$CL$14,$AD$8:$CL$8,EOMONTH(G8,-12))</f>
        <v>6934540.7830871716</v>
      </c>
      <c r="I9" s="15">
        <f>AD9</f>
        <v>0</v>
      </c>
      <c r="J9" s="15">
        <f>I14</f>
        <v>2714213.8815125078</v>
      </c>
      <c r="K9" s="15">
        <f t="shared" ref="K9:AB9" si="6">J14</f>
        <v>2676805.2865734315</v>
      </c>
      <c r="L9" s="15">
        <f t="shared" si="6"/>
        <v>2655695.5849262718</v>
      </c>
      <c r="M9" s="15">
        <f t="shared" si="6"/>
        <v>2492301.3374193199</v>
      </c>
      <c r="N9" s="15">
        <f t="shared" si="6"/>
        <v>2463035.6905064369</v>
      </c>
      <c r="O9" s="15">
        <f t="shared" si="6"/>
        <v>2578275.8745508045</v>
      </c>
      <c r="P9" s="15">
        <f t="shared" si="6"/>
        <v>2686332.881692552</v>
      </c>
      <c r="Q9" s="15">
        <f t="shared" si="6"/>
        <v>2815257.8838247946</v>
      </c>
      <c r="R9" s="15">
        <f t="shared" si="6"/>
        <v>3063903.2547631669</v>
      </c>
      <c r="S9" s="15">
        <f t="shared" si="6"/>
        <v>3332278.1592415054</v>
      </c>
      <c r="T9" s="15">
        <f t="shared" si="6"/>
        <v>3629083.8098020391</v>
      </c>
      <c r="U9" s="15">
        <f t="shared" si="6"/>
        <v>4142219.7194076991</v>
      </c>
      <c r="V9" s="15">
        <f t="shared" si="6"/>
        <v>4814880.817599046</v>
      </c>
      <c r="W9" s="15">
        <f t="shared" si="6"/>
        <v>5459520.4426099993</v>
      </c>
      <c r="X9" s="15">
        <f t="shared" si="6"/>
        <v>6100262.9650514992</v>
      </c>
      <c r="Y9" s="15">
        <f t="shared" si="6"/>
        <v>6934540.7830871753</v>
      </c>
      <c r="Z9" s="15">
        <f t="shared" si="6"/>
        <v>7934946.4054154884</v>
      </c>
      <c r="AA9" s="15">
        <f t="shared" si="6"/>
        <v>8284191.2060613539</v>
      </c>
      <c r="AB9" s="15">
        <f t="shared" si="6"/>
        <v>8482172.6150997654</v>
      </c>
      <c r="AD9" s="15">
        <v>0</v>
      </c>
      <c r="AE9" s="15">
        <f>AD14</f>
        <v>2782735.5899091433</v>
      </c>
      <c r="AF9" s="15">
        <f t="shared" ref="AF9:CK9" si="7">AE14</f>
        <v>2770789.0750493468</v>
      </c>
      <c r="AG9" s="15">
        <f t="shared" si="7"/>
        <v>2714213.8815125078</v>
      </c>
      <c r="AH9" s="15">
        <f t="shared" si="7"/>
        <v>2712245.0171948434</v>
      </c>
      <c r="AI9" s="15">
        <f t="shared" si="7"/>
        <v>2664150.2195137269</v>
      </c>
      <c r="AJ9" s="15">
        <f t="shared" si="7"/>
        <v>2676805.2865734305</v>
      </c>
      <c r="AK9" s="15">
        <f t="shared" si="7"/>
        <v>2632626.0014419807</v>
      </c>
      <c r="AL9" s="15">
        <f t="shared" si="7"/>
        <v>2686359.8780030929</v>
      </c>
      <c r="AM9" s="15">
        <f t="shared" si="7"/>
        <v>2655695.5849262704</v>
      </c>
      <c r="AN9" s="15">
        <f t="shared" si="7"/>
        <v>2616623.3798638145</v>
      </c>
      <c r="AO9" s="15">
        <f t="shared" si="7"/>
        <v>2594409.7336536115</v>
      </c>
      <c r="AP9" s="15">
        <f t="shared" si="7"/>
        <v>2492301.337419318</v>
      </c>
      <c r="AQ9" s="15">
        <f t="shared" si="7"/>
        <v>2479267.8362829955</v>
      </c>
      <c r="AR9" s="15">
        <f t="shared" si="7"/>
        <v>2469930.5083741671</v>
      </c>
      <c r="AS9" s="15">
        <f t="shared" si="7"/>
        <v>2463035.690506435</v>
      </c>
      <c r="AT9" s="15">
        <f t="shared" si="7"/>
        <v>2495600.6419397919</v>
      </c>
      <c r="AU9" s="15">
        <f t="shared" si="7"/>
        <v>2581089.1074712873</v>
      </c>
      <c r="AV9" s="15">
        <f t="shared" si="7"/>
        <v>2578275.8745508026</v>
      </c>
      <c r="AW9" s="15">
        <f t="shared" si="7"/>
        <v>2631190.0883258991</v>
      </c>
      <c r="AX9" s="15">
        <f t="shared" si="7"/>
        <v>2626498.5428392319</v>
      </c>
      <c r="AY9" s="15">
        <f t="shared" si="7"/>
        <v>2686332.8816925501</v>
      </c>
      <c r="AZ9" s="15">
        <f t="shared" si="7"/>
        <v>2715264.5889628516</v>
      </c>
      <c r="BA9" s="15">
        <f t="shared" si="7"/>
        <v>2691243.4259315287</v>
      </c>
      <c r="BB9" s="15">
        <f t="shared" si="7"/>
        <v>2815257.8838247927</v>
      </c>
      <c r="BC9" s="15">
        <f t="shared" si="7"/>
        <v>2890212.5325837713</v>
      </c>
      <c r="BD9" s="15">
        <f t="shared" si="7"/>
        <v>2913372.55794102</v>
      </c>
      <c r="BE9" s="15">
        <f t="shared" si="7"/>
        <v>3063903.2547631646</v>
      </c>
      <c r="BF9" s="15">
        <f t="shared" si="7"/>
        <v>3163283.7093306826</v>
      </c>
      <c r="BG9" s="15">
        <f t="shared" si="7"/>
        <v>3242080.1876288648</v>
      </c>
      <c r="BH9" s="15">
        <f t="shared" si="7"/>
        <v>3332278.159241504</v>
      </c>
      <c r="BI9" s="15">
        <f t="shared" si="7"/>
        <v>3469655.7894776356</v>
      </c>
      <c r="BJ9" s="15">
        <f t="shared" si="7"/>
        <v>3575475.8515531146</v>
      </c>
      <c r="BK9" s="15">
        <f t="shared" si="7"/>
        <v>3629083.8098020381</v>
      </c>
      <c r="BL9" s="15">
        <f t="shared" si="7"/>
        <v>3800934.2738316692</v>
      </c>
      <c r="BM9" s="15">
        <f t="shared" si="7"/>
        <v>3993421.7507524821</v>
      </c>
      <c r="BN9" s="15">
        <f t="shared" si="7"/>
        <v>4142219.7194076977</v>
      </c>
      <c r="BO9" s="15">
        <f t="shared" si="7"/>
        <v>4389092.9254317405</v>
      </c>
      <c r="BP9" s="15">
        <f t="shared" si="7"/>
        <v>4582638.9712127578</v>
      </c>
      <c r="BQ9" s="15">
        <f t="shared" si="7"/>
        <v>4814880.8175990442</v>
      </c>
      <c r="BR9" s="15">
        <f t="shared" si="7"/>
        <v>5077423.9177819658</v>
      </c>
      <c r="BS9" s="15">
        <f t="shared" si="7"/>
        <v>5323249.7158341743</v>
      </c>
      <c r="BT9" s="15">
        <f t="shared" si="7"/>
        <v>5459520.4426099984</v>
      </c>
      <c r="BU9" s="15">
        <f t="shared" si="7"/>
        <v>5629432.8622612944</v>
      </c>
      <c r="BV9" s="15">
        <f t="shared" si="7"/>
        <v>5909309.6333994409</v>
      </c>
      <c r="BW9" s="15">
        <f t="shared" si="7"/>
        <v>6100262.9650514964</v>
      </c>
      <c r="BX9" s="15">
        <f t="shared" si="7"/>
        <v>6260655.2167933006</v>
      </c>
      <c r="BY9" s="15">
        <f t="shared" si="7"/>
        <v>6417406.2793541895</v>
      </c>
      <c r="BZ9" s="15">
        <f t="shared" si="7"/>
        <v>6934540.7830871716</v>
      </c>
      <c r="CA9" s="15">
        <f t="shared" si="7"/>
        <v>7155823.5616276339</v>
      </c>
      <c r="CB9" s="15">
        <f t="shared" si="7"/>
        <v>7494102.0895367451</v>
      </c>
      <c r="CC9" s="15">
        <f t="shared" si="7"/>
        <v>7934946.4054154847</v>
      </c>
      <c r="CD9" s="15">
        <f t="shared" si="7"/>
        <v>7933592.5760198766</v>
      </c>
      <c r="CE9" s="15">
        <f t="shared" si="7"/>
        <v>8056651.7054518647</v>
      </c>
      <c r="CF9" s="15">
        <f t="shared" si="7"/>
        <v>8284191.2060613502</v>
      </c>
      <c r="CG9" s="15">
        <f t="shared" si="7"/>
        <v>8277079.379660951</v>
      </c>
      <c r="CH9" s="15">
        <f t="shared" si="7"/>
        <v>8344787.1833777931</v>
      </c>
      <c r="CI9" s="15">
        <f t="shared" si="7"/>
        <v>8482172.6150997598</v>
      </c>
      <c r="CJ9" s="15">
        <f t="shared" si="7"/>
        <v>8475603.9500498902</v>
      </c>
      <c r="CK9" s="15">
        <f t="shared" si="7"/>
        <v>8556763.6220395658</v>
      </c>
    </row>
    <row r="10" spans="2:89" x14ac:dyDescent="0.2">
      <c r="B10" s="1" t="s">
        <v>9</v>
      </c>
      <c r="C10" s="16">
        <f>SUMIFS($I10:$W10,$I$7:$W$7,C$7)</f>
        <v>3203832.3413832877</v>
      </c>
      <c r="D10" s="16">
        <f ca="1">+SUM(OFFSET(INDEX($AD10:$CL10,MATCH(D$8,$AD$8:$CL$8,0)),,,,-12))</f>
        <v>475847.05152181728</v>
      </c>
      <c r="E10" s="16">
        <f ca="1">+SUM(OFFSET(INDEX($AD10:$CL10,MATCH(E$8,$AD$8:$CL$8,0)),,,,-12))</f>
        <v>684253.046248278</v>
      </c>
      <c r="F10" s="16">
        <f ca="1">+SUM(OFFSET(INDEX($AD10:$CL10,MATCH(F$8,$AD$8:$CL$8,0)),,,,-12))</f>
        <v>1271688.6035363439</v>
      </c>
      <c r="G10" s="16">
        <f ca="1">+SUM(OFFSET(INDEX($AD10:$CL10,MATCH(G$8,$AD$8:$CL$8,0)),,,,-12))</f>
        <v>1607929.7542551111</v>
      </c>
      <c r="I10" s="16">
        <f t="shared" ref="I10:V13" si="8">SUMIFS($AD10:$BT10,$AD$5:$BT$5,I$5)</f>
        <v>2858874.3715056088</v>
      </c>
      <c r="J10" s="16">
        <f t="shared" si="8"/>
        <v>81613.825620042116</v>
      </c>
      <c r="K10" s="16">
        <f t="shared" si="8"/>
        <v>137529.8970036408</v>
      </c>
      <c r="L10" s="16">
        <f t="shared" si="8"/>
        <v>125814.24725399597</v>
      </c>
      <c r="M10" s="16">
        <f t="shared" si="8"/>
        <v>115076.08487178081</v>
      </c>
      <c r="N10" s="16">
        <f t="shared" si="8"/>
        <v>144784.88383718411</v>
      </c>
      <c r="O10" s="16">
        <f t="shared" si="8"/>
        <v>112632.40894416676</v>
      </c>
      <c r="P10" s="16">
        <f t="shared" si="8"/>
        <v>103353.67386868552</v>
      </c>
      <c r="Q10" s="16">
        <f t="shared" si="8"/>
        <v>267885.28045346926</v>
      </c>
      <c r="R10" s="16">
        <f t="shared" si="8"/>
        <v>116751.44248698317</v>
      </c>
      <c r="S10" s="16">
        <f t="shared" si="8"/>
        <v>174970.87834134753</v>
      </c>
      <c r="T10" s="16">
        <f t="shared" si="8"/>
        <v>124645.44496647808</v>
      </c>
      <c r="U10" s="16">
        <f t="shared" si="8"/>
        <v>301024.79672478663</v>
      </c>
      <c r="V10" s="16">
        <f t="shared" si="8"/>
        <v>232491.81397746544</v>
      </c>
      <c r="W10" s="16">
        <f>SUMIFS($AD10:$BX10,$AD$5:$BX$5,W$5)</f>
        <v>175814.50227430899</v>
      </c>
      <c r="X10" s="16">
        <f>SUMIFS($AD10:$BY10,$AD$5:$BY$5,X$5)</f>
        <v>562357.49055978295</v>
      </c>
      <c r="Y10" s="16">
        <f t="shared" ref="Y10:AB13" si="9">SUMIFS($AD10:$CL10,$AD$5:$CL$5,Y$5)</f>
        <v>816768.09683450684</v>
      </c>
      <c r="Z10" s="16">
        <f t="shared" si="9"/>
        <v>236223.41056729003</v>
      </c>
      <c r="AA10" s="16">
        <f t="shared" si="9"/>
        <v>207940.68750288105</v>
      </c>
      <c r="AB10" s="16">
        <f t="shared" si="9"/>
        <v>346997.55935043324</v>
      </c>
      <c r="AD10" s="16">
        <f>+'MRR Schedule Summary'!C7*12</f>
        <v>2782735.5899091433</v>
      </c>
      <c r="AE10" s="16">
        <f>+'MRR Schedule Summary'!D7*12</f>
        <v>46146.563999887752</v>
      </c>
      <c r="AF10" s="16">
        <f>+'MRR Schedule Summary'!E7*12</f>
        <v>29992.217596577902</v>
      </c>
      <c r="AG10" s="16">
        <f>+'MRR Schedule Summary'!F7*12</f>
        <v>28460.112485779049</v>
      </c>
      <c r="AH10" s="16">
        <f>+'MRR Schedule Summary'!G7*12</f>
        <v>17521.95847926123</v>
      </c>
      <c r="AI10" s="16">
        <f>+'MRR Schedule Summary'!H7*12</f>
        <v>35631.754655001838</v>
      </c>
      <c r="AJ10" s="16">
        <f>+'MRR Schedule Summary'!I7*12</f>
        <v>37348.595341776418</v>
      </c>
      <c r="AK10" s="16">
        <f>+'MRR Schedule Summary'!J7*12</f>
        <v>49494.659906538247</v>
      </c>
      <c r="AL10" s="16">
        <f>+'MRR Schedule Summary'!K7*12</f>
        <v>50686.64175532612</v>
      </c>
      <c r="AM10" s="16">
        <f>+'MRR Schedule Summary'!L7*12</f>
        <v>38691.237865403185</v>
      </c>
      <c r="AN10" s="16">
        <f>+'MRR Schedule Summary'!M7*12</f>
        <v>47542.553312902499</v>
      </c>
      <c r="AO10" s="16">
        <f>+'MRR Schedule Summary'!N7*12</f>
        <v>39580.456075690272</v>
      </c>
      <c r="AP10" s="16">
        <f>+'MRR Schedule Summary'!O7*12</f>
        <v>34893.377658920654</v>
      </c>
      <c r="AQ10" s="16">
        <f>+'MRR Schedule Summary'!P7*12</f>
        <v>31740.612958555968</v>
      </c>
      <c r="AR10" s="16">
        <f>+'MRR Schedule Summary'!Q7*12</f>
        <v>48442.094254304189</v>
      </c>
      <c r="AS10" s="16">
        <f>+'MRR Schedule Summary'!R7*12</f>
        <v>32948.21143902465</v>
      </c>
      <c r="AT10" s="16">
        <f>+'MRR Schedule Summary'!S7*12</f>
        <v>35649.496365884508</v>
      </c>
      <c r="AU10" s="16">
        <f>+'MRR Schedule Summary'!T7*12</f>
        <v>76187.176032274976</v>
      </c>
      <c r="AV10" s="16">
        <f>+'MRR Schedule Summary'!U7*12</f>
        <v>24170.571079708498</v>
      </c>
      <c r="AW10" s="16">
        <f>+'MRR Schedule Summary'!V7*12</f>
        <v>47778.421713561278</v>
      </c>
      <c r="AX10" s="16">
        <f>+'MRR Schedule Summary'!W7*12</f>
        <v>40683.416150896985</v>
      </c>
      <c r="AY10" s="16">
        <f>+'MRR Schedule Summary'!X7*12</f>
        <v>24238.068163164531</v>
      </c>
      <c r="AZ10" s="16">
        <f>+'MRR Schedule Summary'!Y7*12</f>
        <v>29264.030528986215</v>
      </c>
      <c r="BA10" s="16">
        <f>+'MRR Schedule Summary'!Z7*12</f>
        <v>49851.575176534774</v>
      </c>
      <c r="BB10" s="16">
        <f>+'MRR Schedule Summary'!AA7*12</f>
        <v>74150.308533125673</v>
      </c>
      <c r="BC10" s="16">
        <f>+'MRR Schedule Summary'!AB7*12</f>
        <v>126843.98400972632</v>
      </c>
      <c r="BD10" s="16">
        <f>+'MRR Schedule Summary'!AC7*12</f>
        <v>66890.987910617288</v>
      </c>
      <c r="BE10" s="16">
        <f>+'MRR Schedule Summary'!AD7*12</f>
        <v>29819.902448204179</v>
      </c>
      <c r="BF10" s="16">
        <f>+'MRR Schedule Summary'!AE7*12</f>
        <v>43466.813804880483</v>
      </c>
      <c r="BG10" s="16">
        <f>+'MRR Schedule Summary'!AF7*12</f>
        <v>43464.726233898524</v>
      </c>
      <c r="BH10" s="16">
        <f>+'MRR Schedule Summary'!AG7*12</f>
        <v>63933.324453665446</v>
      </c>
      <c r="BI10" s="16">
        <f>+'MRR Schedule Summary'!AH7*12</f>
        <v>59686.583948200227</v>
      </c>
      <c r="BJ10" s="16">
        <f>+'MRR Schedule Summary'!AI7*12</f>
        <v>51350.969939481867</v>
      </c>
      <c r="BK10" s="16">
        <f>+'MRR Schedule Summary'!AJ7*12</f>
        <v>31901.084143566088</v>
      </c>
      <c r="BL10" s="16">
        <f>+'MRR Schedule Summary'!AK7*12</f>
        <v>53007.800109396121</v>
      </c>
      <c r="BM10" s="16">
        <f>+'MRR Schedule Summary'!AL7*12</f>
        <v>39736.560713515879</v>
      </c>
      <c r="BN10" s="16">
        <f>+'MRR Schedule Summary'!AM7*12</f>
        <v>133181.78292815859</v>
      </c>
      <c r="BO10" s="16">
        <f>+'MRR Schedule Summary'!AN7*12</f>
        <v>91854.753325061043</v>
      </c>
      <c r="BP10" s="16">
        <f>+'MRR Schedule Summary'!AO7*12</f>
        <v>75988.260471567017</v>
      </c>
      <c r="BQ10" s="16">
        <f>+'MRR Schedule Summary'!AP7*12</f>
        <v>60076.34165144591</v>
      </c>
      <c r="BR10" s="16">
        <f>+'MRR Schedule Summary'!AQ7*12</f>
        <v>117340.92366766641</v>
      </c>
      <c r="BS10" s="16">
        <f>+'MRR Schedule Summary'!AR7*12</f>
        <v>55074.548658353095</v>
      </c>
      <c r="BT10" s="16">
        <f>+'MRR Schedule Summary'!AS7*12</f>
        <v>48225.540798235612</v>
      </c>
      <c r="BU10" s="16">
        <f>+'MRR Schedule Summary'!AT7*12</f>
        <v>34561.492449192752</v>
      </c>
      <c r="BV10" s="16">
        <f>+'MRR Schedule Summary'!AU7*12</f>
        <v>93027.469026880644</v>
      </c>
      <c r="BW10" s="16">
        <f>+'MRR Schedule Summary'!AV7*12</f>
        <v>69087.604889362876</v>
      </c>
      <c r="BX10" s="16">
        <f>+'MRR Schedule Summary'!AW7*12</f>
        <v>40939.68466640103</v>
      </c>
      <c r="BY10" s="16">
        <f>+'MRR Schedule Summary'!AX7*12</f>
        <v>452330.20100401901</v>
      </c>
      <c r="BZ10" s="16">
        <f>+'MRR Schedule Summary'!AY7*12</f>
        <v>111335.02729823875</v>
      </c>
      <c r="CA10" s="16">
        <f>+'MRR Schedule Summary'!AZ7*12</f>
        <v>369852.97092993185</v>
      </c>
      <c r="CB10" s="16">
        <f>+'MRR Schedule Summary'!BA7*12</f>
        <v>335580.09860633628</v>
      </c>
      <c r="CC10" s="16">
        <f>+'MRR Schedule Summary'!BB7*12</f>
        <v>82117.612420628153</v>
      </c>
      <c r="CD10" s="16">
        <f>+'MRR Schedule Summary'!BC7*12</f>
        <v>58913.553029388931</v>
      </c>
      <c r="CE10" s="16">
        <f>+'MRR Schedule Summary'!BD7*12</f>
        <v>95192.245117272949</v>
      </c>
      <c r="CF10" s="16">
        <f>+'MRR Schedule Summary'!BE7*12</f>
        <v>33115.704619267941</v>
      </c>
      <c r="CG10" s="16">
        <f>+'MRR Schedule Summary'!BF7*12</f>
        <v>74556.331867815839</v>
      </c>
      <c r="CH10" s="16">
        <f>+'MRR Schedule Summary'!BG7*12</f>
        <v>100268.65101579725</v>
      </c>
      <c r="CI10" s="16">
        <f>+'MRR Schedule Summary'!BH7*12</f>
        <v>85957.387548874467</v>
      </c>
      <c r="CJ10" s="16">
        <f>+'MRR Schedule Summary'!BI7*12</f>
        <v>166105.73349016247</v>
      </c>
      <c r="CK10" s="16">
        <f>+'MRR Schedule Summary'!BJ7*12</f>
        <v>94934.438311396269</v>
      </c>
    </row>
    <row r="11" spans="2:89" x14ac:dyDescent="0.2">
      <c r="B11" s="1" t="s">
        <v>10</v>
      </c>
      <c r="C11" s="16">
        <f t="shared" ref="C11:C13" si="10">SUMIFS($I11:$W11,$I$7:$W$7,C$7)</f>
        <v>600468.50114305981</v>
      </c>
      <c r="D11" s="16">
        <f t="shared" ref="D11:G13" ca="1" si="11">+SUM(OFFSET(INDEX($AD11:$CL11,MATCH(D$8,$AD$8:$CL$8,0)),,,,-12))</f>
        <v>1030772.11472467</v>
      </c>
      <c r="E11" s="16">
        <f t="shared" ca="1" si="11"/>
        <v>1804930.7687597147</v>
      </c>
      <c r="F11" s="16">
        <f t="shared" ca="1" si="11"/>
        <v>2797546.0731244939</v>
      </c>
      <c r="G11" s="16">
        <f t="shared" ca="1" si="11"/>
        <v>2438388.8082468822</v>
      </c>
      <c r="I11" s="16">
        <f t="shared" si="8"/>
        <v>155028.31474144344</v>
      </c>
      <c r="J11" s="16">
        <f t="shared" si="8"/>
        <v>193773.47374146755</v>
      </c>
      <c r="K11" s="16">
        <f t="shared" si="8"/>
        <v>135352.11230582031</v>
      </c>
      <c r="L11" s="16">
        <f t="shared" si="8"/>
        <v>116314.60035432852</v>
      </c>
      <c r="M11" s="16">
        <f t="shared" si="8"/>
        <v>157760.18545613671</v>
      </c>
      <c r="N11" s="16">
        <f t="shared" si="8"/>
        <v>269154.8711894661</v>
      </c>
      <c r="O11" s="16">
        <f t="shared" si="8"/>
        <v>274789.61760410015</v>
      </c>
      <c r="P11" s="16">
        <f t="shared" si="8"/>
        <v>329067.44047496712</v>
      </c>
      <c r="Q11" s="16">
        <f t="shared" si="8"/>
        <v>309759.29977200273</v>
      </c>
      <c r="R11" s="16">
        <f t="shared" si="8"/>
        <v>453874.76134813658</v>
      </c>
      <c r="S11" s="16">
        <f t="shared" si="8"/>
        <v>427595.27646904194</v>
      </c>
      <c r="T11" s="16">
        <f t="shared" si="8"/>
        <v>613701.43117053318</v>
      </c>
      <c r="U11" s="16">
        <f t="shared" si="8"/>
        <v>636729.13288183487</v>
      </c>
      <c r="V11" s="16">
        <f t="shared" si="8"/>
        <v>740995.60666947684</v>
      </c>
      <c r="W11" s="16">
        <f>SUMIFS($AD11:$BX11,$AD$5:$BX$5,W$5)</f>
        <v>811582.13091915101</v>
      </c>
      <c r="X11" s="16">
        <f>SUMIFS($AD11:$BY11,$AD$5:$BY$5,X$5)</f>
        <v>608239.20265403122</v>
      </c>
      <c r="Y11" s="16">
        <f t="shared" si="9"/>
        <v>619075.5660241351</v>
      </c>
      <c r="Z11" s="16">
        <f t="shared" si="9"/>
        <v>652598.04222837929</v>
      </c>
      <c r="AA11" s="16">
        <f t="shared" si="9"/>
        <v>495397.8287021789</v>
      </c>
      <c r="AB11" s="16">
        <f t="shared" si="9"/>
        <v>671317.37129218923</v>
      </c>
      <c r="AD11" s="16">
        <f>+'MRR Schedule Summary'!C8*12</f>
        <v>0</v>
      </c>
      <c r="AE11" s="16">
        <f>+'MRR Schedule Summary'!D8*12</f>
        <v>87337.268264674058</v>
      </c>
      <c r="AF11" s="16">
        <f>+'MRR Schedule Summary'!E8*12</f>
        <v>67691.046476769392</v>
      </c>
      <c r="AG11" s="16">
        <f>+'MRR Schedule Summary'!F8*12</f>
        <v>62305.958926378546</v>
      </c>
      <c r="AH11" s="16">
        <f>+'MRR Schedule Summary'!G8*12</f>
        <v>34724.176480291564</v>
      </c>
      <c r="AI11" s="16">
        <f>+'MRR Schedule Summary'!H8*12</f>
        <v>96743.338334797445</v>
      </c>
      <c r="AJ11" s="16">
        <f>+'MRR Schedule Summary'!I8*12</f>
        <v>35556.547440435264</v>
      </c>
      <c r="AK11" s="16">
        <f>+'MRR Schedule Summary'!J8*12</f>
        <v>57256.183158630665</v>
      </c>
      <c r="AL11" s="16">
        <f>+'MRR Schedule Summary'!K8*12</f>
        <v>42539.381706754379</v>
      </c>
      <c r="AM11" s="16">
        <f>+'MRR Schedule Summary'!L8*12</f>
        <v>35167.853684571674</v>
      </c>
      <c r="AN11" s="16">
        <f>+'MRR Schedule Summary'!M8*12</f>
        <v>41977.518326250327</v>
      </c>
      <c r="AO11" s="16">
        <f>+'MRR Schedule Summary'!N8*12</f>
        <v>39169.228343506518</v>
      </c>
      <c r="AP11" s="16">
        <f>+'MRR Schedule Summary'!O8*12</f>
        <v>33317.617558765662</v>
      </c>
      <c r="AQ11" s="16">
        <f>+'MRR Schedule Summary'!P8*12</f>
        <v>74424.773752205292</v>
      </c>
      <c r="AR11" s="16">
        <f>+'MRR Schedule Summary'!Q8*12</f>
        <v>50017.794145165739</v>
      </c>
      <c r="AS11" s="16">
        <f>+'MRR Schedule Summary'!R8*12</f>
        <v>49465.304714982878</v>
      </c>
      <c r="AT11" s="16">
        <f>+'MRR Schedule Summary'!S8*12</f>
        <v>109626.14828360305</v>
      </c>
      <c r="AU11" s="16">
        <f>+'MRR Schedule Summary'!T8*12</f>
        <v>110063.41819088013</v>
      </c>
      <c r="AV11" s="16">
        <f>+'MRR Schedule Summary'!U8*12</f>
        <v>101774.0266936511</v>
      </c>
      <c r="AW11" s="16">
        <f>+'MRR Schedule Summary'!V8*12</f>
        <v>57218.447269096476</v>
      </c>
      <c r="AX11" s="16">
        <f>+'MRR Schedule Summary'!W8*12</f>
        <v>115797.1436413526</v>
      </c>
      <c r="AY11" s="16">
        <f>+'MRR Schedule Summary'!X8*12</f>
        <v>111103.91503548581</v>
      </c>
      <c r="AZ11" s="16">
        <f>+'MRR Schedule Summary'!Y8*12</f>
        <v>85677.732975761814</v>
      </c>
      <c r="BA11" s="16">
        <f>+'MRR Schedule Summary'!Z8*12</f>
        <v>132285.79246371952</v>
      </c>
      <c r="BB11" s="16">
        <f>+'MRR Schedule Summary'!AA8*12</f>
        <v>100255.84825583728</v>
      </c>
      <c r="BC11" s="16">
        <f>+'MRR Schedule Summary'!AB8*12</f>
        <v>83704.151914896414</v>
      </c>
      <c r="BD11" s="16">
        <f>+'MRR Schedule Summary'!AC8*12</f>
        <v>125799.29960126904</v>
      </c>
      <c r="BE11" s="16">
        <f>+'MRR Schedule Summary'!AD8*12</f>
        <v>193644.88460982146</v>
      </c>
      <c r="BF11" s="16">
        <f>+'MRR Schedule Summary'!AE8*12</f>
        <v>93905.768554848386</v>
      </c>
      <c r="BG11" s="16">
        <f>+'MRR Schedule Summary'!AF8*12</f>
        <v>166324.10818346671</v>
      </c>
      <c r="BH11" s="16">
        <f>+'MRR Schedule Summary'!AG8*12</f>
        <v>161147.25060491628</v>
      </c>
      <c r="BI11" s="16">
        <f>+'MRR Schedule Summary'!AH8*12</f>
        <v>145255.39353181398</v>
      </c>
      <c r="BJ11" s="16">
        <f>+'MRR Schedule Summary'!AI8*12</f>
        <v>121192.63233231168</v>
      </c>
      <c r="BK11" s="16">
        <f>+'MRR Schedule Summary'!AJ8*12</f>
        <v>220440.15785012176</v>
      </c>
      <c r="BL11" s="16">
        <f>+'MRR Schedule Summary'!AK8*12</f>
        <v>193361.82460432866</v>
      </c>
      <c r="BM11" s="16">
        <f>+'MRR Schedule Summary'!AL8*12</f>
        <v>199899.44871608278</v>
      </c>
      <c r="BN11" s="16">
        <f>+'MRR Schedule Summary'!AM8*12</f>
        <v>176571.4535456789</v>
      </c>
      <c r="BO11" s="16">
        <f>+'MRR Schedule Summary'!AN8*12</f>
        <v>197018.74747736205</v>
      </c>
      <c r="BP11" s="16">
        <f>+'MRR Schedule Summary'!AO8*12</f>
        <v>263138.93185879401</v>
      </c>
      <c r="BQ11" s="16">
        <f>+'MRR Schedule Summary'!AP8*12</f>
        <v>275301.24554993026</v>
      </c>
      <c r="BR11" s="16">
        <f>+'MRR Schedule Summary'!AQ8*12</f>
        <v>232214.34787282313</v>
      </c>
      <c r="BS11" s="16">
        <f>+'MRR Schedule Summary'!AR8*12</f>
        <v>233480.01324672342</v>
      </c>
      <c r="BT11" s="16">
        <f>+'MRR Schedule Summary'!AS8*12</f>
        <v>189076.07051415407</v>
      </c>
      <c r="BU11" s="16">
        <f>+'MRR Schedule Summary'!AT8*12</f>
        <v>333757.5763909283</v>
      </c>
      <c r="BV11" s="16">
        <f>+'MRR Schedule Summary'!AU8*12</f>
        <v>288748.48401406867</v>
      </c>
      <c r="BW11" s="16">
        <f>+'MRR Schedule Summary'!AV8*12</f>
        <v>157746.70057880005</v>
      </c>
      <c r="BX11" s="16">
        <f>+'MRR Schedule Summary'!AW8*12</f>
        <v>207795.31533005915</v>
      </c>
      <c r="BY11" s="16">
        <f>+'MRR Schedule Summary'!AX8*12</f>
        <v>242697.18674517199</v>
      </c>
      <c r="BZ11" s="16">
        <f>+'MRR Schedule Summary'!AY8*12</f>
        <v>216552.46023537446</v>
      </c>
      <c r="CA11" s="16">
        <f>+'MRR Schedule Summary'!AZ8*12</f>
        <v>127855.22119225483</v>
      </c>
      <c r="CB11" s="16">
        <f>+'MRR Schedule Summary'!BA8*12</f>
        <v>274667.88459650578</v>
      </c>
      <c r="CC11" s="16">
        <f>+'MRR Schedule Summary'!BB8*12</f>
        <v>160776.4905077492</v>
      </c>
      <c r="CD11" s="16">
        <f>+'MRR Schedule Summary'!BC8*12</f>
        <v>204481.08183605375</v>
      </c>
      <c r="CE11" s="16">
        <f>+'MRR Schedule Summary'!BD8*12</f>
        <v>287340.46988457628</v>
      </c>
      <c r="CF11" s="16">
        <f>+'MRR Schedule Summary'!BE8*12</f>
        <v>106234.68591531979</v>
      </c>
      <c r="CG11" s="16">
        <f>+'MRR Schedule Summary'!BF8*12</f>
        <v>217632.89014628061</v>
      </c>
      <c r="CH11" s="16">
        <f>+'MRR Schedule Summary'!BG8*12</f>
        <v>171530.25264057849</v>
      </c>
      <c r="CI11" s="16">
        <f>+'MRR Schedule Summary'!BH8*12</f>
        <v>107556.5476640296</v>
      </c>
      <c r="CJ11" s="16">
        <f>+'MRR Schedule Summary'!BI8*12</f>
        <v>166185.08268169925</v>
      </c>
      <c r="CK11" s="16">
        <f>+'MRR Schedule Summary'!BJ8*12</f>
        <v>397575.7409464604</v>
      </c>
    </row>
    <row r="12" spans="2:89" x14ac:dyDescent="0.2">
      <c r="B12" s="1" t="s">
        <v>11</v>
      </c>
      <c r="C12" s="16">
        <f t="shared" si="10"/>
        <v>-975163.15494600416</v>
      </c>
      <c r="D12" s="16">
        <f t="shared" ca="1" si="11"/>
        <v>-942151.60131231544</v>
      </c>
      <c r="E12" s="16">
        <f t="shared" ca="1" si="11"/>
        <v>-1008718.6633494503</v>
      </c>
      <c r="F12" s="16">
        <f t="shared" ca="1" si="11"/>
        <v>-1053448.6236138246</v>
      </c>
      <c r="G12" s="16">
        <f t="shared" ca="1" si="11"/>
        <v>-1776155.8354506816</v>
      </c>
      <c r="I12" s="16">
        <f t="shared" si="8"/>
        <v>-166409.78546090345</v>
      </c>
      <c r="J12" s="16">
        <f t="shared" si="8"/>
        <v>-214947.65764078748</v>
      </c>
      <c r="K12" s="16">
        <f t="shared" si="8"/>
        <v>-270598.0373758247</v>
      </c>
      <c r="L12" s="16">
        <f t="shared" si="8"/>
        <v>-323207.67446848855</v>
      </c>
      <c r="M12" s="16">
        <f t="shared" si="8"/>
        <v>-212514.20721708133</v>
      </c>
      <c r="N12" s="16">
        <f t="shared" si="8"/>
        <v>-264485.93867578841</v>
      </c>
      <c r="O12" s="16">
        <f t="shared" si="8"/>
        <v>-211253.52313036897</v>
      </c>
      <c r="P12" s="16">
        <f t="shared" si="8"/>
        <v>-253897.93228907659</v>
      </c>
      <c r="Q12" s="16">
        <f t="shared" si="8"/>
        <v>-316966.72938582127</v>
      </c>
      <c r="R12" s="16">
        <f t="shared" si="8"/>
        <v>-273619.98833878117</v>
      </c>
      <c r="S12" s="16">
        <f t="shared" si="8"/>
        <v>-235675.94921945527</v>
      </c>
      <c r="T12" s="16">
        <f t="shared" si="8"/>
        <v>-182455.99640539283</v>
      </c>
      <c r="U12" s="16">
        <f t="shared" si="8"/>
        <v>-214820.23930579709</v>
      </c>
      <c r="V12" s="16">
        <f t="shared" si="8"/>
        <v>-258409.29223218642</v>
      </c>
      <c r="W12" s="16">
        <f>SUMIFS($AD12:$BX12,$AD$5:$BX$5,W$5)</f>
        <v>-303459.06522645056</v>
      </c>
      <c r="X12" s="16">
        <f>SUMIFS($AD12:$BY12,$AD$5:$BY$5,X$5)</f>
        <v>-276760.02684939082</v>
      </c>
      <c r="Y12" s="16">
        <f t="shared" si="9"/>
        <v>-372256.55909229058</v>
      </c>
      <c r="Z12" s="16">
        <f t="shared" si="9"/>
        <v>-459086.49779777456</v>
      </c>
      <c r="AA12" s="16">
        <f t="shared" si="9"/>
        <v>-388850.56021879567</v>
      </c>
      <c r="AB12" s="16">
        <f t="shared" si="9"/>
        <v>-555962.21834182064</v>
      </c>
      <c r="AD12" s="16">
        <f>+'MRR Schedule Summary'!C9*12</f>
        <v>0</v>
      </c>
      <c r="AE12" s="16">
        <f>+'MRR Schedule Summary'!D9*12</f>
        <v>-86154.414234557218</v>
      </c>
      <c r="AF12" s="16">
        <f>+'MRR Schedule Summary'!E9*12</f>
        <v>-80255.371226346237</v>
      </c>
      <c r="AG12" s="16">
        <f>+'MRR Schedule Summary'!F9*12</f>
        <v>-71288.092727876778</v>
      </c>
      <c r="AH12" s="16">
        <f>+'MRR Schedule Summary'!G9*12</f>
        <v>-75787.672494097249</v>
      </c>
      <c r="AI12" s="16">
        <f>+'MRR Schedule Summary'!H9*12</f>
        <v>-67871.89241881347</v>
      </c>
      <c r="AJ12" s="16">
        <f>+'MRR Schedule Summary'!I9*12</f>
        <v>-87452.821291227985</v>
      </c>
      <c r="AK12" s="16">
        <f>+'MRR Schedule Summary'!J9*12</f>
        <v>-78649.663426961284</v>
      </c>
      <c r="AL12" s="16">
        <f>+'MRR Schedule Summary'!K9*12</f>
        <v>-104495.55265763542</v>
      </c>
      <c r="AM12" s="16">
        <f>+'MRR Schedule Summary'!L9*12</f>
        <v>-86444.874366246484</v>
      </c>
      <c r="AN12" s="16">
        <f>+'MRR Schedule Summary'!M9*12</f>
        <v>-86071.196702648391</v>
      </c>
      <c r="AO12" s="16">
        <f>+'MRR Schedule Summary'!N9*12</f>
        <v>-150691.60339959365</v>
      </c>
      <c r="AP12" s="16">
        <f>+'MRR Schedule Summary'!O9*12</f>
        <v>-52650.464402219994</v>
      </c>
      <c r="AQ12" s="16">
        <f>+'MRR Schedule Summary'!P9*12</f>
        <v>-73246.85180413982</v>
      </c>
      <c r="AR12" s="16">
        <f>+'MRR Schedule Summary'!Q9*12</f>
        <v>-86616.891010721534</v>
      </c>
      <c r="AS12" s="16">
        <f>+'MRR Schedule Summary'!R9*12</f>
        <v>-42044.501486778892</v>
      </c>
      <c r="AT12" s="16">
        <f>+'MRR Schedule Summary'!S9*12</f>
        <v>-49622.043326672901</v>
      </c>
      <c r="AU12" s="16">
        <f>+'MRR Schedule Summary'!T9*12</f>
        <v>-172819.39386233661</v>
      </c>
      <c r="AV12" s="16">
        <f>+'MRR Schedule Summary'!U9*12</f>
        <v>-45086.245213573835</v>
      </c>
      <c r="AW12" s="16">
        <f>+'MRR Schedule Summary'!V9*12</f>
        <v>-87196.218922264263</v>
      </c>
      <c r="AX12" s="16">
        <f>+'MRR Schedule Summary'!W9*12</f>
        <v>-78971.058994530875</v>
      </c>
      <c r="AY12" s="16">
        <f>+'MRR Schedule Summary'!X9*12</f>
        <v>-88089.807820659044</v>
      </c>
      <c r="AZ12" s="16">
        <f>+'MRR Schedule Summary'!Y9*12</f>
        <v>-112035.38414166454</v>
      </c>
      <c r="BA12" s="16">
        <f>+'MRR Schedule Summary'!Z9*12</f>
        <v>-53772.740326753003</v>
      </c>
      <c r="BB12" s="16">
        <f>+'MRR Schedule Summary'!AA9*12</f>
        <v>-82460.854711544234</v>
      </c>
      <c r="BC12" s="16">
        <f>+'MRR Schedule Summary'!AB9*12</f>
        <v>-163078.89464015083</v>
      </c>
      <c r="BD12" s="16">
        <f>+'MRR Schedule Summary'!AC9*12</f>
        <v>-71426.980034126216</v>
      </c>
      <c r="BE12" s="16">
        <f>+'MRR Schedule Summary'!AD9*12</f>
        <v>-106189.28277336949</v>
      </c>
      <c r="BF12" s="16">
        <f>+'MRR Schedule Summary'!AE9*12</f>
        <v>-58771.790410028669</v>
      </c>
      <c r="BG12" s="16">
        <f>+'MRR Schedule Summary'!AF9*12</f>
        <v>-108658.91515538299</v>
      </c>
      <c r="BH12" s="16">
        <f>+'MRR Schedule Summary'!AG9*12</f>
        <v>-66100.43628656026</v>
      </c>
      <c r="BI12" s="16">
        <f>+'MRR Schedule Summary'!AH9*12</f>
        <v>-72873.711101040346</v>
      </c>
      <c r="BJ12" s="16">
        <f>+'MRR Schedule Summary'!AI9*12</f>
        <v>-96701.801831854653</v>
      </c>
      <c r="BK12" s="16">
        <f>+'MRR Schedule Summary'!AJ9*12</f>
        <v>-65656.871214338375</v>
      </c>
      <c r="BL12" s="16">
        <f>+'MRR Schedule Summary'!AK9*12</f>
        <v>-46549.725723054136</v>
      </c>
      <c r="BM12" s="16">
        <f>+'MRR Schedule Summary'!AL9*12</f>
        <v>-70249.399468000309</v>
      </c>
      <c r="BN12" s="16">
        <f>+'MRR Schedule Summary'!AM9*12</f>
        <v>-44718.199192253145</v>
      </c>
      <c r="BO12" s="16">
        <f>+'MRR Schedule Summary'!AN9*12</f>
        <v>-80670.375081309059</v>
      </c>
      <c r="BP12" s="16">
        <f>+'MRR Schedule Summary'!AO9*12</f>
        <v>-89431.665032234887</v>
      </c>
      <c r="BQ12" s="16">
        <f>+'MRR Schedule Summary'!AP9*12</f>
        <v>-63348.040592118537</v>
      </c>
      <c r="BR12" s="16">
        <f>+'MRR Schedule Summary'!AQ9*12</f>
        <v>-82178.245521507284</v>
      </c>
      <c r="BS12" s="16">
        <f>+'MRR Schedule Summary'!AR9*12</f>
        <v>-112883.00611856059</v>
      </c>
      <c r="BT12" s="16">
        <f>+'MRR Schedule Summary'!AS9*12</f>
        <v>-65718.906138147271</v>
      </c>
      <c r="BU12" s="16">
        <f>+'MRR Schedule Summary'!AT9*12</f>
        <v>-66897.118577211077</v>
      </c>
      <c r="BV12" s="16">
        <f>+'MRR Schedule Summary'!AU9*12</f>
        <v>-170843.0405110922</v>
      </c>
      <c r="BW12" s="16">
        <f>+'MRR Schedule Summary'!AV9*12</f>
        <v>-55099.852811973171</v>
      </c>
      <c r="BX12" s="16">
        <f>+'MRR Schedule Summary'!AW9*12</f>
        <v>-69913.695919334597</v>
      </c>
      <c r="BY12" s="16">
        <f>+'MRR Schedule Summary'!AX9*12</f>
        <v>-151746.47811808303</v>
      </c>
      <c r="BZ12" s="16">
        <f>+'MRR Schedule Summary'!AY9*12</f>
        <v>-86804.258483717233</v>
      </c>
      <c r="CA12" s="16">
        <f>+'MRR Schedule Summary'!AZ9*12</f>
        <v>-139572.41286727288</v>
      </c>
      <c r="CB12" s="16">
        <f>+'MRR Schedule Summary'!BA9*12</f>
        <v>-145879.88774130048</v>
      </c>
      <c r="CC12" s="16">
        <f>+'MRR Schedule Summary'!BB9*12</f>
        <v>-224548.1158954369</v>
      </c>
      <c r="CD12" s="16">
        <f>+'MRR Schedule Summary'!BC9*12</f>
        <v>-105983.63939169637</v>
      </c>
      <c r="CE12" s="16">
        <f>+'MRR Schedule Summary'!BD9*12</f>
        <v>-128554.74251064128</v>
      </c>
      <c r="CF12" s="16">
        <f>+'MRR Schedule Summary'!BE9*12</f>
        <v>-109744.75128914919</v>
      </c>
      <c r="CG12" s="16">
        <f>+'MRR Schedule Summary'!BF9*12</f>
        <v>-186409.89946906187</v>
      </c>
      <c r="CH12" s="16">
        <f>+'MRR Schedule Summary'!BG9*12</f>
        <v>-92695.909460584633</v>
      </c>
      <c r="CI12" s="16">
        <f>+'MRR Schedule Summary'!BH9*12</f>
        <v>-183635.0660888172</v>
      </c>
      <c r="CJ12" s="16">
        <f>+'MRR Schedule Summary'!BI9*12</f>
        <v>-208247.62836449302</v>
      </c>
      <c r="CK12" s="16">
        <f>+'MRR Schedule Summary'!BJ9*12</f>
        <v>-164079.52388851039</v>
      </c>
    </row>
    <row r="13" spans="2:89" x14ac:dyDescent="0.2">
      <c r="B13" s="1" t="s">
        <v>12</v>
      </c>
      <c r="C13" s="16">
        <f t="shared" si="10"/>
        <v>-336836.35016102402</v>
      </c>
      <c r="D13" s="16">
        <f t="shared" ca="1" si="11"/>
        <v>-241511.01852869717</v>
      </c>
      <c r="E13" s="16">
        <f t="shared" ca="1" si="11"/>
        <v>-153503.31607563762</v>
      </c>
      <c r="F13" s="16">
        <f t="shared" ca="1" si="11"/>
        <v>-223464.98936753836</v>
      </c>
      <c r="G13" s="16">
        <f t="shared" ca="1" si="11"/>
        <v>-379693.23041283252</v>
      </c>
      <c r="I13" s="16">
        <f t="shared" si="8"/>
        <v>-133279.01927364091</v>
      </c>
      <c r="J13" s="16">
        <f t="shared" si="8"/>
        <v>-97848.236659798946</v>
      </c>
      <c r="K13" s="16">
        <f t="shared" si="8"/>
        <v>-23393.673580796512</v>
      </c>
      <c r="L13" s="16">
        <f t="shared" si="8"/>
        <v>-82315.420646787621</v>
      </c>
      <c r="M13" s="16">
        <f t="shared" si="8"/>
        <v>-89587.710023719104</v>
      </c>
      <c r="N13" s="16">
        <f t="shared" si="8"/>
        <v>-34213.632306494343</v>
      </c>
      <c r="O13" s="16">
        <f t="shared" si="8"/>
        <v>-68111.496276150225</v>
      </c>
      <c r="P13" s="16">
        <f t="shared" si="8"/>
        <v>-49598.179922333497</v>
      </c>
      <c r="Q13" s="16">
        <f t="shared" si="8"/>
        <v>-12032.479901278391</v>
      </c>
      <c r="R13" s="16">
        <f t="shared" si="8"/>
        <v>-28631.31101800016</v>
      </c>
      <c r="S13" s="16">
        <f t="shared" si="8"/>
        <v>-70084.555030400516</v>
      </c>
      <c r="T13" s="16">
        <f t="shared" si="8"/>
        <v>-42754.970125958527</v>
      </c>
      <c r="U13" s="16">
        <f t="shared" si="8"/>
        <v>-50272.59210947837</v>
      </c>
      <c r="V13" s="16">
        <f t="shared" si="8"/>
        <v>-70438.503403802635</v>
      </c>
      <c r="W13" s="16">
        <f>SUMIFS($AD13:$BX13,$AD$5:$BX$5,W$5)</f>
        <v>-43195.045525510213</v>
      </c>
      <c r="X13" s="16">
        <f>SUMIFS($AD13:$BY13,$AD$5:$BY$5,X$5)</f>
        <v>-59558.848328747146</v>
      </c>
      <c r="Y13" s="16">
        <f t="shared" si="9"/>
        <v>-63181.481438038099</v>
      </c>
      <c r="Z13" s="16">
        <f t="shared" si="9"/>
        <v>-80490.154352030193</v>
      </c>
      <c r="AA13" s="16">
        <f t="shared" si="9"/>
        <v>-116506.54694785271</v>
      </c>
      <c r="AB13" s="16">
        <f t="shared" si="9"/>
        <v>-119515.04767491153</v>
      </c>
      <c r="AD13" s="16">
        <f>+SUM('MRR Schedule Summary'!C10:C11)*12</f>
        <v>0</v>
      </c>
      <c r="AE13" s="16">
        <f>+SUM('MRR Schedule Summary'!D10:D11)*12</f>
        <v>-59275.932889800861</v>
      </c>
      <c r="AF13" s="16">
        <f>+SUM('MRR Schedule Summary'!E10:E11)*12</f>
        <v>-74003.08638384004</v>
      </c>
      <c r="AG13" s="16">
        <f>+SUM('MRR Schedule Summary'!F10:F11)*12</f>
        <v>-21446.843001945301</v>
      </c>
      <c r="AH13" s="16">
        <f>+SUM('MRR Schedule Summary'!G10:G11)*12</f>
        <v>-24553.260146571629</v>
      </c>
      <c r="AI13" s="16">
        <f>+SUM('MRR Schedule Summary'!H10:H11)*12</f>
        <v>-51848.133511282023</v>
      </c>
      <c r="AJ13" s="16">
        <f>+SUM('MRR Schedule Summary'!I10:I11)*12</f>
        <v>-29631.606622433541</v>
      </c>
      <c r="AK13" s="16">
        <f>+SUM('MRR Schedule Summary'!J10:J11)*12</f>
        <v>25632.696922904681</v>
      </c>
      <c r="AL13" s="16">
        <f>+SUM('MRR Schedule Summary'!K10:K11)*12</f>
        <v>-19394.763881267652</v>
      </c>
      <c r="AM13" s="16">
        <f>+SUM('MRR Schedule Summary'!L10:L11)*12</f>
        <v>-26486.422246184251</v>
      </c>
      <c r="AN13" s="16">
        <f>+SUM('MRR Schedule Summary'!M10:M11)*12</f>
        <v>-25662.521146707302</v>
      </c>
      <c r="AO13" s="16">
        <f>+SUM('MRR Schedule Summary'!N10:N11)*12</f>
        <v>-30166.477253896071</v>
      </c>
      <c r="AP13" s="16">
        <f>+SUM('MRR Schedule Summary'!O10:O11)*12</f>
        <v>-28594.031951788733</v>
      </c>
      <c r="AQ13" s="16">
        <f>+SUM('MRR Schedule Summary'!P10:P11)*12</f>
        <v>-42255.862815449604</v>
      </c>
      <c r="AR13" s="16">
        <f>+SUM('MRR Schedule Summary'!Q10:Q11)*12</f>
        <v>-18737.815256480764</v>
      </c>
      <c r="AS13" s="16">
        <f>+SUM('MRR Schedule Summary'!R10:R11)*12</f>
        <v>-7804.0632338720898</v>
      </c>
      <c r="AT13" s="16">
        <f>+SUM('MRR Schedule Summary'!S10:S11)*12</f>
        <v>-10165.135791318902</v>
      </c>
      <c r="AU13" s="16">
        <f>+SUM('MRR Schedule Summary'!T10:T11)*12</f>
        <v>-16244.433281303351</v>
      </c>
      <c r="AV13" s="16">
        <f>+SUM('MRR Schedule Summary'!U10:U11)*12</f>
        <v>-27944.13878468956</v>
      </c>
      <c r="AW13" s="16">
        <f>+SUM('MRR Schedule Summary'!V10:V11)*12</f>
        <v>-22492.195547060353</v>
      </c>
      <c r="AX13" s="16">
        <f>+SUM('MRR Schedule Summary'!W10:W11)*12</f>
        <v>-17675.161944400319</v>
      </c>
      <c r="AY13" s="16">
        <f>+SUM('MRR Schedule Summary'!X10:X11)*12</f>
        <v>-18320.468107689638</v>
      </c>
      <c r="AZ13" s="16">
        <f>+SUM('MRR Schedule Summary'!Y10:Y11)*12</f>
        <v>-26927.542394406475</v>
      </c>
      <c r="BA13" s="16">
        <f>+SUM('MRR Schedule Summary'!Z10:Z11)*12</f>
        <v>-4350.1694202373856</v>
      </c>
      <c r="BB13" s="16">
        <f>+SUM('MRR Schedule Summary'!AA10:AA11)*12</f>
        <v>-16990.653318440003</v>
      </c>
      <c r="BC13" s="16">
        <f>+SUM('MRR Schedule Summary'!AB10:AB11)*12</f>
        <v>-24309.215927223198</v>
      </c>
      <c r="BD13" s="16">
        <f>+SUM('MRR Schedule Summary'!AC10:AC11)*12</f>
        <v>29267.389344384806</v>
      </c>
      <c r="BE13" s="16">
        <f>+SUM('MRR Schedule Summary'!AD10:AD11)*12</f>
        <v>-17895.049717138274</v>
      </c>
      <c r="BF13" s="16">
        <f>+SUM('MRR Schedule Summary'!AE10:AE11)*12</f>
        <v>195.68634848161537</v>
      </c>
      <c r="BG13" s="16">
        <f>+SUM('MRR Schedule Summary'!AF10:AF11)*12</f>
        <v>-10931.947649343503</v>
      </c>
      <c r="BH13" s="16">
        <f>+SUM('MRR Schedule Summary'!AG10:AG11)*12</f>
        <v>-21602.508535890101</v>
      </c>
      <c r="BI13" s="16">
        <f>+SUM('MRR Schedule Summary'!AH10:AH11)*12</f>
        <v>-26248.204303494913</v>
      </c>
      <c r="BJ13" s="16">
        <f>+SUM('MRR Schedule Summary'!AI10:AI11)*12</f>
        <v>-22233.842191015508</v>
      </c>
      <c r="BK13" s="16">
        <f>+SUM('MRR Schedule Summary'!AJ10:AJ11)*12</f>
        <v>-14833.906749718088</v>
      </c>
      <c r="BL13" s="16">
        <f>+SUM('MRR Schedule Summary'!AK10:AK11)*12</f>
        <v>-7332.4220698579884</v>
      </c>
      <c r="BM13" s="16">
        <f>+SUM('MRR Schedule Summary'!AL10:AL11)*12</f>
        <v>-20588.641306382455</v>
      </c>
      <c r="BN13" s="16">
        <f>+SUM('MRR Schedule Summary'!AM10:AM11)*12</f>
        <v>-18161.831257542628</v>
      </c>
      <c r="BO13" s="16">
        <f>+SUM('MRR Schedule Summary'!AN10:AN11)*12</f>
        <v>-14657.079940096843</v>
      </c>
      <c r="BP13" s="16">
        <f>+SUM('MRR Schedule Summary'!AO10:AO11)*12</f>
        <v>-17453.680911838896</v>
      </c>
      <c r="BQ13" s="16">
        <f>+SUM('MRR Schedule Summary'!AP10:AP11)*12</f>
        <v>-9486.4464263364298</v>
      </c>
      <c r="BR13" s="16">
        <f>+SUM('MRR Schedule Summary'!AQ10:AQ11)*12</f>
        <v>-21551.227966774008</v>
      </c>
      <c r="BS13" s="16">
        <f>+SUM('MRR Schedule Summary'!AR10:AR11)*12</f>
        <v>-39400.829010692192</v>
      </c>
      <c r="BT13" s="16">
        <f>+SUM('MRR Schedule Summary'!AS10:AS11)*12</f>
        <v>-1670.2855229457973</v>
      </c>
      <c r="BU13" s="16">
        <f>+SUM('MRR Schedule Summary'!AT10:AT11)*12</f>
        <v>-21545.179124762824</v>
      </c>
      <c r="BV13" s="16">
        <f>+SUM('MRR Schedule Summary'!AU10:AU11)*12</f>
        <v>-19979.580877801593</v>
      </c>
      <c r="BW13" s="16">
        <f>+SUM('MRR Schedule Summary'!AV10:AV11)*12</f>
        <v>-11342.200914385674</v>
      </c>
      <c r="BX13" s="16">
        <f>+SUM('MRR Schedule Summary'!AW10:AW11)*12</f>
        <v>-22070.241516235863</v>
      </c>
      <c r="BY13" s="16">
        <f>+SUM('MRR Schedule Summary'!AX10:AX11)*12</f>
        <v>-26146.405898125609</v>
      </c>
      <c r="BZ13" s="16">
        <f>+SUM('MRR Schedule Summary'!AY10:AY11)*12</f>
        <v>-19800.450509434078</v>
      </c>
      <c r="CA13" s="16">
        <f>+SUM('MRR Schedule Summary'!AZ10:AZ11)*12</f>
        <v>-19857.251345801942</v>
      </c>
      <c r="CB13" s="16">
        <f>+SUM('MRR Schedule Summary'!BA10:BA11)*12</f>
        <v>-23523.779582802075</v>
      </c>
      <c r="CC13" s="16">
        <f>+SUM('MRR Schedule Summary'!BB10:BB11)*12</f>
        <v>-19699.816428547336</v>
      </c>
      <c r="CD13" s="16">
        <f>+SUM('MRR Schedule Summary'!BC10:BC11)*12</f>
        <v>-34351.866041759458</v>
      </c>
      <c r="CE13" s="16">
        <f>+SUM('MRR Schedule Summary'!BD10:BD11)*12</f>
        <v>-26438.471881723402</v>
      </c>
      <c r="CF13" s="16">
        <f>+SUM('MRR Schedule Summary'!BE10:BE11)*12</f>
        <v>-36717.46564583719</v>
      </c>
      <c r="CG13" s="16">
        <f>+SUM('MRR Schedule Summary'!BF10:BF11)*12</f>
        <v>-38071.518828191925</v>
      </c>
      <c r="CH13" s="16">
        <f>+SUM('MRR Schedule Summary'!BG10:BG11)*12</f>
        <v>-41717.562473823586</v>
      </c>
      <c r="CI13" s="16">
        <f>+SUM('MRR Schedule Summary'!BH10:BH11)*12</f>
        <v>-16447.53417395569</v>
      </c>
      <c r="CJ13" s="16">
        <f>+SUM('MRR Schedule Summary'!BI10:BI11)*12</f>
        <v>-42883.515817691805</v>
      </c>
      <c r="CK13" s="16">
        <f>+SUM('MRR Schedule Summary'!BJ10:BJ11)*12</f>
        <v>-60183.997683264039</v>
      </c>
    </row>
    <row r="14" spans="2:89" x14ac:dyDescent="0.2">
      <c r="B14" s="17" t="s">
        <v>13</v>
      </c>
      <c r="C14" s="18">
        <f>SUM(C9:C13)</f>
        <v>2492301.3374193194</v>
      </c>
      <c r="D14" s="18">
        <f t="shared" ref="D14:F14" ca="1" si="12">SUM(D9:D13)</f>
        <v>2815257.8838247927</v>
      </c>
      <c r="E14" s="18">
        <f t="shared" ca="1" si="12"/>
        <v>4142219.7194076977</v>
      </c>
      <c r="F14" s="18">
        <f t="shared" ca="1" si="12"/>
        <v>6934540.7830871725</v>
      </c>
      <c r="G14" s="18">
        <f ca="1">SUM(G9:G13)</f>
        <v>8825010.2797256503</v>
      </c>
      <c r="H14" s="3"/>
      <c r="I14" s="18">
        <f>SUM(I9:I13)</f>
        <v>2714213.8815125078</v>
      </c>
      <c r="J14" s="18">
        <f t="shared" ref="J14:AB14" si="13">SUM(J9:J13)</f>
        <v>2676805.2865734315</v>
      </c>
      <c r="K14" s="18">
        <f t="shared" si="13"/>
        <v>2655695.5849262718</v>
      </c>
      <c r="L14" s="18">
        <f t="shared" si="13"/>
        <v>2492301.3374193199</v>
      </c>
      <c r="M14" s="18">
        <f t="shared" si="13"/>
        <v>2463035.6905064369</v>
      </c>
      <c r="N14" s="18">
        <f t="shared" si="13"/>
        <v>2578275.8745508045</v>
      </c>
      <c r="O14" s="18">
        <f t="shared" si="13"/>
        <v>2686332.881692552</v>
      </c>
      <c r="P14" s="18">
        <f t="shared" si="13"/>
        <v>2815257.8838247946</v>
      </c>
      <c r="Q14" s="18">
        <f t="shared" si="13"/>
        <v>3063903.2547631669</v>
      </c>
      <c r="R14" s="18">
        <f t="shared" si="13"/>
        <v>3332278.1592415054</v>
      </c>
      <c r="S14" s="18">
        <f t="shared" si="13"/>
        <v>3629083.8098020391</v>
      </c>
      <c r="T14" s="18">
        <f t="shared" si="13"/>
        <v>4142219.7194076991</v>
      </c>
      <c r="U14" s="18">
        <f t="shared" si="13"/>
        <v>4814880.817599046</v>
      </c>
      <c r="V14" s="18">
        <f t="shared" si="13"/>
        <v>5459520.4426099993</v>
      </c>
      <c r="W14" s="18">
        <f t="shared" si="13"/>
        <v>6100262.9650514992</v>
      </c>
      <c r="X14" s="18">
        <f t="shared" si="13"/>
        <v>6934540.7830871753</v>
      </c>
      <c r="Y14" s="18">
        <f t="shared" si="13"/>
        <v>7934946.4054154884</v>
      </c>
      <c r="Z14" s="18">
        <f t="shared" si="13"/>
        <v>8284191.2060613539</v>
      </c>
      <c r="AA14" s="18">
        <f t="shared" si="13"/>
        <v>8482172.6150997654</v>
      </c>
      <c r="AB14" s="18">
        <f t="shared" si="13"/>
        <v>8825010.2797256559</v>
      </c>
      <c r="AC14" s="3"/>
      <c r="AD14" s="18">
        <f>SUM(AD9:AD13)</f>
        <v>2782735.5899091433</v>
      </c>
      <c r="AE14" s="18">
        <f>SUM(AE9:AE13)</f>
        <v>2770789.0750493468</v>
      </c>
      <c r="AF14" s="18">
        <f t="shared" ref="AF14:CK14" si="14">SUM(AF9:AF13)</f>
        <v>2714213.8815125078</v>
      </c>
      <c r="AG14" s="18">
        <f t="shared" si="14"/>
        <v>2712245.0171948434</v>
      </c>
      <c r="AH14" s="18">
        <f t="shared" si="14"/>
        <v>2664150.2195137269</v>
      </c>
      <c r="AI14" s="18">
        <f t="shared" si="14"/>
        <v>2676805.2865734305</v>
      </c>
      <c r="AJ14" s="18">
        <f t="shared" si="14"/>
        <v>2632626.0014419807</v>
      </c>
      <c r="AK14" s="18">
        <f t="shared" si="14"/>
        <v>2686359.8780030929</v>
      </c>
      <c r="AL14" s="18">
        <f t="shared" si="14"/>
        <v>2655695.5849262704</v>
      </c>
      <c r="AM14" s="18">
        <f t="shared" si="14"/>
        <v>2616623.3798638145</v>
      </c>
      <c r="AN14" s="18">
        <f t="shared" si="14"/>
        <v>2594409.7336536115</v>
      </c>
      <c r="AO14" s="18">
        <f t="shared" si="14"/>
        <v>2492301.337419318</v>
      </c>
      <c r="AP14" s="18">
        <f t="shared" si="14"/>
        <v>2479267.8362829955</v>
      </c>
      <c r="AQ14" s="18">
        <f t="shared" si="14"/>
        <v>2469930.5083741671</v>
      </c>
      <c r="AR14" s="18">
        <f t="shared" si="14"/>
        <v>2463035.690506435</v>
      </c>
      <c r="AS14" s="18">
        <f t="shared" si="14"/>
        <v>2495600.6419397919</v>
      </c>
      <c r="AT14" s="18">
        <f t="shared" si="14"/>
        <v>2581089.1074712873</v>
      </c>
      <c r="AU14" s="18">
        <f t="shared" si="14"/>
        <v>2578275.8745508026</v>
      </c>
      <c r="AV14" s="18">
        <f t="shared" si="14"/>
        <v>2631190.0883258991</v>
      </c>
      <c r="AW14" s="18">
        <f t="shared" si="14"/>
        <v>2626498.5428392319</v>
      </c>
      <c r="AX14" s="18">
        <f t="shared" si="14"/>
        <v>2686332.8816925501</v>
      </c>
      <c r="AY14" s="18">
        <f t="shared" si="14"/>
        <v>2715264.5889628516</v>
      </c>
      <c r="AZ14" s="18">
        <f t="shared" si="14"/>
        <v>2691243.4259315287</v>
      </c>
      <c r="BA14" s="18">
        <f t="shared" si="14"/>
        <v>2815257.8838247927</v>
      </c>
      <c r="BB14" s="18">
        <f t="shared" si="14"/>
        <v>2890212.5325837713</v>
      </c>
      <c r="BC14" s="18">
        <f t="shared" si="14"/>
        <v>2913372.55794102</v>
      </c>
      <c r="BD14" s="18">
        <f t="shared" si="14"/>
        <v>3063903.2547631646</v>
      </c>
      <c r="BE14" s="18">
        <f t="shared" si="14"/>
        <v>3163283.7093306826</v>
      </c>
      <c r="BF14" s="18">
        <f t="shared" si="14"/>
        <v>3242080.1876288648</v>
      </c>
      <c r="BG14" s="18">
        <f t="shared" si="14"/>
        <v>3332278.159241504</v>
      </c>
      <c r="BH14" s="18">
        <f t="shared" si="14"/>
        <v>3469655.7894776356</v>
      </c>
      <c r="BI14" s="18">
        <f t="shared" si="14"/>
        <v>3575475.8515531146</v>
      </c>
      <c r="BJ14" s="18">
        <f t="shared" si="14"/>
        <v>3629083.8098020381</v>
      </c>
      <c r="BK14" s="18">
        <f t="shared" si="14"/>
        <v>3800934.2738316692</v>
      </c>
      <c r="BL14" s="18">
        <f t="shared" si="14"/>
        <v>3993421.7507524821</v>
      </c>
      <c r="BM14" s="18">
        <f t="shared" si="14"/>
        <v>4142219.7194076977</v>
      </c>
      <c r="BN14" s="18">
        <f t="shared" si="14"/>
        <v>4389092.9254317405</v>
      </c>
      <c r="BO14" s="18">
        <f t="shared" si="14"/>
        <v>4582638.9712127578</v>
      </c>
      <c r="BP14" s="18">
        <f t="shared" si="14"/>
        <v>4814880.8175990442</v>
      </c>
      <c r="BQ14" s="18">
        <f t="shared" si="14"/>
        <v>5077423.9177819658</v>
      </c>
      <c r="BR14" s="18">
        <f t="shared" si="14"/>
        <v>5323249.7158341743</v>
      </c>
      <c r="BS14" s="18">
        <f t="shared" si="14"/>
        <v>5459520.4426099984</v>
      </c>
      <c r="BT14" s="18">
        <f t="shared" si="14"/>
        <v>5629432.8622612944</v>
      </c>
      <c r="BU14" s="18">
        <f t="shared" si="14"/>
        <v>5909309.6333994409</v>
      </c>
      <c r="BV14" s="18">
        <f t="shared" si="14"/>
        <v>6100262.9650514964</v>
      </c>
      <c r="BW14" s="18">
        <f t="shared" si="14"/>
        <v>6260655.2167933006</v>
      </c>
      <c r="BX14" s="18">
        <f t="shared" si="14"/>
        <v>6417406.2793541895</v>
      </c>
      <c r="BY14" s="18">
        <f t="shared" si="14"/>
        <v>6934540.7830871716</v>
      </c>
      <c r="BZ14" s="18">
        <f t="shared" si="14"/>
        <v>7155823.5616276339</v>
      </c>
      <c r="CA14" s="18">
        <f t="shared" si="14"/>
        <v>7494102.0895367451</v>
      </c>
      <c r="CB14" s="18">
        <f t="shared" si="14"/>
        <v>7934946.4054154847</v>
      </c>
      <c r="CC14" s="18">
        <f t="shared" si="14"/>
        <v>7933592.5760198766</v>
      </c>
      <c r="CD14" s="18">
        <f t="shared" si="14"/>
        <v>8056651.7054518647</v>
      </c>
      <c r="CE14" s="18">
        <f t="shared" si="14"/>
        <v>8284191.2060613502</v>
      </c>
      <c r="CF14" s="18">
        <f t="shared" si="14"/>
        <v>8277079.379660951</v>
      </c>
      <c r="CG14" s="18">
        <f t="shared" si="14"/>
        <v>8344787.1833777931</v>
      </c>
      <c r="CH14" s="18">
        <f t="shared" si="14"/>
        <v>8482172.6150997598</v>
      </c>
      <c r="CI14" s="18">
        <f t="shared" si="14"/>
        <v>8475603.9500498902</v>
      </c>
      <c r="CJ14" s="18">
        <f t="shared" si="14"/>
        <v>8556763.6220395658</v>
      </c>
      <c r="CK14" s="18">
        <f t="shared" si="14"/>
        <v>8825010.2797256485</v>
      </c>
    </row>
    <row r="15" spans="2:89" x14ac:dyDescent="0.2">
      <c r="B15" s="1" t="s">
        <v>14</v>
      </c>
      <c r="D15" s="19">
        <f t="shared" ref="D15:F15" ca="1" si="15">D14/D9-1</f>
        <v>0.12958166075530975</v>
      </c>
      <c r="E15" s="19">
        <f t="shared" ca="1" si="15"/>
        <v>0.471346459309121</v>
      </c>
      <c r="F15" s="19">
        <f t="shared" ca="1" si="15"/>
        <v>0.6741122520846754</v>
      </c>
      <c r="G15" s="19">
        <f ca="1">G14/G9-1</f>
        <v>0.27261639317908304</v>
      </c>
      <c r="M15" s="19">
        <f>M14/I14-1</f>
        <v>-9.2541782619614654E-2</v>
      </c>
      <c r="N15" s="19">
        <f t="shared" ref="N15:AB15" si="16">N14/J14-1</f>
        <v>-3.6808583917866566E-2</v>
      </c>
      <c r="O15" s="19">
        <f t="shared" si="16"/>
        <v>1.153644903436124E-2</v>
      </c>
      <c r="P15" s="19">
        <f t="shared" si="16"/>
        <v>0.12958166075530952</v>
      </c>
      <c r="Q15" s="19">
        <f t="shared" si="16"/>
        <v>0.24395406309893253</v>
      </c>
      <c r="R15" s="19">
        <f t="shared" si="16"/>
        <v>0.29244437809513513</v>
      </c>
      <c r="S15" s="19">
        <f t="shared" si="16"/>
        <v>0.35094344953835255</v>
      </c>
      <c r="T15" s="19">
        <f t="shared" si="16"/>
        <v>0.47134645930912056</v>
      </c>
      <c r="U15" s="19">
        <f t="shared" si="16"/>
        <v>0.57148591755101807</v>
      </c>
      <c r="V15" s="19">
        <f t="shared" si="16"/>
        <v>0.63837476396409176</v>
      </c>
      <c r="W15" s="19">
        <f t="shared" si="16"/>
        <v>0.68093747203492083</v>
      </c>
      <c r="X15" s="19">
        <f t="shared" si="16"/>
        <v>0.6741122520846754</v>
      </c>
      <c r="Y15" s="19">
        <f t="shared" si="16"/>
        <v>0.64800473906065892</v>
      </c>
      <c r="Z15" s="19">
        <f t="shared" si="16"/>
        <v>0.51738441006752267</v>
      </c>
      <c r="AA15" s="19">
        <f t="shared" si="16"/>
        <v>0.39046015945447987</v>
      </c>
      <c r="AB15" s="19">
        <f t="shared" si="16"/>
        <v>0.27261639317908326</v>
      </c>
      <c r="AP15" s="19">
        <f>AP14/AD14-1</f>
        <v>-0.10905375082224611</v>
      </c>
      <c r="AQ15" s="19">
        <f t="shared" ref="AQ15:CK15" si="17">AQ14/AE14-1</f>
        <v>-0.10858226971673091</v>
      </c>
      <c r="AR15" s="19">
        <f t="shared" si="17"/>
        <v>-9.254178261961532E-2</v>
      </c>
      <c r="AS15" s="19">
        <f t="shared" si="17"/>
        <v>-7.9876402714942563E-2</v>
      </c>
      <c r="AT15" s="19">
        <f t="shared" si="17"/>
        <v>-3.1177338062265969E-2</v>
      </c>
      <c r="AU15" s="19">
        <f t="shared" si="17"/>
        <v>-3.6808583917866899E-2</v>
      </c>
      <c r="AV15" s="19">
        <f t="shared" si="17"/>
        <v>-5.4542996813644606E-4</v>
      </c>
      <c r="AW15" s="19">
        <f t="shared" si="17"/>
        <v>-2.2283438512474718E-2</v>
      </c>
      <c r="AX15" s="19">
        <f t="shared" si="17"/>
        <v>1.1536449034361018E-2</v>
      </c>
      <c r="AY15" s="19">
        <f t="shared" si="17"/>
        <v>3.7697900988781674E-2</v>
      </c>
      <c r="AZ15" s="19">
        <f t="shared" si="17"/>
        <v>3.7323978175779482E-2</v>
      </c>
      <c r="BA15" s="19">
        <f t="shared" si="17"/>
        <v>0.12958166075530975</v>
      </c>
      <c r="BB15" s="19">
        <f t="shared" si="17"/>
        <v>0.16575244121945221</v>
      </c>
      <c r="BC15" s="19">
        <f t="shared" si="17"/>
        <v>0.17953624527628875</v>
      </c>
      <c r="BD15" s="19">
        <f t="shared" si="17"/>
        <v>0.24395406309893253</v>
      </c>
      <c r="BE15" s="19">
        <f t="shared" si="17"/>
        <v>0.26754403576042973</v>
      </c>
      <c r="BF15" s="19">
        <f t="shared" si="17"/>
        <v>0.25608998861924426</v>
      </c>
      <c r="BG15" s="19">
        <f t="shared" si="17"/>
        <v>0.29244437809513557</v>
      </c>
      <c r="BH15" s="19">
        <f t="shared" si="17"/>
        <v>0.31866405428929401</v>
      </c>
      <c r="BI15" s="19">
        <f t="shared" si="17"/>
        <v>0.36130890355950585</v>
      </c>
      <c r="BJ15" s="19">
        <f t="shared" si="17"/>
        <v>0.35094344953835299</v>
      </c>
      <c r="BK15" s="19">
        <f t="shared" si="17"/>
        <v>0.39983937082297771</v>
      </c>
      <c r="BL15" s="19">
        <f t="shared" si="17"/>
        <v>0.48385750329152266</v>
      </c>
      <c r="BM15" s="19">
        <f t="shared" si="17"/>
        <v>0.471346459309121</v>
      </c>
      <c r="BN15" s="19">
        <f t="shared" si="17"/>
        <v>0.51860559593796074</v>
      </c>
      <c r="BO15" s="19">
        <f t="shared" si="17"/>
        <v>0.57296702707032621</v>
      </c>
      <c r="BP15" s="19">
        <f t="shared" si="17"/>
        <v>0.57148591755101874</v>
      </c>
      <c r="BQ15" s="19">
        <f t="shared" si="17"/>
        <v>0.60511177129170468</v>
      </c>
      <c r="BR15" s="19">
        <f t="shared" si="17"/>
        <v>0.64192413751721489</v>
      </c>
      <c r="BS15" s="19">
        <f t="shared" si="17"/>
        <v>0.63837476396409198</v>
      </c>
      <c r="BT15" s="19">
        <f t="shared" si="17"/>
        <v>0.6224758892030664</v>
      </c>
      <c r="BU15" s="19">
        <f t="shared" si="17"/>
        <v>0.65273375593700522</v>
      </c>
      <c r="BV15" s="19">
        <f t="shared" si="17"/>
        <v>0.68093747203492061</v>
      </c>
      <c r="BW15" s="19">
        <f t="shared" si="17"/>
        <v>0.64713587916952342</v>
      </c>
      <c r="BX15" s="19">
        <f t="shared" si="17"/>
        <v>0.60699437221850028</v>
      </c>
      <c r="BY15" s="19">
        <f t="shared" si="17"/>
        <v>0.67411225208467518</v>
      </c>
      <c r="BZ15" s="19">
        <f t="shared" si="17"/>
        <v>0.63036501691832814</v>
      </c>
      <c r="CA15" s="19">
        <f t="shared" si="17"/>
        <v>0.6353245666117775</v>
      </c>
      <c r="CB15" s="19">
        <f t="shared" si="17"/>
        <v>0.64800473906065892</v>
      </c>
      <c r="CC15" s="19">
        <f t="shared" si="17"/>
        <v>0.56252318192994344</v>
      </c>
      <c r="CD15" s="19">
        <f t="shared" si="17"/>
        <v>0.51348370554308209</v>
      </c>
      <c r="CE15" s="19">
        <f t="shared" si="17"/>
        <v>0.51738441006752223</v>
      </c>
      <c r="CF15" s="19">
        <f t="shared" si="17"/>
        <v>0.47032207012344052</v>
      </c>
      <c r="CG15" s="19">
        <f t="shared" si="17"/>
        <v>0.41214248382129504</v>
      </c>
      <c r="CH15" s="19">
        <f t="shared" si="17"/>
        <v>0.39046015945447943</v>
      </c>
      <c r="CI15" s="19">
        <f t="shared" si="17"/>
        <v>0.35378864616523042</v>
      </c>
      <c r="CJ15" s="19">
        <f t="shared" si="17"/>
        <v>0.33336791369560426</v>
      </c>
      <c r="CK15" s="19">
        <f t="shared" si="17"/>
        <v>0.27261639317908282</v>
      </c>
    </row>
    <row r="17" spans="2:89" x14ac:dyDescent="0.2">
      <c r="B17" s="20" t="s">
        <v>15</v>
      </c>
      <c r="C17" s="21"/>
      <c r="D17" s="21">
        <f ca="1">1+D13/D9</f>
        <v>0.90309718375436399</v>
      </c>
      <c r="E17" s="21">
        <f ca="1">1+E13/E9</f>
        <v>0.94547450982817638</v>
      </c>
      <c r="F17" s="21">
        <f ca="1">1+F13/F9</f>
        <v>0.94605187447673778</v>
      </c>
      <c r="G17" s="22">
        <f ca="1">1+G13/G9</f>
        <v>0.94524608877650906</v>
      </c>
      <c r="H17" s="3"/>
      <c r="I17" s="23"/>
      <c r="J17" s="21">
        <f t="shared" ref="J17:AB17" si="18">1+J13*4/J9</f>
        <v>0.85579878236379425</v>
      </c>
      <c r="K17" s="21">
        <f t="shared" si="18"/>
        <v>0.96504239781931589</v>
      </c>
      <c r="L17" s="21">
        <f t="shared" si="18"/>
        <v>0.87601678277584227</v>
      </c>
      <c r="M17" s="21">
        <f t="shared" si="18"/>
        <v>0.85621688889918324</v>
      </c>
      <c r="N17" s="21">
        <f t="shared" si="18"/>
        <v>0.94443664387265214</v>
      </c>
      <c r="O17" s="21">
        <f t="shared" si="18"/>
        <v>0.8943301654435768</v>
      </c>
      <c r="P17" s="21">
        <f t="shared" si="18"/>
        <v>0.92614738067594415</v>
      </c>
      <c r="Q17" s="21">
        <f t="shared" si="18"/>
        <v>0.98290390380162096</v>
      </c>
      <c r="R17" s="21">
        <f t="shared" si="18"/>
        <v>0.96262112914500197</v>
      </c>
      <c r="S17" s="21">
        <f t="shared" si="18"/>
        <v>0.91587190302702315</v>
      </c>
      <c r="T17" s="21">
        <f t="shared" si="18"/>
        <v>0.95287519124195619</v>
      </c>
      <c r="U17" s="21">
        <f t="shared" si="18"/>
        <v>0.95145347614088716</v>
      </c>
      <c r="V17" s="21">
        <f t="shared" si="18"/>
        <v>0.94148266088220478</v>
      </c>
      <c r="W17" s="21">
        <f t="shared" si="18"/>
        <v>0.96835249837082016</v>
      </c>
      <c r="X17" s="21">
        <f t="shared" si="18"/>
        <v>0.96094670103898094</v>
      </c>
      <c r="Y17" s="21">
        <f t="shared" si="18"/>
        <v>0.96355549218651482</v>
      </c>
      <c r="Z17" s="21">
        <f t="shared" si="18"/>
        <v>0.9594249789528021</v>
      </c>
      <c r="AA17" s="21">
        <f t="shared" si="18"/>
        <v>0.94374511932433069</v>
      </c>
      <c r="AB17" s="21">
        <f t="shared" si="18"/>
        <v>0.94363941735297696</v>
      </c>
      <c r="AC17" s="3"/>
      <c r="AD17" s="23"/>
      <c r="AE17" s="21">
        <f t="shared" ref="AE17:CK17" si="19">1+AE13*12/AE9</f>
        <v>0.74438419616402185</v>
      </c>
      <c r="AF17" s="21">
        <f t="shared" si="19"/>
        <v>0.67950031108367037</v>
      </c>
      <c r="AG17" s="21">
        <f t="shared" si="19"/>
        <v>0.905179868920305</v>
      </c>
      <c r="AH17" s="21">
        <f t="shared" si="19"/>
        <v>0.89136707049291886</v>
      </c>
      <c r="AI17" s="21">
        <f t="shared" si="19"/>
        <v>0.76646301789658577</v>
      </c>
      <c r="AJ17" s="21">
        <f t="shared" si="19"/>
        <v>0.86716281484770286</v>
      </c>
      <c r="AK17" s="21">
        <f t="shared" si="19"/>
        <v>1.1168386101582135</v>
      </c>
      <c r="AL17" s="21">
        <f t="shared" si="19"/>
        <v>0.9133633700827094</v>
      </c>
      <c r="AM17" s="21">
        <f t="shared" si="19"/>
        <v>0.8803187124464662</v>
      </c>
      <c r="AN17" s="21">
        <f t="shared" si="19"/>
        <v>0.88231005801969276</v>
      </c>
      <c r="AO17" s="21">
        <f t="shared" si="19"/>
        <v>0.86047010140647107</v>
      </c>
      <c r="AP17" s="21">
        <f t="shared" si="19"/>
        <v>0.86232468029858655</v>
      </c>
      <c r="AQ17" s="21">
        <f t="shared" si="19"/>
        <v>0.79547576652887464</v>
      </c>
      <c r="AR17" s="21">
        <f t="shared" si="19"/>
        <v>0.90896351848142509</v>
      </c>
      <c r="AS17" s="21">
        <f t="shared" si="19"/>
        <v>0.96197831839488712</v>
      </c>
      <c r="AT17" s="21">
        <f t="shared" si="19"/>
        <v>0.95112133430090307</v>
      </c>
      <c r="AU17" s="21">
        <f t="shared" si="19"/>
        <v>0.92447637750615375</v>
      </c>
      <c r="AV17" s="21">
        <f t="shared" si="19"/>
        <v>0.86994034706441292</v>
      </c>
      <c r="AW17" s="21">
        <f t="shared" si="19"/>
        <v>0.89742043048799536</v>
      </c>
      <c r="AX17" s="21">
        <f t="shared" si="19"/>
        <v>0.91924536036348881</v>
      </c>
      <c r="AY17" s="21">
        <f t="shared" si="19"/>
        <v>0.9181614390418511</v>
      </c>
      <c r="AZ17" s="21">
        <f t="shared" si="19"/>
        <v>0.88099483562436043</v>
      </c>
      <c r="BA17" s="21">
        <f t="shared" si="19"/>
        <v>0.98060300582999849</v>
      </c>
      <c r="BB17" s="21">
        <f t="shared" si="19"/>
        <v>0.92757756190197427</v>
      </c>
      <c r="BC17" s="21">
        <f t="shared" si="19"/>
        <v>0.89906950169304778</v>
      </c>
      <c r="BD17" s="21">
        <f t="shared" si="19"/>
        <v>1.1205505527177853</v>
      </c>
      <c r="BE17" s="21">
        <f t="shared" si="19"/>
        <v>0.92991273589601042</v>
      </c>
      <c r="BF17" s="21">
        <f t="shared" si="19"/>
        <v>1.0007423413128747</v>
      </c>
      <c r="BG17" s="21">
        <f t="shared" si="19"/>
        <v>0.95953728341060418</v>
      </c>
      <c r="BH17" s="21">
        <f t="shared" si="19"/>
        <v>0.92220634351554631</v>
      </c>
      <c r="BI17" s="21">
        <f t="shared" si="19"/>
        <v>0.90921910680674189</v>
      </c>
      <c r="BJ17" s="21">
        <f t="shared" si="19"/>
        <v>0.92537885378912832</v>
      </c>
      <c r="BK17" s="21">
        <f t="shared" si="19"/>
        <v>0.95094991178880295</v>
      </c>
      <c r="BL17" s="21">
        <f t="shared" si="19"/>
        <v>0.9768506744659925</v>
      </c>
      <c r="BM17" s="21">
        <f t="shared" si="19"/>
        <v>0.93813233084383463</v>
      </c>
      <c r="BN17" s="21">
        <f t="shared" si="19"/>
        <v>0.94738522100375799</v>
      </c>
      <c r="BO17" s="21">
        <f t="shared" si="19"/>
        <v>0.95992680896272864</v>
      </c>
      <c r="BP17" s="21">
        <f t="shared" si="19"/>
        <v>0.9542961659738517</v>
      </c>
      <c r="BQ17" s="21">
        <f t="shared" si="19"/>
        <v>0.97635718070114086</v>
      </c>
      <c r="BR17" s="21">
        <f t="shared" si="19"/>
        <v>0.94906575858368314</v>
      </c>
      <c r="BS17" s="21">
        <f t="shared" si="19"/>
        <v>0.91118020506873498</v>
      </c>
      <c r="BT17" s="21">
        <f t="shared" si="19"/>
        <v>0.99632872035446263</v>
      </c>
      <c r="BU17" s="21">
        <f t="shared" si="19"/>
        <v>0.95407314452040559</v>
      </c>
      <c r="BV17" s="21">
        <f t="shared" si="19"/>
        <v>0.95942758369293712</v>
      </c>
      <c r="BW17" s="21">
        <f t="shared" si="19"/>
        <v>0.97768843544083528</v>
      </c>
      <c r="BX17" s="21">
        <f t="shared" si="19"/>
        <v>0.95769725547504558</v>
      </c>
      <c r="BY17" s="21">
        <f t="shared" si="19"/>
        <v>0.95110846078314959</v>
      </c>
      <c r="BZ17" s="21">
        <f t="shared" si="19"/>
        <v>0.96573595663425749</v>
      </c>
      <c r="CA17" s="21">
        <f t="shared" si="19"/>
        <v>0.96670026669922204</v>
      </c>
      <c r="CB17" s="21">
        <f t="shared" si="19"/>
        <v>0.96233233126250695</v>
      </c>
      <c r="CC17" s="21">
        <f t="shared" si="19"/>
        <v>0.97020801590024219</v>
      </c>
      <c r="CD17" s="21">
        <f t="shared" si="19"/>
        <v>0.94804089212406761</v>
      </c>
      <c r="CE17" s="21">
        <f t="shared" si="19"/>
        <v>0.96062115203937726</v>
      </c>
      <c r="CF17" s="21">
        <f t="shared" si="19"/>
        <v>0.94681320399417357</v>
      </c>
      <c r="CG17" s="21">
        <f t="shared" si="19"/>
        <v>0.944804416511828</v>
      </c>
      <c r="CH17" s="21">
        <f t="shared" si="19"/>
        <v>0.94000916516084876</v>
      </c>
      <c r="CI17" s="21">
        <f t="shared" si="19"/>
        <v>0.97673114907658043</v>
      </c>
      <c r="CJ17" s="21">
        <f t="shared" si="19"/>
        <v>0.93928430435812515</v>
      </c>
      <c r="CK17" s="22">
        <f t="shared" si="19"/>
        <v>0.91559799895149785</v>
      </c>
    </row>
    <row r="18" spans="2:89" x14ac:dyDescent="0.2">
      <c r="B18" s="24" t="s">
        <v>16</v>
      </c>
      <c r="C18" s="25"/>
      <c r="D18" s="25">
        <f ca="1">1+SUM(D12:D13)/D9</f>
        <v>0.52507242921650499</v>
      </c>
      <c r="E18" s="25">
        <f ca="1">1+SUM(E12:E13)/E9</f>
        <v>0.58717033132108654</v>
      </c>
      <c r="F18" s="25">
        <f ca="1">1+SUM(F12:F13)/F9</f>
        <v>0.69173204236400321</v>
      </c>
      <c r="G18" s="26">
        <f ca="1">1+SUM(G12:G13)/G9</f>
        <v>0.68911437205453185</v>
      </c>
      <c r="H18" s="3"/>
      <c r="I18" s="27"/>
      <c r="J18" s="25">
        <f t="shared" ref="J18:V18" si="20">1+SUM(J12:J13)*4/J9</f>
        <v>0.53902542989533386</v>
      </c>
      <c r="K18" s="25">
        <f t="shared" si="20"/>
        <v>0.56068271019748483</v>
      </c>
      <c r="L18" s="25">
        <f t="shared" si="20"/>
        <v>0.38920244109750335</v>
      </c>
      <c r="M18" s="25">
        <f t="shared" si="20"/>
        <v>0.51514383480833004</v>
      </c>
      <c r="N18" s="25">
        <f t="shared" si="20"/>
        <v>0.51490825385341343</v>
      </c>
      <c r="O18" s="25">
        <f t="shared" si="20"/>
        <v>0.56658630340682059</v>
      </c>
      <c r="P18" s="25">
        <f t="shared" si="20"/>
        <v>0.54808860170718798</v>
      </c>
      <c r="Q18" s="25">
        <f t="shared" si="20"/>
        <v>0.53254838758838952</v>
      </c>
      <c r="R18" s="25">
        <f t="shared" si="20"/>
        <v>0.60540359897212914</v>
      </c>
      <c r="S18" s="25">
        <f t="shared" si="20"/>
        <v>0.63297121111947852</v>
      </c>
      <c r="T18" s="25">
        <f t="shared" si="20"/>
        <v>0.75177099418529414</v>
      </c>
      <c r="U18" s="25">
        <f t="shared" si="20"/>
        <v>0.74400891370081024</v>
      </c>
      <c r="V18" s="25">
        <f t="shared" si="20"/>
        <v>0.72680711478132087</v>
      </c>
      <c r="W18" s="25">
        <f t="shared" ref="W18:AB18" si="21">1+SUM(W12:W13)*4/W9</f>
        <v>0.74601863706092253</v>
      </c>
      <c r="X18" s="25">
        <f t="shared" si="21"/>
        <v>0.77947253939384975</v>
      </c>
      <c r="Y18" s="25">
        <f t="shared" si="21"/>
        <v>0.74882948754597889</v>
      </c>
      <c r="Z18" s="25">
        <f t="shared" si="21"/>
        <v>0.72799985049348215</v>
      </c>
      <c r="AA18" s="25">
        <f t="shared" si="21"/>
        <v>0.75598964601546614</v>
      </c>
      <c r="AB18" s="25">
        <f t="shared" si="21"/>
        <v>0.68146025945557231</v>
      </c>
      <c r="AC18" s="3"/>
      <c r="AD18" s="27"/>
      <c r="AE18" s="25">
        <f t="shared" ref="AE18:CK18" si="22">1+SUM(AE12:AE13)*12/AE9</f>
        <v>0.37286022724520618</v>
      </c>
      <c r="AF18" s="25">
        <f t="shared" si="22"/>
        <v>0.33192262522210658</v>
      </c>
      <c r="AG18" s="25">
        <f t="shared" si="22"/>
        <v>0.59000311790545346</v>
      </c>
      <c r="AH18" s="25">
        <f t="shared" si="22"/>
        <v>0.55605368097113672</v>
      </c>
      <c r="AI18" s="25">
        <f t="shared" si="22"/>
        <v>0.46075101147135455</v>
      </c>
      <c r="AJ18" s="25">
        <f t="shared" si="22"/>
        <v>0.47511567538687471</v>
      </c>
      <c r="AK18" s="25">
        <f t="shared" si="22"/>
        <v>0.75833878503812979</v>
      </c>
      <c r="AL18" s="25">
        <f t="shared" si="22"/>
        <v>0.44658055287366627</v>
      </c>
      <c r="AM18" s="25">
        <f t="shared" si="22"/>
        <v>0.48970975173466935</v>
      </c>
      <c r="AN18" s="25">
        <f t="shared" si="22"/>
        <v>0.4875821165130565</v>
      </c>
      <c r="AO18" s="25">
        <f t="shared" si="22"/>
        <v>0.16347177560672832</v>
      </c>
      <c r="AP18" s="25">
        <f t="shared" si="22"/>
        <v>0.60882179790602231</v>
      </c>
      <c r="AQ18" s="25">
        <f t="shared" si="22"/>
        <v>0.4409508504280597</v>
      </c>
      <c r="AR18" s="25">
        <f t="shared" si="22"/>
        <v>0.48814087241724657</v>
      </c>
      <c r="AS18" s="25">
        <f t="shared" si="22"/>
        <v>0.75713596885605139</v>
      </c>
      <c r="AT18" s="25">
        <f t="shared" si="22"/>
        <v>0.71251564158188319</v>
      </c>
      <c r="AU18" s="25">
        <f t="shared" si="22"/>
        <v>0.12100441664084716</v>
      </c>
      <c r="AV18" s="25">
        <f t="shared" si="22"/>
        <v>0.66009664961401993</v>
      </c>
      <c r="AW18" s="25">
        <f t="shared" si="22"/>
        <v>0.49974690940350508</v>
      </c>
      <c r="AX18" s="25">
        <f t="shared" si="22"/>
        <v>0.55844077872075071</v>
      </c>
      <c r="AY18" s="25">
        <f t="shared" si="22"/>
        <v>0.52465931536539645</v>
      </c>
      <c r="AZ18" s="25">
        <f t="shared" si="22"/>
        <v>0.38585907052623269</v>
      </c>
      <c r="BA18" s="25">
        <f t="shared" si="22"/>
        <v>0.74083544050926364</v>
      </c>
      <c r="BB18" s="25">
        <f t="shared" si="22"/>
        <v>0.57608924453540999</v>
      </c>
      <c r="BC18" s="25">
        <f t="shared" si="22"/>
        <v>0.221975096482524</v>
      </c>
      <c r="BD18" s="25">
        <f t="shared" si="22"/>
        <v>0.82634727340383662</v>
      </c>
      <c r="BE18" s="25">
        <f t="shared" si="22"/>
        <v>0.51401468451353183</v>
      </c>
      <c r="BF18" s="25">
        <f t="shared" si="22"/>
        <v>0.77779000768562312</v>
      </c>
      <c r="BG18" s="25">
        <f t="shared" si="22"/>
        <v>0.55735507124939776</v>
      </c>
      <c r="BH18" s="25">
        <f t="shared" si="22"/>
        <v>0.68416942176611073</v>
      </c>
      <c r="BI18" s="25">
        <f t="shared" si="22"/>
        <v>0.65718127185362685</v>
      </c>
      <c r="BJ18" s="25">
        <f t="shared" si="22"/>
        <v>0.60082859246427778</v>
      </c>
      <c r="BK18" s="25">
        <f t="shared" si="22"/>
        <v>0.73384760832476736</v>
      </c>
      <c r="BL18" s="25">
        <f t="shared" si="22"/>
        <v>0.8298876731527558</v>
      </c>
      <c r="BM18" s="25">
        <f t="shared" si="22"/>
        <v>0.72703697297006165</v>
      </c>
      <c r="BN18" s="25">
        <f t="shared" si="22"/>
        <v>0.81783671159157034</v>
      </c>
      <c r="BO18" s="25">
        <f t="shared" si="22"/>
        <v>0.73936996101663843</v>
      </c>
      <c r="BP18" s="25">
        <f t="shared" si="22"/>
        <v>0.72011232842340855</v>
      </c>
      <c r="BQ18" s="25">
        <f t="shared" si="22"/>
        <v>0.81847653611137783</v>
      </c>
      <c r="BR18" s="25">
        <f t="shared" si="22"/>
        <v>0.75484542909642716</v>
      </c>
      <c r="BS18" s="25">
        <f t="shared" si="22"/>
        <v>0.65671232440677052</v>
      </c>
      <c r="BT18" s="25">
        <f t="shared" si="22"/>
        <v>0.85187887682924024</v>
      </c>
      <c r="BU18" s="25">
        <f t="shared" si="22"/>
        <v>0.81147167070087967</v>
      </c>
      <c r="BV18" s="25">
        <f t="shared" si="22"/>
        <v>0.61249763530339263</v>
      </c>
      <c r="BW18" s="25">
        <f t="shared" si="22"/>
        <v>0.86929995488980116</v>
      </c>
      <c r="BX18" s="25">
        <f t="shared" si="22"/>
        <v>0.82369141711141625</v>
      </c>
      <c r="BY18" s="25">
        <f t="shared" si="22"/>
        <v>0.66735554595285351</v>
      </c>
      <c r="BZ18" s="25">
        <f t="shared" si="22"/>
        <v>0.81552397657854614</v>
      </c>
      <c r="CA18" s="25">
        <f t="shared" si="22"/>
        <v>0.73264349601686662</v>
      </c>
      <c r="CB18" s="25">
        <f t="shared" si="22"/>
        <v>0.7287408172985147</v>
      </c>
      <c r="CC18" s="25">
        <f t="shared" si="22"/>
        <v>0.63062445060908501</v>
      </c>
      <c r="CD18" s="25">
        <f t="shared" si="22"/>
        <v>0.78773474323705295</v>
      </c>
      <c r="CE18" s="25">
        <f t="shared" si="22"/>
        <v>0.76914496980801772</v>
      </c>
      <c r="CF18" s="25">
        <f t="shared" si="22"/>
        <v>0.78784330787369072</v>
      </c>
      <c r="CG18" s="25">
        <f t="shared" si="22"/>
        <v>0.67454981449297291</v>
      </c>
      <c r="CH18" s="25">
        <f t="shared" si="22"/>
        <v>0.80671026980462712</v>
      </c>
      <c r="CI18" s="25">
        <f t="shared" si="22"/>
        <v>0.71693676701661468</v>
      </c>
      <c r="CJ18" s="25">
        <f t="shared" si="22"/>
        <v>0.64444141704279623</v>
      </c>
      <c r="CK18" s="26">
        <f t="shared" si="22"/>
        <v>0.6854929763480091</v>
      </c>
    </row>
    <row r="19" spans="2:89" x14ac:dyDescent="0.2">
      <c r="B19" s="28" t="s">
        <v>17</v>
      </c>
      <c r="C19" s="29"/>
      <c r="D19" s="29">
        <f ca="1">1+SUM(D11:D13)/D9</f>
        <v>0.93865488782562112</v>
      </c>
      <c r="E19" s="29">
        <f ca="1">1+SUM(E11:E13)/E9</f>
        <v>1.2282948191095895</v>
      </c>
      <c r="F19" s="29">
        <f ca="1">1+SUM(F11:F13)/F9</f>
        <v>1.3671056977056177</v>
      </c>
      <c r="G19" s="30">
        <f ca="1">1+SUM(G11:G13)/G9</f>
        <v>1.0407438287871147</v>
      </c>
      <c r="H19" s="3"/>
      <c r="I19" s="31"/>
      <c r="J19" s="29">
        <f t="shared" ref="J19:V19" si="23">1+SUM(J11:J13)*4/J9</f>
        <v>0.8245938960524466</v>
      </c>
      <c r="K19" s="29">
        <f t="shared" si="23"/>
        <v>0.76294189279060354</v>
      </c>
      <c r="L19" s="29">
        <f t="shared" si="23"/>
        <v>0.5643951115444179</v>
      </c>
      <c r="M19" s="29">
        <f t="shared" si="23"/>
        <v>0.76833983978177545</v>
      </c>
      <c r="N19" s="29">
        <f t="shared" si="23"/>
        <v>0.95201904721609321</v>
      </c>
      <c r="O19" s="29">
        <f t="shared" si="23"/>
        <v>0.99290161018441647</v>
      </c>
      <c r="P19" s="29">
        <f t="shared" si="23"/>
        <v>1.0380761869652513</v>
      </c>
      <c r="Q19" s="29">
        <f t="shared" si="23"/>
        <v>0.9726633789030259</v>
      </c>
      <c r="R19" s="29">
        <f t="shared" si="23"/>
        <v>1.1979481065606628</v>
      </c>
      <c r="S19" s="29">
        <f t="shared" si="23"/>
        <v>1.1462480218000988</v>
      </c>
      <c r="T19" s="29">
        <f t="shared" si="23"/>
        <v>1.4281967405546068</v>
      </c>
      <c r="U19" s="29">
        <f t="shared" si="23"/>
        <v>1.3588764736214429</v>
      </c>
      <c r="V19" s="29">
        <f t="shared" si="23"/>
        <v>1.3423950262918503</v>
      </c>
      <c r="W19" s="29">
        <f t="shared" ref="W19:AB19" si="24">1+SUM(W11:W13)*4/W9</f>
        <v>1.3406365266359732</v>
      </c>
      <c r="X19" s="29">
        <f t="shared" si="24"/>
        <v>1.1783007250892159</v>
      </c>
      <c r="Y19" s="29">
        <f t="shared" si="24"/>
        <v>1.1059262790359152</v>
      </c>
      <c r="Z19" s="29">
        <f t="shared" si="24"/>
        <v>1.0569739903984425</v>
      </c>
      <c r="AA19" s="29">
        <f t="shared" si="24"/>
        <v>0.99519118850990185</v>
      </c>
      <c r="AB19" s="29">
        <f t="shared" si="24"/>
        <v>0.99803828810692319</v>
      </c>
      <c r="AC19" s="3"/>
      <c r="AD19" s="31"/>
      <c r="AE19" s="29">
        <f t="shared" ref="AE19:CK19" si="25">1+SUM(AE11:AE13)*12/AE9</f>
        <v>0.74948502155788033</v>
      </c>
      <c r="AF19" s="29">
        <f t="shared" si="25"/>
        <v>0.62508552420847774</v>
      </c>
      <c r="AG19" s="29">
        <f t="shared" si="25"/>
        <v>0.86546833168584258</v>
      </c>
      <c r="AH19" s="29">
        <f t="shared" si="25"/>
        <v>0.70968659950239221</v>
      </c>
      <c r="AI19" s="29">
        <f t="shared" si="25"/>
        <v>0.89650724305106855</v>
      </c>
      <c r="AJ19" s="29">
        <f t="shared" si="25"/>
        <v>0.6345141088199665</v>
      </c>
      <c r="AK19" s="29">
        <f t="shared" si="25"/>
        <v>1.0193231396434683</v>
      </c>
      <c r="AL19" s="29">
        <f t="shared" si="25"/>
        <v>0.63660445274687039</v>
      </c>
      <c r="AM19" s="29">
        <f t="shared" si="25"/>
        <v>0.64861887016308173</v>
      </c>
      <c r="AN19" s="29">
        <f t="shared" si="25"/>
        <v>0.68009366547782235</v>
      </c>
      <c r="AO19" s="29">
        <f t="shared" si="25"/>
        <v>0.34464236482593824</v>
      </c>
      <c r="AP19" s="29">
        <f t="shared" si="25"/>
        <v>0.76924036555770825</v>
      </c>
      <c r="AQ19" s="29">
        <f t="shared" si="25"/>
        <v>0.8011770720392859</v>
      </c>
      <c r="AR19" s="29">
        <f t="shared" si="25"/>
        <v>0.73114913832067874</v>
      </c>
      <c r="AS19" s="29">
        <f t="shared" si="25"/>
        <v>0.99813274322993195</v>
      </c>
      <c r="AT19" s="29">
        <f t="shared" si="25"/>
        <v>1.2396487722981455</v>
      </c>
      <c r="AU19" s="29">
        <f t="shared" si="25"/>
        <v>0.63271128273371169</v>
      </c>
      <c r="AV19" s="29">
        <f t="shared" si="25"/>
        <v>1.1337807624658267</v>
      </c>
      <c r="AW19" s="29">
        <f t="shared" si="25"/>
        <v>0.76070158929363119</v>
      </c>
      <c r="AX19" s="29">
        <f t="shared" si="25"/>
        <v>1.0874971254241139</v>
      </c>
      <c r="AY19" s="29">
        <f t="shared" si="25"/>
        <v>1.0209667497537231</v>
      </c>
      <c r="AZ19" s="29">
        <f t="shared" si="25"/>
        <v>0.76450828205734811</v>
      </c>
      <c r="BA19" s="29">
        <f t="shared" si="25"/>
        <v>1.3306852825075484</v>
      </c>
      <c r="BB19" s="29">
        <f t="shared" si="25"/>
        <v>1.0034284897187191</v>
      </c>
      <c r="BC19" s="29">
        <f t="shared" si="25"/>
        <v>0.56951003090508234</v>
      </c>
      <c r="BD19" s="29">
        <f t="shared" si="25"/>
        <v>1.3445067484426585</v>
      </c>
      <c r="BE19" s="29">
        <f t="shared" si="25"/>
        <v>1.272438962990784</v>
      </c>
      <c r="BF19" s="29">
        <f t="shared" si="25"/>
        <v>1.1340240120318896</v>
      </c>
      <c r="BG19" s="29">
        <f t="shared" si="25"/>
        <v>1.172975038274741</v>
      </c>
      <c r="BH19" s="29">
        <f t="shared" si="25"/>
        <v>1.2644832235704477</v>
      </c>
      <c r="BI19" s="29">
        <f t="shared" si="25"/>
        <v>1.1595552328868595</v>
      </c>
      <c r="BJ19" s="29">
        <f t="shared" si="25"/>
        <v>1.0075748965558062</v>
      </c>
      <c r="BK19" s="29">
        <f t="shared" si="25"/>
        <v>1.462759375822845</v>
      </c>
      <c r="BL19" s="29">
        <f t="shared" si="25"/>
        <v>1.4403538712206427</v>
      </c>
      <c r="BM19" s="29">
        <f t="shared" si="25"/>
        <v>1.3277231850239195</v>
      </c>
      <c r="BN19" s="29">
        <f t="shared" si="25"/>
        <v>1.3293637637710054</v>
      </c>
      <c r="BO19" s="29">
        <f t="shared" si="25"/>
        <v>1.2780290894277289</v>
      </c>
      <c r="BP19" s="29">
        <f t="shared" si="25"/>
        <v>1.4091622846039797</v>
      </c>
      <c r="BQ19" s="29">
        <f t="shared" si="25"/>
        <v>1.5046025424964167</v>
      </c>
      <c r="BR19" s="29">
        <f t="shared" si="25"/>
        <v>1.3036615649157839</v>
      </c>
      <c r="BS19" s="29">
        <f t="shared" si="25"/>
        <v>1.1830374657253822</v>
      </c>
      <c r="BT19" s="29">
        <f t="shared" si="25"/>
        <v>1.2674671817033518</v>
      </c>
      <c r="BU19" s="29">
        <f t="shared" si="25"/>
        <v>1.5229271609227364</v>
      </c>
      <c r="BV19" s="29">
        <f t="shared" si="25"/>
        <v>1.1988574680298305</v>
      </c>
      <c r="BW19" s="29">
        <f t="shared" si="25"/>
        <v>1.1796079560022779</v>
      </c>
      <c r="BX19" s="29">
        <f t="shared" si="25"/>
        <v>1.2219794073639605</v>
      </c>
      <c r="BY19" s="29">
        <f t="shared" si="25"/>
        <v>1.1211784946901973</v>
      </c>
      <c r="BZ19" s="29">
        <f t="shared" si="25"/>
        <v>1.1902610506126852</v>
      </c>
      <c r="CA19" s="29">
        <f t="shared" si="25"/>
        <v>0.94705105387427158</v>
      </c>
      <c r="CB19" s="29">
        <f t="shared" si="25"/>
        <v>1.1685552975095543</v>
      </c>
      <c r="CC19" s="29">
        <f t="shared" si="25"/>
        <v>0.87376634313355872</v>
      </c>
      <c r="CD19" s="29">
        <f t="shared" si="25"/>
        <v>1.0970237517814838</v>
      </c>
      <c r="CE19" s="29">
        <f t="shared" si="25"/>
        <v>1.1971249501615964</v>
      </c>
      <c r="CF19" s="29">
        <f t="shared" si="25"/>
        <v>0.94172872641051586</v>
      </c>
      <c r="CG19" s="29">
        <f t="shared" si="25"/>
        <v>0.99007109464074694</v>
      </c>
      <c r="CH19" s="29">
        <f t="shared" si="25"/>
        <v>1.0533748025786984</v>
      </c>
      <c r="CI19" s="29">
        <f t="shared" si="25"/>
        <v>0.86910044376975215</v>
      </c>
      <c r="CJ19" s="29">
        <f t="shared" si="25"/>
        <v>0.87973096147327334</v>
      </c>
      <c r="CK19" s="30">
        <f t="shared" si="25"/>
        <v>1.2430529490308053</v>
      </c>
    </row>
    <row r="21" spans="2:89" x14ac:dyDescent="0.2">
      <c r="B21" s="20" t="s">
        <v>18</v>
      </c>
      <c r="C21" s="18">
        <f>SUM(C10:C13)</f>
        <v>2492301.3374193194</v>
      </c>
      <c r="D21" s="18">
        <f ca="1">SUM(D10:D13)</f>
        <v>322956.54640547466</v>
      </c>
      <c r="E21" s="18">
        <f ca="1">SUM(E10:E13)</f>
        <v>1326961.8355829045</v>
      </c>
      <c r="F21" s="18">
        <f ca="1">SUM(F10:F13)</f>
        <v>2792321.0636794744</v>
      </c>
      <c r="G21" s="32">
        <f ca="1">SUM(G10:G13)</f>
        <v>1890469.4966384787</v>
      </c>
      <c r="H21" s="3"/>
      <c r="I21" s="33">
        <f>SUM(I10:I13)</f>
        <v>2714213.8815125078</v>
      </c>
      <c r="J21" s="18">
        <f t="shared" ref="J21:AB21" si="26">SUM(J10:J13)</f>
        <v>-37408.594939076749</v>
      </c>
      <c r="K21" s="18">
        <f t="shared" si="26"/>
        <v>-21109.701647160105</v>
      </c>
      <c r="L21" s="18">
        <f t="shared" si="26"/>
        <v>-163394.24750695168</v>
      </c>
      <c r="M21" s="18">
        <f t="shared" si="26"/>
        <v>-29265.646912882905</v>
      </c>
      <c r="N21" s="18">
        <f t="shared" si="26"/>
        <v>115240.18404436746</v>
      </c>
      <c r="O21" s="18">
        <f t="shared" si="26"/>
        <v>108057.00714174769</v>
      </c>
      <c r="P21" s="18">
        <f t="shared" si="26"/>
        <v>128925.00213224253</v>
      </c>
      <c r="Q21" s="18">
        <f t="shared" si="26"/>
        <v>248645.37093837233</v>
      </c>
      <c r="R21" s="18">
        <f t="shared" si="26"/>
        <v>268374.90447833837</v>
      </c>
      <c r="S21" s="18">
        <f t="shared" si="26"/>
        <v>296805.65056053374</v>
      </c>
      <c r="T21" s="18">
        <f t="shared" si="26"/>
        <v>513135.90960565978</v>
      </c>
      <c r="U21" s="18">
        <f t="shared" si="26"/>
        <v>672661.09819134604</v>
      </c>
      <c r="V21" s="18">
        <f t="shared" si="26"/>
        <v>644639.62501095317</v>
      </c>
      <c r="W21" s="18">
        <f t="shared" si="26"/>
        <v>640742.52244149928</v>
      </c>
      <c r="X21" s="18">
        <f t="shared" si="26"/>
        <v>834277.81803567614</v>
      </c>
      <c r="Y21" s="18">
        <f t="shared" si="26"/>
        <v>1000405.6223283134</v>
      </c>
      <c r="Z21" s="18">
        <f t="shared" si="26"/>
        <v>349244.80064586457</v>
      </c>
      <c r="AA21" s="18">
        <f t="shared" si="26"/>
        <v>197981.40903841157</v>
      </c>
      <c r="AB21" s="18">
        <f t="shared" si="26"/>
        <v>342837.66462589032</v>
      </c>
      <c r="AC21" s="3"/>
      <c r="AD21" s="33">
        <f>SUM(AD10:AD13)</f>
        <v>2782735.5899091433</v>
      </c>
      <c r="AE21" s="18">
        <f t="shared" ref="AE21:CK21" si="27">SUM(AE10:AE13)</f>
        <v>-11946.514859796262</v>
      </c>
      <c r="AF21" s="18">
        <f t="shared" si="27"/>
        <v>-56575.193536838982</v>
      </c>
      <c r="AG21" s="18">
        <f t="shared" si="27"/>
        <v>-1968.864317664491</v>
      </c>
      <c r="AH21" s="18">
        <f t="shared" si="27"/>
        <v>-48094.797681116084</v>
      </c>
      <c r="AI21" s="18">
        <f t="shared" si="27"/>
        <v>12655.067059703782</v>
      </c>
      <c r="AJ21" s="18">
        <f t="shared" si="27"/>
        <v>-44179.28513144984</v>
      </c>
      <c r="AK21" s="18">
        <f t="shared" si="27"/>
        <v>53733.876561112309</v>
      </c>
      <c r="AL21" s="18">
        <f t="shared" si="27"/>
        <v>-30664.293076822571</v>
      </c>
      <c r="AM21" s="18">
        <f t="shared" si="27"/>
        <v>-39072.205062455869</v>
      </c>
      <c r="AN21" s="18">
        <f t="shared" si="27"/>
        <v>-22213.646210202867</v>
      </c>
      <c r="AO21" s="18">
        <f t="shared" si="27"/>
        <v>-102108.39623429292</v>
      </c>
      <c r="AP21" s="18">
        <f t="shared" si="27"/>
        <v>-13033.501136322411</v>
      </c>
      <c r="AQ21" s="18">
        <f t="shared" si="27"/>
        <v>-9337.3279088281633</v>
      </c>
      <c r="AR21" s="18">
        <f t="shared" si="27"/>
        <v>-6894.8178677323704</v>
      </c>
      <c r="AS21" s="18">
        <f t="shared" si="27"/>
        <v>32564.951433356538</v>
      </c>
      <c r="AT21" s="18">
        <f t="shared" si="27"/>
        <v>85488.465531495778</v>
      </c>
      <c r="AU21" s="18">
        <f t="shared" si="27"/>
        <v>-2813.2329204848465</v>
      </c>
      <c r="AV21" s="18">
        <f t="shared" si="27"/>
        <v>52914.213775096207</v>
      </c>
      <c r="AW21" s="18">
        <f t="shared" si="27"/>
        <v>-4691.5454866668551</v>
      </c>
      <c r="AX21" s="18">
        <f t="shared" si="27"/>
        <v>59834.33885331839</v>
      </c>
      <c r="AY21" s="18">
        <f t="shared" si="27"/>
        <v>28931.707270301675</v>
      </c>
      <c r="AZ21" s="18">
        <f t="shared" si="27"/>
        <v>-24021.163031322991</v>
      </c>
      <c r="BA21" s="18">
        <f t="shared" si="27"/>
        <v>124014.4578932639</v>
      </c>
      <c r="BB21" s="18">
        <f t="shared" si="27"/>
        <v>74954.648758978714</v>
      </c>
      <c r="BC21" s="18">
        <f t="shared" si="27"/>
        <v>23160.025357248709</v>
      </c>
      <c r="BD21" s="18">
        <f t="shared" si="27"/>
        <v>150530.69682214491</v>
      </c>
      <c r="BE21" s="18">
        <f t="shared" si="27"/>
        <v>99380.454567517867</v>
      </c>
      <c r="BF21" s="18">
        <f t="shared" si="27"/>
        <v>78796.478298181813</v>
      </c>
      <c r="BG21" s="18">
        <f t="shared" si="27"/>
        <v>90197.971612638736</v>
      </c>
      <c r="BH21" s="18">
        <f t="shared" si="27"/>
        <v>137377.63023613134</v>
      </c>
      <c r="BI21" s="18">
        <f t="shared" si="27"/>
        <v>105820.06207547893</v>
      </c>
      <c r="BJ21" s="18">
        <f t="shared" si="27"/>
        <v>53607.958248923394</v>
      </c>
      <c r="BK21" s="18">
        <f t="shared" si="27"/>
        <v>171850.46402963137</v>
      </c>
      <c r="BL21" s="18">
        <f t="shared" si="27"/>
        <v>192487.47692081262</v>
      </c>
      <c r="BM21" s="18">
        <f t="shared" si="27"/>
        <v>148797.9686552159</v>
      </c>
      <c r="BN21" s="18">
        <f t="shared" si="27"/>
        <v>246873.20602404172</v>
      </c>
      <c r="BO21" s="18">
        <f t="shared" si="27"/>
        <v>193546.04578101719</v>
      </c>
      <c r="BP21" s="18">
        <f t="shared" si="27"/>
        <v>232241.84638628722</v>
      </c>
      <c r="BQ21" s="18">
        <f t="shared" si="27"/>
        <v>262543.10018292122</v>
      </c>
      <c r="BR21" s="18">
        <f t="shared" si="27"/>
        <v>245825.79805220821</v>
      </c>
      <c r="BS21" s="18">
        <f t="shared" si="27"/>
        <v>136270.72677582371</v>
      </c>
      <c r="BT21" s="18">
        <f t="shared" si="27"/>
        <v>169912.41965129657</v>
      </c>
      <c r="BU21" s="18">
        <f t="shared" si="27"/>
        <v>279876.77113814716</v>
      </c>
      <c r="BV21" s="18">
        <f t="shared" si="27"/>
        <v>190953.33165205549</v>
      </c>
      <c r="BW21" s="18">
        <f t="shared" si="27"/>
        <v>160392.2517418041</v>
      </c>
      <c r="BX21" s="18">
        <f t="shared" si="27"/>
        <v>156751.06256088972</v>
      </c>
      <c r="BY21" s="18">
        <f t="shared" si="27"/>
        <v>517134.50373298232</v>
      </c>
      <c r="BZ21" s="18">
        <f t="shared" si="27"/>
        <v>221282.77854046194</v>
      </c>
      <c r="CA21" s="18">
        <f t="shared" si="27"/>
        <v>338278.52790911187</v>
      </c>
      <c r="CB21" s="18">
        <f t="shared" si="27"/>
        <v>440844.31587873946</v>
      </c>
      <c r="CC21" s="18">
        <f t="shared" si="27"/>
        <v>-1353.8293956068992</v>
      </c>
      <c r="CD21" s="18">
        <f t="shared" si="27"/>
        <v>123059.12943198686</v>
      </c>
      <c r="CE21" s="18">
        <f t="shared" si="27"/>
        <v>227539.50060948453</v>
      </c>
      <c r="CF21" s="18">
        <f t="shared" si="27"/>
        <v>-7111.8264003986551</v>
      </c>
      <c r="CG21" s="18">
        <f t="shared" si="27"/>
        <v>67707.803716842653</v>
      </c>
      <c r="CH21" s="18">
        <f t="shared" si="27"/>
        <v>137385.4317219675</v>
      </c>
      <c r="CI21" s="18">
        <f t="shared" si="27"/>
        <v>-6568.665049868825</v>
      </c>
      <c r="CJ21" s="18">
        <f t="shared" si="27"/>
        <v>81159.671989676892</v>
      </c>
      <c r="CK21" s="32">
        <f t="shared" si="27"/>
        <v>268246.65768608224</v>
      </c>
    </row>
    <row r="22" spans="2:89" x14ac:dyDescent="0.2">
      <c r="B22" s="28" t="s">
        <v>19</v>
      </c>
      <c r="C22" s="34">
        <f>SUM(C10:C11)</f>
        <v>3804300.8425263474</v>
      </c>
      <c r="D22" s="34">
        <f ca="1">SUM(D10:D11)</f>
        <v>1506619.1662464873</v>
      </c>
      <c r="E22" s="34">
        <f ca="1">SUM(E10:E11)</f>
        <v>2489183.8150079926</v>
      </c>
      <c r="F22" s="34">
        <f ca="1">SUM(F10:F11)</f>
        <v>4069234.6766608376</v>
      </c>
      <c r="G22" s="35">
        <f ca="1">SUM(G10:G11)</f>
        <v>4046318.562501993</v>
      </c>
      <c r="H22" s="3"/>
      <c r="I22" s="36">
        <f>SUM(I10:I11)</f>
        <v>3013902.6862470522</v>
      </c>
      <c r="J22" s="34">
        <f t="shared" ref="J22:AB22" si="28">SUM(J10:J11)</f>
        <v>275387.29936150968</v>
      </c>
      <c r="K22" s="34">
        <f t="shared" si="28"/>
        <v>272882.00930946111</v>
      </c>
      <c r="L22" s="34">
        <f t="shared" si="28"/>
        <v>242128.84760832449</v>
      </c>
      <c r="M22" s="34">
        <f t="shared" si="28"/>
        <v>272836.27032791753</v>
      </c>
      <c r="N22" s="34">
        <f t="shared" si="28"/>
        <v>413939.75502665021</v>
      </c>
      <c r="O22" s="34">
        <f t="shared" si="28"/>
        <v>387422.02654826688</v>
      </c>
      <c r="P22" s="34">
        <f t="shared" si="28"/>
        <v>432421.11434365262</v>
      </c>
      <c r="Q22" s="34">
        <f t="shared" si="28"/>
        <v>577644.58022547199</v>
      </c>
      <c r="R22" s="34">
        <f t="shared" si="28"/>
        <v>570626.20383511973</v>
      </c>
      <c r="S22" s="34">
        <f t="shared" si="28"/>
        <v>602566.1548103895</v>
      </c>
      <c r="T22" s="34">
        <f t="shared" si="28"/>
        <v>738346.87613701122</v>
      </c>
      <c r="U22" s="34">
        <f t="shared" si="28"/>
        <v>937753.9296066215</v>
      </c>
      <c r="V22" s="34">
        <f t="shared" si="28"/>
        <v>973487.42064694222</v>
      </c>
      <c r="W22" s="34">
        <f t="shared" si="28"/>
        <v>987396.63319346006</v>
      </c>
      <c r="X22" s="34">
        <f t="shared" si="28"/>
        <v>1170596.6932138142</v>
      </c>
      <c r="Y22" s="34">
        <f t="shared" si="28"/>
        <v>1435843.6628586419</v>
      </c>
      <c r="Z22" s="34">
        <f t="shared" si="28"/>
        <v>888821.45279566932</v>
      </c>
      <c r="AA22" s="34">
        <f t="shared" si="28"/>
        <v>703338.51620505995</v>
      </c>
      <c r="AB22" s="34">
        <f t="shared" si="28"/>
        <v>1018314.9306426225</v>
      </c>
      <c r="AC22" s="3"/>
      <c r="AD22" s="36">
        <f>SUM(AD10:AD11)</f>
        <v>2782735.5899091433</v>
      </c>
      <c r="AE22" s="34">
        <f t="shared" ref="AE22:CK22" si="29">SUM(AE10:AE11)</f>
        <v>133483.83226456182</v>
      </c>
      <c r="AF22" s="34">
        <f t="shared" si="29"/>
        <v>97683.264073347294</v>
      </c>
      <c r="AG22" s="34">
        <f t="shared" si="29"/>
        <v>90766.071412157587</v>
      </c>
      <c r="AH22" s="34">
        <f t="shared" si="29"/>
        <v>52246.134959552794</v>
      </c>
      <c r="AI22" s="34">
        <f t="shared" si="29"/>
        <v>132375.09298979928</v>
      </c>
      <c r="AJ22" s="34">
        <f t="shared" si="29"/>
        <v>72905.142782211682</v>
      </c>
      <c r="AK22" s="34">
        <f t="shared" si="29"/>
        <v>106750.84306516891</v>
      </c>
      <c r="AL22" s="34">
        <f t="shared" si="29"/>
        <v>93226.023462080499</v>
      </c>
      <c r="AM22" s="34">
        <f t="shared" si="29"/>
        <v>73859.091549974866</v>
      </c>
      <c r="AN22" s="34">
        <f t="shared" si="29"/>
        <v>89520.071639152826</v>
      </c>
      <c r="AO22" s="34">
        <f t="shared" si="29"/>
        <v>78749.684419196798</v>
      </c>
      <c r="AP22" s="34">
        <f t="shared" si="29"/>
        <v>68210.995217686315</v>
      </c>
      <c r="AQ22" s="34">
        <f t="shared" si="29"/>
        <v>106165.38671076126</v>
      </c>
      <c r="AR22" s="34">
        <f t="shared" si="29"/>
        <v>98459.888399469928</v>
      </c>
      <c r="AS22" s="34">
        <f t="shared" si="29"/>
        <v>82413.516154007521</v>
      </c>
      <c r="AT22" s="34">
        <f t="shared" si="29"/>
        <v>145275.64464948757</v>
      </c>
      <c r="AU22" s="34">
        <f t="shared" si="29"/>
        <v>186250.59422315512</v>
      </c>
      <c r="AV22" s="34">
        <f t="shared" si="29"/>
        <v>125944.59777335959</v>
      </c>
      <c r="AW22" s="34">
        <f t="shared" si="29"/>
        <v>104996.86898265776</v>
      </c>
      <c r="AX22" s="34">
        <f t="shared" si="29"/>
        <v>156480.55979224958</v>
      </c>
      <c r="AY22" s="34">
        <f t="shared" si="29"/>
        <v>135341.98319865036</v>
      </c>
      <c r="AZ22" s="34">
        <f t="shared" si="29"/>
        <v>114941.76350474803</v>
      </c>
      <c r="BA22" s="34">
        <f t="shared" si="29"/>
        <v>182137.36764025429</v>
      </c>
      <c r="BB22" s="34">
        <f t="shared" si="29"/>
        <v>174406.15678896295</v>
      </c>
      <c r="BC22" s="34">
        <f t="shared" si="29"/>
        <v>210548.13592462274</v>
      </c>
      <c r="BD22" s="34">
        <f t="shared" si="29"/>
        <v>192690.28751188633</v>
      </c>
      <c r="BE22" s="34">
        <f t="shared" si="29"/>
        <v>223464.78705802563</v>
      </c>
      <c r="BF22" s="34">
        <f t="shared" si="29"/>
        <v>137372.58235972887</v>
      </c>
      <c r="BG22" s="34">
        <f t="shared" si="29"/>
        <v>209788.83441736523</v>
      </c>
      <c r="BH22" s="34">
        <f t="shared" si="29"/>
        <v>225080.57505858171</v>
      </c>
      <c r="BI22" s="34">
        <f t="shared" si="29"/>
        <v>204941.9774800142</v>
      </c>
      <c r="BJ22" s="34">
        <f t="shared" si="29"/>
        <v>172543.60227179356</v>
      </c>
      <c r="BK22" s="34">
        <f t="shared" si="29"/>
        <v>252341.24199368784</v>
      </c>
      <c r="BL22" s="34">
        <f t="shared" si="29"/>
        <v>246369.62471372477</v>
      </c>
      <c r="BM22" s="34">
        <f t="shared" si="29"/>
        <v>239636.00942959866</v>
      </c>
      <c r="BN22" s="34">
        <f t="shared" si="29"/>
        <v>309753.23647383752</v>
      </c>
      <c r="BO22" s="34">
        <f t="shared" si="29"/>
        <v>288873.50080242311</v>
      </c>
      <c r="BP22" s="34">
        <f t="shared" si="29"/>
        <v>339127.19233036099</v>
      </c>
      <c r="BQ22" s="34">
        <f t="shared" si="29"/>
        <v>335377.58720137615</v>
      </c>
      <c r="BR22" s="34">
        <f t="shared" si="29"/>
        <v>349555.27154048951</v>
      </c>
      <c r="BS22" s="34">
        <f t="shared" si="29"/>
        <v>288554.56190507649</v>
      </c>
      <c r="BT22" s="34">
        <f t="shared" si="29"/>
        <v>237301.61131238966</v>
      </c>
      <c r="BU22" s="34">
        <f t="shared" si="29"/>
        <v>368319.06884012104</v>
      </c>
      <c r="BV22" s="34">
        <f t="shared" si="29"/>
        <v>381775.9530409493</v>
      </c>
      <c r="BW22" s="34">
        <f t="shared" si="29"/>
        <v>226834.30546816293</v>
      </c>
      <c r="BX22" s="34">
        <f t="shared" si="29"/>
        <v>248734.99999646019</v>
      </c>
      <c r="BY22" s="34">
        <f t="shared" si="29"/>
        <v>695027.38774919102</v>
      </c>
      <c r="BZ22" s="34">
        <f t="shared" si="29"/>
        <v>327887.48753361322</v>
      </c>
      <c r="CA22" s="34">
        <f t="shared" si="29"/>
        <v>497708.19212218665</v>
      </c>
      <c r="CB22" s="34">
        <f t="shared" si="29"/>
        <v>610247.98320284206</v>
      </c>
      <c r="CC22" s="34">
        <f t="shared" si="29"/>
        <v>242894.10292837734</v>
      </c>
      <c r="CD22" s="34">
        <f t="shared" si="29"/>
        <v>263394.6348654427</v>
      </c>
      <c r="CE22" s="34">
        <f t="shared" si="29"/>
        <v>382532.71500184922</v>
      </c>
      <c r="CF22" s="34">
        <f t="shared" si="29"/>
        <v>139350.39053458773</v>
      </c>
      <c r="CG22" s="34">
        <f t="shared" si="29"/>
        <v>292189.22201409645</v>
      </c>
      <c r="CH22" s="34">
        <f t="shared" si="29"/>
        <v>271798.90365637571</v>
      </c>
      <c r="CI22" s="34">
        <f t="shared" si="29"/>
        <v>193513.93521290406</v>
      </c>
      <c r="CJ22" s="34">
        <f t="shared" si="29"/>
        <v>332290.81617186172</v>
      </c>
      <c r="CK22" s="35">
        <f t="shared" si="29"/>
        <v>492510.17925785668</v>
      </c>
    </row>
    <row r="24" spans="2:89" x14ac:dyDescent="0.2">
      <c r="B24" s="37" t="s">
        <v>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 spans="2:89" x14ac:dyDescent="0.2">
      <c r="B25" s="1" t="s">
        <v>21</v>
      </c>
      <c r="C25" s="16">
        <f>I25</f>
        <v>0</v>
      </c>
      <c r="D25" s="16">
        <f>+SUMIFS($AD$28:$CL$28,$AD$8:$CL$8,EOMONTH(D8,-12))</f>
        <v>9525</v>
      </c>
      <c r="E25" s="16">
        <f>+SUMIFS($AD$28:$CL$28,$AD$8:$CL$8,EOMONTH(E8,-12))</f>
        <v>10450</v>
      </c>
      <c r="F25" s="16">
        <f>+SUMIFS($AD$28:$CL$28,$AD$8:$CL$8,EOMONTH(F8,-12))</f>
        <v>11204</v>
      </c>
      <c r="G25" s="16">
        <f>+SUMIFS($AD$28:$CL$28,$AD$8:$CL$8,EOMONTH(G8,-12))</f>
        <v>11739</v>
      </c>
      <c r="I25" s="16">
        <f>AD25</f>
        <v>0</v>
      </c>
      <c r="J25" s="16">
        <f>I28</f>
        <v>8867</v>
      </c>
      <c r="K25" s="16">
        <f t="shared" ref="K25:AB25" si="30">J28</f>
        <v>8932</v>
      </c>
      <c r="L25" s="16">
        <f t="shared" si="30"/>
        <v>9195</v>
      </c>
      <c r="M25" s="16">
        <f t="shared" si="30"/>
        <v>9525</v>
      </c>
      <c r="N25" s="16">
        <f t="shared" si="30"/>
        <v>9732</v>
      </c>
      <c r="O25" s="16">
        <f t="shared" si="30"/>
        <v>10127</v>
      </c>
      <c r="P25" s="16">
        <f t="shared" si="30"/>
        <v>10289</v>
      </c>
      <c r="Q25" s="16">
        <f t="shared" si="30"/>
        <v>10450</v>
      </c>
      <c r="R25" s="16">
        <f t="shared" si="30"/>
        <v>10677</v>
      </c>
      <c r="S25" s="16">
        <f t="shared" si="30"/>
        <v>10813</v>
      </c>
      <c r="T25" s="16">
        <f t="shared" si="30"/>
        <v>11021</v>
      </c>
      <c r="U25" s="16">
        <f t="shared" si="30"/>
        <v>11204</v>
      </c>
      <c r="V25" s="16">
        <f t="shared" si="30"/>
        <v>11518</v>
      </c>
      <c r="W25" s="16">
        <f t="shared" si="30"/>
        <v>11715</v>
      </c>
      <c r="X25" s="16">
        <f t="shared" si="30"/>
        <v>11755</v>
      </c>
      <c r="Y25" s="16">
        <f t="shared" si="30"/>
        <v>11739</v>
      </c>
      <c r="Z25" s="16">
        <f t="shared" si="30"/>
        <v>11689</v>
      </c>
      <c r="AA25" s="16">
        <f t="shared" si="30"/>
        <v>11778</v>
      </c>
      <c r="AB25" s="16">
        <f t="shared" si="30"/>
        <v>11834</v>
      </c>
      <c r="AD25" s="16">
        <v>0</v>
      </c>
      <c r="AE25" s="16">
        <f>AD28</f>
        <v>8858</v>
      </c>
      <c r="AF25" s="16">
        <f>AE28</f>
        <v>8845</v>
      </c>
      <c r="AG25" s="16">
        <f t="shared" ref="AG25:CK25" si="31">AF28</f>
        <v>8867</v>
      </c>
      <c r="AH25" s="16">
        <f t="shared" si="31"/>
        <v>8874</v>
      </c>
      <c r="AI25" s="16">
        <f t="shared" si="31"/>
        <v>8856</v>
      </c>
      <c r="AJ25" s="16">
        <f t="shared" si="31"/>
        <v>8932</v>
      </c>
      <c r="AK25" s="16">
        <f t="shared" si="31"/>
        <v>8929</v>
      </c>
      <c r="AL25" s="16">
        <f t="shared" si="31"/>
        <v>9026</v>
      </c>
      <c r="AM25" s="16">
        <f t="shared" si="31"/>
        <v>9195</v>
      </c>
      <c r="AN25" s="16">
        <f t="shared" si="31"/>
        <v>9276</v>
      </c>
      <c r="AO25" s="16">
        <f t="shared" si="31"/>
        <v>9405</v>
      </c>
      <c r="AP25" s="16">
        <f t="shared" si="31"/>
        <v>9525</v>
      </c>
      <c r="AQ25" s="16">
        <f t="shared" si="31"/>
        <v>9572</v>
      </c>
      <c r="AR25" s="16">
        <f t="shared" si="31"/>
        <v>9622</v>
      </c>
      <c r="AS25" s="16">
        <f t="shared" si="31"/>
        <v>9732</v>
      </c>
      <c r="AT25" s="16">
        <f t="shared" si="31"/>
        <v>9834</v>
      </c>
      <c r="AU25" s="16">
        <f t="shared" si="31"/>
        <v>9988</v>
      </c>
      <c r="AV25" s="16">
        <f t="shared" si="31"/>
        <v>10127</v>
      </c>
      <c r="AW25" s="16">
        <f t="shared" si="31"/>
        <v>10117</v>
      </c>
      <c r="AX25" s="16">
        <f t="shared" si="31"/>
        <v>10216</v>
      </c>
      <c r="AY25" s="16">
        <f t="shared" si="31"/>
        <v>10289</v>
      </c>
      <c r="AZ25" s="16">
        <f t="shared" si="31"/>
        <v>10323</v>
      </c>
      <c r="BA25" s="16">
        <f t="shared" si="31"/>
        <v>10370</v>
      </c>
      <c r="BB25" s="16">
        <f t="shared" si="31"/>
        <v>10450</v>
      </c>
      <c r="BC25" s="16">
        <f t="shared" si="31"/>
        <v>10562</v>
      </c>
      <c r="BD25" s="16">
        <f t="shared" si="31"/>
        <v>10608</v>
      </c>
      <c r="BE25" s="16">
        <f t="shared" si="31"/>
        <v>10677</v>
      </c>
      <c r="BF25" s="16">
        <f t="shared" si="31"/>
        <v>10705</v>
      </c>
      <c r="BG25" s="16">
        <f t="shared" si="31"/>
        <v>10780</v>
      </c>
      <c r="BH25" s="16">
        <f t="shared" si="31"/>
        <v>10813</v>
      </c>
      <c r="BI25" s="16">
        <f t="shared" si="31"/>
        <v>10857</v>
      </c>
      <c r="BJ25" s="16">
        <f t="shared" si="31"/>
        <v>10939</v>
      </c>
      <c r="BK25" s="16">
        <f t="shared" si="31"/>
        <v>11021</v>
      </c>
      <c r="BL25" s="16">
        <f t="shared" si="31"/>
        <v>11056</v>
      </c>
      <c r="BM25" s="16">
        <f t="shared" si="31"/>
        <v>11161</v>
      </c>
      <c r="BN25" s="16">
        <f t="shared" si="31"/>
        <v>11204</v>
      </c>
      <c r="BO25" s="16">
        <f t="shared" si="31"/>
        <v>11282</v>
      </c>
      <c r="BP25" s="16">
        <f t="shared" si="31"/>
        <v>11413</v>
      </c>
      <c r="BQ25" s="16">
        <f t="shared" si="31"/>
        <v>11518</v>
      </c>
      <c r="BR25" s="16">
        <f t="shared" si="31"/>
        <v>11614</v>
      </c>
      <c r="BS25" s="16">
        <f t="shared" si="31"/>
        <v>11707</v>
      </c>
      <c r="BT25" s="16">
        <f t="shared" si="31"/>
        <v>11715</v>
      </c>
      <c r="BU25" s="16">
        <f t="shared" si="31"/>
        <v>11798</v>
      </c>
      <c r="BV25" s="16">
        <f t="shared" si="31"/>
        <v>11860</v>
      </c>
      <c r="BW25" s="16">
        <f t="shared" si="31"/>
        <v>11755</v>
      </c>
      <c r="BX25" s="16">
        <f t="shared" si="31"/>
        <v>11847</v>
      </c>
      <c r="BY25" s="16">
        <f t="shared" si="31"/>
        <v>11764</v>
      </c>
      <c r="BZ25" s="16">
        <f t="shared" si="31"/>
        <v>11739</v>
      </c>
      <c r="CA25" s="16">
        <f t="shared" si="31"/>
        <v>11744</v>
      </c>
      <c r="CB25" s="16">
        <f t="shared" si="31"/>
        <v>11707</v>
      </c>
      <c r="CC25" s="16">
        <f t="shared" si="31"/>
        <v>11689</v>
      </c>
      <c r="CD25" s="16">
        <f t="shared" si="31"/>
        <v>11725</v>
      </c>
      <c r="CE25" s="16">
        <f t="shared" si="31"/>
        <v>11766</v>
      </c>
      <c r="CF25" s="16">
        <f t="shared" si="31"/>
        <v>11778</v>
      </c>
      <c r="CG25" s="16">
        <f t="shared" si="31"/>
        <v>11778</v>
      </c>
      <c r="CH25" s="16">
        <f t="shared" si="31"/>
        <v>11755</v>
      </c>
      <c r="CI25" s="16">
        <f t="shared" si="31"/>
        <v>11834</v>
      </c>
      <c r="CJ25" s="16">
        <f t="shared" si="31"/>
        <v>11808</v>
      </c>
      <c r="CK25" s="16">
        <f t="shared" si="31"/>
        <v>11821</v>
      </c>
    </row>
    <row r="26" spans="2:89" x14ac:dyDescent="0.2">
      <c r="B26" s="1" t="s">
        <v>9</v>
      </c>
      <c r="C26" s="16">
        <f>SUMIFS($I26:$W26,$I$7:$W$7,C$7)</f>
        <v>11004</v>
      </c>
      <c r="D26" s="16">
        <f t="shared" ref="D26:G27" ca="1" si="32">+SUM(OFFSET(INDEX($AD26:$CL26,MATCH(D$8,$AD$8:$CL$8,0)),,,,-12))</f>
        <v>2220</v>
      </c>
      <c r="E26" s="16">
        <f t="shared" ca="1" si="32"/>
        <v>2125</v>
      </c>
      <c r="F26" s="16">
        <f t="shared" ca="1" si="32"/>
        <v>2806</v>
      </c>
      <c r="G26" s="16">
        <f t="shared" ca="1" si="32"/>
        <v>3061</v>
      </c>
      <c r="I26" s="16">
        <f t="shared" ref="I26:V27" si="33">SUMIFS($AD26:$BT26,$AD$5:$BT$5,I$5)</f>
        <v>9173</v>
      </c>
      <c r="J26" s="16">
        <f t="shared" si="33"/>
        <v>437</v>
      </c>
      <c r="K26" s="16">
        <f t="shared" si="33"/>
        <v>682</v>
      </c>
      <c r="L26" s="16">
        <f t="shared" si="33"/>
        <v>712</v>
      </c>
      <c r="M26" s="16">
        <f t="shared" si="33"/>
        <v>545</v>
      </c>
      <c r="N26" s="16">
        <f t="shared" si="33"/>
        <v>644</v>
      </c>
      <c r="O26" s="16">
        <f t="shared" si="33"/>
        <v>534</v>
      </c>
      <c r="P26" s="16">
        <f t="shared" si="33"/>
        <v>497</v>
      </c>
      <c r="Q26" s="16">
        <f t="shared" si="33"/>
        <v>548</v>
      </c>
      <c r="R26" s="16">
        <f t="shared" si="33"/>
        <v>427</v>
      </c>
      <c r="S26" s="16">
        <f t="shared" si="33"/>
        <v>577</v>
      </c>
      <c r="T26" s="16">
        <f t="shared" si="33"/>
        <v>573</v>
      </c>
      <c r="U26" s="16">
        <f t="shared" si="33"/>
        <v>694</v>
      </c>
      <c r="V26" s="16">
        <f t="shared" si="33"/>
        <v>654</v>
      </c>
      <c r="W26" s="16">
        <f>SUMIFS($AD26:$BX26,$AD$5:$BX$5,W$5)</f>
        <v>684</v>
      </c>
      <c r="X26" s="16">
        <f>SUMIFS($AD26:$BY26,$AD$5:$BY$5,X$5)</f>
        <v>774</v>
      </c>
      <c r="Y26" s="16">
        <f t="shared" ref="Y26:AB27" si="34">SUMIFS($AD26:$CL26,$AD$5:$CL$5,Y$5)</f>
        <v>666</v>
      </c>
      <c r="Z26" s="16">
        <f t="shared" si="34"/>
        <v>720</v>
      </c>
      <c r="AA26" s="16">
        <f t="shared" si="34"/>
        <v>811</v>
      </c>
      <c r="AB26" s="16">
        <f t="shared" si="34"/>
        <v>864</v>
      </c>
      <c r="AD26" s="16">
        <f>+SUM('MRR Schedule Summary'!C17:C18)</f>
        <v>8858</v>
      </c>
      <c r="AE26" s="16">
        <f>+SUM('MRR Schedule Summary'!D17:D18)</f>
        <v>149</v>
      </c>
      <c r="AF26" s="16">
        <f>+SUM('MRR Schedule Summary'!E17:E18)</f>
        <v>166</v>
      </c>
      <c r="AG26" s="16">
        <f>+SUM('MRR Schedule Summary'!F17:F18)</f>
        <v>143</v>
      </c>
      <c r="AH26" s="16">
        <f>+SUM('MRR Schedule Summary'!G17:G18)</f>
        <v>101</v>
      </c>
      <c r="AI26" s="16">
        <f>+SUM('MRR Schedule Summary'!H17:H18)</f>
        <v>193</v>
      </c>
      <c r="AJ26" s="16">
        <f>+SUM('MRR Schedule Summary'!I17:I18)</f>
        <v>162</v>
      </c>
      <c r="AK26" s="16">
        <f>+SUM('MRR Schedule Summary'!J17:J18)</f>
        <v>218</v>
      </c>
      <c r="AL26" s="16">
        <f>+SUM('MRR Schedule Summary'!K17:K18)</f>
        <v>302</v>
      </c>
      <c r="AM26" s="16">
        <f>+SUM('MRR Schedule Summary'!L17:L18)</f>
        <v>209</v>
      </c>
      <c r="AN26" s="16">
        <f>+SUM('MRR Schedule Summary'!M17:M18)</f>
        <v>260</v>
      </c>
      <c r="AO26" s="16">
        <f>+SUM('MRR Schedule Summary'!N17:N18)</f>
        <v>243</v>
      </c>
      <c r="AP26" s="16">
        <f>+SUM('MRR Schedule Summary'!O17:O18)</f>
        <v>156</v>
      </c>
      <c r="AQ26" s="16">
        <f>+SUM('MRR Schedule Summary'!P17:P18)</f>
        <v>176</v>
      </c>
      <c r="AR26" s="16">
        <f>+SUM('MRR Schedule Summary'!Q17:Q18)</f>
        <v>213</v>
      </c>
      <c r="AS26" s="16">
        <f>+SUM('MRR Schedule Summary'!R17:R18)</f>
        <v>173</v>
      </c>
      <c r="AT26" s="16">
        <f>+SUM('MRR Schedule Summary'!S17:S18)</f>
        <v>235</v>
      </c>
      <c r="AU26" s="16">
        <f>+SUM('MRR Schedule Summary'!T17:T18)</f>
        <v>236</v>
      </c>
      <c r="AV26" s="16">
        <f>+SUM('MRR Schedule Summary'!U17:U18)</f>
        <v>122</v>
      </c>
      <c r="AW26" s="16">
        <f>+SUM('MRR Schedule Summary'!V17:V18)</f>
        <v>203</v>
      </c>
      <c r="AX26" s="16">
        <f>+SUM('MRR Schedule Summary'!W17:W18)</f>
        <v>209</v>
      </c>
      <c r="AY26" s="16">
        <f>+SUM('MRR Schedule Summary'!X17:X18)</f>
        <v>177</v>
      </c>
      <c r="AZ26" s="16">
        <f>+SUM('MRR Schedule Summary'!Y17:Y18)</f>
        <v>164</v>
      </c>
      <c r="BA26" s="16">
        <f>+SUM('MRR Schedule Summary'!Z17:Z18)</f>
        <v>156</v>
      </c>
      <c r="BB26" s="16">
        <f>+SUM('MRR Schedule Summary'!AA17:AA18)</f>
        <v>210</v>
      </c>
      <c r="BC26" s="16">
        <f>+SUM('MRR Schedule Summary'!AB17:AB18)</f>
        <v>152</v>
      </c>
      <c r="BD26" s="16">
        <f>+SUM('MRR Schedule Summary'!AC17:AC18)</f>
        <v>186</v>
      </c>
      <c r="BE26" s="16">
        <f>+SUM('MRR Schedule Summary'!AD17:AD18)</f>
        <v>121</v>
      </c>
      <c r="BF26" s="16">
        <f>+SUM('MRR Schedule Summary'!AE17:AE18)</f>
        <v>167</v>
      </c>
      <c r="BG26" s="16">
        <f>+SUM('MRR Schedule Summary'!AF17:AF18)</f>
        <v>139</v>
      </c>
      <c r="BH26" s="16">
        <f>+SUM('MRR Schedule Summary'!AG17:AG18)</f>
        <v>161</v>
      </c>
      <c r="BI26" s="16">
        <f>+SUM('MRR Schedule Summary'!AH17:AH18)</f>
        <v>210</v>
      </c>
      <c r="BJ26" s="16">
        <f>+SUM('MRR Schedule Summary'!AI17:AI18)</f>
        <v>206</v>
      </c>
      <c r="BK26" s="16">
        <f>+SUM('MRR Schedule Summary'!AJ17:AJ18)</f>
        <v>145</v>
      </c>
      <c r="BL26" s="16">
        <f>+SUM('MRR Schedule Summary'!AK17:AK18)</f>
        <v>220</v>
      </c>
      <c r="BM26" s="16">
        <f>+SUM('MRR Schedule Summary'!AL17:AL18)</f>
        <v>208</v>
      </c>
      <c r="BN26" s="16">
        <f>+SUM('MRR Schedule Summary'!AM17:AM18)</f>
        <v>206</v>
      </c>
      <c r="BO26" s="16">
        <f>+SUM('MRR Schedule Summary'!AN17:AN18)</f>
        <v>259</v>
      </c>
      <c r="BP26" s="16">
        <f>+SUM('MRR Schedule Summary'!AO17:AO18)</f>
        <v>229</v>
      </c>
      <c r="BQ26" s="16">
        <f>+SUM('MRR Schedule Summary'!AP17:AP18)</f>
        <v>223</v>
      </c>
      <c r="BR26" s="16">
        <f>+SUM('MRR Schedule Summary'!AQ17:AQ18)</f>
        <v>237</v>
      </c>
      <c r="BS26" s="16">
        <f>+SUM('MRR Schedule Summary'!AR17:AR18)</f>
        <v>194</v>
      </c>
      <c r="BT26" s="16">
        <f>+SUM('MRR Schedule Summary'!AS17:AS18)</f>
        <v>237</v>
      </c>
      <c r="BU26" s="16">
        <f>+SUM('MRR Schedule Summary'!AT17:AT18)</f>
        <v>250</v>
      </c>
      <c r="BV26" s="16">
        <f>+SUM('MRR Schedule Summary'!AU17:AU18)</f>
        <v>197</v>
      </c>
      <c r="BW26" s="16">
        <f>+SUM('MRR Schedule Summary'!AV17:AV18)</f>
        <v>298</v>
      </c>
      <c r="BX26" s="16">
        <f>+SUM('MRR Schedule Summary'!AW17:AW18)</f>
        <v>207</v>
      </c>
      <c r="BY26" s="16">
        <f>+SUM('MRR Schedule Summary'!AX17:AX18)</f>
        <v>269</v>
      </c>
      <c r="BZ26" s="16">
        <f>+SUM('MRR Schedule Summary'!AY17:AY18)</f>
        <v>263</v>
      </c>
      <c r="CA26" s="16">
        <f>+SUM('MRR Schedule Summary'!AZ17:AZ18)</f>
        <v>178</v>
      </c>
      <c r="CB26" s="16">
        <f>+SUM('MRR Schedule Summary'!BA17:BA18)</f>
        <v>225</v>
      </c>
      <c r="CC26" s="16">
        <f>+SUM('MRR Schedule Summary'!BB17:BB18)</f>
        <v>227</v>
      </c>
      <c r="CD26" s="16">
        <f>+SUM('MRR Schedule Summary'!BC17:BC18)</f>
        <v>258</v>
      </c>
      <c r="CE26" s="16">
        <f>+SUM('MRR Schedule Summary'!BD17:BD18)</f>
        <v>235</v>
      </c>
      <c r="CF26" s="16">
        <f>+SUM('MRR Schedule Summary'!BE17:BE18)</f>
        <v>238</v>
      </c>
      <c r="CG26" s="16">
        <f>+SUM('MRR Schedule Summary'!BF17:BF18)</f>
        <v>265</v>
      </c>
      <c r="CH26" s="16">
        <f>+SUM('MRR Schedule Summary'!BG17:BG18)</f>
        <v>308</v>
      </c>
      <c r="CI26" s="16">
        <f>+SUM('MRR Schedule Summary'!BH17:BH18)</f>
        <v>263</v>
      </c>
      <c r="CJ26" s="16">
        <f>+SUM('MRR Schedule Summary'!BI17:BI18)</f>
        <v>320</v>
      </c>
      <c r="CK26" s="16">
        <f>+SUM('MRR Schedule Summary'!BJ17:BJ18)</f>
        <v>281</v>
      </c>
    </row>
    <row r="27" spans="2:89" x14ac:dyDescent="0.2">
      <c r="B27" s="1" t="s">
        <v>22</v>
      </c>
      <c r="C27" s="16">
        <f t="shared" ref="C27" si="35">SUMIFS($I27:$W27,$I$7:$W$7,C$7)</f>
        <v>-1479</v>
      </c>
      <c r="D27" s="16">
        <f t="shared" ca="1" si="32"/>
        <v>-1295</v>
      </c>
      <c r="E27" s="16">
        <f t="shared" ca="1" si="32"/>
        <v>-1371</v>
      </c>
      <c r="F27" s="16">
        <f t="shared" ca="1" si="32"/>
        <v>-2271</v>
      </c>
      <c r="G27" s="16">
        <f t="shared" ca="1" si="32"/>
        <v>-2985</v>
      </c>
      <c r="I27" s="16">
        <f t="shared" si="33"/>
        <v>-306</v>
      </c>
      <c r="J27" s="16">
        <f t="shared" si="33"/>
        <v>-372</v>
      </c>
      <c r="K27" s="16">
        <f t="shared" si="33"/>
        <v>-419</v>
      </c>
      <c r="L27" s="16">
        <f t="shared" si="33"/>
        <v>-382</v>
      </c>
      <c r="M27" s="16">
        <f t="shared" si="33"/>
        <v>-338</v>
      </c>
      <c r="N27" s="16">
        <f t="shared" si="33"/>
        <v>-249</v>
      </c>
      <c r="O27" s="16">
        <f t="shared" si="33"/>
        <v>-372</v>
      </c>
      <c r="P27" s="16">
        <f t="shared" si="33"/>
        <v>-336</v>
      </c>
      <c r="Q27" s="16">
        <f t="shared" si="33"/>
        <v>-321</v>
      </c>
      <c r="R27" s="16">
        <f t="shared" si="33"/>
        <v>-291</v>
      </c>
      <c r="S27" s="16">
        <f t="shared" si="33"/>
        <v>-369</v>
      </c>
      <c r="T27" s="16">
        <f t="shared" si="33"/>
        <v>-390</v>
      </c>
      <c r="U27" s="16">
        <f t="shared" si="33"/>
        <v>-380</v>
      </c>
      <c r="V27" s="16">
        <f t="shared" si="33"/>
        <v>-457</v>
      </c>
      <c r="W27" s="16">
        <f>SUMIFS($AD27:$BX27,$AD$5:$BX$5,W$5)</f>
        <v>-644</v>
      </c>
      <c r="X27" s="16">
        <f>SUMIFS($AD27:$BY27,$AD$5:$BY$5,X$5)</f>
        <v>-790</v>
      </c>
      <c r="Y27" s="16">
        <f t="shared" si="34"/>
        <v>-716</v>
      </c>
      <c r="Z27" s="16">
        <f t="shared" si="34"/>
        <v>-631</v>
      </c>
      <c r="AA27" s="16">
        <f t="shared" si="34"/>
        <v>-755</v>
      </c>
      <c r="AB27" s="16">
        <f t="shared" si="34"/>
        <v>-883</v>
      </c>
      <c r="AD27" s="16">
        <f>+'MRR Schedule Summary'!C19</f>
        <v>0</v>
      </c>
      <c r="AE27" s="16">
        <f>+'MRR Schedule Summary'!D19</f>
        <v>-162</v>
      </c>
      <c r="AF27" s="16">
        <f>+'MRR Schedule Summary'!E19</f>
        <v>-144</v>
      </c>
      <c r="AG27" s="16">
        <f>+'MRR Schedule Summary'!F19</f>
        <v>-136</v>
      </c>
      <c r="AH27" s="16">
        <f>+'MRR Schedule Summary'!G19</f>
        <v>-119</v>
      </c>
      <c r="AI27" s="16">
        <f>+'MRR Schedule Summary'!H19</f>
        <v>-117</v>
      </c>
      <c r="AJ27" s="16">
        <f>+'MRR Schedule Summary'!I19</f>
        <v>-165</v>
      </c>
      <c r="AK27" s="16">
        <f>+'MRR Schedule Summary'!J19</f>
        <v>-121</v>
      </c>
      <c r="AL27" s="16">
        <f>+'MRR Schedule Summary'!K19</f>
        <v>-133</v>
      </c>
      <c r="AM27" s="16">
        <f>+'MRR Schedule Summary'!L19</f>
        <v>-128</v>
      </c>
      <c r="AN27" s="16">
        <f>+'MRR Schedule Summary'!M19</f>
        <v>-131</v>
      </c>
      <c r="AO27" s="16">
        <f>+'MRR Schedule Summary'!N19</f>
        <v>-123</v>
      </c>
      <c r="AP27" s="16">
        <f>+'MRR Schedule Summary'!O19</f>
        <v>-109</v>
      </c>
      <c r="AQ27" s="16">
        <f>+'MRR Schedule Summary'!P19</f>
        <v>-126</v>
      </c>
      <c r="AR27" s="16">
        <f>+'MRR Schedule Summary'!Q19</f>
        <v>-103</v>
      </c>
      <c r="AS27" s="16">
        <f>+'MRR Schedule Summary'!R19</f>
        <v>-71</v>
      </c>
      <c r="AT27" s="16">
        <f>+'MRR Schedule Summary'!S19</f>
        <v>-81</v>
      </c>
      <c r="AU27" s="16">
        <f>+'MRR Schedule Summary'!T19</f>
        <v>-97</v>
      </c>
      <c r="AV27" s="16">
        <f>+'MRR Schedule Summary'!U19</f>
        <v>-132</v>
      </c>
      <c r="AW27" s="16">
        <f>+'MRR Schedule Summary'!V19</f>
        <v>-104</v>
      </c>
      <c r="AX27" s="16">
        <f>+'MRR Schedule Summary'!W19</f>
        <v>-136</v>
      </c>
      <c r="AY27" s="16">
        <f>+'MRR Schedule Summary'!X19</f>
        <v>-143</v>
      </c>
      <c r="AZ27" s="16">
        <f>+'MRR Schedule Summary'!Y19</f>
        <v>-117</v>
      </c>
      <c r="BA27" s="16">
        <f>+'MRR Schedule Summary'!Z19</f>
        <v>-76</v>
      </c>
      <c r="BB27" s="16">
        <f>+'MRR Schedule Summary'!AA19</f>
        <v>-98</v>
      </c>
      <c r="BC27" s="16">
        <f>+'MRR Schedule Summary'!AB19</f>
        <v>-106</v>
      </c>
      <c r="BD27" s="16">
        <f>+'MRR Schedule Summary'!AC19</f>
        <v>-117</v>
      </c>
      <c r="BE27" s="16">
        <f>+'MRR Schedule Summary'!AD19</f>
        <v>-93</v>
      </c>
      <c r="BF27" s="16">
        <f>+'MRR Schedule Summary'!AE19</f>
        <v>-92</v>
      </c>
      <c r="BG27" s="16">
        <f>+'MRR Schedule Summary'!AF19</f>
        <v>-106</v>
      </c>
      <c r="BH27" s="16">
        <f>+'MRR Schedule Summary'!AG19</f>
        <v>-117</v>
      </c>
      <c r="BI27" s="16">
        <f>+'MRR Schedule Summary'!AH19</f>
        <v>-128</v>
      </c>
      <c r="BJ27" s="16">
        <f>+'MRR Schedule Summary'!AI19</f>
        <v>-124</v>
      </c>
      <c r="BK27" s="16">
        <f>+'MRR Schedule Summary'!AJ19</f>
        <v>-110</v>
      </c>
      <c r="BL27" s="16">
        <f>+'MRR Schedule Summary'!AK19</f>
        <v>-115</v>
      </c>
      <c r="BM27" s="16">
        <f>+'MRR Schedule Summary'!AL19</f>
        <v>-165</v>
      </c>
      <c r="BN27" s="16">
        <f>+'MRR Schedule Summary'!AM19</f>
        <v>-128</v>
      </c>
      <c r="BO27" s="16">
        <f>+'MRR Schedule Summary'!AN19</f>
        <v>-128</v>
      </c>
      <c r="BP27" s="16">
        <f>+'MRR Schedule Summary'!AO19</f>
        <v>-124</v>
      </c>
      <c r="BQ27" s="16">
        <f>+'MRR Schedule Summary'!AP19</f>
        <v>-127</v>
      </c>
      <c r="BR27" s="16">
        <f>+'MRR Schedule Summary'!AQ19</f>
        <v>-144</v>
      </c>
      <c r="BS27" s="16">
        <f>+'MRR Schedule Summary'!AR19</f>
        <v>-186</v>
      </c>
      <c r="BT27" s="16">
        <f>+'MRR Schedule Summary'!AS19</f>
        <v>-154</v>
      </c>
      <c r="BU27" s="16">
        <f>+'MRR Schedule Summary'!AT19</f>
        <v>-188</v>
      </c>
      <c r="BV27" s="16">
        <f>+'MRR Schedule Summary'!AU19</f>
        <v>-302</v>
      </c>
      <c r="BW27" s="16">
        <f>+'MRR Schedule Summary'!AV19</f>
        <v>-206</v>
      </c>
      <c r="BX27" s="16">
        <f>+'MRR Schedule Summary'!AW19</f>
        <v>-290</v>
      </c>
      <c r="BY27" s="16">
        <f>+'MRR Schedule Summary'!AX19</f>
        <v>-294</v>
      </c>
      <c r="BZ27" s="16">
        <f>+'MRR Schedule Summary'!AY19</f>
        <v>-258</v>
      </c>
      <c r="CA27" s="16">
        <f>+'MRR Schedule Summary'!AZ19</f>
        <v>-215</v>
      </c>
      <c r="CB27" s="16">
        <f>+'MRR Schedule Summary'!BA19</f>
        <v>-243</v>
      </c>
      <c r="CC27" s="16">
        <f>+'MRR Schedule Summary'!BB19</f>
        <v>-191</v>
      </c>
      <c r="CD27" s="16">
        <f>+'MRR Schedule Summary'!BC19</f>
        <v>-217</v>
      </c>
      <c r="CE27" s="16">
        <f>+'MRR Schedule Summary'!BD19</f>
        <v>-223</v>
      </c>
      <c r="CF27" s="16">
        <f>+'MRR Schedule Summary'!BE19</f>
        <v>-238</v>
      </c>
      <c r="CG27" s="16">
        <f>+'MRR Schedule Summary'!BF19</f>
        <v>-288</v>
      </c>
      <c r="CH27" s="16">
        <f>+'MRR Schedule Summary'!BG19</f>
        <v>-229</v>
      </c>
      <c r="CI27" s="16">
        <f>+'MRR Schedule Summary'!BH19</f>
        <v>-289</v>
      </c>
      <c r="CJ27" s="16">
        <f>+'MRR Schedule Summary'!BI19</f>
        <v>-307</v>
      </c>
      <c r="CK27" s="16">
        <f>+'MRR Schedule Summary'!BJ19</f>
        <v>-287</v>
      </c>
    </row>
    <row r="28" spans="2:89" x14ac:dyDescent="0.2">
      <c r="B28" s="17" t="s">
        <v>23</v>
      </c>
      <c r="C28" s="38">
        <f>SUM(C25:C27)</f>
        <v>9525</v>
      </c>
      <c r="D28" s="38">
        <f t="shared" ref="D28:F28" ca="1" si="36">SUM(D25:D27)</f>
        <v>10450</v>
      </c>
      <c r="E28" s="38">
        <f t="shared" ca="1" si="36"/>
        <v>11204</v>
      </c>
      <c r="F28" s="38">
        <f t="shared" ca="1" si="36"/>
        <v>11739</v>
      </c>
      <c r="G28" s="38">
        <f ca="1">SUM(G25:G27)</f>
        <v>11815</v>
      </c>
      <c r="H28" s="3"/>
      <c r="I28" s="38">
        <f>SUM(I25:I27)</f>
        <v>8867</v>
      </c>
      <c r="J28" s="38">
        <f t="shared" ref="J28:AB28" si="37">SUM(J25:J27)</f>
        <v>8932</v>
      </c>
      <c r="K28" s="38">
        <f t="shared" si="37"/>
        <v>9195</v>
      </c>
      <c r="L28" s="38">
        <f t="shared" si="37"/>
        <v>9525</v>
      </c>
      <c r="M28" s="38">
        <f t="shared" si="37"/>
        <v>9732</v>
      </c>
      <c r="N28" s="38">
        <f t="shared" si="37"/>
        <v>10127</v>
      </c>
      <c r="O28" s="38">
        <f t="shared" si="37"/>
        <v>10289</v>
      </c>
      <c r="P28" s="38">
        <f t="shared" si="37"/>
        <v>10450</v>
      </c>
      <c r="Q28" s="38">
        <f t="shared" si="37"/>
        <v>10677</v>
      </c>
      <c r="R28" s="38">
        <f t="shared" si="37"/>
        <v>10813</v>
      </c>
      <c r="S28" s="38">
        <f t="shared" si="37"/>
        <v>11021</v>
      </c>
      <c r="T28" s="38">
        <f t="shared" si="37"/>
        <v>11204</v>
      </c>
      <c r="U28" s="38">
        <f t="shared" si="37"/>
        <v>11518</v>
      </c>
      <c r="V28" s="38">
        <f t="shared" si="37"/>
        <v>11715</v>
      </c>
      <c r="W28" s="38">
        <f t="shared" si="37"/>
        <v>11755</v>
      </c>
      <c r="X28" s="38">
        <f t="shared" si="37"/>
        <v>11739</v>
      </c>
      <c r="Y28" s="38">
        <f t="shared" si="37"/>
        <v>11689</v>
      </c>
      <c r="Z28" s="38">
        <f t="shared" si="37"/>
        <v>11778</v>
      </c>
      <c r="AA28" s="38">
        <f t="shared" si="37"/>
        <v>11834</v>
      </c>
      <c r="AB28" s="38">
        <f t="shared" si="37"/>
        <v>11815</v>
      </c>
      <c r="AC28" s="3"/>
      <c r="AD28" s="38">
        <f>SUM(AD25:AD27)</f>
        <v>8858</v>
      </c>
      <c r="AE28" s="38">
        <f t="shared" ref="AE28:CK28" si="38">SUM(AE25:AE27)</f>
        <v>8845</v>
      </c>
      <c r="AF28" s="38">
        <f t="shared" si="38"/>
        <v>8867</v>
      </c>
      <c r="AG28" s="38">
        <f t="shared" si="38"/>
        <v>8874</v>
      </c>
      <c r="AH28" s="38">
        <f t="shared" si="38"/>
        <v>8856</v>
      </c>
      <c r="AI28" s="38">
        <f t="shared" si="38"/>
        <v>8932</v>
      </c>
      <c r="AJ28" s="38">
        <f t="shared" si="38"/>
        <v>8929</v>
      </c>
      <c r="AK28" s="38">
        <f t="shared" si="38"/>
        <v>9026</v>
      </c>
      <c r="AL28" s="38">
        <f t="shared" si="38"/>
        <v>9195</v>
      </c>
      <c r="AM28" s="38">
        <f t="shared" si="38"/>
        <v>9276</v>
      </c>
      <c r="AN28" s="38">
        <f t="shared" si="38"/>
        <v>9405</v>
      </c>
      <c r="AO28" s="38">
        <f t="shared" si="38"/>
        <v>9525</v>
      </c>
      <c r="AP28" s="38">
        <f t="shared" si="38"/>
        <v>9572</v>
      </c>
      <c r="AQ28" s="38">
        <f t="shared" si="38"/>
        <v>9622</v>
      </c>
      <c r="AR28" s="38">
        <f t="shared" si="38"/>
        <v>9732</v>
      </c>
      <c r="AS28" s="38">
        <f t="shared" si="38"/>
        <v>9834</v>
      </c>
      <c r="AT28" s="38">
        <f t="shared" si="38"/>
        <v>9988</v>
      </c>
      <c r="AU28" s="38">
        <f t="shared" si="38"/>
        <v>10127</v>
      </c>
      <c r="AV28" s="38">
        <f t="shared" si="38"/>
        <v>10117</v>
      </c>
      <c r="AW28" s="38">
        <f t="shared" si="38"/>
        <v>10216</v>
      </c>
      <c r="AX28" s="38">
        <f t="shared" si="38"/>
        <v>10289</v>
      </c>
      <c r="AY28" s="38">
        <f t="shared" si="38"/>
        <v>10323</v>
      </c>
      <c r="AZ28" s="38">
        <f t="shared" si="38"/>
        <v>10370</v>
      </c>
      <c r="BA28" s="38">
        <f t="shared" si="38"/>
        <v>10450</v>
      </c>
      <c r="BB28" s="38">
        <f t="shared" si="38"/>
        <v>10562</v>
      </c>
      <c r="BC28" s="38">
        <f t="shared" si="38"/>
        <v>10608</v>
      </c>
      <c r="BD28" s="38">
        <f t="shared" si="38"/>
        <v>10677</v>
      </c>
      <c r="BE28" s="38">
        <f t="shared" si="38"/>
        <v>10705</v>
      </c>
      <c r="BF28" s="38">
        <f t="shared" si="38"/>
        <v>10780</v>
      </c>
      <c r="BG28" s="38">
        <f t="shared" si="38"/>
        <v>10813</v>
      </c>
      <c r="BH28" s="38">
        <f t="shared" si="38"/>
        <v>10857</v>
      </c>
      <c r="BI28" s="38">
        <f t="shared" si="38"/>
        <v>10939</v>
      </c>
      <c r="BJ28" s="38">
        <f t="shared" si="38"/>
        <v>11021</v>
      </c>
      <c r="BK28" s="38">
        <f t="shared" si="38"/>
        <v>11056</v>
      </c>
      <c r="BL28" s="38">
        <f t="shared" si="38"/>
        <v>11161</v>
      </c>
      <c r="BM28" s="38">
        <f t="shared" si="38"/>
        <v>11204</v>
      </c>
      <c r="BN28" s="38">
        <f t="shared" si="38"/>
        <v>11282</v>
      </c>
      <c r="BO28" s="38">
        <f t="shared" si="38"/>
        <v>11413</v>
      </c>
      <c r="BP28" s="38">
        <f t="shared" si="38"/>
        <v>11518</v>
      </c>
      <c r="BQ28" s="38">
        <f t="shared" si="38"/>
        <v>11614</v>
      </c>
      <c r="BR28" s="38">
        <f t="shared" si="38"/>
        <v>11707</v>
      </c>
      <c r="BS28" s="38">
        <f t="shared" si="38"/>
        <v>11715</v>
      </c>
      <c r="BT28" s="38">
        <f t="shared" si="38"/>
        <v>11798</v>
      </c>
      <c r="BU28" s="38">
        <f t="shared" si="38"/>
        <v>11860</v>
      </c>
      <c r="BV28" s="38">
        <f t="shared" si="38"/>
        <v>11755</v>
      </c>
      <c r="BW28" s="38">
        <f t="shared" si="38"/>
        <v>11847</v>
      </c>
      <c r="BX28" s="38">
        <f t="shared" si="38"/>
        <v>11764</v>
      </c>
      <c r="BY28" s="38">
        <f t="shared" si="38"/>
        <v>11739</v>
      </c>
      <c r="BZ28" s="38">
        <f t="shared" si="38"/>
        <v>11744</v>
      </c>
      <c r="CA28" s="38">
        <f t="shared" si="38"/>
        <v>11707</v>
      </c>
      <c r="CB28" s="38">
        <f t="shared" si="38"/>
        <v>11689</v>
      </c>
      <c r="CC28" s="38">
        <f t="shared" si="38"/>
        <v>11725</v>
      </c>
      <c r="CD28" s="38">
        <f t="shared" si="38"/>
        <v>11766</v>
      </c>
      <c r="CE28" s="38">
        <f t="shared" si="38"/>
        <v>11778</v>
      </c>
      <c r="CF28" s="38">
        <f t="shared" si="38"/>
        <v>11778</v>
      </c>
      <c r="CG28" s="38">
        <f t="shared" si="38"/>
        <v>11755</v>
      </c>
      <c r="CH28" s="38">
        <f t="shared" si="38"/>
        <v>11834</v>
      </c>
      <c r="CI28" s="38">
        <f t="shared" si="38"/>
        <v>11808</v>
      </c>
      <c r="CJ28" s="38">
        <f t="shared" si="38"/>
        <v>11821</v>
      </c>
      <c r="CK28" s="38">
        <f t="shared" si="38"/>
        <v>11815</v>
      </c>
    </row>
    <row r="30" spans="2:89" x14ac:dyDescent="0.2">
      <c r="B30" s="39" t="s">
        <v>24</v>
      </c>
      <c r="C30" s="40">
        <f>1+C27/C28</f>
        <v>0.84472440944881888</v>
      </c>
      <c r="D30" s="40">
        <f ca="1">1+D27/D28</f>
        <v>0.87607655502392345</v>
      </c>
      <c r="E30" s="40">
        <f ca="1">1+E27/E28</f>
        <v>0.87763298821849345</v>
      </c>
      <c r="F30" s="40">
        <f ca="1">1+F27/F28</f>
        <v>0.80654229491438789</v>
      </c>
      <c r="G30" s="41">
        <f ca="1">1+G27/G28</f>
        <v>0.747355057130766</v>
      </c>
      <c r="H30" s="3"/>
      <c r="I30" s="42"/>
      <c r="J30" s="40">
        <f t="shared" ref="J30:AB30" si="39">1+J27*4/J25</f>
        <v>0.83218675989624447</v>
      </c>
      <c r="K30" s="40">
        <f t="shared" si="39"/>
        <v>0.81236005373936404</v>
      </c>
      <c r="L30" s="40">
        <f t="shared" si="39"/>
        <v>0.83382272974442628</v>
      </c>
      <c r="M30" s="40">
        <f t="shared" si="39"/>
        <v>0.8580577427821523</v>
      </c>
      <c r="N30" s="40">
        <f t="shared" si="39"/>
        <v>0.89765721331689274</v>
      </c>
      <c r="O30" s="40">
        <f t="shared" si="39"/>
        <v>0.85306606102498272</v>
      </c>
      <c r="P30" s="40">
        <f t="shared" si="39"/>
        <v>0.86937506074448434</v>
      </c>
      <c r="Q30" s="40">
        <f t="shared" si="39"/>
        <v>0.87712918660287076</v>
      </c>
      <c r="R30" s="40">
        <f t="shared" si="39"/>
        <v>0.89098061253160998</v>
      </c>
      <c r="S30" s="40">
        <f t="shared" si="39"/>
        <v>0.86349764172755017</v>
      </c>
      <c r="T30" s="40">
        <f t="shared" si="39"/>
        <v>0.85845204609382086</v>
      </c>
      <c r="U30" s="40">
        <f t="shared" si="39"/>
        <v>0.86433416636915383</v>
      </c>
      <c r="V30" s="40">
        <f t="shared" si="39"/>
        <v>0.84129189095329049</v>
      </c>
      <c r="W30" s="40">
        <f t="shared" si="39"/>
        <v>0.78011096884336317</v>
      </c>
      <c r="X30" s="40">
        <f t="shared" si="39"/>
        <v>0.73117822203317739</v>
      </c>
      <c r="Y30" s="40">
        <f t="shared" si="39"/>
        <v>0.75602691881761652</v>
      </c>
      <c r="Z30" s="40">
        <f t="shared" si="39"/>
        <v>0.7840704936264864</v>
      </c>
      <c r="AA30" s="40">
        <f t="shared" si="39"/>
        <v>0.74358974358974361</v>
      </c>
      <c r="AB30" s="40">
        <f t="shared" si="39"/>
        <v>0.70153794152442117</v>
      </c>
      <c r="AC30" s="3"/>
      <c r="AD30" s="42"/>
      <c r="AE30" s="40">
        <f t="shared" ref="AE30:CK30" si="40">1+AE27*12/AE25</f>
        <v>0.78053736735154666</v>
      </c>
      <c r="AF30" s="40">
        <f t="shared" si="40"/>
        <v>0.80463538722442052</v>
      </c>
      <c r="AG30" s="40">
        <f t="shared" si="40"/>
        <v>0.81594676891846174</v>
      </c>
      <c r="AH30" s="40">
        <f t="shared" si="40"/>
        <v>0.83908045977011492</v>
      </c>
      <c r="AI30" s="40">
        <f t="shared" si="40"/>
        <v>0.84146341463414631</v>
      </c>
      <c r="AJ30" s="40">
        <f t="shared" si="40"/>
        <v>0.7783251231527093</v>
      </c>
      <c r="AK30" s="40">
        <f t="shared" si="40"/>
        <v>0.83738380557733227</v>
      </c>
      <c r="AL30" s="40">
        <f t="shared" si="40"/>
        <v>0.82317748725902951</v>
      </c>
      <c r="AM30" s="40">
        <f t="shared" si="40"/>
        <v>0.83295269168026098</v>
      </c>
      <c r="AN30" s="40">
        <f t="shared" si="40"/>
        <v>0.83053040103492881</v>
      </c>
      <c r="AO30" s="40">
        <f t="shared" si="40"/>
        <v>0.84306220095693774</v>
      </c>
      <c r="AP30" s="40">
        <f t="shared" si="40"/>
        <v>0.8626771653543307</v>
      </c>
      <c r="AQ30" s="40">
        <f t="shared" si="40"/>
        <v>0.84203928123694105</v>
      </c>
      <c r="AR30" s="40">
        <f t="shared" si="40"/>
        <v>0.87154437746830182</v>
      </c>
      <c r="AS30" s="40">
        <f t="shared" si="40"/>
        <v>0.91245376078914919</v>
      </c>
      <c r="AT30" s="40">
        <f t="shared" si="40"/>
        <v>0.90115924344112264</v>
      </c>
      <c r="AU30" s="40">
        <f t="shared" si="40"/>
        <v>0.88346015218261909</v>
      </c>
      <c r="AV30" s="40">
        <f t="shared" si="40"/>
        <v>0.84358645205885252</v>
      </c>
      <c r="AW30" s="40">
        <f t="shared" si="40"/>
        <v>0.87664327369773654</v>
      </c>
      <c r="AX30" s="40">
        <f t="shared" si="40"/>
        <v>0.84025058731401725</v>
      </c>
      <c r="AY30" s="40">
        <f t="shared" si="40"/>
        <v>0.83321994362911844</v>
      </c>
      <c r="AZ30" s="40">
        <f t="shared" si="40"/>
        <v>0.86399302528334787</v>
      </c>
      <c r="BA30" s="40">
        <f t="shared" si="40"/>
        <v>0.91205400192864028</v>
      </c>
      <c r="BB30" s="40">
        <f t="shared" si="40"/>
        <v>0.88746411483253584</v>
      </c>
      <c r="BC30" s="40">
        <f t="shared" si="40"/>
        <v>0.87956826358644191</v>
      </c>
      <c r="BD30" s="40">
        <f t="shared" si="40"/>
        <v>0.86764705882352944</v>
      </c>
      <c r="BE30" s="40">
        <f t="shared" si="40"/>
        <v>0.89547625737566738</v>
      </c>
      <c r="BF30" s="40">
        <f t="shared" si="40"/>
        <v>0.89687062120504435</v>
      </c>
      <c r="BG30" s="40">
        <f t="shared" si="40"/>
        <v>0.88200371057513915</v>
      </c>
      <c r="BH30" s="40">
        <f t="shared" si="40"/>
        <v>0.87015629335059652</v>
      </c>
      <c r="BI30" s="40">
        <f t="shared" si="40"/>
        <v>0.85852445426913515</v>
      </c>
      <c r="BJ30" s="40">
        <f t="shared" si="40"/>
        <v>0.8639729408538257</v>
      </c>
      <c r="BK30" s="40">
        <f t="shared" si="40"/>
        <v>0.8802286543870792</v>
      </c>
      <c r="BL30" s="40">
        <f t="shared" si="40"/>
        <v>0.87518089725036186</v>
      </c>
      <c r="BM30" s="40">
        <f t="shared" si="40"/>
        <v>0.8225965415285369</v>
      </c>
      <c r="BN30" s="40">
        <f t="shared" si="40"/>
        <v>0.86290610496251341</v>
      </c>
      <c r="BO30" s="40">
        <f t="shared" si="40"/>
        <v>0.86385392660875726</v>
      </c>
      <c r="BP30" s="40">
        <f t="shared" si="40"/>
        <v>0.86962236046613506</v>
      </c>
      <c r="BQ30" s="40">
        <f t="shared" si="40"/>
        <v>0.86768536204202118</v>
      </c>
      <c r="BR30" s="40">
        <f t="shared" si="40"/>
        <v>0.85121405200619937</v>
      </c>
      <c r="BS30" s="40">
        <f t="shared" si="40"/>
        <v>0.80934483642265309</v>
      </c>
      <c r="BT30" s="40">
        <f t="shared" si="40"/>
        <v>0.84225352112676055</v>
      </c>
      <c r="BU30" s="40">
        <f t="shared" si="40"/>
        <v>0.80878114934734702</v>
      </c>
      <c r="BV30" s="40">
        <f t="shared" si="40"/>
        <v>0.69443507588532882</v>
      </c>
      <c r="BW30" s="40">
        <f t="shared" si="40"/>
        <v>0.78970650786899188</v>
      </c>
      <c r="BX30" s="40">
        <f t="shared" si="40"/>
        <v>0.7062547480374779</v>
      </c>
      <c r="BY30" s="40">
        <f t="shared" si="40"/>
        <v>0.70010200612036722</v>
      </c>
      <c r="BZ30" s="40">
        <f t="shared" si="40"/>
        <v>0.73626373626373631</v>
      </c>
      <c r="CA30" s="40">
        <f t="shared" si="40"/>
        <v>0.78031335149863756</v>
      </c>
      <c r="CB30" s="40">
        <f t="shared" si="40"/>
        <v>0.75091825403604684</v>
      </c>
      <c r="CC30" s="40">
        <f t="shared" si="40"/>
        <v>0.8039182137051929</v>
      </c>
      <c r="CD30" s="40">
        <f t="shared" si="40"/>
        <v>0.777910447761194</v>
      </c>
      <c r="CE30" s="40">
        <f t="shared" si="40"/>
        <v>0.77256501784803677</v>
      </c>
      <c r="CF30" s="40">
        <f t="shared" si="40"/>
        <v>0.75751400916963829</v>
      </c>
      <c r="CG30" s="40">
        <f t="shared" si="40"/>
        <v>0.70657157412124305</v>
      </c>
      <c r="CH30" s="40">
        <f t="shared" si="40"/>
        <v>0.76622713738834536</v>
      </c>
      <c r="CI30" s="40">
        <f t="shared" si="40"/>
        <v>0.70694608754436372</v>
      </c>
      <c r="CJ30" s="40">
        <f t="shared" si="40"/>
        <v>0.68800813008130079</v>
      </c>
      <c r="CK30" s="41">
        <f t="shared" si="40"/>
        <v>0.7086540901784959</v>
      </c>
    </row>
    <row r="32" spans="2:89" x14ac:dyDescent="0.2">
      <c r="B32" s="20" t="s">
        <v>25</v>
      </c>
      <c r="C32" s="43">
        <f>C14/C28</f>
        <v>261.65893306239576</v>
      </c>
      <c r="D32" s="43">
        <f ca="1">D14/D28</f>
        <v>269.40266830859258</v>
      </c>
      <c r="E32" s="43">
        <f ca="1">E14/E28</f>
        <v>369.70900744445714</v>
      </c>
      <c r="F32" s="43">
        <f ca="1">F14/F28</f>
        <v>590.72670441154889</v>
      </c>
      <c r="G32" s="44">
        <f ca="1">G14/G28</f>
        <v>746.93273632887428</v>
      </c>
      <c r="H32" s="3"/>
      <c r="I32" s="45">
        <f>I14/I28</f>
        <v>306.10283991344397</v>
      </c>
      <c r="J32" s="43">
        <f t="shared" ref="J32:AB32" si="41">J14/J28</f>
        <v>299.68711224512219</v>
      </c>
      <c r="K32" s="43">
        <f t="shared" si="41"/>
        <v>288.81953071520087</v>
      </c>
      <c r="L32" s="43">
        <f t="shared" si="41"/>
        <v>261.65893306239582</v>
      </c>
      <c r="M32" s="43">
        <f t="shared" si="41"/>
        <v>253.08628139194789</v>
      </c>
      <c r="N32" s="43">
        <f t="shared" si="41"/>
        <v>254.59424059946721</v>
      </c>
      <c r="O32" s="43">
        <f t="shared" si="41"/>
        <v>261.08784932379746</v>
      </c>
      <c r="P32" s="43">
        <f t="shared" si="41"/>
        <v>269.40266830859281</v>
      </c>
      <c r="Q32" s="43">
        <f t="shared" si="41"/>
        <v>286.96293479096812</v>
      </c>
      <c r="R32" s="43">
        <f t="shared" si="41"/>
        <v>308.17332463160136</v>
      </c>
      <c r="S32" s="43">
        <f t="shared" si="41"/>
        <v>329.28806912276917</v>
      </c>
      <c r="T32" s="43">
        <f t="shared" si="41"/>
        <v>369.70900744445726</v>
      </c>
      <c r="U32" s="43">
        <f t="shared" si="41"/>
        <v>418.03097912823807</v>
      </c>
      <c r="V32" s="43">
        <f t="shared" si="41"/>
        <v>466.02820679556118</v>
      </c>
      <c r="W32" s="43">
        <f t="shared" si="41"/>
        <v>518.95048618047633</v>
      </c>
      <c r="X32" s="43">
        <f t="shared" si="41"/>
        <v>590.72670441154912</v>
      </c>
      <c r="Y32" s="43">
        <f t="shared" si="41"/>
        <v>678.83877195786533</v>
      </c>
      <c r="Z32" s="43">
        <f t="shared" si="41"/>
        <v>703.36145407211359</v>
      </c>
      <c r="AA32" s="43">
        <f t="shared" si="41"/>
        <v>716.76293857527173</v>
      </c>
      <c r="AB32" s="43">
        <f t="shared" si="41"/>
        <v>746.93273632887485</v>
      </c>
      <c r="AC32" s="3"/>
      <c r="AD32" s="45"/>
      <c r="AE32" s="43">
        <f t="shared" ref="AE32:CK32" si="42">AE14/AE28</f>
        <v>313.26049463531336</v>
      </c>
      <c r="AF32" s="43">
        <f t="shared" si="42"/>
        <v>306.10283991344397</v>
      </c>
      <c r="AG32" s="43">
        <f t="shared" si="42"/>
        <v>305.63951061469947</v>
      </c>
      <c r="AH32" s="43">
        <f t="shared" si="42"/>
        <v>300.82997058646419</v>
      </c>
      <c r="AI32" s="43">
        <f t="shared" si="42"/>
        <v>299.68711224512208</v>
      </c>
      <c r="AJ32" s="43">
        <f t="shared" si="42"/>
        <v>294.83995984342937</v>
      </c>
      <c r="AK32" s="43">
        <f t="shared" si="42"/>
        <v>297.62462641292854</v>
      </c>
      <c r="AL32" s="43">
        <f t="shared" si="42"/>
        <v>288.8195307152007</v>
      </c>
      <c r="AM32" s="43">
        <f t="shared" si="42"/>
        <v>282.08531477617663</v>
      </c>
      <c r="AN32" s="43">
        <f t="shared" si="42"/>
        <v>275.85430448204266</v>
      </c>
      <c r="AO32" s="43">
        <f t="shared" si="42"/>
        <v>261.65893306239559</v>
      </c>
      <c r="AP32" s="43">
        <f t="shared" si="42"/>
        <v>259.01251946124063</v>
      </c>
      <c r="AQ32" s="43">
        <f t="shared" si="42"/>
        <v>256.69616590876814</v>
      </c>
      <c r="AR32" s="43">
        <f t="shared" si="42"/>
        <v>253.08628139194769</v>
      </c>
      <c r="AS32" s="43">
        <f t="shared" si="42"/>
        <v>253.77269086229325</v>
      </c>
      <c r="AT32" s="43">
        <f t="shared" si="42"/>
        <v>258.4190135634048</v>
      </c>
      <c r="AU32" s="43">
        <f t="shared" si="42"/>
        <v>254.59424059946704</v>
      </c>
      <c r="AV32" s="43">
        <f t="shared" si="42"/>
        <v>260.07611824907571</v>
      </c>
      <c r="AW32" s="43">
        <f t="shared" si="42"/>
        <v>257.09656840634614</v>
      </c>
      <c r="AX32" s="43">
        <f t="shared" si="42"/>
        <v>261.08784932379729</v>
      </c>
      <c r="AY32" s="43">
        <f t="shared" si="42"/>
        <v>263.03057143881153</v>
      </c>
      <c r="AZ32" s="43">
        <f t="shared" si="42"/>
        <v>259.52202757295356</v>
      </c>
      <c r="BA32" s="43">
        <f t="shared" si="42"/>
        <v>269.40266830859258</v>
      </c>
      <c r="BB32" s="43">
        <f t="shared" si="42"/>
        <v>273.64254237680092</v>
      </c>
      <c r="BC32" s="43">
        <f t="shared" si="42"/>
        <v>274.63919286774319</v>
      </c>
      <c r="BD32" s="43">
        <f t="shared" si="42"/>
        <v>286.96293479096795</v>
      </c>
      <c r="BE32" s="43">
        <f t="shared" si="42"/>
        <v>295.49590932561256</v>
      </c>
      <c r="BF32" s="43">
        <f t="shared" si="42"/>
        <v>300.74955358338264</v>
      </c>
      <c r="BG32" s="43">
        <f t="shared" si="42"/>
        <v>308.17332463160125</v>
      </c>
      <c r="BH32" s="43">
        <f t="shared" si="42"/>
        <v>319.57776452773652</v>
      </c>
      <c r="BI32" s="43">
        <f t="shared" si="42"/>
        <v>326.85582334336908</v>
      </c>
      <c r="BJ32" s="43">
        <f t="shared" si="42"/>
        <v>329.28806912276912</v>
      </c>
      <c r="BK32" s="43">
        <f t="shared" si="42"/>
        <v>343.78927947102653</v>
      </c>
      <c r="BL32" s="43">
        <f t="shared" si="42"/>
        <v>357.80142915083616</v>
      </c>
      <c r="BM32" s="43">
        <f t="shared" si="42"/>
        <v>369.70900744445714</v>
      </c>
      <c r="BN32" s="43">
        <f t="shared" si="42"/>
        <v>389.03500491329027</v>
      </c>
      <c r="BO32" s="43">
        <f t="shared" si="42"/>
        <v>401.52799187003922</v>
      </c>
      <c r="BP32" s="43">
        <f t="shared" si="42"/>
        <v>418.0309791282379</v>
      </c>
      <c r="BQ32" s="43">
        <f t="shared" si="42"/>
        <v>437.18132579489975</v>
      </c>
      <c r="BR32" s="43">
        <f t="shared" si="42"/>
        <v>454.70656153021048</v>
      </c>
      <c r="BS32" s="43">
        <f t="shared" si="42"/>
        <v>466.02820679556112</v>
      </c>
      <c r="BT32" s="43">
        <f t="shared" si="42"/>
        <v>477.15145467547842</v>
      </c>
      <c r="BU32" s="43">
        <f t="shared" si="42"/>
        <v>498.25544969641152</v>
      </c>
      <c r="BV32" s="43">
        <f t="shared" si="42"/>
        <v>518.9504861804761</v>
      </c>
      <c r="BW32" s="43">
        <f t="shared" si="42"/>
        <v>528.4591218699502</v>
      </c>
      <c r="BX32" s="43">
        <f t="shared" si="42"/>
        <v>545.51226448097498</v>
      </c>
      <c r="BY32" s="43">
        <f t="shared" si="42"/>
        <v>590.72670441154878</v>
      </c>
      <c r="BZ32" s="43">
        <f t="shared" si="42"/>
        <v>609.31740136475082</v>
      </c>
      <c r="CA32" s="43">
        <f t="shared" si="42"/>
        <v>640.13855723385541</v>
      </c>
      <c r="CB32" s="43">
        <f t="shared" si="42"/>
        <v>678.83877195786511</v>
      </c>
      <c r="CC32" s="43">
        <f t="shared" si="42"/>
        <v>676.63902567333707</v>
      </c>
      <c r="CD32" s="43">
        <f t="shared" si="42"/>
        <v>684.74007355531739</v>
      </c>
      <c r="CE32" s="43">
        <f t="shared" si="42"/>
        <v>703.36145407211325</v>
      </c>
      <c r="CF32" s="43">
        <f t="shared" si="42"/>
        <v>702.7576311479836</v>
      </c>
      <c r="CG32" s="43">
        <f t="shared" si="42"/>
        <v>709.89257195897858</v>
      </c>
      <c r="CH32" s="43">
        <f t="shared" si="42"/>
        <v>716.76293857527128</v>
      </c>
      <c r="CI32" s="43">
        <f t="shared" si="42"/>
        <v>717.78488736872373</v>
      </c>
      <c r="CJ32" s="43">
        <f t="shared" si="42"/>
        <v>723.86123187882288</v>
      </c>
      <c r="CK32" s="44">
        <f t="shared" si="42"/>
        <v>746.93273632887417</v>
      </c>
    </row>
    <row r="33" spans="2:89" x14ac:dyDescent="0.2">
      <c r="B33" s="24" t="s">
        <v>26</v>
      </c>
      <c r="C33" s="46">
        <f>C10/C26</f>
        <v>291.15161226674735</v>
      </c>
      <c r="D33" s="46">
        <f ca="1">D10/D26</f>
        <v>214.34551870352129</v>
      </c>
      <c r="E33" s="46">
        <f ca="1">E10/E26</f>
        <v>322.00143352860141</v>
      </c>
      <c r="F33" s="46">
        <f ca="1">F10/F26</f>
        <v>453.20335122464144</v>
      </c>
      <c r="G33" s="47">
        <f ca="1">G10/G26</f>
        <v>525.29557473214993</v>
      </c>
      <c r="H33" s="3"/>
      <c r="I33" s="48">
        <f>I10/I26</f>
        <v>311.66187414211367</v>
      </c>
      <c r="J33" s="46">
        <f t="shared" ref="J33:AB33" si="43">J10/J26</f>
        <v>186.75932636165243</v>
      </c>
      <c r="K33" s="46">
        <f t="shared" si="43"/>
        <v>201.65674047454664</v>
      </c>
      <c r="L33" s="46">
        <f t="shared" si="43"/>
        <v>176.70540344662356</v>
      </c>
      <c r="M33" s="46">
        <f t="shared" si="43"/>
        <v>211.14877958124919</v>
      </c>
      <c r="N33" s="46">
        <f t="shared" si="43"/>
        <v>224.82124819438528</v>
      </c>
      <c r="O33" s="46">
        <f t="shared" si="43"/>
        <v>210.92211412765312</v>
      </c>
      <c r="P33" s="46">
        <f t="shared" si="43"/>
        <v>207.95507820661072</v>
      </c>
      <c r="Q33" s="46">
        <f t="shared" si="43"/>
        <v>488.84175265231613</v>
      </c>
      <c r="R33" s="46">
        <f t="shared" si="43"/>
        <v>273.42258193672876</v>
      </c>
      <c r="S33" s="46">
        <f t="shared" si="43"/>
        <v>303.24242346853993</v>
      </c>
      <c r="T33" s="46">
        <f t="shared" si="43"/>
        <v>217.53131756802458</v>
      </c>
      <c r="U33" s="46">
        <f t="shared" si="43"/>
        <v>433.75330940170983</v>
      </c>
      <c r="V33" s="46">
        <f t="shared" si="43"/>
        <v>355.49207030193492</v>
      </c>
      <c r="W33" s="46">
        <f t="shared" si="43"/>
        <v>257.03874601507164</v>
      </c>
      <c r="X33" s="46">
        <f t="shared" si="43"/>
        <v>726.56006532271704</v>
      </c>
      <c r="Y33" s="46">
        <f t="shared" si="43"/>
        <v>1226.3785237755358</v>
      </c>
      <c r="Z33" s="46">
        <f t="shared" si="43"/>
        <v>328.08807023234726</v>
      </c>
      <c r="AA33" s="46">
        <f t="shared" si="43"/>
        <v>256.400354504169</v>
      </c>
      <c r="AB33" s="46">
        <f t="shared" si="43"/>
        <v>401.61754554448294</v>
      </c>
      <c r="AC33" s="3"/>
      <c r="AD33" s="48"/>
      <c r="AE33" s="46">
        <f t="shared" ref="AE33:CK33" si="44">AE10/AE26</f>
        <v>309.70848322072317</v>
      </c>
      <c r="AF33" s="46">
        <f t="shared" si="44"/>
        <v>180.67600961793917</v>
      </c>
      <c r="AG33" s="46">
        <f t="shared" si="44"/>
        <v>199.02176563481854</v>
      </c>
      <c r="AH33" s="46">
        <f t="shared" si="44"/>
        <v>173.48473741842801</v>
      </c>
      <c r="AI33" s="46">
        <f t="shared" si="44"/>
        <v>184.62049044042402</v>
      </c>
      <c r="AJ33" s="46">
        <f t="shared" si="44"/>
        <v>230.54688482578035</v>
      </c>
      <c r="AK33" s="46">
        <f t="shared" si="44"/>
        <v>227.03972434191857</v>
      </c>
      <c r="AL33" s="46">
        <f t="shared" si="44"/>
        <v>167.83656210372888</v>
      </c>
      <c r="AM33" s="46">
        <f t="shared" si="44"/>
        <v>185.12554002585256</v>
      </c>
      <c r="AN33" s="46">
        <f t="shared" si="44"/>
        <v>182.85597428039424</v>
      </c>
      <c r="AO33" s="46">
        <f t="shared" si="44"/>
        <v>162.88253529090647</v>
      </c>
      <c r="AP33" s="46">
        <f t="shared" si="44"/>
        <v>223.67549781359392</v>
      </c>
      <c r="AQ33" s="46">
        <f t="shared" si="44"/>
        <v>180.34439180997708</v>
      </c>
      <c r="AR33" s="46">
        <f t="shared" si="44"/>
        <v>227.42767255541872</v>
      </c>
      <c r="AS33" s="46">
        <f t="shared" si="44"/>
        <v>190.45208924291705</v>
      </c>
      <c r="AT33" s="46">
        <f t="shared" si="44"/>
        <v>151.69998453567877</v>
      </c>
      <c r="AU33" s="46">
        <f t="shared" si="44"/>
        <v>322.82701708591094</v>
      </c>
      <c r="AV33" s="46">
        <f t="shared" si="44"/>
        <v>198.11943507957784</v>
      </c>
      <c r="AW33" s="46">
        <f t="shared" si="44"/>
        <v>235.36168331803586</v>
      </c>
      <c r="AX33" s="46">
        <f t="shared" si="44"/>
        <v>194.65749354496165</v>
      </c>
      <c r="AY33" s="46">
        <f t="shared" si="44"/>
        <v>136.93823820996911</v>
      </c>
      <c r="AZ33" s="46">
        <f t="shared" si="44"/>
        <v>178.43921054259889</v>
      </c>
      <c r="BA33" s="46">
        <f t="shared" si="44"/>
        <v>319.56137933676138</v>
      </c>
      <c r="BB33" s="46">
        <f t="shared" si="44"/>
        <v>353.09670730059844</v>
      </c>
      <c r="BC33" s="46">
        <f t="shared" si="44"/>
        <v>834.49989480083104</v>
      </c>
      <c r="BD33" s="46">
        <f t="shared" si="44"/>
        <v>359.62896726138325</v>
      </c>
      <c r="BE33" s="46">
        <f t="shared" si="44"/>
        <v>246.44547477854692</v>
      </c>
      <c r="BF33" s="46">
        <f t="shared" si="44"/>
        <v>260.28032218491308</v>
      </c>
      <c r="BG33" s="46">
        <f t="shared" si="44"/>
        <v>312.69587218632029</v>
      </c>
      <c r="BH33" s="46">
        <f t="shared" si="44"/>
        <v>397.10139412214562</v>
      </c>
      <c r="BI33" s="46">
        <f t="shared" si="44"/>
        <v>284.22182832476301</v>
      </c>
      <c r="BJ33" s="46">
        <f t="shared" si="44"/>
        <v>249.27655310428091</v>
      </c>
      <c r="BK33" s="46">
        <f t="shared" si="44"/>
        <v>220.00747685217991</v>
      </c>
      <c r="BL33" s="46">
        <f t="shared" si="44"/>
        <v>240.94454595180056</v>
      </c>
      <c r="BM33" s="46">
        <f t="shared" si="44"/>
        <v>191.04115727651865</v>
      </c>
      <c r="BN33" s="46">
        <f t="shared" si="44"/>
        <v>646.51350935999312</v>
      </c>
      <c r="BO33" s="46">
        <f t="shared" si="44"/>
        <v>354.65155723961794</v>
      </c>
      <c r="BP33" s="46">
        <f t="shared" si="44"/>
        <v>331.8264649413407</v>
      </c>
      <c r="BQ33" s="46">
        <f t="shared" si="44"/>
        <v>269.40063520827761</v>
      </c>
      <c r="BR33" s="46">
        <f t="shared" si="44"/>
        <v>495.10938256399334</v>
      </c>
      <c r="BS33" s="46">
        <f t="shared" si="44"/>
        <v>283.88942607398502</v>
      </c>
      <c r="BT33" s="46">
        <f t="shared" si="44"/>
        <v>203.48329450732325</v>
      </c>
      <c r="BU33" s="46">
        <f t="shared" si="44"/>
        <v>138.24596979677102</v>
      </c>
      <c r="BV33" s="46">
        <f t="shared" si="44"/>
        <v>472.22065495878502</v>
      </c>
      <c r="BW33" s="46">
        <f t="shared" si="44"/>
        <v>231.83760029987542</v>
      </c>
      <c r="BX33" s="46">
        <f t="shared" si="44"/>
        <v>197.77625442705812</v>
      </c>
      <c r="BY33" s="46">
        <f t="shared" si="44"/>
        <v>1681.5249107956097</v>
      </c>
      <c r="BZ33" s="46">
        <f t="shared" si="44"/>
        <v>423.32709999330325</v>
      </c>
      <c r="CA33" s="46">
        <f t="shared" si="44"/>
        <v>2077.8256793816395</v>
      </c>
      <c r="CB33" s="46">
        <f t="shared" si="44"/>
        <v>1491.4671049170502</v>
      </c>
      <c r="CC33" s="46">
        <f t="shared" si="44"/>
        <v>361.75159656664385</v>
      </c>
      <c r="CD33" s="46">
        <f t="shared" si="44"/>
        <v>228.34710476507337</v>
      </c>
      <c r="CE33" s="46">
        <f t="shared" si="44"/>
        <v>405.0733834777572</v>
      </c>
      <c r="CF33" s="46">
        <f t="shared" si="44"/>
        <v>139.14161604734429</v>
      </c>
      <c r="CG33" s="46">
        <f t="shared" si="44"/>
        <v>281.34464855779561</v>
      </c>
      <c r="CH33" s="46">
        <f t="shared" si="44"/>
        <v>325.54756823310794</v>
      </c>
      <c r="CI33" s="46">
        <f t="shared" si="44"/>
        <v>326.83417318963677</v>
      </c>
      <c r="CJ33" s="46">
        <f t="shared" si="44"/>
        <v>519.08041715675768</v>
      </c>
      <c r="CK33" s="47">
        <f t="shared" si="44"/>
        <v>337.84497619713977</v>
      </c>
    </row>
    <row r="34" spans="2:89" x14ac:dyDescent="0.2">
      <c r="B34" s="28" t="s">
        <v>27</v>
      </c>
      <c r="C34" s="49">
        <f>IFERROR(C13/C27,"NA")</f>
        <v>227.74601092699393</v>
      </c>
      <c r="D34" s="49">
        <f ca="1">IFERROR(D13/D27,"NA")</f>
        <v>186.49499500285495</v>
      </c>
      <c r="E34" s="49">
        <f ca="1">IFERROR(E13/E27,"NA")</f>
        <v>111.96449020834254</v>
      </c>
      <c r="F34" s="49">
        <f ca="1">IFERROR(F13/F27,"NA")</f>
        <v>98.399378849642602</v>
      </c>
      <c r="G34" s="50">
        <f ca="1">IFERROR(G13/G27,"NA")</f>
        <v>127.20041219860386</v>
      </c>
      <c r="H34" s="3"/>
      <c r="I34" s="51">
        <f>IFERROR(I13/I27,"NA")</f>
        <v>435.55235056745397</v>
      </c>
      <c r="J34" s="49">
        <f t="shared" ref="J34:AB34" si="45">IFERROR(J13/J27,"NA")</f>
        <v>263.03289424677138</v>
      </c>
      <c r="K34" s="49">
        <f t="shared" si="45"/>
        <v>55.832156517414113</v>
      </c>
      <c r="L34" s="49">
        <f t="shared" si="45"/>
        <v>215.48539436331839</v>
      </c>
      <c r="M34" s="49">
        <f t="shared" si="45"/>
        <v>265.05239651987898</v>
      </c>
      <c r="N34" s="49">
        <f t="shared" si="45"/>
        <v>137.40414580921421</v>
      </c>
      <c r="O34" s="49">
        <f t="shared" si="45"/>
        <v>183.09542009717802</v>
      </c>
      <c r="P34" s="49">
        <f t="shared" si="45"/>
        <v>147.61363072123063</v>
      </c>
      <c r="Q34" s="49">
        <f t="shared" si="45"/>
        <v>37.484361063172557</v>
      </c>
      <c r="R34" s="49">
        <f t="shared" si="45"/>
        <v>98.389384941581312</v>
      </c>
      <c r="S34" s="49">
        <f t="shared" si="45"/>
        <v>189.93104344281983</v>
      </c>
      <c r="T34" s="49">
        <f t="shared" si="45"/>
        <v>109.62812852809878</v>
      </c>
      <c r="U34" s="49">
        <f t="shared" si="45"/>
        <v>132.29629502494308</v>
      </c>
      <c r="V34" s="49">
        <f t="shared" si="45"/>
        <v>154.13239256849593</v>
      </c>
      <c r="W34" s="49">
        <f t="shared" si="45"/>
        <v>67.073052058245679</v>
      </c>
      <c r="X34" s="49">
        <f t="shared" si="45"/>
        <v>75.390947251578666</v>
      </c>
      <c r="Y34" s="49">
        <f t="shared" si="45"/>
        <v>88.242292511226395</v>
      </c>
      <c r="Z34" s="49">
        <f t="shared" si="45"/>
        <v>127.55967409196543</v>
      </c>
      <c r="AA34" s="49">
        <f t="shared" si="45"/>
        <v>154.31330721569896</v>
      </c>
      <c r="AB34" s="49">
        <f t="shared" si="45"/>
        <v>135.35112986966197</v>
      </c>
      <c r="AC34" s="3"/>
      <c r="AD34" s="51"/>
      <c r="AE34" s="49">
        <f t="shared" ref="AE34:CK34" si="46">IFERROR(AE13/AE27,"NA")</f>
        <v>365.90082030741274</v>
      </c>
      <c r="AF34" s="49">
        <f t="shared" si="46"/>
        <v>513.91032211000027</v>
      </c>
      <c r="AG34" s="49">
        <f t="shared" si="46"/>
        <v>157.69737501430367</v>
      </c>
      <c r="AH34" s="49">
        <f t="shared" si="46"/>
        <v>206.32991719808092</v>
      </c>
      <c r="AI34" s="49">
        <f t="shared" si="46"/>
        <v>443.14644026736772</v>
      </c>
      <c r="AJ34" s="49">
        <f t="shared" si="46"/>
        <v>179.58549468141541</v>
      </c>
      <c r="AK34" s="49">
        <f t="shared" si="46"/>
        <v>-211.84047043722876</v>
      </c>
      <c r="AL34" s="49">
        <f t="shared" si="46"/>
        <v>145.82529234035829</v>
      </c>
      <c r="AM34" s="49">
        <f t="shared" si="46"/>
        <v>206.92517379831446</v>
      </c>
      <c r="AN34" s="49">
        <f t="shared" si="46"/>
        <v>195.89710799013207</v>
      </c>
      <c r="AO34" s="49">
        <f t="shared" si="46"/>
        <v>245.25591263330139</v>
      </c>
      <c r="AP34" s="49">
        <f t="shared" si="46"/>
        <v>262.33056836503425</v>
      </c>
      <c r="AQ34" s="49">
        <f t="shared" si="46"/>
        <v>335.36399059880637</v>
      </c>
      <c r="AR34" s="49">
        <f t="shared" si="46"/>
        <v>181.92053647068704</v>
      </c>
      <c r="AS34" s="49">
        <f t="shared" si="46"/>
        <v>109.91638357566323</v>
      </c>
      <c r="AT34" s="49">
        <f t="shared" si="46"/>
        <v>125.49550359652966</v>
      </c>
      <c r="AU34" s="49">
        <f t="shared" si="46"/>
        <v>167.46838434333353</v>
      </c>
      <c r="AV34" s="49">
        <f t="shared" si="46"/>
        <v>211.69802109613303</v>
      </c>
      <c r="AW34" s="49">
        <f t="shared" si="46"/>
        <v>216.27111102942646</v>
      </c>
      <c r="AX34" s="49">
        <f t="shared" si="46"/>
        <v>129.96442606176706</v>
      </c>
      <c r="AY34" s="49">
        <f t="shared" si="46"/>
        <v>128.11516159223524</v>
      </c>
      <c r="AZ34" s="49">
        <f t="shared" si="46"/>
        <v>230.14993499492715</v>
      </c>
      <c r="BA34" s="49">
        <f t="shared" si="46"/>
        <v>57.23907131891297</v>
      </c>
      <c r="BB34" s="49">
        <f t="shared" si="46"/>
        <v>173.37401345346942</v>
      </c>
      <c r="BC34" s="49">
        <f t="shared" si="46"/>
        <v>229.33222572852074</v>
      </c>
      <c r="BD34" s="49">
        <f t="shared" si="46"/>
        <v>-250.14862687508381</v>
      </c>
      <c r="BE34" s="49">
        <f t="shared" si="46"/>
        <v>192.41988943159436</v>
      </c>
      <c r="BF34" s="49">
        <f t="shared" si="46"/>
        <v>-2.1270255269740801</v>
      </c>
      <c r="BG34" s="49">
        <f t="shared" si="46"/>
        <v>103.13158159758022</v>
      </c>
      <c r="BH34" s="49">
        <f t="shared" si="46"/>
        <v>184.63682509307779</v>
      </c>
      <c r="BI34" s="49">
        <f t="shared" si="46"/>
        <v>205.06409612105401</v>
      </c>
      <c r="BJ34" s="49">
        <f t="shared" si="46"/>
        <v>179.30517895980248</v>
      </c>
      <c r="BK34" s="49">
        <f t="shared" si="46"/>
        <v>134.85369772470989</v>
      </c>
      <c r="BL34" s="49">
        <f t="shared" si="46"/>
        <v>63.760191911808597</v>
      </c>
      <c r="BM34" s="49">
        <f t="shared" si="46"/>
        <v>124.77964428110579</v>
      </c>
      <c r="BN34" s="49">
        <f t="shared" si="46"/>
        <v>141.88930669955178</v>
      </c>
      <c r="BO34" s="49">
        <f t="shared" si="46"/>
        <v>114.50843703200658</v>
      </c>
      <c r="BP34" s="49">
        <f t="shared" si="46"/>
        <v>140.75549122450721</v>
      </c>
      <c r="BQ34" s="49">
        <f t="shared" si="46"/>
        <v>74.69642855383016</v>
      </c>
      <c r="BR34" s="49">
        <f t="shared" si="46"/>
        <v>149.66130532481949</v>
      </c>
      <c r="BS34" s="49">
        <f t="shared" si="46"/>
        <v>211.83241403597953</v>
      </c>
      <c r="BT34" s="49">
        <f t="shared" si="46"/>
        <v>10.846009889258424</v>
      </c>
      <c r="BU34" s="49">
        <f t="shared" si="46"/>
        <v>114.60201662107885</v>
      </c>
      <c r="BV34" s="49">
        <f t="shared" si="46"/>
        <v>66.157552575501967</v>
      </c>
      <c r="BW34" s="49">
        <f t="shared" si="46"/>
        <v>55.059227739736279</v>
      </c>
      <c r="BX34" s="49">
        <f t="shared" si="46"/>
        <v>76.10428109046849</v>
      </c>
      <c r="BY34" s="49">
        <f t="shared" si="46"/>
        <v>88.933353394985062</v>
      </c>
      <c r="BZ34" s="49">
        <f t="shared" si="46"/>
        <v>76.745932207108837</v>
      </c>
      <c r="CA34" s="49">
        <f t="shared" si="46"/>
        <v>92.359308585125305</v>
      </c>
      <c r="CB34" s="49">
        <f t="shared" si="46"/>
        <v>96.805677295481786</v>
      </c>
      <c r="CC34" s="49">
        <f t="shared" si="46"/>
        <v>103.14040014946249</v>
      </c>
      <c r="CD34" s="49">
        <f t="shared" si="46"/>
        <v>158.30353014635696</v>
      </c>
      <c r="CE34" s="49">
        <f t="shared" si="46"/>
        <v>118.55816987319912</v>
      </c>
      <c r="CF34" s="49">
        <f t="shared" si="46"/>
        <v>154.27506573881172</v>
      </c>
      <c r="CG34" s="49">
        <f t="shared" si="46"/>
        <v>132.19277370899974</v>
      </c>
      <c r="CH34" s="49">
        <f t="shared" si="46"/>
        <v>182.17276189442615</v>
      </c>
      <c r="CI34" s="49">
        <f t="shared" si="46"/>
        <v>56.911882954863977</v>
      </c>
      <c r="CJ34" s="49">
        <f t="shared" si="46"/>
        <v>139.68571927586908</v>
      </c>
      <c r="CK34" s="50">
        <f t="shared" si="46"/>
        <v>209.70034035980501</v>
      </c>
    </row>
    <row r="36" spans="2:89" ht="14.25" x14ac:dyDescent="0.35">
      <c r="B36" s="5"/>
      <c r="C36" s="6" t="str">
        <f>C37&amp;" " &amp;YEAR(C39)</f>
        <v>Q4 2021</v>
      </c>
      <c r="D36" s="6" t="str">
        <f>D37&amp;" " &amp;YEAR(D39)</f>
        <v>Q4 2022</v>
      </c>
      <c r="E36" s="6" t="str">
        <f>E37&amp;" " &amp;YEAR(E39)</f>
        <v>Q4 2023</v>
      </c>
      <c r="F36" s="6" t="str">
        <f>F37&amp;" " &amp;YEAR(F39)</f>
        <v>Q4 2024</v>
      </c>
      <c r="G36" s="7" t="str">
        <f>G37&amp;" " &amp;YEAR(G39)</f>
        <v>TTM 2025</v>
      </c>
      <c r="H36" s="8"/>
      <c r="I36" s="9" t="str">
        <f>I37&amp;" " &amp;YEAR(I39)</f>
        <v>Q1 2021</v>
      </c>
      <c r="J36" s="9" t="str">
        <f t="shared" ref="J36:AB36" si="47">J37&amp;" " &amp;YEAR(J39)</f>
        <v>Q2 2021</v>
      </c>
      <c r="K36" s="9" t="str">
        <f t="shared" si="47"/>
        <v>Q3 2021</v>
      </c>
      <c r="L36" s="9" t="str">
        <f t="shared" si="47"/>
        <v>Q4 2021</v>
      </c>
      <c r="M36" s="9" t="str">
        <f t="shared" si="47"/>
        <v>Q1 2022</v>
      </c>
      <c r="N36" s="9" t="str">
        <f t="shared" si="47"/>
        <v>Q2 2022</v>
      </c>
      <c r="O36" s="9" t="str">
        <f t="shared" si="47"/>
        <v>Q3 2022</v>
      </c>
      <c r="P36" s="9" t="str">
        <f t="shared" si="47"/>
        <v>Q4 2022</v>
      </c>
      <c r="Q36" s="9" t="str">
        <f t="shared" si="47"/>
        <v>Q1 2023</v>
      </c>
      <c r="R36" s="9" t="str">
        <f t="shared" si="47"/>
        <v>Q2 2023</v>
      </c>
      <c r="S36" s="9" t="str">
        <f t="shared" si="47"/>
        <v>Q3 2023</v>
      </c>
      <c r="T36" s="9" t="str">
        <f t="shared" si="47"/>
        <v>Q4 2023</v>
      </c>
      <c r="U36" s="9" t="str">
        <f t="shared" si="47"/>
        <v>Q1 2024</v>
      </c>
      <c r="V36" s="9" t="str">
        <f t="shared" si="47"/>
        <v>Q2 2024</v>
      </c>
      <c r="W36" s="9" t="str">
        <f t="shared" si="47"/>
        <v>Q3 2024</v>
      </c>
      <c r="X36" s="9" t="str">
        <f t="shared" si="47"/>
        <v>Q4 2024</v>
      </c>
      <c r="Y36" s="9" t="str">
        <f t="shared" si="47"/>
        <v>Q1 2025</v>
      </c>
      <c r="Z36" s="9" t="str">
        <f t="shared" si="47"/>
        <v>Q2 2025</v>
      </c>
      <c r="AA36" s="9" t="str">
        <f t="shared" si="47"/>
        <v>Q3 2025</v>
      </c>
      <c r="AB36" s="9" t="str">
        <f t="shared" si="47"/>
        <v>Q4 2025</v>
      </c>
      <c r="AC36" s="10"/>
      <c r="AD36" s="9" t="str">
        <f>AD37&amp;" " &amp;YEAR(AD39)</f>
        <v>Q1 2021</v>
      </c>
      <c r="AE36" s="9" t="str">
        <f t="shared" ref="AE36:CK36" si="48">AE37&amp;" " &amp;YEAR(AE39)</f>
        <v>Q1 2021</v>
      </c>
      <c r="AF36" s="9" t="str">
        <f t="shared" si="48"/>
        <v>Q1 2021</v>
      </c>
      <c r="AG36" s="9" t="str">
        <f t="shared" si="48"/>
        <v>Q2 2021</v>
      </c>
      <c r="AH36" s="9" t="str">
        <f t="shared" si="48"/>
        <v>Q2 2021</v>
      </c>
      <c r="AI36" s="9" t="str">
        <f t="shared" si="48"/>
        <v>Q2 2021</v>
      </c>
      <c r="AJ36" s="9" t="str">
        <f t="shared" si="48"/>
        <v>Q3 2021</v>
      </c>
      <c r="AK36" s="9" t="str">
        <f t="shared" si="48"/>
        <v>Q3 2021</v>
      </c>
      <c r="AL36" s="9" t="str">
        <f t="shared" si="48"/>
        <v>Q3 2021</v>
      </c>
      <c r="AM36" s="9" t="str">
        <f t="shared" si="48"/>
        <v>Q4 2021</v>
      </c>
      <c r="AN36" s="9" t="str">
        <f t="shared" si="48"/>
        <v>Q4 2021</v>
      </c>
      <c r="AO36" s="9" t="str">
        <f t="shared" si="48"/>
        <v>Q4 2021</v>
      </c>
      <c r="AP36" s="9" t="str">
        <f t="shared" si="48"/>
        <v>Q1 2022</v>
      </c>
      <c r="AQ36" s="9" t="str">
        <f t="shared" si="48"/>
        <v>Q1 2022</v>
      </c>
      <c r="AR36" s="9" t="str">
        <f t="shared" si="48"/>
        <v>Q1 2022</v>
      </c>
      <c r="AS36" s="9" t="str">
        <f t="shared" si="48"/>
        <v>Q2 2022</v>
      </c>
      <c r="AT36" s="9" t="str">
        <f t="shared" si="48"/>
        <v>Q2 2022</v>
      </c>
      <c r="AU36" s="9" t="str">
        <f t="shared" si="48"/>
        <v>Q2 2022</v>
      </c>
      <c r="AV36" s="9" t="str">
        <f t="shared" si="48"/>
        <v>Q3 2022</v>
      </c>
      <c r="AW36" s="9" t="str">
        <f t="shared" si="48"/>
        <v>Q3 2022</v>
      </c>
      <c r="AX36" s="9" t="str">
        <f t="shared" si="48"/>
        <v>Q3 2022</v>
      </c>
      <c r="AY36" s="9" t="str">
        <f t="shared" si="48"/>
        <v>Q4 2022</v>
      </c>
      <c r="AZ36" s="9" t="str">
        <f t="shared" si="48"/>
        <v>Q4 2022</v>
      </c>
      <c r="BA36" s="9" t="str">
        <f t="shared" si="48"/>
        <v>Q4 2022</v>
      </c>
      <c r="BB36" s="9" t="str">
        <f t="shared" si="48"/>
        <v>Q1 2023</v>
      </c>
      <c r="BC36" s="9" t="str">
        <f t="shared" si="48"/>
        <v>Q1 2023</v>
      </c>
      <c r="BD36" s="9" t="str">
        <f t="shared" si="48"/>
        <v>Q1 2023</v>
      </c>
      <c r="BE36" s="9" t="str">
        <f t="shared" si="48"/>
        <v>Q2 2023</v>
      </c>
      <c r="BF36" s="9" t="str">
        <f t="shared" si="48"/>
        <v>Q2 2023</v>
      </c>
      <c r="BG36" s="9" t="str">
        <f t="shared" si="48"/>
        <v>Q2 2023</v>
      </c>
      <c r="BH36" s="9" t="str">
        <f t="shared" si="48"/>
        <v>Q3 2023</v>
      </c>
      <c r="BI36" s="9" t="str">
        <f t="shared" si="48"/>
        <v>Q3 2023</v>
      </c>
      <c r="BJ36" s="9" t="str">
        <f t="shared" si="48"/>
        <v>Q3 2023</v>
      </c>
      <c r="BK36" s="9" t="str">
        <f t="shared" si="48"/>
        <v>Q4 2023</v>
      </c>
      <c r="BL36" s="9" t="str">
        <f t="shared" si="48"/>
        <v>Q4 2023</v>
      </c>
      <c r="BM36" s="9" t="str">
        <f t="shared" si="48"/>
        <v>Q4 2023</v>
      </c>
      <c r="BN36" s="9" t="str">
        <f t="shared" si="48"/>
        <v>Q1 2024</v>
      </c>
      <c r="BO36" s="9" t="str">
        <f t="shared" si="48"/>
        <v>Q1 2024</v>
      </c>
      <c r="BP36" s="9" t="str">
        <f t="shared" si="48"/>
        <v>Q1 2024</v>
      </c>
      <c r="BQ36" s="9" t="str">
        <f t="shared" si="48"/>
        <v>Q2 2024</v>
      </c>
      <c r="BR36" s="9" t="str">
        <f t="shared" si="48"/>
        <v>Q2 2024</v>
      </c>
      <c r="BS36" s="9" t="str">
        <f t="shared" si="48"/>
        <v>Q2 2024</v>
      </c>
      <c r="BT36" s="9" t="str">
        <f t="shared" si="48"/>
        <v>Q3 2024</v>
      </c>
      <c r="BU36" s="9" t="str">
        <f t="shared" si="48"/>
        <v>Q3 2024</v>
      </c>
      <c r="BV36" s="9" t="str">
        <f t="shared" si="48"/>
        <v>Q3 2024</v>
      </c>
      <c r="BW36" s="9" t="str">
        <f t="shared" si="48"/>
        <v>Q4 2024</v>
      </c>
      <c r="BX36" s="9" t="str">
        <f t="shared" si="48"/>
        <v>Q4 2024</v>
      </c>
      <c r="BY36" s="9" t="str">
        <f t="shared" si="48"/>
        <v>Q4 2024</v>
      </c>
      <c r="BZ36" s="9" t="str">
        <f t="shared" si="48"/>
        <v>Q1 2025</v>
      </c>
      <c r="CA36" s="9" t="str">
        <f t="shared" si="48"/>
        <v>Q1 2025</v>
      </c>
      <c r="CB36" s="9" t="str">
        <f t="shared" si="48"/>
        <v>Q1 2025</v>
      </c>
      <c r="CC36" s="9" t="str">
        <f t="shared" si="48"/>
        <v>Q2 2025</v>
      </c>
      <c r="CD36" s="9" t="str">
        <f t="shared" si="48"/>
        <v>Q2 2025</v>
      </c>
      <c r="CE36" s="9" t="str">
        <f t="shared" si="48"/>
        <v>Q2 2025</v>
      </c>
      <c r="CF36" s="9" t="str">
        <f t="shared" si="48"/>
        <v>Q3 2025</v>
      </c>
      <c r="CG36" s="9" t="str">
        <f t="shared" si="48"/>
        <v>Q3 2025</v>
      </c>
      <c r="CH36" s="9" t="str">
        <f t="shared" si="48"/>
        <v>Q3 2025</v>
      </c>
      <c r="CI36" s="9" t="str">
        <f t="shared" si="48"/>
        <v>Q4 2025</v>
      </c>
      <c r="CJ36" s="9" t="str">
        <f t="shared" si="48"/>
        <v>Q4 2025</v>
      </c>
      <c r="CK36" s="9" t="str">
        <f t="shared" si="48"/>
        <v>Q4 2025</v>
      </c>
    </row>
    <row r="37" spans="2:89" ht="14.25" x14ac:dyDescent="0.35">
      <c r="B37" s="5"/>
      <c r="C37" s="9" t="s">
        <v>2</v>
      </c>
      <c r="D37" s="9" t="s">
        <v>2</v>
      </c>
      <c r="E37" s="9" t="s">
        <v>2</v>
      </c>
      <c r="F37" s="9" t="s">
        <v>2</v>
      </c>
      <c r="G37" s="11" t="s">
        <v>3</v>
      </c>
      <c r="H37" s="8"/>
      <c r="I37" s="9" t="str">
        <f>+I6</f>
        <v>Q1</v>
      </c>
      <c r="J37" s="9" t="str">
        <f t="shared" ref="J37:AB37" si="49">+J6</f>
        <v>Q2</v>
      </c>
      <c r="K37" s="9" t="str">
        <f t="shared" si="49"/>
        <v>Q3</v>
      </c>
      <c r="L37" s="9" t="str">
        <f t="shared" si="49"/>
        <v>Q4</v>
      </c>
      <c r="M37" s="9" t="str">
        <f t="shared" si="49"/>
        <v>Q1</v>
      </c>
      <c r="N37" s="9" t="str">
        <f t="shared" si="49"/>
        <v>Q2</v>
      </c>
      <c r="O37" s="9" t="str">
        <f t="shared" si="49"/>
        <v>Q3</v>
      </c>
      <c r="P37" s="9" t="str">
        <f t="shared" si="49"/>
        <v>Q4</v>
      </c>
      <c r="Q37" s="9" t="str">
        <f t="shared" si="49"/>
        <v>Q1</v>
      </c>
      <c r="R37" s="9" t="str">
        <f t="shared" si="49"/>
        <v>Q2</v>
      </c>
      <c r="S37" s="9" t="str">
        <f t="shared" si="49"/>
        <v>Q3</v>
      </c>
      <c r="T37" s="9" t="str">
        <f t="shared" si="49"/>
        <v>Q4</v>
      </c>
      <c r="U37" s="9" t="str">
        <f t="shared" si="49"/>
        <v>Q1</v>
      </c>
      <c r="V37" s="9" t="str">
        <f t="shared" si="49"/>
        <v>Q2</v>
      </c>
      <c r="W37" s="9" t="str">
        <f t="shared" si="49"/>
        <v>Q3</v>
      </c>
      <c r="X37" s="9" t="str">
        <f t="shared" si="49"/>
        <v>Q4</v>
      </c>
      <c r="Y37" s="9" t="str">
        <f t="shared" si="49"/>
        <v>Q1</v>
      </c>
      <c r="Z37" s="9" t="str">
        <f t="shared" si="49"/>
        <v>Q2</v>
      </c>
      <c r="AA37" s="9" t="str">
        <f t="shared" si="49"/>
        <v>Q3</v>
      </c>
      <c r="AB37" s="9" t="str">
        <f t="shared" si="49"/>
        <v>Q4</v>
      </c>
      <c r="AC37" s="10"/>
      <c r="AD37" s="9" t="str">
        <f>+AD6</f>
        <v>Q1</v>
      </c>
      <c r="AE37" s="9" t="str">
        <f t="shared" ref="AE37:CK37" si="50">+AE6</f>
        <v>Q1</v>
      </c>
      <c r="AF37" s="9" t="str">
        <f t="shared" si="50"/>
        <v>Q1</v>
      </c>
      <c r="AG37" s="9" t="str">
        <f t="shared" si="50"/>
        <v>Q2</v>
      </c>
      <c r="AH37" s="9" t="str">
        <f t="shared" si="50"/>
        <v>Q2</v>
      </c>
      <c r="AI37" s="9" t="str">
        <f t="shared" si="50"/>
        <v>Q2</v>
      </c>
      <c r="AJ37" s="9" t="str">
        <f t="shared" si="50"/>
        <v>Q3</v>
      </c>
      <c r="AK37" s="9" t="str">
        <f t="shared" si="50"/>
        <v>Q3</v>
      </c>
      <c r="AL37" s="9" t="str">
        <f t="shared" si="50"/>
        <v>Q3</v>
      </c>
      <c r="AM37" s="9" t="str">
        <f t="shared" si="50"/>
        <v>Q4</v>
      </c>
      <c r="AN37" s="9" t="str">
        <f t="shared" si="50"/>
        <v>Q4</v>
      </c>
      <c r="AO37" s="9" t="str">
        <f t="shared" si="50"/>
        <v>Q4</v>
      </c>
      <c r="AP37" s="9" t="str">
        <f t="shared" si="50"/>
        <v>Q1</v>
      </c>
      <c r="AQ37" s="9" t="str">
        <f t="shared" si="50"/>
        <v>Q1</v>
      </c>
      <c r="AR37" s="9" t="str">
        <f t="shared" si="50"/>
        <v>Q1</v>
      </c>
      <c r="AS37" s="9" t="str">
        <f t="shared" si="50"/>
        <v>Q2</v>
      </c>
      <c r="AT37" s="9" t="str">
        <f t="shared" si="50"/>
        <v>Q2</v>
      </c>
      <c r="AU37" s="9" t="str">
        <f t="shared" si="50"/>
        <v>Q2</v>
      </c>
      <c r="AV37" s="9" t="str">
        <f t="shared" si="50"/>
        <v>Q3</v>
      </c>
      <c r="AW37" s="9" t="str">
        <f t="shared" si="50"/>
        <v>Q3</v>
      </c>
      <c r="AX37" s="9" t="str">
        <f t="shared" si="50"/>
        <v>Q3</v>
      </c>
      <c r="AY37" s="9" t="str">
        <f t="shared" si="50"/>
        <v>Q4</v>
      </c>
      <c r="AZ37" s="9" t="str">
        <f t="shared" si="50"/>
        <v>Q4</v>
      </c>
      <c r="BA37" s="9" t="str">
        <f t="shared" si="50"/>
        <v>Q4</v>
      </c>
      <c r="BB37" s="9" t="str">
        <f t="shared" si="50"/>
        <v>Q1</v>
      </c>
      <c r="BC37" s="9" t="str">
        <f t="shared" si="50"/>
        <v>Q1</v>
      </c>
      <c r="BD37" s="9" t="str">
        <f t="shared" si="50"/>
        <v>Q1</v>
      </c>
      <c r="BE37" s="9" t="str">
        <f t="shared" si="50"/>
        <v>Q2</v>
      </c>
      <c r="BF37" s="9" t="str">
        <f t="shared" si="50"/>
        <v>Q2</v>
      </c>
      <c r="BG37" s="9" t="str">
        <f t="shared" si="50"/>
        <v>Q2</v>
      </c>
      <c r="BH37" s="9" t="str">
        <f t="shared" si="50"/>
        <v>Q3</v>
      </c>
      <c r="BI37" s="9" t="str">
        <f t="shared" si="50"/>
        <v>Q3</v>
      </c>
      <c r="BJ37" s="9" t="str">
        <f t="shared" si="50"/>
        <v>Q3</v>
      </c>
      <c r="BK37" s="9" t="str">
        <f t="shared" si="50"/>
        <v>Q4</v>
      </c>
      <c r="BL37" s="9" t="str">
        <f t="shared" si="50"/>
        <v>Q4</v>
      </c>
      <c r="BM37" s="9" t="str">
        <f t="shared" si="50"/>
        <v>Q4</v>
      </c>
      <c r="BN37" s="9" t="str">
        <f t="shared" si="50"/>
        <v>Q1</v>
      </c>
      <c r="BO37" s="9" t="str">
        <f t="shared" si="50"/>
        <v>Q1</v>
      </c>
      <c r="BP37" s="9" t="str">
        <f t="shared" si="50"/>
        <v>Q1</v>
      </c>
      <c r="BQ37" s="9" t="str">
        <f t="shared" si="50"/>
        <v>Q2</v>
      </c>
      <c r="BR37" s="9" t="str">
        <f t="shared" si="50"/>
        <v>Q2</v>
      </c>
      <c r="BS37" s="9" t="str">
        <f t="shared" si="50"/>
        <v>Q2</v>
      </c>
      <c r="BT37" s="9" t="str">
        <f t="shared" si="50"/>
        <v>Q3</v>
      </c>
      <c r="BU37" s="9" t="str">
        <f t="shared" si="50"/>
        <v>Q3</v>
      </c>
      <c r="BV37" s="9" t="str">
        <f t="shared" si="50"/>
        <v>Q3</v>
      </c>
      <c r="BW37" s="9" t="str">
        <f t="shared" si="50"/>
        <v>Q4</v>
      </c>
      <c r="BX37" s="9" t="str">
        <f t="shared" si="50"/>
        <v>Q4</v>
      </c>
      <c r="BY37" s="9" t="str">
        <f t="shared" si="50"/>
        <v>Q4</v>
      </c>
      <c r="BZ37" s="9" t="str">
        <f t="shared" si="50"/>
        <v>Q1</v>
      </c>
      <c r="CA37" s="9" t="str">
        <f t="shared" si="50"/>
        <v>Q1</v>
      </c>
      <c r="CB37" s="9" t="str">
        <f t="shared" si="50"/>
        <v>Q1</v>
      </c>
      <c r="CC37" s="9" t="str">
        <f t="shared" si="50"/>
        <v>Q2</v>
      </c>
      <c r="CD37" s="9" t="str">
        <f t="shared" si="50"/>
        <v>Q2</v>
      </c>
      <c r="CE37" s="9" t="str">
        <f t="shared" si="50"/>
        <v>Q2</v>
      </c>
      <c r="CF37" s="9" t="str">
        <f t="shared" si="50"/>
        <v>Q3</v>
      </c>
      <c r="CG37" s="9" t="str">
        <f t="shared" si="50"/>
        <v>Q3</v>
      </c>
      <c r="CH37" s="9" t="str">
        <f t="shared" si="50"/>
        <v>Q3</v>
      </c>
      <c r="CI37" s="9" t="str">
        <f t="shared" si="50"/>
        <v>Q4</v>
      </c>
      <c r="CJ37" s="9" t="str">
        <f t="shared" si="50"/>
        <v>Q4</v>
      </c>
      <c r="CK37" s="9" t="str">
        <f t="shared" si="50"/>
        <v>Q4</v>
      </c>
    </row>
    <row r="38" spans="2:89" ht="14.25" hidden="1" outlineLevel="1" x14ac:dyDescent="0.35">
      <c r="B38" s="5"/>
      <c r="C38" s="9">
        <f>YEAR(C39)</f>
        <v>2021</v>
      </c>
      <c r="D38" s="9">
        <f>YEAR(D39)</f>
        <v>2022</v>
      </c>
      <c r="E38" s="9">
        <f>YEAR(E39)</f>
        <v>2023</v>
      </c>
      <c r="F38" s="9">
        <f>YEAR(F39)</f>
        <v>2024</v>
      </c>
      <c r="G38" s="11">
        <f>YEAR(G39)</f>
        <v>2025</v>
      </c>
      <c r="H38" s="8"/>
      <c r="I38" s="9">
        <f>YEAR(I39)</f>
        <v>2021</v>
      </c>
      <c r="J38" s="9">
        <f t="shared" ref="J38:CD38" si="51">YEAR(J39)</f>
        <v>2021</v>
      </c>
      <c r="K38" s="9">
        <f t="shared" si="51"/>
        <v>2021</v>
      </c>
      <c r="L38" s="9">
        <f t="shared" si="51"/>
        <v>2021</v>
      </c>
      <c r="M38" s="9">
        <f t="shared" si="51"/>
        <v>2022</v>
      </c>
      <c r="N38" s="9">
        <f t="shared" si="51"/>
        <v>2022</v>
      </c>
      <c r="O38" s="9">
        <f t="shared" si="51"/>
        <v>2022</v>
      </c>
      <c r="P38" s="9">
        <f t="shared" si="51"/>
        <v>2022</v>
      </c>
      <c r="Q38" s="9">
        <f t="shared" si="51"/>
        <v>2023</v>
      </c>
      <c r="R38" s="9">
        <f t="shared" si="51"/>
        <v>2023</v>
      </c>
      <c r="S38" s="9">
        <f t="shared" si="51"/>
        <v>2023</v>
      </c>
      <c r="T38" s="9">
        <f t="shared" si="51"/>
        <v>2023</v>
      </c>
      <c r="U38" s="9">
        <f t="shared" si="51"/>
        <v>2024</v>
      </c>
      <c r="V38" s="9">
        <f t="shared" si="51"/>
        <v>2024</v>
      </c>
      <c r="W38" s="9">
        <f t="shared" si="51"/>
        <v>2024</v>
      </c>
      <c r="X38" s="9">
        <f t="shared" si="51"/>
        <v>2024</v>
      </c>
      <c r="Y38" s="9">
        <f t="shared" si="51"/>
        <v>2025</v>
      </c>
      <c r="Z38" s="9">
        <f t="shared" si="51"/>
        <v>2025</v>
      </c>
      <c r="AA38" s="9">
        <f t="shared" si="51"/>
        <v>2025</v>
      </c>
      <c r="AB38" s="9">
        <f t="shared" si="51"/>
        <v>2025</v>
      </c>
      <c r="AC38" s="10"/>
      <c r="AD38" s="9">
        <f t="shared" si="51"/>
        <v>2021</v>
      </c>
      <c r="AE38" s="9">
        <f t="shared" si="51"/>
        <v>2021</v>
      </c>
      <c r="AF38" s="9">
        <f t="shared" si="51"/>
        <v>2021</v>
      </c>
      <c r="AG38" s="9">
        <f t="shared" si="51"/>
        <v>2021</v>
      </c>
      <c r="AH38" s="9">
        <f t="shared" si="51"/>
        <v>2021</v>
      </c>
      <c r="AI38" s="9">
        <f t="shared" si="51"/>
        <v>2021</v>
      </c>
      <c r="AJ38" s="9">
        <f t="shared" si="51"/>
        <v>2021</v>
      </c>
      <c r="AK38" s="9">
        <f t="shared" si="51"/>
        <v>2021</v>
      </c>
      <c r="AL38" s="9">
        <f t="shared" si="51"/>
        <v>2021</v>
      </c>
      <c r="AM38" s="9">
        <f t="shared" si="51"/>
        <v>2021</v>
      </c>
      <c r="AN38" s="9">
        <f t="shared" si="51"/>
        <v>2021</v>
      </c>
      <c r="AO38" s="9">
        <f t="shared" si="51"/>
        <v>2021</v>
      </c>
      <c r="AP38" s="9">
        <f t="shared" si="51"/>
        <v>2022</v>
      </c>
      <c r="AQ38" s="9">
        <f t="shared" si="51"/>
        <v>2022</v>
      </c>
      <c r="AR38" s="9">
        <f t="shared" si="51"/>
        <v>2022</v>
      </c>
      <c r="AS38" s="9">
        <f t="shared" si="51"/>
        <v>2022</v>
      </c>
      <c r="AT38" s="9">
        <f t="shared" si="51"/>
        <v>2022</v>
      </c>
      <c r="AU38" s="9">
        <f t="shared" si="51"/>
        <v>2022</v>
      </c>
      <c r="AV38" s="9">
        <f t="shared" si="51"/>
        <v>2022</v>
      </c>
      <c r="AW38" s="9">
        <f t="shared" si="51"/>
        <v>2022</v>
      </c>
      <c r="AX38" s="9">
        <f t="shared" si="51"/>
        <v>2022</v>
      </c>
      <c r="AY38" s="9">
        <f t="shared" si="51"/>
        <v>2022</v>
      </c>
      <c r="AZ38" s="9">
        <f t="shared" si="51"/>
        <v>2022</v>
      </c>
      <c r="BA38" s="9">
        <f t="shared" si="51"/>
        <v>2022</v>
      </c>
      <c r="BB38" s="9">
        <f t="shared" si="51"/>
        <v>2023</v>
      </c>
      <c r="BC38" s="9">
        <f t="shared" si="51"/>
        <v>2023</v>
      </c>
      <c r="BD38" s="9">
        <f t="shared" si="51"/>
        <v>2023</v>
      </c>
      <c r="BE38" s="9">
        <f t="shared" si="51"/>
        <v>2023</v>
      </c>
      <c r="BF38" s="9">
        <f t="shared" si="51"/>
        <v>2023</v>
      </c>
      <c r="BG38" s="9">
        <f t="shared" si="51"/>
        <v>2023</v>
      </c>
      <c r="BH38" s="9">
        <f t="shared" si="51"/>
        <v>2023</v>
      </c>
      <c r="BI38" s="9">
        <f t="shared" si="51"/>
        <v>2023</v>
      </c>
      <c r="BJ38" s="9">
        <f t="shared" si="51"/>
        <v>2023</v>
      </c>
      <c r="BK38" s="9">
        <f t="shared" si="51"/>
        <v>2023</v>
      </c>
      <c r="BL38" s="9">
        <f t="shared" si="51"/>
        <v>2023</v>
      </c>
      <c r="BM38" s="9">
        <f t="shared" si="51"/>
        <v>2023</v>
      </c>
      <c r="BN38" s="9">
        <f t="shared" si="51"/>
        <v>2024</v>
      </c>
      <c r="BO38" s="9">
        <f t="shared" si="51"/>
        <v>2024</v>
      </c>
      <c r="BP38" s="9">
        <f t="shared" si="51"/>
        <v>2024</v>
      </c>
      <c r="BQ38" s="9">
        <f t="shared" si="51"/>
        <v>2024</v>
      </c>
      <c r="BR38" s="9">
        <f t="shared" si="51"/>
        <v>2024</v>
      </c>
      <c r="BS38" s="9">
        <f t="shared" si="51"/>
        <v>2024</v>
      </c>
      <c r="BT38" s="9">
        <f t="shared" si="51"/>
        <v>2024</v>
      </c>
      <c r="BU38" s="9">
        <f t="shared" si="51"/>
        <v>2024</v>
      </c>
      <c r="BV38" s="9">
        <f t="shared" si="51"/>
        <v>2024</v>
      </c>
      <c r="BW38" s="9">
        <f t="shared" si="51"/>
        <v>2024</v>
      </c>
      <c r="BX38" s="9">
        <f t="shared" si="51"/>
        <v>2024</v>
      </c>
      <c r="BY38" s="9">
        <f t="shared" si="51"/>
        <v>2024</v>
      </c>
      <c r="BZ38" s="9">
        <f t="shared" si="51"/>
        <v>2025</v>
      </c>
      <c r="CA38" s="9">
        <f t="shared" si="51"/>
        <v>2025</v>
      </c>
      <c r="CB38" s="9">
        <f t="shared" si="51"/>
        <v>2025</v>
      </c>
      <c r="CC38" s="9">
        <f t="shared" si="51"/>
        <v>2025</v>
      </c>
      <c r="CD38" s="9">
        <f t="shared" si="51"/>
        <v>2025</v>
      </c>
      <c r="CE38" s="9">
        <f t="shared" ref="CE38:CK38" si="52">YEAR(CE39)</f>
        <v>2025</v>
      </c>
      <c r="CF38" s="9">
        <f t="shared" si="52"/>
        <v>2025</v>
      </c>
      <c r="CG38" s="9">
        <f t="shared" si="52"/>
        <v>2025</v>
      </c>
      <c r="CH38" s="9">
        <f t="shared" si="52"/>
        <v>2025</v>
      </c>
      <c r="CI38" s="9">
        <f t="shared" si="52"/>
        <v>2025</v>
      </c>
      <c r="CJ38" s="9">
        <f t="shared" si="52"/>
        <v>2025</v>
      </c>
      <c r="CK38" s="9">
        <f t="shared" si="52"/>
        <v>2025</v>
      </c>
    </row>
    <row r="39" spans="2:89" ht="14.25" collapsed="1" x14ac:dyDescent="0.35">
      <c r="B39" s="5" t="s">
        <v>52</v>
      </c>
      <c r="C39" s="12">
        <v>44561</v>
      </c>
      <c r="D39" s="12">
        <f>EOMONTH(C39,12)</f>
        <v>44926</v>
      </c>
      <c r="E39" s="12">
        <f>EOMONTH(D39,12)</f>
        <v>45291</v>
      </c>
      <c r="F39" s="12">
        <f>EOMONTH(E39,12)</f>
        <v>45657</v>
      </c>
      <c r="G39" s="13">
        <f>+G8</f>
        <v>46022</v>
      </c>
      <c r="H39" s="8"/>
      <c r="I39" s="12">
        <f>+I8</f>
        <v>44286</v>
      </c>
      <c r="J39" s="12">
        <f t="shared" ref="J39:BU39" si="53">+J8</f>
        <v>44377</v>
      </c>
      <c r="K39" s="12">
        <f t="shared" si="53"/>
        <v>44469</v>
      </c>
      <c r="L39" s="12">
        <f t="shared" si="53"/>
        <v>44561</v>
      </c>
      <c r="M39" s="12">
        <f t="shared" si="53"/>
        <v>44651</v>
      </c>
      <c r="N39" s="12">
        <f t="shared" si="53"/>
        <v>44742</v>
      </c>
      <c r="O39" s="12">
        <f t="shared" si="53"/>
        <v>44834</v>
      </c>
      <c r="P39" s="12">
        <f t="shared" si="53"/>
        <v>44926</v>
      </c>
      <c r="Q39" s="12">
        <f t="shared" si="53"/>
        <v>45016</v>
      </c>
      <c r="R39" s="12">
        <f t="shared" si="53"/>
        <v>45107</v>
      </c>
      <c r="S39" s="12">
        <f t="shared" si="53"/>
        <v>45199</v>
      </c>
      <c r="T39" s="12">
        <f t="shared" si="53"/>
        <v>45291</v>
      </c>
      <c r="U39" s="12">
        <f t="shared" si="53"/>
        <v>45382</v>
      </c>
      <c r="V39" s="12">
        <f t="shared" si="53"/>
        <v>45473</v>
      </c>
      <c r="W39" s="12">
        <f t="shared" si="53"/>
        <v>45565</v>
      </c>
      <c r="X39" s="12">
        <f t="shared" si="53"/>
        <v>45657</v>
      </c>
      <c r="Y39" s="12">
        <f t="shared" si="53"/>
        <v>45747</v>
      </c>
      <c r="Z39" s="12">
        <f t="shared" si="53"/>
        <v>45838</v>
      </c>
      <c r="AA39" s="12">
        <f t="shared" si="53"/>
        <v>45930</v>
      </c>
      <c r="AB39" s="12">
        <f t="shared" si="53"/>
        <v>46022</v>
      </c>
      <c r="AC39" s="8"/>
      <c r="AD39" s="12">
        <f t="shared" si="53"/>
        <v>44227</v>
      </c>
      <c r="AE39" s="12">
        <f t="shared" si="53"/>
        <v>44255</v>
      </c>
      <c r="AF39" s="12">
        <f t="shared" si="53"/>
        <v>44286</v>
      </c>
      <c r="AG39" s="12">
        <f t="shared" si="53"/>
        <v>44316</v>
      </c>
      <c r="AH39" s="12">
        <f t="shared" si="53"/>
        <v>44347</v>
      </c>
      <c r="AI39" s="12">
        <f t="shared" si="53"/>
        <v>44377</v>
      </c>
      <c r="AJ39" s="12">
        <f t="shared" si="53"/>
        <v>44408</v>
      </c>
      <c r="AK39" s="12">
        <f t="shared" si="53"/>
        <v>44439</v>
      </c>
      <c r="AL39" s="12">
        <f t="shared" si="53"/>
        <v>44469</v>
      </c>
      <c r="AM39" s="12">
        <f t="shared" si="53"/>
        <v>44500</v>
      </c>
      <c r="AN39" s="12">
        <f t="shared" si="53"/>
        <v>44530</v>
      </c>
      <c r="AO39" s="12">
        <f t="shared" si="53"/>
        <v>44561</v>
      </c>
      <c r="AP39" s="12">
        <f t="shared" si="53"/>
        <v>44592</v>
      </c>
      <c r="AQ39" s="12">
        <f t="shared" si="53"/>
        <v>44620</v>
      </c>
      <c r="AR39" s="12">
        <f t="shared" si="53"/>
        <v>44651</v>
      </c>
      <c r="AS39" s="12">
        <f t="shared" si="53"/>
        <v>44681</v>
      </c>
      <c r="AT39" s="12">
        <f t="shared" si="53"/>
        <v>44712</v>
      </c>
      <c r="AU39" s="12">
        <f t="shared" si="53"/>
        <v>44742</v>
      </c>
      <c r="AV39" s="12">
        <f t="shared" si="53"/>
        <v>44773</v>
      </c>
      <c r="AW39" s="12">
        <f t="shared" si="53"/>
        <v>44804</v>
      </c>
      <c r="AX39" s="12">
        <f t="shared" si="53"/>
        <v>44834</v>
      </c>
      <c r="AY39" s="12">
        <f t="shared" si="53"/>
        <v>44865</v>
      </c>
      <c r="AZ39" s="12">
        <f t="shared" si="53"/>
        <v>44895</v>
      </c>
      <c r="BA39" s="12">
        <f t="shared" si="53"/>
        <v>44926</v>
      </c>
      <c r="BB39" s="12">
        <f t="shared" si="53"/>
        <v>44957</v>
      </c>
      <c r="BC39" s="12">
        <f t="shared" si="53"/>
        <v>44985</v>
      </c>
      <c r="BD39" s="12">
        <f t="shared" si="53"/>
        <v>45016</v>
      </c>
      <c r="BE39" s="12">
        <f t="shared" si="53"/>
        <v>45046</v>
      </c>
      <c r="BF39" s="12">
        <f t="shared" si="53"/>
        <v>45077</v>
      </c>
      <c r="BG39" s="12">
        <f t="shared" si="53"/>
        <v>45107</v>
      </c>
      <c r="BH39" s="12">
        <f t="shared" si="53"/>
        <v>45138</v>
      </c>
      <c r="BI39" s="12">
        <f t="shared" si="53"/>
        <v>45169</v>
      </c>
      <c r="BJ39" s="12">
        <f t="shared" si="53"/>
        <v>45199</v>
      </c>
      <c r="BK39" s="12">
        <f t="shared" si="53"/>
        <v>45230</v>
      </c>
      <c r="BL39" s="12">
        <f t="shared" si="53"/>
        <v>45260</v>
      </c>
      <c r="BM39" s="12">
        <f t="shared" si="53"/>
        <v>45291</v>
      </c>
      <c r="BN39" s="12">
        <f t="shared" si="53"/>
        <v>45322</v>
      </c>
      <c r="BO39" s="12">
        <f t="shared" si="53"/>
        <v>45351</v>
      </c>
      <c r="BP39" s="12">
        <f t="shared" si="53"/>
        <v>45382</v>
      </c>
      <c r="BQ39" s="12">
        <f t="shared" si="53"/>
        <v>45412</v>
      </c>
      <c r="BR39" s="12">
        <f t="shared" si="53"/>
        <v>45443</v>
      </c>
      <c r="BS39" s="12">
        <f t="shared" si="53"/>
        <v>45473</v>
      </c>
      <c r="BT39" s="12">
        <f t="shared" si="53"/>
        <v>45504</v>
      </c>
      <c r="BU39" s="12">
        <f t="shared" si="53"/>
        <v>45535</v>
      </c>
      <c r="BV39" s="12">
        <f t="shared" ref="BV39:CK39" si="54">+BV8</f>
        <v>45565</v>
      </c>
      <c r="BW39" s="12">
        <f t="shared" si="54"/>
        <v>45596</v>
      </c>
      <c r="BX39" s="12">
        <f t="shared" si="54"/>
        <v>45626</v>
      </c>
      <c r="BY39" s="12">
        <f t="shared" si="54"/>
        <v>45657</v>
      </c>
      <c r="BZ39" s="12">
        <f t="shared" si="54"/>
        <v>45688</v>
      </c>
      <c r="CA39" s="12">
        <f t="shared" si="54"/>
        <v>45716</v>
      </c>
      <c r="CB39" s="12">
        <f t="shared" si="54"/>
        <v>45747</v>
      </c>
      <c r="CC39" s="12">
        <f t="shared" si="54"/>
        <v>45777</v>
      </c>
      <c r="CD39" s="12">
        <f t="shared" si="54"/>
        <v>45808</v>
      </c>
      <c r="CE39" s="12">
        <f t="shared" si="54"/>
        <v>45838</v>
      </c>
      <c r="CF39" s="12">
        <f t="shared" si="54"/>
        <v>45869</v>
      </c>
      <c r="CG39" s="12">
        <f t="shared" si="54"/>
        <v>45900</v>
      </c>
      <c r="CH39" s="12">
        <f t="shared" si="54"/>
        <v>45930</v>
      </c>
      <c r="CI39" s="12">
        <f t="shared" si="54"/>
        <v>45961</v>
      </c>
      <c r="CJ39" s="12">
        <f t="shared" si="54"/>
        <v>45991</v>
      </c>
      <c r="CK39" s="12">
        <f t="shared" si="54"/>
        <v>46022</v>
      </c>
    </row>
    <row r="41" spans="2:89" x14ac:dyDescent="0.2">
      <c r="B41" s="37" t="s">
        <v>29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spans="2:89" x14ac:dyDescent="0.2">
      <c r="B42" s="1" t="s">
        <v>19</v>
      </c>
      <c r="C42" s="15">
        <f>SUM(C10:C11)</f>
        <v>3804300.8425263474</v>
      </c>
      <c r="D42" s="15">
        <f ca="1">SUM(D10:D11)</f>
        <v>1506619.1662464873</v>
      </c>
      <c r="E42" s="15">
        <f ca="1">SUM(E10:E11)</f>
        <v>2489183.8150079926</v>
      </c>
      <c r="F42" s="15">
        <f ca="1">SUM(F10:F11)</f>
        <v>4069234.6766608376</v>
      </c>
      <c r="G42" s="15">
        <f ca="1">SUM(G10:G11)</f>
        <v>4046318.562501993</v>
      </c>
      <c r="I42" s="15">
        <f t="shared" ref="I42:AB42" si="55">SUM(I10:I11)</f>
        <v>3013902.6862470522</v>
      </c>
      <c r="J42" s="15">
        <f t="shared" si="55"/>
        <v>275387.29936150968</v>
      </c>
      <c r="K42" s="15">
        <f t="shared" si="55"/>
        <v>272882.00930946111</v>
      </c>
      <c r="L42" s="15">
        <f t="shared" si="55"/>
        <v>242128.84760832449</v>
      </c>
      <c r="M42" s="15">
        <f t="shared" si="55"/>
        <v>272836.27032791753</v>
      </c>
      <c r="N42" s="15">
        <f t="shared" si="55"/>
        <v>413939.75502665021</v>
      </c>
      <c r="O42" s="15">
        <f t="shared" si="55"/>
        <v>387422.02654826688</v>
      </c>
      <c r="P42" s="15">
        <f t="shared" si="55"/>
        <v>432421.11434365262</v>
      </c>
      <c r="Q42" s="15">
        <f t="shared" si="55"/>
        <v>577644.58022547199</v>
      </c>
      <c r="R42" s="15">
        <f t="shared" si="55"/>
        <v>570626.20383511973</v>
      </c>
      <c r="S42" s="15">
        <f t="shared" si="55"/>
        <v>602566.1548103895</v>
      </c>
      <c r="T42" s="15">
        <f t="shared" si="55"/>
        <v>738346.87613701122</v>
      </c>
      <c r="U42" s="15">
        <f t="shared" si="55"/>
        <v>937753.9296066215</v>
      </c>
      <c r="V42" s="15">
        <f t="shared" si="55"/>
        <v>973487.42064694222</v>
      </c>
      <c r="W42" s="15">
        <f t="shared" si="55"/>
        <v>987396.63319346006</v>
      </c>
      <c r="X42" s="15">
        <f t="shared" si="55"/>
        <v>1170596.6932138142</v>
      </c>
      <c r="Y42" s="15">
        <f t="shared" si="55"/>
        <v>1435843.6628586419</v>
      </c>
      <c r="Z42" s="15">
        <f t="shared" si="55"/>
        <v>888821.45279566932</v>
      </c>
      <c r="AA42" s="15">
        <f t="shared" si="55"/>
        <v>703338.51620505995</v>
      </c>
      <c r="AB42" s="15">
        <f t="shared" si="55"/>
        <v>1018314.9306426225</v>
      </c>
      <c r="AD42" s="15">
        <f t="shared" ref="AD42:CK42" si="56">SUM(AD10:AD11)</f>
        <v>2782735.5899091433</v>
      </c>
      <c r="AE42" s="15">
        <f t="shared" si="56"/>
        <v>133483.83226456182</v>
      </c>
      <c r="AF42" s="15">
        <f t="shared" si="56"/>
        <v>97683.264073347294</v>
      </c>
      <c r="AG42" s="15">
        <f t="shared" si="56"/>
        <v>90766.071412157587</v>
      </c>
      <c r="AH42" s="15">
        <f t="shared" si="56"/>
        <v>52246.134959552794</v>
      </c>
      <c r="AI42" s="15">
        <f t="shared" si="56"/>
        <v>132375.09298979928</v>
      </c>
      <c r="AJ42" s="15">
        <f t="shared" si="56"/>
        <v>72905.142782211682</v>
      </c>
      <c r="AK42" s="15">
        <f t="shared" si="56"/>
        <v>106750.84306516891</v>
      </c>
      <c r="AL42" s="15">
        <f t="shared" si="56"/>
        <v>93226.023462080499</v>
      </c>
      <c r="AM42" s="15">
        <f t="shared" si="56"/>
        <v>73859.091549974866</v>
      </c>
      <c r="AN42" s="15">
        <f t="shared" si="56"/>
        <v>89520.071639152826</v>
      </c>
      <c r="AO42" s="15">
        <f t="shared" si="56"/>
        <v>78749.684419196798</v>
      </c>
      <c r="AP42" s="15">
        <f t="shared" si="56"/>
        <v>68210.995217686315</v>
      </c>
      <c r="AQ42" s="15">
        <f t="shared" si="56"/>
        <v>106165.38671076126</v>
      </c>
      <c r="AR42" s="15">
        <f t="shared" si="56"/>
        <v>98459.888399469928</v>
      </c>
      <c r="AS42" s="15">
        <f t="shared" si="56"/>
        <v>82413.516154007521</v>
      </c>
      <c r="AT42" s="15">
        <f t="shared" si="56"/>
        <v>145275.64464948757</v>
      </c>
      <c r="AU42" s="15">
        <f t="shared" si="56"/>
        <v>186250.59422315512</v>
      </c>
      <c r="AV42" s="15">
        <f t="shared" si="56"/>
        <v>125944.59777335959</v>
      </c>
      <c r="AW42" s="15">
        <f t="shared" si="56"/>
        <v>104996.86898265776</v>
      </c>
      <c r="AX42" s="15">
        <f t="shared" si="56"/>
        <v>156480.55979224958</v>
      </c>
      <c r="AY42" s="15">
        <f t="shared" si="56"/>
        <v>135341.98319865036</v>
      </c>
      <c r="AZ42" s="15">
        <f t="shared" si="56"/>
        <v>114941.76350474803</v>
      </c>
      <c r="BA42" s="15">
        <f t="shared" si="56"/>
        <v>182137.36764025429</v>
      </c>
      <c r="BB42" s="15">
        <f t="shared" si="56"/>
        <v>174406.15678896295</v>
      </c>
      <c r="BC42" s="15">
        <f t="shared" si="56"/>
        <v>210548.13592462274</v>
      </c>
      <c r="BD42" s="15">
        <f t="shared" si="56"/>
        <v>192690.28751188633</v>
      </c>
      <c r="BE42" s="15">
        <f t="shared" si="56"/>
        <v>223464.78705802563</v>
      </c>
      <c r="BF42" s="15">
        <f t="shared" si="56"/>
        <v>137372.58235972887</v>
      </c>
      <c r="BG42" s="15">
        <f t="shared" si="56"/>
        <v>209788.83441736523</v>
      </c>
      <c r="BH42" s="15">
        <f t="shared" si="56"/>
        <v>225080.57505858171</v>
      </c>
      <c r="BI42" s="15">
        <f t="shared" si="56"/>
        <v>204941.9774800142</v>
      </c>
      <c r="BJ42" s="15">
        <f t="shared" si="56"/>
        <v>172543.60227179356</v>
      </c>
      <c r="BK42" s="15">
        <f t="shared" si="56"/>
        <v>252341.24199368784</v>
      </c>
      <c r="BL42" s="15">
        <f t="shared" si="56"/>
        <v>246369.62471372477</v>
      </c>
      <c r="BM42" s="15">
        <f t="shared" si="56"/>
        <v>239636.00942959866</v>
      </c>
      <c r="BN42" s="15">
        <f t="shared" si="56"/>
        <v>309753.23647383752</v>
      </c>
      <c r="BO42" s="15">
        <f t="shared" si="56"/>
        <v>288873.50080242311</v>
      </c>
      <c r="BP42" s="15">
        <f t="shared" si="56"/>
        <v>339127.19233036099</v>
      </c>
      <c r="BQ42" s="15">
        <f t="shared" si="56"/>
        <v>335377.58720137615</v>
      </c>
      <c r="BR42" s="15">
        <f t="shared" si="56"/>
        <v>349555.27154048951</v>
      </c>
      <c r="BS42" s="15">
        <f t="shared" si="56"/>
        <v>288554.56190507649</v>
      </c>
      <c r="BT42" s="15">
        <f t="shared" si="56"/>
        <v>237301.61131238966</v>
      </c>
      <c r="BU42" s="15">
        <f t="shared" si="56"/>
        <v>368319.06884012104</v>
      </c>
      <c r="BV42" s="15">
        <f t="shared" si="56"/>
        <v>381775.9530409493</v>
      </c>
      <c r="BW42" s="15">
        <f t="shared" si="56"/>
        <v>226834.30546816293</v>
      </c>
      <c r="BX42" s="15">
        <f t="shared" si="56"/>
        <v>248734.99999646019</v>
      </c>
      <c r="BY42" s="15">
        <f t="shared" si="56"/>
        <v>695027.38774919102</v>
      </c>
      <c r="BZ42" s="15">
        <f t="shared" si="56"/>
        <v>327887.48753361322</v>
      </c>
      <c r="CA42" s="15">
        <f t="shared" si="56"/>
        <v>497708.19212218665</v>
      </c>
      <c r="CB42" s="15">
        <f t="shared" si="56"/>
        <v>610247.98320284206</v>
      </c>
      <c r="CC42" s="15">
        <f t="shared" si="56"/>
        <v>242894.10292837734</v>
      </c>
      <c r="CD42" s="15">
        <f t="shared" si="56"/>
        <v>263394.6348654427</v>
      </c>
      <c r="CE42" s="15">
        <f t="shared" si="56"/>
        <v>382532.71500184922</v>
      </c>
      <c r="CF42" s="15">
        <f t="shared" si="56"/>
        <v>139350.39053458773</v>
      </c>
      <c r="CG42" s="15">
        <f t="shared" si="56"/>
        <v>292189.22201409645</v>
      </c>
      <c r="CH42" s="15">
        <f t="shared" si="56"/>
        <v>271798.90365637571</v>
      </c>
      <c r="CI42" s="15">
        <f t="shared" si="56"/>
        <v>193513.93521290406</v>
      </c>
      <c r="CJ42" s="15">
        <f t="shared" si="56"/>
        <v>332290.81617186172</v>
      </c>
      <c r="CK42" s="15">
        <f t="shared" si="56"/>
        <v>492510.17925785668</v>
      </c>
    </row>
    <row r="43" spans="2:89" x14ac:dyDescent="0.2">
      <c r="B43" s="1" t="s">
        <v>30</v>
      </c>
      <c r="C43" s="19">
        <v>0.7049489013707021</v>
      </c>
      <c r="D43" s="19">
        <f>+'Industrial ARR Rollforward'!D43</f>
        <v>0.7251089528870226</v>
      </c>
      <c r="E43" s="19">
        <f>+'Industrial ARR Rollforward'!E43</f>
        <v>0.75651533814954353</v>
      </c>
      <c r="F43" s="19">
        <f>+'Industrial ARR Rollforward'!F43</f>
        <v>0.77942404848527902</v>
      </c>
      <c r="G43" s="19">
        <f>+'Industrial ARR Rollforward'!G43</f>
        <v>0.75533729119445414</v>
      </c>
      <c r="I43" s="19">
        <f t="shared" ref="I43:V43" si="57">AVERAGEIFS($AD43:$BT43,$AD$36:$BT$36,I$36)</f>
        <v>0.70331207968151865</v>
      </c>
      <c r="J43" s="19">
        <f t="shared" si="57"/>
        <v>0.75287295596299086</v>
      </c>
      <c r="K43" s="19">
        <f t="shared" si="57"/>
        <v>0.73170587888709049</v>
      </c>
      <c r="L43" s="19">
        <f t="shared" si="57"/>
        <v>0.76169227497839342</v>
      </c>
      <c r="M43" s="19">
        <f t="shared" si="57"/>
        <v>0.7243225788115214</v>
      </c>
      <c r="N43" s="19">
        <f t="shared" si="57"/>
        <v>0.70519993391823188</v>
      </c>
      <c r="O43" s="19">
        <f t="shared" si="57"/>
        <v>0.72702076424578721</v>
      </c>
      <c r="P43" s="19">
        <f t="shared" si="57"/>
        <v>0.73995139165318446</v>
      </c>
      <c r="Q43" s="19">
        <f t="shared" si="57"/>
        <v>0.73836284321703116</v>
      </c>
      <c r="R43" s="19">
        <f t="shared" si="57"/>
        <v>0.74495248653714297</v>
      </c>
      <c r="S43" s="19">
        <f t="shared" si="57"/>
        <v>0.7732335997420603</v>
      </c>
      <c r="T43" s="19">
        <f t="shared" si="57"/>
        <v>0.76305585377344176</v>
      </c>
      <c r="U43" s="19">
        <f t="shared" si="57"/>
        <v>0.77169855753517791</v>
      </c>
      <c r="V43" s="19">
        <f t="shared" si="57"/>
        <v>0.78066093031556516</v>
      </c>
      <c r="W43" s="19">
        <f>AVERAGEIFS($AD43:$BX43,$AD$36:$BX$36,W$36)</f>
        <v>0.77526965028011308</v>
      </c>
      <c r="X43" s="19">
        <f>AVERAGEIFS($AD43:$BY43,$AD$36:$BY$36,X$36)</f>
        <v>0.78768385083607717</v>
      </c>
      <c r="Y43" s="19">
        <f>AVERAGEIFS($AD43:$CL43,$AD$36:$CL$36,Y$36)</f>
        <v>0.76892265244335889</v>
      </c>
      <c r="Z43" s="19">
        <f>AVERAGEIFS($AD43:$CL43,$AD$36:$CL$36,Z$36)</f>
        <v>0.75446338327984608</v>
      </c>
      <c r="AA43" s="19">
        <f>AVERAGEIFS($AD43:$CL43,$AD$36:$CL$36,AA$36)</f>
        <v>0.75623831148209109</v>
      </c>
      <c r="AB43" s="19">
        <f>AVERAGEIFS($AD43:$CL43,$AD$36:$CL$36,AB$36)</f>
        <v>0.74171108725438339</v>
      </c>
      <c r="AD43" s="52">
        <f>+'Cons TrioMobil | Monthly'!O24</f>
        <v>0.66228422307246937</v>
      </c>
      <c r="AE43" s="52">
        <f>+'Cons TrioMobil | Monthly'!P24</f>
        <v>0.72075982459944221</v>
      </c>
      <c r="AF43" s="52">
        <f>+'Cons TrioMobil | Monthly'!Q24</f>
        <v>0.72689219137264438</v>
      </c>
      <c r="AG43" s="52">
        <f>+'Cons TrioMobil | Monthly'!R24</f>
        <v>0.7861254317440951</v>
      </c>
      <c r="AH43" s="52">
        <f>+'Cons TrioMobil | Monthly'!S24</f>
        <v>0.74211798812841345</v>
      </c>
      <c r="AI43" s="52">
        <f>+'Cons TrioMobil | Monthly'!T24</f>
        <v>0.73037544801646392</v>
      </c>
      <c r="AJ43" s="52">
        <f>+'Cons TrioMobil | Monthly'!U24</f>
        <v>0.74711520342619031</v>
      </c>
      <c r="AK43" s="52">
        <f>+'Cons TrioMobil | Monthly'!V24</f>
        <v>0.69718369928052437</v>
      </c>
      <c r="AL43" s="52">
        <f>+'Cons TrioMobil | Monthly'!W24</f>
        <v>0.750818733954557</v>
      </c>
      <c r="AM43" s="52">
        <f>+'Cons TrioMobil | Monthly'!X24</f>
        <v>0.74610675764552403</v>
      </c>
      <c r="AN43" s="52">
        <f>+'Cons TrioMobil | Monthly'!Y24</f>
        <v>0.77523697639748346</v>
      </c>
      <c r="AO43" s="52">
        <f>+'Cons TrioMobil | Monthly'!Z24</f>
        <v>0.76373309089217278</v>
      </c>
      <c r="AP43" s="52">
        <f>+'Cons TrioMobil | Monthly'!AA24</f>
        <v>0.75315365323485617</v>
      </c>
      <c r="AQ43" s="52">
        <f>+'Cons TrioMobil | Monthly'!AB24</f>
        <v>0.75473104132480562</v>
      </c>
      <c r="AR43" s="52">
        <f>+'Cons TrioMobil | Monthly'!AC24</f>
        <v>0.66508304187490264</v>
      </c>
      <c r="AS43" s="52">
        <f>+'Cons TrioMobil | Monthly'!AD24</f>
        <v>0.72528804187428475</v>
      </c>
      <c r="AT43" s="52">
        <f>+'Cons TrioMobil | Monthly'!AE24</f>
        <v>0.6791842928601235</v>
      </c>
      <c r="AU43" s="52">
        <f>+'Cons TrioMobil | Monthly'!AF24</f>
        <v>0.71112746702028717</v>
      </c>
      <c r="AV43" s="52">
        <f>+'Cons TrioMobil | Monthly'!AG24</f>
        <v>0.77478215030218134</v>
      </c>
      <c r="AW43" s="52">
        <f>+'Cons TrioMobil | Monthly'!AH24</f>
        <v>0.66019246818176236</v>
      </c>
      <c r="AX43" s="52">
        <f>+'Cons TrioMobil | Monthly'!AI24</f>
        <v>0.74608767425341826</v>
      </c>
      <c r="AY43" s="52">
        <f>+'Cons TrioMobil | Monthly'!AJ24</f>
        <v>0.7283522908375657</v>
      </c>
      <c r="AZ43" s="52">
        <f>+'Cons TrioMobil | Monthly'!AK24</f>
        <v>0.74554835337181491</v>
      </c>
      <c r="BA43" s="52">
        <f>+'Cons TrioMobil | Monthly'!AL24</f>
        <v>0.74595353075017268</v>
      </c>
      <c r="BB43" s="52">
        <f>+'Cons TrioMobil | Monthly'!AM24</f>
        <v>0.73415195441147341</v>
      </c>
      <c r="BC43" s="52">
        <f>+'Cons TrioMobil | Monthly'!AN24</f>
        <v>0.73805822504566665</v>
      </c>
      <c r="BD43" s="52">
        <f>+'Cons TrioMobil | Monthly'!AO24</f>
        <v>0.74287835019395343</v>
      </c>
      <c r="BE43" s="52">
        <f>+'Cons TrioMobil | Monthly'!AP24</f>
        <v>0.74184052363105912</v>
      </c>
      <c r="BF43" s="52">
        <f>+'Cons TrioMobil | Monthly'!AQ24</f>
        <v>0.73692621349929655</v>
      </c>
      <c r="BG43" s="52">
        <f>+'Cons TrioMobil | Monthly'!AR24</f>
        <v>0.75609072248107323</v>
      </c>
      <c r="BH43" s="52">
        <f>+'Cons TrioMobil | Monthly'!AS24</f>
        <v>0.76588999810104985</v>
      </c>
      <c r="BI43" s="52">
        <f>+'Cons TrioMobil | Monthly'!AT24</f>
        <v>0.77768458797986695</v>
      </c>
      <c r="BJ43" s="52">
        <f>+'Cons TrioMobil | Monthly'!AU24</f>
        <v>0.77612621314526409</v>
      </c>
      <c r="BK43" s="52">
        <f>+'Cons TrioMobil | Monthly'!AV24</f>
        <v>0.7843708311635853</v>
      </c>
      <c r="BL43" s="52">
        <f>+'Cons TrioMobil | Monthly'!AW24</f>
        <v>0.76460327175742471</v>
      </c>
      <c r="BM43" s="52">
        <f>+'Cons TrioMobil | Monthly'!AX24</f>
        <v>0.74019345839931516</v>
      </c>
      <c r="BN43" s="52">
        <f>+'Cons TrioMobil | Monthly'!AY24</f>
        <v>0.77859519710509717</v>
      </c>
      <c r="BO43" s="52">
        <f>+'Cons TrioMobil | Monthly'!AZ24</f>
        <v>0.76552201893571603</v>
      </c>
      <c r="BP43" s="52">
        <f>+'Cons TrioMobil | Monthly'!BA24</f>
        <v>0.77097845656472053</v>
      </c>
      <c r="BQ43" s="52">
        <f>+'Cons TrioMobil | Monthly'!BB24</f>
        <v>0.76688915751742559</v>
      </c>
      <c r="BR43" s="52">
        <f>+'Cons TrioMobil | Monthly'!BC24</f>
        <v>0.79054226341971412</v>
      </c>
      <c r="BS43" s="52">
        <f>+'Cons TrioMobil | Monthly'!BD24</f>
        <v>0.78455137000955577</v>
      </c>
      <c r="BT43" s="52">
        <f>+'Cons TrioMobil | Monthly'!BE24</f>
        <v>0.78058496472992267</v>
      </c>
      <c r="BU43" s="52">
        <f>+'Cons TrioMobil | Monthly'!BF24</f>
        <v>0.77716699340497086</v>
      </c>
      <c r="BV43" s="52">
        <f>+'Cons TrioMobil | Monthly'!BG24</f>
        <v>0.76805699270544592</v>
      </c>
      <c r="BW43" s="52">
        <f>+'Cons TrioMobil | Monthly'!BH24</f>
        <v>0.7930320455571056</v>
      </c>
      <c r="BX43" s="52">
        <f>+'Cons TrioMobil | Monthly'!BI24</f>
        <v>0.78376065931690697</v>
      </c>
      <c r="BY43" s="52">
        <f>+'Cons TrioMobil | Monthly'!BJ24</f>
        <v>0.78625884763421872</v>
      </c>
      <c r="BZ43" s="52">
        <f>+'Cons TrioMobil | Monthly'!BK24</f>
        <v>0.76590335595321235</v>
      </c>
      <c r="CA43" s="52">
        <f>+'Cons TrioMobil | Monthly'!BL24</f>
        <v>0.74765783669308428</v>
      </c>
      <c r="CB43" s="52">
        <f>+'Cons TrioMobil | Monthly'!BM24</f>
        <v>0.79320676468378015</v>
      </c>
      <c r="CC43" s="52">
        <f>+'Cons TrioMobil | Monthly'!BN24</f>
        <v>0.78978851461662869</v>
      </c>
      <c r="CD43" s="52">
        <f>+'Cons TrioMobil | Monthly'!BO24</f>
        <v>0.74941237919221459</v>
      </c>
      <c r="CE43" s="52">
        <f>+'Cons TrioMobil | Monthly'!BP24</f>
        <v>0.72418925603069484</v>
      </c>
      <c r="CF43" s="52">
        <f>+'Cons TrioMobil | Monthly'!BQ24</f>
        <v>0.75777729883529921</v>
      </c>
      <c r="CG43" s="52">
        <f>+'Cons TrioMobil | Monthly'!BR24</f>
        <v>0.76077253561431335</v>
      </c>
      <c r="CH43" s="52">
        <f>+'Cons TrioMobil | Monthly'!BS24</f>
        <v>0.7501650999966607</v>
      </c>
      <c r="CI43" s="52">
        <f>+'Cons TrioMobil | Monthly'!BT24</f>
        <v>0.75118361500633579</v>
      </c>
      <c r="CJ43" s="52">
        <f>+'Cons TrioMobil | Monthly'!BU24</f>
        <v>0.74437451352505146</v>
      </c>
      <c r="CK43" s="52">
        <f>+'Cons TrioMobil | Monthly'!BV24</f>
        <v>0.72957513323176282</v>
      </c>
    </row>
    <row r="44" spans="2:89" x14ac:dyDescent="0.2">
      <c r="B44" s="1" t="s">
        <v>31</v>
      </c>
      <c r="C44" s="53">
        <f>C43*C42</f>
        <v>2681837.6994225848</v>
      </c>
      <c r="D44" s="53">
        <f t="shared" ref="D44:G44" ca="1" si="58">D43*D42</f>
        <v>1092463.0460365093</v>
      </c>
      <c r="E44" s="53">
        <f t="shared" ca="1" si="58"/>
        <v>1883105.7355271422</v>
      </c>
      <c r="F44" s="53">
        <f t="shared" ca="1" si="58"/>
        <v>3171659.3659196752</v>
      </c>
      <c r="G44" s="53">
        <f t="shared" ca="1" si="58"/>
        <v>3056335.3023100928</v>
      </c>
      <c r="I44" s="53">
        <f>I43*I42</f>
        <v>2119714.1662221299</v>
      </c>
      <c r="J44" s="53">
        <f t="shared" ref="J44:AB44" si="59">J43*J42</f>
        <v>207331.65010496485</v>
      </c>
      <c r="K44" s="53">
        <f t="shared" si="59"/>
        <v>199669.37045425444</v>
      </c>
      <c r="L44" s="53">
        <f t="shared" si="59"/>
        <v>184427.67277268143</v>
      </c>
      <c r="M44" s="53">
        <f t="shared" si="59"/>
        <v>197621.4709172346</v>
      </c>
      <c r="N44" s="53">
        <f t="shared" si="59"/>
        <v>291910.2878909228</v>
      </c>
      <c r="O44" s="53">
        <f t="shared" si="59"/>
        <v>281663.85782677267</v>
      </c>
      <c r="P44" s="53">
        <f t="shared" si="59"/>
        <v>319970.60533880658</v>
      </c>
      <c r="Q44" s="53">
        <f t="shared" si="59"/>
        <v>426511.29462418793</v>
      </c>
      <c r="R44" s="53">
        <f t="shared" si="59"/>
        <v>425089.40943022305</v>
      </c>
      <c r="S44" s="53">
        <f t="shared" si="59"/>
        <v>465924.39696676907</v>
      </c>
      <c r="T44" s="53">
        <f t="shared" si="59"/>
        <v>563399.90595168073</v>
      </c>
      <c r="U44" s="53">
        <f t="shared" si="59"/>
        <v>723663.3548003746</v>
      </c>
      <c r="V44" s="53">
        <f t="shared" si="59"/>
        <v>759963.59545274184</v>
      </c>
      <c r="W44" s="53">
        <f t="shared" si="59"/>
        <v>765498.64250365482</v>
      </c>
      <c r="X44" s="53">
        <f t="shared" si="59"/>
        <v>922060.11108663515</v>
      </c>
      <c r="Y44" s="53">
        <f t="shared" si="59"/>
        <v>1104052.7177392549</v>
      </c>
      <c r="Z44" s="53">
        <f t="shared" si="59"/>
        <v>670583.24040792871</v>
      </c>
      <c r="AA44" s="53">
        <f t="shared" si="59"/>
        <v>531891.5318952339</v>
      </c>
      <c r="AB44" s="53">
        <f t="shared" si="59"/>
        <v>755295.47437431151</v>
      </c>
      <c r="AD44" s="53">
        <f>AD43*AD42</f>
        <v>1842961.8781790866</v>
      </c>
      <c r="AE44" s="53">
        <f t="shared" ref="AE44:CK44" si="60">AE43*AE42</f>
        <v>96209.783529866938</v>
      </c>
      <c r="AF44" s="53">
        <f t="shared" si="60"/>
        <v>71005.201882708119</v>
      </c>
      <c r="AG44" s="53">
        <f t="shared" si="60"/>
        <v>71353.517076597753</v>
      </c>
      <c r="AH44" s="53">
        <f t="shared" si="60"/>
        <v>38772.79656366889</v>
      </c>
      <c r="AI44" s="53">
        <f t="shared" si="60"/>
        <v>96683.517848645715</v>
      </c>
      <c r="AJ44" s="53">
        <f t="shared" si="60"/>
        <v>54468.540580547531</v>
      </c>
      <c r="AK44" s="53">
        <f t="shared" si="60"/>
        <v>74424.947669489178</v>
      </c>
      <c r="AL44" s="53">
        <f t="shared" si="60"/>
        <v>69995.844907417108</v>
      </c>
      <c r="AM44" s="53">
        <f t="shared" si="60"/>
        <v>55106.767318995669</v>
      </c>
      <c r="AN44" s="53">
        <f t="shared" si="60"/>
        <v>69399.269664422944</v>
      </c>
      <c r="AO44" s="53">
        <f t="shared" si="60"/>
        <v>60143.73988825635</v>
      </c>
      <c r="AP44" s="53">
        <f t="shared" si="60"/>
        <v>51373.360238985755</v>
      </c>
      <c r="AQ44" s="53">
        <f t="shared" si="60"/>
        <v>80126.312864863532</v>
      </c>
      <c r="AR44" s="53">
        <f t="shared" si="60"/>
        <v>65484.002079382895</v>
      </c>
      <c r="AS44" s="53">
        <f t="shared" si="60"/>
        <v>59773.53775531485</v>
      </c>
      <c r="AT44" s="53">
        <f t="shared" si="60"/>
        <v>98668.9359810608</v>
      </c>
      <c r="AU44" s="53">
        <f t="shared" si="60"/>
        <v>132447.91330093562</v>
      </c>
      <c r="AV44" s="53">
        <f t="shared" si="60"/>
        <v>97579.62628178687</v>
      </c>
      <c r="AW44" s="53">
        <f t="shared" si="60"/>
        <v>69318.142085017957</v>
      </c>
      <c r="AX44" s="53">
        <f t="shared" si="60"/>
        <v>116748.21692127244</v>
      </c>
      <c r="AY44" s="53">
        <f t="shared" si="60"/>
        <v>98576.64350923631</v>
      </c>
      <c r="AZ44" s="53">
        <f t="shared" si="60"/>
        <v>85694.642514617459</v>
      </c>
      <c r="BA44" s="53">
        <f t="shared" si="60"/>
        <v>135866.01247278994</v>
      </c>
      <c r="BB44" s="53">
        <f t="shared" si="60"/>
        <v>128040.62086801101</v>
      </c>
      <c r="BC44" s="53">
        <f t="shared" si="60"/>
        <v>155396.78348720082</v>
      </c>
      <c r="BD44" s="53">
        <f t="shared" si="60"/>
        <v>143145.44288522867</v>
      </c>
      <c r="BE44" s="53">
        <f t="shared" si="60"/>
        <v>165775.23464422885</v>
      </c>
      <c r="BF44" s="53">
        <f t="shared" si="60"/>
        <v>101233.45695697525</v>
      </c>
      <c r="BG44" s="53">
        <f t="shared" si="60"/>
        <v>158619.39138308793</v>
      </c>
      <c r="BH44" s="53">
        <f t="shared" si="60"/>
        <v>172386.96120420037</v>
      </c>
      <c r="BI44" s="53">
        <f t="shared" si="60"/>
        <v>159380.21731632401</v>
      </c>
      <c r="BJ44" s="53">
        <f t="shared" si="60"/>
        <v>133915.61263364973</v>
      </c>
      <c r="BK44" s="53">
        <f t="shared" si="60"/>
        <v>197929.10971944034</v>
      </c>
      <c r="BL44" s="53">
        <f t="shared" si="60"/>
        <v>188375.02111776284</v>
      </c>
      <c r="BM44" s="53">
        <f t="shared" si="60"/>
        <v>177377.00657670552</v>
      </c>
      <c r="BN44" s="53">
        <f t="shared" si="60"/>
        <v>241172.3822062893</v>
      </c>
      <c r="BO44" s="53">
        <f t="shared" si="60"/>
        <v>221139.02555129913</v>
      </c>
      <c r="BP44" s="53">
        <f t="shared" si="60"/>
        <v>261459.75932198885</v>
      </c>
      <c r="BQ44" s="53">
        <f t="shared" si="60"/>
        <v>257197.43529909028</v>
      </c>
      <c r="BR44" s="53">
        <f t="shared" si="60"/>
        <v>276338.21555391134</v>
      </c>
      <c r="BS44" s="53">
        <f t="shared" si="60"/>
        <v>226385.87686513492</v>
      </c>
      <c r="BT44" s="53">
        <f t="shared" si="60"/>
        <v>185234.06989663551</v>
      </c>
      <c r="BU44" s="53">
        <f t="shared" si="60"/>
        <v>286245.42334419535</v>
      </c>
      <c r="BV44" s="53">
        <f t="shared" si="60"/>
        <v>293225.69037988706</v>
      </c>
      <c r="BW44" s="53">
        <f t="shared" si="60"/>
        <v>179886.8732679426</v>
      </c>
      <c r="BX44" s="53">
        <f t="shared" si="60"/>
        <v>194948.7075924165</v>
      </c>
      <c r="BY44" s="53">
        <f t="shared" si="60"/>
        <v>546471.43296590028</v>
      </c>
      <c r="BZ44" s="53">
        <f t="shared" si="60"/>
        <v>251130.12707706145</v>
      </c>
      <c r="CA44" s="53">
        <f t="shared" si="60"/>
        <v>372115.43022650003</v>
      </c>
      <c r="CB44" s="53">
        <f t="shared" si="60"/>
        <v>484052.82841112814</v>
      </c>
      <c r="CC44" s="53">
        <f t="shared" si="60"/>
        <v>191834.97276094166</v>
      </c>
      <c r="CD44" s="53">
        <f t="shared" si="60"/>
        <v>197391.19998097606</v>
      </c>
      <c r="CE44" s="53">
        <f t="shared" si="60"/>
        <v>277026.08228459099</v>
      </c>
      <c r="CF44" s="53">
        <f t="shared" si="60"/>
        <v>105596.56253094393</v>
      </c>
      <c r="CG44" s="53">
        <f t="shared" si="60"/>
        <v>222289.5353108377</v>
      </c>
      <c r="CH44" s="53">
        <f t="shared" si="60"/>
        <v>203894.05174036784</v>
      </c>
      <c r="CI44" s="53">
        <f t="shared" si="60"/>
        <v>145364.49740733113</v>
      </c>
      <c r="CJ44" s="53">
        <f t="shared" si="60"/>
        <v>247348.81463677186</v>
      </c>
      <c r="CK44" s="53">
        <f t="shared" si="60"/>
        <v>359323.17965005018</v>
      </c>
    </row>
    <row r="46" spans="2:89" x14ac:dyDescent="0.2">
      <c r="B46" s="1" t="s">
        <v>24</v>
      </c>
      <c r="C46" s="19">
        <f>C30</f>
        <v>0.84472440944881888</v>
      </c>
      <c r="D46" s="19">
        <f ca="1">D30</f>
        <v>0.87607655502392345</v>
      </c>
      <c r="E46" s="19">
        <f ca="1">E30</f>
        <v>0.87763298821849345</v>
      </c>
      <c r="F46" s="19">
        <f ca="1">F30</f>
        <v>0.80654229491438789</v>
      </c>
      <c r="G46" s="19">
        <f ca="1">G30</f>
        <v>0.747355057130766</v>
      </c>
      <c r="I46" s="19"/>
      <c r="J46" s="19">
        <f t="shared" ref="J46:AB46" si="61">J30</f>
        <v>0.83218675989624447</v>
      </c>
      <c r="K46" s="19">
        <f t="shared" si="61"/>
        <v>0.81236005373936404</v>
      </c>
      <c r="L46" s="19">
        <f t="shared" si="61"/>
        <v>0.83382272974442628</v>
      </c>
      <c r="M46" s="19">
        <f t="shared" si="61"/>
        <v>0.8580577427821523</v>
      </c>
      <c r="N46" s="19">
        <f t="shared" si="61"/>
        <v>0.89765721331689274</v>
      </c>
      <c r="O46" s="19">
        <f t="shared" si="61"/>
        <v>0.85306606102498272</v>
      </c>
      <c r="P46" s="19">
        <f t="shared" si="61"/>
        <v>0.86937506074448434</v>
      </c>
      <c r="Q46" s="19">
        <f t="shared" si="61"/>
        <v>0.87712918660287076</v>
      </c>
      <c r="R46" s="19">
        <f t="shared" si="61"/>
        <v>0.89098061253160998</v>
      </c>
      <c r="S46" s="19">
        <f t="shared" si="61"/>
        <v>0.86349764172755017</v>
      </c>
      <c r="T46" s="19">
        <f t="shared" si="61"/>
        <v>0.85845204609382086</v>
      </c>
      <c r="U46" s="19">
        <f t="shared" si="61"/>
        <v>0.86433416636915383</v>
      </c>
      <c r="V46" s="19">
        <f t="shared" si="61"/>
        <v>0.84129189095329049</v>
      </c>
      <c r="W46" s="19">
        <f t="shared" si="61"/>
        <v>0.78011096884336317</v>
      </c>
      <c r="X46" s="19">
        <f t="shared" si="61"/>
        <v>0.73117822203317739</v>
      </c>
      <c r="Y46" s="19">
        <f t="shared" si="61"/>
        <v>0.75602691881761652</v>
      </c>
      <c r="Z46" s="19">
        <f t="shared" si="61"/>
        <v>0.7840704936264864</v>
      </c>
      <c r="AA46" s="19">
        <f t="shared" si="61"/>
        <v>0.74358974358974361</v>
      </c>
      <c r="AB46" s="19">
        <f t="shared" si="61"/>
        <v>0.70153794152442117</v>
      </c>
      <c r="AD46" s="19"/>
      <c r="AE46" s="19">
        <f t="shared" ref="AE46:CK46" si="62">AE30</f>
        <v>0.78053736735154666</v>
      </c>
      <c r="AF46" s="19">
        <f t="shared" si="62"/>
        <v>0.80463538722442052</v>
      </c>
      <c r="AG46" s="19">
        <f t="shared" si="62"/>
        <v>0.81594676891846174</v>
      </c>
      <c r="AH46" s="19">
        <f t="shared" si="62"/>
        <v>0.83908045977011492</v>
      </c>
      <c r="AI46" s="19">
        <f t="shared" si="62"/>
        <v>0.84146341463414631</v>
      </c>
      <c r="AJ46" s="19">
        <f t="shared" si="62"/>
        <v>0.7783251231527093</v>
      </c>
      <c r="AK46" s="19">
        <f t="shared" si="62"/>
        <v>0.83738380557733227</v>
      </c>
      <c r="AL46" s="19">
        <f t="shared" si="62"/>
        <v>0.82317748725902951</v>
      </c>
      <c r="AM46" s="19">
        <f t="shared" si="62"/>
        <v>0.83295269168026098</v>
      </c>
      <c r="AN46" s="19">
        <f t="shared" si="62"/>
        <v>0.83053040103492881</v>
      </c>
      <c r="AO46" s="19">
        <f t="shared" si="62"/>
        <v>0.84306220095693774</v>
      </c>
      <c r="AP46" s="19">
        <f t="shared" si="62"/>
        <v>0.8626771653543307</v>
      </c>
      <c r="AQ46" s="19">
        <f t="shared" si="62"/>
        <v>0.84203928123694105</v>
      </c>
      <c r="AR46" s="19">
        <f t="shared" si="62"/>
        <v>0.87154437746830182</v>
      </c>
      <c r="AS46" s="19">
        <f t="shared" si="62"/>
        <v>0.91245376078914919</v>
      </c>
      <c r="AT46" s="19">
        <f t="shared" si="62"/>
        <v>0.90115924344112264</v>
      </c>
      <c r="AU46" s="19">
        <f t="shared" si="62"/>
        <v>0.88346015218261909</v>
      </c>
      <c r="AV46" s="19">
        <f t="shared" si="62"/>
        <v>0.84358645205885252</v>
      </c>
      <c r="AW46" s="19">
        <f t="shared" si="62"/>
        <v>0.87664327369773654</v>
      </c>
      <c r="AX46" s="19">
        <f t="shared" si="62"/>
        <v>0.84025058731401725</v>
      </c>
      <c r="AY46" s="19">
        <f t="shared" si="62"/>
        <v>0.83321994362911844</v>
      </c>
      <c r="AZ46" s="19">
        <f t="shared" si="62"/>
        <v>0.86399302528334787</v>
      </c>
      <c r="BA46" s="19">
        <f t="shared" si="62"/>
        <v>0.91205400192864028</v>
      </c>
      <c r="BB46" s="19">
        <f t="shared" si="62"/>
        <v>0.88746411483253584</v>
      </c>
      <c r="BC46" s="19">
        <f t="shared" si="62"/>
        <v>0.87956826358644191</v>
      </c>
      <c r="BD46" s="19">
        <f t="shared" si="62"/>
        <v>0.86764705882352944</v>
      </c>
      <c r="BE46" s="19">
        <f t="shared" si="62"/>
        <v>0.89547625737566738</v>
      </c>
      <c r="BF46" s="19">
        <f t="shared" si="62"/>
        <v>0.89687062120504435</v>
      </c>
      <c r="BG46" s="19">
        <f t="shared" si="62"/>
        <v>0.88200371057513915</v>
      </c>
      <c r="BH46" s="19">
        <f t="shared" si="62"/>
        <v>0.87015629335059652</v>
      </c>
      <c r="BI46" s="19">
        <f t="shared" si="62"/>
        <v>0.85852445426913515</v>
      </c>
      <c r="BJ46" s="19">
        <f t="shared" si="62"/>
        <v>0.8639729408538257</v>
      </c>
      <c r="BK46" s="19">
        <f t="shared" si="62"/>
        <v>0.8802286543870792</v>
      </c>
      <c r="BL46" s="19">
        <f t="shared" si="62"/>
        <v>0.87518089725036186</v>
      </c>
      <c r="BM46" s="19">
        <f t="shared" si="62"/>
        <v>0.8225965415285369</v>
      </c>
      <c r="BN46" s="19">
        <f t="shared" si="62"/>
        <v>0.86290610496251341</v>
      </c>
      <c r="BO46" s="19">
        <f t="shared" si="62"/>
        <v>0.86385392660875726</v>
      </c>
      <c r="BP46" s="19">
        <f t="shared" si="62"/>
        <v>0.86962236046613506</v>
      </c>
      <c r="BQ46" s="19">
        <f t="shared" si="62"/>
        <v>0.86768536204202118</v>
      </c>
      <c r="BR46" s="19">
        <f t="shared" si="62"/>
        <v>0.85121405200619937</v>
      </c>
      <c r="BS46" s="19">
        <f t="shared" si="62"/>
        <v>0.80934483642265309</v>
      </c>
      <c r="BT46" s="19">
        <f t="shared" si="62"/>
        <v>0.84225352112676055</v>
      </c>
      <c r="BU46" s="19">
        <f t="shared" si="62"/>
        <v>0.80878114934734702</v>
      </c>
      <c r="BV46" s="19">
        <f t="shared" si="62"/>
        <v>0.69443507588532882</v>
      </c>
      <c r="BW46" s="19">
        <f t="shared" si="62"/>
        <v>0.78970650786899188</v>
      </c>
      <c r="BX46" s="19">
        <f t="shared" si="62"/>
        <v>0.7062547480374779</v>
      </c>
      <c r="BY46" s="19">
        <f t="shared" si="62"/>
        <v>0.70010200612036722</v>
      </c>
      <c r="BZ46" s="19">
        <f t="shared" si="62"/>
        <v>0.73626373626373631</v>
      </c>
      <c r="CA46" s="19">
        <f t="shared" si="62"/>
        <v>0.78031335149863756</v>
      </c>
      <c r="CB46" s="19">
        <f t="shared" si="62"/>
        <v>0.75091825403604684</v>
      </c>
      <c r="CC46" s="19">
        <f t="shared" si="62"/>
        <v>0.8039182137051929</v>
      </c>
      <c r="CD46" s="19">
        <f t="shared" si="62"/>
        <v>0.777910447761194</v>
      </c>
      <c r="CE46" s="19">
        <f t="shared" si="62"/>
        <v>0.77256501784803677</v>
      </c>
      <c r="CF46" s="19">
        <f t="shared" si="62"/>
        <v>0.75751400916963829</v>
      </c>
      <c r="CG46" s="19">
        <f t="shared" si="62"/>
        <v>0.70657157412124305</v>
      </c>
      <c r="CH46" s="19">
        <f t="shared" si="62"/>
        <v>0.76622713738834536</v>
      </c>
      <c r="CI46" s="19">
        <f t="shared" si="62"/>
        <v>0.70694608754436372</v>
      </c>
      <c r="CJ46" s="19">
        <f t="shared" si="62"/>
        <v>0.68800813008130079</v>
      </c>
      <c r="CK46" s="19">
        <f t="shared" si="62"/>
        <v>0.7086540901784959</v>
      </c>
    </row>
    <row r="47" spans="2:89" x14ac:dyDescent="0.2">
      <c r="B47" s="1" t="s">
        <v>32</v>
      </c>
      <c r="C47" s="54">
        <f>IF(C46=100%,100,IFERROR(1/(1-C46),"NA"))</f>
        <v>6.4401622718052733</v>
      </c>
      <c r="D47" s="54">
        <f t="shared" ref="D47:G47" ca="1" si="63">IF(D46=100%,100,IFERROR(1/(1-D46),"NA"))</f>
        <v>8.0694980694980707</v>
      </c>
      <c r="E47" s="54">
        <f t="shared" ca="1" si="63"/>
        <v>8.1721371261852696</v>
      </c>
      <c r="F47" s="54">
        <f t="shared" ca="1" si="63"/>
        <v>5.1690885072655206</v>
      </c>
      <c r="G47" s="54">
        <f t="shared" ca="1" si="63"/>
        <v>3.9581239530988279</v>
      </c>
      <c r="I47" s="54"/>
      <c r="J47" s="54">
        <f t="shared" ref="J47:AB47" si="64">IF(J46=100%,100,IFERROR(1/(1-J46),"NA"))</f>
        <v>5.9590053763440851</v>
      </c>
      <c r="K47" s="54">
        <f t="shared" si="64"/>
        <v>5.3293556085918841</v>
      </c>
      <c r="L47" s="54">
        <f t="shared" si="64"/>
        <v>6.0176701570680615</v>
      </c>
      <c r="M47" s="54">
        <f t="shared" si="64"/>
        <v>7.04511834319527</v>
      </c>
      <c r="N47" s="54">
        <f t="shared" si="64"/>
        <v>9.7710843373494001</v>
      </c>
      <c r="O47" s="54">
        <f t="shared" si="64"/>
        <v>6.805779569892473</v>
      </c>
      <c r="P47" s="54">
        <f t="shared" si="64"/>
        <v>7.655505952380949</v>
      </c>
      <c r="Q47" s="54">
        <f t="shared" si="64"/>
        <v>8.1386292834890934</v>
      </c>
      <c r="R47" s="54">
        <f t="shared" si="64"/>
        <v>9.1726804123711325</v>
      </c>
      <c r="S47" s="54">
        <f t="shared" si="64"/>
        <v>7.325880758807588</v>
      </c>
      <c r="T47" s="54">
        <f t="shared" si="64"/>
        <v>7.0647435897435882</v>
      </c>
      <c r="U47" s="54">
        <f t="shared" si="64"/>
        <v>7.3710526315789453</v>
      </c>
      <c r="V47" s="54">
        <f t="shared" si="64"/>
        <v>6.3008752735229754</v>
      </c>
      <c r="W47" s="54">
        <f t="shared" si="64"/>
        <v>4.5477484472049685</v>
      </c>
      <c r="X47" s="54">
        <f t="shared" si="64"/>
        <v>3.71993670886076</v>
      </c>
      <c r="Y47" s="54">
        <f t="shared" si="64"/>
        <v>4.0988128491620115</v>
      </c>
      <c r="Z47" s="54">
        <f t="shared" si="64"/>
        <v>4.6311410459587945</v>
      </c>
      <c r="AA47" s="54">
        <f t="shared" si="64"/>
        <v>3.9000000000000004</v>
      </c>
      <c r="AB47" s="54">
        <f t="shared" si="64"/>
        <v>3.3505096262740657</v>
      </c>
      <c r="AD47" s="54"/>
      <c r="AE47" s="54">
        <f t="shared" ref="AE47:CK47" si="65">IF(AE46=100%,100,IFERROR(1/(1-AE46),"NA"))</f>
        <v>4.5565843621399189</v>
      </c>
      <c r="AF47" s="54">
        <f t="shared" si="65"/>
        <v>5.1186342592592577</v>
      </c>
      <c r="AG47" s="54">
        <f t="shared" si="65"/>
        <v>5.4332107843137267</v>
      </c>
      <c r="AH47" s="54">
        <f t="shared" si="65"/>
        <v>6.2142857142857135</v>
      </c>
      <c r="AI47" s="54">
        <f t="shared" si="65"/>
        <v>6.3076923076923066</v>
      </c>
      <c r="AJ47" s="54">
        <f t="shared" si="65"/>
        <v>4.5111111111111102</v>
      </c>
      <c r="AK47" s="54">
        <f t="shared" si="65"/>
        <v>6.1494490358126717</v>
      </c>
      <c r="AL47" s="54">
        <f t="shared" si="65"/>
        <v>5.6553884711779459</v>
      </c>
      <c r="AM47" s="54">
        <f t="shared" si="65"/>
        <v>5.9863281249999991</v>
      </c>
      <c r="AN47" s="54">
        <f t="shared" si="65"/>
        <v>5.900763358778625</v>
      </c>
      <c r="AO47" s="54">
        <f t="shared" si="65"/>
        <v>6.3719512195121926</v>
      </c>
      <c r="AP47" s="54">
        <f t="shared" si="65"/>
        <v>7.2821100917431192</v>
      </c>
      <c r="AQ47" s="54">
        <f t="shared" si="65"/>
        <v>6.3306878306878298</v>
      </c>
      <c r="AR47" s="54">
        <f t="shared" si="65"/>
        <v>7.784789644012946</v>
      </c>
      <c r="AS47" s="54">
        <f t="shared" si="65"/>
        <v>11.422535211267604</v>
      </c>
      <c r="AT47" s="54">
        <f t="shared" si="65"/>
        <v>10.117283950617285</v>
      </c>
      <c r="AU47" s="54">
        <f t="shared" si="65"/>
        <v>8.5807560137457006</v>
      </c>
      <c r="AV47" s="54">
        <f t="shared" si="65"/>
        <v>6.3933080808080787</v>
      </c>
      <c r="AW47" s="54">
        <f t="shared" si="65"/>
        <v>8.1065705128205163</v>
      </c>
      <c r="AX47" s="54">
        <f t="shared" si="65"/>
        <v>6.2598039215686283</v>
      </c>
      <c r="AY47" s="54">
        <f t="shared" si="65"/>
        <v>5.9959207459207446</v>
      </c>
      <c r="AZ47" s="54">
        <f t="shared" si="65"/>
        <v>7.3525641025641031</v>
      </c>
      <c r="BA47" s="54">
        <f t="shared" si="65"/>
        <v>11.370614035087716</v>
      </c>
      <c r="BB47" s="54">
        <f t="shared" si="65"/>
        <v>8.886054421768705</v>
      </c>
      <c r="BC47" s="54">
        <f t="shared" si="65"/>
        <v>8.3034591194968517</v>
      </c>
      <c r="BD47" s="54">
        <f t="shared" si="65"/>
        <v>7.5555555555555571</v>
      </c>
      <c r="BE47" s="54">
        <f t="shared" si="65"/>
        <v>9.5672043010752752</v>
      </c>
      <c r="BF47" s="54">
        <f t="shared" si="65"/>
        <v>9.6965579710144905</v>
      </c>
      <c r="BG47" s="54">
        <f t="shared" si="65"/>
        <v>8.4748427672955984</v>
      </c>
      <c r="BH47" s="54">
        <f t="shared" si="65"/>
        <v>7.7015669515669529</v>
      </c>
      <c r="BI47" s="54">
        <f t="shared" si="65"/>
        <v>7.0683593750000018</v>
      </c>
      <c r="BJ47" s="54">
        <f t="shared" si="65"/>
        <v>7.3514784946236524</v>
      </c>
      <c r="BK47" s="54">
        <f t="shared" si="65"/>
        <v>8.3492424242424228</v>
      </c>
      <c r="BL47" s="54">
        <f t="shared" si="65"/>
        <v>8.0115942028985554</v>
      </c>
      <c r="BM47" s="54">
        <f t="shared" si="65"/>
        <v>5.6368686868686879</v>
      </c>
      <c r="BN47" s="54">
        <f t="shared" si="65"/>
        <v>7.2942708333333348</v>
      </c>
      <c r="BO47" s="54">
        <f t="shared" si="65"/>
        <v>7.3450520833333304</v>
      </c>
      <c r="BP47" s="54">
        <f t="shared" si="65"/>
        <v>7.6700268817204273</v>
      </c>
      <c r="BQ47" s="54">
        <f t="shared" si="65"/>
        <v>7.5577427821522312</v>
      </c>
      <c r="BR47" s="54">
        <f t="shared" si="65"/>
        <v>6.7210648148148131</v>
      </c>
      <c r="BS47" s="54">
        <f t="shared" si="65"/>
        <v>5.2450716845878134</v>
      </c>
      <c r="BT47" s="54">
        <f t="shared" si="65"/>
        <v>6.3392857142857135</v>
      </c>
      <c r="BU47" s="54">
        <f t="shared" si="65"/>
        <v>5.2296099290780145</v>
      </c>
      <c r="BV47" s="54">
        <f t="shared" si="65"/>
        <v>3.2726269315673289</v>
      </c>
      <c r="BW47" s="54">
        <f t="shared" si="65"/>
        <v>4.7552588996763747</v>
      </c>
      <c r="BX47" s="54">
        <f t="shared" si="65"/>
        <v>3.4043103448275867</v>
      </c>
      <c r="BY47" s="54">
        <f t="shared" si="65"/>
        <v>3.3344671201814058</v>
      </c>
      <c r="BZ47" s="54">
        <f t="shared" si="65"/>
        <v>3.7916666666666674</v>
      </c>
      <c r="CA47" s="54">
        <f t="shared" si="65"/>
        <v>4.5519379844961234</v>
      </c>
      <c r="CB47" s="54">
        <f t="shared" si="65"/>
        <v>4.0147462277091908</v>
      </c>
      <c r="CC47" s="54">
        <f t="shared" si="65"/>
        <v>5.0999127399650952</v>
      </c>
      <c r="CD47" s="54">
        <f t="shared" si="65"/>
        <v>4.5026881720430101</v>
      </c>
      <c r="CE47" s="54">
        <f t="shared" si="65"/>
        <v>4.396860986547086</v>
      </c>
      <c r="CF47" s="54">
        <f t="shared" si="65"/>
        <v>4.1239495798319323</v>
      </c>
      <c r="CG47" s="54">
        <f t="shared" si="65"/>
        <v>3.4079861111111116</v>
      </c>
      <c r="CH47" s="54">
        <f t="shared" si="65"/>
        <v>4.2776564774381365</v>
      </c>
      <c r="CI47" s="54">
        <f t="shared" si="65"/>
        <v>3.412341407151096</v>
      </c>
      <c r="CJ47" s="54">
        <f t="shared" si="65"/>
        <v>3.2052117263843645</v>
      </c>
      <c r="CK47" s="54">
        <f t="shared" si="65"/>
        <v>3.4323461091753775</v>
      </c>
    </row>
    <row r="48" spans="2:89" x14ac:dyDescent="0.2">
      <c r="B48" s="1" t="s">
        <v>33</v>
      </c>
      <c r="C48" s="54">
        <f>MIN(C47,5)</f>
        <v>5</v>
      </c>
      <c r="D48" s="54">
        <f t="shared" ref="D48:G48" ca="1" si="66">MIN(D47,5)</f>
        <v>5</v>
      </c>
      <c r="E48" s="54">
        <f t="shared" ca="1" si="66"/>
        <v>5</v>
      </c>
      <c r="F48" s="54">
        <f t="shared" ca="1" si="66"/>
        <v>5</v>
      </c>
      <c r="G48" s="54">
        <f t="shared" ca="1" si="66"/>
        <v>3.9581239530988279</v>
      </c>
      <c r="I48" s="54"/>
      <c r="J48" s="54">
        <f t="shared" ref="J48:AB48" si="67">MIN(J47,5)</f>
        <v>5</v>
      </c>
      <c r="K48" s="54">
        <f t="shared" si="67"/>
        <v>5</v>
      </c>
      <c r="L48" s="54">
        <f t="shared" si="67"/>
        <v>5</v>
      </c>
      <c r="M48" s="54">
        <f t="shared" si="67"/>
        <v>5</v>
      </c>
      <c r="N48" s="54">
        <f t="shared" si="67"/>
        <v>5</v>
      </c>
      <c r="O48" s="54">
        <f t="shared" si="67"/>
        <v>5</v>
      </c>
      <c r="P48" s="54">
        <f t="shared" si="67"/>
        <v>5</v>
      </c>
      <c r="Q48" s="54">
        <f t="shared" si="67"/>
        <v>5</v>
      </c>
      <c r="R48" s="54">
        <f t="shared" si="67"/>
        <v>5</v>
      </c>
      <c r="S48" s="54">
        <f t="shared" si="67"/>
        <v>5</v>
      </c>
      <c r="T48" s="54">
        <f t="shared" si="67"/>
        <v>5</v>
      </c>
      <c r="U48" s="54">
        <f t="shared" si="67"/>
        <v>5</v>
      </c>
      <c r="V48" s="54">
        <f t="shared" si="67"/>
        <v>5</v>
      </c>
      <c r="W48" s="54">
        <f t="shared" si="67"/>
        <v>4.5477484472049685</v>
      </c>
      <c r="X48" s="54">
        <f t="shared" si="67"/>
        <v>3.71993670886076</v>
      </c>
      <c r="Y48" s="54">
        <f t="shared" si="67"/>
        <v>4.0988128491620115</v>
      </c>
      <c r="Z48" s="54">
        <f t="shared" si="67"/>
        <v>4.6311410459587945</v>
      </c>
      <c r="AA48" s="54">
        <f t="shared" si="67"/>
        <v>3.9000000000000004</v>
      </c>
      <c r="AB48" s="54">
        <f t="shared" si="67"/>
        <v>3.3505096262740657</v>
      </c>
      <c r="AD48" s="54"/>
      <c r="AE48" s="54">
        <f t="shared" ref="AE48:CK48" si="68">MIN(AE47,5)</f>
        <v>4.5565843621399189</v>
      </c>
      <c r="AF48" s="54">
        <f t="shared" si="68"/>
        <v>5</v>
      </c>
      <c r="AG48" s="54">
        <f t="shared" si="68"/>
        <v>5</v>
      </c>
      <c r="AH48" s="54">
        <f t="shared" si="68"/>
        <v>5</v>
      </c>
      <c r="AI48" s="54">
        <f t="shared" si="68"/>
        <v>5</v>
      </c>
      <c r="AJ48" s="54">
        <f t="shared" si="68"/>
        <v>4.5111111111111102</v>
      </c>
      <c r="AK48" s="54">
        <f t="shared" si="68"/>
        <v>5</v>
      </c>
      <c r="AL48" s="54">
        <f t="shared" si="68"/>
        <v>5</v>
      </c>
      <c r="AM48" s="54">
        <f t="shared" si="68"/>
        <v>5</v>
      </c>
      <c r="AN48" s="54">
        <f t="shared" si="68"/>
        <v>5</v>
      </c>
      <c r="AO48" s="54">
        <f t="shared" si="68"/>
        <v>5</v>
      </c>
      <c r="AP48" s="54">
        <f t="shared" si="68"/>
        <v>5</v>
      </c>
      <c r="AQ48" s="54">
        <f t="shared" si="68"/>
        <v>5</v>
      </c>
      <c r="AR48" s="54">
        <f t="shared" si="68"/>
        <v>5</v>
      </c>
      <c r="AS48" s="54">
        <f t="shared" si="68"/>
        <v>5</v>
      </c>
      <c r="AT48" s="54">
        <f t="shared" si="68"/>
        <v>5</v>
      </c>
      <c r="AU48" s="54">
        <f t="shared" si="68"/>
        <v>5</v>
      </c>
      <c r="AV48" s="54">
        <f t="shared" si="68"/>
        <v>5</v>
      </c>
      <c r="AW48" s="54">
        <f t="shared" si="68"/>
        <v>5</v>
      </c>
      <c r="AX48" s="54">
        <f t="shared" si="68"/>
        <v>5</v>
      </c>
      <c r="AY48" s="54">
        <f t="shared" si="68"/>
        <v>5</v>
      </c>
      <c r="AZ48" s="54">
        <f t="shared" si="68"/>
        <v>5</v>
      </c>
      <c r="BA48" s="54">
        <f t="shared" si="68"/>
        <v>5</v>
      </c>
      <c r="BB48" s="54">
        <f t="shared" si="68"/>
        <v>5</v>
      </c>
      <c r="BC48" s="54">
        <f t="shared" si="68"/>
        <v>5</v>
      </c>
      <c r="BD48" s="54">
        <f t="shared" si="68"/>
        <v>5</v>
      </c>
      <c r="BE48" s="54">
        <f t="shared" si="68"/>
        <v>5</v>
      </c>
      <c r="BF48" s="54">
        <f t="shared" si="68"/>
        <v>5</v>
      </c>
      <c r="BG48" s="54">
        <f t="shared" si="68"/>
        <v>5</v>
      </c>
      <c r="BH48" s="54">
        <f t="shared" si="68"/>
        <v>5</v>
      </c>
      <c r="BI48" s="54">
        <f t="shared" si="68"/>
        <v>5</v>
      </c>
      <c r="BJ48" s="54">
        <f t="shared" si="68"/>
        <v>5</v>
      </c>
      <c r="BK48" s="54">
        <f t="shared" si="68"/>
        <v>5</v>
      </c>
      <c r="BL48" s="54">
        <f t="shared" si="68"/>
        <v>5</v>
      </c>
      <c r="BM48" s="54">
        <f t="shared" si="68"/>
        <v>5</v>
      </c>
      <c r="BN48" s="54">
        <f t="shared" si="68"/>
        <v>5</v>
      </c>
      <c r="BO48" s="54">
        <f t="shared" si="68"/>
        <v>5</v>
      </c>
      <c r="BP48" s="54">
        <f t="shared" si="68"/>
        <v>5</v>
      </c>
      <c r="BQ48" s="54">
        <f t="shared" si="68"/>
        <v>5</v>
      </c>
      <c r="BR48" s="54">
        <f t="shared" si="68"/>
        <v>5</v>
      </c>
      <c r="BS48" s="54">
        <f t="shared" si="68"/>
        <v>5</v>
      </c>
      <c r="BT48" s="54">
        <f t="shared" si="68"/>
        <v>5</v>
      </c>
      <c r="BU48" s="54">
        <f t="shared" si="68"/>
        <v>5</v>
      </c>
      <c r="BV48" s="54">
        <f t="shared" si="68"/>
        <v>3.2726269315673289</v>
      </c>
      <c r="BW48" s="54">
        <f t="shared" si="68"/>
        <v>4.7552588996763747</v>
      </c>
      <c r="BX48" s="54">
        <f t="shared" si="68"/>
        <v>3.4043103448275867</v>
      </c>
      <c r="BY48" s="54">
        <f t="shared" si="68"/>
        <v>3.3344671201814058</v>
      </c>
      <c r="BZ48" s="54">
        <f t="shared" si="68"/>
        <v>3.7916666666666674</v>
      </c>
      <c r="CA48" s="54">
        <f t="shared" si="68"/>
        <v>4.5519379844961234</v>
      </c>
      <c r="CB48" s="54">
        <f t="shared" si="68"/>
        <v>4.0147462277091908</v>
      </c>
      <c r="CC48" s="54">
        <f t="shared" si="68"/>
        <v>5</v>
      </c>
      <c r="CD48" s="54">
        <f t="shared" si="68"/>
        <v>4.5026881720430101</v>
      </c>
      <c r="CE48" s="54">
        <f t="shared" si="68"/>
        <v>4.396860986547086</v>
      </c>
      <c r="CF48" s="54">
        <f t="shared" si="68"/>
        <v>4.1239495798319323</v>
      </c>
      <c r="CG48" s="54">
        <f t="shared" si="68"/>
        <v>3.4079861111111116</v>
      </c>
      <c r="CH48" s="54">
        <f t="shared" si="68"/>
        <v>4.2776564774381365</v>
      </c>
      <c r="CI48" s="54">
        <f t="shared" si="68"/>
        <v>3.412341407151096</v>
      </c>
      <c r="CJ48" s="54">
        <f t="shared" si="68"/>
        <v>3.2052117263843645</v>
      </c>
      <c r="CK48" s="54">
        <f t="shared" si="68"/>
        <v>3.4323461091753775</v>
      </c>
    </row>
    <row r="49" spans="2:89" x14ac:dyDescent="0.2">
      <c r="B49" s="17" t="s">
        <v>34</v>
      </c>
      <c r="C49" s="43">
        <f>C48*C44</f>
        <v>13409188.497112924</v>
      </c>
      <c r="D49" s="43">
        <f t="shared" ref="D49:G49" ca="1" si="69">D48*D44</f>
        <v>5462315.2301825471</v>
      </c>
      <c r="E49" s="43">
        <f t="shared" ca="1" si="69"/>
        <v>9415528.6776357107</v>
      </c>
      <c r="F49" s="43">
        <f t="shared" ca="1" si="69"/>
        <v>15858296.829598377</v>
      </c>
      <c r="G49" s="43">
        <f t="shared" ca="1" si="69"/>
        <v>12097353.968775125</v>
      </c>
      <c r="H49" s="3"/>
      <c r="I49" s="43"/>
      <c r="J49" s="43">
        <f t="shared" ref="J49:AB49" si="70">J48*J44</f>
        <v>1036658.2505248243</v>
      </c>
      <c r="K49" s="43">
        <f t="shared" si="70"/>
        <v>998346.85227127222</v>
      </c>
      <c r="L49" s="43">
        <f t="shared" si="70"/>
        <v>922138.36386340717</v>
      </c>
      <c r="M49" s="43">
        <f t="shared" si="70"/>
        <v>988107.35458617308</v>
      </c>
      <c r="N49" s="43">
        <f t="shared" si="70"/>
        <v>1459551.439454614</v>
      </c>
      <c r="O49" s="43">
        <f t="shared" si="70"/>
        <v>1408319.2891338633</v>
      </c>
      <c r="P49" s="43">
        <f t="shared" si="70"/>
        <v>1599853.0266940328</v>
      </c>
      <c r="Q49" s="43">
        <f t="shared" si="70"/>
        <v>2132556.4731209395</v>
      </c>
      <c r="R49" s="43">
        <f t="shared" si="70"/>
        <v>2125447.0471511153</v>
      </c>
      <c r="S49" s="43">
        <f t="shared" si="70"/>
        <v>2329621.9848338454</v>
      </c>
      <c r="T49" s="43">
        <f t="shared" si="70"/>
        <v>2816999.5297584035</v>
      </c>
      <c r="U49" s="43">
        <f t="shared" si="70"/>
        <v>3618316.7740018731</v>
      </c>
      <c r="V49" s="43">
        <f t="shared" si="70"/>
        <v>3799817.9772637091</v>
      </c>
      <c r="W49" s="43">
        <f t="shared" si="70"/>
        <v>3481295.2627835074</v>
      </c>
      <c r="X49" s="43">
        <f t="shared" si="70"/>
        <v>3430005.2550074044</v>
      </c>
      <c r="Y49" s="43">
        <f t="shared" si="70"/>
        <v>4525305.465621898</v>
      </c>
      <c r="Z49" s="43">
        <f t="shared" si="70"/>
        <v>3105565.5693852128</v>
      </c>
      <c r="AA49" s="43">
        <f t="shared" si="70"/>
        <v>2074376.9743914125</v>
      </c>
      <c r="AB49" s="43">
        <f t="shared" si="70"/>
        <v>2530624.7575723678</v>
      </c>
      <c r="AC49" s="3"/>
      <c r="AD49" s="18"/>
      <c r="AE49" s="18">
        <f t="shared" ref="AE49:CK49" si="71">AE48*AE44</f>
        <v>438387.9951170584</v>
      </c>
      <c r="AF49" s="18">
        <f t="shared" si="71"/>
        <v>355026.0094135406</v>
      </c>
      <c r="AG49" s="18">
        <f t="shared" si="71"/>
        <v>356767.58538298879</v>
      </c>
      <c r="AH49" s="18">
        <f t="shared" si="71"/>
        <v>193863.98281834443</v>
      </c>
      <c r="AI49" s="18">
        <f t="shared" si="71"/>
        <v>483417.58924322855</v>
      </c>
      <c r="AJ49" s="18">
        <f t="shared" si="71"/>
        <v>245713.63861891438</v>
      </c>
      <c r="AK49" s="18">
        <f t="shared" si="71"/>
        <v>372124.73834744591</v>
      </c>
      <c r="AL49" s="18">
        <f t="shared" si="71"/>
        <v>349979.22453708551</v>
      </c>
      <c r="AM49" s="18">
        <f t="shared" si="71"/>
        <v>275533.83659497835</v>
      </c>
      <c r="AN49" s="18">
        <f t="shared" si="71"/>
        <v>346996.34832211473</v>
      </c>
      <c r="AO49" s="18">
        <f t="shared" si="71"/>
        <v>300718.69944128173</v>
      </c>
      <c r="AP49" s="18">
        <f t="shared" si="71"/>
        <v>256866.80119492876</v>
      </c>
      <c r="AQ49" s="18">
        <f t="shared" si="71"/>
        <v>400631.56432431767</v>
      </c>
      <c r="AR49" s="18">
        <f t="shared" si="71"/>
        <v>327420.0103969145</v>
      </c>
      <c r="AS49" s="18">
        <f t="shared" si="71"/>
        <v>298867.68877657427</v>
      </c>
      <c r="AT49" s="18">
        <f t="shared" si="71"/>
        <v>493344.67990530399</v>
      </c>
      <c r="AU49" s="18">
        <f t="shared" si="71"/>
        <v>662239.56650467811</v>
      </c>
      <c r="AV49" s="18">
        <f t="shared" si="71"/>
        <v>487898.13140893437</v>
      </c>
      <c r="AW49" s="18">
        <f t="shared" si="71"/>
        <v>346590.71042508981</v>
      </c>
      <c r="AX49" s="18">
        <f t="shared" si="71"/>
        <v>583741.08460636216</v>
      </c>
      <c r="AY49" s="18">
        <f t="shared" si="71"/>
        <v>492883.21754618152</v>
      </c>
      <c r="AZ49" s="18">
        <f t="shared" si="71"/>
        <v>428473.21257308731</v>
      </c>
      <c r="BA49" s="18">
        <f t="shared" si="71"/>
        <v>679330.06236394972</v>
      </c>
      <c r="BB49" s="18">
        <f t="shared" si="71"/>
        <v>640203.10434005503</v>
      </c>
      <c r="BC49" s="18">
        <f t="shared" si="71"/>
        <v>776983.91743600415</v>
      </c>
      <c r="BD49" s="18">
        <f t="shared" si="71"/>
        <v>715727.21442614333</v>
      </c>
      <c r="BE49" s="18">
        <f t="shared" si="71"/>
        <v>828876.17322114424</v>
      </c>
      <c r="BF49" s="18">
        <f t="shared" si="71"/>
        <v>506167.28478487628</v>
      </c>
      <c r="BG49" s="18">
        <f t="shared" si="71"/>
        <v>793096.95691543969</v>
      </c>
      <c r="BH49" s="18">
        <f t="shared" si="71"/>
        <v>861934.80602100189</v>
      </c>
      <c r="BI49" s="18">
        <f t="shared" si="71"/>
        <v>796901.08658162004</v>
      </c>
      <c r="BJ49" s="18">
        <f t="shared" si="71"/>
        <v>669578.06316824863</v>
      </c>
      <c r="BK49" s="18">
        <f t="shared" si="71"/>
        <v>989645.5485972017</v>
      </c>
      <c r="BL49" s="18">
        <f t="shared" si="71"/>
        <v>941875.10558881424</v>
      </c>
      <c r="BM49" s="18">
        <f t="shared" si="71"/>
        <v>886885.03288352757</v>
      </c>
      <c r="BN49" s="18">
        <f t="shared" si="71"/>
        <v>1205861.9110314464</v>
      </c>
      <c r="BO49" s="18">
        <f t="shared" si="71"/>
        <v>1105695.1277564957</v>
      </c>
      <c r="BP49" s="18">
        <f t="shared" si="71"/>
        <v>1307298.7966099442</v>
      </c>
      <c r="BQ49" s="18">
        <f t="shared" si="71"/>
        <v>1285987.1764954515</v>
      </c>
      <c r="BR49" s="18">
        <f t="shared" si="71"/>
        <v>1381691.0777695568</v>
      </c>
      <c r="BS49" s="18">
        <f t="shared" si="71"/>
        <v>1131929.3843256747</v>
      </c>
      <c r="BT49" s="18">
        <f t="shared" si="71"/>
        <v>926170.34948317753</v>
      </c>
      <c r="BU49" s="18">
        <f t="shared" si="71"/>
        <v>1431227.1167209768</v>
      </c>
      <c r="BV49" s="18">
        <f t="shared" si="71"/>
        <v>959618.29136464139</v>
      </c>
      <c r="BW49" s="18">
        <f t="shared" si="71"/>
        <v>855408.65504234016</v>
      </c>
      <c r="BX49" s="18">
        <f t="shared" si="71"/>
        <v>663665.90196763177</v>
      </c>
      <c r="BY49" s="18">
        <f t="shared" si="71"/>
        <v>1822191.0253432116</v>
      </c>
      <c r="BZ49" s="18">
        <f t="shared" si="71"/>
        <v>952201.73183385818</v>
      </c>
      <c r="CA49" s="18">
        <f t="shared" si="71"/>
        <v>1693846.3614651223</v>
      </c>
      <c r="CB49" s="18">
        <f t="shared" si="71"/>
        <v>1943349.2668755408</v>
      </c>
      <c r="CC49" s="18">
        <f t="shared" si="71"/>
        <v>959174.86380470823</v>
      </c>
      <c r="CD49" s="18">
        <f t="shared" si="71"/>
        <v>888791.02141971735</v>
      </c>
      <c r="CE49" s="18">
        <f t="shared" si="71"/>
        <v>1218045.173453101</v>
      </c>
      <c r="CF49" s="18">
        <f t="shared" si="71"/>
        <v>435474.89968118264</v>
      </c>
      <c r="CG49" s="18">
        <f t="shared" si="71"/>
        <v>757559.64898467786</v>
      </c>
      <c r="CH49" s="18">
        <f t="shared" si="71"/>
        <v>872188.71113829105</v>
      </c>
      <c r="CI49" s="18">
        <f t="shared" si="71"/>
        <v>496033.29363274417</v>
      </c>
      <c r="CJ49" s="18">
        <f t="shared" si="71"/>
        <v>792805.32118105364</v>
      </c>
      <c r="CK49" s="18">
        <f t="shared" si="71"/>
        <v>1233321.5176083748</v>
      </c>
    </row>
    <row r="51" spans="2:89" x14ac:dyDescent="0.2">
      <c r="B51" s="1" t="s">
        <v>53</v>
      </c>
      <c r="C51" s="19">
        <f>1-'Industrial ARR Rollforward'!C51</f>
        <v>0.76134177880610432</v>
      </c>
      <c r="D51" s="19">
        <f>1-'Industrial ARR Rollforward'!D51</f>
        <v>0.6202354426069796</v>
      </c>
      <c r="E51" s="19">
        <f>1-'Industrial ARR Rollforward'!E51</f>
        <v>0.53887430218045163</v>
      </c>
      <c r="F51" s="19">
        <f>1-'Industrial ARR Rollforward'!F51</f>
        <v>0.55043338671541575</v>
      </c>
      <c r="G51" s="19">
        <f>1-'Industrial ARR Rollforward'!G51</f>
        <v>0.56673109903313046</v>
      </c>
      <c r="I51" s="19"/>
      <c r="J51" s="19">
        <f t="shared" ref="J51:V51" si="72">AVERAGEIFS($AD51:$BT51,$AD$36:$BT$36,J$36)</f>
        <v>0.77467955883687056</v>
      </c>
      <c r="K51" s="19">
        <f t="shared" si="72"/>
        <v>0.76122830964840504</v>
      </c>
      <c r="L51" s="19">
        <f t="shared" si="72"/>
        <v>0.72662990887963941</v>
      </c>
      <c r="M51" s="19">
        <f t="shared" si="72"/>
        <v>0.69455417203674774</v>
      </c>
      <c r="N51" s="19">
        <f t="shared" si="72"/>
        <v>0.63478234935505673</v>
      </c>
      <c r="O51" s="19">
        <f t="shared" si="72"/>
        <v>0.59843121194453952</v>
      </c>
      <c r="P51" s="19">
        <f t="shared" si="72"/>
        <v>0.57392076234773692</v>
      </c>
      <c r="Q51" s="19">
        <f t="shared" si="72"/>
        <v>0.5686933504391849</v>
      </c>
      <c r="R51" s="19">
        <f t="shared" si="72"/>
        <v>0.56014498217895348</v>
      </c>
      <c r="S51" s="19">
        <f t="shared" si="72"/>
        <v>0.52533229997496689</v>
      </c>
      <c r="T51" s="19">
        <f t="shared" si="72"/>
        <v>0.51597204242216499</v>
      </c>
      <c r="U51" s="19">
        <f t="shared" si="72"/>
        <v>0.53075395324793617</v>
      </c>
      <c r="V51" s="19">
        <f t="shared" si="72"/>
        <v>0.54628063738211563</v>
      </c>
      <c r="W51" s="19">
        <f>AVERAGEIFS($AD51:$BX51,$AD$36:$BX$36,W$36)</f>
        <v>0.55535478398409743</v>
      </c>
      <c r="X51" s="19">
        <f>AVERAGEIFS($AD51:$BY51,$AD$36:$BY$36,X$36)</f>
        <v>0.56373682843504958</v>
      </c>
      <c r="Y51" s="19">
        <f>AVERAGEIFS($AD51:$CL51,$AD$36:$CL$36,Y$36)</f>
        <v>0.58380906852035075</v>
      </c>
      <c r="Z51" s="19">
        <f>AVERAGEIFS($AD51:$CL51,$AD$36:$CL$36,Z$36)</f>
        <v>0.58319688790860547</v>
      </c>
      <c r="AA51" s="19">
        <f>AVERAGEIFS($AD51:$CL51,$AD$36:$CL$36,AA$36)</f>
        <v>0.56279540473035339</v>
      </c>
      <c r="AB51" s="19">
        <f>AVERAGEIFS($AD51:$CL51,$AD$36:$CL$36,AB$36)</f>
        <v>0.54260315221799849</v>
      </c>
      <c r="AD51" s="19"/>
      <c r="AE51" s="73">
        <f>1-'Industrial ARR Rollforward'!AE51</f>
        <v>0.78523362074162617</v>
      </c>
      <c r="AF51" s="73">
        <f>1-'Industrial ARR Rollforward'!AF51</f>
        <v>0.77639257040011955</v>
      </c>
      <c r="AG51" s="73">
        <f>1-'Industrial ARR Rollforward'!AG51</f>
        <v>0.77639179684391657</v>
      </c>
      <c r="AH51" s="73">
        <f>1-'Industrial ARR Rollforward'!AH51</f>
        <v>0.77230711310207401</v>
      </c>
      <c r="AI51" s="73">
        <f>1-'Industrial ARR Rollforward'!AI51</f>
        <v>0.77533976656462156</v>
      </c>
      <c r="AJ51" s="73">
        <f>1-'Industrial ARR Rollforward'!AJ51</f>
        <v>0.77314772428456535</v>
      </c>
      <c r="AK51" s="73">
        <f>1-'Industrial ARR Rollforward'!AK51</f>
        <v>0.7682783307036386</v>
      </c>
      <c r="AL51" s="73">
        <f>1-'Industrial ARR Rollforward'!AL51</f>
        <v>0.74225887395701085</v>
      </c>
      <c r="AM51" s="73">
        <f>1-'Industrial ARR Rollforward'!AM51</f>
        <v>0.73813354325427283</v>
      </c>
      <c r="AN51" s="73">
        <f>1-'Industrial ARR Rollforward'!AN51</f>
        <v>0.73114633504555759</v>
      </c>
      <c r="AO51" s="73">
        <f>1-'Industrial ARR Rollforward'!AO51</f>
        <v>0.71060984833908791</v>
      </c>
      <c r="AP51" s="73">
        <f>1-'Industrial ARR Rollforward'!AP51</f>
        <v>0.70669243203004917</v>
      </c>
      <c r="AQ51" s="73">
        <f>1-'Industrial ARR Rollforward'!AQ51</f>
        <v>0.69881259668365603</v>
      </c>
      <c r="AR51" s="73">
        <f>1-'Industrial ARR Rollforward'!AR51</f>
        <v>0.67815748739653825</v>
      </c>
      <c r="AS51" s="73">
        <f>1-'Industrial ARR Rollforward'!AS51</f>
        <v>0.65314381790962717</v>
      </c>
      <c r="AT51" s="73">
        <f>1-'Industrial ARR Rollforward'!AT51</f>
        <v>0.63780723299020048</v>
      </c>
      <c r="AU51" s="73">
        <f>1-'Industrial ARR Rollforward'!AU51</f>
        <v>0.61339599716534265</v>
      </c>
      <c r="AV51" s="73">
        <f>1-'Industrial ARR Rollforward'!AV51</f>
        <v>0.60422063228592671</v>
      </c>
      <c r="AW51" s="73">
        <f>1-'Industrial ARR Rollforward'!AW51</f>
        <v>0.60058485301946019</v>
      </c>
      <c r="AX51" s="73">
        <f>1-'Industrial ARR Rollforward'!AX51</f>
        <v>0.59048815052823189</v>
      </c>
      <c r="AY51" s="73">
        <f>1-'Industrial ARR Rollforward'!AY51</f>
        <v>0.58825600892276209</v>
      </c>
      <c r="AZ51" s="73">
        <f>1-'Industrial ARR Rollforward'!AZ51</f>
        <v>0.57078429173727674</v>
      </c>
      <c r="BA51" s="73">
        <f>1-'Industrial ARR Rollforward'!BA51</f>
        <v>0.56272198638317206</v>
      </c>
      <c r="BB51" s="73">
        <f>1-'Industrial ARR Rollforward'!BB51</f>
        <v>0.5692968332013264</v>
      </c>
      <c r="BC51" s="73">
        <f>1-'Industrial ARR Rollforward'!BC51</f>
        <v>0.56542882290889174</v>
      </c>
      <c r="BD51" s="73">
        <f>1-'Industrial ARR Rollforward'!BD51</f>
        <v>0.57135439520733655</v>
      </c>
      <c r="BE51" s="73">
        <f>1-'Industrial ARR Rollforward'!BE51</f>
        <v>0.5665306315292794</v>
      </c>
      <c r="BF51" s="73">
        <f>1-'Industrial ARR Rollforward'!BF51</f>
        <v>0.56158998707752583</v>
      </c>
      <c r="BG51" s="73">
        <f>1-'Industrial ARR Rollforward'!BG51</f>
        <v>0.55231432793005508</v>
      </c>
      <c r="BH51" s="73">
        <f>1-'Industrial ARR Rollforward'!BH51</f>
        <v>0.55448762684571162</v>
      </c>
      <c r="BI51" s="73">
        <f>1-'Industrial ARR Rollforward'!BI51</f>
        <v>0.51513041995293818</v>
      </c>
      <c r="BJ51" s="73">
        <f>1-'Industrial ARR Rollforward'!BJ51</f>
        <v>0.50637885312625075</v>
      </c>
      <c r="BK51" s="73">
        <f>1-'Industrial ARR Rollforward'!BK51</f>
        <v>0.51534353391889365</v>
      </c>
      <c r="BL51" s="73">
        <f>1-'Industrial ARR Rollforward'!BL51</f>
        <v>0.52177293734383068</v>
      </c>
      <c r="BM51" s="73">
        <f>1-'Industrial ARR Rollforward'!BM51</f>
        <v>0.51079965600377075</v>
      </c>
      <c r="BN51" s="73">
        <f>1-'Industrial ARR Rollforward'!BN51</f>
        <v>0.52611718471344404</v>
      </c>
      <c r="BO51" s="73">
        <f>1-'Industrial ARR Rollforward'!BO51</f>
        <v>0.53184283963194234</v>
      </c>
      <c r="BP51" s="73">
        <f>1-'Industrial ARR Rollforward'!BP51</f>
        <v>0.53430183539842213</v>
      </c>
      <c r="BQ51" s="73">
        <f>1-'Industrial ARR Rollforward'!BQ51</f>
        <v>0.54378211259858356</v>
      </c>
      <c r="BR51" s="73">
        <f>1-'Industrial ARR Rollforward'!BR51</f>
        <v>0.54800011033198681</v>
      </c>
      <c r="BS51" s="73">
        <f>1-'Industrial ARR Rollforward'!BS51</f>
        <v>0.54705968921577663</v>
      </c>
      <c r="BT51" s="73">
        <f>1-'Industrial ARR Rollforward'!BT51</f>
        <v>0.55041805863536797</v>
      </c>
      <c r="BU51" s="73">
        <f>1-'Industrial ARR Rollforward'!BU51</f>
        <v>0.55885673601585539</v>
      </c>
      <c r="BV51" s="73">
        <f>1-'Industrial ARR Rollforward'!BV51</f>
        <v>0.55678955730106883</v>
      </c>
      <c r="BW51" s="73">
        <f>1-'Industrial ARR Rollforward'!BW51</f>
        <v>0.55926291615328183</v>
      </c>
      <c r="BX51" s="73">
        <f>1-'Industrial ARR Rollforward'!BX51</f>
        <v>0.56011590123072308</v>
      </c>
      <c r="BY51" s="73">
        <f>1-'Industrial ARR Rollforward'!BY51</f>
        <v>0.5718316679211437</v>
      </c>
      <c r="BZ51" s="73">
        <f>1-'Industrial ARR Rollforward'!BZ51</f>
        <v>0.57839833071169822</v>
      </c>
      <c r="CA51" s="73">
        <f>1-'Industrial ARR Rollforward'!CA51</f>
        <v>0.58820831274529117</v>
      </c>
      <c r="CB51" s="73">
        <f>1-'Industrial ARR Rollforward'!CB51</f>
        <v>0.58482056210406308</v>
      </c>
      <c r="CC51" s="73">
        <f>1-'Industrial ARR Rollforward'!CC51</f>
        <v>0.58635469958906694</v>
      </c>
      <c r="CD51" s="73">
        <f>1-'Industrial ARR Rollforward'!CD51</f>
        <v>0.58434115981186063</v>
      </c>
      <c r="CE51" s="73">
        <f>1-'Industrial ARR Rollforward'!CE51</f>
        <v>0.57889480432488905</v>
      </c>
      <c r="CF51" s="73">
        <f>1-'Industrial ARR Rollforward'!CF51</f>
        <v>0.5684256058652053</v>
      </c>
      <c r="CG51" s="73">
        <f>1-'Industrial ARR Rollforward'!CG51</f>
        <v>0.56459762504163025</v>
      </c>
      <c r="CH51" s="73">
        <f>1-'Industrial ARR Rollforward'!CH51</f>
        <v>0.55536298328422462</v>
      </c>
      <c r="CI51" s="73">
        <f>1-'Industrial ARR Rollforward'!CI51</f>
        <v>0.55007825781433684</v>
      </c>
      <c r="CJ51" s="73">
        <f>1-'Industrial ARR Rollforward'!CJ51</f>
        <v>0.54791127948902474</v>
      </c>
      <c r="CK51" s="73">
        <f>1-'Industrial ARR Rollforward'!CK51</f>
        <v>0.52981991935063388</v>
      </c>
    </row>
    <row r="52" spans="2:89" x14ac:dyDescent="0.2">
      <c r="B52" s="1" t="s">
        <v>36</v>
      </c>
      <c r="C52" s="15">
        <f>SUMIFS($I52:$W52,$I$7:$W$7,C$7)</f>
        <v>1017863.6445506226</v>
      </c>
      <c r="D52" s="15">
        <f t="shared" ref="D52:G52" ca="1" si="73">+SUM(OFFSET(INDEX($AD52:$CL52,MATCH(D$8,$AD$8:$CL$8,0)),,,,-12))</f>
        <v>1900847.9928752272</v>
      </c>
      <c r="E52" s="15">
        <f t="shared" ca="1" si="73"/>
        <v>2647280.1620629062</v>
      </c>
      <c r="F52" s="15">
        <f t="shared" ca="1" si="73"/>
        <v>4222123.8267980609</v>
      </c>
      <c r="G52" s="15">
        <f t="shared" ca="1" si="73"/>
        <v>5281457.6561826942</v>
      </c>
      <c r="I52" s="15"/>
      <c r="J52" s="15">
        <f t="shared" ref="J52:V52" si="74">SUMIFS($AD52:$BT52,$AD$5:$BT$5,J$5)</f>
        <v>262959.37011863396</v>
      </c>
      <c r="K52" s="15">
        <f t="shared" si="74"/>
        <v>357061.20221045648</v>
      </c>
      <c r="L52" s="15">
        <f t="shared" si="74"/>
        <v>397843.07222153211</v>
      </c>
      <c r="M52" s="15">
        <f t="shared" si="74"/>
        <v>430772.5066777959</v>
      </c>
      <c r="N52" s="15">
        <f t="shared" si="74"/>
        <v>458663.27159479703</v>
      </c>
      <c r="O52" s="15">
        <f t="shared" si="74"/>
        <v>495498.71036775381</v>
      </c>
      <c r="P52" s="15">
        <f t="shared" si="74"/>
        <v>515913.50423488021</v>
      </c>
      <c r="Q52" s="15">
        <f t="shared" si="74"/>
        <v>568179.15839901927</v>
      </c>
      <c r="R52" s="15">
        <f t="shared" si="74"/>
        <v>682841.65879121167</v>
      </c>
      <c r="S52" s="15">
        <f t="shared" si="74"/>
        <v>660931.54009897122</v>
      </c>
      <c r="T52" s="15">
        <f t="shared" si="74"/>
        <v>735327.8047737038</v>
      </c>
      <c r="U52" s="15">
        <f t="shared" si="74"/>
        <v>987369.39126361615</v>
      </c>
      <c r="V52" s="15">
        <f t="shared" si="74"/>
        <v>1047340.1188142684</v>
      </c>
      <c r="W52" s="15">
        <f>SUMIFS($AD52:$BX52,$AD$5:$BX$5,W$5)</f>
        <v>1045887.2802744426</v>
      </c>
      <c r="X52" s="15">
        <f>SUMIFS($AD52:$BY52,$AD$5:$BY$5,X$5)</f>
        <v>1141527.0364457339</v>
      </c>
      <c r="Y52" s="15">
        <f>SUMIFS($AD52:$CL52,$AD$5:$CL$5,Y$5)</f>
        <v>1200541.4545557385</v>
      </c>
      <c r="Z52" s="15">
        <f>SUMIFS($AD52:$CL52,$AD$5:$CL$5,Z$5)</f>
        <v>1283749.9751073902</v>
      </c>
      <c r="AA52" s="15">
        <f>SUMIFS($AD52:$CL52,$AD$5:$CL$5,AA$5)</f>
        <v>1278831.8055682492</v>
      </c>
      <c r="AB52" s="15">
        <f>SUMIFS($AD52:$CL52,$AD$5:$CL$5,AB$5)</f>
        <v>1518334.4209513157</v>
      </c>
      <c r="AD52" s="15"/>
      <c r="AE52" s="15">
        <f>'Cons TrioMobil | Monthly'!P256*-1*AE51</f>
        <v>86111.725538466519</v>
      </c>
      <c r="AF52" s="15">
        <f>'Cons TrioMobil | Monthly'!Q256*-1*AF51</f>
        <v>97550.467250824833</v>
      </c>
      <c r="AG52" s="15">
        <f>'Cons TrioMobil | Monthly'!R256*-1*AG51</f>
        <v>82493.507265859589</v>
      </c>
      <c r="AH52" s="15">
        <f>'Cons TrioMobil | Monthly'!S256*-1*AH51</f>
        <v>78280.841298886415</v>
      </c>
      <c r="AI52" s="15">
        <f>'Cons TrioMobil | Monthly'!T256*-1*AI51</f>
        <v>102185.02155388796</v>
      </c>
      <c r="AJ52" s="15">
        <f>'Cons TrioMobil | Monthly'!U256*-1*AJ51</f>
        <v>94961.225545658293</v>
      </c>
      <c r="AK52" s="15">
        <f>'Cons TrioMobil | Monthly'!V256*-1*AK51</f>
        <v>112127.46034424409</v>
      </c>
      <c r="AL52" s="15">
        <f>'Cons TrioMobil | Monthly'!W256*-1*AL51</f>
        <v>149972.51632055407</v>
      </c>
      <c r="AM52" s="15">
        <f>'Cons TrioMobil | Monthly'!X256*-1*AM51</f>
        <v>128141.86725656287</v>
      </c>
      <c r="AN52" s="15">
        <f>'Cons TrioMobil | Monthly'!Y256*-1*AN51</f>
        <v>135444.5575215893</v>
      </c>
      <c r="AO52" s="15">
        <f>'Cons TrioMobil | Monthly'!Z256*-1*AO51</f>
        <v>134256.64744337994</v>
      </c>
      <c r="AP52" s="15">
        <f>'Cons TrioMobil | Monthly'!AA256*-1*AP51</f>
        <v>122699.65751303402</v>
      </c>
      <c r="AQ52" s="15">
        <f>'Cons TrioMobil | Monthly'!AB256*-1*AQ51</f>
        <v>145953.42851546421</v>
      </c>
      <c r="AR52" s="15">
        <f>'Cons TrioMobil | Monthly'!AC256*-1*AR51</f>
        <v>162119.42064929765</v>
      </c>
      <c r="AS52" s="15">
        <f>'Cons TrioMobil | Monthly'!AD256*-1*AS51</f>
        <v>123176.54788750588</v>
      </c>
      <c r="AT52" s="15">
        <f>'Cons TrioMobil | Monthly'!AE256*-1*AT51</f>
        <v>133400.87824687021</v>
      </c>
      <c r="AU52" s="15">
        <f>'Cons TrioMobil | Monthly'!AF256*-1*AU51</f>
        <v>202085.84546042091</v>
      </c>
      <c r="AV52" s="15">
        <f>'Cons TrioMobil | Monthly'!AG256*-1*AV51</f>
        <v>139728.29555706735</v>
      </c>
      <c r="AW52" s="15">
        <f>'Cons TrioMobil | Monthly'!AH256*-1*AW51</f>
        <v>172422.76588055314</v>
      </c>
      <c r="AX52" s="15">
        <f>'Cons TrioMobil | Monthly'!AI256*-1*AX51</f>
        <v>183347.64893013332</v>
      </c>
      <c r="AY52" s="15">
        <f>'Cons TrioMobil | Monthly'!AJ256*-1*AY51</f>
        <v>158212.6227851742</v>
      </c>
      <c r="AZ52" s="15">
        <f>'Cons TrioMobil | Monthly'!AK256*-1*AZ51</f>
        <v>158637.97499515046</v>
      </c>
      <c r="BA52" s="15">
        <f>'Cons TrioMobil | Monthly'!AL256*-1*BA51</f>
        <v>199062.90645455557</v>
      </c>
      <c r="BB52" s="15">
        <f>'Cons TrioMobil | Monthly'!AM256*-1*BB51</f>
        <v>181490.89896234352</v>
      </c>
      <c r="BC52" s="15">
        <f>'Cons TrioMobil | Monthly'!AN256*-1*BC51</f>
        <v>162721.98193876274</v>
      </c>
      <c r="BD52" s="15">
        <f>'Cons TrioMobil | Monthly'!AO256*-1*BD51</f>
        <v>223966.27749791299</v>
      </c>
      <c r="BE52" s="15">
        <f>'Cons TrioMobil | Monthly'!AP256*-1*BE51</f>
        <v>269176.04426407441</v>
      </c>
      <c r="BF52" s="15">
        <f>'Cons TrioMobil | Monthly'!AQ256*-1*BF51</f>
        <v>180425.15183417519</v>
      </c>
      <c r="BG52" s="15">
        <f>'Cons TrioMobil | Monthly'!AR256*-1*BG51</f>
        <v>233240.46269296206</v>
      </c>
      <c r="BH52" s="15">
        <f>'Cons TrioMobil | Monthly'!AS256*-1*BH51</f>
        <v>226513.33432113417</v>
      </c>
      <c r="BI52" s="15">
        <f>'Cons TrioMobil | Monthly'!AT256*-1*BI51</f>
        <v>230858.64594942573</v>
      </c>
      <c r="BJ52" s="15">
        <f>'Cons TrioMobil | Monthly'!AU256*-1*BJ51</f>
        <v>203559.55982841126</v>
      </c>
      <c r="BK52" s="15">
        <f>'Cons TrioMobil | Monthly'!AV256*-1*BK51</f>
        <v>228542.88248398175</v>
      </c>
      <c r="BL52" s="15">
        <f>'Cons TrioMobil | Monthly'!AW256*-1*BL51</f>
        <v>231188.02534710467</v>
      </c>
      <c r="BM52" s="15">
        <f>'Cons TrioMobil | Monthly'!AX256*-1*BM51</f>
        <v>275596.89694261737</v>
      </c>
      <c r="BN52" s="15">
        <f>'Cons TrioMobil | Monthly'!AY256*-1*BN51</f>
        <v>271136.06236642151</v>
      </c>
      <c r="BO52" s="15">
        <f>'Cons TrioMobil | Monthly'!AZ256*-1*BO51</f>
        <v>323034.22807030479</v>
      </c>
      <c r="BP52" s="15">
        <f>'Cons TrioMobil | Monthly'!BA256*-1*BP51</f>
        <v>393199.10082688986</v>
      </c>
      <c r="BQ52" s="15">
        <f>'Cons TrioMobil | Monthly'!BB256*-1*BQ51</f>
        <v>345131.15091937623</v>
      </c>
      <c r="BR52" s="15">
        <f>'Cons TrioMobil | Monthly'!BC256*-1*BR51</f>
        <v>339479.63301309722</v>
      </c>
      <c r="BS52" s="15">
        <f>'Cons TrioMobil | Monthly'!BD256*-1*BS51</f>
        <v>362729.33488179487</v>
      </c>
      <c r="BT52" s="15">
        <f>'Cons TrioMobil | Monthly'!BE256*-1*BT51</f>
        <v>347049.22355842963</v>
      </c>
      <c r="BU52" s="15">
        <f>'Cons TrioMobil | Monthly'!BF256*-1*BU51</f>
        <v>328309.60467603983</v>
      </c>
      <c r="BV52" s="15">
        <f>'Cons TrioMobil | Monthly'!BG256*-1*BV51</f>
        <v>370528.45203997317</v>
      </c>
      <c r="BW52" s="15">
        <f>'Cons TrioMobil | Monthly'!BH256*-1*BW51</f>
        <v>339144.22329914948</v>
      </c>
      <c r="BX52" s="15">
        <f>'Cons TrioMobil | Monthly'!BI256*-1*BX51</f>
        <v>383109.63501032395</v>
      </c>
      <c r="BY52" s="15">
        <f>'Cons TrioMobil | Monthly'!BJ256*-1*BY51</f>
        <v>419273.17813626042</v>
      </c>
      <c r="BZ52" s="15">
        <f>'Cons TrioMobil | Monthly'!BK256*-1*BZ51</f>
        <v>349895.99260906223</v>
      </c>
      <c r="CA52" s="15">
        <f>'Cons TrioMobil | Monthly'!BL256*-1*CA51</f>
        <v>418737.23474653024</v>
      </c>
      <c r="CB52" s="15">
        <f>'Cons TrioMobil | Monthly'!BM256*-1*CB51</f>
        <v>431908.22720014601</v>
      </c>
      <c r="CC52" s="15">
        <f>'Cons TrioMobil | Monthly'!BN256*-1*CC51</f>
        <v>403259.00391024619</v>
      </c>
      <c r="CD52" s="15">
        <f>'Cons TrioMobil | Monthly'!BO256*-1*CD51</f>
        <v>439290.9735171129</v>
      </c>
      <c r="CE52" s="15">
        <f>'Cons TrioMobil | Monthly'!BP256*-1*CE51</f>
        <v>441199.99768003117</v>
      </c>
      <c r="CF52" s="15">
        <f>'Cons TrioMobil | Monthly'!BQ256*-1*CF51</f>
        <v>409975.15619636263</v>
      </c>
      <c r="CG52" s="15">
        <f>'Cons TrioMobil | Monthly'!BR256*-1*CG51</f>
        <v>418477.35892476363</v>
      </c>
      <c r="CH52" s="15">
        <f>'Cons TrioMobil | Monthly'!BS256*-1*CH51</f>
        <v>450379.29044712294</v>
      </c>
      <c r="CI52" s="15">
        <f>'Cons TrioMobil | Monthly'!BT256*-1*CI51</f>
        <v>463538.61652617878</v>
      </c>
      <c r="CJ52" s="15">
        <f>'Cons TrioMobil | Monthly'!BU256*-1*CJ51</f>
        <v>514102.58830388653</v>
      </c>
      <c r="CK52" s="15">
        <f>'Cons TrioMobil | Monthly'!BV256*-1*CK51</f>
        <v>540693.21612125041</v>
      </c>
    </row>
    <row r="53" spans="2:89" x14ac:dyDescent="0.2">
      <c r="B53" s="1" t="s">
        <v>37</v>
      </c>
      <c r="C53" s="15">
        <f>C52/C26</f>
        <v>92.499422441895902</v>
      </c>
      <c r="D53" s="15">
        <f ca="1">D52/D26</f>
        <v>856.23783462848075</v>
      </c>
      <c r="E53" s="15">
        <f ca="1">E52/E26</f>
        <v>1245.7788997943087</v>
      </c>
      <c r="F53" s="15">
        <f ca="1">F52/F26</f>
        <v>1504.6770587305991</v>
      </c>
      <c r="G53" s="15">
        <f ca="1">G52/G26</f>
        <v>1725.4026972174761</v>
      </c>
      <c r="I53" s="53"/>
      <c r="J53" s="53">
        <f t="shared" ref="J53:AB53" si="75">J52/J26</f>
        <v>601.73768905865893</v>
      </c>
      <c r="K53" s="53">
        <f t="shared" si="75"/>
        <v>523.55014986870447</v>
      </c>
      <c r="L53" s="53">
        <f t="shared" si="75"/>
        <v>558.76835986170238</v>
      </c>
      <c r="M53" s="53">
        <f t="shared" si="75"/>
        <v>790.40826913357046</v>
      </c>
      <c r="N53" s="53">
        <f t="shared" si="75"/>
        <v>712.21004906024382</v>
      </c>
      <c r="O53" s="53">
        <f t="shared" si="75"/>
        <v>927.90020668118689</v>
      </c>
      <c r="P53" s="53">
        <f t="shared" si="75"/>
        <v>1038.0553405128373</v>
      </c>
      <c r="Q53" s="53">
        <f t="shared" si="75"/>
        <v>1036.8232817500352</v>
      </c>
      <c r="R53" s="53">
        <f t="shared" si="75"/>
        <v>1599.1607934220415</v>
      </c>
      <c r="S53" s="53">
        <f t="shared" si="75"/>
        <v>1145.4619412460506</v>
      </c>
      <c r="T53" s="53">
        <f t="shared" si="75"/>
        <v>1283.2945982089072</v>
      </c>
      <c r="U53" s="53">
        <f t="shared" si="75"/>
        <v>1422.7224657977179</v>
      </c>
      <c r="V53" s="53">
        <f t="shared" si="75"/>
        <v>1601.4374905416948</v>
      </c>
      <c r="W53" s="53">
        <f t="shared" si="75"/>
        <v>1529.0749711614658</v>
      </c>
      <c r="X53" s="53">
        <f t="shared" si="75"/>
        <v>1474.8411323588293</v>
      </c>
      <c r="Y53" s="53">
        <f t="shared" si="75"/>
        <v>1802.6147966302381</v>
      </c>
      <c r="Z53" s="53">
        <f t="shared" si="75"/>
        <v>1782.986076538042</v>
      </c>
      <c r="AA53" s="53">
        <f t="shared" si="75"/>
        <v>1576.8579600101716</v>
      </c>
      <c r="AB53" s="53">
        <f t="shared" si="75"/>
        <v>1757.3315057306895</v>
      </c>
      <c r="AD53" s="53"/>
      <c r="AE53" s="53">
        <f t="shared" ref="AE53:CK53" si="76">AE52/AE26</f>
        <v>577.93104388232564</v>
      </c>
      <c r="AF53" s="53">
        <f t="shared" si="76"/>
        <v>587.65341717364356</v>
      </c>
      <c r="AG53" s="53">
        <f t="shared" si="76"/>
        <v>576.87767318782926</v>
      </c>
      <c r="AH53" s="53">
        <f t="shared" si="76"/>
        <v>775.05783464243973</v>
      </c>
      <c r="AI53" s="53">
        <f t="shared" si="76"/>
        <v>529.45607022739875</v>
      </c>
      <c r="AJ53" s="53">
        <f t="shared" si="76"/>
        <v>586.18040460282896</v>
      </c>
      <c r="AK53" s="53">
        <f t="shared" si="76"/>
        <v>514.34614836809214</v>
      </c>
      <c r="AL53" s="53">
        <f t="shared" si="76"/>
        <v>496.59773616077507</v>
      </c>
      <c r="AM53" s="53">
        <f t="shared" si="76"/>
        <v>613.11898208881757</v>
      </c>
      <c r="AN53" s="53">
        <f t="shared" si="76"/>
        <v>520.94060585226657</v>
      </c>
      <c r="AO53" s="53">
        <f t="shared" si="76"/>
        <v>552.49649153654298</v>
      </c>
      <c r="AP53" s="53">
        <f t="shared" si="76"/>
        <v>786.53626610919241</v>
      </c>
      <c r="AQ53" s="53">
        <f t="shared" si="76"/>
        <v>829.28084383786484</v>
      </c>
      <c r="AR53" s="53">
        <f t="shared" si="76"/>
        <v>761.12404060703125</v>
      </c>
      <c r="AS53" s="53">
        <f t="shared" si="76"/>
        <v>712.0031669798027</v>
      </c>
      <c r="AT53" s="53">
        <f t="shared" si="76"/>
        <v>567.66331168880936</v>
      </c>
      <c r="AU53" s="53">
        <f t="shared" si="76"/>
        <v>856.29595534076657</v>
      </c>
      <c r="AV53" s="53">
        <f t="shared" si="76"/>
        <v>1145.3138980087488</v>
      </c>
      <c r="AW53" s="53">
        <f t="shared" si="76"/>
        <v>849.37323093868542</v>
      </c>
      <c r="AX53" s="53">
        <f t="shared" si="76"/>
        <v>877.26147813460921</v>
      </c>
      <c r="AY53" s="53">
        <f t="shared" si="76"/>
        <v>893.85662590493894</v>
      </c>
      <c r="AZ53" s="53">
        <f t="shared" si="76"/>
        <v>967.30472558018573</v>
      </c>
      <c r="BA53" s="53">
        <f t="shared" si="76"/>
        <v>1276.044272144587</v>
      </c>
      <c r="BB53" s="53">
        <f t="shared" si="76"/>
        <v>864.24237601115965</v>
      </c>
      <c r="BC53" s="53">
        <f t="shared" si="76"/>
        <v>1070.5393548602813</v>
      </c>
      <c r="BD53" s="53">
        <f t="shared" si="76"/>
        <v>1204.1197714941559</v>
      </c>
      <c r="BE53" s="53">
        <f t="shared" si="76"/>
        <v>2224.5954071411111</v>
      </c>
      <c r="BF53" s="53">
        <f t="shared" si="76"/>
        <v>1080.390130743564</v>
      </c>
      <c r="BG53" s="53">
        <f t="shared" si="76"/>
        <v>1677.9889402371371</v>
      </c>
      <c r="BH53" s="53">
        <f t="shared" si="76"/>
        <v>1406.9151200070446</v>
      </c>
      <c r="BI53" s="53">
        <f t="shared" si="76"/>
        <v>1099.3268854734558</v>
      </c>
      <c r="BJ53" s="53">
        <f t="shared" si="76"/>
        <v>988.15320305054013</v>
      </c>
      <c r="BK53" s="53">
        <f t="shared" si="76"/>
        <v>1576.1578102343569</v>
      </c>
      <c r="BL53" s="53">
        <f t="shared" si="76"/>
        <v>1050.8546606686575</v>
      </c>
      <c r="BM53" s="53">
        <f t="shared" si="76"/>
        <v>1324.9850814548913</v>
      </c>
      <c r="BN53" s="53">
        <f t="shared" si="76"/>
        <v>1316.1944775069005</v>
      </c>
      <c r="BO53" s="53">
        <f t="shared" si="76"/>
        <v>1247.2364018158487</v>
      </c>
      <c r="BP53" s="53">
        <f t="shared" si="76"/>
        <v>1717.0266411654579</v>
      </c>
      <c r="BQ53" s="53">
        <f t="shared" si="76"/>
        <v>1547.6733225084135</v>
      </c>
      <c r="BR53" s="53">
        <f t="shared" si="76"/>
        <v>1432.4035148231951</v>
      </c>
      <c r="BS53" s="53">
        <f t="shared" si="76"/>
        <v>1869.7388395968808</v>
      </c>
      <c r="BT53" s="53">
        <f t="shared" si="76"/>
        <v>1464.3427154364119</v>
      </c>
      <c r="BU53" s="53">
        <f t="shared" si="76"/>
        <v>1313.2384187041594</v>
      </c>
      <c r="BV53" s="53">
        <f t="shared" si="76"/>
        <v>1880.8550864973258</v>
      </c>
      <c r="BW53" s="53">
        <f t="shared" si="76"/>
        <v>1138.0678634199646</v>
      </c>
      <c r="BX53" s="53">
        <f t="shared" si="76"/>
        <v>1850.7711836247533</v>
      </c>
      <c r="BY53" s="53">
        <f t="shared" si="76"/>
        <v>1558.6363499489235</v>
      </c>
      <c r="BZ53" s="53">
        <f t="shared" si="76"/>
        <v>1330.40301372267</v>
      </c>
      <c r="CA53" s="53">
        <f t="shared" si="76"/>
        <v>2352.456374980507</v>
      </c>
      <c r="CB53" s="53">
        <f t="shared" si="76"/>
        <v>1919.5921208895379</v>
      </c>
      <c r="CC53" s="53">
        <f t="shared" si="76"/>
        <v>1776.4713828645206</v>
      </c>
      <c r="CD53" s="53">
        <f t="shared" si="76"/>
        <v>1702.6781919267942</v>
      </c>
      <c r="CE53" s="53">
        <f t="shared" si="76"/>
        <v>1877.4467986384304</v>
      </c>
      <c r="CF53" s="53">
        <f t="shared" si="76"/>
        <v>1722.5846899006833</v>
      </c>
      <c r="CG53" s="53">
        <f t="shared" si="76"/>
        <v>1579.1598449991079</v>
      </c>
      <c r="CH53" s="53">
        <f t="shared" si="76"/>
        <v>1462.2704235296198</v>
      </c>
      <c r="CI53" s="53">
        <f t="shared" si="76"/>
        <v>1762.5042453466874</v>
      </c>
      <c r="CJ53" s="53">
        <f t="shared" si="76"/>
        <v>1606.5705884496454</v>
      </c>
      <c r="CK53" s="53">
        <f t="shared" si="76"/>
        <v>1924.1751463389694</v>
      </c>
    </row>
    <row r="55" spans="2:89" x14ac:dyDescent="0.2">
      <c r="B55" s="20" t="s">
        <v>38</v>
      </c>
      <c r="C55" s="56"/>
      <c r="D55" s="56">
        <f t="shared" ref="D55:G55" ca="1" si="77">D49/D52</f>
        <v>2.8736202214256155</v>
      </c>
      <c r="E55" s="56">
        <f t="shared" ca="1" si="77"/>
        <v>3.5566801023049308</v>
      </c>
      <c r="F55" s="56">
        <f t="shared" ca="1" si="77"/>
        <v>3.7559999375065369</v>
      </c>
      <c r="G55" s="57">
        <f t="shared" ca="1" si="77"/>
        <v>2.290533174040212</v>
      </c>
      <c r="I55" s="58"/>
      <c r="J55" s="56">
        <f t="shared" ref="J55:AB55" si="78">J49/J52</f>
        <v>3.9422753791094665</v>
      </c>
      <c r="K55" s="56">
        <f t="shared" si="78"/>
        <v>2.7960104488833086</v>
      </c>
      <c r="L55" s="56">
        <f t="shared" si="78"/>
        <v>2.3178444674535648</v>
      </c>
      <c r="M55" s="56">
        <f t="shared" si="78"/>
        <v>2.2938032006885849</v>
      </c>
      <c r="N55" s="56">
        <f t="shared" si="78"/>
        <v>3.1821851232597598</v>
      </c>
      <c r="O55" s="56">
        <f t="shared" si="78"/>
        <v>2.8422259426036121</v>
      </c>
      <c r="P55" s="56">
        <f t="shared" si="78"/>
        <v>3.1010101762439368</v>
      </c>
      <c r="Q55" s="56">
        <f t="shared" si="78"/>
        <v>3.7533169627867511</v>
      </c>
      <c r="R55" s="56">
        <f t="shared" si="78"/>
        <v>3.1126499383673369</v>
      </c>
      <c r="S55" s="56">
        <f t="shared" si="78"/>
        <v>3.524755354366953</v>
      </c>
      <c r="T55" s="56">
        <f t="shared" si="78"/>
        <v>3.8309438477242561</v>
      </c>
      <c r="U55" s="56">
        <f t="shared" si="78"/>
        <v>3.6646029399100795</v>
      </c>
      <c r="V55" s="56">
        <f t="shared" si="78"/>
        <v>3.6280649513986156</v>
      </c>
      <c r="W55" s="56">
        <f t="shared" si="78"/>
        <v>3.3285568420623775</v>
      </c>
      <c r="X55" s="56">
        <f t="shared" si="78"/>
        <v>3.0047516576454392</v>
      </c>
      <c r="Y55" s="56">
        <f t="shared" si="78"/>
        <v>3.769387094839213</v>
      </c>
      <c r="Z55" s="56">
        <f t="shared" si="78"/>
        <v>2.4191358361081341</v>
      </c>
      <c r="AA55" s="56">
        <f t="shared" si="78"/>
        <v>1.6220874124018698</v>
      </c>
      <c r="AB55" s="56">
        <f t="shared" si="78"/>
        <v>1.6667110503803235</v>
      </c>
      <c r="AD55" s="58"/>
      <c r="AE55" s="56">
        <f t="shared" ref="AE55:CK55" si="79">AE49/AE52</f>
        <v>5.0909210374750691</v>
      </c>
      <c r="AF55" s="56">
        <f t="shared" si="79"/>
        <v>3.6394085996603844</v>
      </c>
      <c r="AG55" s="56">
        <f t="shared" si="79"/>
        <v>4.3247959410090342</v>
      </c>
      <c r="AH55" s="56">
        <f t="shared" si="79"/>
        <v>2.4765188978762578</v>
      </c>
      <c r="AI55" s="56">
        <f t="shared" si="79"/>
        <v>4.7308067453730978</v>
      </c>
      <c r="AJ55" s="56">
        <f t="shared" si="79"/>
        <v>2.5875154538814669</v>
      </c>
      <c r="AK55" s="56">
        <f t="shared" si="79"/>
        <v>3.3187654228944501</v>
      </c>
      <c r="AL55" s="56">
        <f t="shared" si="79"/>
        <v>2.3336224071151368</v>
      </c>
      <c r="AM55" s="56">
        <f t="shared" si="79"/>
        <v>2.1502249225330115</v>
      </c>
      <c r="AN55" s="56">
        <f t="shared" si="79"/>
        <v>2.5619069135856933</v>
      </c>
      <c r="AO55" s="56">
        <f t="shared" si="79"/>
        <v>2.2398794038716319</v>
      </c>
      <c r="AP55" s="56">
        <f t="shared" si="79"/>
        <v>2.0934598058486231</v>
      </c>
      <c r="AQ55" s="56">
        <f t="shared" si="79"/>
        <v>2.7449273949866106</v>
      </c>
      <c r="AR55" s="56">
        <f t="shared" si="79"/>
        <v>2.0196223813629386</v>
      </c>
      <c r="AS55" s="56">
        <f t="shared" si="79"/>
        <v>2.4263359698107694</v>
      </c>
      <c r="AT55" s="56">
        <f t="shared" si="79"/>
        <v>3.6982116339018827</v>
      </c>
      <c r="AU55" s="56">
        <f t="shared" si="79"/>
        <v>3.2770210352727531</v>
      </c>
      <c r="AV55" s="56">
        <f t="shared" si="79"/>
        <v>3.4917632786100126</v>
      </c>
      <c r="AW55" s="56">
        <f t="shared" si="79"/>
        <v>2.0101215095064218</v>
      </c>
      <c r="AX55" s="56">
        <f t="shared" si="79"/>
        <v>3.1837936729082532</v>
      </c>
      <c r="AY55" s="56">
        <f t="shared" si="79"/>
        <v>3.1153217036003062</v>
      </c>
      <c r="AZ55" s="56">
        <f t="shared" si="79"/>
        <v>2.7009498361674478</v>
      </c>
      <c r="BA55" s="56">
        <f t="shared" si="79"/>
        <v>3.4126401269994275</v>
      </c>
      <c r="BB55" s="56">
        <f t="shared" si="79"/>
        <v>3.5274667104540982</v>
      </c>
      <c r="BC55" s="56">
        <f t="shared" si="79"/>
        <v>4.7749167517416726</v>
      </c>
      <c r="BD55" s="56">
        <f t="shared" si="79"/>
        <v>3.1956918801439329</v>
      </c>
      <c r="BE55" s="56">
        <f t="shared" si="79"/>
        <v>3.0793088422384929</v>
      </c>
      <c r="BF55" s="56">
        <f t="shared" si="79"/>
        <v>2.8054142099327901</v>
      </c>
      <c r="BG55" s="56">
        <f t="shared" si="79"/>
        <v>3.4003403515773041</v>
      </c>
      <c r="BH55" s="56">
        <f t="shared" si="79"/>
        <v>3.8052276639882634</v>
      </c>
      <c r="BI55" s="56">
        <f t="shared" si="79"/>
        <v>3.4519005485122589</v>
      </c>
      <c r="BJ55" s="56">
        <f t="shared" si="79"/>
        <v>3.2893471755031478</v>
      </c>
      <c r="BK55" s="56">
        <f t="shared" si="79"/>
        <v>4.3302400750395913</v>
      </c>
      <c r="BL55" s="56">
        <f t="shared" si="79"/>
        <v>4.0740652729512572</v>
      </c>
      <c r="BM55" s="56">
        <f t="shared" si="79"/>
        <v>3.2180515917354029</v>
      </c>
      <c r="BN55" s="56">
        <f t="shared" si="79"/>
        <v>4.4474419983344307</v>
      </c>
      <c r="BO55" s="56">
        <f t="shared" si="79"/>
        <v>3.4228420138681201</v>
      </c>
      <c r="BP55" s="56">
        <f t="shared" si="79"/>
        <v>3.3247756514720428</v>
      </c>
      <c r="BQ55" s="56">
        <f t="shared" si="79"/>
        <v>3.7260826009758312</v>
      </c>
      <c r="BR55" s="56">
        <f t="shared" si="79"/>
        <v>4.070026426935164</v>
      </c>
      <c r="BS55" s="56">
        <f t="shared" si="79"/>
        <v>3.1205895842268849</v>
      </c>
      <c r="BT55" s="56">
        <f t="shared" si="79"/>
        <v>2.6687002494539405</v>
      </c>
      <c r="BU55" s="56">
        <f t="shared" si="79"/>
        <v>4.3593824132353456</v>
      </c>
      <c r="BV55" s="56">
        <f t="shared" si="79"/>
        <v>2.5898639796252847</v>
      </c>
      <c r="BW55" s="56">
        <f t="shared" si="79"/>
        <v>2.5222563035897814</v>
      </c>
      <c r="BX55" s="56">
        <f t="shared" si="79"/>
        <v>1.7323132631465858</v>
      </c>
      <c r="BY55" s="56">
        <f t="shared" si="79"/>
        <v>4.3460710590721696</v>
      </c>
      <c r="BZ55" s="56">
        <f t="shared" si="79"/>
        <v>2.721385074271915</v>
      </c>
      <c r="CA55" s="56">
        <f t="shared" si="79"/>
        <v>4.0451295488218051</v>
      </c>
      <c r="CB55" s="56">
        <f t="shared" si="79"/>
        <v>4.4994495230464642</v>
      </c>
      <c r="CC55" s="56">
        <f t="shared" si="79"/>
        <v>2.3785578362887412</v>
      </c>
      <c r="CD55" s="56">
        <f t="shared" si="79"/>
        <v>2.02323989109941</v>
      </c>
      <c r="CE55" s="56">
        <f t="shared" si="79"/>
        <v>2.7607551674024635</v>
      </c>
      <c r="CF55" s="56">
        <f t="shared" si="79"/>
        <v>1.0621982651861144</v>
      </c>
      <c r="CG55" s="56">
        <f t="shared" si="79"/>
        <v>1.8102763096458858</v>
      </c>
      <c r="CH55" s="56">
        <f t="shared" si="79"/>
        <v>1.9365648679636411</v>
      </c>
      <c r="CI55" s="56">
        <f t="shared" si="79"/>
        <v>1.070101337726908</v>
      </c>
      <c r="CJ55" s="56">
        <f t="shared" si="79"/>
        <v>1.5421150159867036</v>
      </c>
      <c r="CK55" s="57">
        <f t="shared" si="79"/>
        <v>2.2810005393738888</v>
      </c>
    </row>
    <row r="56" spans="2:89" x14ac:dyDescent="0.2">
      <c r="B56" s="28" t="s">
        <v>39</v>
      </c>
      <c r="C56" s="59"/>
      <c r="D56" s="59">
        <f ca="1">(D52/D44)*12</f>
        <v>20.879585810484642</v>
      </c>
      <c r="E56" s="59">
        <f t="shared" ref="E56:G56" ca="1" si="80">(E52/E44)*12</f>
        <v>16.86966448321191</v>
      </c>
      <c r="F56" s="59">
        <f t="shared" ca="1" si="80"/>
        <v>15.974441160356271</v>
      </c>
      <c r="G56" s="60">
        <f t="shared" ca="1" si="80"/>
        <v>20.736432886237726</v>
      </c>
      <c r="I56" s="61"/>
      <c r="J56" s="59">
        <f t="shared" ref="J56:AB56" si="81">(J52/J44)*12</f>
        <v>15.21963694315885</v>
      </c>
      <c r="K56" s="59">
        <f t="shared" si="81"/>
        <v>21.459147273202518</v>
      </c>
      <c r="L56" s="59">
        <f t="shared" si="81"/>
        <v>25.886119988852116</v>
      </c>
      <c r="M56" s="59">
        <f t="shared" si="81"/>
        <v>26.157431457933438</v>
      </c>
      <c r="N56" s="59">
        <f t="shared" si="81"/>
        <v>18.85496841822242</v>
      </c>
      <c r="O56" s="59">
        <f t="shared" si="81"/>
        <v>21.110214744235705</v>
      </c>
      <c r="P56" s="59">
        <f t="shared" si="81"/>
        <v>19.348533732538186</v>
      </c>
      <c r="Q56" s="59">
        <f t="shared" si="81"/>
        <v>15.985860132487021</v>
      </c>
      <c r="R56" s="59">
        <f t="shared" si="81"/>
        <v>19.276179842912725</v>
      </c>
      <c r="S56" s="59">
        <f t="shared" si="81"/>
        <v>17.022458005677962</v>
      </c>
      <c r="T56" s="59">
        <f t="shared" si="81"/>
        <v>15.661936688433205</v>
      </c>
      <c r="U56" s="59">
        <f t="shared" si="81"/>
        <v>16.372851570509372</v>
      </c>
      <c r="V56" s="59">
        <f t="shared" si="81"/>
        <v>16.537741414157995</v>
      </c>
      <c r="W56" s="59">
        <f t="shared" si="81"/>
        <v>16.39538813843604</v>
      </c>
      <c r="X56" s="59">
        <f t="shared" si="81"/>
        <v>14.856216284213314</v>
      </c>
      <c r="Y56" s="59">
        <f t="shared" si="81"/>
        <v>13.04874053855756</v>
      </c>
      <c r="Z56" s="59">
        <f t="shared" si="81"/>
        <v>22.972539086896244</v>
      </c>
      <c r="AA56" s="59">
        <f t="shared" si="81"/>
        <v>28.851712701907935</v>
      </c>
      <c r="AB56" s="59">
        <f t="shared" si="81"/>
        <v>24.123026907461991</v>
      </c>
      <c r="AD56" s="61"/>
      <c r="AE56" s="59">
        <f t="shared" ref="AE56:CK56" si="82">(AE52/AE44)*12</f>
        <v>10.740495078037593</v>
      </c>
      <c r="AF56" s="59">
        <f t="shared" si="82"/>
        <v>16.486195038831028</v>
      </c>
      <c r="AG56" s="59">
        <f t="shared" si="82"/>
        <v>13.87348693866957</v>
      </c>
      <c r="AH56" s="59">
        <f t="shared" si="82"/>
        <v>24.227555885583218</v>
      </c>
      <c r="AI56" s="59">
        <f t="shared" si="82"/>
        <v>12.682826255518087</v>
      </c>
      <c r="AJ56" s="59">
        <f t="shared" si="82"/>
        <v>20.920970057252902</v>
      </c>
      <c r="AK56" s="59">
        <f t="shared" si="82"/>
        <v>18.079012028416038</v>
      </c>
      <c r="AL56" s="59">
        <f t="shared" si="82"/>
        <v>25.711100397845858</v>
      </c>
      <c r="AM56" s="59">
        <f t="shared" si="82"/>
        <v>27.904057557531566</v>
      </c>
      <c r="AN56" s="59">
        <f t="shared" si="82"/>
        <v>23.420054679513267</v>
      </c>
      <c r="AO56" s="59">
        <f t="shared" si="82"/>
        <v>26.787156440784258</v>
      </c>
      <c r="AP56" s="59">
        <f t="shared" si="82"/>
        <v>28.660688794871735</v>
      </c>
      <c r="AQ56" s="59">
        <f t="shared" si="82"/>
        <v>21.858501652752338</v>
      </c>
      <c r="AR56" s="59">
        <f t="shared" si="82"/>
        <v>29.708524006111034</v>
      </c>
      <c r="AS56" s="59">
        <f t="shared" si="82"/>
        <v>24.728644650427128</v>
      </c>
      <c r="AT56" s="59">
        <f t="shared" si="82"/>
        <v>16.224057987913369</v>
      </c>
      <c r="AU56" s="59">
        <f t="shared" si="82"/>
        <v>18.309311827473849</v>
      </c>
      <c r="AV56" s="59">
        <f t="shared" si="82"/>
        <v>17.18329543344203</v>
      </c>
      <c r="AW56" s="59">
        <f t="shared" si="82"/>
        <v>29.84894182577689</v>
      </c>
      <c r="AX56" s="59">
        <f t="shared" si="82"/>
        <v>18.845442313223984</v>
      </c>
      <c r="AY56" s="59">
        <f t="shared" si="82"/>
        <v>19.259648186785768</v>
      </c>
      <c r="AZ56" s="59">
        <f t="shared" si="82"/>
        <v>22.21440738978621</v>
      </c>
      <c r="BA56" s="59">
        <f t="shared" si="82"/>
        <v>17.581695627764642</v>
      </c>
      <c r="BB56" s="59">
        <f t="shared" si="82"/>
        <v>17.009373843892654</v>
      </c>
      <c r="BC56" s="59">
        <f t="shared" si="82"/>
        <v>12.565664098356212</v>
      </c>
      <c r="BD56" s="59">
        <f t="shared" si="82"/>
        <v>18.775276919781646</v>
      </c>
      <c r="BE56" s="59">
        <f t="shared" si="82"/>
        <v>19.484891926716649</v>
      </c>
      <c r="BF56" s="59">
        <f t="shared" si="82"/>
        <v>21.387216115026892</v>
      </c>
      <c r="BG56" s="59">
        <f t="shared" si="82"/>
        <v>17.6452924696694</v>
      </c>
      <c r="BH56" s="59">
        <f t="shared" si="82"/>
        <v>15.767781930060377</v>
      </c>
      <c r="BI56" s="59">
        <f t="shared" si="82"/>
        <v>17.381729037894651</v>
      </c>
      <c r="BJ56" s="59">
        <f t="shared" si="82"/>
        <v>18.240701512701293</v>
      </c>
      <c r="BK56" s="59">
        <f t="shared" si="82"/>
        <v>13.85604469042087</v>
      </c>
      <c r="BL56" s="59">
        <f t="shared" si="82"/>
        <v>14.72730454230939</v>
      </c>
      <c r="BM56" s="59">
        <f t="shared" si="82"/>
        <v>18.644822275097127</v>
      </c>
      <c r="BN56" s="59">
        <f t="shared" si="82"/>
        <v>13.490901066831233</v>
      </c>
      <c r="BO56" s="59">
        <f t="shared" si="82"/>
        <v>17.529292838203357</v>
      </c>
      <c r="BP56" s="59">
        <f t="shared" si="82"/>
        <v>18.046330426365767</v>
      </c>
      <c r="BQ56" s="59">
        <f t="shared" si="82"/>
        <v>16.102702603610151</v>
      </c>
      <c r="BR56" s="59">
        <f t="shared" si="82"/>
        <v>14.741919021194555</v>
      </c>
      <c r="BS56" s="59">
        <f t="shared" si="82"/>
        <v>19.227135892291585</v>
      </c>
      <c r="BT56" s="59">
        <f t="shared" si="82"/>
        <v>22.482854720112151</v>
      </c>
      <c r="BU56" s="59">
        <f t="shared" si="82"/>
        <v>13.763417455150623</v>
      </c>
      <c r="BV56" s="59">
        <f t="shared" si="82"/>
        <v>15.163546613938372</v>
      </c>
      <c r="BW56" s="59">
        <f t="shared" si="82"/>
        <v>22.623833555258393</v>
      </c>
      <c r="BX56" s="59">
        <f t="shared" si="82"/>
        <v>23.582180548411714</v>
      </c>
      <c r="BY56" s="59">
        <f t="shared" si="82"/>
        <v>9.2068456539961083</v>
      </c>
      <c r="BZ56" s="59">
        <f t="shared" si="82"/>
        <v>16.719427335057745</v>
      </c>
      <c r="CA56" s="59">
        <f t="shared" si="82"/>
        <v>13.503462659153445</v>
      </c>
      <c r="CB56" s="59">
        <f t="shared" si="82"/>
        <v>10.707299745389939</v>
      </c>
      <c r="CC56" s="59">
        <f t="shared" si="82"/>
        <v>25.225369374922526</v>
      </c>
      <c r="CD56" s="59">
        <f t="shared" si="82"/>
        <v>26.705808985980148</v>
      </c>
      <c r="CE56" s="59">
        <f t="shared" si="82"/>
        <v>19.111557758382467</v>
      </c>
      <c r="CF56" s="59">
        <f t="shared" si="82"/>
        <v>46.589602506375961</v>
      </c>
      <c r="CG56" s="59">
        <f t="shared" si="82"/>
        <v>22.59093438687993</v>
      </c>
      <c r="CH56" s="59">
        <f t="shared" si="82"/>
        <v>26.506665786638337</v>
      </c>
      <c r="CI56" s="59">
        <f t="shared" si="82"/>
        <v>38.265625359178074</v>
      </c>
      <c r="CJ56" s="59">
        <f t="shared" si="82"/>
        <v>24.941421565759534</v>
      </c>
      <c r="CK56" s="60">
        <f t="shared" si="82"/>
        <v>18.057055489083861</v>
      </c>
    </row>
    <row r="59" spans="2:89" ht="12.75" thickBot="1" x14ac:dyDescent="0.25">
      <c r="B59" s="62" t="s">
        <v>40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</row>
    <row r="61" spans="2:89" x14ac:dyDescent="0.2">
      <c r="B61" s="1" t="s">
        <v>13</v>
      </c>
      <c r="C61" s="63">
        <f>+INDEX('MRR Schedule Summary'!$B$12:$BK$12,MATCH(C$8,'MRR Schedule Summary'!$B$76:$BK$76,0))*12-C14</f>
        <v>0</v>
      </c>
      <c r="D61" s="63">
        <f ca="1">+INDEX('MRR Schedule Summary'!$B$12:$BK$12,MATCH(D$8,'MRR Schedule Summary'!$B$76:$BK$76,0))*12-D14</f>
        <v>0</v>
      </c>
      <c r="E61" s="63">
        <f ca="1">+INDEX('MRR Schedule Summary'!$B$12:$BK$12,MATCH(E$8,'MRR Schedule Summary'!$B$76:$BK$76,0))*12-E14</f>
        <v>0</v>
      </c>
      <c r="F61" s="63">
        <f ca="1">+INDEX('MRR Schedule Summary'!$B$12:$BK$12,MATCH(F$8,'MRR Schedule Summary'!$B$76:$BK$76,0))*12-F14</f>
        <v>0</v>
      </c>
      <c r="G61" s="63">
        <f ca="1">+INDEX('MRR Schedule Summary'!$B$12:$BK$12,MATCH(G$8,'MRR Schedule Summary'!$B$76:$BK$76,0))*12-G14</f>
        <v>0</v>
      </c>
      <c r="H61" s="63"/>
      <c r="I61" s="63">
        <f>+INDEX('MRR Schedule Summary'!$B$12:$BK$12,MATCH(I$8,'MRR Schedule Summary'!$B$76:$BK$76,0))*12-I14</f>
        <v>0</v>
      </c>
      <c r="J61" s="63">
        <f>+INDEX('MRR Schedule Summary'!$B$12:$BK$12,MATCH(J$8,'MRR Schedule Summary'!$B$76:$BK$76,0))*12-J14</f>
        <v>0</v>
      </c>
      <c r="K61" s="63">
        <f>+INDEX('MRR Schedule Summary'!$B$12:$BK$12,MATCH(K$8,'MRR Schedule Summary'!$B$76:$BK$76,0))*12-K14</f>
        <v>0</v>
      </c>
      <c r="L61" s="63">
        <f>+INDEX('MRR Schedule Summary'!$B$12:$BK$12,MATCH(L$8,'MRR Schedule Summary'!$B$76:$BK$76,0))*12-L14</f>
        <v>0</v>
      </c>
      <c r="M61" s="63">
        <f>+INDEX('MRR Schedule Summary'!$B$12:$BK$12,MATCH(M$8,'MRR Schedule Summary'!$B$76:$BK$76,0))*12-M14</f>
        <v>0</v>
      </c>
      <c r="N61" s="63">
        <f>+INDEX('MRR Schedule Summary'!$B$12:$BK$12,MATCH(N$8,'MRR Schedule Summary'!$B$76:$BK$76,0))*12-N14</f>
        <v>0</v>
      </c>
      <c r="O61" s="63">
        <f>+INDEX('MRR Schedule Summary'!$B$12:$BK$12,MATCH(O$8,'MRR Schedule Summary'!$B$76:$BK$76,0))*12-O14</f>
        <v>0</v>
      </c>
      <c r="P61" s="63">
        <f>+INDEX('MRR Schedule Summary'!$B$12:$BK$12,MATCH(P$8,'MRR Schedule Summary'!$B$76:$BK$76,0))*12-P14</f>
        <v>0</v>
      </c>
      <c r="Q61" s="63">
        <f>+INDEX('MRR Schedule Summary'!$B$12:$BK$12,MATCH(Q$8,'MRR Schedule Summary'!$B$76:$BK$76,0))*12-Q14</f>
        <v>0</v>
      </c>
      <c r="R61" s="63">
        <f>+INDEX('MRR Schedule Summary'!$B$12:$BK$12,MATCH(R$8,'MRR Schedule Summary'!$B$76:$BK$76,0))*12-R14</f>
        <v>0</v>
      </c>
      <c r="S61" s="63">
        <f>+INDEX('MRR Schedule Summary'!$B$12:$BK$12,MATCH(S$8,'MRR Schedule Summary'!$B$76:$BK$76,0))*12-S14</f>
        <v>0</v>
      </c>
      <c r="T61" s="63">
        <f>+INDEX('MRR Schedule Summary'!$B$12:$BK$12,MATCH(T$8,'MRR Schedule Summary'!$B$76:$BK$76,0))*12-T14</f>
        <v>0</v>
      </c>
      <c r="U61" s="63">
        <f>+INDEX('MRR Schedule Summary'!$B$12:$BK$12,MATCH(U$8,'MRR Schedule Summary'!$B$76:$BK$76,0))*12-U14</f>
        <v>0</v>
      </c>
      <c r="V61" s="63">
        <f>+INDEX('MRR Schedule Summary'!$B$12:$BK$12,MATCH(V$8,'MRR Schedule Summary'!$B$76:$BK$76,0))*12-V14</f>
        <v>0</v>
      </c>
      <c r="W61" s="63">
        <f>+INDEX('MRR Schedule Summary'!$B$12:$BK$12,MATCH(W$8,'MRR Schedule Summary'!$B$76:$BK$76,0))*12-W14</f>
        <v>0</v>
      </c>
      <c r="X61" s="63">
        <f>+INDEX('MRR Schedule Summary'!$B$12:$BK$12,MATCH(X$8,'MRR Schedule Summary'!$B$76:$BK$76,0))*12-X14</f>
        <v>0</v>
      </c>
      <c r="Y61" s="63">
        <f>+INDEX('MRR Schedule Summary'!$B$12:$BK$12,MATCH(Y$8,'MRR Schedule Summary'!$B$76:$BK$76,0))*12-Y14</f>
        <v>0</v>
      </c>
      <c r="Z61" s="63">
        <f>+INDEX('MRR Schedule Summary'!$B$12:$BK$12,MATCH(Z$8,'MRR Schedule Summary'!$B$76:$BK$76,0))*12-Z14</f>
        <v>0</v>
      </c>
      <c r="AA61" s="63">
        <f>+INDEX('MRR Schedule Summary'!$B$12:$BK$12,MATCH(AA$8,'MRR Schedule Summary'!$B$76:$BK$76,0))*12-AA14</f>
        <v>0</v>
      </c>
      <c r="AB61" s="63">
        <f>+INDEX('MRR Schedule Summary'!$B$12:$BK$12,MATCH(AB$8,'MRR Schedule Summary'!$B$76:$BK$76,0))*12-AB14</f>
        <v>0</v>
      </c>
      <c r="AC61" s="63"/>
      <c r="AD61" s="63">
        <f>+INDEX('MRR Schedule Summary'!$B$12:$BK$12,MATCH(AD$8,'MRR Schedule Summary'!$B$76:$BK$76,0))*12-AD14</f>
        <v>0</v>
      </c>
      <c r="AE61" s="63">
        <f>+INDEX('MRR Schedule Summary'!$B$12:$BK$12,MATCH(AE$8,'MRR Schedule Summary'!$B$76:$BK$76,0))*12-AE14</f>
        <v>0</v>
      </c>
      <c r="AF61" s="63">
        <f>+INDEX('MRR Schedule Summary'!$B$12:$BK$12,MATCH(AF$8,'MRR Schedule Summary'!$B$76:$BK$76,0))*12-AF14</f>
        <v>0</v>
      </c>
      <c r="AG61" s="63">
        <f>+INDEX('MRR Schedule Summary'!$B$12:$BK$12,MATCH(AG$8,'MRR Schedule Summary'!$B$76:$BK$76,0))*12-AG14</f>
        <v>0</v>
      </c>
      <c r="AH61" s="63">
        <f>+INDEX('MRR Schedule Summary'!$B$12:$BK$12,MATCH(AH$8,'MRR Schedule Summary'!$B$76:$BK$76,0))*12-AH14</f>
        <v>0</v>
      </c>
      <c r="AI61" s="63">
        <f>+INDEX('MRR Schedule Summary'!$B$12:$BK$12,MATCH(AI$8,'MRR Schedule Summary'!$B$76:$BK$76,0))*12-AI14</f>
        <v>0</v>
      </c>
      <c r="AJ61" s="63">
        <f>+INDEX('MRR Schedule Summary'!$B$12:$BK$12,MATCH(AJ$8,'MRR Schedule Summary'!$B$76:$BK$76,0))*12-AJ14</f>
        <v>0</v>
      </c>
      <c r="AK61" s="63">
        <f>+INDEX('MRR Schedule Summary'!$B$12:$BK$12,MATCH(AK$8,'MRR Schedule Summary'!$B$76:$BK$76,0))*12-AK14</f>
        <v>0</v>
      </c>
      <c r="AL61" s="63">
        <f>+INDEX('MRR Schedule Summary'!$B$12:$BK$12,MATCH(AL$8,'MRR Schedule Summary'!$B$76:$BK$76,0))*12-AL14</f>
        <v>0</v>
      </c>
      <c r="AM61" s="63">
        <f>+INDEX('MRR Schedule Summary'!$B$12:$BK$12,MATCH(AM$8,'MRR Schedule Summary'!$B$76:$BK$76,0))*12-AM14</f>
        <v>0</v>
      </c>
      <c r="AN61" s="63">
        <f>+INDEX('MRR Schedule Summary'!$B$12:$BK$12,MATCH(AN$8,'MRR Schedule Summary'!$B$76:$BK$76,0))*12-AN14</f>
        <v>0</v>
      </c>
      <c r="AO61" s="63">
        <f>+INDEX('MRR Schedule Summary'!$B$12:$BK$12,MATCH(AO$8,'MRR Schedule Summary'!$B$76:$BK$76,0))*12-AO14</f>
        <v>0</v>
      </c>
      <c r="AP61" s="63">
        <f>+INDEX('MRR Schedule Summary'!$B$12:$BK$12,MATCH(AP$8,'MRR Schedule Summary'!$B$76:$BK$76,0))*12-AP14</f>
        <v>0</v>
      </c>
      <c r="AQ61" s="63">
        <f>+INDEX('MRR Schedule Summary'!$B$12:$BK$12,MATCH(AQ$8,'MRR Schedule Summary'!$B$76:$BK$76,0))*12-AQ14</f>
        <v>0</v>
      </c>
      <c r="AR61" s="63">
        <f>+INDEX('MRR Schedule Summary'!$B$12:$BK$12,MATCH(AR$8,'MRR Schedule Summary'!$B$76:$BK$76,0))*12-AR14</f>
        <v>0</v>
      </c>
      <c r="AS61" s="63">
        <f>+INDEX('MRR Schedule Summary'!$B$12:$BK$12,MATCH(AS$8,'MRR Schedule Summary'!$B$76:$BK$76,0))*12-AS14</f>
        <v>0</v>
      </c>
      <c r="AT61" s="63">
        <f>+INDEX('MRR Schedule Summary'!$B$12:$BK$12,MATCH(AT$8,'MRR Schedule Summary'!$B$76:$BK$76,0))*12-AT14</f>
        <v>0</v>
      </c>
      <c r="AU61" s="63">
        <f>+INDEX('MRR Schedule Summary'!$B$12:$BK$12,MATCH(AU$8,'MRR Schedule Summary'!$B$76:$BK$76,0))*12-AU14</f>
        <v>0</v>
      </c>
      <c r="AV61" s="63">
        <f>+INDEX('MRR Schedule Summary'!$B$12:$BK$12,MATCH(AV$8,'MRR Schedule Summary'!$B$76:$BK$76,0))*12-AV14</f>
        <v>0</v>
      </c>
      <c r="AW61" s="63">
        <f>+INDEX('MRR Schedule Summary'!$B$12:$BK$12,MATCH(AW$8,'MRR Schedule Summary'!$B$76:$BK$76,0))*12-AW14</f>
        <v>0</v>
      </c>
      <c r="AX61" s="63">
        <f>+INDEX('MRR Schedule Summary'!$B$12:$BK$12,MATCH(AX$8,'MRR Schedule Summary'!$B$76:$BK$76,0))*12-AX14</f>
        <v>0</v>
      </c>
      <c r="AY61" s="63">
        <f>+INDEX('MRR Schedule Summary'!$B$12:$BK$12,MATCH(AY$8,'MRR Schedule Summary'!$B$76:$BK$76,0))*12-AY14</f>
        <v>0</v>
      </c>
      <c r="AZ61" s="63">
        <f>+INDEX('MRR Schedule Summary'!$B$12:$BK$12,MATCH(AZ$8,'MRR Schedule Summary'!$B$76:$BK$76,0))*12-AZ14</f>
        <v>0</v>
      </c>
      <c r="BA61" s="63">
        <f>+INDEX('MRR Schedule Summary'!$B$12:$BK$12,MATCH(BA$8,'MRR Schedule Summary'!$B$76:$BK$76,0))*12-BA14</f>
        <v>0</v>
      </c>
      <c r="BB61" s="63">
        <f>+INDEX('MRR Schedule Summary'!$B$12:$BK$12,MATCH(BB$8,'MRR Schedule Summary'!$B$76:$BK$76,0))*12-BB14</f>
        <v>0</v>
      </c>
      <c r="BC61" s="63">
        <f>+INDEX('MRR Schedule Summary'!$B$12:$BK$12,MATCH(BC$8,'MRR Schedule Summary'!$B$76:$BK$76,0))*12-BC14</f>
        <v>0</v>
      </c>
      <c r="BD61" s="63">
        <f>+INDEX('MRR Schedule Summary'!$B$12:$BK$12,MATCH(BD$8,'MRR Schedule Summary'!$B$76:$BK$76,0))*12-BD14</f>
        <v>0</v>
      </c>
      <c r="BE61" s="63">
        <f>+INDEX('MRR Schedule Summary'!$B$12:$BK$12,MATCH(BE$8,'MRR Schedule Summary'!$B$76:$BK$76,0))*12-BE14</f>
        <v>0</v>
      </c>
      <c r="BF61" s="63">
        <f>+INDEX('MRR Schedule Summary'!$B$12:$BK$12,MATCH(BF$8,'MRR Schedule Summary'!$B$76:$BK$76,0))*12-BF14</f>
        <v>0</v>
      </c>
      <c r="BG61" s="63">
        <f>+INDEX('MRR Schedule Summary'!$B$12:$BK$12,MATCH(BG$8,'MRR Schedule Summary'!$B$76:$BK$76,0))*12-BG14</f>
        <v>0</v>
      </c>
      <c r="BH61" s="63">
        <f>+INDEX('MRR Schedule Summary'!$B$12:$BK$12,MATCH(BH$8,'MRR Schedule Summary'!$B$76:$BK$76,0))*12-BH14</f>
        <v>0</v>
      </c>
      <c r="BI61" s="63">
        <f>+INDEX('MRR Schedule Summary'!$B$12:$BK$12,MATCH(BI$8,'MRR Schedule Summary'!$B$76:$BK$76,0))*12-BI14</f>
        <v>0</v>
      </c>
      <c r="BJ61" s="63">
        <f>+INDEX('MRR Schedule Summary'!$B$12:$BK$12,MATCH(BJ$8,'MRR Schedule Summary'!$B$76:$BK$76,0))*12-BJ14</f>
        <v>0</v>
      </c>
      <c r="BK61" s="63">
        <f>+INDEX('MRR Schedule Summary'!$B$12:$BK$12,MATCH(BK$8,'MRR Schedule Summary'!$B$76:$BK$76,0))*12-BK14</f>
        <v>0</v>
      </c>
      <c r="BL61" s="63">
        <f>+INDEX('MRR Schedule Summary'!$B$12:$BK$12,MATCH(BL$8,'MRR Schedule Summary'!$B$76:$BK$76,0))*12-BL14</f>
        <v>0</v>
      </c>
      <c r="BM61" s="63">
        <f>+INDEX('MRR Schedule Summary'!$B$12:$BK$12,MATCH(BM$8,'MRR Schedule Summary'!$B$76:$BK$76,0))*12-BM14</f>
        <v>0</v>
      </c>
      <c r="BN61" s="63">
        <f>+INDEX('MRR Schedule Summary'!$B$12:$BK$12,MATCH(BN$8,'MRR Schedule Summary'!$B$76:$BK$76,0))*12-BN14</f>
        <v>0</v>
      </c>
      <c r="BO61" s="63">
        <f>+INDEX('MRR Schedule Summary'!$B$12:$BK$12,MATCH(BO$8,'MRR Schedule Summary'!$B$76:$BK$76,0))*12-BO14</f>
        <v>0</v>
      </c>
      <c r="BP61" s="63">
        <f>+INDEX('MRR Schedule Summary'!$B$12:$BK$12,MATCH(BP$8,'MRR Schedule Summary'!$B$76:$BK$76,0))*12-BP14</f>
        <v>0</v>
      </c>
      <c r="BQ61" s="63">
        <f>+INDEX('MRR Schedule Summary'!$B$12:$BK$12,MATCH(BQ$8,'MRR Schedule Summary'!$B$76:$BK$76,0))*12-BQ14</f>
        <v>0</v>
      </c>
      <c r="BR61" s="63">
        <f>+INDEX('MRR Schedule Summary'!$B$12:$BK$12,MATCH(BR$8,'MRR Schedule Summary'!$B$76:$BK$76,0))*12-BR14</f>
        <v>0</v>
      </c>
      <c r="BS61" s="63">
        <f>+INDEX('MRR Schedule Summary'!$B$12:$BK$12,MATCH(BS$8,'MRR Schedule Summary'!$B$76:$BK$76,0))*12-BS14</f>
        <v>0</v>
      </c>
      <c r="BT61" s="63">
        <f>+INDEX('MRR Schedule Summary'!$B$12:$BK$12,MATCH(BT$8,'MRR Schedule Summary'!$B$76:$BK$76,0))*12-BT14</f>
        <v>0</v>
      </c>
      <c r="BU61" s="63">
        <f>+INDEX('MRR Schedule Summary'!$B$12:$BK$12,MATCH(BU$8,'MRR Schedule Summary'!$B$76:$BK$76,0))*12-BU14</f>
        <v>0</v>
      </c>
      <c r="BV61" s="63">
        <f>+INDEX('MRR Schedule Summary'!$B$12:$BK$12,MATCH(BV$8,'MRR Schedule Summary'!$B$76:$BK$76,0))*12-BV14</f>
        <v>0</v>
      </c>
      <c r="BW61" s="63">
        <f>+INDEX('MRR Schedule Summary'!$B$12:$BK$12,MATCH(BW$8,'MRR Schedule Summary'!$B$76:$BK$76,0))*12-BW14</f>
        <v>0</v>
      </c>
      <c r="BX61" s="63">
        <f>+INDEX('MRR Schedule Summary'!$B$12:$BK$12,MATCH(BX$8,'MRR Schedule Summary'!$B$76:$BK$76,0))*12-BX14</f>
        <v>0</v>
      </c>
      <c r="BY61" s="63">
        <f>+INDEX('MRR Schedule Summary'!$B$12:$BK$12,MATCH(BY$8,'MRR Schedule Summary'!$B$76:$BK$76,0))*12-BY14</f>
        <v>0</v>
      </c>
      <c r="BZ61" s="63">
        <f>+INDEX('MRR Schedule Summary'!$B$12:$BK$12,MATCH(BZ$8,'MRR Schedule Summary'!$B$76:$BK$76,0))*12-BZ14</f>
        <v>0</v>
      </c>
      <c r="CA61" s="63">
        <f>+INDEX('MRR Schedule Summary'!$B$12:$BK$12,MATCH(CA$8,'MRR Schedule Summary'!$B$76:$BK$76,0))*12-CA14</f>
        <v>0</v>
      </c>
      <c r="CB61" s="63">
        <f>+INDEX('MRR Schedule Summary'!$B$12:$BK$12,MATCH(CB$8,'MRR Schedule Summary'!$B$76:$BK$76,0))*12-CB14</f>
        <v>0</v>
      </c>
      <c r="CC61" s="63">
        <f>+INDEX('MRR Schedule Summary'!$B$12:$BK$12,MATCH(CC$8,'MRR Schedule Summary'!$B$76:$BK$76,0))*12-CC14</f>
        <v>0</v>
      </c>
      <c r="CD61" s="63">
        <f>+INDEX('MRR Schedule Summary'!$B$12:$BK$12,MATCH(CD$8,'MRR Schedule Summary'!$B$76:$BK$76,0))*12-CD14</f>
        <v>0</v>
      </c>
      <c r="CE61" s="63">
        <f>+INDEX('MRR Schedule Summary'!$B$12:$BK$12,MATCH(CE$8,'MRR Schedule Summary'!$B$76:$BK$76,0))*12-CE14</f>
        <v>0</v>
      </c>
      <c r="CF61" s="63">
        <f>+INDEX('MRR Schedule Summary'!$B$12:$BK$12,MATCH(CF$8,'MRR Schedule Summary'!$B$76:$BK$76,0))*12-CF14</f>
        <v>0</v>
      </c>
      <c r="CG61" s="63">
        <f>+INDEX('MRR Schedule Summary'!$B$12:$BK$12,MATCH(CG$8,'MRR Schedule Summary'!$B$76:$BK$76,0))*12-CG14</f>
        <v>0</v>
      </c>
      <c r="CH61" s="63">
        <f>+INDEX('MRR Schedule Summary'!$B$12:$BK$12,MATCH(CH$8,'MRR Schedule Summary'!$B$76:$BK$76,0))*12-CH14</f>
        <v>0</v>
      </c>
      <c r="CI61" s="63">
        <f>+INDEX('MRR Schedule Summary'!$B$12:$BK$12,MATCH(CI$8,'MRR Schedule Summary'!$B$76:$BK$76,0))*12-CI14</f>
        <v>0</v>
      </c>
      <c r="CJ61" s="63">
        <f>+INDEX('MRR Schedule Summary'!$B$12:$BK$12,MATCH(CJ$8,'MRR Schedule Summary'!$B$76:$BK$76,0))*12-CJ14</f>
        <v>0</v>
      </c>
      <c r="CK61" s="63">
        <f>+INDEX('MRR Schedule Summary'!$B$12:$BK$12,MATCH(CK$8,'MRR Schedule Summary'!$B$76:$BK$76,0))*12-CK14</f>
        <v>0</v>
      </c>
    </row>
    <row r="62" spans="2:89" x14ac:dyDescent="0.2">
      <c r="B62" s="1" t="s">
        <v>23</v>
      </c>
      <c r="C62" s="16">
        <f>+INDEX('MRR Schedule Summary'!$B$20:$BK$20,MATCH(C$8,'MRR Schedule Summary'!$B$76:$BK$76,0))-C28</f>
        <v>0</v>
      </c>
      <c r="D62" s="63">
        <f ca="1">+INDEX('MRR Schedule Summary'!$B$20:$BK$20,MATCH(D$8,'MRR Schedule Summary'!$B$76:$BK$76,0))-D28</f>
        <v>0</v>
      </c>
      <c r="E62" s="63">
        <f ca="1">+INDEX('MRR Schedule Summary'!$B$20:$BK$20,MATCH(E$8,'MRR Schedule Summary'!$B$76:$BK$76,0))-E28</f>
        <v>0</v>
      </c>
      <c r="F62" s="63">
        <f ca="1">+INDEX('MRR Schedule Summary'!$B$20:$BK$20,MATCH(F$8,'MRR Schedule Summary'!$B$76:$BK$76,0))-F28</f>
        <v>0</v>
      </c>
      <c r="G62" s="63">
        <f ca="1">+INDEX('MRR Schedule Summary'!$B$20:$BK$20,MATCH(G$8,'MRR Schedule Summary'!$B$76:$BK$76,0))-G28</f>
        <v>0</v>
      </c>
      <c r="H62" s="63"/>
      <c r="I62" s="63">
        <f>+INDEX('MRR Schedule Summary'!$B$20:$BK$20,MATCH(I$8,'MRR Schedule Summary'!$B$76:$BK$76,0))-I28</f>
        <v>0</v>
      </c>
      <c r="J62" s="63">
        <f>+INDEX('MRR Schedule Summary'!$B$20:$BK$20,MATCH(J$8,'MRR Schedule Summary'!$B$76:$BK$76,0))-J28</f>
        <v>0</v>
      </c>
      <c r="K62" s="63">
        <f>+INDEX('MRR Schedule Summary'!$B$20:$BK$20,MATCH(K$8,'MRR Schedule Summary'!$B$76:$BK$76,0))-K28</f>
        <v>0</v>
      </c>
      <c r="L62" s="63">
        <f>+INDEX('MRR Schedule Summary'!$B$20:$BK$20,MATCH(L$8,'MRR Schedule Summary'!$B$76:$BK$76,0))-L28</f>
        <v>0</v>
      </c>
      <c r="M62" s="63">
        <f>+INDEX('MRR Schedule Summary'!$B$20:$BK$20,MATCH(M$8,'MRR Schedule Summary'!$B$76:$BK$76,0))-M28</f>
        <v>0</v>
      </c>
      <c r="N62" s="63">
        <f>+INDEX('MRR Schedule Summary'!$B$20:$BK$20,MATCH(N$8,'MRR Schedule Summary'!$B$76:$BK$76,0))-N28</f>
        <v>0</v>
      </c>
      <c r="O62" s="63">
        <f>+INDEX('MRR Schedule Summary'!$B$20:$BK$20,MATCH(O$8,'MRR Schedule Summary'!$B$76:$BK$76,0))-O28</f>
        <v>0</v>
      </c>
      <c r="P62" s="63">
        <f>+INDEX('MRR Schedule Summary'!$B$20:$BK$20,MATCH(P$8,'MRR Schedule Summary'!$B$76:$BK$76,0))-P28</f>
        <v>0</v>
      </c>
      <c r="Q62" s="63">
        <f>+INDEX('MRR Schedule Summary'!$B$20:$BK$20,MATCH(Q$8,'MRR Schedule Summary'!$B$76:$BK$76,0))-Q28</f>
        <v>0</v>
      </c>
      <c r="R62" s="63">
        <f>+INDEX('MRR Schedule Summary'!$B$20:$BK$20,MATCH(R$8,'MRR Schedule Summary'!$B$76:$BK$76,0))-R28</f>
        <v>0</v>
      </c>
      <c r="S62" s="63">
        <f>+INDEX('MRR Schedule Summary'!$B$20:$BK$20,MATCH(S$8,'MRR Schedule Summary'!$B$76:$BK$76,0))-S28</f>
        <v>0</v>
      </c>
      <c r="T62" s="63">
        <f>+INDEX('MRR Schedule Summary'!$B$20:$BK$20,MATCH(T$8,'MRR Schedule Summary'!$B$76:$BK$76,0))-T28</f>
        <v>0</v>
      </c>
      <c r="U62" s="63">
        <f>+INDEX('MRR Schedule Summary'!$B$20:$BK$20,MATCH(U$8,'MRR Schedule Summary'!$B$76:$BK$76,0))-U28</f>
        <v>0</v>
      </c>
      <c r="V62" s="63">
        <f>+INDEX('MRR Schedule Summary'!$B$20:$BK$20,MATCH(V$8,'MRR Schedule Summary'!$B$76:$BK$76,0))-V28</f>
        <v>0</v>
      </c>
      <c r="W62" s="63">
        <f>+INDEX('MRR Schedule Summary'!$B$20:$BK$20,MATCH(W$8,'MRR Schedule Summary'!$B$76:$BK$76,0))-W28</f>
        <v>0</v>
      </c>
      <c r="X62" s="63">
        <f>+INDEX('MRR Schedule Summary'!$B$20:$BK$20,MATCH(X$8,'MRR Schedule Summary'!$B$76:$BK$76,0))-X28</f>
        <v>0</v>
      </c>
      <c r="Y62" s="63">
        <f>+INDEX('MRR Schedule Summary'!$B$20:$BK$20,MATCH(Y$8,'MRR Schedule Summary'!$B$76:$BK$76,0))-Y28</f>
        <v>0</v>
      </c>
      <c r="Z62" s="63">
        <f>+INDEX('MRR Schedule Summary'!$B$20:$BK$20,MATCH(Z$8,'MRR Schedule Summary'!$B$76:$BK$76,0))-Z28</f>
        <v>0</v>
      </c>
      <c r="AA62" s="63">
        <f>+INDEX('MRR Schedule Summary'!$B$20:$BK$20,MATCH(AA$8,'MRR Schedule Summary'!$B$76:$BK$76,0))-AA28</f>
        <v>0</v>
      </c>
      <c r="AB62" s="63">
        <f>+INDEX('MRR Schedule Summary'!$B$20:$BK$20,MATCH(AB$8,'MRR Schedule Summary'!$B$76:$BK$76,0))-AB28</f>
        <v>0</v>
      </c>
      <c r="AC62" s="63"/>
      <c r="AD62" s="63">
        <f>+INDEX('MRR Schedule Summary'!$B$20:$BK$20,MATCH(AD$8,'MRR Schedule Summary'!$B$76:$BK$76,0))-AD28</f>
        <v>0</v>
      </c>
      <c r="AE62" s="63">
        <f>+INDEX('MRR Schedule Summary'!$B$20:$BK$20,MATCH(AE$8,'MRR Schedule Summary'!$B$76:$BK$76,0))-AE28</f>
        <v>0</v>
      </c>
      <c r="AF62" s="63">
        <f>+INDEX('MRR Schedule Summary'!$B$20:$BK$20,MATCH(AF$8,'MRR Schedule Summary'!$B$76:$BK$76,0))-AF28</f>
        <v>0</v>
      </c>
      <c r="AG62" s="63">
        <f>+INDEX('MRR Schedule Summary'!$B$20:$BK$20,MATCH(AG$8,'MRR Schedule Summary'!$B$76:$BK$76,0))-AG28</f>
        <v>0</v>
      </c>
      <c r="AH62" s="63">
        <f>+INDEX('MRR Schedule Summary'!$B$20:$BK$20,MATCH(AH$8,'MRR Schedule Summary'!$B$76:$BK$76,0))-AH28</f>
        <v>0</v>
      </c>
      <c r="AI62" s="63">
        <f>+INDEX('MRR Schedule Summary'!$B$20:$BK$20,MATCH(AI$8,'MRR Schedule Summary'!$B$76:$BK$76,0))-AI28</f>
        <v>0</v>
      </c>
      <c r="AJ62" s="63">
        <f>+INDEX('MRR Schedule Summary'!$B$20:$BK$20,MATCH(AJ$8,'MRR Schedule Summary'!$B$76:$BK$76,0))-AJ28</f>
        <v>0</v>
      </c>
      <c r="AK62" s="63">
        <f>+INDEX('MRR Schedule Summary'!$B$20:$BK$20,MATCH(AK$8,'MRR Schedule Summary'!$B$76:$BK$76,0))-AK28</f>
        <v>0</v>
      </c>
      <c r="AL62" s="63">
        <f>+INDEX('MRR Schedule Summary'!$B$20:$BK$20,MATCH(AL$8,'MRR Schedule Summary'!$B$76:$BK$76,0))-AL28</f>
        <v>0</v>
      </c>
      <c r="AM62" s="63">
        <f>+INDEX('MRR Schedule Summary'!$B$20:$BK$20,MATCH(AM$8,'MRR Schedule Summary'!$B$76:$BK$76,0))-AM28</f>
        <v>0</v>
      </c>
      <c r="AN62" s="63">
        <f>+INDEX('MRR Schedule Summary'!$B$20:$BK$20,MATCH(AN$8,'MRR Schedule Summary'!$B$76:$BK$76,0))-AN28</f>
        <v>0</v>
      </c>
      <c r="AO62" s="63">
        <f>+INDEX('MRR Schedule Summary'!$B$20:$BK$20,MATCH(AO$8,'MRR Schedule Summary'!$B$76:$BK$76,0))-AO28</f>
        <v>0</v>
      </c>
      <c r="AP62" s="63">
        <f>+INDEX('MRR Schedule Summary'!$B$20:$BK$20,MATCH(AP$8,'MRR Schedule Summary'!$B$76:$BK$76,0))-AP28</f>
        <v>0</v>
      </c>
      <c r="AQ62" s="63">
        <f>+INDEX('MRR Schedule Summary'!$B$20:$BK$20,MATCH(AQ$8,'MRR Schedule Summary'!$B$76:$BK$76,0))-AQ28</f>
        <v>0</v>
      </c>
      <c r="AR62" s="63">
        <f>+INDEX('MRR Schedule Summary'!$B$20:$BK$20,MATCH(AR$8,'MRR Schedule Summary'!$B$76:$BK$76,0))-AR28</f>
        <v>0</v>
      </c>
      <c r="AS62" s="63">
        <f>+INDEX('MRR Schedule Summary'!$B$20:$BK$20,MATCH(AS$8,'MRR Schedule Summary'!$B$76:$BK$76,0))-AS28</f>
        <v>0</v>
      </c>
      <c r="AT62" s="63">
        <f>+INDEX('MRR Schedule Summary'!$B$20:$BK$20,MATCH(AT$8,'MRR Schedule Summary'!$B$76:$BK$76,0))-AT28</f>
        <v>0</v>
      </c>
      <c r="AU62" s="63">
        <f>+INDEX('MRR Schedule Summary'!$B$20:$BK$20,MATCH(AU$8,'MRR Schedule Summary'!$B$76:$BK$76,0))-AU28</f>
        <v>0</v>
      </c>
      <c r="AV62" s="63">
        <f>+INDEX('MRR Schedule Summary'!$B$20:$BK$20,MATCH(AV$8,'MRR Schedule Summary'!$B$76:$BK$76,0))-AV28</f>
        <v>0</v>
      </c>
      <c r="AW62" s="63">
        <f>+INDEX('MRR Schedule Summary'!$B$20:$BK$20,MATCH(AW$8,'MRR Schedule Summary'!$B$76:$BK$76,0))-AW28</f>
        <v>0</v>
      </c>
      <c r="AX62" s="63">
        <f>+INDEX('MRR Schedule Summary'!$B$20:$BK$20,MATCH(AX$8,'MRR Schedule Summary'!$B$76:$BK$76,0))-AX28</f>
        <v>0</v>
      </c>
      <c r="AY62" s="63">
        <f>+INDEX('MRR Schedule Summary'!$B$20:$BK$20,MATCH(AY$8,'MRR Schedule Summary'!$B$76:$BK$76,0))-AY28</f>
        <v>0</v>
      </c>
      <c r="AZ62" s="63">
        <f>+INDEX('MRR Schedule Summary'!$B$20:$BK$20,MATCH(AZ$8,'MRR Schedule Summary'!$B$76:$BK$76,0))-AZ28</f>
        <v>0</v>
      </c>
      <c r="BA62" s="63">
        <f>+INDEX('MRR Schedule Summary'!$B$20:$BK$20,MATCH(BA$8,'MRR Schedule Summary'!$B$76:$BK$76,0))-BA28</f>
        <v>0</v>
      </c>
      <c r="BB62" s="63">
        <f>+INDEX('MRR Schedule Summary'!$B$20:$BK$20,MATCH(BB$8,'MRR Schedule Summary'!$B$76:$BK$76,0))-BB28</f>
        <v>0</v>
      </c>
      <c r="BC62" s="63">
        <f>+INDEX('MRR Schedule Summary'!$B$20:$BK$20,MATCH(BC$8,'MRR Schedule Summary'!$B$76:$BK$76,0))-BC28</f>
        <v>0</v>
      </c>
      <c r="BD62" s="63">
        <f>+INDEX('MRR Schedule Summary'!$B$20:$BK$20,MATCH(BD$8,'MRR Schedule Summary'!$B$76:$BK$76,0))-BD28</f>
        <v>0</v>
      </c>
      <c r="BE62" s="63">
        <f>+INDEX('MRR Schedule Summary'!$B$20:$BK$20,MATCH(BE$8,'MRR Schedule Summary'!$B$76:$BK$76,0))-BE28</f>
        <v>0</v>
      </c>
      <c r="BF62" s="63">
        <f>+INDEX('MRR Schedule Summary'!$B$20:$BK$20,MATCH(BF$8,'MRR Schedule Summary'!$B$76:$BK$76,0))-BF28</f>
        <v>0</v>
      </c>
      <c r="BG62" s="63">
        <f>+INDEX('MRR Schedule Summary'!$B$20:$BK$20,MATCH(BG$8,'MRR Schedule Summary'!$B$76:$BK$76,0))-BG28</f>
        <v>0</v>
      </c>
      <c r="BH62" s="63">
        <f>+INDEX('MRR Schedule Summary'!$B$20:$BK$20,MATCH(BH$8,'MRR Schedule Summary'!$B$76:$BK$76,0))-BH28</f>
        <v>0</v>
      </c>
      <c r="BI62" s="63">
        <f>+INDEX('MRR Schedule Summary'!$B$20:$BK$20,MATCH(BI$8,'MRR Schedule Summary'!$B$76:$BK$76,0))-BI28</f>
        <v>0</v>
      </c>
      <c r="BJ62" s="63">
        <f>+INDEX('MRR Schedule Summary'!$B$20:$BK$20,MATCH(BJ$8,'MRR Schedule Summary'!$B$76:$BK$76,0))-BJ28</f>
        <v>0</v>
      </c>
      <c r="BK62" s="63">
        <f>+INDEX('MRR Schedule Summary'!$B$20:$BK$20,MATCH(BK$8,'MRR Schedule Summary'!$B$76:$BK$76,0))-BK28</f>
        <v>0</v>
      </c>
      <c r="BL62" s="63">
        <f>+INDEX('MRR Schedule Summary'!$B$20:$BK$20,MATCH(BL$8,'MRR Schedule Summary'!$B$76:$BK$76,0))-BL28</f>
        <v>0</v>
      </c>
      <c r="BM62" s="63">
        <f>+INDEX('MRR Schedule Summary'!$B$20:$BK$20,MATCH(BM$8,'MRR Schedule Summary'!$B$76:$BK$76,0))-BM28</f>
        <v>0</v>
      </c>
      <c r="BN62" s="63">
        <f>+INDEX('MRR Schedule Summary'!$B$20:$BK$20,MATCH(BN$8,'MRR Schedule Summary'!$B$76:$BK$76,0))-BN28</f>
        <v>0</v>
      </c>
      <c r="BO62" s="63">
        <f>+INDEX('MRR Schedule Summary'!$B$20:$BK$20,MATCH(BO$8,'MRR Schedule Summary'!$B$76:$BK$76,0))-BO28</f>
        <v>0</v>
      </c>
      <c r="BP62" s="63">
        <f>+INDEX('MRR Schedule Summary'!$B$20:$BK$20,MATCH(BP$8,'MRR Schedule Summary'!$B$76:$BK$76,0))-BP28</f>
        <v>0</v>
      </c>
      <c r="BQ62" s="63">
        <f>+INDEX('MRR Schedule Summary'!$B$20:$BK$20,MATCH(BQ$8,'MRR Schedule Summary'!$B$76:$BK$76,0))-BQ28</f>
        <v>0</v>
      </c>
      <c r="BR62" s="63">
        <f>+INDEX('MRR Schedule Summary'!$B$20:$BK$20,MATCH(BR$8,'MRR Schedule Summary'!$B$76:$BK$76,0))-BR28</f>
        <v>0</v>
      </c>
      <c r="BS62" s="63">
        <f>+INDEX('MRR Schedule Summary'!$B$20:$BK$20,MATCH(BS$8,'MRR Schedule Summary'!$B$76:$BK$76,0))-BS28</f>
        <v>0</v>
      </c>
      <c r="BT62" s="63">
        <f>+INDEX('MRR Schedule Summary'!$B$20:$BK$20,MATCH(BT$8,'MRR Schedule Summary'!$B$76:$BK$76,0))-BT28</f>
        <v>0</v>
      </c>
      <c r="BU62" s="63">
        <f>+INDEX('MRR Schedule Summary'!$B$20:$BK$20,MATCH(BU$8,'MRR Schedule Summary'!$B$76:$BK$76,0))-BU28</f>
        <v>0</v>
      </c>
      <c r="BV62" s="63">
        <f>+INDEX('MRR Schedule Summary'!$B$20:$BK$20,MATCH(BV$8,'MRR Schedule Summary'!$B$76:$BK$76,0))-BV28</f>
        <v>0</v>
      </c>
      <c r="BW62" s="63">
        <f>+INDEX('MRR Schedule Summary'!$B$20:$BK$20,MATCH(BW$8,'MRR Schedule Summary'!$B$76:$BK$76,0))-BW28</f>
        <v>0</v>
      </c>
      <c r="BX62" s="63">
        <f>+INDEX('MRR Schedule Summary'!$B$20:$BK$20,MATCH(BX$8,'MRR Schedule Summary'!$B$76:$BK$76,0))-BX28</f>
        <v>0</v>
      </c>
      <c r="BY62" s="63">
        <f>+INDEX('MRR Schedule Summary'!$B$20:$BK$20,MATCH(BY$8,'MRR Schedule Summary'!$B$76:$BK$76,0))-BY28</f>
        <v>0</v>
      </c>
      <c r="BZ62" s="63">
        <f>+INDEX('MRR Schedule Summary'!$B$20:$BK$20,MATCH(BZ$8,'MRR Schedule Summary'!$B$76:$BK$76,0))-BZ28</f>
        <v>0</v>
      </c>
      <c r="CA62" s="63">
        <f>+INDEX('MRR Schedule Summary'!$B$20:$BK$20,MATCH(CA$8,'MRR Schedule Summary'!$B$76:$BK$76,0))-CA28</f>
        <v>0</v>
      </c>
      <c r="CB62" s="63">
        <f>+INDEX('MRR Schedule Summary'!$B$20:$BK$20,MATCH(CB$8,'MRR Schedule Summary'!$B$76:$BK$76,0))-CB28</f>
        <v>0</v>
      </c>
      <c r="CC62" s="63">
        <f>+INDEX('MRR Schedule Summary'!$B$20:$BK$20,MATCH(CC$8,'MRR Schedule Summary'!$B$76:$BK$76,0))-CC28</f>
        <v>0</v>
      </c>
      <c r="CD62" s="63">
        <f>+INDEX('MRR Schedule Summary'!$B$20:$BK$20,MATCH(CD$8,'MRR Schedule Summary'!$B$76:$BK$76,0))-CD28</f>
        <v>0</v>
      </c>
      <c r="CE62" s="63">
        <f>+INDEX('MRR Schedule Summary'!$B$20:$BK$20,MATCH(CE$8,'MRR Schedule Summary'!$B$76:$BK$76,0))-CE28</f>
        <v>0</v>
      </c>
      <c r="CF62" s="63">
        <f>+INDEX('MRR Schedule Summary'!$B$20:$BK$20,MATCH(CF$8,'MRR Schedule Summary'!$B$76:$BK$76,0))-CF28</f>
        <v>0</v>
      </c>
      <c r="CG62" s="63">
        <f>+INDEX('MRR Schedule Summary'!$B$20:$BK$20,MATCH(CG$8,'MRR Schedule Summary'!$B$76:$BK$76,0))-CG28</f>
        <v>0</v>
      </c>
      <c r="CH62" s="63">
        <f>+INDEX('MRR Schedule Summary'!$B$20:$BK$20,MATCH(CH$8,'MRR Schedule Summary'!$B$76:$BK$76,0))-CH28</f>
        <v>0</v>
      </c>
      <c r="CI62" s="63">
        <f>+INDEX('MRR Schedule Summary'!$B$20:$BK$20,MATCH(CI$8,'MRR Schedule Summary'!$B$76:$BK$76,0))-CI28</f>
        <v>0</v>
      </c>
      <c r="CJ62" s="63">
        <f>+INDEX('MRR Schedule Summary'!$B$20:$BK$20,MATCH(CJ$8,'MRR Schedule Summary'!$B$76:$BK$76,0))-CJ28</f>
        <v>0</v>
      </c>
      <c r="CK62" s="63">
        <f>+INDEX('MRR Schedule Summary'!$B$20:$BK$20,MATCH(CK$8,'MRR Schedule Summary'!$B$76:$BK$76,0))-CK28</f>
        <v>0</v>
      </c>
    </row>
    <row r="63" spans="2:89" x14ac:dyDescent="0.2">
      <c r="B63" s="1" t="s">
        <v>41</v>
      </c>
      <c r="C63" s="15"/>
      <c r="D63" s="63">
        <f t="shared" ref="D63:F63" ca="1" si="83">+SUM(OFFSET(INDEX($AD52:$CL52,MATCH(D$8,$AD$8:$CL$8,0)),,,,-12))-D52</f>
        <v>0</v>
      </c>
      <c r="E63" s="63">
        <f t="shared" ca="1" si="83"/>
        <v>0</v>
      </c>
      <c r="F63" s="63">
        <f t="shared" ca="1" si="83"/>
        <v>0</v>
      </c>
      <c r="G63" s="63">
        <f ca="1">+SUM(OFFSET(INDEX($AD52:$CL52,MATCH(G$8,$AD$8:$CL$8,0)),,,,-12))-G52</f>
        <v>0</v>
      </c>
      <c r="H63" s="63"/>
      <c r="I63" s="63"/>
      <c r="J63" s="63">
        <f t="shared" ref="J63:V63" si="84">SUMIFS($AD$52:$BT$52,$AD$36:$BT$36,J$36)-J52</f>
        <v>0</v>
      </c>
      <c r="K63" s="63">
        <f t="shared" si="84"/>
        <v>0</v>
      </c>
      <c r="L63" s="63">
        <f t="shared" si="84"/>
        <v>0</v>
      </c>
      <c r="M63" s="63">
        <f t="shared" si="84"/>
        <v>0</v>
      </c>
      <c r="N63" s="63">
        <f t="shared" si="84"/>
        <v>0</v>
      </c>
      <c r="O63" s="63">
        <f t="shared" si="84"/>
        <v>0</v>
      </c>
      <c r="P63" s="63">
        <f t="shared" si="84"/>
        <v>0</v>
      </c>
      <c r="Q63" s="63">
        <f t="shared" si="84"/>
        <v>0</v>
      </c>
      <c r="R63" s="63">
        <f t="shared" si="84"/>
        <v>0</v>
      </c>
      <c r="S63" s="63">
        <f t="shared" si="84"/>
        <v>0</v>
      </c>
      <c r="T63" s="63">
        <f t="shared" si="84"/>
        <v>0</v>
      </c>
      <c r="U63" s="63">
        <f t="shared" si="84"/>
        <v>0</v>
      </c>
      <c r="V63" s="63">
        <f t="shared" si="84"/>
        <v>0</v>
      </c>
      <c r="W63" s="63">
        <f>SUMIFS($AD$52:$BX$52,$AD$36:$BX$36,W$36)-W52</f>
        <v>0</v>
      </c>
      <c r="X63" s="63">
        <f>SUMIFS($AD$52:$BY$52,$AD$36:$BY$36,X$36)-X52</f>
        <v>0</v>
      </c>
      <c r="Y63" s="63">
        <f>SUMIFS($AD$52:$CL$52,$AD$36:$CL$36,Y$36)-Y52</f>
        <v>0</v>
      </c>
      <c r="Z63" s="63">
        <f>SUMIFS($AD$52:$CL$52,$AD$36:$CL$36,Z$36)-Z52</f>
        <v>0</v>
      </c>
      <c r="AA63" s="63">
        <f>SUMIFS($AD$52:$CL$52,$AD$36:$CL$36,AA$36)-AA52</f>
        <v>0</v>
      </c>
      <c r="AB63" s="63">
        <f>SUMIFS($AD$52:$CL$52,$AD$36:$CL$36,AB$36)-AB52</f>
        <v>0</v>
      </c>
      <c r="AC63" s="63"/>
      <c r="AD63" s="63"/>
      <c r="AE63" s="63">
        <f>('Cons TrioMobil | Monthly'!P256*-1*AE51)-AE52</f>
        <v>0</v>
      </c>
      <c r="AF63" s="63">
        <f>('Cons TrioMobil | Monthly'!Q256*-1*AF51)-AF52</f>
        <v>0</v>
      </c>
      <c r="AG63" s="63">
        <f>('Cons TrioMobil | Monthly'!R256*-1*AG51)-AG52</f>
        <v>0</v>
      </c>
      <c r="AH63" s="63">
        <f>('Cons TrioMobil | Monthly'!S256*-1*AH51)-AH52</f>
        <v>0</v>
      </c>
      <c r="AI63" s="63">
        <f>('Cons TrioMobil | Monthly'!T256*-1*AI51)-AI52</f>
        <v>0</v>
      </c>
      <c r="AJ63" s="63">
        <f>('Cons TrioMobil | Monthly'!U256*-1*AJ51)-AJ52</f>
        <v>0</v>
      </c>
      <c r="AK63" s="63">
        <f>('Cons TrioMobil | Monthly'!V256*-1*AK51)-AK52</f>
        <v>0</v>
      </c>
      <c r="AL63" s="63">
        <f>('Cons TrioMobil | Monthly'!W256*-1*AL51)-AL52</f>
        <v>0</v>
      </c>
      <c r="AM63" s="63">
        <f>('Cons TrioMobil | Monthly'!X256*-1*AM51)-AM52</f>
        <v>0</v>
      </c>
      <c r="AN63" s="63">
        <f>('Cons TrioMobil | Monthly'!Y256*-1*AN51)-AN52</f>
        <v>0</v>
      </c>
      <c r="AO63" s="63">
        <f>('Cons TrioMobil | Monthly'!Z256*-1*AO51)-AO52</f>
        <v>0</v>
      </c>
      <c r="AP63" s="63">
        <f>('Cons TrioMobil | Monthly'!AA256*-1*AP51)-AP52</f>
        <v>0</v>
      </c>
      <c r="AQ63" s="63">
        <f>('Cons TrioMobil | Monthly'!AB256*-1*AQ51)-AQ52</f>
        <v>0</v>
      </c>
      <c r="AR63" s="63">
        <f>('Cons TrioMobil | Monthly'!AC256*-1*AR51)-AR52</f>
        <v>0</v>
      </c>
      <c r="AS63" s="63">
        <f>('Cons TrioMobil | Monthly'!AD256*-1*AS51)-AS52</f>
        <v>0</v>
      </c>
      <c r="AT63" s="63">
        <f>('Cons TrioMobil | Monthly'!AE256*-1*AT51)-AT52</f>
        <v>0</v>
      </c>
      <c r="AU63" s="63">
        <f>('Cons TrioMobil | Monthly'!AF256*-1*AU51)-AU52</f>
        <v>0</v>
      </c>
      <c r="AV63" s="63">
        <f>('Cons TrioMobil | Monthly'!AG256*-1*AV51)-AV52</f>
        <v>0</v>
      </c>
      <c r="AW63" s="63">
        <f>('Cons TrioMobil | Monthly'!AH256*-1*AW51)-AW52</f>
        <v>0</v>
      </c>
      <c r="AX63" s="63">
        <f>('Cons TrioMobil | Monthly'!AI256*-1*AX51)-AX52</f>
        <v>0</v>
      </c>
      <c r="AY63" s="63">
        <f>('Cons TrioMobil | Monthly'!AJ256*-1*AY51)-AY52</f>
        <v>0</v>
      </c>
      <c r="AZ63" s="63">
        <f>('Cons TrioMobil | Monthly'!AK256*-1*AZ51)-AZ52</f>
        <v>0</v>
      </c>
      <c r="BA63" s="63">
        <f>('Cons TrioMobil | Monthly'!AL256*-1*BA51)-BA52</f>
        <v>0</v>
      </c>
      <c r="BB63" s="63">
        <f>('Cons TrioMobil | Monthly'!AM256*-1*BB51)-BB52</f>
        <v>0</v>
      </c>
      <c r="BC63" s="63">
        <f>('Cons TrioMobil | Monthly'!AN256*-1*BC51)-BC52</f>
        <v>0</v>
      </c>
      <c r="BD63" s="63">
        <f>('Cons TrioMobil | Monthly'!AO256*-1*BD51)-BD52</f>
        <v>0</v>
      </c>
      <c r="BE63" s="63">
        <f>('Cons TrioMobil | Monthly'!AP256*-1*BE51)-BE52</f>
        <v>0</v>
      </c>
      <c r="BF63" s="63">
        <f>('Cons TrioMobil | Monthly'!AQ256*-1*BF51)-BF52</f>
        <v>0</v>
      </c>
      <c r="BG63" s="63">
        <f>('Cons TrioMobil | Monthly'!AR256*-1*BG51)-BG52</f>
        <v>0</v>
      </c>
      <c r="BH63" s="63">
        <f>('Cons TrioMobil | Monthly'!AS256*-1*BH51)-BH52</f>
        <v>0</v>
      </c>
      <c r="BI63" s="63">
        <f>('Cons TrioMobil | Monthly'!AT256*-1*BI51)-BI52</f>
        <v>0</v>
      </c>
      <c r="BJ63" s="63">
        <f>('Cons TrioMobil | Monthly'!AU256*-1*BJ51)-BJ52</f>
        <v>0</v>
      </c>
      <c r="BK63" s="63">
        <f>('Cons TrioMobil | Monthly'!AV256*-1*BK51)-BK52</f>
        <v>0</v>
      </c>
      <c r="BL63" s="63">
        <f>('Cons TrioMobil | Monthly'!AW256*-1*BL51)-BL52</f>
        <v>0</v>
      </c>
      <c r="BM63" s="63">
        <f>('Cons TrioMobil | Monthly'!AX256*-1*BM51)-BM52</f>
        <v>0</v>
      </c>
      <c r="BN63" s="63">
        <f>('Cons TrioMobil | Monthly'!AY256*-1*BN51)-BN52</f>
        <v>0</v>
      </c>
      <c r="BO63" s="63">
        <f>('Cons TrioMobil | Monthly'!AZ256*-1*BO51)-BO52</f>
        <v>0</v>
      </c>
      <c r="BP63" s="63">
        <f>('Cons TrioMobil | Monthly'!BA256*-1*BP51)-BP52</f>
        <v>0</v>
      </c>
      <c r="BQ63" s="63">
        <f>('Cons TrioMobil | Monthly'!BB256*-1*BQ51)-BQ52</f>
        <v>0</v>
      </c>
      <c r="BR63" s="63">
        <f>('Cons TrioMobil | Monthly'!BC256*-1*BR51)-BR52</f>
        <v>0</v>
      </c>
      <c r="BS63" s="63">
        <f>('Cons TrioMobil | Monthly'!BD256*-1*BS51)-BS52</f>
        <v>0</v>
      </c>
      <c r="BT63" s="63">
        <f>('Cons TrioMobil | Monthly'!BE256*-1*BT51)-BT52</f>
        <v>0</v>
      </c>
      <c r="BU63" s="63">
        <f>('Cons TrioMobil | Monthly'!BF256*-1*BU51)-BU52</f>
        <v>0</v>
      </c>
      <c r="BV63" s="63">
        <f>('Cons TrioMobil | Monthly'!BG256*-1*BV51)-BV52</f>
        <v>0</v>
      </c>
      <c r="BW63" s="63">
        <f>('Cons TrioMobil | Monthly'!BH256*-1*BW51)-BW52</f>
        <v>0</v>
      </c>
      <c r="BX63" s="63">
        <f>('Cons TrioMobil | Monthly'!BI256*-1*BX51)-BX52</f>
        <v>0</v>
      </c>
      <c r="BY63" s="63">
        <f>('Cons TrioMobil | Monthly'!BJ256*-1*BY51)-BY52</f>
        <v>0</v>
      </c>
      <c r="BZ63" s="63">
        <f>('Cons TrioMobil | Monthly'!BK256*-1*BZ51)-BZ52</f>
        <v>0</v>
      </c>
      <c r="CA63" s="63">
        <f>('Cons TrioMobil | Monthly'!BL256*-1*CA51)-CA52</f>
        <v>0</v>
      </c>
      <c r="CB63" s="63">
        <f>('Cons TrioMobil | Monthly'!BM256*-1*CB51)-CB52</f>
        <v>0</v>
      </c>
      <c r="CC63" s="63">
        <f>('Cons TrioMobil | Monthly'!BN256*-1*CC51)-CC52</f>
        <v>0</v>
      </c>
      <c r="CD63" s="63">
        <f>('Cons TrioMobil | Monthly'!BO256*-1*CD51)-CD52</f>
        <v>0</v>
      </c>
      <c r="CE63" s="63">
        <f>('Cons TrioMobil | Monthly'!BP256*-1*CE51)-CE52</f>
        <v>0</v>
      </c>
      <c r="CF63" s="63">
        <f>('Cons TrioMobil | Monthly'!BQ256*-1*CF51)-CF52</f>
        <v>0</v>
      </c>
      <c r="CG63" s="63">
        <f>('Cons TrioMobil | Monthly'!BR256*-1*CG51)-CG52</f>
        <v>0</v>
      </c>
      <c r="CH63" s="63">
        <f>('Cons TrioMobil | Monthly'!BS256*-1*CH51)-CH52</f>
        <v>0</v>
      </c>
      <c r="CI63" s="63">
        <f>('Cons TrioMobil | Monthly'!BT256*-1*CI51)-CI52</f>
        <v>0</v>
      </c>
      <c r="CJ63" s="63">
        <f>('Cons TrioMobil | Monthly'!BU256*-1*CJ51)-CJ52</f>
        <v>0</v>
      </c>
      <c r="CK63" s="63">
        <f>('Cons TrioMobil | Monthly'!BV256*-1*CK51)-CK52</f>
        <v>0</v>
      </c>
    </row>
    <row r="64" spans="2:89" x14ac:dyDescent="0.2">
      <c r="B64" s="1" t="s">
        <v>42</v>
      </c>
      <c r="D64" s="63">
        <f ca="1">((D44/12)*D56)-D52</f>
        <v>0</v>
      </c>
      <c r="E64" s="63">
        <f t="shared" ref="E64:G64" ca="1" si="85">((E44/12)*E56)-E52</f>
        <v>0</v>
      </c>
      <c r="F64" s="63">
        <f t="shared" ca="1" si="85"/>
        <v>0</v>
      </c>
      <c r="G64" s="63">
        <f t="shared" ca="1" si="85"/>
        <v>0</v>
      </c>
      <c r="H64" s="63"/>
      <c r="I64" s="63"/>
      <c r="J64" s="63">
        <f t="shared" ref="J64:AB64" si="86">((J44/12)*J56)-J52</f>
        <v>0</v>
      </c>
      <c r="K64" s="63">
        <f t="shared" si="86"/>
        <v>0</v>
      </c>
      <c r="L64" s="63">
        <f t="shared" si="86"/>
        <v>0</v>
      </c>
      <c r="M64" s="63">
        <f t="shared" si="86"/>
        <v>0</v>
      </c>
      <c r="N64" s="63">
        <f t="shared" si="86"/>
        <v>0</v>
      </c>
      <c r="O64" s="63">
        <f t="shared" si="86"/>
        <v>0</v>
      </c>
      <c r="P64" s="63">
        <f t="shared" si="86"/>
        <v>0</v>
      </c>
      <c r="Q64" s="63">
        <f t="shared" si="86"/>
        <v>0</v>
      </c>
      <c r="R64" s="63">
        <f t="shared" si="86"/>
        <v>0</v>
      </c>
      <c r="S64" s="63">
        <f t="shared" si="86"/>
        <v>0</v>
      </c>
      <c r="T64" s="63">
        <f t="shared" si="86"/>
        <v>0</v>
      </c>
      <c r="U64" s="63">
        <f t="shared" si="86"/>
        <v>0</v>
      </c>
      <c r="V64" s="63">
        <f t="shared" si="86"/>
        <v>0</v>
      </c>
      <c r="W64" s="63">
        <f t="shared" si="86"/>
        <v>0</v>
      </c>
      <c r="X64" s="63">
        <f t="shared" si="86"/>
        <v>0</v>
      </c>
      <c r="Y64" s="63">
        <f t="shared" si="86"/>
        <v>0</v>
      </c>
      <c r="Z64" s="63">
        <f t="shared" si="86"/>
        <v>0</v>
      </c>
      <c r="AA64" s="63">
        <f t="shared" si="86"/>
        <v>0</v>
      </c>
      <c r="AB64" s="63">
        <f t="shared" si="86"/>
        <v>0</v>
      </c>
      <c r="AC64" s="63"/>
      <c r="AD64" s="63"/>
      <c r="AE64" s="63">
        <f t="shared" ref="AE64:CK64" si="87">((AE44/12)*AE56)-AE52</f>
        <v>0</v>
      </c>
      <c r="AF64" s="63">
        <f t="shared" si="87"/>
        <v>0</v>
      </c>
      <c r="AG64" s="63">
        <f t="shared" si="87"/>
        <v>0</v>
      </c>
      <c r="AH64" s="63">
        <f t="shared" si="87"/>
        <v>0</v>
      </c>
      <c r="AI64" s="63">
        <f t="shared" si="87"/>
        <v>0</v>
      </c>
      <c r="AJ64" s="63">
        <f t="shared" si="87"/>
        <v>0</v>
      </c>
      <c r="AK64" s="63">
        <f t="shared" si="87"/>
        <v>0</v>
      </c>
      <c r="AL64" s="63">
        <f t="shared" si="87"/>
        <v>0</v>
      </c>
      <c r="AM64" s="63">
        <f t="shared" si="87"/>
        <v>0</v>
      </c>
      <c r="AN64" s="63">
        <f t="shared" si="87"/>
        <v>0</v>
      </c>
      <c r="AO64" s="63">
        <f t="shared" si="87"/>
        <v>0</v>
      </c>
      <c r="AP64" s="63">
        <f t="shared" si="87"/>
        <v>0</v>
      </c>
      <c r="AQ64" s="63">
        <f t="shared" si="87"/>
        <v>0</v>
      </c>
      <c r="AR64" s="63">
        <f t="shared" si="87"/>
        <v>0</v>
      </c>
      <c r="AS64" s="63">
        <f t="shared" si="87"/>
        <v>0</v>
      </c>
      <c r="AT64" s="63">
        <f t="shared" si="87"/>
        <v>0</v>
      </c>
      <c r="AU64" s="63">
        <f t="shared" si="87"/>
        <v>0</v>
      </c>
      <c r="AV64" s="63">
        <f t="shared" si="87"/>
        <v>0</v>
      </c>
      <c r="AW64" s="63">
        <f t="shared" si="87"/>
        <v>0</v>
      </c>
      <c r="AX64" s="63">
        <f t="shared" si="87"/>
        <v>0</v>
      </c>
      <c r="AY64" s="63">
        <f t="shared" si="87"/>
        <v>0</v>
      </c>
      <c r="AZ64" s="63">
        <f t="shared" si="87"/>
        <v>0</v>
      </c>
      <c r="BA64" s="63">
        <f t="shared" si="87"/>
        <v>0</v>
      </c>
      <c r="BB64" s="63">
        <f t="shared" si="87"/>
        <v>0</v>
      </c>
      <c r="BC64" s="63">
        <f t="shared" si="87"/>
        <v>0</v>
      </c>
      <c r="BD64" s="63">
        <f t="shared" si="87"/>
        <v>0</v>
      </c>
      <c r="BE64" s="63">
        <f t="shared" si="87"/>
        <v>0</v>
      </c>
      <c r="BF64" s="63">
        <f t="shared" si="87"/>
        <v>0</v>
      </c>
      <c r="BG64" s="63">
        <f t="shared" si="87"/>
        <v>0</v>
      </c>
      <c r="BH64" s="63">
        <f t="shared" si="87"/>
        <v>0</v>
      </c>
      <c r="BI64" s="63">
        <f t="shared" si="87"/>
        <v>0</v>
      </c>
      <c r="BJ64" s="63">
        <f t="shared" si="87"/>
        <v>0</v>
      </c>
      <c r="BK64" s="63">
        <f t="shared" si="87"/>
        <v>0</v>
      </c>
      <c r="BL64" s="63">
        <f t="shared" si="87"/>
        <v>0</v>
      </c>
      <c r="BM64" s="63">
        <f t="shared" si="87"/>
        <v>0</v>
      </c>
      <c r="BN64" s="63">
        <f t="shared" si="87"/>
        <v>0</v>
      </c>
      <c r="BO64" s="63">
        <f t="shared" si="87"/>
        <v>0</v>
      </c>
      <c r="BP64" s="63">
        <f t="shared" si="87"/>
        <v>0</v>
      </c>
      <c r="BQ64" s="63">
        <f t="shared" si="87"/>
        <v>0</v>
      </c>
      <c r="BR64" s="63">
        <f t="shared" si="87"/>
        <v>0</v>
      </c>
      <c r="BS64" s="63">
        <f t="shared" si="87"/>
        <v>0</v>
      </c>
      <c r="BT64" s="63">
        <f t="shared" si="87"/>
        <v>0</v>
      </c>
      <c r="BU64" s="63">
        <f t="shared" si="87"/>
        <v>0</v>
      </c>
      <c r="BV64" s="63">
        <f t="shared" si="87"/>
        <v>0</v>
      </c>
      <c r="BW64" s="63">
        <f t="shared" si="87"/>
        <v>0</v>
      </c>
      <c r="BX64" s="63">
        <f t="shared" si="87"/>
        <v>0</v>
      </c>
      <c r="BY64" s="63">
        <f t="shared" si="87"/>
        <v>0</v>
      </c>
      <c r="BZ64" s="63">
        <f t="shared" si="87"/>
        <v>0</v>
      </c>
      <c r="CA64" s="63">
        <f t="shared" si="87"/>
        <v>0</v>
      </c>
      <c r="CB64" s="63">
        <f t="shared" si="87"/>
        <v>0</v>
      </c>
      <c r="CC64" s="63">
        <f t="shared" si="87"/>
        <v>0</v>
      </c>
      <c r="CD64" s="63">
        <f t="shared" si="87"/>
        <v>0</v>
      </c>
      <c r="CE64" s="63">
        <f t="shared" si="87"/>
        <v>0</v>
      </c>
      <c r="CF64" s="63">
        <f t="shared" si="87"/>
        <v>0</v>
      </c>
      <c r="CG64" s="63">
        <f t="shared" si="87"/>
        <v>0</v>
      </c>
      <c r="CH64" s="63">
        <f t="shared" si="87"/>
        <v>0</v>
      </c>
      <c r="CI64" s="63">
        <f t="shared" si="87"/>
        <v>0</v>
      </c>
      <c r="CJ64" s="63">
        <f t="shared" si="87"/>
        <v>0</v>
      </c>
      <c r="CK64" s="63">
        <f t="shared" si="8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E2D8-FECA-4062-9BEC-DC28F780EDC3}">
  <sheetPr>
    <tabColor theme="5" tint="0.59999389629810485"/>
  </sheetPr>
  <dimension ref="B2:AY64"/>
  <sheetViews>
    <sheetView showGridLines="0" zoomScale="80" zoomScaleNormal="80" workbookViewId="0">
      <pane xSplit="2" ySplit="9" topLeftCell="AL29" activePane="bottomRight" state="frozen"/>
      <selection pane="topRight"/>
      <selection pane="bottomLeft"/>
      <selection pane="bottomRight" activeCell="AU12" sqref="AU12"/>
    </sheetView>
  </sheetViews>
  <sheetFormatPr defaultColWidth="8.85546875" defaultRowHeight="12" outlineLevelCol="1" x14ac:dyDescent="0.2"/>
  <cols>
    <col min="1" max="1" width="2.5703125" style="75" customWidth="1"/>
    <col min="2" max="2" width="19.42578125" style="75" customWidth="1"/>
    <col min="3" max="14" width="13.42578125" style="75" customWidth="1" outlineLevel="1"/>
    <col min="15" max="38" width="13.42578125" style="75" customWidth="1"/>
    <col min="39" max="39" width="3.42578125" style="75" customWidth="1"/>
    <col min="40" max="47" width="13.42578125" style="75" customWidth="1"/>
    <col min="48" max="48" width="3.42578125" style="75" customWidth="1"/>
    <col min="49" max="50" width="13.42578125" style="75" customWidth="1"/>
    <col min="51" max="51" width="13.42578125" style="75" hidden="1" customWidth="1"/>
    <col min="52" max="16384" width="8.85546875" style="75"/>
  </cols>
  <sheetData>
    <row r="2" spans="2:51" x14ac:dyDescent="0.2"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2:51" ht="12.75" thickBot="1" x14ac:dyDescent="0.25">
      <c r="B3" s="76" t="s">
        <v>54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</row>
    <row r="5" spans="2:51" ht="12.75" thickBot="1" x14ac:dyDescent="0.25">
      <c r="B5" s="77" t="s">
        <v>55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N5" s="77" t="s">
        <v>56</v>
      </c>
      <c r="AO5" s="77"/>
      <c r="AP5" s="77"/>
      <c r="AQ5" s="77"/>
      <c r="AR5" s="77"/>
      <c r="AS5" s="77"/>
      <c r="AT5" s="77"/>
      <c r="AU5" s="77"/>
      <c r="AW5" s="77" t="s">
        <v>57</v>
      </c>
      <c r="AX5" s="77"/>
      <c r="AY5" s="77"/>
    </row>
    <row r="7" spans="2:51" ht="14.25" x14ac:dyDescent="0.35">
      <c r="B7" s="78"/>
      <c r="C7" s="79" t="s">
        <v>58</v>
      </c>
      <c r="D7" s="79" t="s">
        <v>58</v>
      </c>
      <c r="E7" s="79" t="s">
        <v>58</v>
      </c>
      <c r="F7" s="79" t="s">
        <v>58</v>
      </c>
      <c r="G7" s="79" t="s">
        <v>58</v>
      </c>
      <c r="H7" s="79" t="s">
        <v>58</v>
      </c>
      <c r="I7" s="79" t="s">
        <v>58</v>
      </c>
      <c r="J7" s="79" t="s">
        <v>58</v>
      </c>
      <c r="K7" s="79" t="s">
        <v>58</v>
      </c>
      <c r="L7" s="79" t="s">
        <v>58</v>
      </c>
      <c r="M7" s="79" t="s">
        <v>58</v>
      </c>
      <c r="N7" s="79" t="s">
        <v>58</v>
      </c>
      <c r="O7" s="79" t="s">
        <v>58</v>
      </c>
      <c r="P7" s="79" t="s">
        <v>58</v>
      </c>
      <c r="Q7" s="79" t="s">
        <v>58</v>
      </c>
      <c r="R7" s="79" t="s">
        <v>58</v>
      </c>
      <c r="S7" s="79" t="s">
        <v>58</v>
      </c>
      <c r="T7" s="79" t="s">
        <v>58</v>
      </c>
      <c r="U7" s="79" t="s">
        <v>58</v>
      </c>
      <c r="V7" s="79" t="s">
        <v>58</v>
      </c>
      <c r="W7" s="79" t="s">
        <v>58</v>
      </c>
      <c r="X7" s="79" t="s">
        <v>58</v>
      </c>
      <c r="Y7" s="79" t="s">
        <v>58</v>
      </c>
      <c r="Z7" s="79" t="s">
        <v>58</v>
      </c>
      <c r="AA7" s="79" t="s">
        <v>58</v>
      </c>
      <c r="AB7" s="79" t="s">
        <v>58</v>
      </c>
      <c r="AC7" s="79" t="s">
        <v>58</v>
      </c>
      <c r="AD7" s="79" t="s">
        <v>58</v>
      </c>
      <c r="AE7" s="79" t="s">
        <v>58</v>
      </c>
      <c r="AF7" s="79" t="s">
        <v>58</v>
      </c>
      <c r="AG7" s="79" t="s">
        <v>58</v>
      </c>
      <c r="AH7" s="79" t="s">
        <v>58</v>
      </c>
      <c r="AI7" s="79" t="s">
        <v>58</v>
      </c>
      <c r="AJ7" s="79" t="s">
        <v>58</v>
      </c>
      <c r="AK7" s="79" t="s">
        <v>58</v>
      </c>
      <c r="AL7" s="79" t="s">
        <v>58</v>
      </c>
      <c r="AN7" s="79" t="s">
        <v>58</v>
      </c>
      <c r="AO7" s="79" t="s">
        <v>58</v>
      </c>
      <c r="AP7" s="79" t="s">
        <v>58</v>
      </c>
      <c r="AQ7" s="79" t="s">
        <v>58</v>
      </c>
      <c r="AR7" s="79" t="s">
        <v>58</v>
      </c>
      <c r="AS7" s="79" t="s">
        <v>58</v>
      </c>
      <c r="AT7" s="79" t="s">
        <v>58</v>
      </c>
      <c r="AU7" s="79" t="s">
        <v>58</v>
      </c>
      <c r="AW7" s="79" t="s">
        <v>58</v>
      </c>
      <c r="AX7" s="79" t="s">
        <v>58</v>
      </c>
      <c r="AY7" s="80" t="s">
        <v>59</v>
      </c>
    </row>
    <row r="8" spans="2:51" ht="14.25" x14ac:dyDescent="0.35">
      <c r="B8" s="78" t="s">
        <v>60</v>
      </c>
      <c r="C8" s="81" t="s">
        <v>4</v>
      </c>
      <c r="D8" s="81" t="s">
        <v>4</v>
      </c>
      <c r="E8" s="81" t="s">
        <v>4</v>
      </c>
      <c r="F8" s="81" t="s">
        <v>5</v>
      </c>
      <c r="G8" s="81" t="s">
        <v>5</v>
      </c>
      <c r="H8" s="81" t="s">
        <v>5</v>
      </c>
      <c r="I8" s="81" t="s">
        <v>6</v>
      </c>
      <c r="J8" s="81" t="s">
        <v>6</v>
      </c>
      <c r="K8" s="81" t="s">
        <v>6</v>
      </c>
      <c r="L8" s="81" t="s">
        <v>2</v>
      </c>
      <c r="M8" s="81" t="s">
        <v>2</v>
      </c>
      <c r="N8" s="81" t="s">
        <v>2</v>
      </c>
      <c r="O8" s="81" t="s">
        <v>4</v>
      </c>
      <c r="P8" s="81" t="s">
        <v>4</v>
      </c>
      <c r="Q8" s="81" t="s">
        <v>4</v>
      </c>
      <c r="R8" s="81" t="s">
        <v>5</v>
      </c>
      <c r="S8" s="81" t="s">
        <v>5</v>
      </c>
      <c r="T8" s="81" t="s">
        <v>5</v>
      </c>
      <c r="U8" s="81" t="s">
        <v>6</v>
      </c>
      <c r="V8" s="81" t="s">
        <v>6</v>
      </c>
      <c r="W8" s="81" t="s">
        <v>6</v>
      </c>
      <c r="X8" s="81" t="s">
        <v>2</v>
      </c>
      <c r="Y8" s="81" t="s">
        <v>2</v>
      </c>
      <c r="Z8" s="81" t="s">
        <v>2</v>
      </c>
      <c r="AA8" s="81" t="s">
        <v>4</v>
      </c>
      <c r="AB8" s="81" t="s">
        <v>4</v>
      </c>
      <c r="AC8" s="81" t="s">
        <v>4</v>
      </c>
      <c r="AD8" s="81" t="s">
        <v>5</v>
      </c>
      <c r="AE8" s="81" t="s">
        <v>5</v>
      </c>
      <c r="AF8" s="81" t="s">
        <v>5</v>
      </c>
      <c r="AG8" s="81" t="s">
        <v>6</v>
      </c>
      <c r="AH8" s="81" t="s">
        <v>6</v>
      </c>
      <c r="AI8" s="81" t="s">
        <v>6</v>
      </c>
      <c r="AJ8" s="81" t="s">
        <v>2</v>
      </c>
      <c r="AK8" s="81" t="s">
        <v>2</v>
      </c>
      <c r="AL8" s="81" t="s">
        <v>2</v>
      </c>
      <c r="AN8" s="81" t="s">
        <v>4</v>
      </c>
      <c r="AO8" s="81" t="s">
        <v>5</v>
      </c>
      <c r="AP8" s="81" t="s">
        <v>6</v>
      </c>
      <c r="AQ8" s="81" t="s">
        <v>2</v>
      </c>
      <c r="AR8" s="81" t="s">
        <v>4</v>
      </c>
      <c r="AS8" s="81" t="s">
        <v>5</v>
      </c>
      <c r="AT8" s="81" t="s">
        <v>6</v>
      </c>
      <c r="AU8" s="82" t="s">
        <v>2</v>
      </c>
      <c r="AW8" s="81" t="s">
        <v>61</v>
      </c>
      <c r="AX8" s="82" t="s">
        <v>3</v>
      </c>
      <c r="AY8" s="83" t="s">
        <v>62</v>
      </c>
    </row>
    <row r="9" spans="2:51" ht="14.25" x14ac:dyDescent="0.35">
      <c r="B9" s="78" t="s">
        <v>63</v>
      </c>
      <c r="C9" s="84">
        <v>44957</v>
      </c>
      <c r="D9" s="84">
        <f>EOMONTH(C9,1)</f>
        <v>44985</v>
      </c>
      <c r="E9" s="84">
        <f t="shared" ref="E9:M9" si="0">EOMONTH(D9,1)</f>
        <v>45016</v>
      </c>
      <c r="F9" s="84">
        <f t="shared" si="0"/>
        <v>45046</v>
      </c>
      <c r="G9" s="84">
        <f t="shared" si="0"/>
        <v>45077</v>
      </c>
      <c r="H9" s="84">
        <f t="shared" si="0"/>
        <v>45107</v>
      </c>
      <c r="I9" s="84">
        <f t="shared" si="0"/>
        <v>45138</v>
      </c>
      <c r="J9" s="84">
        <f t="shared" si="0"/>
        <v>45169</v>
      </c>
      <c r="K9" s="84">
        <f t="shared" si="0"/>
        <v>45199</v>
      </c>
      <c r="L9" s="84">
        <f t="shared" si="0"/>
        <v>45230</v>
      </c>
      <c r="M9" s="84">
        <f t="shared" si="0"/>
        <v>45260</v>
      </c>
      <c r="N9" s="84">
        <f>EOMONTH(M9,1)</f>
        <v>45291</v>
      </c>
      <c r="O9" s="84">
        <v>45322</v>
      </c>
      <c r="P9" s="84">
        <f>EOMONTH(O9,1)</f>
        <v>45351</v>
      </c>
      <c r="Q9" s="84">
        <f t="shared" ref="Q9:AL9" si="1">EOMONTH(P9,1)</f>
        <v>45382</v>
      </c>
      <c r="R9" s="84">
        <f t="shared" si="1"/>
        <v>45412</v>
      </c>
      <c r="S9" s="84">
        <f t="shared" si="1"/>
        <v>45443</v>
      </c>
      <c r="T9" s="84">
        <f t="shared" si="1"/>
        <v>45473</v>
      </c>
      <c r="U9" s="84">
        <f t="shared" si="1"/>
        <v>45504</v>
      </c>
      <c r="V9" s="84">
        <f t="shared" si="1"/>
        <v>45535</v>
      </c>
      <c r="W9" s="84">
        <f t="shared" si="1"/>
        <v>45565</v>
      </c>
      <c r="X9" s="84">
        <f t="shared" si="1"/>
        <v>45596</v>
      </c>
      <c r="Y9" s="84">
        <f t="shared" si="1"/>
        <v>45626</v>
      </c>
      <c r="Z9" s="84">
        <f t="shared" si="1"/>
        <v>45657</v>
      </c>
      <c r="AA9" s="84">
        <f t="shared" si="1"/>
        <v>45688</v>
      </c>
      <c r="AB9" s="84">
        <f t="shared" si="1"/>
        <v>45716</v>
      </c>
      <c r="AC9" s="84">
        <f t="shared" si="1"/>
        <v>45747</v>
      </c>
      <c r="AD9" s="84">
        <f t="shared" si="1"/>
        <v>45777</v>
      </c>
      <c r="AE9" s="84">
        <f t="shared" si="1"/>
        <v>45808</v>
      </c>
      <c r="AF9" s="84">
        <f t="shared" si="1"/>
        <v>45838</v>
      </c>
      <c r="AG9" s="84">
        <f t="shared" si="1"/>
        <v>45869</v>
      </c>
      <c r="AH9" s="84">
        <f t="shared" si="1"/>
        <v>45900</v>
      </c>
      <c r="AI9" s="84">
        <f t="shared" si="1"/>
        <v>45930</v>
      </c>
      <c r="AJ9" s="84">
        <f t="shared" si="1"/>
        <v>45961</v>
      </c>
      <c r="AK9" s="84">
        <f t="shared" si="1"/>
        <v>45991</v>
      </c>
      <c r="AL9" s="85">
        <f t="shared" si="1"/>
        <v>46022</v>
      </c>
      <c r="AN9" s="84">
        <v>45382</v>
      </c>
      <c r="AO9" s="84">
        <f t="shared" ref="AO9:AU9" si="2">EOMONTH(AN9,3)</f>
        <v>45473</v>
      </c>
      <c r="AP9" s="84">
        <f t="shared" si="2"/>
        <v>45565</v>
      </c>
      <c r="AQ9" s="84">
        <f t="shared" si="2"/>
        <v>45657</v>
      </c>
      <c r="AR9" s="84">
        <f t="shared" si="2"/>
        <v>45747</v>
      </c>
      <c r="AS9" s="84">
        <f t="shared" si="2"/>
        <v>45838</v>
      </c>
      <c r="AT9" s="84">
        <f t="shared" si="2"/>
        <v>45930</v>
      </c>
      <c r="AU9" s="85">
        <f t="shared" si="2"/>
        <v>46022</v>
      </c>
      <c r="AW9" s="86">
        <v>46022</v>
      </c>
      <c r="AX9" s="86">
        <f>+AW9</f>
        <v>46022</v>
      </c>
      <c r="AY9" s="87">
        <v>45657</v>
      </c>
    </row>
    <row r="10" spans="2:51" x14ac:dyDescent="0.2">
      <c r="AL10" s="88"/>
      <c r="AU10" s="88"/>
      <c r="AX10" s="88"/>
    </row>
    <row r="11" spans="2:51" x14ac:dyDescent="0.2">
      <c r="B11" s="89" t="s">
        <v>64</v>
      </c>
      <c r="AL11" s="88"/>
      <c r="AU11" s="88"/>
      <c r="AX11" s="88"/>
    </row>
    <row r="12" spans="2:51" x14ac:dyDescent="0.2">
      <c r="B12" s="75" t="s">
        <v>65</v>
      </c>
      <c r="C12" s="90">
        <f>'Cons TrioMobil | Monthly'!AM124</f>
        <v>2387044.7383099115</v>
      </c>
      <c r="D12" s="90">
        <f>'Cons TrioMobil | Monthly'!AN124</f>
        <v>2347532.2452263827</v>
      </c>
      <c r="E12" s="90">
        <f>'Cons TrioMobil | Monthly'!AO124</f>
        <v>2703909.0520933876</v>
      </c>
      <c r="F12" s="90">
        <f>'Cons TrioMobil | Monthly'!AP124</f>
        <v>2462899.4698457518</v>
      </c>
      <c r="G12" s="90">
        <f>'Cons TrioMobil | Monthly'!AQ124</f>
        <v>2260606.6708247992</v>
      </c>
      <c r="H12" s="90">
        <f>'Cons TrioMobil | Monthly'!AR124</f>
        <v>2153664.7814497878</v>
      </c>
      <c r="I12" s="90">
        <f>'Cons TrioMobil | Monthly'!AS124</f>
        <v>2054208.8257376929</v>
      </c>
      <c r="J12" s="90">
        <f>'Cons TrioMobil | Monthly'!AT124</f>
        <v>2299634.0109589002</v>
      </c>
      <c r="K12" s="90">
        <f>'Cons TrioMobil | Monthly'!AU124</f>
        <v>2372453.7742265994</v>
      </c>
      <c r="L12" s="90">
        <f>'Cons TrioMobil | Monthly'!AV124</f>
        <v>3519725.2272521923</v>
      </c>
      <c r="M12" s="90">
        <f>'Cons TrioMobil | Monthly'!AW124</f>
        <v>3444595.2361762468</v>
      </c>
      <c r="N12" s="90">
        <f>'Cons TrioMobil | Monthly'!AX124</f>
        <v>3328659.015364029</v>
      </c>
      <c r="O12" s="90">
        <f>'Cons TrioMobil | Monthly'!AY124</f>
        <v>3179450.6311426712</v>
      </c>
      <c r="P12" s="90">
        <f>'Cons TrioMobil | Monthly'!AZ124</f>
        <v>2507413.1835032655</v>
      </c>
      <c r="Q12" s="90">
        <f>'Cons TrioMobil | Monthly'!BA124</f>
        <v>2370694.1148547023</v>
      </c>
      <c r="R12" s="90">
        <f>'Cons TrioMobil | Monthly'!BB124</f>
        <v>2116033.3019698258</v>
      </c>
      <c r="S12" s="90">
        <f>'Cons TrioMobil | Monthly'!BC124</f>
        <v>1690864.324629863</v>
      </c>
      <c r="T12" s="90">
        <f>'Cons TrioMobil | Monthly'!BD124</f>
        <v>2322322.4666842455</v>
      </c>
      <c r="U12" s="90">
        <f>'Cons TrioMobil | Monthly'!BE124</f>
        <v>16412339.577809533</v>
      </c>
      <c r="V12" s="90">
        <f>'Cons TrioMobil | Monthly'!BF124</f>
        <v>15688823.535111271</v>
      </c>
      <c r="W12" s="90">
        <f>'Cons TrioMobil | Monthly'!BG124</f>
        <v>15328047.07632737</v>
      </c>
      <c r="X12" s="90">
        <f>'Cons TrioMobil | Monthly'!BH124</f>
        <v>14957208.56251275</v>
      </c>
      <c r="Y12" s="90">
        <f>'Cons TrioMobil | Monthly'!BI124</f>
        <v>14733709.680590106</v>
      </c>
      <c r="Z12" s="90">
        <f>'Cons TrioMobil | Monthly'!BJ124</f>
        <v>13794874.805568302</v>
      </c>
      <c r="AA12" s="90">
        <f>'Cons TrioMobil | Monthly'!BK124</f>
        <v>13754919.106503122</v>
      </c>
      <c r="AB12" s="90">
        <f>'Cons TrioMobil | Monthly'!BL124</f>
        <v>13469424.642058784</v>
      </c>
      <c r="AC12" s="90">
        <f>'Cons TrioMobil | Monthly'!BM124</f>
        <v>12667611.033222213</v>
      </c>
      <c r="AD12" s="90">
        <f>'Cons TrioMobil | Monthly'!BN124</f>
        <v>12526831.879777936</v>
      </c>
      <c r="AE12" s="90">
        <f>'Cons TrioMobil | Monthly'!BO124</f>
        <v>11791239.120166475</v>
      </c>
      <c r="AF12" s="90">
        <f>'Cons TrioMobil | Monthly'!BP124</f>
        <v>10576120.192637537</v>
      </c>
      <c r="AG12" s="90">
        <f>'Cons TrioMobil | Monthly'!BQ124</f>
        <v>9928109.818146294</v>
      </c>
      <c r="AH12" s="90">
        <f>'Cons TrioMobil | Monthly'!BR124</f>
        <v>9237802.3271484487</v>
      </c>
      <c r="AI12" s="90">
        <f>'Cons TrioMobil | Monthly'!BS124</f>
        <v>8915850.4777114298</v>
      </c>
      <c r="AJ12" s="90">
        <f>'Cons TrioMobil | Monthly'!BT124</f>
        <v>8492035.1009745579</v>
      </c>
      <c r="AK12" s="90">
        <f>'Cons TrioMobil | Monthly'!BU124</f>
        <v>8722946.8544471059</v>
      </c>
      <c r="AL12" s="91">
        <f>'Cons TrioMobil | Monthly'!BV124</f>
        <v>8075653.3630552506</v>
      </c>
      <c r="AN12" s="90">
        <f>INDEX($C12:$Z12,MATCH(AN$9,$C$9:$Z$9,0))</f>
        <v>2370694.1148547023</v>
      </c>
      <c r="AO12" s="90">
        <f t="shared" ref="AO12:AY16" si="3">INDEX($C12:$Z12,MATCH(AO$9,$C$9:$Z$9,0))</f>
        <v>2322322.4666842455</v>
      </c>
      <c r="AP12" s="90">
        <f t="shared" si="3"/>
        <v>15328047.07632737</v>
      </c>
      <c r="AQ12" s="90">
        <f t="shared" si="3"/>
        <v>13794874.805568302</v>
      </c>
      <c r="AR12" s="90">
        <f t="shared" ref="AR12:AU16" si="4">INDEX($C12:$AM12,MATCH(AR$9,$C$9:$AM$9,0))</f>
        <v>12667611.033222213</v>
      </c>
      <c r="AS12" s="90">
        <f t="shared" si="4"/>
        <v>10576120.192637537</v>
      </c>
      <c r="AT12" s="90">
        <f t="shared" si="4"/>
        <v>8915850.4777114298</v>
      </c>
      <c r="AU12" s="91">
        <f t="shared" si="4"/>
        <v>8075653.3630552506</v>
      </c>
      <c r="AW12" s="90">
        <f t="shared" ref="AW12:AX16" si="5">INDEX($C12:$AM12,MATCH(AW$9,$C$9:$AM$9,0))</f>
        <v>8075653.3630552506</v>
      </c>
      <c r="AX12" s="91">
        <f t="shared" si="5"/>
        <v>8075653.3630552506</v>
      </c>
      <c r="AY12" s="90">
        <f t="shared" si="3"/>
        <v>13794874.805568302</v>
      </c>
    </row>
    <row r="13" spans="2:51" x14ac:dyDescent="0.2">
      <c r="B13" s="75" t="s">
        <v>66</v>
      </c>
      <c r="C13" s="92">
        <f>SUM('Cons TrioMobil | Monthly'!AM128,'Cons TrioMobil | Monthly'!AM135)</f>
        <v>1825627.9122280411</v>
      </c>
      <c r="D13" s="92">
        <f>SUM('Cons TrioMobil | Monthly'!AN128,'Cons TrioMobil | Monthly'!AN135)</f>
        <v>2075187.9357788493</v>
      </c>
      <c r="E13" s="92">
        <f>SUM('Cons TrioMobil | Monthly'!AO128,'Cons TrioMobil | Monthly'!AO135)</f>
        <v>1890834.3297816822</v>
      </c>
      <c r="F13" s="92">
        <f>SUM('Cons TrioMobil | Monthly'!AP128,'Cons TrioMobil | Monthly'!AP135)</f>
        <v>1939427.6739617647</v>
      </c>
      <c r="G13" s="92">
        <f>SUM('Cons TrioMobil | Monthly'!AQ128,'Cons TrioMobil | Monthly'!AQ135)</f>
        <v>2058171.3670434935</v>
      </c>
      <c r="H13" s="92">
        <f>SUM('Cons TrioMobil | Monthly'!AR128,'Cons TrioMobil | Monthly'!AR135)</f>
        <v>2517687.571681954</v>
      </c>
      <c r="I13" s="92">
        <f>SUM('Cons TrioMobil | Monthly'!AS128,'Cons TrioMobil | Monthly'!AS135)</f>
        <v>2535163.6277908306</v>
      </c>
      <c r="J13" s="92">
        <f>SUM('Cons TrioMobil | Monthly'!AT128,'Cons TrioMobil | Monthly'!AT135)</f>
        <v>3288294.7462325878</v>
      </c>
      <c r="K13" s="92">
        <f>SUM('Cons TrioMobil | Monthly'!AU128,'Cons TrioMobil | Monthly'!AU135)</f>
        <v>3277647.7751357434</v>
      </c>
      <c r="L13" s="92">
        <f>SUM('Cons TrioMobil | Monthly'!AV128,'Cons TrioMobil | Monthly'!AV135)</f>
        <v>3208593.9309711279</v>
      </c>
      <c r="M13" s="92">
        <f>SUM('Cons TrioMobil | Monthly'!AW128,'Cons TrioMobil | Monthly'!AW135)</f>
        <v>3211354.7285600635</v>
      </c>
      <c r="N13" s="92">
        <f>SUM('Cons TrioMobil | Monthly'!AX128,'Cons TrioMobil | Monthly'!AX135)</f>
        <v>3499223.5555570126</v>
      </c>
      <c r="O13" s="92">
        <f>SUM('Cons TrioMobil | Monthly'!AY128,'Cons TrioMobil | Monthly'!AY135)</f>
        <v>3111717.5983750708</v>
      </c>
      <c r="P13" s="92">
        <f>SUM('Cons TrioMobil | Monthly'!AZ128,'Cons TrioMobil | Monthly'!AZ135)</f>
        <v>3113986.3602691516</v>
      </c>
      <c r="Q13" s="92">
        <f>SUM('Cons TrioMobil | Monthly'!BA128,'Cons TrioMobil | Monthly'!BA135)</f>
        <v>3384535.328849202</v>
      </c>
      <c r="R13" s="92">
        <f>SUM('Cons TrioMobil | Monthly'!BB128,'Cons TrioMobil | Monthly'!BB135)</f>
        <v>3358845.0833383938</v>
      </c>
      <c r="S13" s="93">
        <f>SUM('Cons TrioMobil | Monthly'!BC128,'Cons TrioMobil | Monthly'!BC135)</f>
        <v>3584737.9167149588</v>
      </c>
      <c r="T13" s="92">
        <f>SUM('Cons TrioMobil | Monthly'!BD128,'Cons TrioMobil | Monthly'!BD135)</f>
        <v>3832561.1723296298</v>
      </c>
      <c r="U13" s="92">
        <f>SUM('Cons TrioMobil | Monthly'!BE128,'Cons TrioMobil | Monthly'!BE135)</f>
        <v>3577090.2241227473</v>
      </c>
      <c r="V13" s="92">
        <f>SUM('Cons TrioMobil | Monthly'!BF128,'Cons TrioMobil | Monthly'!BF135)</f>
        <v>3758686.7948985714</v>
      </c>
      <c r="W13" s="92">
        <f>SUM('Cons TrioMobil | Monthly'!BG128,'Cons TrioMobil | Monthly'!BG135)</f>
        <v>3885375.7384313564</v>
      </c>
      <c r="X13" s="92">
        <f>SUM('Cons TrioMobil | Monthly'!BH128,'Cons TrioMobil | Monthly'!BH135)</f>
        <v>3837820.4670944661</v>
      </c>
      <c r="Y13" s="92">
        <f>SUM('Cons TrioMobil | Monthly'!BI128,'Cons TrioMobil | Monthly'!BI135)</f>
        <v>3849513.3534610886</v>
      </c>
      <c r="Z13" s="92">
        <f>SUM('Cons TrioMobil | Monthly'!BJ128,'Cons TrioMobil | Monthly'!BJ135)</f>
        <v>4977942.9882492907</v>
      </c>
      <c r="AA13" s="92">
        <f>SUM('Cons TrioMobil | Monthly'!BK128,'Cons TrioMobil | Monthly'!BK135)</f>
        <v>4095252.2478051428</v>
      </c>
      <c r="AB13" s="92">
        <f>SUM('Cons TrioMobil | Monthly'!BL128,'Cons TrioMobil | Monthly'!BL135)</f>
        <v>3354099.9607036863</v>
      </c>
      <c r="AC13" s="92">
        <f>SUM('Cons TrioMobil | Monthly'!BM128,'Cons TrioMobil | Monthly'!BM135)</f>
        <v>4690736.8593429653</v>
      </c>
      <c r="AD13" s="92">
        <f>SUM('Cons TrioMobil | Monthly'!BN128,'Cons TrioMobil | Monthly'!BN135)</f>
        <v>4048531.5115310526</v>
      </c>
      <c r="AE13" s="92">
        <f>SUM('Cons TrioMobil | Monthly'!BO128,'Cons TrioMobil | Monthly'!BO135)</f>
        <v>3801162.5314134923</v>
      </c>
      <c r="AF13" s="92">
        <f>SUM('Cons TrioMobil | Monthly'!BP128,'Cons TrioMobil | Monthly'!BP135)</f>
        <v>3827867.863909733</v>
      </c>
      <c r="AG13" s="92">
        <f>SUM('Cons TrioMobil | Monthly'!BQ128,'Cons TrioMobil | Monthly'!BQ135)</f>
        <v>3323164.7305842591</v>
      </c>
      <c r="AH13" s="92">
        <f>SUM('Cons TrioMobil | Monthly'!BR128,'Cons TrioMobil | Monthly'!BR135)</f>
        <v>3908398.3969037845</v>
      </c>
      <c r="AI13" s="92">
        <f>SUM('Cons TrioMobil | Monthly'!BS128,'Cons TrioMobil | Monthly'!BS135)</f>
        <v>3759206.2260006694</v>
      </c>
      <c r="AJ13" s="92">
        <f>SUM('Cons TrioMobil | Monthly'!BT128,'Cons TrioMobil | Monthly'!BT135)</f>
        <v>3168984.1349840057</v>
      </c>
      <c r="AK13" s="92">
        <f>SUM('Cons TrioMobil | Monthly'!BU128,'Cons TrioMobil | Monthly'!BU135)</f>
        <v>3227923.656880917</v>
      </c>
      <c r="AL13" s="94">
        <f>SUM('Cons TrioMobil | Monthly'!BV128,'Cons TrioMobil | Monthly'!BV135)</f>
        <v>3926386.7872868287</v>
      </c>
      <c r="AN13" s="92">
        <f t="shared" ref="AN13:AN16" si="6">INDEX($C13:$Z13,MATCH(AN$9,$C$9:$Z$9,0))</f>
        <v>3384535.328849202</v>
      </c>
      <c r="AO13" s="92">
        <f t="shared" si="3"/>
        <v>3832561.1723296298</v>
      </c>
      <c r="AP13" s="92">
        <f t="shared" si="3"/>
        <v>3885375.7384313564</v>
      </c>
      <c r="AQ13" s="92">
        <f t="shared" si="3"/>
        <v>4977942.9882492907</v>
      </c>
      <c r="AR13" s="92">
        <f t="shared" si="4"/>
        <v>4690736.8593429653</v>
      </c>
      <c r="AS13" s="92">
        <f t="shared" si="4"/>
        <v>3827867.863909733</v>
      </c>
      <c r="AT13" s="92">
        <f t="shared" si="4"/>
        <v>3759206.2260006694</v>
      </c>
      <c r="AU13" s="94">
        <f t="shared" si="4"/>
        <v>3926386.7872868287</v>
      </c>
      <c r="AW13" s="92">
        <f t="shared" si="5"/>
        <v>3926386.7872868287</v>
      </c>
      <c r="AX13" s="94">
        <f t="shared" si="5"/>
        <v>3926386.7872868287</v>
      </c>
      <c r="AY13" s="92">
        <f t="shared" si="3"/>
        <v>4977942.9882492907</v>
      </c>
    </row>
    <row r="14" spans="2:51" x14ac:dyDescent="0.2">
      <c r="B14" s="75" t="s">
        <v>67</v>
      </c>
      <c r="C14" s="92">
        <f>'Cons TrioMobil | Monthly'!AM134</f>
        <v>1424213.288423876</v>
      </c>
      <c r="D14" s="92">
        <f>'Cons TrioMobil | Monthly'!AN134</f>
        <v>1452820.1578883287</v>
      </c>
      <c r="E14" s="92">
        <f>'Cons TrioMobil | Monthly'!AO134</f>
        <v>1472977.6131150008</v>
      </c>
      <c r="F14" s="92">
        <f>'Cons TrioMobil | Monthly'!AP134</f>
        <v>1467995.5240330598</v>
      </c>
      <c r="G14" s="92">
        <f>'Cons TrioMobil | Monthly'!AQ134</f>
        <v>1452011.4040204138</v>
      </c>
      <c r="H14" s="92">
        <f>'Cons TrioMobil | Monthly'!AR134</f>
        <v>1161756.3983671328</v>
      </c>
      <c r="I14" s="92">
        <f>'Cons TrioMobil | Monthly'!AS134</f>
        <v>1184034.6148688609</v>
      </c>
      <c r="J14" s="92">
        <f>'Cons TrioMobil | Monthly'!AT134</f>
        <v>1208201.887269811</v>
      </c>
      <c r="K14" s="92">
        <f>'Cons TrioMobil | Monthly'!AU134</f>
        <v>1228702.8193960611</v>
      </c>
      <c r="L14" s="92">
        <f>'Cons TrioMobil | Monthly'!AV134</f>
        <v>1242658.0335206902</v>
      </c>
      <c r="M14" s="92">
        <f>'Cons TrioMobil | Monthly'!AW134</f>
        <v>1162536.5894946449</v>
      </c>
      <c r="N14" s="92">
        <f>'Cons TrioMobil | Monthly'!AX134</f>
        <v>1129571.241725391</v>
      </c>
      <c r="O14" s="92">
        <f>'Cons TrioMobil | Monthly'!AY134</f>
        <v>1455940.81337212</v>
      </c>
      <c r="P14" s="92">
        <f>'Cons TrioMobil | Monthly'!AZ134</f>
        <v>1569503.3120680302</v>
      </c>
      <c r="Q14" s="92">
        <f>'Cons TrioMobil | Monthly'!BA134</f>
        <v>1586690.0806489303</v>
      </c>
      <c r="R14" s="92">
        <f>'Cons TrioMobil | Monthly'!BB134</f>
        <v>1708218.7886967391</v>
      </c>
      <c r="S14" s="92">
        <f>'Cons TrioMobil | Monthly'!BC134</f>
        <v>1824279.5422009905</v>
      </c>
      <c r="T14" s="92">
        <f>'Cons TrioMobil | Monthly'!BD134</f>
        <v>1892123.3092377889</v>
      </c>
      <c r="U14" s="92">
        <f>'Cons TrioMobil | Monthly'!BE134</f>
        <v>2030440.2972752824</v>
      </c>
      <c r="V14" s="92">
        <f>'Cons TrioMobil | Monthly'!BF134</f>
        <v>2051640.4714035508</v>
      </c>
      <c r="W14" s="92">
        <f>'Cons TrioMobil | Monthly'!BG134</f>
        <v>2220515.134647416</v>
      </c>
      <c r="X14" s="92">
        <f>'Cons TrioMobil | Monthly'!BH134</f>
        <v>2436326.5880567059</v>
      </c>
      <c r="Y14" s="92">
        <f>'Cons TrioMobil | Monthly'!BI134</f>
        <v>2545833.7874866128</v>
      </c>
      <c r="Z14" s="92">
        <f>'Cons TrioMobil | Monthly'!BJ134</f>
        <v>2297274.7877751756</v>
      </c>
      <c r="AA14" s="92">
        <f>'Cons TrioMobil | Monthly'!BK134</f>
        <v>2396441.3378154063</v>
      </c>
      <c r="AB14" s="92">
        <f>'Cons TrioMobil | Monthly'!BL134</f>
        <v>2193588.1069187019</v>
      </c>
      <c r="AC14" s="92">
        <f>'Cons TrioMobil | Monthly'!BM134</f>
        <v>2244459.0996486451</v>
      </c>
      <c r="AD14" s="92">
        <f>'Cons TrioMobil | Monthly'!BN134</f>
        <v>2584221.7388026458</v>
      </c>
      <c r="AE14" s="92">
        <f>'Cons TrioMobil | Monthly'!BO134</f>
        <v>3010944.7002287321</v>
      </c>
      <c r="AF14" s="92">
        <f>'Cons TrioMobil | Monthly'!BP134</f>
        <v>3070627.9316982953</v>
      </c>
      <c r="AG14" s="92">
        <f>'Cons TrioMobil | Monthly'!BQ134</f>
        <v>3278201.4107731599</v>
      </c>
      <c r="AH14" s="92">
        <f>'Cons TrioMobil | Monthly'!BR134</f>
        <v>3276844.9604213606</v>
      </c>
      <c r="AI14" s="92">
        <f>'Cons TrioMobil | Monthly'!BS134</f>
        <v>3062893.4487686786</v>
      </c>
      <c r="AJ14" s="92">
        <f>'Cons TrioMobil | Monthly'!BT134</f>
        <v>3344374.4495757036</v>
      </c>
      <c r="AK14" s="92">
        <f>'Cons TrioMobil | Monthly'!BU134</f>
        <v>3213980.1004126035</v>
      </c>
      <c r="AL14" s="94">
        <f>'Cons TrioMobil | Monthly'!BV134</f>
        <v>3170924.8630756196</v>
      </c>
      <c r="AN14" s="92">
        <f t="shared" si="6"/>
        <v>1586690.0806489303</v>
      </c>
      <c r="AO14" s="92">
        <f t="shared" si="3"/>
        <v>1892123.3092377889</v>
      </c>
      <c r="AP14" s="92">
        <f t="shared" si="3"/>
        <v>2220515.134647416</v>
      </c>
      <c r="AQ14" s="92">
        <f t="shared" si="3"/>
        <v>2297274.7877751756</v>
      </c>
      <c r="AR14" s="92">
        <f t="shared" si="4"/>
        <v>2244459.0996486451</v>
      </c>
      <c r="AS14" s="92">
        <f t="shared" si="4"/>
        <v>3070627.9316982953</v>
      </c>
      <c r="AT14" s="92">
        <f t="shared" si="4"/>
        <v>3062893.4487686786</v>
      </c>
      <c r="AU14" s="94">
        <f t="shared" si="4"/>
        <v>3170924.8630756196</v>
      </c>
      <c r="AW14" s="92">
        <f t="shared" si="5"/>
        <v>3170924.8630756196</v>
      </c>
      <c r="AX14" s="94">
        <f t="shared" si="5"/>
        <v>3170924.8630756196</v>
      </c>
      <c r="AY14" s="92">
        <f t="shared" si="3"/>
        <v>2297274.7877751756</v>
      </c>
    </row>
    <row r="15" spans="2:51" x14ac:dyDescent="0.2">
      <c r="B15" s="75" t="s">
        <v>68</v>
      </c>
      <c r="C15" s="92">
        <f>'Cons TrioMobil | Monthly'!AM138</f>
        <v>803165.06355381024</v>
      </c>
      <c r="D15" s="92">
        <f>'Cons TrioMobil | Monthly'!AN138</f>
        <v>837164.54012744792</v>
      </c>
      <c r="E15" s="92">
        <f>'Cons TrioMobil | Monthly'!AO138</f>
        <v>979857.86451322341</v>
      </c>
      <c r="F15" s="92">
        <f>'Cons TrioMobil | Monthly'!AP138</f>
        <v>1083813.9295215365</v>
      </c>
      <c r="G15" s="92">
        <f>'Cons TrioMobil | Monthly'!AQ138</f>
        <v>1096101.6882621655</v>
      </c>
      <c r="H15" s="92">
        <f>'Cons TrioMobil | Monthly'!AR138</f>
        <v>1174948.910096905</v>
      </c>
      <c r="I15" s="92">
        <f>'Cons TrioMobil | Monthly'!AS138</f>
        <v>1189947.6555054013</v>
      </c>
      <c r="J15" s="92">
        <f>'Cons TrioMobil | Monthly'!AT138</f>
        <v>1203107.5975902884</v>
      </c>
      <c r="K15" s="92">
        <f>'Cons TrioMobil | Monthly'!AU138</f>
        <v>1272590.8565552521</v>
      </c>
      <c r="L15" s="92">
        <f>'Cons TrioMobil | Monthly'!AV138</f>
        <v>1335847.4794522272</v>
      </c>
      <c r="M15" s="92">
        <f>'Cons TrioMobil | Monthly'!AW138</f>
        <v>1410020.1694067712</v>
      </c>
      <c r="N15" s="92">
        <f>'Cons TrioMobil | Monthly'!AX138</f>
        <v>1755814.8746857345</v>
      </c>
      <c r="O15" s="92">
        <f>'Cons TrioMobil | Monthly'!AY138</f>
        <v>1601555.6420693507</v>
      </c>
      <c r="P15" s="92">
        <f>'Cons TrioMobil | Monthly'!AZ138</f>
        <v>1637579.0709196315</v>
      </c>
      <c r="Q15" s="92">
        <f>'Cons TrioMobil | Monthly'!BA138</f>
        <v>1651970.7811772865</v>
      </c>
      <c r="R15" s="92">
        <f>'Cons TrioMobil | Monthly'!BB138</f>
        <v>1734550.6481939345</v>
      </c>
      <c r="S15" s="92">
        <f>'Cons TrioMobil | Monthly'!BC138</f>
        <v>1726637.7775050276</v>
      </c>
      <c r="T15" s="92">
        <f>'Cons TrioMobil | Monthly'!BD138</f>
        <v>1672962.5383108165</v>
      </c>
      <c r="U15" s="92">
        <f>'Cons TrioMobil | Monthly'!BE138</f>
        <v>1612208.698904315</v>
      </c>
      <c r="V15" s="92">
        <f>'Cons TrioMobil | Monthly'!BF138</f>
        <v>1864476.1861574044</v>
      </c>
      <c r="W15" s="92">
        <f>'Cons TrioMobil | Monthly'!BG138</f>
        <v>1989116.2255082906</v>
      </c>
      <c r="X15" s="92">
        <f>'Cons TrioMobil | Monthly'!BH138</f>
        <v>1921014.4585587645</v>
      </c>
      <c r="Y15" s="92">
        <f>'Cons TrioMobil | Monthly'!BI138</f>
        <v>1869577.5307008619</v>
      </c>
      <c r="Z15" s="92">
        <f>'Cons TrioMobil | Monthly'!BJ138</f>
        <v>2203270.1161919697</v>
      </c>
      <c r="AA15" s="92">
        <f>'Cons TrioMobil | Monthly'!BK138</f>
        <v>2220490.4094716441</v>
      </c>
      <c r="AB15" s="92">
        <f>'Cons TrioMobil | Monthly'!BL138</f>
        <v>2243939.9875458581</v>
      </c>
      <c r="AC15" s="92">
        <f>'Cons TrioMobil | Monthly'!BM138</f>
        <v>2482818.8255167678</v>
      </c>
      <c r="AD15" s="92">
        <f>'Cons TrioMobil | Monthly'!BN138</f>
        <v>2609981.1323374957</v>
      </c>
      <c r="AE15" s="92">
        <f>'Cons TrioMobil | Monthly'!BO138</f>
        <v>3258621.6200708561</v>
      </c>
      <c r="AF15" s="92">
        <f>'Cons TrioMobil | Monthly'!BP138</f>
        <v>2959722.0772431931</v>
      </c>
      <c r="AG15" s="92">
        <f>'Cons TrioMobil | Monthly'!BQ138</f>
        <v>3269172.4959806534</v>
      </c>
      <c r="AH15" s="92">
        <f>'Cons TrioMobil | Monthly'!BR138</f>
        <v>3650870.4079081486</v>
      </c>
      <c r="AI15" s="92">
        <f>'Cons TrioMobil | Monthly'!BS138</f>
        <v>2554990.4748713821</v>
      </c>
      <c r="AJ15" s="92">
        <f>'Cons TrioMobil | Monthly'!BT138</f>
        <v>2781672.4606103324</v>
      </c>
      <c r="AK15" s="92">
        <f>'Cons TrioMobil | Monthly'!BU138</f>
        <v>2978398.7051156629</v>
      </c>
      <c r="AL15" s="94">
        <f>'Cons TrioMobil | Monthly'!BV138</f>
        <v>2998839.1745545124</v>
      </c>
      <c r="AN15" s="92">
        <f t="shared" si="6"/>
        <v>1651970.7811772865</v>
      </c>
      <c r="AO15" s="92">
        <f t="shared" si="3"/>
        <v>1672962.5383108165</v>
      </c>
      <c r="AP15" s="92">
        <f t="shared" si="3"/>
        <v>1989116.2255082906</v>
      </c>
      <c r="AQ15" s="92">
        <f t="shared" si="3"/>
        <v>2203270.1161919697</v>
      </c>
      <c r="AR15" s="92">
        <f t="shared" si="4"/>
        <v>2482818.8255167678</v>
      </c>
      <c r="AS15" s="92">
        <f t="shared" si="4"/>
        <v>2959722.0772431931</v>
      </c>
      <c r="AT15" s="92">
        <f t="shared" si="4"/>
        <v>2554990.4748713821</v>
      </c>
      <c r="AU15" s="94">
        <f t="shared" si="4"/>
        <v>2998839.1745545124</v>
      </c>
      <c r="AW15" s="92">
        <f t="shared" si="5"/>
        <v>2998839.1745545124</v>
      </c>
      <c r="AX15" s="94">
        <f t="shared" si="5"/>
        <v>2998839.1745545124</v>
      </c>
      <c r="AY15" s="92">
        <f t="shared" si="3"/>
        <v>2203270.1161919697</v>
      </c>
    </row>
    <row r="16" spans="2:51" x14ac:dyDescent="0.2">
      <c r="B16" s="75" t="s">
        <v>69</v>
      </c>
      <c r="C16" s="92">
        <f>SUM('Cons TrioMobil | Monthly'!AM145:AM149)</f>
        <v>1507171.5742175132</v>
      </c>
      <c r="D16" s="92">
        <f>SUM('Cons TrioMobil | Monthly'!AN145:AN149)</f>
        <v>1513178.214575808</v>
      </c>
      <c r="E16" s="92">
        <f>SUM('Cons TrioMobil | Monthly'!AO145:AO149)</f>
        <v>1517538.0093670802</v>
      </c>
      <c r="F16" s="92">
        <f>SUM('Cons TrioMobil | Monthly'!AP145:AP149)</f>
        <v>1524485.5375671233</v>
      </c>
      <c r="G16" s="92">
        <f>SUM('Cons TrioMobil | Monthly'!AQ145:AQ149)</f>
        <v>1531686.8244535688</v>
      </c>
      <c r="H16" s="92">
        <f>SUM('Cons TrioMobil | Monthly'!AR145:AR149)</f>
        <v>1515879.4622085271</v>
      </c>
      <c r="I16" s="92">
        <f>SUM('Cons TrioMobil | Monthly'!AS145:AS149)</f>
        <v>1521460.5410230532</v>
      </c>
      <c r="J16" s="92">
        <f>SUM('Cons TrioMobil | Monthly'!AT145:AT149)</f>
        <v>1506852.4230003762</v>
      </c>
      <c r="K16" s="92">
        <f>SUM('Cons TrioMobil | Monthly'!AU145:AU149)</f>
        <v>1551064.6542454818</v>
      </c>
      <c r="L16" s="92">
        <f>SUM('Cons TrioMobil | Monthly'!AV145:AV149)</f>
        <v>1626440.4846551055</v>
      </c>
      <c r="M16" s="92">
        <f>SUM('Cons TrioMobil | Monthly'!AW145:AW149)</f>
        <v>1628239.1920504447</v>
      </c>
      <c r="N16" s="92">
        <f>SUM('Cons TrioMobil | Monthly'!AX145:AX149)</f>
        <v>3884970.4982689614</v>
      </c>
      <c r="O16" s="92">
        <f>SUM('Cons TrioMobil | Monthly'!AY145:AY149)</f>
        <v>3752543.8031268707</v>
      </c>
      <c r="P16" s="92">
        <f>SUM('Cons TrioMobil | Monthly'!AZ145:AZ149)</f>
        <v>3705102.4462061711</v>
      </c>
      <c r="Q16" s="92">
        <f>SUM('Cons TrioMobil | Monthly'!BA145:BA149)</f>
        <v>3700044.9874797375</v>
      </c>
      <c r="R16" s="92">
        <f>SUM('Cons TrioMobil | Monthly'!BB145:BB149)</f>
        <v>3711970.0377994245</v>
      </c>
      <c r="S16" s="92">
        <f>SUM('Cons TrioMobil | Monthly'!BC145:BC149)</f>
        <v>3709441.1003687512</v>
      </c>
      <c r="T16" s="92">
        <f>SUM('Cons TrioMobil | Monthly'!BD145:BD149)</f>
        <v>4792074.19485055</v>
      </c>
      <c r="U16" s="92">
        <f>SUM('Cons TrioMobil | Monthly'!BE145:BE149)</f>
        <v>4485940.3315697247</v>
      </c>
      <c r="V16" s="92">
        <f>SUM('Cons TrioMobil | Monthly'!BF145:BF149)</f>
        <v>4487096.479341194</v>
      </c>
      <c r="W16" s="92">
        <f>SUM('Cons TrioMobil | Monthly'!BG145:BG149)</f>
        <v>4476039.5717934668</v>
      </c>
      <c r="X16" s="92">
        <f>SUM('Cons TrioMobil | Monthly'!BH145:BH149)</f>
        <v>4478028.9213635083</v>
      </c>
      <c r="Y16" s="92">
        <f>SUM('Cons TrioMobil | Monthly'!BI145:BI149)</f>
        <v>4496742.0059874775</v>
      </c>
      <c r="Z16" s="92">
        <f>SUM('Cons TrioMobil | Monthly'!BJ145:BJ149)</f>
        <v>4748600.2529863333</v>
      </c>
      <c r="AA16" s="92">
        <f>SUM('Cons TrioMobil | Monthly'!BK145:BK149)</f>
        <v>4789451.6170617929</v>
      </c>
      <c r="AB16" s="92">
        <f>SUM('Cons TrioMobil | Monthly'!BL145:BL149)</f>
        <v>5231131.2956399275</v>
      </c>
      <c r="AC16" s="92">
        <f>SUM('Cons TrioMobil | Monthly'!BM145:BM149)</f>
        <v>5235101.2370733097</v>
      </c>
      <c r="AD16" s="92">
        <f>SUM('Cons TrioMobil | Monthly'!BN145:BN149)</f>
        <v>5248397.1857117247</v>
      </c>
      <c r="AE16" s="92">
        <f>SUM('Cons TrioMobil | Monthly'!BO145:BO149)</f>
        <v>5250677.0433307104</v>
      </c>
      <c r="AF16" s="92">
        <f>SUM('Cons TrioMobil | Monthly'!BP145:BP149)</f>
        <v>5307357.5573229222</v>
      </c>
      <c r="AG16" s="92">
        <f>SUM('Cons TrioMobil | Monthly'!BQ145:BQ149)</f>
        <v>5295125.1756989332</v>
      </c>
      <c r="AH16" s="92">
        <f>SUM('Cons TrioMobil | Monthly'!BR145:BR149)</f>
        <v>5314341.0545193069</v>
      </c>
      <c r="AI16" s="92">
        <f>SUM('Cons TrioMobil | Monthly'!BS145:BS149)</f>
        <v>5394844.2189846411</v>
      </c>
      <c r="AJ16" s="92">
        <f>SUM('Cons TrioMobil | Monthly'!BT145:BT149)</f>
        <v>5389482.8444347093</v>
      </c>
      <c r="AK16" s="92">
        <f>SUM('Cons TrioMobil | Monthly'!BU145:BU149)</f>
        <v>5628085.3777596625</v>
      </c>
      <c r="AL16" s="94">
        <f>SUM('Cons TrioMobil | Monthly'!BV145:BV149)</f>
        <v>5751824.2422535121</v>
      </c>
      <c r="AN16" s="92">
        <f t="shared" si="6"/>
        <v>3700044.9874797375</v>
      </c>
      <c r="AO16" s="92">
        <f t="shared" si="3"/>
        <v>4792074.19485055</v>
      </c>
      <c r="AP16" s="92">
        <f t="shared" si="3"/>
        <v>4476039.5717934668</v>
      </c>
      <c r="AQ16" s="92">
        <f t="shared" si="3"/>
        <v>4748600.2529863333</v>
      </c>
      <c r="AR16" s="92">
        <f t="shared" si="4"/>
        <v>5235101.2370733097</v>
      </c>
      <c r="AS16" s="92">
        <f t="shared" si="4"/>
        <v>5307357.5573229222</v>
      </c>
      <c r="AT16" s="92">
        <f t="shared" si="4"/>
        <v>5394844.2189846411</v>
      </c>
      <c r="AU16" s="94">
        <f t="shared" si="4"/>
        <v>5751824.2422535121</v>
      </c>
      <c r="AW16" s="92">
        <f t="shared" si="5"/>
        <v>5751824.2422535121</v>
      </c>
      <c r="AX16" s="94">
        <f t="shared" si="5"/>
        <v>5751824.2422535121</v>
      </c>
      <c r="AY16" s="92">
        <f t="shared" si="3"/>
        <v>4748600.2529863333</v>
      </c>
    </row>
    <row r="17" spans="2:51" x14ac:dyDescent="0.2">
      <c r="B17" s="95" t="s">
        <v>70</v>
      </c>
      <c r="C17" s="96">
        <f>SUM(C12:C16)</f>
        <v>7947222.5767331524</v>
      </c>
      <c r="D17" s="96">
        <f t="shared" ref="D17:AL17" si="7">SUM(D12:D16)</f>
        <v>8225883.0935968161</v>
      </c>
      <c r="E17" s="96">
        <f t="shared" si="7"/>
        <v>8565116.8688703738</v>
      </c>
      <c r="F17" s="96">
        <f t="shared" si="7"/>
        <v>8478622.134929236</v>
      </c>
      <c r="G17" s="96">
        <f t="shared" si="7"/>
        <v>8398577.9546044413</v>
      </c>
      <c r="H17" s="96">
        <f t="shared" si="7"/>
        <v>8523937.1238043066</v>
      </c>
      <c r="I17" s="96">
        <f t="shared" si="7"/>
        <v>8484815.2649258375</v>
      </c>
      <c r="J17" s="96">
        <f t="shared" si="7"/>
        <v>9506090.6650519632</v>
      </c>
      <c r="K17" s="96">
        <f t="shared" si="7"/>
        <v>9702459.8795591369</v>
      </c>
      <c r="L17" s="96">
        <f t="shared" si="7"/>
        <v>10933265.155851342</v>
      </c>
      <c r="M17" s="96">
        <f t="shared" si="7"/>
        <v>10856745.91568817</v>
      </c>
      <c r="N17" s="96">
        <f t="shared" si="7"/>
        <v>13598239.185601128</v>
      </c>
      <c r="O17" s="96">
        <f t="shared" si="7"/>
        <v>13101208.488086082</v>
      </c>
      <c r="P17" s="96">
        <f t="shared" si="7"/>
        <v>12533584.37296625</v>
      </c>
      <c r="Q17" s="96">
        <f t="shared" si="7"/>
        <v>12693935.293009859</v>
      </c>
      <c r="R17" s="96">
        <f t="shared" si="7"/>
        <v>12629617.859998316</v>
      </c>
      <c r="S17" s="96">
        <f t="shared" si="7"/>
        <v>12535960.661419591</v>
      </c>
      <c r="T17" s="96">
        <f t="shared" si="7"/>
        <v>14512043.681413032</v>
      </c>
      <c r="U17" s="96">
        <f t="shared" si="7"/>
        <v>28118019.129681602</v>
      </c>
      <c r="V17" s="96">
        <f t="shared" si="7"/>
        <v>27850723.46691199</v>
      </c>
      <c r="W17" s="96">
        <f t="shared" si="7"/>
        <v>27899093.746707898</v>
      </c>
      <c r="X17" s="96">
        <f t="shared" si="7"/>
        <v>27630398.997586191</v>
      </c>
      <c r="Y17" s="96">
        <f t="shared" si="7"/>
        <v>27495376.358226147</v>
      </c>
      <c r="Z17" s="96">
        <f t="shared" si="7"/>
        <v>28021962.950771071</v>
      </c>
      <c r="AA17" s="96">
        <f t="shared" si="7"/>
        <v>27256554.718657106</v>
      </c>
      <c r="AB17" s="96">
        <f t="shared" si="7"/>
        <v>26492183.992866963</v>
      </c>
      <c r="AC17" s="96">
        <f t="shared" si="7"/>
        <v>27320727.0548039</v>
      </c>
      <c r="AD17" s="96">
        <f t="shared" si="7"/>
        <v>27017963.448160857</v>
      </c>
      <c r="AE17" s="96">
        <f t="shared" si="7"/>
        <v>27112645.015210263</v>
      </c>
      <c r="AF17" s="96">
        <f t="shared" si="7"/>
        <v>25741695.622811683</v>
      </c>
      <c r="AG17" s="96">
        <f t="shared" si="7"/>
        <v>25093773.631183296</v>
      </c>
      <c r="AH17" s="96">
        <f t="shared" si="7"/>
        <v>25388257.146901049</v>
      </c>
      <c r="AI17" s="96">
        <f t="shared" si="7"/>
        <v>23687784.846336801</v>
      </c>
      <c r="AJ17" s="96">
        <f t="shared" si="7"/>
        <v>23176548.990579307</v>
      </c>
      <c r="AK17" s="96">
        <f t="shared" si="7"/>
        <v>23771334.694615949</v>
      </c>
      <c r="AL17" s="96">
        <f t="shared" si="7"/>
        <v>23923628.430225722</v>
      </c>
      <c r="AN17" s="97">
        <f>SUM(AN12:AN16)</f>
        <v>12693935.293009859</v>
      </c>
      <c r="AO17" s="97">
        <f t="shared" ref="AO17:AR17" si="8">SUM(AO12:AO16)</f>
        <v>14512043.681413032</v>
      </c>
      <c r="AP17" s="97">
        <f t="shared" si="8"/>
        <v>27899093.746707898</v>
      </c>
      <c r="AQ17" s="97">
        <f t="shared" si="8"/>
        <v>28021962.950771071</v>
      </c>
      <c r="AR17" s="97">
        <f t="shared" si="8"/>
        <v>27320727.0548039</v>
      </c>
      <c r="AS17" s="97">
        <f>SUM(AS12:AS16)</f>
        <v>25741695.622811683</v>
      </c>
      <c r="AT17" s="97">
        <f>SUM(AT12:AT16)</f>
        <v>23687784.846336801</v>
      </c>
      <c r="AU17" s="98">
        <f>SUM(AU12:AU16)</f>
        <v>23923628.430225722</v>
      </c>
      <c r="AW17" s="97">
        <f>SUM(AW12:AW16)</f>
        <v>23923628.430225722</v>
      </c>
      <c r="AX17" s="98">
        <f t="shared" ref="AX17:AY17" si="9">SUM(AX12:AX16)</f>
        <v>23923628.430225722</v>
      </c>
      <c r="AY17" s="97">
        <f t="shared" si="9"/>
        <v>28021962.950771071</v>
      </c>
    </row>
    <row r="18" spans="2:51" x14ac:dyDescent="0.2">
      <c r="AL18" s="88"/>
      <c r="AU18" s="88"/>
      <c r="AX18" s="88"/>
    </row>
    <row r="19" spans="2:51" x14ac:dyDescent="0.2">
      <c r="B19" s="89" t="s">
        <v>71</v>
      </c>
      <c r="AL19" s="88"/>
      <c r="AU19" s="88"/>
      <c r="AX19" s="88"/>
    </row>
    <row r="20" spans="2:51" x14ac:dyDescent="0.2">
      <c r="B20" s="75" t="s">
        <v>72</v>
      </c>
      <c r="C20" s="90">
        <f>'Cons TrioMobil | Monthly'!AM153</f>
        <v>356503.88332492096</v>
      </c>
      <c r="D20" s="90">
        <f>'Cons TrioMobil | Monthly'!AN153</f>
        <v>583339.9445420485</v>
      </c>
      <c r="E20" s="90">
        <f>'Cons TrioMobil | Monthly'!AO153</f>
        <v>830475.29562310653</v>
      </c>
      <c r="F20" s="90">
        <f>'Cons TrioMobil | Monthly'!AP153</f>
        <v>805208.11321823974</v>
      </c>
      <c r="G20" s="90">
        <f>'Cons TrioMobil | Monthly'!AQ153</f>
        <v>850910.08005750761</v>
      </c>
      <c r="H20" s="90">
        <f>'Cons TrioMobil | Monthly'!AR153</f>
        <v>639493.36446824763</v>
      </c>
      <c r="I20" s="90">
        <f>'Cons TrioMobil | Monthly'!AS153</f>
        <v>678463.03221304109</v>
      </c>
      <c r="J20" s="90">
        <f>'Cons TrioMobil | Monthly'!AT153</f>
        <v>822064.18801714317</v>
      </c>
      <c r="K20" s="90">
        <f>'Cons TrioMobil | Monthly'!AU153</f>
        <v>1221426.3278441802</v>
      </c>
      <c r="L20" s="90">
        <f>'Cons TrioMobil | Monthly'!AV153</f>
        <v>1642276.6468233566</v>
      </c>
      <c r="M20" s="90">
        <f>'Cons TrioMobil | Monthly'!AW153</f>
        <v>1580554.209344551</v>
      </c>
      <c r="N20" s="90">
        <f>'Cons TrioMobil | Monthly'!AX153</f>
        <v>1457115.9341163982</v>
      </c>
      <c r="O20" s="90">
        <f>'Cons TrioMobil | Monthly'!AY153</f>
        <v>1334636.3170798505</v>
      </c>
      <c r="P20" s="90">
        <f>'Cons TrioMobil | Monthly'!AZ153</f>
        <v>1083381.6257017166</v>
      </c>
      <c r="Q20" s="90">
        <f>'Cons TrioMobil | Monthly'!BA153</f>
        <v>948424.45966288156</v>
      </c>
      <c r="R20" s="90">
        <f>'Cons TrioMobil | Monthly'!BB153</f>
        <v>847517.99597388913</v>
      </c>
      <c r="S20" s="90">
        <f>'Cons TrioMobil | Monthly'!BC153</f>
        <v>796224.75433270598</v>
      </c>
      <c r="T20" s="90">
        <f>'Cons TrioMobil | Monthly'!BD153</f>
        <v>1705053.5745713529</v>
      </c>
      <c r="U20" s="90">
        <f>'Cons TrioMobil | Monthly'!BE153</f>
        <v>1432384.3171744815</v>
      </c>
      <c r="V20" s="90">
        <f>'Cons TrioMobil | Monthly'!BF153</f>
        <v>1325106.8893429828</v>
      </c>
      <c r="W20" s="90">
        <f>'Cons TrioMobil | Monthly'!BG153</f>
        <v>1405809.87063655</v>
      </c>
      <c r="X20" s="90">
        <f>'Cons TrioMobil | Monthly'!BH153</f>
        <v>1361171.3167395021</v>
      </c>
      <c r="Y20" s="90">
        <f>'Cons TrioMobil | Monthly'!BI153</f>
        <v>1553170.4934914671</v>
      </c>
      <c r="Z20" s="90">
        <f>'Cons TrioMobil | Monthly'!BJ153</f>
        <v>1582794.2149088811</v>
      </c>
      <c r="AA20" s="90">
        <f>'Cons TrioMobil | Monthly'!BK153</f>
        <v>1681638.2374513592</v>
      </c>
      <c r="AB20" s="90">
        <f>'Cons TrioMobil | Monthly'!BL153</f>
        <v>1543384.9795958772</v>
      </c>
      <c r="AC20" s="90">
        <f>'Cons TrioMobil | Monthly'!BM153</f>
        <v>1514876.6573606136</v>
      </c>
      <c r="AD20" s="90">
        <f>'Cons TrioMobil | Monthly'!BN153</f>
        <v>1485448.5341645991</v>
      </c>
      <c r="AE20" s="90">
        <f>'Cons TrioMobil | Monthly'!BO153</f>
        <v>1614544.9232724777</v>
      </c>
      <c r="AF20" s="90">
        <f>'Cons TrioMobil | Monthly'!BP153</f>
        <v>1131788.1441483153</v>
      </c>
      <c r="AG20" s="90">
        <f>'Cons TrioMobil | Monthly'!BQ153</f>
        <v>1218338.2615544926</v>
      </c>
      <c r="AH20" s="90">
        <f>'Cons TrioMobil | Monthly'!BR153</f>
        <v>1375416.8474745876</v>
      </c>
      <c r="AI20" s="90">
        <f>'Cons TrioMobil | Monthly'!BS153</f>
        <v>1539512.9296551198</v>
      </c>
      <c r="AJ20" s="90">
        <f>'Cons TrioMobil | Monthly'!BT153</f>
        <v>1736733.0615751788</v>
      </c>
      <c r="AK20" s="90">
        <f>'Cons TrioMobil | Monthly'!BU153</f>
        <v>2467586.1936528622</v>
      </c>
      <c r="AL20" s="91">
        <f>'Cons TrioMobil | Monthly'!BV153</f>
        <v>2358610.3335565291</v>
      </c>
      <c r="AN20" s="90">
        <f>INDEX($C20:$Z20,MATCH(AN$9,$C$9:$Z$9,0))</f>
        <v>948424.45966288156</v>
      </c>
      <c r="AO20" s="90">
        <f t="shared" ref="AO20:AY23" si="10">INDEX($C20:$Z20,MATCH(AO$9,$C$9:$Z$9,0))</f>
        <v>1705053.5745713529</v>
      </c>
      <c r="AP20" s="90">
        <f t="shared" si="10"/>
        <v>1405809.87063655</v>
      </c>
      <c r="AQ20" s="90">
        <f t="shared" si="10"/>
        <v>1582794.2149088811</v>
      </c>
      <c r="AR20" s="90">
        <f t="shared" ref="AR20:AU23" si="11">INDEX($C20:$AM20,MATCH(AR$9,$C$9:$AM$9,0))</f>
        <v>1514876.6573606136</v>
      </c>
      <c r="AS20" s="90">
        <f t="shared" si="11"/>
        <v>1131788.1441483153</v>
      </c>
      <c r="AT20" s="90">
        <f t="shared" si="11"/>
        <v>1539512.9296551198</v>
      </c>
      <c r="AU20" s="91">
        <f t="shared" si="11"/>
        <v>2358610.3335565291</v>
      </c>
      <c r="AW20" s="90">
        <f t="shared" ref="AW20:AX23" si="12">INDEX($C20:$AM20,MATCH(AW$9,$C$9:$AM$9,0))</f>
        <v>2358610.3335565291</v>
      </c>
      <c r="AX20" s="91">
        <f t="shared" si="12"/>
        <v>2358610.3335565291</v>
      </c>
      <c r="AY20" s="90">
        <f t="shared" si="10"/>
        <v>1582794.2149088811</v>
      </c>
    </row>
    <row r="21" spans="2:51" x14ac:dyDescent="0.2">
      <c r="B21" s="75" t="s">
        <v>73</v>
      </c>
      <c r="C21" s="92">
        <f>'Cons TrioMobil | Monthly'!AM154+'Cons TrioMobil | Monthly'!AM155+'Cons TrioMobil | Monthly'!AM158+'Cons TrioMobil | Monthly'!AM159+'Cons TrioMobil | Monthly'!AM160+'Cons TrioMobil | Monthly'!AM162</f>
        <v>603014.51131551701</v>
      </c>
      <c r="D21" s="92">
        <f>'Cons TrioMobil | Monthly'!AN154+'Cons TrioMobil | Monthly'!AN155+'Cons TrioMobil | Monthly'!AN158+'Cons TrioMobil | Monthly'!AN159+'Cons TrioMobil | Monthly'!AN160+'Cons TrioMobil | Monthly'!AN162</f>
        <v>832010.8236921872</v>
      </c>
      <c r="E21" s="92">
        <f>'Cons TrioMobil | Monthly'!AO154+'Cons TrioMobil | Monthly'!AO155+'Cons TrioMobil | Monthly'!AO158+'Cons TrioMobil | Monthly'!AO159+'Cons TrioMobil | Monthly'!AO160+'Cons TrioMobil | Monthly'!AO162</f>
        <v>943322.28935339022</v>
      </c>
      <c r="F21" s="92">
        <f>'Cons TrioMobil | Monthly'!AP154+'Cons TrioMobil | Monthly'!AP155+'Cons TrioMobil | Monthly'!AP158+'Cons TrioMobil | Monthly'!AP159+'Cons TrioMobil | Monthly'!AP160+'Cons TrioMobil | Monthly'!AP162</f>
        <v>933670.43294493202</v>
      </c>
      <c r="G21" s="92">
        <f>'Cons TrioMobil | Monthly'!AQ154+'Cons TrioMobil | Monthly'!AQ155+'Cons TrioMobil | Monthly'!AQ158+'Cons TrioMobil | Monthly'!AQ159+'Cons TrioMobil | Monthly'!AQ160+'Cons TrioMobil | Monthly'!AQ162</f>
        <v>852894.98736017081</v>
      </c>
      <c r="H21" s="92">
        <f>'Cons TrioMobil | Monthly'!AR154+'Cons TrioMobil | Monthly'!AR155+'Cons TrioMobil | Monthly'!AR158+'Cons TrioMobil | Monthly'!AR159+'Cons TrioMobil | Monthly'!AR160+'Cons TrioMobil | Monthly'!AR162</f>
        <v>776881.68049691943</v>
      </c>
      <c r="I21" s="92">
        <f>'Cons TrioMobil | Monthly'!AS154+'Cons TrioMobil | Monthly'!AS155+'Cons TrioMobil | Monthly'!AS158+'Cons TrioMobil | Monthly'!AS159+'Cons TrioMobil | Monthly'!AS160+'Cons TrioMobil | Monthly'!AS162</f>
        <v>940425.94137931778</v>
      </c>
      <c r="J21" s="92">
        <f>'Cons TrioMobil | Monthly'!AT154+'Cons TrioMobil | Monthly'!AT155+'Cons TrioMobil | Monthly'!AT158+'Cons TrioMobil | Monthly'!AT159+'Cons TrioMobil | Monthly'!AT160+'Cons TrioMobil | Monthly'!AT162</f>
        <v>1113948.3742134161</v>
      </c>
      <c r="K21" s="92">
        <f>'Cons TrioMobil | Monthly'!AU154+'Cons TrioMobil | Monthly'!AU155+'Cons TrioMobil | Monthly'!AU158+'Cons TrioMobil | Monthly'!AU159+'Cons TrioMobil | Monthly'!AU160+'Cons TrioMobil | Monthly'!AU162</f>
        <v>1008012.8180192291</v>
      </c>
      <c r="L21" s="92">
        <f>'Cons TrioMobil | Monthly'!AV154+'Cons TrioMobil | Monthly'!AV155+'Cons TrioMobil | Monthly'!AV158+'Cons TrioMobil | Monthly'!AV159+'Cons TrioMobil | Monthly'!AV160+'Cons TrioMobil | Monthly'!AV162</f>
        <v>969040.7532496464</v>
      </c>
      <c r="M21" s="92">
        <f>'Cons TrioMobil | Monthly'!AW154+'Cons TrioMobil | Monthly'!AW155+'Cons TrioMobil | Monthly'!AW158+'Cons TrioMobil | Monthly'!AW159+'Cons TrioMobil | Monthly'!AW160+'Cons TrioMobil | Monthly'!AW162</f>
        <v>881929.29200598749</v>
      </c>
      <c r="N21" s="92">
        <f>'Cons TrioMobil | Monthly'!AX154+'Cons TrioMobil | Monthly'!AX155+'Cons TrioMobil | Monthly'!AX158+'Cons TrioMobil | Monthly'!AX159+'Cons TrioMobil | Monthly'!AX160+'Cons TrioMobil | Monthly'!AX162</f>
        <v>933738.4610832294</v>
      </c>
      <c r="O21" s="92">
        <f>'Cons TrioMobil | Monthly'!AY154+'Cons TrioMobil | Monthly'!AY155+'Cons TrioMobil | Monthly'!AY158+'Cons TrioMobil | Monthly'!AY159+'Cons TrioMobil | Monthly'!AY160+'Cons TrioMobil | Monthly'!AY162</f>
        <v>2532226.2975851088</v>
      </c>
      <c r="P21" s="92">
        <f>'Cons TrioMobil | Monthly'!AZ154+'Cons TrioMobil | Monthly'!AZ155+'Cons TrioMobil | Monthly'!AZ158+'Cons TrioMobil | Monthly'!AZ159+'Cons TrioMobil | Monthly'!AZ160+'Cons TrioMobil | Monthly'!AZ162</f>
        <v>2667301.1009575482</v>
      </c>
      <c r="Q21" s="92">
        <f>'Cons TrioMobil | Monthly'!BA154+'Cons TrioMobil | Monthly'!BA155+'Cons TrioMobil | Monthly'!BA158+'Cons TrioMobil | Monthly'!BA159+'Cons TrioMobil | Monthly'!BA160+'Cons TrioMobil | Monthly'!BA162</f>
        <v>2725939.1651416058</v>
      </c>
      <c r="R21" s="92">
        <f>'Cons TrioMobil | Monthly'!BB154+'Cons TrioMobil | Monthly'!BB155+'Cons TrioMobil | Monthly'!BB158+'Cons TrioMobil | Monthly'!BB159+'Cons TrioMobil | Monthly'!BB160+'Cons TrioMobil | Monthly'!BB162</f>
        <v>2919131.3160103466</v>
      </c>
      <c r="S21" s="92">
        <f>'Cons TrioMobil | Monthly'!BC154+'Cons TrioMobil | Monthly'!BC155+'Cons TrioMobil | Monthly'!BC158+'Cons TrioMobil | Monthly'!BC159+'Cons TrioMobil | Monthly'!BC160+'Cons TrioMobil | Monthly'!BC162</f>
        <v>2992330.7229040372</v>
      </c>
      <c r="T21" s="92">
        <f>'Cons TrioMobil | Monthly'!BD154+'Cons TrioMobil | Monthly'!BD155+'Cons TrioMobil | Monthly'!BD158+'Cons TrioMobil | Monthly'!BD159+'Cons TrioMobil | Monthly'!BD160+'Cons TrioMobil | Monthly'!BD162</f>
        <v>3073342.7968512289</v>
      </c>
      <c r="U21" s="92">
        <f>'Cons TrioMobil | Monthly'!BE154+'Cons TrioMobil | Monthly'!BE155+'Cons TrioMobil | Monthly'!BE158+'Cons TrioMobil | Monthly'!BE159+'Cons TrioMobil | Monthly'!BE160+'Cons TrioMobil | Monthly'!BE162</f>
        <v>1823577.8348796256</v>
      </c>
      <c r="V21" s="92">
        <f>'Cons TrioMobil | Monthly'!BF154+'Cons TrioMobil | Monthly'!BF155+'Cons TrioMobil | Monthly'!BF158+'Cons TrioMobil | Monthly'!BF159+'Cons TrioMobil | Monthly'!BF160+'Cons TrioMobil | Monthly'!BF162</f>
        <v>1547956.3735605632</v>
      </c>
      <c r="W21" s="92">
        <f>'Cons TrioMobil | Monthly'!BG154+'Cons TrioMobil | Monthly'!BG155+'Cons TrioMobil | Monthly'!BG158+'Cons TrioMobil | Monthly'!BG159+'Cons TrioMobil | Monthly'!BG160+'Cons TrioMobil | Monthly'!BG162</f>
        <v>1587193.3847532999</v>
      </c>
      <c r="X21" s="92">
        <f>'Cons TrioMobil | Monthly'!BH154+'Cons TrioMobil | Monthly'!BH155+'Cons TrioMobil | Monthly'!BH158+'Cons TrioMobil | Monthly'!BH159+'Cons TrioMobil | Monthly'!BH160+'Cons TrioMobil | Monthly'!BH162</f>
        <v>1740144.1997364182</v>
      </c>
      <c r="Y21" s="92">
        <f>'Cons TrioMobil | Monthly'!BI154+'Cons TrioMobil | Monthly'!BI155+'Cons TrioMobil | Monthly'!BI158+'Cons TrioMobil | Monthly'!BI159+'Cons TrioMobil | Monthly'!BI160+'Cons TrioMobil | Monthly'!BI162</f>
        <v>1783746.352163726</v>
      </c>
      <c r="Z21" s="92">
        <f>'Cons TrioMobil | Monthly'!BJ154+'Cons TrioMobil | Monthly'!BJ155+'Cons TrioMobil | Monthly'!BJ158+'Cons TrioMobil | Monthly'!BJ159+'Cons TrioMobil | Monthly'!BJ160+'Cons TrioMobil | Monthly'!BJ162</f>
        <v>1796587.3039350377</v>
      </c>
      <c r="AA21" s="92">
        <f>'Cons TrioMobil | Monthly'!BK154+'Cons TrioMobil | Monthly'!BK155+'Cons TrioMobil | Monthly'!BK158+'Cons TrioMobil | Monthly'!BK159+'Cons TrioMobil | Monthly'!BK160+'Cons TrioMobil | Monthly'!BK162</f>
        <v>2074868.5732534928</v>
      </c>
      <c r="AB21" s="92">
        <f>'Cons TrioMobil | Monthly'!BL154+'Cons TrioMobil | Monthly'!BL155+'Cons TrioMobil | Monthly'!BL158+'Cons TrioMobil | Monthly'!BL159+'Cons TrioMobil | Monthly'!BL160+'Cons TrioMobil | Monthly'!BL162</f>
        <v>2109523.6422672234</v>
      </c>
      <c r="AC21" s="92">
        <f>'Cons TrioMobil | Monthly'!BM154+'Cons TrioMobil | Monthly'!BM155+'Cons TrioMobil | Monthly'!BM158+'Cons TrioMobil | Monthly'!BM159+'Cons TrioMobil | Monthly'!BM160+'Cons TrioMobil | Monthly'!BM162</f>
        <v>2237883.9380454919</v>
      </c>
      <c r="AD21" s="92">
        <f>'Cons TrioMobil | Monthly'!BN154+'Cons TrioMobil | Monthly'!BN155+'Cons TrioMobil | Monthly'!BN158+'Cons TrioMobil | Monthly'!BN159+'Cons TrioMobil | Monthly'!BN160+'Cons TrioMobil | Monthly'!BN162</f>
        <v>2164779.3780422341</v>
      </c>
      <c r="AE21" s="92">
        <f>'Cons TrioMobil | Monthly'!BO154+'Cons TrioMobil | Monthly'!BO155+'Cons TrioMobil | Monthly'!BO158+'Cons TrioMobil | Monthly'!BO159+'Cons TrioMobil | Monthly'!BO160+'Cons TrioMobil | Monthly'!BO162</f>
        <v>2235811.0191608663</v>
      </c>
      <c r="AF21" s="92">
        <f>'Cons TrioMobil | Monthly'!BP154+'Cons TrioMobil | Monthly'!BP155+'Cons TrioMobil | Monthly'!BP158+'Cons TrioMobil | Monthly'!BP159+'Cons TrioMobil | Monthly'!BP160+'Cons TrioMobil | Monthly'!BP162</f>
        <v>2315602.0432948689</v>
      </c>
      <c r="AG21" s="92">
        <f>'Cons TrioMobil | Monthly'!BQ154+'Cons TrioMobil | Monthly'!BQ155+'Cons TrioMobil | Monthly'!BQ158+'Cons TrioMobil | Monthly'!BQ159+'Cons TrioMobil | Monthly'!BQ160+'Cons TrioMobil | Monthly'!BQ162</f>
        <v>2360991.6243209532</v>
      </c>
      <c r="AH21" s="92">
        <f>'Cons TrioMobil | Monthly'!BR154+'Cons TrioMobil | Monthly'!BR155+'Cons TrioMobil | Monthly'!BR158+'Cons TrioMobil | Monthly'!BR159+'Cons TrioMobil | Monthly'!BR160+'Cons TrioMobil | Monthly'!BR162</f>
        <v>2877517.3992619379</v>
      </c>
      <c r="AI21" s="92">
        <f>'Cons TrioMobil | Monthly'!BS154+'Cons TrioMobil | Monthly'!BS155+'Cons TrioMobil | Monthly'!BS158+'Cons TrioMobil | Monthly'!BS159+'Cons TrioMobil | Monthly'!BS160+'Cons TrioMobil | Monthly'!BS162</f>
        <v>1952330.5441914215</v>
      </c>
      <c r="AJ21" s="92">
        <f>'Cons TrioMobil | Monthly'!BT154+'Cons TrioMobil | Monthly'!BT155+'Cons TrioMobil | Monthly'!BT158+'Cons TrioMobil | Monthly'!BT159+'Cons TrioMobil | Monthly'!BT160+'Cons TrioMobil | Monthly'!BT162</f>
        <v>2151972.852723293</v>
      </c>
      <c r="AK21" s="92">
        <f>'Cons TrioMobil | Monthly'!BU154+'Cons TrioMobil | Monthly'!BU155+'Cons TrioMobil | Monthly'!BU158+'Cons TrioMobil | Monthly'!BU159+'Cons TrioMobil | Monthly'!BU160+'Cons TrioMobil | Monthly'!BU162</f>
        <v>2203889.051844561</v>
      </c>
      <c r="AL21" s="94">
        <f>'Cons TrioMobil | Monthly'!BV154+'Cons TrioMobil | Monthly'!BV155+'Cons TrioMobil | Monthly'!BV158+'Cons TrioMobil | Monthly'!BV159+'Cons TrioMobil | Monthly'!BV160+'Cons TrioMobil | Monthly'!BV162</f>
        <v>2668005.3026181292</v>
      </c>
      <c r="AN21" s="92">
        <f t="shared" ref="AN21:AN23" si="13">INDEX($C21:$Z21,MATCH(AN$9,$C$9:$Z$9,0))</f>
        <v>2725939.1651416058</v>
      </c>
      <c r="AO21" s="92">
        <f t="shared" si="10"/>
        <v>3073342.7968512289</v>
      </c>
      <c r="AP21" s="92">
        <f t="shared" si="10"/>
        <v>1587193.3847532999</v>
      </c>
      <c r="AQ21" s="92">
        <f t="shared" si="10"/>
        <v>1796587.3039350377</v>
      </c>
      <c r="AR21" s="92">
        <f t="shared" si="11"/>
        <v>2237883.9380454919</v>
      </c>
      <c r="AS21" s="92">
        <f t="shared" si="11"/>
        <v>2315602.0432948689</v>
      </c>
      <c r="AT21" s="92">
        <f t="shared" si="11"/>
        <v>1952330.5441914215</v>
      </c>
      <c r="AU21" s="94">
        <f t="shared" si="11"/>
        <v>2668005.3026181292</v>
      </c>
      <c r="AW21" s="92">
        <f t="shared" si="12"/>
        <v>2668005.3026181292</v>
      </c>
      <c r="AX21" s="94">
        <f t="shared" si="12"/>
        <v>2668005.3026181292</v>
      </c>
      <c r="AY21" s="92">
        <f t="shared" si="10"/>
        <v>1796587.3039350377</v>
      </c>
    </row>
    <row r="22" spans="2:51" x14ac:dyDescent="0.2">
      <c r="B22" s="75" t="s">
        <v>74</v>
      </c>
      <c r="C22" s="92">
        <f>'Cons TrioMobil | Monthly'!AM161</f>
        <v>3758078.3305218518</v>
      </c>
      <c r="D22" s="92">
        <f>'Cons TrioMobil | Monthly'!AN161</f>
        <v>3934957.1334373313</v>
      </c>
      <c r="E22" s="92">
        <f>'Cons TrioMobil | Monthly'!AO161</f>
        <v>4185234.0160795343</v>
      </c>
      <c r="F22" s="92">
        <f>'Cons TrioMobil | Monthly'!AP161</f>
        <v>4275630.8731568996</v>
      </c>
      <c r="G22" s="92">
        <f>'Cons TrioMobil | Monthly'!AQ161</f>
        <v>4423455.5416413127</v>
      </c>
      <c r="H22" s="92">
        <f>'Cons TrioMobil | Monthly'!AR161</f>
        <v>4561409.1377701601</v>
      </c>
      <c r="I22" s="92">
        <f>'Cons TrioMobil | Monthly'!AS161</f>
        <v>4655140.4812553804</v>
      </c>
      <c r="J22" s="92">
        <f>'Cons TrioMobil | Monthly'!AT161</f>
        <v>5331253.6175101679</v>
      </c>
      <c r="K22" s="92">
        <f>'Cons TrioMobil | Monthly'!AU161</f>
        <v>5641258.9639199944</v>
      </c>
      <c r="L22" s="92">
        <f>'Cons TrioMobil | Monthly'!AV161</f>
        <v>5705482.8158631455</v>
      </c>
      <c r="M22" s="92">
        <f>'Cons TrioMobil | Monthly'!AW161</f>
        <v>6047557.2305646008</v>
      </c>
      <c r="N22" s="92">
        <f>'Cons TrioMobil | Monthly'!AX161</f>
        <v>10457527.442385525</v>
      </c>
      <c r="O22" s="92">
        <f>'Cons TrioMobil | Monthly'!AY161</f>
        <v>10427939.181861902</v>
      </c>
      <c r="P22" s="92">
        <f>'Cons TrioMobil | Monthly'!AZ161</f>
        <v>10527217.24462257</v>
      </c>
      <c r="Q22" s="92">
        <f>'Cons TrioMobil | Monthly'!BA161</f>
        <v>11276615.511401864</v>
      </c>
      <c r="R22" s="92">
        <f>'Cons TrioMobil | Monthly'!BB161</f>
        <v>11481656.979801904</v>
      </c>
      <c r="S22" s="92">
        <f>'Cons TrioMobil | Monthly'!BC161</f>
        <v>11681094.53284418</v>
      </c>
      <c r="T22" s="92">
        <f>'Cons TrioMobil | Monthly'!BD161</f>
        <v>11959035.081898466</v>
      </c>
      <c r="U22" s="92">
        <f>'Cons TrioMobil | Monthly'!BE161</f>
        <v>11940906.141885389</v>
      </c>
      <c r="V22" s="92">
        <f>'Cons TrioMobil | Monthly'!BF161</f>
        <v>12046297.674950449</v>
      </c>
      <c r="W22" s="92">
        <f>'Cons TrioMobil | Monthly'!BG161</f>
        <v>13038324.460126655</v>
      </c>
      <c r="X22" s="92">
        <f>'Cons TrioMobil | Monthly'!BH161</f>
        <v>12921732.640195431</v>
      </c>
      <c r="Y22" s="92">
        <f>'Cons TrioMobil | Monthly'!BI161</f>
        <v>12858350.334218878</v>
      </c>
      <c r="Z22" s="92">
        <f>'Cons TrioMobil | Monthly'!BJ161</f>
        <v>13960349.281814571</v>
      </c>
      <c r="AA22" s="92">
        <f>'Cons TrioMobil | Monthly'!BK161</f>
        <v>13561682.707309105</v>
      </c>
      <c r="AB22" s="92">
        <f>'Cons TrioMobil | Monthly'!BL161</f>
        <v>13310024.297771567</v>
      </c>
      <c r="AC22" s="92">
        <f>'Cons TrioMobil | Monthly'!BM161</f>
        <v>14509706.542504746</v>
      </c>
      <c r="AD22" s="92">
        <f>'Cons TrioMobil | Monthly'!BN161</f>
        <v>14342947.755376201</v>
      </c>
      <c r="AE22" s="92">
        <f>'Cons TrioMobil | Monthly'!BO161</f>
        <v>14399759.111866441</v>
      </c>
      <c r="AF22" s="92">
        <f>'Cons TrioMobil | Monthly'!BP161</f>
        <v>14694959.672449511</v>
      </c>
      <c r="AG22" s="92">
        <f>'Cons TrioMobil | Monthly'!BQ161</f>
        <v>14032293.859254755</v>
      </c>
      <c r="AH22" s="92">
        <f>'Cons TrioMobil | Monthly'!BR161</f>
        <v>14622922.172877252</v>
      </c>
      <c r="AI22" s="92">
        <f>'Cons TrioMobil | Monthly'!BS161</f>
        <v>14668983.282433558</v>
      </c>
      <c r="AJ22" s="92">
        <f>'Cons TrioMobil | Monthly'!BT161</f>
        <v>13994667.405063368</v>
      </c>
      <c r="AK22" s="92">
        <f>'Cons TrioMobil | Monthly'!BU161</f>
        <v>13638830.779885782</v>
      </c>
      <c r="AL22" s="94">
        <f>'Cons TrioMobil | Monthly'!BV161</f>
        <v>15009978.556742925</v>
      </c>
      <c r="AN22" s="92">
        <f t="shared" si="13"/>
        <v>11276615.511401864</v>
      </c>
      <c r="AO22" s="92">
        <f t="shared" si="10"/>
        <v>11959035.081898466</v>
      </c>
      <c r="AP22" s="92">
        <f t="shared" si="10"/>
        <v>13038324.460126655</v>
      </c>
      <c r="AQ22" s="92">
        <f t="shared" si="10"/>
        <v>13960349.281814571</v>
      </c>
      <c r="AR22" s="92">
        <f t="shared" si="11"/>
        <v>14509706.542504746</v>
      </c>
      <c r="AS22" s="92">
        <f t="shared" si="11"/>
        <v>14694959.672449511</v>
      </c>
      <c r="AT22" s="92">
        <f t="shared" si="11"/>
        <v>14668983.282433558</v>
      </c>
      <c r="AU22" s="94">
        <f t="shared" si="11"/>
        <v>15009978.556742925</v>
      </c>
      <c r="AW22" s="92">
        <f t="shared" si="12"/>
        <v>15009978.556742925</v>
      </c>
      <c r="AX22" s="94">
        <f t="shared" si="12"/>
        <v>15009978.556742925</v>
      </c>
      <c r="AY22" s="92">
        <f t="shared" si="10"/>
        <v>13960349.281814571</v>
      </c>
    </row>
    <row r="23" spans="2:51" x14ac:dyDescent="0.2">
      <c r="B23" s="75" t="s">
        <v>68</v>
      </c>
      <c r="C23" s="92">
        <f>'Cons TrioMobil | Monthly'!AM163</f>
        <v>300821.88082777685</v>
      </c>
      <c r="D23" s="92">
        <f>'Cons TrioMobil | Monthly'!AN163</f>
        <v>185044.48013462301</v>
      </c>
      <c r="E23" s="92">
        <f>'Cons TrioMobil | Monthly'!AO163</f>
        <v>211872.11271283799</v>
      </c>
      <c r="F23" s="92">
        <f>'Cons TrioMobil | Monthly'!AP163</f>
        <v>428654.19081621605</v>
      </c>
      <c r="G23" s="92">
        <f>'Cons TrioMobil | Monthly'!AQ163</f>
        <v>453756.63600913843</v>
      </c>
      <c r="H23" s="92">
        <f>'Cons TrioMobil | Monthly'!AR163</f>
        <v>479635.9031254967</v>
      </c>
      <c r="I23" s="92">
        <f>'Cons TrioMobil | Monthly'!AS163</f>
        <v>376295.70962976204</v>
      </c>
      <c r="J23" s="92">
        <f>'Cons TrioMobil | Monthly'!AT163</f>
        <v>616648.24712243665</v>
      </c>
      <c r="K23" s="92">
        <f>'Cons TrioMobil | Monthly'!AU163</f>
        <v>413660.71919109271</v>
      </c>
      <c r="L23" s="92">
        <f>'Cons TrioMobil | Monthly'!AV163</f>
        <v>511978.82521459489</v>
      </c>
      <c r="M23" s="92">
        <f>'Cons TrioMobil | Monthly'!AW163</f>
        <v>486129.45276109158</v>
      </c>
      <c r="N23" s="92">
        <f>'Cons TrioMobil | Monthly'!AX163</f>
        <v>626010.34987573698</v>
      </c>
      <c r="O23" s="92">
        <f>'Cons TrioMobil | Monthly'!AY163</f>
        <v>641773.12951797224</v>
      </c>
      <c r="P23" s="92">
        <f>'Cons TrioMobil | Monthly'!AZ163</f>
        <v>551379.1559587213</v>
      </c>
      <c r="Q23" s="92">
        <f>'Cons TrioMobil | Monthly'!BA163</f>
        <v>799751.96837294893</v>
      </c>
      <c r="R23" s="92">
        <f>'Cons TrioMobil | Monthly'!BB163</f>
        <v>838254.83235861454</v>
      </c>
      <c r="S23" s="92">
        <f>'Cons TrioMobil | Monthly'!BC163</f>
        <v>824620.95358102163</v>
      </c>
      <c r="T23" s="92">
        <f>'Cons TrioMobil | Monthly'!BD163</f>
        <v>932936.45905029296</v>
      </c>
      <c r="U23" s="92">
        <f>'Cons TrioMobil | Monthly'!BE163</f>
        <v>370657.51518019818</v>
      </c>
      <c r="V23" s="92">
        <f>'Cons TrioMobil | Monthly'!BF163</f>
        <v>610263.51322384074</v>
      </c>
      <c r="W23" s="92">
        <f>'Cons TrioMobil | Monthly'!BG163</f>
        <v>542308.64143737161</v>
      </c>
      <c r="X23" s="92">
        <f>'Cons TrioMobil | Monthly'!BH163</f>
        <v>594641.80235694768</v>
      </c>
      <c r="Y23" s="92">
        <f>'Cons TrioMobil | Monthly'!BI163</f>
        <v>726279.86533410486</v>
      </c>
      <c r="Z23" s="92">
        <f>'Cons TrioMobil | Monthly'!BJ163</f>
        <v>725691.30463616422</v>
      </c>
      <c r="AA23" s="92">
        <f>'Cons TrioMobil | Monthly'!BK163</f>
        <v>553020.75482713268</v>
      </c>
      <c r="AB23" s="92">
        <f>'Cons TrioMobil | Monthly'!BL163</f>
        <v>567645.78272128257</v>
      </c>
      <c r="AC23" s="92">
        <f>'Cons TrioMobil | Monthly'!BM163</f>
        <v>777998.92872430547</v>
      </c>
      <c r="AD23" s="92">
        <f>'Cons TrioMobil | Monthly'!BN163</f>
        <v>881332.38902437477</v>
      </c>
      <c r="AE23" s="92">
        <f>'Cons TrioMobil | Monthly'!BO163</f>
        <v>1189495.2204072655</v>
      </c>
      <c r="AF23" s="92">
        <f>'Cons TrioMobil | Monthly'!BP163</f>
        <v>759395.0719090947</v>
      </c>
      <c r="AG23" s="92">
        <f>'Cons TrioMobil | Monthly'!BQ163</f>
        <v>972271.37701195595</v>
      </c>
      <c r="AH23" s="92">
        <f>'Cons TrioMobil | Monthly'!BR163</f>
        <v>1060845.2186126402</v>
      </c>
      <c r="AI23" s="92">
        <f>'Cons TrioMobil | Monthly'!BS163</f>
        <v>810991.64531875961</v>
      </c>
      <c r="AJ23" s="92">
        <f>'Cons TrioMobil | Monthly'!BT163</f>
        <v>869484.87930787576</v>
      </c>
      <c r="AK23" s="92">
        <f>'Cons TrioMobil | Monthly'!BU163</f>
        <v>1166023.2638806114</v>
      </c>
      <c r="AL23" s="94">
        <f>'Cons TrioMobil | Monthly'!BV163</f>
        <v>927264.76154784078</v>
      </c>
      <c r="AN23" s="92">
        <f t="shared" si="13"/>
        <v>799751.96837294893</v>
      </c>
      <c r="AO23" s="92">
        <f t="shared" si="10"/>
        <v>932936.45905029296</v>
      </c>
      <c r="AP23" s="92">
        <f t="shared" si="10"/>
        <v>542308.64143737161</v>
      </c>
      <c r="AQ23" s="92">
        <f t="shared" si="10"/>
        <v>725691.30463616422</v>
      </c>
      <c r="AR23" s="92">
        <f t="shared" si="11"/>
        <v>777998.92872430547</v>
      </c>
      <c r="AS23" s="92">
        <f t="shared" si="11"/>
        <v>759395.0719090947</v>
      </c>
      <c r="AT23" s="92">
        <f t="shared" si="11"/>
        <v>810991.64531875961</v>
      </c>
      <c r="AU23" s="94">
        <f t="shared" si="11"/>
        <v>927264.76154784078</v>
      </c>
      <c r="AW23" s="92">
        <f t="shared" si="12"/>
        <v>927264.76154784078</v>
      </c>
      <c r="AX23" s="94">
        <f t="shared" si="12"/>
        <v>927264.76154784078</v>
      </c>
      <c r="AY23" s="92">
        <f t="shared" si="10"/>
        <v>725691.30463616422</v>
      </c>
    </row>
    <row r="24" spans="2:51" x14ac:dyDescent="0.2">
      <c r="B24" s="95" t="s">
        <v>75</v>
      </c>
      <c r="C24" s="97">
        <f>SUM(C20:C23)</f>
        <v>5018418.6059900671</v>
      </c>
      <c r="D24" s="97">
        <f t="shared" ref="D24:AL24" si="14">SUM(D20:D23)</f>
        <v>5535352.3818061901</v>
      </c>
      <c r="E24" s="97">
        <f t="shared" si="14"/>
        <v>6170903.7137688687</v>
      </c>
      <c r="F24" s="97">
        <f t="shared" si="14"/>
        <v>6443163.6101362873</v>
      </c>
      <c r="G24" s="97">
        <f t="shared" si="14"/>
        <v>6581017.2450681292</v>
      </c>
      <c r="H24" s="97">
        <f t="shared" si="14"/>
        <v>6457420.0858608242</v>
      </c>
      <c r="I24" s="97">
        <f t="shared" si="14"/>
        <v>6650325.1644775011</v>
      </c>
      <c r="J24" s="97">
        <f t="shared" si="14"/>
        <v>7883914.4268631637</v>
      </c>
      <c r="K24" s="97">
        <f t="shared" si="14"/>
        <v>8284358.8289744966</v>
      </c>
      <c r="L24" s="97">
        <f t="shared" si="14"/>
        <v>8828779.0411507431</v>
      </c>
      <c r="M24" s="97">
        <f t="shared" si="14"/>
        <v>8996170.18467623</v>
      </c>
      <c r="N24" s="97">
        <f t="shared" si="14"/>
        <v>13474392.187460888</v>
      </c>
      <c r="O24" s="97">
        <f t="shared" si="14"/>
        <v>14936574.926044833</v>
      </c>
      <c r="P24" s="97">
        <f t="shared" si="14"/>
        <v>14829279.127240555</v>
      </c>
      <c r="Q24" s="97">
        <f t="shared" si="14"/>
        <v>15750731.1045793</v>
      </c>
      <c r="R24" s="97">
        <f t="shared" si="14"/>
        <v>16086561.124144755</v>
      </c>
      <c r="S24" s="97">
        <f t="shared" si="14"/>
        <v>16294270.963661944</v>
      </c>
      <c r="T24" s="97">
        <f t="shared" si="14"/>
        <v>17670367.912371341</v>
      </c>
      <c r="U24" s="97">
        <f t="shared" si="14"/>
        <v>15567525.809119694</v>
      </c>
      <c r="V24" s="97">
        <f t="shared" si="14"/>
        <v>15529624.451077836</v>
      </c>
      <c r="W24" s="97">
        <f t="shared" si="14"/>
        <v>16573636.356953876</v>
      </c>
      <c r="X24" s="97">
        <f t="shared" si="14"/>
        <v>16617689.9590283</v>
      </c>
      <c r="Y24" s="97">
        <f t="shared" si="14"/>
        <v>16921547.045208178</v>
      </c>
      <c r="Z24" s="97">
        <f t="shared" si="14"/>
        <v>18065422.105294656</v>
      </c>
      <c r="AA24" s="97">
        <f t="shared" si="14"/>
        <v>17871210.272841092</v>
      </c>
      <c r="AB24" s="97">
        <f t="shared" si="14"/>
        <v>17530578.702355951</v>
      </c>
      <c r="AC24" s="97">
        <f t="shared" si="14"/>
        <v>19040466.066635154</v>
      </c>
      <c r="AD24" s="97">
        <f t="shared" si="14"/>
        <v>18874508.056607407</v>
      </c>
      <c r="AE24" s="97">
        <f t="shared" si="14"/>
        <v>19439610.274707053</v>
      </c>
      <c r="AF24" s="97">
        <f t="shared" si="14"/>
        <v>18901744.931801792</v>
      </c>
      <c r="AG24" s="97">
        <f t="shared" si="14"/>
        <v>18583895.122142155</v>
      </c>
      <c r="AH24" s="97">
        <f t="shared" si="14"/>
        <v>19936701.63822642</v>
      </c>
      <c r="AI24" s="97">
        <f t="shared" si="14"/>
        <v>18971818.401598856</v>
      </c>
      <c r="AJ24" s="97">
        <f t="shared" si="14"/>
        <v>18752858.198669717</v>
      </c>
      <c r="AK24" s="97">
        <f t="shared" si="14"/>
        <v>19476329.289263815</v>
      </c>
      <c r="AL24" s="97">
        <f t="shared" si="14"/>
        <v>20963858.954465427</v>
      </c>
      <c r="AN24" s="97">
        <f>SUM(AN20:AN23)</f>
        <v>15750731.1045793</v>
      </c>
      <c r="AO24" s="97">
        <f t="shared" ref="AO24:AY24" si="15">SUM(AO20:AO23)</f>
        <v>17670367.912371341</v>
      </c>
      <c r="AP24" s="97">
        <f t="shared" si="15"/>
        <v>16573636.356953876</v>
      </c>
      <c r="AQ24" s="97">
        <f t="shared" si="15"/>
        <v>18065422.105294656</v>
      </c>
      <c r="AR24" s="97">
        <f t="shared" si="15"/>
        <v>19040466.066635154</v>
      </c>
      <c r="AS24" s="97">
        <f>SUM(AS20:AS23)</f>
        <v>18901744.931801792</v>
      </c>
      <c r="AT24" s="97">
        <f>SUM(AT20:AT23)</f>
        <v>18971818.401598856</v>
      </c>
      <c r="AU24" s="98">
        <f>SUM(AU20:AU23)</f>
        <v>20963858.954465427</v>
      </c>
      <c r="AW24" s="97">
        <f t="shared" si="15"/>
        <v>20963858.954465427</v>
      </c>
      <c r="AX24" s="98">
        <f t="shared" si="15"/>
        <v>20963858.954465427</v>
      </c>
      <c r="AY24" s="97">
        <f t="shared" si="15"/>
        <v>18065422.105294656</v>
      </c>
    </row>
    <row r="25" spans="2:51" x14ac:dyDescent="0.2">
      <c r="AL25" s="88"/>
      <c r="AU25" s="88"/>
      <c r="AX25" s="88"/>
    </row>
    <row r="26" spans="2:51" x14ac:dyDescent="0.2">
      <c r="B26" s="89" t="s">
        <v>76</v>
      </c>
      <c r="AL26" s="88"/>
      <c r="AU26" s="88"/>
      <c r="AX26" s="88"/>
    </row>
    <row r="27" spans="2:51" x14ac:dyDescent="0.2">
      <c r="B27" s="75" t="s">
        <v>77</v>
      </c>
      <c r="C27" s="90" t="e">
        <f>'Cons TrioMobil | Monthly'!#REF!</f>
        <v>#REF!</v>
      </c>
      <c r="D27" s="90" t="e">
        <f>'Cons TrioMobil | Monthly'!#REF!</f>
        <v>#REF!</v>
      </c>
      <c r="E27" s="90" t="e">
        <f>'Cons TrioMobil | Monthly'!#REF!</f>
        <v>#REF!</v>
      </c>
      <c r="F27" s="90" t="e">
        <f>'Cons TrioMobil | Monthly'!#REF!</f>
        <v>#REF!</v>
      </c>
      <c r="G27" s="90" t="e">
        <f>'Cons TrioMobil | Monthly'!#REF!</f>
        <v>#REF!</v>
      </c>
      <c r="H27" s="90" t="e">
        <f>'Cons TrioMobil | Monthly'!#REF!</f>
        <v>#REF!</v>
      </c>
      <c r="I27" s="90" t="e">
        <f>'Cons TrioMobil | Monthly'!#REF!</f>
        <v>#REF!</v>
      </c>
      <c r="J27" s="90" t="e">
        <f>'Cons TrioMobil | Monthly'!#REF!</f>
        <v>#REF!</v>
      </c>
      <c r="K27" s="90" t="e">
        <f>'Cons TrioMobil | Monthly'!#REF!</f>
        <v>#REF!</v>
      </c>
      <c r="L27" s="90" t="e">
        <f>'Cons TrioMobil | Monthly'!#REF!</f>
        <v>#REF!</v>
      </c>
      <c r="M27" s="90" t="e">
        <f>'Cons TrioMobil | Monthly'!#REF!</f>
        <v>#REF!</v>
      </c>
      <c r="N27" s="90" t="e">
        <f>'Cons TrioMobil | Monthly'!#REF!</f>
        <v>#REF!</v>
      </c>
      <c r="O27" s="90" t="e">
        <f>'Cons TrioMobil | Monthly'!#REF!</f>
        <v>#REF!</v>
      </c>
      <c r="P27" s="90" t="e">
        <f>'Cons TrioMobil | Monthly'!#REF!</f>
        <v>#REF!</v>
      </c>
      <c r="Q27" s="90" t="e">
        <f>'Cons TrioMobil | Monthly'!#REF!</f>
        <v>#REF!</v>
      </c>
      <c r="R27" s="90" t="e">
        <f>'Cons TrioMobil | Monthly'!#REF!</f>
        <v>#REF!</v>
      </c>
      <c r="S27" s="90" t="e">
        <f>'Cons TrioMobil | Monthly'!#REF!</f>
        <v>#REF!</v>
      </c>
      <c r="T27" s="90" t="e">
        <f>'Cons TrioMobil | Monthly'!#REF!</f>
        <v>#REF!</v>
      </c>
      <c r="U27" s="90" t="e">
        <f>'Cons TrioMobil | Monthly'!#REF!</f>
        <v>#REF!</v>
      </c>
      <c r="V27" s="90" t="e">
        <f>'Cons TrioMobil | Monthly'!#REF!</f>
        <v>#REF!</v>
      </c>
      <c r="W27" s="90" t="e">
        <f>'Cons TrioMobil | Monthly'!#REF!</f>
        <v>#REF!</v>
      </c>
      <c r="X27" s="90" t="e">
        <f>'Cons TrioMobil | Monthly'!#REF!</f>
        <v>#REF!</v>
      </c>
      <c r="Y27" s="90" t="e">
        <f>'Cons TrioMobil | Monthly'!#REF!</f>
        <v>#REF!</v>
      </c>
      <c r="Z27" s="90" t="e">
        <f>'Cons TrioMobil | Monthly'!#REF!</f>
        <v>#REF!</v>
      </c>
      <c r="AA27" s="90" t="e">
        <f>'Cons TrioMobil | Monthly'!#REF!</f>
        <v>#REF!</v>
      </c>
      <c r="AB27" s="90" t="e">
        <f>'Cons TrioMobil | Monthly'!#REF!</f>
        <v>#REF!</v>
      </c>
      <c r="AC27" s="90" t="e">
        <f>'Cons TrioMobil | Monthly'!#REF!</f>
        <v>#REF!</v>
      </c>
      <c r="AD27" s="90" t="e">
        <f>'Cons TrioMobil | Monthly'!#REF!</f>
        <v>#REF!</v>
      </c>
      <c r="AE27" s="90" t="e">
        <f>'Cons TrioMobil | Monthly'!#REF!</f>
        <v>#REF!</v>
      </c>
      <c r="AF27" s="90" t="e">
        <f>'Cons TrioMobil | Monthly'!#REF!</f>
        <v>#REF!</v>
      </c>
      <c r="AG27" s="90" t="e">
        <f>'Cons TrioMobil | Monthly'!#REF!</f>
        <v>#REF!</v>
      </c>
      <c r="AH27" s="90" t="e">
        <f>'Cons TrioMobil | Monthly'!#REF!</f>
        <v>#REF!</v>
      </c>
      <c r="AI27" s="90" t="e">
        <f>'Cons TrioMobil | Monthly'!#REF!</f>
        <v>#REF!</v>
      </c>
      <c r="AJ27" s="90" t="e">
        <f>'Cons TrioMobil | Monthly'!#REF!</f>
        <v>#REF!</v>
      </c>
      <c r="AK27" s="90" t="e">
        <f>'Cons TrioMobil | Monthly'!#REF!</f>
        <v>#REF!</v>
      </c>
      <c r="AL27" s="91" t="e">
        <f>'Cons TrioMobil | Monthly'!#REF!</f>
        <v>#REF!</v>
      </c>
      <c r="AN27" s="90" t="e">
        <f t="shared" ref="AN27:AQ27" si="16">INDEX($C27:$Z27,MATCH(AN$9,$C$9:$Z$9,0))</f>
        <v>#REF!</v>
      </c>
      <c r="AO27" s="90" t="e">
        <f t="shared" si="16"/>
        <v>#REF!</v>
      </c>
      <c r="AP27" s="90" t="e">
        <f t="shared" si="16"/>
        <v>#REF!</v>
      </c>
      <c r="AQ27" s="90" t="e">
        <f t="shared" si="16"/>
        <v>#REF!</v>
      </c>
      <c r="AR27" s="90" t="e">
        <f>INDEX($C27:$AM27,MATCH(AR$9,$C$9:$AM$9,0))</f>
        <v>#REF!</v>
      </c>
      <c r="AS27" s="90" t="e">
        <f>INDEX($C27:$AM27,MATCH(AS$9,$C$9:$AM$9,0))</f>
        <v>#REF!</v>
      </c>
      <c r="AT27" s="90" t="e">
        <f>INDEX($C27:$AM27,MATCH(AT$9,$C$9:$AM$9,0))</f>
        <v>#REF!</v>
      </c>
      <c r="AU27" s="91" t="e">
        <f>INDEX($C27:$AM27,MATCH(AU$9,$C$9:$AM$9,0))</f>
        <v>#REF!</v>
      </c>
      <c r="AW27" s="92" t="e">
        <f>INDEX($C27:$AM27,MATCH(AW$9,$C$9:$AM$9,0))</f>
        <v>#REF!</v>
      </c>
      <c r="AX27" s="94" t="e">
        <f>INDEX($C27:$AM27,MATCH(AX$9,$C$9:$AM$9,0))</f>
        <v>#REF!</v>
      </c>
      <c r="AY27" s="92" t="e">
        <f t="shared" ref="AY27" si="17">INDEX($C27:$Z27,MATCH(AY$9,$C$9:$Z$9,0))</f>
        <v>#REF!</v>
      </c>
    </row>
    <row r="28" spans="2:51" x14ac:dyDescent="0.2">
      <c r="B28" s="95" t="s">
        <v>78</v>
      </c>
      <c r="C28" s="97" t="e">
        <f>C24+C27</f>
        <v>#REF!</v>
      </c>
      <c r="D28" s="97" t="e">
        <f t="shared" ref="D28:AL28" si="18">D24+D27</f>
        <v>#REF!</v>
      </c>
      <c r="E28" s="97" t="e">
        <f t="shared" si="18"/>
        <v>#REF!</v>
      </c>
      <c r="F28" s="97" t="e">
        <f t="shared" si="18"/>
        <v>#REF!</v>
      </c>
      <c r="G28" s="97" t="e">
        <f t="shared" si="18"/>
        <v>#REF!</v>
      </c>
      <c r="H28" s="97" t="e">
        <f t="shared" si="18"/>
        <v>#REF!</v>
      </c>
      <c r="I28" s="97" t="e">
        <f t="shared" si="18"/>
        <v>#REF!</v>
      </c>
      <c r="J28" s="97" t="e">
        <f t="shared" si="18"/>
        <v>#REF!</v>
      </c>
      <c r="K28" s="97" t="e">
        <f t="shared" si="18"/>
        <v>#REF!</v>
      </c>
      <c r="L28" s="97" t="e">
        <f t="shared" si="18"/>
        <v>#REF!</v>
      </c>
      <c r="M28" s="97" t="e">
        <f t="shared" si="18"/>
        <v>#REF!</v>
      </c>
      <c r="N28" s="97" t="e">
        <f t="shared" si="18"/>
        <v>#REF!</v>
      </c>
      <c r="O28" s="97" t="e">
        <f t="shared" si="18"/>
        <v>#REF!</v>
      </c>
      <c r="P28" s="97" t="e">
        <f t="shared" si="18"/>
        <v>#REF!</v>
      </c>
      <c r="Q28" s="97" t="e">
        <f t="shared" si="18"/>
        <v>#REF!</v>
      </c>
      <c r="R28" s="97" t="e">
        <f t="shared" si="18"/>
        <v>#REF!</v>
      </c>
      <c r="S28" s="97" t="e">
        <f t="shared" si="18"/>
        <v>#REF!</v>
      </c>
      <c r="T28" s="97" t="e">
        <f t="shared" si="18"/>
        <v>#REF!</v>
      </c>
      <c r="U28" s="97" t="e">
        <f t="shared" si="18"/>
        <v>#REF!</v>
      </c>
      <c r="V28" s="97" t="e">
        <f t="shared" si="18"/>
        <v>#REF!</v>
      </c>
      <c r="W28" s="97" t="e">
        <f t="shared" si="18"/>
        <v>#REF!</v>
      </c>
      <c r="X28" s="97" t="e">
        <f t="shared" si="18"/>
        <v>#REF!</v>
      </c>
      <c r="Y28" s="97" t="e">
        <f t="shared" si="18"/>
        <v>#REF!</v>
      </c>
      <c r="Z28" s="97" t="e">
        <f t="shared" si="18"/>
        <v>#REF!</v>
      </c>
      <c r="AA28" s="97" t="e">
        <f t="shared" si="18"/>
        <v>#REF!</v>
      </c>
      <c r="AB28" s="97" t="e">
        <f t="shared" si="18"/>
        <v>#REF!</v>
      </c>
      <c r="AC28" s="97" t="e">
        <f t="shared" si="18"/>
        <v>#REF!</v>
      </c>
      <c r="AD28" s="97" t="e">
        <f t="shared" si="18"/>
        <v>#REF!</v>
      </c>
      <c r="AE28" s="97" t="e">
        <f t="shared" si="18"/>
        <v>#REF!</v>
      </c>
      <c r="AF28" s="97" t="e">
        <f t="shared" si="18"/>
        <v>#REF!</v>
      </c>
      <c r="AG28" s="97" t="e">
        <f t="shared" si="18"/>
        <v>#REF!</v>
      </c>
      <c r="AH28" s="97" t="e">
        <f t="shared" si="18"/>
        <v>#REF!</v>
      </c>
      <c r="AI28" s="97" t="e">
        <f t="shared" si="18"/>
        <v>#REF!</v>
      </c>
      <c r="AJ28" s="97" t="e">
        <f t="shared" si="18"/>
        <v>#REF!</v>
      </c>
      <c r="AK28" s="97" t="e">
        <f t="shared" si="18"/>
        <v>#REF!</v>
      </c>
      <c r="AL28" s="97" t="e">
        <f t="shared" si="18"/>
        <v>#REF!</v>
      </c>
      <c r="AN28" s="97" t="e">
        <f t="shared" ref="AN28:AY28" si="19">AN24+AN27</f>
        <v>#REF!</v>
      </c>
      <c r="AO28" s="97" t="e">
        <f t="shared" si="19"/>
        <v>#REF!</v>
      </c>
      <c r="AP28" s="97" t="e">
        <f t="shared" si="19"/>
        <v>#REF!</v>
      </c>
      <c r="AQ28" s="97" t="e">
        <f t="shared" si="19"/>
        <v>#REF!</v>
      </c>
      <c r="AR28" s="97" t="e">
        <f t="shared" si="19"/>
        <v>#REF!</v>
      </c>
      <c r="AS28" s="97" t="e">
        <f>AS24+AS27</f>
        <v>#REF!</v>
      </c>
      <c r="AT28" s="97" t="e">
        <f>AT24+AT27</f>
        <v>#REF!</v>
      </c>
      <c r="AU28" s="98" t="e">
        <f>AU24+AU27</f>
        <v>#REF!</v>
      </c>
      <c r="AW28" s="97" t="e">
        <f t="shared" si="19"/>
        <v>#REF!</v>
      </c>
      <c r="AX28" s="98" t="e">
        <f t="shared" si="19"/>
        <v>#REF!</v>
      </c>
      <c r="AY28" s="97" t="e">
        <f t="shared" si="19"/>
        <v>#REF!</v>
      </c>
    </row>
    <row r="29" spans="2:51" x14ac:dyDescent="0.2">
      <c r="AL29" s="88"/>
      <c r="AU29" s="88"/>
      <c r="AX29" s="88"/>
    </row>
    <row r="30" spans="2:51" x14ac:dyDescent="0.2">
      <c r="B30" s="75" t="s">
        <v>79</v>
      </c>
      <c r="C30" s="90" t="e">
        <f>C28-C17</f>
        <v>#REF!</v>
      </c>
      <c r="D30" s="90" t="e">
        <f t="shared" ref="D30:AR30" si="20">D28-D17</f>
        <v>#REF!</v>
      </c>
      <c r="E30" s="90" t="e">
        <f t="shared" si="20"/>
        <v>#REF!</v>
      </c>
      <c r="F30" s="90" t="e">
        <f t="shared" si="20"/>
        <v>#REF!</v>
      </c>
      <c r="G30" s="90" t="e">
        <f t="shared" si="20"/>
        <v>#REF!</v>
      </c>
      <c r="H30" s="90" t="e">
        <f t="shared" si="20"/>
        <v>#REF!</v>
      </c>
      <c r="I30" s="90" t="e">
        <f t="shared" si="20"/>
        <v>#REF!</v>
      </c>
      <c r="J30" s="90" t="e">
        <f t="shared" si="20"/>
        <v>#REF!</v>
      </c>
      <c r="K30" s="90" t="e">
        <f t="shared" si="20"/>
        <v>#REF!</v>
      </c>
      <c r="L30" s="90" t="e">
        <f t="shared" si="20"/>
        <v>#REF!</v>
      </c>
      <c r="M30" s="90" t="e">
        <f t="shared" si="20"/>
        <v>#REF!</v>
      </c>
      <c r="N30" s="90" t="e">
        <f t="shared" si="20"/>
        <v>#REF!</v>
      </c>
      <c r="O30" s="90" t="e">
        <f t="shared" si="20"/>
        <v>#REF!</v>
      </c>
      <c r="P30" s="90" t="e">
        <f t="shared" si="20"/>
        <v>#REF!</v>
      </c>
      <c r="Q30" s="90" t="e">
        <f t="shared" si="20"/>
        <v>#REF!</v>
      </c>
      <c r="R30" s="90" t="e">
        <f t="shared" si="20"/>
        <v>#REF!</v>
      </c>
      <c r="S30" s="90" t="e">
        <f t="shared" si="20"/>
        <v>#REF!</v>
      </c>
      <c r="T30" s="90" t="e">
        <f t="shared" si="20"/>
        <v>#REF!</v>
      </c>
      <c r="U30" s="90" t="e">
        <f t="shared" si="20"/>
        <v>#REF!</v>
      </c>
      <c r="V30" s="90" t="e">
        <f t="shared" si="20"/>
        <v>#REF!</v>
      </c>
      <c r="W30" s="90" t="e">
        <f t="shared" si="20"/>
        <v>#REF!</v>
      </c>
      <c r="X30" s="90" t="e">
        <f t="shared" si="20"/>
        <v>#REF!</v>
      </c>
      <c r="Y30" s="90" t="e">
        <f t="shared" si="20"/>
        <v>#REF!</v>
      </c>
      <c r="Z30" s="90" t="e">
        <f t="shared" si="20"/>
        <v>#REF!</v>
      </c>
      <c r="AA30" s="90" t="e">
        <f t="shared" si="20"/>
        <v>#REF!</v>
      </c>
      <c r="AB30" s="90" t="e">
        <f t="shared" si="20"/>
        <v>#REF!</v>
      </c>
      <c r="AC30" s="90" t="e">
        <f t="shared" si="20"/>
        <v>#REF!</v>
      </c>
      <c r="AD30" s="90" t="e">
        <f t="shared" si="20"/>
        <v>#REF!</v>
      </c>
      <c r="AE30" s="90" t="e">
        <f t="shared" si="20"/>
        <v>#REF!</v>
      </c>
      <c r="AF30" s="90" t="e">
        <f t="shared" si="20"/>
        <v>#REF!</v>
      </c>
      <c r="AG30" s="90" t="e">
        <f t="shared" si="20"/>
        <v>#REF!</v>
      </c>
      <c r="AH30" s="90" t="e">
        <f t="shared" si="20"/>
        <v>#REF!</v>
      </c>
      <c r="AI30" s="90" t="e">
        <f t="shared" si="20"/>
        <v>#REF!</v>
      </c>
      <c r="AJ30" s="90" t="e">
        <f t="shared" si="20"/>
        <v>#REF!</v>
      </c>
      <c r="AK30" s="90" t="e">
        <f t="shared" si="20"/>
        <v>#REF!</v>
      </c>
      <c r="AL30" s="91" t="e">
        <f t="shared" si="20"/>
        <v>#REF!</v>
      </c>
      <c r="AN30" s="90" t="e">
        <f t="shared" si="20"/>
        <v>#REF!</v>
      </c>
      <c r="AO30" s="90" t="e">
        <f t="shared" si="20"/>
        <v>#REF!</v>
      </c>
      <c r="AP30" s="90" t="e">
        <f t="shared" si="20"/>
        <v>#REF!</v>
      </c>
      <c r="AQ30" s="90" t="e">
        <f t="shared" si="20"/>
        <v>#REF!</v>
      </c>
      <c r="AR30" s="90" t="e">
        <f t="shared" si="20"/>
        <v>#REF!</v>
      </c>
      <c r="AS30" s="90" t="e">
        <f>AS28-AS17</f>
        <v>#REF!</v>
      </c>
      <c r="AT30" s="90" t="e">
        <f>AT28-AT17</f>
        <v>#REF!</v>
      </c>
      <c r="AU30" s="91" t="e">
        <f>AU28-AU17</f>
        <v>#REF!</v>
      </c>
      <c r="AW30" s="90" t="e">
        <f>AW28-AW17</f>
        <v>#REF!</v>
      </c>
      <c r="AX30" s="91" t="e">
        <f>AX28-AX17</f>
        <v>#REF!</v>
      </c>
      <c r="AY30" s="90" t="e">
        <f>AY28-AY17</f>
        <v>#REF!</v>
      </c>
    </row>
    <row r="32" spans="2:51" x14ac:dyDescent="0.2">
      <c r="B32" s="75" t="s">
        <v>40</v>
      </c>
    </row>
    <row r="34" spans="2:51" ht="12.75" thickBot="1" x14ac:dyDescent="0.25">
      <c r="B34" s="77" t="s">
        <v>80</v>
      </c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N34" s="77" t="s">
        <v>81</v>
      </c>
      <c r="AO34" s="77"/>
      <c r="AP34" s="77"/>
      <c r="AQ34" s="77"/>
      <c r="AR34" s="77"/>
      <c r="AS34" s="77"/>
      <c r="AT34" s="77"/>
      <c r="AU34" s="77"/>
      <c r="AW34" s="77" t="s">
        <v>82</v>
      </c>
      <c r="AX34" s="77"/>
      <c r="AY34" s="77"/>
    </row>
    <row r="36" spans="2:51" ht="14.25" x14ac:dyDescent="0.35">
      <c r="B36" s="78"/>
      <c r="C36" s="79" t="s">
        <v>58</v>
      </c>
      <c r="D36" s="79" t="s">
        <v>58</v>
      </c>
      <c r="E36" s="79" t="s">
        <v>58</v>
      </c>
      <c r="F36" s="79" t="s">
        <v>58</v>
      </c>
      <c r="G36" s="79" t="s">
        <v>58</v>
      </c>
      <c r="H36" s="79" t="s">
        <v>58</v>
      </c>
      <c r="I36" s="79" t="s">
        <v>58</v>
      </c>
      <c r="J36" s="79" t="s">
        <v>58</v>
      </c>
      <c r="K36" s="79" t="s">
        <v>58</v>
      </c>
      <c r="L36" s="79" t="s">
        <v>58</v>
      </c>
      <c r="M36" s="79" t="s">
        <v>58</v>
      </c>
      <c r="N36" s="79" t="s">
        <v>58</v>
      </c>
      <c r="O36" s="79" t="s">
        <v>58</v>
      </c>
      <c r="P36" s="79" t="s">
        <v>58</v>
      </c>
      <c r="Q36" s="79" t="s">
        <v>58</v>
      </c>
      <c r="R36" s="79" t="s">
        <v>58</v>
      </c>
      <c r="S36" s="79" t="s">
        <v>58</v>
      </c>
      <c r="T36" s="79" t="s">
        <v>58</v>
      </c>
      <c r="U36" s="79" t="s">
        <v>58</v>
      </c>
      <c r="V36" s="79" t="s">
        <v>58</v>
      </c>
      <c r="W36" s="79" t="s">
        <v>58</v>
      </c>
      <c r="X36" s="79" t="s">
        <v>58</v>
      </c>
      <c r="Y36" s="79" t="s">
        <v>58</v>
      </c>
      <c r="Z36" s="79" t="s">
        <v>58</v>
      </c>
      <c r="AA36" s="79" t="s">
        <v>58</v>
      </c>
      <c r="AB36" s="79" t="s">
        <v>58</v>
      </c>
      <c r="AC36" s="79" t="s">
        <v>58</v>
      </c>
      <c r="AD36" s="79" t="s">
        <v>58</v>
      </c>
      <c r="AE36" s="79" t="s">
        <v>58</v>
      </c>
      <c r="AF36" s="79" t="s">
        <v>58</v>
      </c>
      <c r="AG36" s="79" t="s">
        <v>58</v>
      </c>
      <c r="AH36" s="79" t="s">
        <v>58</v>
      </c>
      <c r="AI36" s="79" t="s">
        <v>58</v>
      </c>
      <c r="AJ36" s="79" t="s">
        <v>58</v>
      </c>
      <c r="AK36" s="79" t="s">
        <v>58</v>
      </c>
      <c r="AL36" s="99" t="s">
        <v>58</v>
      </c>
      <c r="AN36" s="79" t="s">
        <v>58</v>
      </c>
      <c r="AO36" s="79" t="s">
        <v>58</v>
      </c>
      <c r="AP36" s="79" t="s">
        <v>58</v>
      </c>
      <c r="AQ36" s="79" t="s">
        <v>58</v>
      </c>
      <c r="AR36" s="79" t="s">
        <v>58</v>
      </c>
      <c r="AS36" s="79" t="s">
        <v>58</v>
      </c>
      <c r="AT36" s="79" t="s">
        <v>58</v>
      </c>
      <c r="AU36" s="79" t="s">
        <v>58</v>
      </c>
      <c r="AW36" s="79" t="s">
        <v>58</v>
      </c>
      <c r="AX36" s="99" t="s">
        <v>58</v>
      </c>
      <c r="AY36" s="80" t="s">
        <v>59</v>
      </c>
    </row>
    <row r="37" spans="2:51" ht="14.25" x14ac:dyDescent="0.35">
      <c r="B37" s="78" t="s">
        <v>83</v>
      </c>
      <c r="C37" s="81" t="s">
        <v>4</v>
      </c>
      <c r="D37" s="81" t="s">
        <v>4</v>
      </c>
      <c r="E37" s="81" t="s">
        <v>4</v>
      </c>
      <c r="F37" s="81" t="s">
        <v>5</v>
      </c>
      <c r="G37" s="81" t="s">
        <v>5</v>
      </c>
      <c r="H37" s="81" t="s">
        <v>5</v>
      </c>
      <c r="I37" s="81" t="s">
        <v>6</v>
      </c>
      <c r="J37" s="81" t="s">
        <v>6</v>
      </c>
      <c r="K37" s="81" t="s">
        <v>6</v>
      </c>
      <c r="L37" s="81" t="s">
        <v>2</v>
      </c>
      <c r="M37" s="81" t="s">
        <v>2</v>
      </c>
      <c r="N37" s="81" t="s">
        <v>2</v>
      </c>
      <c r="O37" s="81" t="s">
        <v>4</v>
      </c>
      <c r="P37" s="81" t="s">
        <v>4</v>
      </c>
      <c r="Q37" s="81" t="s">
        <v>4</v>
      </c>
      <c r="R37" s="81" t="s">
        <v>5</v>
      </c>
      <c r="S37" s="81" t="s">
        <v>5</v>
      </c>
      <c r="T37" s="81" t="s">
        <v>5</v>
      </c>
      <c r="U37" s="81" t="s">
        <v>6</v>
      </c>
      <c r="V37" s="81" t="s">
        <v>6</v>
      </c>
      <c r="W37" s="81" t="s">
        <v>6</v>
      </c>
      <c r="X37" s="81" t="str">
        <f t="shared" ref="X37:AL37" si="21">+X8</f>
        <v>Q4</v>
      </c>
      <c r="Y37" s="81" t="str">
        <f t="shared" si="21"/>
        <v>Q4</v>
      </c>
      <c r="Z37" s="81" t="str">
        <f t="shared" si="21"/>
        <v>Q4</v>
      </c>
      <c r="AA37" s="81" t="str">
        <f t="shared" si="21"/>
        <v>Q1</v>
      </c>
      <c r="AB37" s="81" t="str">
        <f t="shared" si="21"/>
        <v>Q1</v>
      </c>
      <c r="AC37" s="81" t="str">
        <f t="shared" si="21"/>
        <v>Q1</v>
      </c>
      <c r="AD37" s="81" t="str">
        <f t="shared" si="21"/>
        <v>Q2</v>
      </c>
      <c r="AE37" s="81" t="str">
        <f t="shared" si="21"/>
        <v>Q2</v>
      </c>
      <c r="AF37" s="81" t="str">
        <f t="shared" si="21"/>
        <v>Q2</v>
      </c>
      <c r="AG37" s="81" t="str">
        <f t="shared" si="21"/>
        <v>Q3</v>
      </c>
      <c r="AH37" s="81" t="str">
        <f t="shared" si="21"/>
        <v>Q3</v>
      </c>
      <c r="AI37" s="81" t="str">
        <f t="shared" si="21"/>
        <v>Q3</v>
      </c>
      <c r="AJ37" s="81" t="str">
        <f t="shared" si="21"/>
        <v>Q4</v>
      </c>
      <c r="AK37" s="81" t="str">
        <f t="shared" si="21"/>
        <v>Q4</v>
      </c>
      <c r="AL37" s="82" t="str">
        <f t="shared" si="21"/>
        <v>Q4</v>
      </c>
      <c r="AN37" s="81" t="str">
        <f>+AN8</f>
        <v>Q1</v>
      </c>
      <c r="AO37" s="81" t="str">
        <f t="shared" ref="AO37:AR37" si="22">+AO8</f>
        <v>Q2</v>
      </c>
      <c r="AP37" s="81" t="str">
        <f t="shared" si="22"/>
        <v>Q3</v>
      </c>
      <c r="AQ37" s="81" t="str">
        <f t="shared" si="22"/>
        <v>Q4</v>
      </c>
      <c r="AR37" s="81" t="str">
        <f t="shared" si="22"/>
        <v>Q1</v>
      </c>
      <c r="AS37" s="81" t="str">
        <f>+AS8</f>
        <v>Q2</v>
      </c>
      <c r="AT37" s="81" t="str">
        <f>+AT8</f>
        <v>Q3</v>
      </c>
      <c r="AU37" s="81" t="str">
        <f>+AU8</f>
        <v>Q4</v>
      </c>
      <c r="AW37" s="81" t="s">
        <v>61</v>
      </c>
      <c r="AX37" s="82" t="s">
        <v>3</v>
      </c>
      <c r="AY37" s="83" t="s">
        <v>62</v>
      </c>
    </row>
    <row r="38" spans="2:51" ht="14.25" x14ac:dyDescent="0.35">
      <c r="B38" s="78" t="s">
        <v>63</v>
      </c>
      <c r="C38" s="84">
        <v>44957</v>
      </c>
      <c r="D38" s="84">
        <f>EOMONTH(C38,1)</f>
        <v>44985</v>
      </c>
      <c r="E38" s="84">
        <f t="shared" ref="E38:M38" si="23">EOMONTH(D38,1)</f>
        <v>45016</v>
      </c>
      <c r="F38" s="84">
        <f t="shared" si="23"/>
        <v>45046</v>
      </c>
      <c r="G38" s="84">
        <f t="shared" si="23"/>
        <v>45077</v>
      </c>
      <c r="H38" s="84">
        <f t="shared" si="23"/>
        <v>45107</v>
      </c>
      <c r="I38" s="84">
        <f t="shared" si="23"/>
        <v>45138</v>
      </c>
      <c r="J38" s="84">
        <f t="shared" si="23"/>
        <v>45169</v>
      </c>
      <c r="K38" s="84">
        <f t="shared" si="23"/>
        <v>45199</v>
      </c>
      <c r="L38" s="84">
        <f t="shared" si="23"/>
        <v>45230</v>
      </c>
      <c r="M38" s="84">
        <f t="shared" si="23"/>
        <v>45260</v>
      </c>
      <c r="N38" s="84">
        <f>EOMONTH(M38,1)</f>
        <v>45291</v>
      </c>
      <c r="O38" s="84">
        <v>45322</v>
      </c>
      <c r="P38" s="84">
        <f>EOMONTH(O38,1)</f>
        <v>45351</v>
      </c>
      <c r="Q38" s="84">
        <f t="shared" ref="Q38:AL38" si="24">EOMONTH(P38,1)</f>
        <v>45382</v>
      </c>
      <c r="R38" s="84">
        <f t="shared" si="24"/>
        <v>45412</v>
      </c>
      <c r="S38" s="84">
        <f t="shared" si="24"/>
        <v>45443</v>
      </c>
      <c r="T38" s="84">
        <f t="shared" si="24"/>
        <v>45473</v>
      </c>
      <c r="U38" s="84">
        <f t="shared" si="24"/>
        <v>45504</v>
      </c>
      <c r="V38" s="84">
        <f t="shared" si="24"/>
        <v>45535</v>
      </c>
      <c r="W38" s="84">
        <f t="shared" si="24"/>
        <v>45565</v>
      </c>
      <c r="X38" s="84">
        <f t="shared" si="24"/>
        <v>45596</v>
      </c>
      <c r="Y38" s="84">
        <f t="shared" si="24"/>
        <v>45626</v>
      </c>
      <c r="Z38" s="84">
        <f t="shared" si="24"/>
        <v>45657</v>
      </c>
      <c r="AA38" s="84">
        <f t="shared" si="24"/>
        <v>45688</v>
      </c>
      <c r="AB38" s="84">
        <f t="shared" si="24"/>
        <v>45716</v>
      </c>
      <c r="AC38" s="84">
        <f t="shared" si="24"/>
        <v>45747</v>
      </c>
      <c r="AD38" s="84">
        <f t="shared" si="24"/>
        <v>45777</v>
      </c>
      <c r="AE38" s="84">
        <f t="shared" si="24"/>
        <v>45808</v>
      </c>
      <c r="AF38" s="84">
        <f t="shared" si="24"/>
        <v>45838</v>
      </c>
      <c r="AG38" s="84">
        <f t="shared" si="24"/>
        <v>45869</v>
      </c>
      <c r="AH38" s="84">
        <f t="shared" si="24"/>
        <v>45900</v>
      </c>
      <c r="AI38" s="84">
        <f t="shared" si="24"/>
        <v>45930</v>
      </c>
      <c r="AJ38" s="84">
        <f t="shared" si="24"/>
        <v>45961</v>
      </c>
      <c r="AK38" s="84">
        <f t="shared" si="24"/>
        <v>45991</v>
      </c>
      <c r="AL38" s="85">
        <f t="shared" si="24"/>
        <v>46022</v>
      </c>
      <c r="AN38" s="84">
        <v>45382</v>
      </c>
      <c r="AO38" s="84">
        <f t="shared" ref="AO38:AU38" si="25">EOMONTH(AN38,3)</f>
        <v>45473</v>
      </c>
      <c r="AP38" s="84">
        <f t="shared" si="25"/>
        <v>45565</v>
      </c>
      <c r="AQ38" s="84">
        <f t="shared" si="25"/>
        <v>45657</v>
      </c>
      <c r="AR38" s="84">
        <f t="shared" si="25"/>
        <v>45747</v>
      </c>
      <c r="AS38" s="84">
        <f t="shared" si="25"/>
        <v>45838</v>
      </c>
      <c r="AT38" s="84">
        <f t="shared" si="25"/>
        <v>45930</v>
      </c>
      <c r="AU38" s="85">
        <f t="shared" si="25"/>
        <v>46022</v>
      </c>
      <c r="AW38" s="86">
        <f>+AW9</f>
        <v>46022</v>
      </c>
      <c r="AX38" s="100">
        <f>+AX9</f>
        <v>46022</v>
      </c>
      <c r="AY38" s="87">
        <v>45657</v>
      </c>
    </row>
    <row r="39" spans="2:51" x14ac:dyDescent="0.2">
      <c r="AL39" s="88"/>
      <c r="AX39" s="88"/>
    </row>
    <row r="40" spans="2:51" x14ac:dyDescent="0.2">
      <c r="B40" s="75" t="s">
        <v>558</v>
      </c>
      <c r="C40" s="90">
        <f>'Cons TrioMobil | Monthly'!AM188</f>
        <v>-227489.81533804047</v>
      </c>
      <c r="D40" s="90">
        <f>'Cons TrioMobil | Monthly'!AN188</f>
        <v>-234763.13951980305</v>
      </c>
      <c r="E40" s="90">
        <f>'Cons TrioMobil | Monthly'!AO188</f>
        <v>-283974.30726027983</v>
      </c>
      <c r="F40" s="90">
        <f>'Cons TrioMobil | Monthly'!AP188</f>
        <v>-352615.26219139434</v>
      </c>
      <c r="G40" s="90">
        <f>'Cons TrioMobil | Monthly'!AQ188</f>
        <v>-171031.79779703671</v>
      </c>
      <c r="H40" s="90">
        <f>'Cons TrioMobil | Monthly'!AR188</f>
        <v>-156824.95864264344</v>
      </c>
      <c r="I40" s="90">
        <f>'Cons TrioMobil | Monthly'!AS188</f>
        <v>-254390.29742594223</v>
      </c>
      <c r="J40" s="90">
        <f>'Cons TrioMobil | Monthly'!AT188</f>
        <v>-190381.65661611297</v>
      </c>
      <c r="K40" s="90">
        <f>'Cons TrioMobil | Monthly'!AU188</f>
        <v>-186671.62919638935</v>
      </c>
      <c r="L40" s="90">
        <f>'Cons TrioMobil | Monthly'!AV188</f>
        <v>-307391.01857719652</v>
      </c>
      <c r="M40" s="90">
        <f>'Cons TrioMobil | Monthly'!AW188</f>
        <v>-240594.14517519056</v>
      </c>
      <c r="N40" s="90">
        <f>'Cons TrioMobil | Monthly'!AX188</f>
        <v>-394143.48494371795</v>
      </c>
      <c r="O40" s="90">
        <f>'Cons TrioMobil | Monthly'!AY188</f>
        <v>-320655.42855806666</v>
      </c>
      <c r="P40" s="90">
        <f>'Cons TrioMobil | Monthly'!AZ188</f>
        <v>-421490.1253063886</v>
      </c>
      <c r="Q40" s="90">
        <f>'Cons TrioMobil | Monthly'!BA188</f>
        <v>-482183.51173937944</v>
      </c>
      <c r="R40" s="90">
        <f>'Cons TrioMobil | Monthly'!BB188</f>
        <v>-401932.19604002452</v>
      </c>
      <c r="S40" s="90">
        <f>'Cons TrioMobil | Monthly'!BC188</f>
        <v>-299831.73896303505</v>
      </c>
      <c r="T40" s="90">
        <f>'Cons TrioMobil | Monthly'!BD188</f>
        <v>-436261.53760885424</v>
      </c>
      <c r="U40" s="90">
        <f>'Cons TrioMobil | Monthly'!BE188</f>
        <v>-504977.04289283231</v>
      </c>
      <c r="V40" s="90">
        <f>'Cons TrioMobil | Monthly'!BF188</f>
        <v>-266516.73471446184</v>
      </c>
      <c r="W40" s="90">
        <f>'Cons TrioMobil | Monthly'!BG188</f>
        <v>-343586.06398901751</v>
      </c>
      <c r="X40" s="90">
        <f>'Cons TrioMobil | Monthly'!BH188</f>
        <v>-320032.43579803262</v>
      </c>
      <c r="Y40" s="90">
        <f>'Cons TrioMobil | Monthly'!BI188</f>
        <v>-459736.45058503532</v>
      </c>
      <c r="Z40" s="90">
        <f>'Cons TrioMobil | Monthly'!BJ188</f>
        <v>-603945.94495909358</v>
      </c>
      <c r="AA40" s="90">
        <f>'Cons TrioMobil | Monthly'!BK188</f>
        <v>-538787.26002191054</v>
      </c>
      <c r="AB40" s="90">
        <f>'Cons TrioMobil | Monthly'!BL188</f>
        <v>-471030.38625486952</v>
      </c>
      <c r="AC40" s="90">
        <f>'Cons TrioMobil | Monthly'!BM188</f>
        <v>-371134.97842940927</v>
      </c>
      <c r="AD40" s="90">
        <f>'Cons TrioMobil | Monthly'!BN188</f>
        <v>-174251.04486799179</v>
      </c>
      <c r="AE40" s="90">
        <f>'Cons TrioMobil | Monthly'!BO188</f>
        <v>-532259.59636976419</v>
      </c>
      <c r="AF40" s="90">
        <f>'Cons TrioMobil | Monthly'!BP188</f>
        <v>-517478.29531911795</v>
      </c>
      <c r="AG40" s="90">
        <f>'Cons TrioMobil | Monthly'!BQ188</f>
        <v>-404235.26922350161</v>
      </c>
      <c r="AH40" s="90">
        <f>'Cons TrioMobil | Monthly'!BR188</f>
        <v>-380540.74263065064</v>
      </c>
      <c r="AI40" s="90">
        <f>'Cons TrioMobil | Monthly'!BS188</f>
        <v>-490082.45366688404</v>
      </c>
      <c r="AJ40" s="90">
        <f>'Cons TrioMobil | Monthly'!BT188</f>
        <v>-359576.35820819158</v>
      </c>
      <c r="AK40" s="90">
        <f>'Cons TrioMobil | Monthly'!BU188</f>
        <v>-305587.76813311223</v>
      </c>
      <c r="AL40" s="91">
        <f>'Cons TrioMobil | Monthly'!BV188</f>
        <v>-650011.78644431778</v>
      </c>
      <c r="AN40" s="90">
        <f>SUMIFS($O40:$Z40,$O$37:$Z$37,AN$37)</f>
        <v>-1224329.0656038348</v>
      </c>
      <c r="AO40" s="90">
        <f t="shared" ref="AO40:AQ41" si="26">SUMIFS($O40:$Z40,$O$37:$Z$37,AO$37)</f>
        <v>-1138025.4726119139</v>
      </c>
      <c r="AP40" s="90">
        <f t="shared" si="26"/>
        <v>-1115079.8415963117</v>
      </c>
      <c r="AQ40" s="90">
        <f t="shared" si="26"/>
        <v>-1383714.8313421616</v>
      </c>
      <c r="AR40" s="90">
        <f t="shared" ref="AR40:AU41" si="27">SUMIFS($AA40:$AM40,$AA$37:$AM$37,AR$37)</f>
        <v>-1380952.6247061894</v>
      </c>
      <c r="AS40" s="90">
        <f t="shared" si="27"/>
        <v>-1223988.9365568738</v>
      </c>
      <c r="AT40" s="90">
        <f t="shared" si="27"/>
        <v>-1274858.4655210362</v>
      </c>
      <c r="AU40" s="90">
        <f t="shared" si="27"/>
        <v>-1315175.9127856216</v>
      </c>
      <c r="AW40" s="92">
        <f ca="1">+SUM(OFFSET(INDEX($B40:$AM40,MATCH(AW$38,$B$38:$AM$38,0)),,,,-MONTH(AW$38)))</f>
        <v>-5194975.939569721</v>
      </c>
      <c r="AX40" s="91">
        <f ca="1">+SUM(OFFSET(INDEX($B40:$AM40,MATCH(AX$38,$B$38:$AM$38,0)),,,,-12))</f>
        <v>-5194975.939569721</v>
      </c>
      <c r="AY40" s="90">
        <f>SUM(O40:Z40)</f>
        <v>-4861149.2111542225</v>
      </c>
    </row>
    <row r="41" spans="2:51" x14ac:dyDescent="0.2">
      <c r="B41" s="75" t="s">
        <v>85</v>
      </c>
      <c r="C41" s="92">
        <f>SUM('Cons TrioMobil | Monthly'!AM189:AM201)</f>
        <v>-156298.02670230798</v>
      </c>
      <c r="D41" s="92">
        <f>SUM('Cons TrioMobil | Monthly'!AN189:AN201)</f>
        <v>-21975.43218112574</v>
      </c>
      <c r="E41" s="92">
        <f>SUM('Cons TrioMobil | Monthly'!AO189:AO201)</f>
        <v>413267.33654696733</v>
      </c>
      <c r="F41" s="92">
        <f>SUM('Cons TrioMobil | Monthly'!AP189:AP201)</f>
        <v>152922.10654796223</v>
      </c>
      <c r="G41" s="92">
        <f>SUM('Cons TrioMobil | Monthly'!AQ189:AQ201)</f>
        <v>-17014.598473809048</v>
      </c>
      <c r="H41" s="92">
        <f>SUM('Cons TrioMobil | Monthly'!AR189:AR201)</f>
        <v>-160827.91199754691</v>
      </c>
      <c r="I41" s="92">
        <f>SUM('Cons TrioMobil | Monthly'!AS189:AS201)</f>
        <v>104256.72248590956</v>
      </c>
      <c r="J41" s="92">
        <f>SUM('Cons TrioMobil | Monthly'!AT189:AT201)</f>
        <v>316274.46071494167</v>
      </c>
      <c r="K41" s="92">
        <f>SUM('Cons TrioMobil | Monthly'!AU189:AU201)</f>
        <v>-118589.05128151766</v>
      </c>
      <c r="L41" s="92">
        <f>SUM('Cons TrioMobil | Monthly'!AV189:AV201)</f>
        <v>46905.185332327746</v>
      </c>
      <c r="M41" s="92">
        <f>SUM('Cons TrioMobil | Monthly'!AW189:AW201)</f>
        <v>238342.53614488943</v>
      </c>
      <c r="N41" s="92">
        <f>SUM('Cons TrioMobil | Monthly'!AX189:AX201)</f>
        <v>344843.34433291847</v>
      </c>
      <c r="O41" s="92">
        <f>SUM('Cons TrioMobil | Monthly'!AY189:AY201)</f>
        <v>308133.0378257347</v>
      </c>
      <c r="P41" s="92">
        <f>SUM('Cons TrioMobil | Monthly'!AZ189:AZ201)</f>
        <v>-7464.8127546374744</v>
      </c>
      <c r="Q41" s="92">
        <f>SUM('Cons TrioMobil | Monthly'!BA189:BA201)</f>
        <v>763238.48190281296</v>
      </c>
      <c r="R41" s="92">
        <f>SUM('Cons TrioMobil | Monthly'!BB189:BB201)</f>
        <v>254281.15566824801</v>
      </c>
      <c r="S41" s="92">
        <f>SUM('Cons TrioMobil | Monthly'!BC189:BC201)</f>
        <v>-66591.521056268568</v>
      </c>
      <c r="T41" s="92">
        <f>SUM('Cons TrioMobil | Monthly'!BD189:BD201)</f>
        <v>207104.85951472021</v>
      </c>
      <c r="U41" s="92">
        <f>SUM('Cons TrioMobil | Monthly'!BE189:BE201)</f>
        <v>-291177.09060422133</v>
      </c>
      <c r="V41" s="92">
        <f>SUM('Cons TrioMobil | Monthly'!BF189:BF201)</f>
        <v>-234026.86385027185</v>
      </c>
      <c r="W41" s="92">
        <f>SUM('Cons TrioMobil | Monthly'!BG189:BG201)</f>
        <v>552124.90753342421</v>
      </c>
      <c r="X41" s="92">
        <f>SUM('Cons TrioMobil | Monthly'!BH189:BH201)</f>
        <v>-2516.0304384284827</v>
      </c>
      <c r="Y41" s="92">
        <f>SUM('Cons TrioMobil | Monthly'!BI189:BI201)</f>
        <v>56830.607721313354</v>
      </c>
      <c r="Z41" s="92">
        <f>SUM('Cons TrioMobil | Monthly'!BJ189:BJ201)</f>
        <v>-93962.003433887847</v>
      </c>
      <c r="AA41" s="92">
        <f>SUM('Cons TrioMobil | Monthly'!BK189:BK201)</f>
        <v>519476.4278678674</v>
      </c>
      <c r="AB41" s="92">
        <f>SUM('Cons TrioMobil | Monthly'!BL189:BL201)</f>
        <v>740032.44068491901</v>
      </c>
      <c r="AC41" s="92">
        <f>SUM('Cons TrioMobil | Monthly'!BM189:BM201)</f>
        <v>-57956.702976668137</v>
      </c>
      <c r="AD41" s="92">
        <f>SUM('Cons TrioMobil | Monthly'!BN189:BN201)</f>
        <v>72828.195948556153</v>
      </c>
      <c r="AE41" s="92">
        <f>SUM('Cons TrioMobil | Monthly'!BO189:BO201)</f>
        <v>-357744.53100544179</v>
      </c>
      <c r="AF41" s="92">
        <f>SUM('Cons TrioMobil | Monthly'!BP189:BP201)</f>
        <v>193445.99224068085</v>
      </c>
      <c r="AG41" s="92">
        <f>SUM('Cons TrioMobil | Monthly'!BQ189:BQ201)</f>
        <v>-374879.19343114481</v>
      </c>
      <c r="AH41" s="92">
        <f>SUM('Cons TrioMobil | Monthly'!BR189:BR201)</f>
        <v>277634.62107710127</v>
      </c>
      <c r="AI41" s="92">
        <f>SUM('Cons TrioMobil | Monthly'!BS189:BS201)</f>
        <v>377060.27316036029</v>
      </c>
      <c r="AJ41" s="92">
        <f>SUM('Cons TrioMobil | Monthly'!BT189:BT201)</f>
        <v>-277111.90342038765</v>
      </c>
      <c r="AK41" s="92">
        <f>SUM('Cons TrioMobil | Monthly'!BU189:BU201)</f>
        <v>-63769.799676988972</v>
      </c>
      <c r="AL41" s="94">
        <f>SUM('Cons TrioMobil | Monthly'!BV189:BV201)</f>
        <v>993482.82906276698</v>
      </c>
      <c r="AN41" s="92">
        <f t="shared" ref="AN41" si="28">SUMIFS($O41:$Z41,$O$37:$Z$37,AN$37)</f>
        <v>1063906.7069739103</v>
      </c>
      <c r="AO41" s="92">
        <f t="shared" si="26"/>
        <v>394794.49412669963</v>
      </c>
      <c r="AP41" s="92">
        <f t="shared" si="26"/>
        <v>26920.953078930965</v>
      </c>
      <c r="AQ41" s="92">
        <f t="shared" si="26"/>
        <v>-39647.426151002976</v>
      </c>
      <c r="AR41" s="92">
        <f t="shared" si="27"/>
        <v>1201552.165576118</v>
      </c>
      <c r="AS41" s="92">
        <f t="shared" si="27"/>
        <v>-91470.342816204764</v>
      </c>
      <c r="AT41" s="92">
        <f t="shared" si="27"/>
        <v>279815.70080631675</v>
      </c>
      <c r="AU41" s="92">
        <f t="shared" si="27"/>
        <v>652601.12596539035</v>
      </c>
      <c r="AW41" s="92">
        <f ca="1">+SUM(OFFSET(INDEX($B41:$AM41,MATCH(AW$38,$B$38:$AM$38,0)),,,,-MONTH(AW$38)))</f>
        <v>2042498.6495316206</v>
      </c>
      <c r="AX41" s="91">
        <f ca="1">+SUM(OFFSET(INDEX($B41:$AM41,MATCH(AX$38,$B$38:$AM$38,0)),,,,-12))</f>
        <v>2042498.6495316206</v>
      </c>
      <c r="AY41" s="92">
        <f>SUM(O41:Z41)</f>
        <v>1445974.7280285382</v>
      </c>
    </row>
    <row r="42" spans="2:51" x14ac:dyDescent="0.2">
      <c r="B42" s="95" t="s">
        <v>86</v>
      </c>
      <c r="C42" s="97">
        <f>SUM(C40:C41)</f>
        <v>-383787.84204034845</v>
      </c>
      <c r="D42" s="97">
        <f t="shared" ref="D42:AL42" si="29">SUM(D40:D41)</f>
        <v>-256738.57170092879</v>
      </c>
      <c r="E42" s="97">
        <f t="shared" si="29"/>
        <v>129293.0292866875</v>
      </c>
      <c r="F42" s="97">
        <f t="shared" si="29"/>
        <v>-199693.15564343211</v>
      </c>
      <c r="G42" s="97">
        <f t="shared" si="29"/>
        <v>-188046.39627084575</v>
      </c>
      <c r="H42" s="97">
        <f t="shared" si="29"/>
        <v>-317652.87064019032</v>
      </c>
      <c r="I42" s="97">
        <f t="shared" si="29"/>
        <v>-150133.57494003267</v>
      </c>
      <c r="J42" s="97">
        <f t="shared" si="29"/>
        <v>125892.8040988287</v>
      </c>
      <c r="K42" s="97">
        <f t="shared" si="29"/>
        <v>-305260.68047790701</v>
      </c>
      <c r="L42" s="97">
        <f t="shared" si="29"/>
        <v>-260485.83324486879</v>
      </c>
      <c r="M42" s="97">
        <f t="shared" si="29"/>
        <v>-2251.6090303011297</v>
      </c>
      <c r="N42" s="97">
        <f t="shared" si="29"/>
        <v>-49300.140610799484</v>
      </c>
      <c r="O42" s="97">
        <f t="shared" si="29"/>
        <v>-12522.390732331958</v>
      </c>
      <c r="P42" s="97">
        <f t="shared" si="29"/>
        <v>-428954.93806102604</v>
      </c>
      <c r="Q42" s="97">
        <f t="shared" si="29"/>
        <v>281054.97016343352</v>
      </c>
      <c r="R42" s="97">
        <f t="shared" si="29"/>
        <v>-147651.0403717765</v>
      </c>
      <c r="S42" s="97">
        <f t="shared" si="29"/>
        <v>-366423.26001930365</v>
      </c>
      <c r="T42" s="97">
        <f t="shared" si="29"/>
        <v>-229156.67809413403</v>
      </c>
      <c r="U42" s="97">
        <f t="shared" si="29"/>
        <v>-796154.13349705364</v>
      </c>
      <c r="V42" s="97">
        <f t="shared" si="29"/>
        <v>-500543.59856473369</v>
      </c>
      <c r="W42" s="97">
        <f t="shared" si="29"/>
        <v>208538.8435444067</v>
      </c>
      <c r="X42" s="97">
        <f t="shared" si="29"/>
        <v>-322548.46623646107</v>
      </c>
      <c r="Y42" s="97">
        <f t="shared" si="29"/>
        <v>-402905.84286372195</v>
      </c>
      <c r="Z42" s="97">
        <f t="shared" si="29"/>
        <v>-697907.94839298143</v>
      </c>
      <c r="AA42" s="97">
        <f t="shared" si="29"/>
        <v>-19310.832154043135</v>
      </c>
      <c r="AB42" s="97">
        <f t="shared" si="29"/>
        <v>269002.05443004949</v>
      </c>
      <c r="AC42" s="97">
        <f t="shared" si="29"/>
        <v>-429091.6814060774</v>
      </c>
      <c r="AD42" s="97">
        <f t="shared" si="29"/>
        <v>-101422.84891943564</v>
      </c>
      <c r="AE42" s="97">
        <f t="shared" si="29"/>
        <v>-890004.12737520598</v>
      </c>
      <c r="AF42" s="97">
        <f t="shared" si="29"/>
        <v>-324032.30307843711</v>
      </c>
      <c r="AG42" s="97">
        <f t="shared" si="29"/>
        <v>-779114.46265464649</v>
      </c>
      <c r="AH42" s="97">
        <f t="shared" si="29"/>
        <v>-102906.12155354937</v>
      </c>
      <c r="AI42" s="97">
        <f t="shared" si="29"/>
        <v>-113022.18050652376</v>
      </c>
      <c r="AJ42" s="97">
        <f t="shared" si="29"/>
        <v>-636688.26162857923</v>
      </c>
      <c r="AK42" s="97">
        <f t="shared" si="29"/>
        <v>-369357.5678101012</v>
      </c>
      <c r="AL42" s="97">
        <f t="shared" si="29"/>
        <v>343471.0426184492</v>
      </c>
      <c r="AN42" s="97">
        <f>SUM(AN40:AN41)</f>
        <v>-160422.35862992448</v>
      </c>
      <c r="AO42" s="97">
        <f t="shared" ref="AO42:AR42" si="30">SUM(AO40:AO41)</f>
        <v>-743230.97848521429</v>
      </c>
      <c r="AP42" s="97">
        <f t="shared" si="30"/>
        <v>-1088158.8885173807</v>
      </c>
      <c r="AQ42" s="97">
        <f t="shared" si="30"/>
        <v>-1423362.2574931646</v>
      </c>
      <c r="AR42" s="97">
        <f t="shared" si="30"/>
        <v>-179400.45913007134</v>
      </c>
      <c r="AS42" s="97">
        <f>SUM(AS40:AS41)</f>
        <v>-1315459.2793730786</v>
      </c>
      <c r="AT42" s="97">
        <f>SUM(AT40:AT41)</f>
        <v>-995042.76471471949</v>
      </c>
      <c r="AU42" s="97">
        <f>SUM(AU40:AU41)</f>
        <v>-662574.78682023124</v>
      </c>
      <c r="AW42" s="97">
        <f ca="1">SUM(AW40:AW41)</f>
        <v>-3152477.2900381004</v>
      </c>
      <c r="AX42" s="98">
        <f ca="1">SUM(AX40:AX41)</f>
        <v>-3152477.2900381004</v>
      </c>
      <c r="AY42" s="97">
        <f>SUM(AY40:AY41)</f>
        <v>-3415174.4831256843</v>
      </c>
    </row>
    <row r="43" spans="2:51" x14ac:dyDescent="0.2">
      <c r="AL43" s="88"/>
      <c r="AX43" s="88"/>
    </row>
    <row r="44" spans="2:51" x14ac:dyDescent="0.2">
      <c r="B44" s="75" t="s">
        <v>87</v>
      </c>
      <c r="C44" s="90">
        <f>'Cons TrioMobil | Monthly'!AM206</f>
        <v>-21140.756094575805</v>
      </c>
      <c r="D44" s="90">
        <f>'Cons TrioMobil | Monthly'!AN206</f>
        <v>-6099.8631670719624</v>
      </c>
      <c r="E44" s="90">
        <f>'Cons TrioMobil | Monthly'!AO206</f>
        <v>-7708.3240718990783</v>
      </c>
      <c r="F44" s="90">
        <f>'Cons TrioMobil | Monthly'!AP206</f>
        <v>-9909.8760821745891</v>
      </c>
      <c r="G44" s="90">
        <f>'Cons TrioMobil | Monthly'!AQ206</f>
        <v>-13082.352129774241</v>
      </c>
      <c r="H44" s="90">
        <f>'Cons TrioMobil | Monthly'!AR206</f>
        <v>16346.409804624192</v>
      </c>
      <c r="I44" s="90">
        <f>'Cons TrioMobil | Monthly'!AS206</f>
        <v>-10655.408447652644</v>
      </c>
      <c r="J44" s="90">
        <f>'Cons TrioMobil | Monthly'!AT206</f>
        <v>-2136.5690382992143</v>
      </c>
      <c r="K44" s="90">
        <f>'Cons TrioMobil | Monthly'!AU206</f>
        <v>-3878.1376736614675</v>
      </c>
      <c r="L44" s="90">
        <f>'Cons TrioMobil | Monthly'!AV206</f>
        <v>-6869.115401869627</v>
      </c>
      <c r="M44" s="90">
        <f>'Cons TrioMobil | Monthly'!AW206</f>
        <v>-7839.7060533696658</v>
      </c>
      <c r="N44" s="90">
        <f>'Cons TrioMobil | Monthly'!AX206</f>
        <v>-2360152.0881497171</v>
      </c>
      <c r="O44" s="90">
        <f>'Cons TrioMobil | Monthly'!AY206</f>
        <v>124351.63108844445</v>
      </c>
      <c r="P44" s="90">
        <f>'Cons TrioMobil | Monthly'!AZ206</f>
        <v>47010.372808921507</v>
      </c>
      <c r="Q44" s="90">
        <f>'Cons TrioMobil | Monthly'!BA206</f>
        <v>-3899.3272174049525</v>
      </c>
      <c r="R44" s="90">
        <f>'Cons TrioMobil | Monthly'!BB206</f>
        <v>-7888.0522871372386</v>
      </c>
      <c r="S44" s="90">
        <f>'Cons TrioMobil | Monthly'!BC206</f>
        <v>-5917.176546594299</v>
      </c>
      <c r="T44" s="90">
        <f>'Cons TrioMobil | Monthly'!BD206</f>
        <v>-1084461.6089830282</v>
      </c>
      <c r="U44" s="90">
        <f>'Cons TrioMobil | Monthly'!BE206</f>
        <v>306069.50760616153</v>
      </c>
      <c r="V44" s="90">
        <f>'Cons TrioMobil | Monthly'!BF206</f>
        <v>-13841.046288738151</v>
      </c>
      <c r="W44" s="90">
        <f>'Cons TrioMobil | Monthly'!BG206</f>
        <v>2037.278469240202</v>
      </c>
      <c r="X44" s="90">
        <f>'Cons TrioMobil | Monthly'!BH206</f>
        <v>-10935.578283016388</v>
      </c>
      <c r="Y44" s="90">
        <f>'Cons TrioMobil | Monthly'!BI206</f>
        <v>-33448.940855998015</v>
      </c>
      <c r="Z44" s="90">
        <f>'Cons TrioMobil | Monthly'!BJ206</f>
        <v>-257208.12546377644</v>
      </c>
      <c r="AA44" s="90">
        <f>'Cons TrioMobil | Monthly'!BK206</f>
        <v>-87079.749815126401</v>
      </c>
      <c r="AB44" s="90">
        <f>'Cons TrioMobil | Monthly'!BL206</f>
        <v>-463534.49196876446</v>
      </c>
      <c r="AC44" s="90">
        <f>'Cons TrioMobil | Monthly'!BM206</f>
        <v>-34004.281282375203</v>
      </c>
      <c r="AD44" s="90">
        <f>'Cons TrioMobil | Monthly'!BN206</f>
        <v>-47373.62958152021</v>
      </c>
      <c r="AE44" s="90">
        <f>'Cons TrioMobil | Monthly'!BO206</f>
        <v>-36523.966663668391</v>
      </c>
      <c r="AF44" s="90">
        <f>'Cons TrioMobil | Monthly'!BP206</f>
        <v>-92724.091152131354</v>
      </c>
      <c r="AG44" s="90">
        <f>'Cons TrioMobil | Monthly'!BQ206</f>
        <v>-29609.116497527539</v>
      </c>
      <c r="AH44" s="90">
        <f>'Cons TrioMobil | Monthly'!BR206</f>
        <v>-66697.697628529946</v>
      </c>
      <c r="AI44" s="90">
        <f>'Cons TrioMobil | Monthly'!BS206</f>
        <v>-127519.14084122157</v>
      </c>
      <c r="AJ44" s="90">
        <f>'Cons TrioMobil | Monthly'!BT206</f>
        <v>-51647.952408194767</v>
      </c>
      <c r="AK44" s="90">
        <f>'Cons TrioMobil | Monthly'!BU206</f>
        <v>-307486.19237068773</v>
      </c>
      <c r="AL44" s="91">
        <f>'Cons TrioMobil | Monthly'!BV206</f>
        <v>-196564.53076645322</v>
      </c>
      <c r="AN44" s="90">
        <f t="shared" ref="AN44:AQ44" si="31">SUMIFS($O44:$Z44,$O$37:$Z$37,AN$37)</f>
        <v>167462.676679961</v>
      </c>
      <c r="AO44" s="90">
        <f t="shared" si="31"/>
        <v>-1098266.8378167597</v>
      </c>
      <c r="AP44" s="90">
        <f t="shared" si="31"/>
        <v>294265.73978666356</v>
      </c>
      <c r="AQ44" s="90">
        <f t="shared" si="31"/>
        <v>-301592.64460279082</v>
      </c>
      <c r="AR44" s="90">
        <f>SUMIFS($AA44:$AM44,$AA$37:$AM$37,AR$37)</f>
        <v>-584618.52306626609</v>
      </c>
      <c r="AS44" s="90">
        <f>SUMIFS($AA44:$AM44,$AA$37:$AM$37,AS$37)</f>
        <v>-176621.68739731994</v>
      </c>
      <c r="AT44" s="90">
        <f>SUMIFS($AA44:$AM44,$AA$37:$AM$37,AT$37)</f>
        <v>-223825.95496727905</v>
      </c>
      <c r="AU44" s="90">
        <f>SUMIFS($AA44:$AM44,$AA$37:$AM$37,AU$37)</f>
        <v>-555698.67554533575</v>
      </c>
      <c r="AW44" s="92">
        <f ca="1">+SUM(OFFSET(INDEX($B44:$AM44,MATCH(AW$38,$B$38:$AM$38,0)),,,,-MONTH(AW$38)))</f>
        <v>-1540764.8409762008</v>
      </c>
      <c r="AX44" s="91">
        <f ca="1">+SUM(OFFSET(INDEX($B44:$AM44,MATCH(AX$38,$B$38:$AM$38,0)),,,,-12))</f>
        <v>-1540764.8409762008</v>
      </c>
      <c r="AY44" s="92">
        <f>SUM(O44:Z44)</f>
        <v>-938131.06595292594</v>
      </c>
    </row>
    <row r="45" spans="2:51" x14ac:dyDescent="0.2">
      <c r="B45" s="95" t="s">
        <v>88</v>
      </c>
      <c r="C45" s="97">
        <f>SUM(C44)</f>
        <v>-21140.756094575805</v>
      </c>
      <c r="D45" s="97">
        <f t="shared" ref="D45:AL45" si="32">SUM(D44)</f>
        <v>-6099.8631670719624</v>
      </c>
      <c r="E45" s="97">
        <f t="shared" si="32"/>
        <v>-7708.3240718990783</v>
      </c>
      <c r="F45" s="97">
        <f t="shared" si="32"/>
        <v>-9909.8760821745891</v>
      </c>
      <c r="G45" s="97">
        <f t="shared" si="32"/>
        <v>-13082.352129774241</v>
      </c>
      <c r="H45" s="97">
        <f t="shared" si="32"/>
        <v>16346.409804624192</v>
      </c>
      <c r="I45" s="97">
        <f t="shared" si="32"/>
        <v>-10655.408447652644</v>
      </c>
      <c r="J45" s="97">
        <f t="shared" si="32"/>
        <v>-2136.5690382992143</v>
      </c>
      <c r="K45" s="97">
        <f t="shared" si="32"/>
        <v>-3878.1376736614675</v>
      </c>
      <c r="L45" s="97">
        <f t="shared" si="32"/>
        <v>-6869.115401869627</v>
      </c>
      <c r="M45" s="97">
        <f t="shared" si="32"/>
        <v>-7839.7060533696658</v>
      </c>
      <c r="N45" s="97">
        <f t="shared" si="32"/>
        <v>-2360152.0881497171</v>
      </c>
      <c r="O45" s="97">
        <f t="shared" si="32"/>
        <v>124351.63108844445</v>
      </c>
      <c r="P45" s="97">
        <f t="shared" si="32"/>
        <v>47010.372808921507</v>
      </c>
      <c r="Q45" s="97">
        <f t="shared" si="32"/>
        <v>-3899.3272174049525</v>
      </c>
      <c r="R45" s="97">
        <f t="shared" si="32"/>
        <v>-7888.0522871372386</v>
      </c>
      <c r="S45" s="97">
        <f t="shared" si="32"/>
        <v>-5917.176546594299</v>
      </c>
      <c r="T45" s="97">
        <f t="shared" si="32"/>
        <v>-1084461.6089830282</v>
      </c>
      <c r="U45" s="97">
        <f t="shared" si="32"/>
        <v>306069.50760616153</v>
      </c>
      <c r="V45" s="97">
        <f t="shared" si="32"/>
        <v>-13841.046288738151</v>
      </c>
      <c r="W45" s="97">
        <f t="shared" si="32"/>
        <v>2037.278469240202</v>
      </c>
      <c r="X45" s="97">
        <f t="shared" si="32"/>
        <v>-10935.578283016388</v>
      </c>
      <c r="Y45" s="97">
        <f t="shared" si="32"/>
        <v>-33448.940855998015</v>
      </c>
      <c r="Z45" s="97">
        <f t="shared" si="32"/>
        <v>-257208.12546377644</v>
      </c>
      <c r="AA45" s="97">
        <f t="shared" si="32"/>
        <v>-87079.749815126401</v>
      </c>
      <c r="AB45" s="97">
        <f t="shared" si="32"/>
        <v>-463534.49196876446</v>
      </c>
      <c r="AC45" s="97">
        <f t="shared" si="32"/>
        <v>-34004.281282375203</v>
      </c>
      <c r="AD45" s="97">
        <f t="shared" si="32"/>
        <v>-47373.62958152021</v>
      </c>
      <c r="AE45" s="97">
        <f t="shared" si="32"/>
        <v>-36523.966663668391</v>
      </c>
      <c r="AF45" s="97">
        <f t="shared" si="32"/>
        <v>-92724.091152131354</v>
      </c>
      <c r="AG45" s="97">
        <f t="shared" si="32"/>
        <v>-29609.116497527539</v>
      </c>
      <c r="AH45" s="97">
        <f t="shared" si="32"/>
        <v>-66697.697628529946</v>
      </c>
      <c r="AI45" s="97">
        <f t="shared" si="32"/>
        <v>-127519.14084122157</v>
      </c>
      <c r="AJ45" s="97">
        <f t="shared" si="32"/>
        <v>-51647.952408194767</v>
      </c>
      <c r="AK45" s="97">
        <f t="shared" si="32"/>
        <v>-307486.19237068773</v>
      </c>
      <c r="AL45" s="97">
        <f t="shared" si="32"/>
        <v>-196564.53076645322</v>
      </c>
      <c r="AN45" s="97">
        <f>SUM(AN44)</f>
        <v>167462.676679961</v>
      </c>
      <c r="AO45" s="97">
        <f t="shared" ref="AO45:AR45" si="33">SUM(AO44)</f>
        <v>-1098266.8378167597</v>
      </c>
      <c r="AP45" s="97">
        <f t="shared" si="33"/>
        <v>294265.73978666356</v>
      </c>
      <c r="AQ45" s="97">
        <f t="shared" si="33"/>
        <v>-301592.64460279082</v>
      </c>
      <c r="AR45" s="97">
        <f t="shared" si="33"/>
        <v>-584618.52306626609</v>
      </c>
      <c r="AS45" s="97">
        <f>SUM(AS44)</f>
        <v>-176621.68739731994</v>
      </c>
      <c r="AT45" s="97">
        <f>SUM(AT44)</f>
        <v>-223825.95496727905</v>
      </c>
      <c r="AU45" s="97">
        <f>SUM(AU44)</f>
        <v>-555698.67554533575</v>
      </c>
      <c r="AW45" s="97">
        <f ca="1">SUM(AW44)</f>
        <v>-1540764.8409762008</v>
      </c>
      <c r="AX45" s="98">
        <f ca="1">SUM(AX44)</f>
        <v>-1540764.8409762008</v>
      </c>
      <c r="AY45" s="97">
        <f>SUM(AY44)</f>
        <v>-938131.06595292594</v>
      </c>
    </row>
    <row r="46" spans="2:51" x14ac:dyDescent="0.2">
      <c r="AL46" s="88"/>
      <c r="AN46" s="90"/>
      <c r="AO46" s="90"/>
      <c r="AP46" s="90"/>
      <c r="AQ46" s="90"/>
      <c r="AR46" s="90"/>
      <c r="AS46" s="90"/>
      <c r="AT46" s="90"/>
      <c r="AU46" s="90"/>
      <c r="AX46" s="88"/>
    </row>
    <row r="47" spans="2:51" x14ac:dyDescent="0.2">
      <c r="B47" s="75" t="s">
        <v>89</v>
      </c>
      <c r="C47" s="90">
        <f>'Cons TrioMobil | Monthly'!AM214-'Cons TrioMobil | Monthly'!AM206</f>
        <v>9294.4565389947966</v>
      </c>
      <c r="D47" s="90">
        <f>'Cons TrioMobil | Monthly'!AN214-'Cons TrioMobil | Monthly'!AN206</f>
        <v>-3510.1194326542318</v>
      </c>
      <c r="E47" s="90">
        <f>'Cons TrioMobil | Monthly'!AO214-'Cons TrioMobil | Monthly'!AO206</f>
        <v>-12343.249428842217</v>
      </c>
      <c r="F47" s="90">
        <f>'Cons TrioMobil | Monthly'!AP214-'Cons TrioMobil | Monthly'!AP206</f>
        <v>-6139.3681171620265</v>
      </c>
      <c r="G47" s="90">
        <f>'Cons TrioMobil | Monthly'!AQ214-'Cons TrioMobil | Monthly'!AQ206</f>
        <v>-46866.017459602095</v>
      </c>
      <c r="H47" s="90">
        <f>'Cons TrioMobil | Monthly'!AR214-'Cons TrioMobil | Monthly'!AR206</f>
        <v>-94218.712950186804</v>
      </c>
      <c r="I47" s="90">
        <f>'Cons TrioMobil | Monthly'!AS214-'Cons TrioMobil | Monthly'!AS206</f>
        <v>22363.359930799517</v>
      </c>
      <c r="J47" s="90">
        <f>'Cons TrioMobil | Monthly'!AT214-'Cons TrioMobil | Monthly'!AT206</f>
        <v>-21932.205643426161</v>
      </c>
      <c r="K47" s="90">
        <f>'Cons TrioMobil | Monthly'!AU214-'Cons TrioMobil | Monthly'!AU206</f>
        <v>-17403.558407766744</v>
      </c>
      <c r="L47" s="90">
        <f>'Cons TrioMobil | Monthly'!AV214-'Cons TrioMobil | Monthly'!AV206</f>
        <v>-6223.9173068460077</v>
      </c>
      <c r="M47" s="90">
        <f>'Cons TrioMobil | Monthly'!AW214-'Cons TrioMobil | Monthly'!AW206</f>
        <v>-3316.238513469696</v>
      </c>
      <c r="N47" s="90">
        <f>'Cons TrioMobil | Monthly'!AX214-'Cons TrioMobil | Monthly'!AX206</f>
        <v>2416954.2831764519</v>
      </c>
      <c r="O47" s="90">
        <f>'Cons TrioMobil | Monthly'!AY214-'Cons TrioMobil | Monthly'!AY206</f>
        <v>1350614.0514718578</v>
      </c>
      <c r="P47" s="90">
        <f>'Cons TrioMobil | Monthly'!AZ214-'Cons TrioMobil | Monthly'!AZ206</f>
        <v>-38838.191009166483</v>
      </c>
      <c r="Q47" s="90">
        <f>'Cons TrioMobil | Monthly'!BA214-'Cons TrioMobil | Monthly'!BA206</f>
        <v>-278917.54555575829</v>
      </c>
      <c r="R47" s="90">
        <f>'Cons TrioMobil | Monthly'!BB214-'Cons TrioMobil | Monthly'!BB206</f>
        <v>1784.743463024497</v>
      </c>
      <c r="S47" s="90">
        <f>'Cons TrioMobil | Monthly'!BC214-'Cons TrioMobil | Monthly'!BC206</f>
        <v>-1535.2991328779608</v>
      </c>
      <c r="T47" s="90">
        <f>'Cons TrioMobil | Monthly'!BD214-'Cons TrioMobil | Monthly'!BD206</f>
        <v>1036247.6088928971</v>
      </c>
      <c r="U47" s="90">
        <f>'Cons TrioMobil | Monthly'!BE214-'Cons TrioMobil | Monthly'!BE206</f>
        <v>-11157332.815586949</v>
      </c>
      <c r="V47" s="90">
        <f>'Cons TrioMobil | Monthly'!BF214-'Cons TrioMobil | Monthly'!BF206</f>
        <v>37122.429986708798</v>
      </c>
      <c r="W47" s="90">
        <f>'Cons TrioMobil | Monthly'!BG214-'Cons TrioMobil | Monthly'!BG206</f>
        <v>-652055.56209111342</v>
      </c>
      <c r="X47" s="90">
        <f>'Cons TrioMobil | Monthly'!BH214-'Cons TrioMobil | Monthly'!BH206</f>
        <v>7284.0846019070596</v>
      </c>
      <c r="Y47" s="90">
        <f>'Cons TrioMobil | Monthly'!BI214-'Cons TrioMobil | Monthly'!BI206</f>
        <v>20856.725045112893</v>
      </c>
      <c r="Z47" s="90">
        <f>'Cons TrioMobil | Monthly'!BJ214-'Cons TrioMobil | Monthly'!BJ206</f>
        <v>-13342.912582461344</v>
      </c>
      <c r="AA47" s="90">
        <f>'Cons TrioMobil | Monthly'!BK214-'Cons TrioMobil | Monthly'!BK206</f>
        <v>-32408.749638484209</v>
      </c>
      <c r="AB47" s="90">
        <f>'Cons TrioMobil | Monthly'!BL214-'Cons TrioMobil | Monthly'!BL206</f>
        <v>47291.170949850231</v>
      </c>
      <c r="AC47" s="90">
        <f>'Cons TrioMobil | Monthly'!BM214-'Cons TrioMobil | Monthly'!BM206</f>
        <v>-310209.32391284872</v>
      </c>
      <c r="AD47" s="90">
        <f>'Cons TrioMobil | Monthly'!BN214-'Cons TrioMobil | Monthly'!BN206</f>
        <v>37445.448252686299</v>
      </c>
      <c r="AE47" s="90">
        <f>'Cons TrioMobil | Monthly'!BO214-'Cons TrioMobil | Monthly'!BO206</f>
        <v>61838.945319538936</v>
      </c>
      <c r="AF47" s="90">
        <f>'Cons TrioMobil | Monthly'!BP214-'Cons TrioMobil | Monthly'!BP206</f>
        <v>-315605.7541742092</v>
      </c>
      <c r="AG47" s="90">
        <f>'Cons TrioMobil | Monthly'!BQ214-'Cons TrioMobil | Monthly'!BQ206</f>
        <v>74163.08725475613</v>
      </c>
      <c r="AH47" s="90">
        <f>'Cons TrioMobil | Monthly'!BR214-'Cons TrioMobil | Monthly'!BR206</f>
        <v>-677781.92632359057</v>
      </c>
      <c r="AI47" s="90">
        <f>'Cons TrioMobil | Monthly'!BS214-'Cons TrioMobil | Monthly'!BS206</f>
        <v>-245506.95168207958</v>
      </c>
      <c r="AJ47" s="90">
        <f>'Cons TrioMobil | Monthly'!BT214-'Cons TrioMobil | Monthly'!BT206</f>
        <v>67300.705379838415</v>
      </c>
      <c r="AK47" s="90">
        <f>'Cons TrioMobil | Monthly'!BU214-'Cons TrioMobil | Monthly'!BU206</f>
        <v>176902.38157566183</v>
      </c>
      <c r="AL47" s="91">
        <f>'Cons TrioMobil | Monthly'!BV214-'Cons TrioMobil | Monthly'!BV206</f>
        <v>-685224.14314752445</v>
      </c>
      <c r="AN47" s="90">
        <f t="shared" ref="AN47:AQ48" si="34">SUMIFS($O47:$Z47,$O$37:$Z$37,AN$37)</f>
        <v>1032858.3149069331</v>
      </c>
      <c r="AO47" s="90">
        <f t="shared" si="34"/>
        <v>1036497.0532230437</v>
      </c>
      <c r="AP47" s="90">
        <f t="shared" si="34"/>
        <v>-11772265.947691353</v>
      </c>
      <c r="AQ47" s="90">
        <f t="shared" si="34"/>
        <v>14797.897064558609</v>
      </c>
      <c r="AR47" s="90">
        <f t="shared" ref="AR47:AU48" si="35">SUMIFS($AA47:$AM47,$AA$37:$AM$37,AR$37)</f>
        <v>-295326.9026014827</v>
      </c>
      <c r="AS47" s="90">
        <f t="shared" si="35"/>
        <v>-216321.36060198396</v>
      </c>
      <c r="AT47" s="90">
        <f t="shared" si="35"/>
        <v>-849125.79075091402</v>
      </c>
      <c r="AU47" s="90">
        <f t="shared" si="35"/>
        <v>-441021.0561920242</v>
      </c>
      <c r="AW47" s="92">
        <f t="shared" ref="AW47:AW48" ca="1" si="36">+SUM(OFFSET(INDEX($B47:$AM47,MATCH(AW$38,$B$38:$AM$38,0)),,,,-MONTH(AW$38)))</f>
        <v>-1801795.1101464047</v>
      </c>
      <c r="AX47" s="91">
        <f t="shared" ref="AX47:AX48" ca="1" si="37">+SUM(OFFSET(INDEX($B47:$AM47,MATCH(AX$38,$B$38:$AM$38,0)),,,,-12))</f>
        <v>-1801795.1101464047</v>
      </c>
      <c r="AY47" s="90">
        <f>SUM(O47:Z47)</f>
        <v>-9688112.6824968178</v>
      </c>
    </row>
    <row r="48" spans="2:51" x14ac:dyDescent="0.2">
      <c r="B48" s="75" t="s">
        <v>90</v>
      </c>
      <c r="C48" s="92">
        <f>SUM('Cons TrioMobil | Monthly'!AM218:AM220)</f>
        <v>180375.02455166349</v>
      </c>
      <c r="D48" s="92">
        <f>SUM('Cons TrioMobil | Monthly'!AN218:AN220)</f>
        <v>226836.06121712754</v>
      </c>
      <c r="E48" s="92">
        <f>SUM('Cons TrioMobil | Monthly'!AO218:AO220)</f>
        <v>247135.35108105803</v>
      </c>
      <c r="F48" s="92">
        <f>SUM('Cons TrioMobil | Monthly'!AP218:AP220)</f>
        <v>-25267.182404866791</v>
      </c>
      <c r="G48" s="92">
        <f>SUM('Cons TrioMobil | Monthly'!AQ218:AQ220)</f>
        <v>45701.966839267872</v>
      </c>
      <c r="H48" s="92">
        <f>SUM('Cons TrioMobil | Monthly'!AR218:AR220)</f>
        <v>288583.28441074002</v>
      </c>
      <c r="I48" s="92">
        <f>SUM('Cons TrioMobil | Monthly'!AS218:AS220)</f>
        <v>38969.667744793463</v>
      </c>
      <c r="J48" s="92">
        <f>SUM('Cons TrioMobil | Monthly'!AT218:AT220)</f>
        <v>143601.15580410208</v>
      </c>
      <c r="K48" s="92">
        <f>SUM('Cons TrioMobil | Monthly'!AU218:AU220)</f>
        <v>399362.139827037</v>
      </c>
      <c r="L48" s="92">
        <f>SUM('Cons TrioMobil | Monthly'!AV218:AV220)</f>
        <v>1420850.3189791765</v>
      </c>
      <c r="M48" s="92">
        <f>SUM('Cons TrioMobil | Monthly'!AW218:AW220)</f>
        <v>-61722.437478805659</v>
      </c>
      <c r="N48" s="92">
        <f>SUM('Cons TrioMobil | Monthly'!AX218:AX220)</f>
        <v>-123438.27522815275</v>
      </c>
      <c r="O48" s="92">
        <f>SUM('Cons TrioMobil | Monthly'!AY218:AY220)</f>
        <v>-1611651.6760493277</v>
      </c>
      <c r="P48" s="92">
        <f>SUM('Cons TrioMobil | Monthly'!AZ218:AZ220)</f>
        <v>-251254.69137813384</v>
      </c>
      <c r="Q48" s="92">
        <f>SUM('Cons TrioMobil | Monthly'!BA218:BA220)</f>
        <v>-134957.16603883507</v>
      </c>
      <c r="R48" s="92">
        <f>SUM('Cons TrioMobil | Monthly'!BB218:BB220)</f>
        <v>-100906.46368899243</v>
      </c>
      <c r="S48" s="92">
        <f>SUM('Cons TrioMobil | Monthly'!BC218:BC220)</f>
        <v>-51293.241641183151</v>
      </c>
      <c r="T48" s="92">
        <f>SUM('Cons TrioMobil | Monthly'!BD218:BD220)</f>
        <v>908828.82023864693</v>
      </c>
      <c r="U48" s="92">
        <f>SUM('Cons TrioMobil | Monthly'!BE218:BE220)</f>
        <v>25737434.552603122</v>
      </c>
      <c r="V48" s="92">
        <f>SUM('Cons TrioMobil | Monthly'!BF218:BF220)</f>
        <v>-246253.82783149867</v>
      </c>
      <c r="W48" s="92">
        <f>SUM('Cons TrioMobil | Monthly'!BG218:BG220)</f>
        <v>80702.981293567223</v>
      </c>
      <c r="X48" s="92">
        <f>SUM('Cons TrioMobil | Monthly'!BH218:BH220)</f>
        <v>-44638.553897047881</v>
      </c>
      <c r="Y48" s="92">
        <f>SUM('Cons TrioMobil | Monthly'!BI218:BI220)</f>
        <v>191998.70675196615</v>
      </c>
      <c r="Z48" s="92">
        <f>SUM('Cons TrioMobil | Monthly'!BJ218:BJ220)</f>
        <v>29624.191417412832</v>
      </c>
      <c r="AA48" s="92">
        <f>SUM('Cons TrioMobil | Monthly'!BK218:BK220)</f>
        <v>98844.022542478051</v>
      </c>
      <c r="AB48" s="92">
        <f>SUM('Cons TrioMobil | Monthly'!BL218:BL220)</f>
        <v>-138253.25785548193</v>
      </c>
      <c r="AC48" s="92">
        <f>SUM('Cons TrioMobil | Monthly'!BM218:BM220)</f>
        <v>-28508.322235263651</v>
      </c>
      <c r="AD48" s="92">
        <f>SUM('Cons TrioMobil | Monthly'!BN218:BN220)</f>
        <v>-29428.123196014436</v>
      </c>
      <c r="AE48" s="92">
        <f>SUM('Cons TrioMobil | Monthly'!BO218:BO220)</f>
        <v>129096.38910787855</v>
      </c>
      <c r="AF48" s="92">
        <f>SUM('Cons TrioMobil | Monthly'!BP218:BP220)</f>
        <v>-482757.2491241612</v>
      </c>
      <c r="AG48" s="92">
        <f>SUM('Cons TrioMobil | Monthly'!BQ218:BQ220)</f>
        <v>86550.117406177334</v>
      </c>
      <c r="AH48" s="92">
        <f>SUM('Cons TrioMobil | Monthly'!BR218:BR220)</f>
        <v>157079.05592009379</v>
      </c>
      <c r="AI48" s="92">
        <f>SUM('Cons TrioMobil | Monthly'!BS218:BS220)</f>
        <v>164096.08218053216</v>
      </c>
      <c r="AJ48" s="92">
        <f>SUM('Cons TrioMobil | Monthly'!BT218:BT220)</f>
        <v>197220.13192005898</v>
      </c>
      <c r="AK48" s="92">
        <f>SUM('Cons TrioMobil | Monthly'!BU218:BU220)</f>
        <v>730853.13207768346</v>
      </c>
      <c r="AL48" s="94">
        <f>SUM('Cons TrioMobil | Monthly'!BV218:BV220)</f>
        <v>-108976.33009633189</v>
      </c>
      <c r="AN48" s="92">
        <f t="shared" si="34"/>
        <v>-1997863.5334662967</v>
      </c>
      <c r="AO48" s="92">
        <f t="shared" si="34"/>
        <v>756629.11490847135</v>
      </c>
      <c r="AP48" s="92">
        <f t="shared" si="34"/>
        <v>25571883.706065189</v>
      </c>
      <c r="AQ48" s="92">
        <f t="shared" si="34"/>
        <v>176984.3442723311</v>
      </c>
      <c r="AR48" s="92">
        <f t="shared" si="35"/>
        <v>-67917.557548267534</v>
      </c>
      <c r="AS48" s="92">
        <f t="shared" si="35"/>
        <v>-383088.98321229708</v>
      </c>
      <c r="AT48" s="92">
        <f t="shared" si="35"/>
        <v>407725.25550680328</v>
      </c>
      <c r="AU48" s="92">
        <f t="shared" si="35"/>
        <v>819096.93390141055</v>
      </c>
      <c r="AW48" s="92">
        <f t="shared" ca="1" si="36"/>
        <v>775815.64864764921</v>
      </c>
      <c r="AX48" s="91">
        <f t="shared" ca="1" si="37"/>
        <v>775815.64864764921</v>
      </c>
      <c r="AY48" s="92">
        <f>SUM(O48:Z48)</f>
        <v>24507633.631779693</v>
      </c>
    </row>
    <row r="49" spans="2:51" x14ac:dyDescent="0.2">
      <c r="B49" s="95" t="s">
        <v>91</v>
      </c>
      <c r="C49" s="97">
        <f>SUM(C47:C48)</f>
        <v>189669.48109065829</v>
      </c>
      <c r="D49" s="97">
        <f t="shared" ref="D49:AL49" si="38">SUM(D47:D48)</f>
        <v>223325.94178447331</v>
      </c>
      <c r="E49" s="97">
        <f t="shared" si="38"/>
        <v>234792.10165221582</v>
      </c>
      <c r="F49" s="97">
        <f t="shared" si="38"/>
        <v>-31406.550522028818</v>
      </c>
      <c r="G49" s="97">
        <f t="shared" si="38"/>
        <v>-1164.0506203342229</v>
      </c>
      <c r="H49" s="97">
        <f t="shared" si="38"/>
        <v>194364.57146055321</v>
      </c>
      <c r="I49" s="97">
        <f t="shared" si="38"/>
        <v>61333.027675592981</v>
      </c>
      <c r="J49" s="97">
        <f t="shared" si="38"/>
        <v>121668.95016067591</v>
      </c>
      <c r="K49" s="97">
        <f t="shared" si="38"/>
        <v>381958.58141927025</v>
      </c>
      <c r="L49" s="97">
        <f t="shared" si="38"/>
        <v>1414626.4016723305</v>
      </c>
      <c r="M49" s="97">
        <f t="shared" si="38"/>
        <v>-65038.675992275355</v>
      </c>
      <c r="N49" s="97">
        <f t="shared" si="38"/>
        <v>2293516.0079482989</v>
      </c>
      <c r="O49" s="97">
        <f t="shared" si="38"/>
        <v>-261037.62457746989</v>
      </c>
      <c r="P49" s="97">
        <f t="shared" si="38"/>
        <v>-290092.88238730031</v>
      </c>
      <c r="Q49" s="97">
        <f t="shared" si="38"/>
        <v>-413874.71159459336</v>
      </c>
      <c r="R49" s="97">
        <f t="shared" si="38"/>
        <v>-99121.720225967932</v>
      </c>
      <c r="S49" s="97">
        <f t="shared" si="38"/>
        <v>-52828.540774061112</v>
      </c>
      <c r="T49" s="97">
        <f t="shared" si="38"/>
        <v>1945076.4291315442</v>
      </c>
      <c r="U49" s="97">
        <f t="shared" si="38"/>
        <v>14580101.737016173</v>
      </c>
      <c r="V49" s="97">
        <f t="shared" si="38"/>
        <v>-209131.39784478987</v>
      </c>
      <c r="W49" s="97">
        <f t="shared" si="38"/>
        <v>-571352.58079754619</v>
      </c>
      <c r="X49" s="97">
        <f t="shared" si="38"/>
        <v>-37354.469295140821</v>
      </c>
      <c r="Y49" s="97">
        <f t="shared" si="38"/>
        <v>212855.43179707904</v>
      </c>
      <c r="Z49" s="97">
        <f t="shared" si="38"/>
        <v>16281.278834951489</v>
      </c>
      <c r="AA49" s="97">
        <f t="shared" si="38"/>
        <v>66435.272903993842</v>
      </c>
      <c r="AB49" s="97">
        <f t="shared" si="38"/>
        <v>-90962.086905631702</v>
      </c>
      <c r="AC49" s="97">
        <f t="shared" si="38"/>
        <v>-338717.64614811237</v>
      </c>
      <c r="AD49" s="97">
        <f t="shared" si="38"/>
        <v>8017.3250566718634</v>
      </c>
      <c r="AE49" s="97">
        <f t="shared" si="38"/>
        <v>190935.33442741749</v>
      </c>
      <c r="AF49" s="97">
        <f t="shared" si="38"/>
        <v>-798363.0032983704</v>
      </c>
      <c r="AG49" s="97">
        <f t="shared" si="38"/>
        <v>160713.20466093346</v>
      </c>
      <c r="AH49" s="97">
        <f t="shared" si="38"/>
        <v>-520702.87040349678</v>
      </c>
      <c r="AI49" s="97">
        <f t="shared" si="38"/>
        <v>-81410.869501547422</v>
      </c>
      <c r="AJ49" s="97">
        <f t="shared" si="38"/>
        <v>264520.83729989739</v>
      </c>
      <c r="AK49" s="97">
        <f t="shared" si="38"/>
        <v>907755.51365334529</v>
      </c>
      <c r="AL49" s="97">
        <f t="shared" si="38"/>
        <v>-794200.47324385634</v>
      </c>
      <c r="AN49" s="97">
        <f>SUM(AN47:AN48)</f>
        <v>-965005.21855936362</v>
      </c>
      <c r="AO49" s="97">
        <f t="shared" ref="AO49:AR49" si="39">SUM(AO47:AO48)</f>
        <v>1793126.1681315149</v>
      </c>
      <c r="AP49" s="97">
        <f t="shared" si="39"/>
        <v>13799617.758373836</v>
      </c>
      <c r="AQ49" s="97">
        <f t="shared" si="39"/>
        <v>191782.24133688971</v>
      </c>
      <c r="AR49" s="97">
        <f t="shared" si="39"/>
        <v>-363244.46014975023</v>
      </c>
      <c r="AS49" s="97">
        <f>SUM(AS47:AS48)</f>
        <v>-599410.34381428105</v>
      </c>
      <c r="AT49" s="97">
        <f>SUM(AT47:AT48)</f>
        <v>-441400.53524411074</v>
      </c>
      <c r="AU49" s="97">
        <f>SUM(AU47:AU48)</f>
        <v>378075.87770938635</v>
      </c>
      <c r="AW49" s="97">
        <f ca="1">SUM(AW47:AW48)</f>
        <v>-1025979.4614987555</v>
      </c>
      <c r="AX49" s="98">
        <f ca="1">SUM(AX47:AX48)</f>
        <v>-1025979.4614987555</v>
      </c>
      <c r="AY49" s="97">
        <f>SUM(AY47:AY48)</f>
        <v>14819520.949282875</v>
      </c>
    </row>
    <row r="50" spans="2:51" x14ac:dyDescent="0.2">
      <c r="AL50" s="88"/>
      <c r="AX50" s="88"/>
    </row>
    <row r="51" spans="2:51" x14ac:dyDescent="0.2">
      <c r="B51" s="75" t="s">
        <v>92</v>
      </c>
      <c r="D51" s="90">
        <f>C53</f>
        <v>2387044.7383099115</v>
      </c>
      <c r="E51" s="90">
        <f t="shared" ref="E51:AL51" si="40">D53</f>
        <v>2347532.2452263841</v>
      </c>
      <c r="F51" s="90">
        <f t="shared" si="40"/>
        <v>2703909.0520933885</v>
      </c>
      <c r="G51" s="90">
        <f t="shared" si="40"/>
        <v>2462899.4698457532</v>
      </c>
      <c r="H51" s="90">
        <f t="shared" si="40"/>
        <v>2260606.6708247988</v>
      </c>
      <c r="I51" s="90">
        <f t="shared" si="40"/>
        <v>2153664.7814497859</v>
      </c>
      <c r="J51" s="90">
        <f t="shared" si="40"/>
        <v>2054208.8257376936</v>
      </c>
      <c r="K51" s="90">
        <f t="shared" si="40"/>
        <v>2299634.0109588988</v>
      </c>
      <c r="L51" s="90">
        <f t="shared" si="40"/>
        <v>2372453.7742266008</v>
      </c>
      <c r="M51" s="90">
        <f t="shared" si="40"/>
        <v>3519725.2272521928</v>
      </c>
      <c r="N51" s="90">
        <f t="shared" si="40"/>
        <v>3444595.2361762468</v>
      </c>
      <c r="O51" s="90">
        <f t="shared" si="40"/>
        <v>3328659.015364029</v>
      </c>
      <c r="P51" s="90">
        <f t="shared" si="40"/>
        <v>3179450.6311426717</v>
      </c>
      <c r="Q51" s="90">
        <f t="shared" si="40"/>
        <v>2507413.1835032669</v>
      </c>
      <c r="R51" s="90">
        <f t="shared" si="40"/>
        <v>2370694.1148547023</v>
      </c>
      <c r="S51" s="90">
        <f t="shared" si="40"/>
        <v>2116033.3019698206</v>
      </c>
      <c r="T51" s="90">
        <f t="shared" si="40"/>
        <v>1690864.3246298616</v>
      </c>
      <c r="U51" s="90">
        <f t="shared" si="40"/>
        <v>2322322.4666842436</v>
      </c>
      <c r="V51" s="90">
        <f t="shared" si="40"/>
        <v>16412339.577809524</v>
      </c>
      <c r="W51" s="90">
        <f t="shared" si="40"/>
        <v>15688823.535111262</v>
      </c>
      <c r="X51" s="90">
        <f t="shared" si="40"/>
        <v>15328047.076327363</v>
      </c>
      <c r="Y51" s="90">
        <f t="shared" si="40"/>
        <v>14957208.562512744</v>
      </c>
      <c r="Z51" s="90">
        <f t="shared" si="40"/>
        <v>14733709.210590104</v>
      </c>
      <c r="AA51" s="90">
        <f t="shared" si="40"/>
        <v>13794874.415568298</v>
      </c>
      <c r="AB51" s="90">
        <f t="shared" si="40"/>
        <v>13754919.106503122</v>
      </c>
      <c r="AC51" s="90">
        <f t="shared" si="40"/>
        <v>13469424.582058774</v>
      </c>
      <c r="AD51" s="90">
        <f t="shared" si="40"/>
        <v>12667610.973222209</v>
      </c>
      <c r="AE51" s="90">
        <f t="shared" si="40"/>
        <v>12526831.819777925</v>
      </c>
      <c r="AF51" s="90">
        <f t="shared" si="40"/>
        <v>11791239.060166467</v>
      </c>
      <c r="AG51" s="90">
        <f t="shared" si="40"/>
        <v>10576119.662637528</v>
      </c>
      <c r="AH51" s="90">
        <f t="shared" si="40"/>
        <v>9928109.2881462872</v>
      </c>
      <c r="AI51" s="90">
        <f t="shared" si="40"/>
        <v>9237802.5985607114</v>
      </c>
      <c r="AJ51" s="90">
        <f t="shared" si="40"/>
        <v>8915850.4077114183</v>
      </c>
      <c r="AK51" s="90">
        <f t="shared" si="40"/>
        <v>8492035.0309745409</v>
      </c>
      <c r="AL51" s="91">
        <f t="shared" si="40"/>
        <v>8722946.7844470963</v>
      </c>
      <c r="AN51" s="90">
        <f>N53</f>
        <v>3328659.015364029</v>
      </c>
      <c r="AO51" s="90">
        <f t="shared" ref="AO51:AU51" si="41">AN53</f>
        <v>2370694.1148547018</v>
      </c>
      <c r="AP51" s="90">
        <f t="shared" si="41"/>
        <v>2322322.4666842427</v>
      </c>
      <c r="AQ51" s="90">
        <f t="shared" si="41"/>
        <v>15328047.076327361</v>
      </c>
      <c r="AR51" s="90">
        <f t="shared" si="41"/>
        <v>13794874.415568296</v>
      </c>
      <c r="AS51" s="90">
        <f t="shared" si="41"/>
        <v>12667610.973222209</v>
      </c>
      <c r="AT51" s="90">
        <f t="shared" si="41"/>
        <v>10576119.66263753</v>
      </c>
      <c r="AU51" s="90">
        <f t="shared" si="41"/>
        <v>8915850.4077114202</v>
      </c>
      <c r="AW51" s="90">
        <f>Z53</f>
        <v>13794874.415568298</v>
      </c>
      <c r="AX51" s="91">
        <f>Z53</f>
        <v>13794874.415568298</v>
      </c>
      <c r="AY51" s="90">
        <f>N53</f>
        <v>3328659.015364029</v>
      </c>
    </row>
    <row r="52" spans="2:51" x14ac:dyDescent="0.2">
      <c r="B52" s="75" t="s">
        <v>93</v>
      </c>
      <c r="C52" s="90"/>
      <c r="D52" s="92">
        <f t="shared" ref="D52:AL52" si="42">+D42+D45+D49</f>
        <v>-39512.493083527428</v>
      </c>
      <c r="E52" s="92">
        <f t="shared" si="42"/>
        <v>356376.80686700426</v>
      </c>
      <c r="F52" s="92">
        <f t="shared" si="42"/>
        <v>-241009.58224763552</v>
      </c>
      <c r="G52" s="92">
        <f t="shared" si="42"/>
        <v>-202292.79902095423</v>
      </c>
      <c r="H52" s="92">
        <f t="shared" si="42"/>
        <v>-106941.88937501289</v>
      </c>
      <c r="I52" s="92">
        <f t="shared" si="42"/>
        <v>-99455.955712092342</v>
      </c>
      <c r="J52" s="92">
        <f t="shared" si="42"/>
        <v>245425.18522120541</v>
      </c>
      <c r="K52" s="92">
        <f t="shared" si="42"/>
        <v>72819.763267701783</v>
      </c>
      <c r="L52" s="92">
        <f t="shared" si="42"/>
        <v>1147271.453025592</v>
      </c>
      <c r="M52" s="92">
        <f t="shared" si="42"/>
        <v>-75129.991075946149</v>
      </c>
      <c r="N52" s="92">
        <f t="shared" si="42"/>
        <v>-115936.2208122178</v>
      </c>
      <c r="O52" s="92">
        <f t="shared" si="42"/>
        <v>-149208.38422135741</v>
      </c>
      <c r="P52" s="92">
        <f t="shared" si="42"/>
        <v>-672037.4476394048</v>
      </c>
      <c r="Q52" s="92">
        <f t="shared" si="42"/>
        <v>-136719.0686485648</v>
      </c>
      <c r="R52" s="92">
        <f t="shared" si="42"/>
        <v>-254660.81288488169</v>
      </c>
      <c r="S52" s="92">
        <f t="shared" si="42"/>
        <v>-425168.97733995906</v>
      </c>
      <c r="T52" s="92">
        <f t="shared" si="42"/>
        <v>631458.14205438201</v>
      </c>
      <c r="U52" s="92">
        <f t="shared" si="42"/>
        <v>14090017.111125281</v>
      </c>
      <c r="V52" s="92">
        <f t="shared" si="42"/>
        <v>-723516.04269826168</v>
      </c>
      <c r="W52" s="92">
        <f t="shared" si="42"/>
        <v>-360776.45878389932</v>
      </c>
      <c r="X52" s="92">
        <f t="shared" si="42"/>
        <v>-370838.51381461829</v>
      </c>
      <c r="Y52" s="92">
        <f t="shared" si="42"/>
        <v>-223499.35192264093</v>
      </c>
      <c r="Z52" s="92">
        <f t="shared" si="42"/>
        <v>-938834.79502180638</v>
      </c>
      <c r="AA52" s="92">
        <f t="shared" si="42"/>
        <v>-39955.309065175694</v>
      </c>
      <c r="AB52" s="92">
        <f t="shared" si="42"/>
        <v>-285494.52444434667</v>
      </c>
      <c r="AC52" s="92">
        <f t="shared" si="42"/>
        <v>-801813.60883656493</v>
      </c>
      <c r="AD52" s="92">
        <f t="shared" si="42"/>
        <v>-140779.15344428399</v>
      </c>
      <c r="AE52" s="92">
        <f t="shared" si="42"/>
        <v>-735592.75961145689</v>
      </c>
      <c r="AF52" s="92">
        <f t="shared" si="42"/>
        <v>-1215119.3975289389</v>
      </c>
      <c r="AG52" s="92">
        <f t="shared" si="42"/>
        <v>-648010.3744912406</v>
      </c>
      <c r="AH52" s="92">
        <f t="shared" si="42"/>
        <v>-690306.68958557607</v>
      </c>
      <c r="AI52" s="92">
        <f t="shared" si="42"/>
        <v>-321952.19084929273</v>
      </c>
      <c r="AJ52" s="92">
        <f t="shared" si="42"/>
        <v>-423815.37673687661</v>
      </c>
      <c r="AK52" s="92">
        <f t="shared" si="42"/>
        <v>230911.75347255636</v>
      </c>
      <c r="AL52" s="94">
        <f t="shared" si="42"/>
        <v>-647293.96139186039</v>
      </c>
      <c r="AN52" s="101">
        <f>+AN42+AN45+AN49</f>
        <v>-957964.90050932707</v>
      </c>
      <c r="AO52" s="101">
        <f t="shared" ref="AO52" si="43">+AO42+AO45+AO49</f>
        <v>-48371.648170459084</v>
      </c>
      <c r="AP52" s="101">
        <f>+AP42+AP45+AP49</f>
        <v>13005724.609643118</v>
      </c>
      <c r="AQ52" s="101">
        <f>+AQ42+AQ45+AQ49</f>
        <v>-1533172.6607590655</v>
      </c>
      <c r="AR52" s="101">
        <f>SUMIFS($AA52:$AM52,$AA$37:$AM$37,AR$37)</f>
        <v>-1127263.4423460872</v>
      </c>
      <c r="AS52" s="101">
        <f>SUMIFS($AA52:$AM52,$AA$37:$AM$37,AS$37)</f>
        <v>-2091491.3105846797</v>
      </c>
      <c r="AT52" s="101">
        <f>SUMIFS($AA52:$AM52,$AA$37:$AM$37,AT$37)</f>
        <v>-1660269.2549261095</v>
      </c>
      <c r="AU52" s="101">
        <f>SUMIFS($AA52:$AM52,$AA$37:$AM$37,AU$37)</f>
        <v>-840197.58465618058</v>
      </c>
      <c r="AW52" s="92">
        <f t="shared" ref="AW52" ca="1" si="44">+AW42+AW45+AW49</f>
        <v>-5719221.5925130565</v>
      </c>
      <c r="AX52" s="91">
        <f ca="1">+SUM(OFFSET(INDEX($B52:$AM52,MATCH(AX$38,$B$38:$AM$38,0)),,,,-12))</f>
        <v>-5719221.5925130574</v>
      </c>
      <c r="AY52" s="92">
        <f>SUM(O52:Z52)</f>
        <v>10466215.400204269</v>
      </c>
    </row>
    <row r="53" spans="2:51" x14ac:dyDescent="0.2">
      <c r="B53" s="95" t="s">
        <v>94</v>
      </c>
      <c r="C53" s="97">
        <f>C12</f>
        <v>2387044.7383099115</v>
      </c>
      <c r="D53" s="97">
        <f>SUM(D51:D52)</f>
        <v>2347532.2452263841</v>
      </c>
      <c r="E53" s="97">
        <f t="shared" ref="E53:AL53" si="45">SUM(E51:E52)</f>
        <v>2703909.0520933885</v>
      </c>
      <c r="F53" s="97">
        <f t="shared" si="45"/>
        <v>2462899.4698457532</v>
      </c>
      <c r="G53" s="97">
        <f t="shared" si="45"/>
        <v>2260606.6708247988</v>
      </c>
      <c r="H53" s="97">
        <f t="shared" si="45"/>
        <v>2153664.7814497859</v>
      </c>
      <c r="I53" s="97">
        <f t="shared" si="45"/>
        <v>2054208.8257376936</v>
      </c>
      <c r="J53" s="97">
        <f t="shared" si="45"/>
        <v>2299634.0109588988</v>
      </c>
      <c r="K53" s="97">
        <f t="shared" si="45"/>
        <v>2372453.7742266008</v>
      </c>
      <c r="L53" s="97">
        <f t="shared" si="45"/>
        <v>3519725.2272521928</v>
      </c>
      <c r="M53" s="97">
        <f t="shared" si="45"/>
        <v>3444595.2361762468</v>
      </c>
      <c r="N53" s="97">
        <f t="shared" si="45"/>
        <v>3328659.015364029</v>
      </c>
      <c r="O53" s="97">
        <f t="shared" si="45"/>
        <v>3179450.6311426717</v>
      </c>
      <c r="P53" s="97">
        <f t="shared" si="45"/>
        <v>2507413.1835032669</v>
      </c>
      <c r="Q53" s="97">
        <f t="shared" si="45"/>
        <v>2370694.1148547023</v>
      </c>
      <c r="R53" s="97">
        <f t="shared" si="45"/>
        <v>2116033.3019698206</v>
      </c>
      <c r="S53" s="97">
        <f t="shared" si="45"/>
        <v>1690864.3246298616</v>
      </c>
      <c r="T53" s="97">
        <f t="shared" si="45"/>
        <v>2322322.4666842436</v>
      </c>
      <c r="U53" s="97">
        <f t="shared" si="45"/>
        <v>16412339.577809524</v>
      </c>
      <c r="V53" s="97">
        <f t="shared" si="45"/>
        <v>15688823.535111262</v>
      </c>
      <c r="W53" s="97">
        <f t="shared" si="45"/>
        <v>15328047.076327363</v>
      </c>
      <c r="X53" s="97">
        <f t="shared" si="45"/>
        <v>14957208.562512744</v>
      </c>
      <c r="Y53" s="97">
        <f t="shared" si="45"/>
        <v>14733709.210590104</v>
      </c>
      <c r="Z53" s="97">
        <f t="shared" si="45"/>
        <v>13794874.415568298</v>
      </c>
      <c r="AA53" s="97">
        <f t="shared" si="45"/>
        <v>13754919.106503122</v>
      </c>
      <c r="AB53" s="97">
        <f t="shared" si="45"/>
        <v>13469424.582058774</v>
      </c>
      <c r="AC53" s="97">
        <f t="shared" si="45"/>
        <v>12667610.973222209</v>
      </c>
      <c r="AD53" s="97">
        <f t="shared" si="45"/>
        <v>12526831.819777925</v>
      </c>
      <c r="AE53" s="97">
        <f t="shared" si="45"/>
        <v>11791239.060166467</v>
      </c>
      <c r="AF53" s="97">
        <f t="shared" si="45"/>
        <v>10576119.662637528</v>
      </c>
      <c r="AG53" s="97">
        <f t="shared" si="45"/>
        <v>9928109.2881462872</v>
      </c>
      <c r="AH53" s="97">
        <f t="shared" si="45"/>
        <v>9237802.5985607114</v>
      </c>
      <c r="AI53" s="97">
        <f t="shared" si="45"/>
        <v>8915850.4077114183</v>
      </c>
      <c r="AJ53" s="97">
        <f t="shared" si="45"/>
        <v>8492035.0309745409</v>
      </c>
      <c r="AK53" s="97">
        <f t="shared" si="45"/>
        <v>8722946.7844470963</v>
      </c>
      <c r="AL53" s="98">
        <f t="shared" si="45"/>
        <v>8075652.8230552357</v>
      </c>
      <c r="AN53" s="97">
        <f>SUM(AN51:AN52)</f>
        <v>2370694.1148547018</v>
      </c>
      <c r="AO53" s="97">
        <f t="shared" ref="AO53:AR53" si="46">SUM(AO51:AO52)</f>
        <v>2322322.4666842427</v>
      </c>
      <c r="AP53" s="97">
        <f t="shared" si="46"/>
        <v>15328047.076327361</v>
      </c>
      <c r="AQ53" s="97">
        <f t="shared" si="46"/>
        <v>13794874.415568296</v>
      </c>
      <c r="AR53" s="97">
        <f t="shared" si="46"/>
        <v>12667610.973222209</v>
      </c>
      <c r="AS53" s="97">
        <f>SUM(AS51:AS52)</f>
        <v>10576119.66263753</v>
      </c>
      <c r="AT53" s="97">
        <f>SUM(AT51:AT52)</f>
        <v>8915850.4077114202</v>
      </c>
      <c r="AU53" s="97">
        <f>SUM(AU51:AU52)</f>
        <v>8075652.8230552394</v>
      </c>
      <c r="AW53" s="97">
        <f ca="1">SUM(AW51:AW52)</f>
        <v>8075652.8230552413</v>
      </c>
      <c r="AX53" s="98">
        <f ca="1">SUM(AX51:AX52)</f>
        <v>8075652.8230552403</v>
      </c>
      <c r="AY53" s="97">
        <f>SUM(AY51:AY52)</f>
        <v>13794874.415568298</v>
      </c>
    </row>
    <row r="54" spans="2:51" x14ac:dyDescent="0.2">
      <c r="AL54" s="88"/>
    </row>
    <row r="55" spans="2:51" ht="12.75" thickBot="1" x14ac:dyDescent="0.25">
      <c r="B55" s="77" t="s">
        <v>95</v>
      </c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102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</row>
    <row r="56" spans="2:51" s="103" customFormat="1" x14ac:dyDescent="0.2">
      <c r="B56" s="103" t="s">
        <v>64</v>
      </c>
      <c r="C56" s="103">
        <f>C17-'Cons TrioMobil | Monthly'!AM151</f>
        <v>0</v>
      </c>
      <c r="D56" s="103">
        <f>D17-'Cons TrioMobil | Monthly'!AN151</f>
        <v>0</v>
      </c>
      <c r="E56" s="103">
        <f>E17-'Cons TrioMobil | Monthly'!AO151</f>
        <v>0</v>
      </c>
      <c r="F56" s="103">
        <f>F17-'Cons TrioMobil | Monthly'!AP151</f>
        <v>0</v>
      </c>
      <c r="G56" s="103">
        <f>G17-'Cons TrioMobil | Monthly'!AQ151</f>
        <v>0</v>
      </c>
      <c r="H56" s="103">
        <f>H17-'Cons TrioMobil | Monthly'!AR151</f>
        <v>0</v>
      </c>
      <c r="I56" s="103">
        <f>I17-'Cons TrioMobil | Monthly'!AS151</f>
        <v>0</v>
      </c>
      <c r="J56" s="103">
        <f>J17-'Cons TrioMobil | Monthly'!AT151</f>
        <v>0</v>
      </c>
      <c r="K56" s="103">
        <f>K17-'Cons TrioMobil | Monthly'!AU151</f>
        <v>0</v>
      </c>
      <c r="L56" s="103">
        <f>L17-'Cons TrioMobil | Monthly'!AV151</f>
        <v>0</v>
      </c>
      <c r="M56" s="103">
        <f>M17-'Cons TrioMobil | Monthly'!AW151</f>
        <v>0</v>
      </c>
      <c r="N56" s="103">
        <f>N17-'Cons TrioMobil | Monthly'!AX151</f>
        <v>0</v>
      </c>
      <c r="O56" s="103">
        <f>O17-'Cons TrioMobil | Monthly'!AY151</f>
        <v>0</v>
      </c>
      <c r="P56" s="103">
        <f>P17-'Cons TrioMobil | Monthly'!AZ151</f>
        <v>0</v>
      </c>
      <c r="Q56" s="103">
        <f>Q17-'Cons TrioMobil | Monthly'!BA151</f>
        <v>0</v>
      </c>
      <c r="R56" s="103">
        <f>R17-'Cons TrioMobil | Monthly'!BB151</f>
        <v>0</v>
      </c>
      <c r="S56" s="103">
        <f>S17-'Cons TrioMobil | Monthly'!BC151</f>
        <v>0</v>
      </c>
      <c r="T56" s="103">
        <f>T17-'Cons TrioMobil | Monthly'!BD151</f>
        <v>0</v>
      </c>
      <c r="U56" s="103">
        <f>U17-'Cons TrioMobil | Monthly'!BE151</f>
        <v>0</v>
      </c>
      <c r="V56" s="103">
        <f>V17-'Cons TrioMobil | Monthly'!BF151</f>
        <v>0</v>
      </c>
      <c r="W56" s="103">
        <f>W17-'Cons TrioMobil | Monthly'!BG151</f>
        <v>0</v>
      </c>
      <c r="X56" s="103">
        <f>X17-'Cons TrioMobil | Monthly'!BH151</f>
        <v>0</v>
      </c>
      <c r="Y56" s="103">
        <f>Y17-'Cons TrioMobil | Monthly'!BI151</f>
        <v>0</v>
      </c>
      <c r="Z56" s="103">
        <f>Z17-'Cons TrioMobil | Monthly'!BJ151</f>
        <v>0</v>
      </c>
      <c r="AA56" s="103">
        <f>AA17-'Cons TrioMobil | Monthly'!BK151</f>
        <v>0</v>
      </c>
      <c r="AB56" s="103">
        <f>AB17-'Cons TrioMobil | Monthly'!BL151</f>
        <v>0</v>
      </c>
      <c r="AC56" s="103">
        <f>AC17-'Cons TrioMobil | Monthly'!BM151</f>
        <v>0</v>
      </c>
      <c r="AD56" s="103">
        <f>AD17-'Cons TrioMobil | Monthly'!BN151</f>
        <v>0</v>
      </c>
      <c r="AE56" s="103">
        <f>AE17-'Cons TrioMobil | Monthly'!BO151</f>
        <v>0</v>
      </c>
      <c r="AF56" s="103">
        <f>AF17-'Cons TrioMobil | Monthly'!BP151</f>
        <v>0</v>
      </c>
      <c r="AG56" s="103">
        <f>AG17-'Cons TrioMobil | Monthly'!BQ151</f>
        <v>0</v>
      </c>
      <c r="AH56" s="103">
        <f>AH17-'Cons TrioMobil | Monthly'!BR151</f>
        <v>0</v>
      </c>
      <c r="AI56" s="103">
        <f>AI17-'Cons TrioMobil | Monthly'!BS151</f>
        <v>0</v>
      </c>
      <c r="AJ56" s="103">
        <f>AJ17-'Cons TrioMobil | Monthly'!BT151</f>
        <v>0</v>
      </c>
      <c r="AK56" s="103">
        <f>AK17-'Cons TrioMobil | Monthly'!BU151</f>
        <v>0</v>
      </c>
      <c r="AL56" s="104">
        <f>AL17-'Cons TrioMobil | Monthly'!BV151</f>
        <v>0</v>
      </c>
      <c r="AN56" s="103">
        <f>INDEX($C17:$Z17,MATCH(AN$9,$C$9:$Z$9,0))-AN17</f>
        <v>0</v>
      </c>
      <c r="AO56" s="103">
        <f>INDEX($C17:$Z17,MATCH(AO$9,$C$9:$Z$9,0))-AO17</f>
        <v>0</v>
      </c>
      <c r="AP56" s="103">
        <f>INDEX($C17:$Z17,MATCH(AP$9,$C$9:$Z$9,0))-AP17</f>
        <v>0</v>
      </c>
      <c r="AQ56" s="103">
        <f>INDEX($C17:$Z17,MATCH(AQ$9,$C$9:$Z$9,0))-AQ17</f>
        <v>0</v>
      </c>
      <c r="AR56" s="103">
        <f t="shared" ref="AR56:AU58" si="47">INDEX($C17:$AM17,MATCH(AR$9,$C$9:$AM$9,0))-AR17</f>
        <v>0</v>
      </c>
      <c r="AS56" s="103">
        <f t="shared" si="47"/>
        <v>0</v>
      </c>
      <c r="AT56" s="103">
        <f t="shared" si="47"/>
        <v>0</v>
      </c>
      <c r="AU56" s="103">
        <f t="shared" si="47"/>
        <v>0</v>
      </c>
      <c r="AW56" s="103">
        <f>INDEX($C17:$AM17,MATCH(AW$9,$C$9:$AM$9,0))-AW17</f>
        <v>0</v>
      </c>
      <c r="AX56" s="103">
        <f>INDEX($C17:$AM17,MATCH(AX$9,$C$9:$AM$9,0))-AX17</f>
        <v>0</v>
      </c>
      <c r="AY56" s="103">
        <f>INDEX($C17:$Z17,MATCH(AY$9,$C$9:$Z$9,0))-AY17</f>
        <v>0</v>
      </c>
    </row>
    <row r="57" spans="2:51" s="103" customFormat="1" x14ac:dyDescent="0.2">
      <c r="B57" s="103" t="s">
        <v>71</v>
      </c>
      <c r="C57" s="103">
        <f>C24-'Cons TrioMobil | Monthly'!AM167</f>
        <v>0</v>
      </c>
      <c r="D57" s="103">
        <f>D24-'Cons TrioMobil | Monthly'!AN167</f>
        <v>0</v>
      </c>
      <c r="E57" s="103">
        <f>E24-'Cons TrioMobil | Monthly'!AO167</f>
        <v>0</v>
      </c>
      <c r="F57" s="103">
        <f>F24-'Cons TrioMobil | Monthly'!AP167</f>
        <v>0</v>
      </c>
      <c r="G57" s="103">
        <f>G24-'Cons TrioMobil | Monthly'!AQ167</f>
        <v>0</v>
      </c>
      <c r="H57" s="103">
        <f>H24-'Cons TrioMobil | Monthly'!AR167</f>
        <v>0</v>
      </c>
      <c r="I57" s="103">
        <f>I24-'Cons TrioMobil | Monthly'!AS167</f>
        <v>0</v>
      </c>
      <c r="J57" s="103">
        <f>J24-'Cons TrioMobil | Monthly'!AT167</f>
        <v>0</v>
      </c>
      <c r="K57" s="103">
        <f>K24-'Cons TrioMobil | Monthly'!AU167</f>
        <v>0</v>
      </c>
      <c r="L57" s="103">
        <f>L24-'Cons TrioMobil | Monthly'!AV167</f>
        <v>0</v>
      </c>
      <c r="M57" s="103">
        <f>M24-'Cons TrioMobil | Monthly'!AW167</f>
        <v>0</v>
      </c>
      <c r="N57" s="103">
        <f>N24-'Cons TrioMobil | Monthly'!AX167</f>
        <v>0</v>
      </c>
      <c r="O57" s="103">
        <f>O24-'Cons TrioMobil | Monthly'!AY167</f>
        <v>0</v>
      </c>
      <c r="P57" s="103">
        <f>P24-'Cons TrioMobil | Monthly'!AZ167</f>
        <v>0</v>
      </c>
      <c r="Q57" s="103">
        <f>Q24-'Cons TrioMobil | Monthly'!BA167</f>
        <v>0</v>
      </c>
      <c r="R57" s="103">
        <f>R24-'Cons TrioMobil | Monthly'!BB167</f>
        <v>0</v>
      </c>
      <c r="S57" s="103">
        <f>S24-'Cons TrioMobil | Monthly'!BC167</f>
        <v>0</v>
      </c>
      <c r="T57" s="103">
        <f>T24-'Cons TrioMobil | Monthly'!BD167</f>
        <v>0</v>
      </c>
      <c r="U57" s="103">
        <f>U24-'Cons TrioMobil | Monthly'!BE167</f>
        <v>0</v>
      </c>
      <c r="V57" s="103">
        <f>V24-'Cons TrioMobil | Monthly'!BF167</f>
        <v>0</v>
      </c>
      <c r="W57" s="103">
        <f>W24-'Cons TrioMobil | Monthly'!BG167</f>
        <v>0</v>
      </c>
      <c r="X57" s="103">
        <f>X24-'Cons TrioMobil | Monthly'!BH167</f>
        <v>0</v>
      </c>
      <c r="Y57" s="103">
        <f>Y24-'Cons TrioMobil | Monthly'!BI167</f>
        <v>0</v>
      </c>
      <c r="Z57" s="103">
        <f>Z24-'Cons TrioMobil | Monthly'!BJ167</f>
        <v>0</v>
      </c>
      <c r="AA57" s="103">
        <f>AA24-'Cons TrioMobil | Monthly'!BK167</f>
        <v>0</v>
      </c>
      <c r="AB57" s="103">
        <f>AB24-'Cons TrioMobil | Monthly'!BL167</f>
        <v>0</v>
      </c>
      <c r="AC57" s="103">
        <f>AC24-'Cons TrioMobil | Monthly'!BM167</f>
        <v>0</v>
      </c>
      <c r="AD57" s="103">
        <f>AD24-'Cons TrioMobil | Monthly'!BN167</f>
        <v>0</v>
      </c>
      <c r="AE57" s="103">
        <f>AE24-'Cons TrioMobil | Monthly'!BO167</f>
        <v>0</v>
      </c>
      <c r="AF57" s="103">
        <f>AF24-'Cons TrioMobil | Monthly'!BP167</f>
        <v>0</v>
      </c>
      <c r="AG57" s="103">
        <f>AG24-'Cons TrioMobil | Monthly'!BQ167</f>
        <v>0</v>
      </c>
      <c r="AH57" s="103">
        <f>AH24-'Cons TrioMobil | Monthly'!BR167</f>
        <v>0</v>
      </c>
      <c r="AI57" s="103">
        <f>AI24-'Cons TrioMobil | Monthly'!BS167</f>
        <v>0</v>
      </c>
      <c r="AJ57" s="103">
        <f>AJ24-'Cons TrioMobil | Monthly'!BT167</f>
        <v>0</v>
      </c>
      <c r="AK57" s="103">
        <f>AK24-'Cons TrioMobil | Monthly'!BU167</f>
        <v>0</v>
      </c>
      <c r="AL57" s="104">
        <f>AL24-'Cons TrioMobil | Monthly'!BV167</f>
        <v>0</v>
      </c>
      <c r="AN57" s="103">
        <f>INDEX($C24:$Z24,MATCH(AN$9,$C$9:$Z$9,0))-AN24</f>
        <v>0</v>
      </c>
      <c r="AO57" s="103">
        <f>INDEX($C24:$Z24,MATCH(AO$9,$C$9:$Z$9,0))-AO24</f>
        <v>0</v>
      </c>
      <c r="AP57" s="103">
        <f>INDEX($C24:$Z24,MATCH(AP$9,$C$9:$Z$9,0))-AP24</f>
        <v>0</v>
      </c>
      <c r="AQ57" s="103">
        <f>INDEX($C24:$Z24,MATCH(AQ$9,$C$9:$Z$9,0))-AQ24</f>
        <v>0</v>
      </c>
      <c r="AR57" s="103">
        <f t="shared" si="47"/>
        <v>0</v>
      </c>
      <c r="AS57" s="103">
        <f t="shared" si="47"/>
        <v>0</v>
      </c>
      <c r="AT57" s="103">
        <f t="shared" si="47"/>
        <v>0</v>
      </c>
      <c r="AU57" s="103">
        <f t="shared" si="47"/>
        <v>0</v>
      </c>
      <c r="AW57" s="103">
        <f>INDEX($C24:$AM24,MATCH(AW$9,$C$9:$AM$9,0))-AW24</f>
        <v>0</v>
      </c>
      <c r="AX57" s="103">
        <f>INDEX($C24:$AM24,MATCH(AX$9,$C$9:$AM$9,0))-AX24</f>
        <v>0</v>
      </c>
      <c r="AY57" s="103">
        <f t="shared" ref="AY57" si="48">INDEX($C24:$Z24,MATCH(AY$9,$C$9:$Z$9,0))-AY24</f>
        <v>0</v>
      </c>
    </row>
    <row r="58" spans="2:51" s="103" customFormat="1" x14ac:dyDescent="0.2">
      <c r="B58" s="103" t="s">
        <v>76</v>
      </c>
      <c r="C58" s="103" t="e">
        <f>C27-'Cons TrioMobil | Monthly'!#REF!</f>
        <v>#REF!</v>
      </c>
      <c r="D58" s="103" t="e">
        <f>D27-'Cons TrioMobil | Monthly'!#REF!</f>
        <v>#REF!</v>
      </c>
      <c r="E58" s="103" t="e">
        <f>E27-'Cons TrioMobil | Monthly'!#REF!</f>
        <v>#REF!</v>
      </c>
      <c r="F58" s="103" t="e">
        <f>F27-'Cons TrioMobil | Monthly'!#REF!</f>
        <v>#REF!</v>
      </c>
      <c r="G58" s="103" t="e">
        <f>G27-'Cons TrioMobil | Monthly'!#REF!</f>
        <v>#REF!</v>
      </c>
      <c r="H58" s="103" t="e">
        <f>H27-'Cons TrioMobil | Monthly'!#REF!</f>
        <v>#REF!</v>
      </c>
      <c r="I58" s="103" t="e">
        <f>I27-'Cons TrioMobil | Monthly'!#REF!</f>
        <v>#REF!</v>
      </c>
      <c r="J58" s="103" t="e">
        <f>J27-'Cons TrioMobil | Monthly'!#REF!</f>
        <v>#REF!</v>
      </c>
      <c r="K58" s="103" t="e">
        <f>K27-'Cons TrioMobil | Monthly'!#REF!</f>
        <v>#REF!</v>
      </c>
      <c r="L58" s="103" t="e">
        <f>L27-'Cons TrioMobil | Monthly'!#REF!</f>
        <v>#REF!</v>
      </c>
      <c r="M58" s="103" t="e">
        <f>M27-'Cons TrioMobil | Monthly'!#REF!</f>
        <v>#REF!</v>
      </c>
      <c r="N58" s="103" t="e">
        <f>N27-'Cons TrioMobil | Monthly'!#REF!</f>
        <v>#REF!</v>
      </c>
      <c r="O58" s="103" t="e">
        <f>O27-'Cons TrioMobil | Monthly'!#REF!</f>
        <v>#REF!</v>
      </c>
      <c r="P58" s="103" t="e">
        <f>P27-'Cons TrioMobil | Monthly'!#REF!</f>
        <v>#REF!</v>
      </c>
      <c r="Q58" s="103" t="e">
        <f>Q27-'Cons TrioMobil | Monthly'!#REF!</f>
        <v>#REF!</v>
      </c>
      <c r="R58" s="103" t="e">
        <f>R27-'Cons TrioMobil | Monthly'!#REF!</f>
        <v>#REF!</v>
      </c>
      <c r="S58" s="103" t="e">
        <f>S27-'Cons TrioMobil | Monthly'!#REF!</f>
        <v>#REF!</v>
      </c>
      <c r="T58" s="103" t="e">
        <f>T27-'Cons TrioMobil | Monthly'!#REF!</f>
        <v>#REF!</v>
      </c>
      <c r="U58" s="103" t="e">
        <f>U27-'Cons TrioMobil | Monthly'!#REF!</f>
        <v>#REF!</v>
      </c>
      <c r="V58" s="103" t="e">
        <f>V27-'Cons TrioMobil | Monthly'!#REF!</f>
        <v>#REF!</v>
      </c>
      <c r="W58" s="103" t="e">
        <f>W27-'Cons TrioMobil | Monthly'!#REF!</f>
        <v>#REF!</v>
      </c>
      <c r="X58" s="103" t="e">
        <f>X27-'Cons TrioMobil | Monthly'!#REF!</f>
        <v>#REF!</v>
      </c>
      <c r="Y58" s="103" t="e">
        <f>Y27-'Cons TrioMobil | Monthly'!#REF!</f>
        <v>#REF!</v>
      </c>
      <c r="Z58" s="103" t="e">
        <f>Z27-'Cons TrioMobil | Monthly'!#REF!</f>
        <v>#REF!</v>
      </c>
      <c r="AA58" s="103" t="e">
        <f>AA27-'Cons TrioMobil | Monthly'!#REF!</f>
        <v>#REF!</v>
      </c>
      <c r="AB58" s="103" t="e">
        <f>AB27-'Cons TrioMobil | Monthly'!#REF!</f>
        <v>#REF!</v>
      </c>
      <c r="AC58" s="103" t="e">
        <f>AC27-'Cons TrioMobil | Monthly'!#REF!</f>
        <v>#REF!</v>
      </c>
      <c r="AD58" s="103" t="e">
        <f>AD27-'Cons TrioMobil | Monthly'!#REF!</f>
        <v>#REF!</v>
      </c>
      <c r="AE58" s="103" t="e">
        <f>AE27-'Cons TrioMobil | Monthly'!#REF!</f>
        <v>#REF!</v>
      </c>
      <c r="AF58" s="103" t="e">
        <f>AF27-'Cons TrioMobil | Monthly'!#REF!</f>
        <v>#REF!</v>
      </c>
      <c r="AG58" s="103" t="e">
        <f>AG27-'Cons TrioMobil | Monthly'!#REF!</f>
        <v>#REF!</v>
      </c>
      <c r="AH58" s="103" t="e">
        <f>AH27-'Cons TrioMobil | Monthly'!#REF!</f>
        <v>#REF!</v>
      </c>
      <c r="AI58" s="103" t="e">
        <f>AI27-'Cons TrioMobil | Monthly'!#REF!</f>
        <v>#REF!</v>
      </c>
      <c r="AJ58" s="103" t="e">
        <f>AJ27-'Cons TrioMobil | Monthly'!#REF!</f>
        <v>#REF!</v>
      </c>
      <c r="AK58" s="103" t="e">
        <f>AK27-'Cons TrioMobil | Monthly'!#REF!</f>
        <v>#REF!</v>
      </c>
      <c r="AL58" s="104" t="e">
        <f>AL27-'Cons TrioMobil | Monthly'!#REF!</f>
        <v>#REF!</v>
      </c>
      <c r="AN58" s="103" t="e">
        <f>INDEX($C27:$Z27,MATCH(AN$9,$C$9:$Z$9,0))-AN27</f>
        <v>#REF!</v>
      </c>
      <c r="AO58" s="103" t="e">
        <f t="shared" ref="AO58:AQ58" si="49">INDEX($C27:$Z27,MATCH(AO$9,$C$9:$Z$9,0))-AO27</f>
        <v>#REF!</v>
      </c>
      <c r="AP58" s="103" t="e">
        <f t="shared" si="49"/>
        <v>#REF!</v>
      </c>
      <c r="AQ58" s="103" t="e">
        <f t="shared" si="49"/>
        <v>#REF!</v>
      </c>
      <c r="AR58" s="103">
        <f t="shared" si="47"/>
        <v>0</v>
      </c>
      <c r="AS58" s="103">
        <f t="shared" si="47"/>
        <v>0</v>
      </c>
      <c r="AT58" s="103">
        <f t="shared" si="47"/>
        <v>0</v>
      </c>
      <c r="AU58" s="103">
        <f t="shared" si="47"/>
        <v>0</v>
      </c>
      <c r="AW58" s="103" t="e">
        <f>INDEX($C27:$AM27,MATCH(AW$9,$C$9:$AM$9,0))-AW27</f>
        <v>#REF!</v>
      </c>
      <c r="AX58" s="103" t="e">
        <f>INDEX($C27:$AM27,MATCH(AX$9,$C$9:$AM$9,0))-AX27</f>
        <v>#REF!</v>
      </c>
      <c r="AY58" s="103" t="e">
        <f t="shared" ref="AY58" si="50">INDEX($C27:$Z27,MATCH(AY$9,$C$9:$Z$9,0))-AY27</f>
        <v>#REF!</v>
      </c>
    </row>
    <row r="59" spans="2:51" x14ac:dyDescent="0.2">
      <c r="AL59" s="88"/>
    </row>
    <row r="60" spans="2:51" ht="12.75" thickBot="1" x14ac:dyDescent="0.25">
      <c r="B60" s="77" t="s">
        <v>96</v>
      </c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102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</row>
    <row r="61" spans="2:51" s="103" customFormat="1" x14ac:dyDescent="0.2">
      <c r="B61" s="103" t="s">
        <v>86</v>
      </c>
      <c r="C61" s="103">
        <f>C42-'Cons TrioMobil | Monthly'!AM202</f>
        <v>0</v>
      </c>
      <c r="D61" s="103">
        <f>D42-'Cons TrioMobil | Monthly'!AN202</f>
        <v>0</v>
      </c>
      <c r="E61" s="103">
        <f>E42-'Cons TrioMobil | Monthly'!AO202</f>
        <v>0</v>
      </c>
      <c r="F61" s="103">
        <f>F42-'Cons TrioMobil | Monthly'!AP202</f>
        <v>0</v>
      </c>
      <c r="G61" s="103">
        <f>G42-'Cons TrioMobil | Monthly'!AQ202</f>
        <v>0</v>
      </c>
      <c r="H61" s="103">
        <f>H42-'Cons TrioMobil | Monthly'!AR202</f>
        <v>0</v>
      </c>
      <c r="I61" s="103">
        <f>I42-'Cons TrioMobil | Monthly'!AS202</f>
        <v>0</v>
      </c>
      <c r="J61" s="103">
        <f>J42-'Cons TrioMobil | Monthly'!AT202</f>
        <v>0</v>
      </c>
      <c r="K61" s="103">
        <f>K42-'Cons TrioMobil | Monthly'!AU202</f>
        <v>0</v>
      </c>
      <c r="L61" s="103">
        <f>L42-'Cons TrioMobil | Monthly'!AV202</f>
        <v>0</v>
      </c>
      <c r="M61" s="103">
        <f>M42-'Cons TrioMobil | Monthly'!AW202</f>
        <v>-2.9103830456733704E-11</v>
      </c>
      <c r="N61" s="103">
        <f>N42-'Cons TrioMobil | Monthly'!AX202</f>
        <v>0</v>
      </c>
      <c r="O61" s="103">
        <f>O42-'Cons TrioMobil | Monthly'!AY202</f>
        <v>-2.9103830456733704E-11</v>
      </c>
      <c r="P61" s="103">
        <f>P42-'Cons TrioMobil | Monthly'!AZ202</f>
        <v>0</v>
      </c>
      <c r="Q61" s="103">
        <f>Q42-'Cons TrioMobil | Monthly'!BA202</f>
        <v>0</v>
      </c>
      <c r="R61" s="103">
        <f>R42-'Cons TrioMobil | Monthly'!BB202</f>
        <v>0</v>
      </c>
      <c r="S61" s="103">
        <f>S42-'Cons TrioMobil | Monthly'!BC202</f>
        <v>0</v>
      </c>
      <c r="T61" s="103">
        <f>T42-'Cons TrioMobil | Monthly'!BD202</f>
        <v>0</v>
      </c>
      <c r="U61" s="103">
        <f>U42-'Cons TrioMobil | Monthly'!BE202</f>
        <v>0</v>
      </c>
      <c r="V61" s="103">
        <f>V42-'Cons TrioMobil | Monthly'!BF202</f>
        <v>0</v>
      </c>
      <c r="W61" s="103">
        <f>W42-'Cons TrioMobil | Monthly'!BG202</f>
        <v>0</v>
      </c>
      <c r="X61" s="103">
        <f>X42-'Cons TrioMobil | Monthly'!BH202</f>
        <v>0</v>
      </c>
      <c r="Y61" s="103">
        <f>Y42-'Cons TrioMobil | Monthly'!BI202</f>
        <v>0</v>
      </c>
      <c r="Z61" s="103">
        <f>Z42-'Cons TrioMobil | Monthly'!BJ202</f>
        <v>0</v>
      </c>
      <c r="AA61" s="103">
        <f>AA42-'Cons TrioMobil | Monthly'!BK202</f>
        <v>0</v>
      </c>
      <c r="AB61" s="103">
        <f>AB42-'Cons TrioMobil | Monthly'!BL202</f>
        <v>0</v>
      </c>
      <c r="AC61" s="103">
        <f>AC42-'Cons TrioMobil | Monthly'!BM202</f>
        <v>0</v>
      </c>
      <c r="AD61" s="103">
        <f>AD42-'Cons TrioMobil | Monthly'!BN202</f>
        <v>0</v>
      </c>
      <c r="AE61" s="103">
        <f>AE42-'Cons TrioMobil | Monthly'!BO202</f>
        <v>0</v>
      </c>
      <c r="AF61" s="103">
        <f>AF42-'Cons TrioMobil | Monthly'!BP202</f>
        <v>0</v>
      </c>
      <c r="AG61" s="103">
        <f>AG42-'Cons TrioMobil | Monthly'!BQ202</f>
        <v>0</v>
      </c>
      <c r="AH61" s="103">
        <f>AH42-'Cons TrioMobil | Monthly'!BR202</f>
        <v>0</v>
      </c>
      <c r="AI61" s="103">
        <f>AI42-'Cons TrioMobil | Monthly'!BS202</f>
        <v>0</v>
      </c>
      <c r="AJ61" s="103">
        <f>AJ42-'Cons TrioMobil | Monthly'!BT202</f>
        <v>0</v>
      </c>
      <c r="AK61" s="103">
        <f>AK42-'Cons TrioMobil | Monthly'!BU202</f>
        <v>0</v>
      </c>
      <c r="AL61" s="104">
        <f>AL42-'Cons TrioMobil | Monthly'!BV202</f>
        <v>0</v>
      </c>
      <c r="AN61" s="103">
        <f>SUMIFS($O42:$Z42,$O$37:$Z$37,AN$37)-AN42</f>
        <v>0</v>
      </c>
      <c r="AO61" s="103">
        <f>SUMIFS($O42:$Z42,$O$37:$Z$37,AO$37)-AO42</f>
        <v>0</v>
      </c>
      <c r="AP61" s="103">
        <f>SUMIFS($O42:$Z42,$O$37:$Z$37,AP$37)-AP42</f>
        <v>0</v>
      </c>
      <c r="AQ61" s="103">
        <f>SUMIFS($O42:$Z42,$O$37:$Z$37,AQ$37)-AQ42</f>
        <v>0</v>
      </c>
      <c r="AR61" s="103">
        <f t="shared" ref="AR61:AU64" si="51">SUMIFS($AA42:$AM42,$AA$37:$AM$37,AR$37)-AR42</f>
        <v>2.9103830456733704E-10</v>
      </c>
      <c r="AS61" s="103">
        <f t="shared" si="51"/>
        <v>0</v>
      </c>
      <c r="AT61" s="103">
        <f t="shared" si="51"/>
        <v>0</v>
      </c>
      <c r="AU61" s="103">
        <f t="shared" si="51"/>
        <v>0</v>
      </c>
      <c r="AW61" s="103">
        <f ca="1">SUM(AA42:AL42)-AW42</f>
        <v>0</v>
      </c>
      <c r="AX61" s="103">
        <f ca="1">SUM(AA42:AL42)-AX42</f>
        <v>0</v>
      </c>
    </row>
    <row r="62" spans="2:51" s="103" customFormat="1" x14ac:dyDescent="0.2">
      <c r="B62" s="103" t="s">
        <v>88</v>
      </c>
      <c r="C62" s="103">
        <f>'Cons TrioMobil | Monthly'!AM206-C45</f>
        <v>0</v>
      </c>
      <c r="D62" s="103">
        <f>'Cons TrioMobil | Monthly'!AN206-D45</f>
        <v>0</v>
      </c>
      <c r="E62" s="103">
        <f>'Cons TrioMobil | Monthly'!AO206-E45</f>
        <v>0</v>
      </c>
      <c r="F62" s="103">
        <f>'Cons TrioMobil | Monthly'!AP206-F45</f>
        <v>0</v>
      </c>
      <c r="G62" s="103">
        <f>'Cons TrioMobil | Monthly'!AQ206-G45</f>
        <v>0</v>
      </c>
      <c r="H62" s="103">
        <f>'Cons TrioMobil | Monthly'!AR206-H45</f>
        <v>0</v>
      </c>
      <c r="I62" s="103">
        <f>'Cons TrioMobil | Monthly'!AS206-I45</f>
        <v>0</v>
      </c>
      <c r="J62" s="103">
        <f>'Cons TrioMobil | Monthly'!AT206-J45</f>
        <v>0</v>
      </c>
      <c r="K62" s="103">
        <f>'Cons TrioMobil | Monthly'!AU206-K45</f>
        <v>0</v>
      </c>
      <c r="L62" s="103">
        <f>'Cons TrioMobil | Monthly'!AV206-L45</f>
        <v>0</v>
      </c>
      <c r="M62" s="103">
        <f>'Cons TrioMobil | Monthly'!AW206-M45</f>
        <v>0</v>
      </c>
      <c r="N62" s="103">
        <f>'Cons TrioMobil | Monthly'!AX206-N45</f>
        <v>0</v>
      </c>
      <c r="O62" s="103">
        <f>'Cons TrioMobil | Monthly'!AY206-O45</f>
        <v>0</v>
      </c>
      <c r="P62" s="103">
        <f>'Cons TrioMobil | Monthly'!AZ206-P45</f>
        <v>0</v>
      </c>
      <c r="Q62" s="103">
        <f>'Cons TrioMobil | Monthly'!BA206-Q45</f>
        <v>0</v>
      </c>
      <c r="R62" s="103">
        <f>'Cons TrioMobil | Monthly'!BB206-R45</f>
        <v>0</v>
      </c>
      <c r="S62" s="103">
        <f>'Cons TrioMobil | Monthly'!BC206-S45</f>
        <v>0</v>
      </c>
      <c r="T62" s="103">
        <f>'Cons TrioMobil | Monthly'!BD206-T45</f>
        <v>0</v>
      </c>
      <c r="U62" s="103">
        <f>'Cons TrioMobil | Monthly'!BE206-U45</f>
        <v>0</v>
      </c>
      <c r="V62" s="103">
        <f>'Cons TrioMobil | Monthly'!BF206-V45</f>
        <v>0</v>
      </c>
      <c r="W62" s="103">
        <f>'Cons TrioMobil | Monthly'!BG206-W45</f>
        <v>0</v>
      </c>
      <c r="X62" s="103">
        <f>'Cons TrioMobil | Monthly'!BH206-X45</f>
        <v>0</v>
      </c>
      <c r="Y62" s="103">
        <f>'Cons TrioMobil | Monthly'!BI206-Y45</f>
        <v>0</v>
      </c>
      <c r="Z62" s="103">
        <f>'Cons TrioMobil | Monthly'!BJ206-Z45</f>
        <v>0</v>
      </c>
      <c r="AA62" s="103">
        <f>'Cons TrioMobil | Monthly'!BK206-AA45</f>
        <v>0</v>
      </c>
      <c r="AB62" s="103">
        <f>'Cons TrioMobil | Monthly'!BL206-AB45</f>
        <v>0</v>
      </c>
      <c r="AC62" s="103">
        <f>'Cons TrioMobil | Monthly'!BM206-AC45</f>
        <v>0</v>
      </c>
      <c r="AD62" s="103">
        <f>'Cons TrioMobil | Monthly'!BN206-AD45</f>
        <v>0</v>
      </c>
      <c r="AE62" s="103">
        <f>'Cons TrioMobil | Monthly'!BO206-AE45</f>
        <v>0</v>
      </c>
      <c r="AF62" s="103">
        <f>'Cons TrioMobil | Monthly'!BP206-AF45</f>
        <v>0</v>
      </c>
      <c r="AG62" s="103">
        <f>'Cons TrioMobil | Monthly'!BQ206-AG45</f>
        <v>0</v>
      </c>
      <c r="AH62" s="103">
        <f>'Cons TrioMobil | Monthly'!BR206-AH45</f>
        <v>0</v>
      </c>
      <c r="AI62" s="103">
        <f>'Cons TrioMobil | Monthly'!BS206-AI45</f>
        <v>0</v>
      </c>
      <c r="AJ62" s="103">
        <f>'Cons TrioMobil | Monthly'!BT206-AJ45</f>
        <v>0</v>
      </c>
      <c r="AK62" s="103">
        <f>'Cons TrioMobil | Monthly'!BU206-AK45</f>
        <v>0</v>
      </c>
      <c r="AL62" s="103">
        <f>'Cons TrioMobil | Monthly'!BV206-AL45</f>
        <v>0</v>
      </c>
      <c r="AN62" s="103">
        <f>SUMIFS($O45:$Z45,$O$37:$Z$37,AN$37)-AN45</f>
        <v>0</v>
      </c>
      <c r="AO62" s="103">
        <f t="shared" ref="AO62:AQ62" si="52">SUMIFS($O45:$Z45,$O$37:$Z$37,AO$37)-AO45</f>
        <v>0</v>
      </c>
      <c r="AP62" s="103">
        <f t="shared" si="52"/>
        <v>0</v>
      </c>
      <c r="AQ62" s="103">
        <f t="shared" si="52"/>
        <v>0</v>
      </c>
      <c r="AR62" s="103">
        <f t="shared" si="51"/>
        <v>0</v>
      </c>
      <c r="AS62" s="103">
        <f t="shared" si="51"/>
        <v>0</v>
      </c>
      <c r="AT62" s="103">
        <f t="shared" si="51"/>
        <v>0</v>
      </c>
      <c r="AU62" s="103">
        <f t="shared" si="51"/>
        <v>0</v>
      </c>
      <c r="AW62" s="103">
        <f ca="1">SUM(AA45:AL45)-AW45</f>
        <v>0</v>
      </c>
      <c r="AX62" s="103">
        <f ca="1">SUM(AA45:AL45)-AX45</f>
        <v>0</v>
      </c>
    </row>
    <row r="63" spans="2:51" s="103" customFormat="1" x14ac:dyDescent="0.2">
      <c r="B63" s="103" t="s">
        <v>91</v>
      </c>
      <c r="C63" s="103">
        <f>+SUM('Cons TrioMobil | Monthly'!AM207:AM213,'Cons TrioMobil | Monthly'!AM221)-C49</f>
        <v>0</v>
      </c>
      <c r="D63" s="103">
        <f>+SUM('Cons TrioMobil | Monthly'!AN207:AN213,'Cons TrioMobil | Monthly'!AN221)-D49</f>
        <v>0</v>
      </c>
      <c r="E63" s="103">
        <f>+SUM('Cons TrioMobil | Monthly'!AO207:AO213,'Cons TrioMobil | Monthly'!AO221)-E49</f>
        <v>0</v>
      </c>
      <c r="F63" s="103">
        <f>+SUM('Cons TrioMobil | Monthly'!AP207:AP213,'Cons TrioMobil | Monthly'!AP221)-F49</f>
        <v>0</v>
      </c>
      <c r="G63" s="103">
        <f>+SUM('Cons TrioMobil | Monthly'!AQ207:AQ213,'Cons TrioMobil | Monthly'!AQ221)-G49</f>
        <v>0</v>
      </c>
      <c r="H63" s="103">
        <f>+SUM('Cons TrioMobil | Monthly'!AR207:AR213,'Cons TrioMobil | Monthly'!AR221)-H49</f>
        <v>0</v>
      </c>
      <c r="I63" s="103">
        <f>+SUM('Cons TrioMobil | Monthly'!AS207:AS213,'Cons TrioMobil | Monthly'!AS221)-I49</f>
        <v>0</v>
      </c>
      <c r="J63" s="103">
        <f>+SUM('Cons TrioMobil | Monthly'!AT207:AT213,'Cons TrioMobil | Monthly'!AT221)-J49</f>
        <v>0</v>
      </c>
      <c r="K63" s="103">
        <f>+SUM('Cons TrioMobil | Monthly'!AU207:AU213,'Cons TrioMobil | Monthly'!AU221)-K49</f>
        <v>0</v>
      </c>
      <c r="L63" s="103">
        <f>+SUM('Cons TrioMobil | Monthly'!AV207:AV213,'Cons TrioMobil | Monthly'!AV221)-L49</f>
        <v>0</v>
      </c>
      <c r="M63" s="103">
        <f>+SUM('Cons TrioMobil | Monthly'!AW207:AW213,'Cons TrioMobil | Monthly'!AW221)-M49</f>
        <v>0</v>
      </c>
      <c r="N63" s="103">
        <f>+SUM('Cons TrioMobil | Monthly'!AX207:AX213,'Cons TrioMobil | Monthly'!AX221)-N49</f>
        <v>0</v>
      </c>
      <c r="O63" s="103">
        <f>+SUM('Cons TrioMobil | Monthly'!AY207:AY213,'Cons TrioMobil | Monthly'!AY221)-O49</f>
        <v>0</v>
      </c>
      <c r="P63" s="103">
        <f>+SUM('Cons TrioMobil | Monthly'!AZ207:AZ213,'Cons TrioMobil | Monthly'!AZ221)-P49</f>
        <v>0</v>
      </c>
      <c r="Q63" s="103">
        <f>+SUM('Cons TrioMobil | Monthly'!BA207:BA213,'Cons TrioMobil | Monthly'!BA221)-Q49</f>
        <v>0</v>
      </c>
      <c r="R63" s="103">
        <f>+SUM('Cons TrioMobil | Monthly'!BB207:BB213,'Cons TrioMobil | Monthly'!BB221)-R49</f>
        <v>0</v>
      </c>
      <c r="S63" s="103">
        <f>+SUM('Cons TrioMobil | Monthly'!BC207:BC213,'Cons TrioMobil | Monthly'!BC221)-S49</f>
        <v>0</v>
      </c>
      <c r="T63" s="103">
        <f>+SUM('Cons TrioMobil | Monthly'!BD207:BD213,'Cons TrioMobil | Monthly'!BD221)-T49</f>
        <v>0</v>
      </c>
      <c r="U63" s="103">
        <f>+SUM('Cons TrioMobil | Monthly'!BE207:BE213,'Cons TrioMobil | Monthly'!BE221)-U49</f>
        <v>0</v>
      </c>
      <c r="V63" s="103">
        <f>+SUM('Cons TrioMobil | Monthly'!BF207:BF213,'Cons TrioMobil | Monthly'!BF221)-V49</f>
        <v>0</v>
      </c>
      <c r="W63" s="103">
        <f>+SUM('Cons TrioMobil | Monthly'!BG207:BG213,'Cons TrioMobil | Monthly'!BG221)-W49</f>
        <v>0</v>
      </c>
      <c r="X63" s="103">
        <f>+SUM('Cons TrioMobil | Monthly'!BH207:BH213,'Cons TrioMobil | Monthly'!BH221)-X49</f>
        <v>0</v>
      </c>
      <c r="Y63" s="103">
        <f>+SUM('Cons TrioMobil | Monthly'!BI207:BI213,'Cons TrioMobil | Monthly'!BI221)-Y49</f>
        <v>0</v>
      </c>
      <c r="Z63" s="103">
        <f>+SUM('Cons TrioMobil | Monthly'!BJ207:BJ213,'Cons TrioMobil | Monthly'!BJ221)-Z49</f>
        <v>0</v>
      </c>
      <c r="AA63" s="103">
        <f>+SUM('Cons TrioMobil | Monthly'!BK207:BK213,'Cons TrioMobil | Monthly'!BK221)-AA49</f>
        <v>0</v>
      </c>
      <c r="AB63" s="103">
        <f>+SUM('Cons TrioMobil | Monthly'!BL207:BL213,'Cons TrioMobil | Monthly'!BL221)-AB49</f>
        <v>0</v>
      </c>
      <c r="AC63" s="103">
        <f>+SUM('Cons TrioMobil | Monthly'!BM207:BM213,'Cons TrioMobil | Monthly'!BM221)-AC49</f>
        <v>0</v>
      </c>
      <c r="AD63" s="103">
        <f>+SUM('Cons TrioMobil | Monthly'!BN207:BN213,'Cons TrioMobil | Monthly'!BN221)-AD49</f>
        <v>0</v>
      </c>
      <c r="AE63" s="103">
        <f>+SUM('Cons TrioMobil | Monthly'!BO207:BO213,'Cons TrioMobil | Monthly'!BO221)-AE49</f>
        <v>0</v>
      </c>
      <c r="AF63" s="103">
        <f>+SUM('Cons TrioMobil | Monthly'!BP207:BP213,'Cons TrioMobil | Monthly'!BP221)-AF49</f>
        <v>0</v>
      </c>
      <c r="AG63" s="103">
        <f>+SUM('Cons TrioMobil | Monthly'!BQ207:BQ213,'Cons TrioMobil | Monthly'!BQ221)-AG49</f>
        <v>0</v>
      </c>
      <c r="AH63" s="103">
        <f>+SUM('Cons TrioMobil | Monthly'!BR207:BR213,'Cons TrioMobil | Monthly'!BR221)-AH49</f>
        <v>0</v>
      </c>
      <c r="AI63" s="103">
        <f>+SUM('Cons TrioMobil | Monthly'!BS207:BS213,'Cons TrioMobil | Monthly'!BS221)-AI49</f>
        <v>0</v>
      </c>
      <c r="AJ63" s="103">
        <f>+SUM('Cons TrioMobil | Monthly'!BT207:BT213,'Cons TrioMobil | Monthly'!BT221)-AJ49</f>
        <v>0</v>
      </c>
      <c r="AK63" s="103">
        <f>+SUM('Cons TrioMobil | Monthly'!BU207:BU213,'Cons TrioMobil | Monthly'!BU221)-AK49</f>
        <v>0</v>
      </c>
      <c r="AL63" s="103">
        <f>+SUM('Cons TrioMobil | Monthly'!BV207:BV213,'Cons TrioMobil | Monthly'!BV221)-AL49</f>
        <v>0</v>
      </c>
      <c r="AN63" s="103">
        <f>SUMIFS($O49:$Z49,$O$37:$Z$37,AN$37)-AN49</f>
        <v>0</v>
      </c>
      <c r="AO63" s="103">
        <f t="shared" ref="AO63:AQ63" si="53">SUMIFS($O49:$Z49,$O$37:$Z$37,AO$37)-AO49</f>
        <v>0</v>
      </c>
      <c r="AP63" s="103">
        <f t="shared" si="53"/>
        <v>0</v>
      </c>
      <c r="AQ63" s="103">
        <f t="shared" si="53"/>
        <v>0</v>
      </c>
      <c r="AR63" s="103">
        <f t="shared" si="51"/>
        <v>0</v>
      </c>
      <c r="AS63" s="103">
        <f t="shared" si="51"/>
        <v>0</v>
      </c>
      <c r="AT63" s="103">
        <f t="shared" si="51"/>
        <v>0</v>
      </c>
      <c r="AU63" s="103">
        <f t="shared" si="51"/>
        <v>0</v>
      </c>
      <c r="AW63" s="103">
        <f ca="1">SUM(AA49:AL49)-AW49</f>
        <v>0</v>
      </c>
      <c r="AX63" s="103">
        <f ca="1">SUM(AA49:AL49)-AX49</f>
        <v>0</v>
      </c>
    </row>
    <row r="64" spans="2:51" s="103" customFormat="1" x14ac:dyDescent="0.2">
      <c r="B64" s="103" t="s">
        <v>65</v>
      </c>
      <c r="C64" s="103">
        <f t="shared" ref="C64:AL64" si="54">C53-C12</f>
        <v>0</v>
      </c>
      <c r="D64" s="103">
        <f t="shared" si="54"/>
        <v>0</v>
      </c>
      <c r="E64" s="103">
        <f t="shared" si="54"/>
        <v>0</v>
      </c>
      <c r="F64" s="103">
        <f t="shared" si="54"/>
        <v>0</v>
      </c>
      <c r="G64" s="103">
        <f t="shared" si="54"/>
        <v>0</v>
      </c>
      <c r="H64" s="103">
        <f t="shared" si="54"/>
        <v>0</v>
      </c>
      <c r="I64" s="103">
        <f t="shared" si="54"/>
        <v>0</v>
      </c>
      <c r="J64" s="103">
        <f t="shared" si="54"/>
        <v>0</v>
      </c>
      <c r="K64" s="103">
        <f t="shared" si="54"/>
        <v>0</v>
      </c>
      <c r="L64" s="103">
        <f t="shared" si="54"/>
        <v>0</v>
      </c>
      <c r="M64" s="103">
        <f t="shared" si="54"/>
        <v>0</v>
      </c>
      <c r="N64" s="103">
        <f t="shared" si="54"/>
        <v>0</v>
      </c>
      <c r="O64" s="103">
        <f t="shared" si="54"/>
        <v>0</v>
      </c>
      <c r="P64" s="103">
        <f t="shared" si="54"/>
        <v>0</v>
      </c>
      <c r="Q64" s="103">
        <f t="shared" si="54"/>
        <v>0</v>
      </c>
      <c r="R64" s="103">
        <f t="shared" si="54"/>
        <v>-5.1222741603851318E-9</v>
      </c>
      <c r="S64" s="103">
        <f t="shared" si="54"/>
        <v>0</v>
      </c>
      <c r="T64" s="103">
        <f t="shared" si="54"/>
        <v>0</v>
      </c>
      <c r="U64" s="103">
        <f t="shared" si="54"/>
        <v>0</v>
      </c>
      <c r="V64" s="103">
        <f t="shared" si="54"/>
        <v>0</v>
      </c>
      <c r="W64" s="103">
        <f t="shared" si="54"/>
        <v>0</v>
      </c>
      <c r="X64" s="103">
        <f t="shared" si="54"/>
        <v>0</v>
      </c>
      <c r="Y64" s="103">
        <f t="shared" si="54"/>
        <v>-0.4700000025331974</v>
      </c>
      <c r="Z64" s="103">
        <f t="shared" si="54"/>
        <v>-0.39000000432133675</v>
      </c>
      <c r="AA64" s="103">
        <f t="shared" si="54"/>
        <v>0</v>
      </c>
      <c r="AB64" s="103">
        <f t="shared" si="54"/>
        <v>-6.0000009834766388E-2</v>
      </c>
      <c r="AC64" s="103">
        <f t="shared" si="54"/>
        <v>-6.000000424683094E-2</v>
      </c>
      <c r="AD64" s="103">
        <f t="shared" si="54"/>
        <v>-6.0000011697411537E-2</v>
      </c>
      <c r="AE64" s="103">
        <f t="shared" si="54"/>
        <v>-6.0000007972121239E-2</v>
      </c>
      <c r="AF64" s="103">
        <f t="shared" si="54"/>
        <v>-0.53000000864267349</v>
      </c>
      <c r="AG64" s="103">
        <f t="shared" si="54"/>
        <v>-0.53000000678002834</v>
      </c>
      <c r="AH64" s="103">
        <f t="shared" si="54"/>
        <v>0.27141226269304752</v>
      </c>
      <c r="AI64" s="103">
        <f t="shared" si="54"/>
        <v>-7.0000011473894119E-2</v>
      </c>
      <c r="AJ64" s="103">
        <f t="shared" si="54"/>
        <v>-7.0000017061829567E-2</v>
      </c>
      <c r="AK64" s="103">
        <f t="shared" si="54"/>
        <v>-7.000000961124897E-2</v>
      </c>
      <c r="AL64" s="103">
        <f t="shared" si="54"/>
        <v>-0.5400000149384141</v>
      </c>
      <c r="AN64" s="103">
        <f>AN53-AN12</f>
        <v>0</v>
      </c>
      <c r="AO64" s="103">
        <f>AO53-AO12</f>
        <v>0</v>
      </c>
      <c r="AP64" s="103">
        <f>AP53-AP12</f>
        <v>0</v>
      </c>
      <c r="AQ64" s="103">
        <f>AQ53-AQ12</f>
        <v>-0.3900000061839819</v>
      </c>
      <c r="AR64" s="103">
        <f t="shared" si="51"/>
        <v>0</v>
      </c>
      <c r="AS64" s="103">
        <f t="shared" si="51"/>
        <v>0</v>
      </c>
      <c r="AT64" s="103">
        <f t="shared" si="51"/>
        <v>0</v>
      </c>
      <c r="AU64" s="103">
        <f t="shared" si="51"/>
        <v>0</v>
      </c>
      <c r="AW64" s="103">
        <f ca="1">AW53-AW12</f>
        <v>-0.54000000935047865</v>
      </c>
      <c r="AX64" s="103">
        <f ca="1">AX53-AX12</f>
        <v>-0.54000001028180122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228-408B-4581-99BE-C6A77E1F287A}">
  <sheetPr>
    <tabColor theme="5" tint="0.59999389629810485"/>
  </sheetPr>
  <dimension ref="B2:BC44"/>
  <sheetViews>
    <sheetView showGridLines="0" zoomScale="80" zoomScaleNormal="80" workbookViewId="0">
      <pane xSplit="2" ySplit="9" topLeftCell="AS10" activePane="bottomRight" state="frozen"/>
      <selection pane="topRight"/>
      <selection pane="bottomLeft"/>
      <selection pane="bottomRight" activeCell="AY28" sqref="AY28"/>
    </sheetView>
  </sheetViews>
  <sheetFormatPr defaultColWidth="8.85546875" defaultRowHeight="12" x14ac:dyDescent="0.2"/>
  <cols>
    <col min="1" max="1" width="2.5703125" style="1" customWidth="1"/>
    <col min="2" max="2" width="19.5703125" style="1" bestFit="1" customWidth="1"/>
    <col min="3" max="38" width="15.5703125" style="1" customWidth="1"/>
    <col min="39" max="39" width="3.42578125" style="1" customWidth="1"/>
    <col min="40" max="51" width="15.5703125" style="1" customWidth="1"/>
    <col min="52" max="52" width="3.42578125" style="1" customWidth="1"/>
    <col min="53" max="55" width="15.5703125" style="1" customWidth="1"/>
    <col min="56" max="16384" width="8.85546875" style="1"/>
  </cols>
  <sheetData>
    <row r="2" spans="2:55" x14ac:dyDescent="0.2">
      <c r="B2" s="3" t="s">
        <v>0</v>
      </c>
    </row>
    <row r="3" spans="2:55" ht="12.75" thickBot="1" x14ac:dyDescent="0.25">
      <c r="B3" s="62" t="s">
        <v>97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5" spans="2:55" ht="15.75" thickBot="1" x14ac:dyDescent="0.3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N5" s="62" t="s">
        <v>98</v>
      </c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3"/>
      <c r="BA5" s="62" t="s">
        <v>99</v>
      </c>
      <c r="BB5" s="62"/>
      <c r="BC5" s="62"/>
    </row>
    <row r="7" spans="2:55" ht="14.25" x14ac:dyDescent="0.35">
      <c r="B7" s="5"/>
      <c r="C7" s="106" t="s">
        <v>58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N7" s="106" t="s">
        <v>58</v>
      </c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7"/>
      <c r="BA7" s="106" t="s">
        <v>58</v>
      </c>
      <c r="BB7" s="107"/>
      <c r="BC7" s="108" t="s">
        <v>59</v>
      </c>
    </row>
    <row r="8" spans="2:55" ht="14.25" x14ac:dyDescent="0.35">
      <c r="B8" s="5"/>
      <c r="C8" s="9" t="s">
        <v>4</v>
      </c>
      <c r="D8" s="9" t="s">
        <v>4</v>
      </c>
      <c r="E8" s="9" t="s">
        <v>4</v>
      </c>
      <c r="F8" s="9" t="s">
        <v>5</v>
      </c>
      <c r="G8" s="9" t="s">
        <v>5</v>
      </c>
      <c r="H8" s="9" t="s">
        <v>5</v>
      </c>
      <c r="I8" s="9" t="s">
        <v>6</v>
      </c>
      <c r="J8" s="9" t="s">
        <v>6</v>
      </c>
      <c r="K8" s="9" t="s">
        <v>6</v>
      </c>
      <c r="L8" s="9" t="s">
        <v>2</v>
      </c>
      <c r="M8" s="9" t="s">
        <v>2</v>
      </c>
      <c r="N8" s="9" t="s">
        <v>2</v>
      </c>
      <c r="O8" s="9" t="s">
        <v>4</v>
      </c>
      <c r="P8" s="9" t="s">
        <v>4</v>
      </c>
      <c r="Q8" s="9" t="s">
        <v>4</v>
      </c>
      <c r="R8" s="9" t="s">
        <v>5</v>
      </c>
      <c r="S8" s="9" t="s">
        <v>5</v>
      </c>
      <c r="T8" s="9" t="s">
        <v>5</v>
      </c>
      <c r="U8" s="9" t="s">
        <v>6</v>
      </c>
      <c r="V8" s="109" t="s">
        <v>6</v>
      </c>
      <c r="W8" s="109" t="s">
        <v>6</v>
      </c>
      <c r="X8" s="109" t="s">
        <v>2</v>
      </c>
      <c r="Y8" s="109" t="s">
        <v>2</v>
      </c>
      <c r="Z8" s="109" t="s">
        <v>2</v>
      </c>
      <c r="AA8" s="109" t="s">
        <v>4</v>
      </c>
      <c r="AB8" s="109" t="s">
        <v>4</v>
      </c>
      <c r="AC8" s="109" t="s">
        <v>4</v>
      </c>
      <c r="AD8" s="109" t="s">
        <v>5</v>
      </c>
      <c r="AE8" s="109" t="s">
        <v>5</v>
      </c>
      <c r="AF8" s="109" t="s">
        <v>5</v>
      </c>
      <c r="AG8" s="109" t="s">
        <v>6</v>
      </c>
      <c r="AH8" s="109" t="s">
        <v>6</v>
      </c>
      <c r="AI8" s="109" t="s">
        <v>6</v>
      </c>
      <c r="AJ8" s="109" t="s">
        <v>2</v>
      </c>
      <c r="AK8" s="109" t="s">
        <v>2</v>
      </c>
      <c r="AL8" s="109" t="s">
        <v>2</v>
      </c>
      <c r="AN8" s="9" t="s">
        <v>4</v>
      </c>
      <c r="AO8" s="9" t="s">
        <v>5</v>
      </c>
      <c r="AP8" s="9" t="s">
        <v>6</v>
      </c>
      <c r="AQ8" s="9" t="s">
        <v>2</v>
      </c>
      <c r="AR8" s="9" t="s">
        <v>4</v>
      </c>
      <c r="AS8" s="9" t="s">
        <v>5</v>
      </c>
      <c r="AT8" s="9" t="s">
        <v>6</v>
      </c>
      <c r="AU8" s="9" t="s">
        <v>2</v>
      </c>
      <c r="AV8" s="9" t="s">
        <v>4</v>
      </c>
      <c r="AW8" s="9" t="s">
        <v>5</v>
      </c>
      <c r="AX8" s="9" t="s">
        <v>6</v>
      </c>
      <c r="AY8" s="109" t="s">
        <v>2</v>
      </c>
      <c r="BA8" s="9" t="s">
        <v>61</v>
      </c>
      <c r="BB8" s="109" t="s">
        <v>3</v>
      </c>
      <c r="BC8" s="110" t="s">
        <v>62</v>
      </c>
    </row>
    <row r="9" spans="2:55" ht="17.25" x14ac:dyDescent="0.4">
      <c r="B9" s="5" t="s">
        <v>63</v>
      </c>
      <c r="C9" s="12">
        <v>44957</v>
      </c>
      <c r="D9" s="12">
        <f>+EOMONTH(C9,1)</f>
        <v>44985</v>
      </c>
      <c r="E9" s="12">
        <f t="shared" ref="E9:N9" si="0">+EOMONTH(D9,1)</f>
        <v>45016</v>
      </c>
      <c r="F9" s="12">
        <f t="shared" si="0"/>
        <v>45046</v>
      </c>
      <c r="G9" s="12">
        <f t="shared" si="0"/>
        <v>45077</v>
      </c>
      <c r="H9" s="12">
        <f t="shared" si="0"/>
        <v>45107</v>
      </c>
      <c r="I9" s="12">
        <f t="shared" si="0"/>
        <v>45138</v>
      </c>
      <c r="J9" s="12">
        <f t="shared" si="0"/>
        <v>45169</v>
      </c>
      <c r="K9" s="12">
        <f t="shared" si="0"/>
        <v>45199</v>
      </c>
      <c r="L9" s="12">
        <f t="shared" si="0"/>
        <v>45230</v>
      </c>
      <c r="M9" s="12">
        <f t="shared" si="0"/>
        <v>45260</v>
      </c>
      <c r="N9" s="12">
        <f t="shared" si="0"/>
        <v>45291</v>
      </c>
      <c r="O9" s="12">
        <v>45322</v>
      </c>
      <c r="P9" s="12">
        <f>EOMONTH(O9,1)</f>
        <v>45351</v>
      </c>
      <c r="Q9" s="12">
        <f t="shared" ref="Q9:AL9" si="1">EOMONTH(P9,1)</f>
        <v>45382</v>
      </c>
      <c r="R9" s="12">
        <f t="shared" si="1"/>
        <v>45412</v>
      </c>
      <c r="S9" s="12">
        <f t="shared" si="1"/>
        <v>45443</v>
      </c>
      <c r="T9" s="12">
        <f t="shared" si="1"/>
        <v>45473</v>
      </c>
      <c r="U9" s="12">
        <f t="shared" si="1"/>
        <v>45504</v>
      </c>
      <c r="V9" s="111">
        <f t="shared" si="1"/>
        <v>45535</v>
      </c>
      <c r="W9" s="111">
        <f t="shared" si="1"/>
        <v>45565</v>
      </c>
      <c r="X9" s="111">
        <f t="shared" si="1"/>
        <v>45596</v>
      </c>
      <c r="Y9" s="111">
        <f t="shared" si="1"/>
        <v>45626</v>
      </c>
      <c r="Z9" s="111">
        <f t="shared" si="1"/>
        <v>45657</v>
      </c>
      <c r="AA9" s="111">
        <f t="shared" si="1"/>
        <v>45688</v>
      </c>
      <c r="AB9" s="111">
        <f t="shared" si="1"/>
        <v>45716</v>
      </c>
      <c r="AC9" s="111">
        <f t="shared" si="1"/>
        <v>45747</v>
      </c>
      <c r="AD9" s="111">
        <f t="shared" si="1"/>
        <v>45777</v>
      </c>
      <c r="AE9" s="111">
        <f t="shared" si="1"/>
        <v>45808</v>
      </c>
      <c r="AF9" s="111">
        <f t="shared" si="1"/>
        <v>45838</v>
      </c>
      <c r="AG9" s="111">
        <f t="shared" si="1"/>
        <v>45869</v>
      </c>
      <c r="AH9" s="111">
        <f t="shared" si="1"/>
        <v>45900</v>
      </c>
      <c r="AI9" s="111">
        <f t="shared" si="1"/>
        <v>45930</v>
      </c>
      <c r="AJ9" s="111">
        <f t="shared" si="1"/>
        <v>45961</v>
      </c>
      <c r="AK9" s="111">
        <f t="shared" si="1"/>
        <v>45991</v>
      </c>
      <c r="AL9" s="111">
        <f t="shared" si="1"/>
        <v>46022</v>
      </c>
      <c r="AN9" s="12">
        <v>45016</v>
      </c>
      <c r="AO9" s="12">
        <f>+EOMONTH(AN9,3)</f>
        <v>45107</v>
      </c>
      <c r="AP9" s="12">
        <f t="shared" ref="AP9:AY9" si="2">+EOMONTH(AO9,3)</f>
        <v>45199</v>
      </c>
      <c r="AQ9" s="12">
        <f t="shared" si="2"/>
        <v>45291</v>
      </c>
      <c r="AR9" s="12">
        <f t="shared" si="2"/>
        <v>45382</v>
      </c>
      <c r="AS9" s="12">
        <f t="shared" si="2"/>
        <v>45473</v>
      </c>
      <c r="AT9" s="12">
        <f t="shared" si="2"/>
        <v>45565</v>
      </c>
      <c r="AU9" s="12">
        <f t="shared" si="2"/>
        <v>45657</v>
      </c>
      <c r="AV9" s="12">
        <f t="shared" si="2"/>
        <v>45747</v>
      </c>
      <c r="AW9" s="12">
        <f t="shared" si="2"/>
        <v>45838</v>
      </c>
      <c r="AX9" s="12">
        <f t="shared" si="2"/>
        <v>45930</v>
      </c>
      <c r="AY9" s="12">
        <f t="shared" si="2"/>
        <v>46022</v>
      </c>
      <c r="BA9" s="112">
        <v>46022</v>
      </c>
      <c r="BB9" s="112">
        <f>+BA9</f>
        <v>46022</v>
      </c>
      <c r="BC9" s="113">
        <v>46022</v>
      </c>
    </row>
    <row r="10" spans="2:55" x14ac:dyDescent="0.2">
      <c r="AY10" s="114"/>
      <c r="BB10" s="114"/>
    </row>
    <row r="11" spans="2:55" x14ac:dyDescent="0.2">
      <c r="B11" s="37" t="s">
        <v>100</v>
      </c>
      <c r="AY11" s="114"/>
      <c r="BB11" s="114"/>
    </row>
    <row r="12" spans="2:55" x14ac:dyDescent="0.2">
      <c r="B12" s="1" t="s">
        <v>101</v>
      </c>
      <c r="C12" s="115">
        <f>+'Cons TrioMobil | Monthly'!AM12*12</f>
        <v>2186598.6562845069</v>
      </c>
      <c r="D12" s="115">
        <f>+'Cons TrioMobil | Monthly'!AN12*12</f>
        <v>2239128.4110632716</v>
      </c>
      <c r="E12" s="115">
        <f>+'Cons TrioMobil | Monthly'!AO12*12</f>
        <v>2298623.5420269738</v>
      </c>
      <c r="F12" s="115">
        <f>+'Cons TrioMobil | Monthly'!AP12*12</f>
        <v>2420322.0716873533</v>
      </c>
      <c r="G12" s="115">
        <f>+'Cons TrioMobil | Monthly'!AQ12*12</f>
        <v>2530957.5484967716</v>
      </c>
      <c r="H12" s="115">
        <f>+'Cons TrioMobil | Monthly'!AR12*12</f>
        <v>2701022.0662480332</v>
      </c>
      <c r="I12" s="115">
        <f>+'Cons TrioMobil | Monthly'!AS12*12</f>
        <v>2787753.0714113037</v>
      </c>
      <c r="J12" s="115">
        <f>+'Cons TrioMobil | Monthly'!AT12*12</f>
        <v>3365437.969610401</v>
      </c>
      <c r="K12" s="115">
        <f>+'Cons TrioMobil | Monthly'!AU12*12</f>
        <v>3537652.6907390552</v>
      </c>
      <c r="L12" s="115">
        <f>+'Cons TrioMobil | Monthly'!AV12*12</f>
        <v>3574600.7308044275</v>
      </c>
      <c r="M12" s="115">
        <f>+'Cons TrioMobil | Monthly'!AW12*12</f>
        <v>3660140.6802191986</v>
      </c>
      <c r="N12" s="115">
        <f>+'Cons TrioMobil | Monthly'!AX12*12</f>
        <v>3967064.7539105853</v>
      </c>
      <c r="O12" s="115">
        <f>+'Cons TrioMobil | Monthly'!AY12*12</f>
        <v>3953331.6388263395</v>
      </c>
      <c r="P12" s="115">
        <f>+'Cons TrioMobil | Monthly'!AZ12*12</f>
        <v>4033889.5024696868</v>
      </c>
      <c r="Q12" s="115">
        <f>+'Cons TrioMobil | Monthly'!BA12*12</f>
        <v>4196656.2923355475</v>
      </c>
      <c r="R12" s="115">
        <f>+'Cons TrioMobil | Monthly'!BB12*12</f>
        <v>4259815.7599234441</v>
      </c>
      <c r="S12" s="115">
        <f>+'Cons TrioMobil | Monthly'!BC12*12</f>
        <v>4390707.6638628263</v>
      </c>
      <c r="T12" s="115">
        <f>+'Cons TrioMobil | Monthly'!BD12*12</f>
        <v>4520232.316063107</v>
      </c>
      <c r="U12" s="115">
        <f>+'Cons TrioMobil | Monthly'!BE12*12</f>
        <v>4598125.5798039027</v>
      </c>
      <c r="V12" s="115">
        <f>+'Cons TrioMobil | Monthly'!BF12*12</f>
        <v>4664616.1199653503</v>
      </c>
      <c r="W12" s="115">
        <f>+'Cons TrioMobil | Monthly'!BG12*12</f>
        <v>4855874.5649362393</v>
      </c>
      <c r="X12" s="115">
        <f>+'Cons TrioMobil | Monthly'!BH12*12</f>
        <v>4933820.6477165343</v>
      </c>
      <c r="Y12" s="115">
        <f>+'Cons TrioMobil | Monthly'!BI12*12</f>
        <v>5039876.5173910009</v>
      </c>
      <c r="Z12" s="115">
        <f>+'Cons TrioMobil | Monthly'!BJ12*12</f>
        <v>5192351.0490795206</v>
      </c>
      <c r="AA12" s="115">
        <f>+'Cons TrioMobil | Monthly'!BK12*12</f>
        <v>5215967.9558593817</v>
      </c>
      <c r="AB12" s="115">
        <f>+'Cons TrioMobil | Monthly'!BL12*12</f>
        <v>5246455.8508300055</v>
      </c>
      <c r="AC12" s="115">
        <f>+'Cons TrioMobil | Monthly'!BM12*12</f>
        <v>5633226.3292558063</v>
      </c>
      <c r="AD12" s="115">
        <f>+'Cons TrioMobil | Monthly'!BN12*12</f>
        <v>5596771.5219910266</v>
      </c>
      <c r="AE12" s="115">
        <f>+'Cons TrioMobil | Monthly'!BO12*12</f>
        <v>5730930.3776686424</v>
      </c>
      <c r="AF12" s="115">
        <f>+'Cons TrioMobil | Monthly'!BP12*12</f>
        <v>6026165.6051773187</v>
      </c>
      <c r="AG12" s="115">
        <f>+'Cons TrioMobil | Monthly'!BQ12*12</f>
        <v>6284332.5170855774</v>
      </c>
      <c r="AH12" s="115">
        <f>+'Cons TrioMobil | Monthly'!BR12*12</f>
        <v>6435273.5417492334</v>
      </c>
      <c r="AI12" s="115">
        <f>+'Cons TrioMobil | Monthly'!BS12*12</f>
        <v>6791032.2444303539</v>
      </c>
      <c r="AJ12" s="115">
        <f>+'Cons TrioMobil | Monthly'!BT12*12</f>
        <v>6932392.6934215035</v>
      </c>
      <c r="AK12" s="115">
        <f>+'Cons TrioMobil | Monthly'!BU12*12</f>
        <v>7060296.9174322654</v>
      </c>
      <c r="AL12" s="115">
        <f>+'Cons TrioMobil | Monthly'!BV12*12</f>
        <v>7831612.0128863361</v>
      </c>
      <c r="AN12" s="103">
        <f>+SUMIFS($B12:$AM12,$B$9:$AM$9,AN$9)</f>
        <v>2298623.5420269738</v>
      </c>
      <c r="AO12" s="103">
        <f t="shared" ref="AO12:AY13" si="3">+SUMIFS($B12:$AM12,$B$9:$AM$9,AO$9)</f>
        <v>2701022.0662480332</v>
      </c>
      <c r="AP12" s="103">
        <f t="shared" si="3"/>
        <v>3537652.6907390552</v>
      </c>
      <c r="AQ12" s="103">
        <f t="shared" si="3"/>
        <v>3967064.7539105853</v>
      </c>
      <c r="AR12" s="103">
        <f t="shared" si="3"/>
        <v>4196656.2923355475</v>
      </c>
      <c r="AS12" s="103">
        <f t="shared" si="3"/>
        <v>4520232.316063107</v>
      </c>
      <c r="AT12" s="103">
        <f t="shared" si="3"/>
        <v>4855874.5649362393</v>
      </c>
      <c r="AU12" s="103">
        <f t="shared" si="3"/>
        <v>5192351.0490795206</v>
      </c>
      <c r="AV12" s="103">
        <f t="shared" si="3"/>
        <v>5633226.3292558063</v>
      </c>
      <c r="AW12" s="103">
        <f t="shared" si="3"/>
        <v>6026165.6051773187</v>
      </c>
      <c r="AX12" s="103">
        <f t="shared" si="3"/>
        <v>6791032.2444303539</v>
      </c>
      <c r="AY12" s="104">
        <f>+SUMIFS($B12:$AM12,$B$9:$AM$9,AY$9)</f>
        <v>7831612.0128863361</v>
      </c>
      <c r="AZ12" s="63"/>
      <c r="BA12" s="63">
        <f>+SUMIFS($B12:$AM12,$B$9:$AM$9,BA$9)</f>
        <v>7831612.0128863361</v>
      </c>
      <c r="BB12" s="116">
        <f>BA12</f>
        <v>7831612.0128863361</v>
      </c>
      <c r="BC12" s="63">
        <v>8308142.659126386</v>
      </c>
    </row>
    <row r="13" spans="2:55" x14ac:dyDescent="0.2">
      <c r="B13" s="1" t="s">
        <v>102</v>
      </c>
      <c r="C13" s="115">
        <f>+'Cons TrioMobil | Monthly'!AM11*12</f>
        <v>2890212.5325837731</v>
      </c>
      <c r="D13" s="115">
        <f>+'Cons TrioMobil | Monthly'!AN11*12</f>
        <v>2913372.5579410219</v>
      </c>
      <c r="E13" s="115">
        <f>+'Cons TrioMobil | Monthly'!AO11*12</f>
        <v>3063903.2547631669</v>
      </c>
      <c r="F13" s="115">
        <f>+'Cons TrioMobil | Monthly'!AP11*12</f>
        <v>3163283.709330684</v>
      </c>
      <c r="G13" s="115">
        <f>+'Cons TrioMobil | Monthly'!AQ11*12</f>
        <v>3242080.1876288662</v>
      </c>
      <c r="H13" s="115">
        <f>+'Cons TrioMobil | Monthly'!AR11*12</f>
        <v>3332278.159241504</v>
      </c>
      <c r="I13" s="115">
        <f>+'Cons TrioMobil | Monthly'!AS11*12</f>
        <v>3469655.7894776361</v>
      </c>
      <c r="J13" s="115">
        <f>+'Cons TrioMobil | Monthly'!AT11*12</f>
        <v>3575475.8515531151</v>
      </c>
      <c r="K13" s="115">
        <f>+'Cons TrioMobil | Monthly'!AU11*12</f>
        <v>3629083.8098020386</v>
      </c>
      <c r="L13" s="115">
        <f>+'Cons TrioMobil | Monthly'!AV11*12</f>
        <v>3800934.2738316702</v>
      </c>
      <c r="M13" s="115">
        <f>+'Cons TrioMobil | Monthly'!AW11*12</f>
        <v>3993421.750752483</v>
      </c>
      <c r="N13" s="115">
        <f>+'Cons TrioMobil | Monthly'!AX11*12</f>
        <v>4142219.7194076991</v>
      </c>
      <c r="O13" s="115">
        <f>+'Cons TrioMobil | Monthly'!AY11*12</f>
        <v>4389092.9254317414</v>
      </c>
      <c r="P13" s="115">
        <f>+'Cons TrioMobil | Monthly'!AZ11*12</f>
        <v>4582638.9712127578</v>
      </c>
      <c r="Q13" s="115">
        <f>+'Cons TrioMobil | Monthly'!BA11*12</f>
        <v>4814880.8175990451</v>
      </c>
      <c r="R13" s="115">
        <f>+'Cons TrioMobil | Monthly'!BB11*12</f>
        <v>5077423.9177819658</v>
      </c>
      <c r="S13" s="115">
        <f>+'Cons TrioMobil | Monthly'!BC11*12</f>
        <v>5323249.7158341734</v>
      </c>
      <c r="T13" s="115">
        <f>+'Cons TrioMobil | Monthly'!BD11*12</f>
        <v>5459520.4426099975</v>
      </c>
      <c r="U13" s="115">
        <f>+'Cons TrioMobil | Monthly'!BE11*12</f>
        <v>5629432.8622612944</v>
      </c>
      <c r="V13" s="115">
        <f>+'Cons TrioMobil | Monthly'!BF11*12</f>
        <v>5909309.6333994418</v>
      </c>
      <c r="W13" s="115">
        <f>+'Cons TrioMobil | Monthly'!BG11*12</f>
        <v>6100262.9650514973</v>
      </c>
      <c r="X13" s="115">
        <f>+'Cons TrioMobil | Monthly'!BH11*12</f>
        <v>6260655.2167933024</v>
      </c>
      <c r="Y13" s="115">
        <f>+'Cons TrioMobil | Monthly'!BI11*12</f>
        <v>6417406.2793541923</v>
      </c>
      <c r="Z13" s="115">
        <f>+'Cons TrioMobil | Monthly'!BJ11*12</f>
        <v>6934540.7830871763</v>
      </c>
      <c r="AA13" s="115">
        <f>+'Cons TrioMobil | Monthly'!BK11*12</f>
        <v>7155823.5616276395</v>
      </c>
      <c r="AB13" s="115">
        <f>+'Cons TrioMobil | Monthly'!BL11*12</f>
        <v>7494102.0895367507</v>
      </c>
      <c r="AC13" s="115">
        <f>+'Cons TrioMobil | Monthly'!BM11*12</f>
        <v>7934946.4054154903</v>
      </c>
      <c r="AD13" s="115">
        <f>+'Cons TrioMobil | Monthly'!BN11*12</f>
        <v>7933592.5760198832</v>
      </c>
      <c r="AE13" s="115">
        <f>+'Cons TrioMobil | Monthly'!BO11*12</f>
        <v>8056651.7054518703</v>
      </c>
      <c r="AF13" s="115">
        <f>+'Cons TrioMobil | Monthly'!BP11*12</f>
        <v>8284191.2060613539</v>
      </c>
      <c r="AG13" s="115">
        <f>+'Cons TrioMobil | Monthly'!BQ11*12</f>
        <v>8277079.3796609547</v>
      </c>
      <c r="AH13" s="115">
        <f>+'Cons TrioMobil | Monthly'!BR11*12</f>
        <v>8344787.1833777968</v>
      </c>
      <c r="AI13" s="115">
        <f>+'Cons TrioMobil | Monthly'!BS11*12</f>
        <v>8482172.6150997654</v>
      </c>
      <c r="AJ13" s="115">
        <f>+'Cons TrioMobil | Monthly'!BT11*12</f>
        <v>8475603.9500498958</v>
      </c>
      <c r="AK13" s="115">
        <f>+'Cons TrioMobil | Monthly'!BU11*12</f>
        <v>8556763.6220395751</v>
      </c>
      <c r="AL13" s="115">
        <f>+'Cons TrioMobil | Monthly'!BV11*12</f>
        <v>8825010.2797256559</v>
      </c>
      <c r="AN13" s="103">
        <f t="shared" ref="AN13" si="4">+SUMIFS($B13:$AM13,$B$9:$AM$9,AN$9)</f>
        <v>3063903.2547631669</v>
      </c>
      <c r="AO13" s="103">
        <f t="shared" si="3"/>
        <v>3332278.159241504</v>
      </c>
      <c r="AP13" s="103">
        <f t="shared" si="3"/>
        <v>3629083.8098020386</v>
      </c>
      <c r="AQ13" s="103">
        <f t="shared" si="3"/>
        <v>4142219.7194076991</v>
      </c>
      <c r="AR13" s="103">
        <f t="shared" si="3"/>
        <v>4814880.8175990451</v>
      </c>
      <c r="AS13" s="103">
        <f t="shared" si="3"/>
        <v>5459520.4426099975</v>
      </c>
      <c r="AT13" s="103">
        <f t="shared" si="3"/>
        <v>6100262.9650514973</v>
      </c>
      <c r="AU13" s="103">
        <f t="shared" si="3"/>
        <v>6934540.7830871763</v>
      </c>
      <c r="AV13" s="103">
        <f t="shared" si="3"/>
        <v>7934946.4054154903</v>
      </c>
      <c r="AW13" s="103">
        <f t="shared" si="3"/>
        <v>8284191.2060613539</v>
      </c>
      <c r="AX13" s="103">
        <f t="shared" si="3"/>
        <v>8482172.6150997654</v>
      </c>
      <c r="AY13" s="104">
        <f t="shared" si="3"/>
        <v>8825010.2797256559</v>
      </c>
      <c r="AZ13" s="63"/>
      <c r="BA13" s="63">
        <f>+SUMIFS($B13:$AM13,$B$9:$AM$9,BA$9)</f>
        <v>8825010.2797256559</v>
      </c>
      <c r="BB13" s="116">
        <f>BA13</f>
        <v>8825010.2797256559</v>
      </c>
      <c r="BC13" s="63">
        <v>9995589.5555333793</v>
      </c>
    </row>
    <row r="14" spans="2:55" x14ac:dyDescent="0.2">
      <c r="B14" s="17" t="s">
        <v>70</v>
      </c>
      <c r="C14" s="117">
        <f t="shared" ref="C14:N14" si="5">SUM(C12:C13)</f>
        <v>5076811.1888682805</v>
      </c>
      <c r="D14" s="117">
        <f t="shared" si="5"/>
        <v>5152500.9690042939</v>
      </c>
      <c r="E14" s="117">
        <f t="shared" si="5"/>
        <v>5362526.7967901407</v>
      </c>
      <c r="F14" s="117">
        <f t="shared" si="5"/>
        <v>5583605.7810180373</v>
      </c>
      <c r="G14" s="117">
        <f t="shared" si="5"/>
        <v>5773037.7361256378</v>
      </c>
      <c r="H14" s="117">
        <f t="shared" si="5"/>
        <v>6033300.2254895372</v>
      </c>
      <c r="I14" s="117">
        <f t="shared" si="5"/>
        <v>6257408.8608889394</v>
      </c>
      <c r="J14" s="117">
        <f t="shared" si="5"/>
        <v>6940913.8211635165</v>
      </c>
      <c r="K14" s="117">
        <f t="shared" si="5"/>
        <v>7166736.5005410938</v>
      </c>
      <c r="L14" s="117">
        <f t="shared" si="5"/>
        <v>7375535.0046360977</v>
      </c>
      <c r="M14" s="117">
        <f t="shared" si="5"/>
        <v>7653562.4309716821</v>
      </c>
      <c r="N14" s="117">
        <f t="shared" si="5"/>
        <v>8109284.4733182844</v>
      </c>
      <c r="O14" s="117">
        <f>SUM(O12:O13)</f>
        <v>8342424.5642580809</v>
      </c>
      <c r="P14" s="117">
        <f t="shared" ref="P14:AL14" si="6">SUM(P12:P13)</f>
        <v>8616528.4736824445</v>
      </c>
      <c r="Q14" s="117">
        <f t="shared" si="6"/>
        <v>9011537.1099345926</v>
      </c>
      <c r="R14" s="117">
        <f t="shared" si="6"/>
        <v>9337239.6777054109</v>
      </c>
      <c r="S14" s="117">
        <f t="shared" si="6"/>
        <v>9713957.3796969987</v>
      </c>
      <c r="T14" s="117">
        <f t="shared" si="6"/>
        <v>9979752.7586731054</v>
      </c>
      <c r="U14" s="117">
        <f t="shared" si="6"/>
        <v>10227558.442065198</v>
      </c>
      <c r="V14" s="117">
        <f t="shared" si="6"/>
        <v>10573925.753364792</v>
      </c>
      <c r="W14" s="117">
        <f t="shared" si="6"/>
        <v>10956137.529987738</v>
      </c>
      <c r="X14" s="117">
        <f t="shared" si="6"/>
        <v>11194475.864509836</v>
      </c>
      <c r="Y14" s="117">
        <f t="shared" si="6"/>
        <v>11457282.796745192</v>
      </c>
      <c r="Z14" s="117">
        <f t="shared" si="6"/>
        <v>12126891.832166698</v>
      </c>
      <c r="AA14" s="117">
        <f t="shared" si="6"/>
        <v>12371791.517487021</v>
      </c>
      <c r="AB14" s="117">
        <f t="shared" si="6"/>
        <v>12740557.940366756</v>
      </c>
      <c r="AC14" s="117">
        <f t="shared" si="6"/>
        <v>13568172.734671297</v>
      </c>
      <c r="AD14" s="117">
        <f t="shared" si="6"/>
        <v>13530364.098010909</v>
      </c>
      <c r="AE14" s="117">
        <f t="shared" si="6"/>
        <v>13787582.083120514</v>
      </c>
      <c r="AF14" s="117">
        <f t="shared" si="6"/>
        <v>14310356.811238673</v>
      </c>
      <c r="AG14" s="117">
        <f t="shared" si="6"/>
        <v>14561411.896746531</v>
      </c>
      <c r="AH14" s="117">
        <f t="shared" si="6"/>
        <v>14780060.72512703</v>
      </c>
      <c r="AI14" s="117">
        <f t="shared" si="6"/>
        <v>15273204.859530119</v>
      </c>
      <c r="AJ14" s="117">
        <f t="shared" si="6"/>
        <v>15407996.643471399</v>
      </c>
      <c r="AK14" s="117">
        <f t="shared" si="6"/>
        <v>15617060.53947184</v>
      </c>
      <c r="AL14" s="117">
        <f t="shared" si="6"/>
        <v>16656622.292611992</v>
      </c>
      <c r="AN14" s="117">
        <f t="shared" ref="AN14:AY14" si="7">SUM(AN12:AN13)</f>
        <v>5362526.7967901407</v>
      </c>
      <c r="AO14" s="117">
        <f t="shared" si="7"/>
        <v>6033300.2254895372</v>
      </c>
      <c r="AP14" s="117">
        <f t="shared" si="7"/>
        <v>7166736.5005410938</v>
      </c>
      <c r="AQ14" s="117">
        <f t="shared" si="7"/>
        <v>8109284.4733182844</v>
      </c>
      <c r="AR14" s="117">
        <f t="shared" si="7"/>
        <v>9011537.1099345926</v>
      </c>
      <c r="AS14" s="117">
        <f t="shared" si="7"/>
        <v>9979752.7586731054</v>
      </c>
      <c r="AT14" s="117">
        <f t="shared" si="7"/>
        <v>10956137.529987738</v>
      </c>
      <c r="AU14" s="117">
        <f t="shared" si="7"/>
        <v>12126891.832166698</v>
      </c>
      <c r="AV14" s="117">
        <f t="shared" si="7"/>
        <v>13568172.734671297</v>
      </c>
      <c r="AW14" s="117">
        <f t="shared" si="7"/>
        <v>14310356.811238673</v>
      </c>
      <c r="AX14" s="117">
        <f t="shared" si="7"/>
        <v>15273204.859530119</v>
      </c>
      <c r="AY14" s="118">
        <f t="shared" si="7"/>
        <v>16656622.292611992</v>
      </c>
      <c r="AZ14" s="63"/>
      <c r="BA14" s="117">
        <f>SUM(BA12:BA13)</f>
        <v>16656622.292611992</v>
      </c>
      <c r="BB14" s="118">
        <f>BA14</f>
        <v>16656622.292611992</v>
      </c>
      <c r="BC14" s="117">
        <f>+SUM(BC12:BC13)</f>
        <v>18303732.214659765</v>
      </c>
    </row>
    <row r="15" spans="2:55" x14ac:dyDescent="0.2">
      <c r="B15" s="1" t="s">
        <v>14</v>
      </c>
      <c r="C15" s="119">
        <f>C14/'Consolidated ARR Rollforward'!AP14-1</f>
        <v>0.44709820920258458</v>
      </c>
      <c r="D15" s="119">
        <f>D14/'Consolidated ARR Rollforward'!AQ14-1</f>
        <v>0.45778699819982482</v>
      </c>
      <c r="E15" s="119">
        <f>E14/'Consolidated ARR Rollforward'!AR14-1</f>
        <v>0.47648599353428933</v>
      </c>
      <c r="F15" s="119">
        <f>F14/'Consolidated ARR Rollforward'!AS14-1</f>
        <v>0.46133060563797157</v>
      </c>
      <c r="G15" s="119">
        <f>G14/'Consolidated ARR Rollforward'!AT14-1</f>
        <v>0.42656261411822016</v>
      </c>
      <c r="H15" s="119">
        <f>H14/'Consolidated ARR Rollforward'!AU14-1</f>
        <v>0.43537867477304393</v>
      </c>
      <c r="I15" s="119">
        <f>I14/'Consolidated ARR Rollforward'!AV14-1</f>
        <v>0.4369374357150515</v>
      </c>
      <c r="J15" s="119">
        <f>J14/'Consolidated ARR Rollforward'!AW14-1</f>
        <v>0.5871349780373325</v>
      </c>
      <c r="K15" s="119">
        <f>K14/'Consolidated ARR Rollforward'!AX14-1</f>
        <v>0.57533454262799721</v>
      </c>
      <c r="L15" s="119">
        <f>L14/'Consolidated ARR Rollforward'!AY14-1</f>
        <v>0.59789318622337584</v>
      </c>
      <c r="M15" s="119">
        <f>M14/'Consolidated ARR Rollforward'!AZ14-1</f>
        <v>0.62323971489762475</v>
      </c>
      <c r="N15" s="119">
        <f>N14/'Consolidated ARR Rollforward'!BA14-1</f>
        <v>0.62090751727946314</v>
      </c>
      <c r="O15" s="119">
        <f>O14/'Consolidated ARR Rollforward'!BB14-1</f>
        <v>0.64324105307484847</v>
      </c>
      <c r="P15" s="119">
        <f>P14/'Consolidated ARR Rollforward'!BC14-1</f>
        <v>0.67230021411283092</v>
      </c>
      <c r="Q15" s="119">
        <f>Q14/'Consolidated ARR Rollforward'!BD14-1</f>
        <v>0.68046472333315933</v>
      </c>
      <c r="R15" s="119">
        <f>R14/'Consolidated ARR Rollforward'!BE14-1</f>
        <v>0.67225983421827351</v>
      </c>
      <c r="S15" s="119">
        <f>S14/'Consolidated ARR Rollforward'!BF14-1</f>
        <v>0.68264228014836559</v>
      </c>
      <c r="T15" s="119">
        <f>T14/'Consolidated ARR Rollforward'!BG14-1</f>
        <v>0.65411174410160577</v>
      </c>
      <c r="U15" s="119">
        <f>U14/'Consolidated ARR Rollforward'!BH14-1</f>
        <v>0.63447181883720716</v>
      </c>
      <c r="V15" s="119">
        <f>V14/'Consolidated ARR Rollforward'!BI14-1</f>
        <v>0.52341982998317493</v>
      </c>
      <c r="W15" s="119">
        <f>W14/'Consolidated ARR Rollforward'!BJ14-1</f>
        <v>0.52874847975233141</v>
      </c>
      <c r="X15" s="119">
        <f>X14/'Consolidated ARR Rollforward'!BK14-1</f>
        <v>0.51778492780160867</v>
      </c>
      <c r="Y15" s="119">
        <f>Y14/'Consolidated ARR Rollforward'!BL14-1</f>
        <v>0.49698691296761255</v>
      </c>
      <c r="Z15" s="119">
        <f>Z14/'Consolidated ARR Rollforward'!BM14-1</f>
        <v>0.49543302766938546</v>
      </c>
      <c r="AA15" s="119">
        <f>AA14/'Consolidated ARR Rollforward'!BN14-1</f>
        <v>0.4829971097961363</v>
      </c>
      <c r="AB15" s="119">
        <f>AB14/'Consolidated ARR Rollforward'!BO14-1</f>
        <v>0.47861844584862445</v>
      </c>
      <c r="AC15" s="119">
        <f>AC14/'Consolidated ARR Rollforward'!BP14-1</f>
        <v>0.50564466074420644</v>
      </c>
      <c r="AD15" s="119">
        <f>AD14/'Consolidated ARR Rollforward'!BQ14-1</f>
        <v>0.44907537613256832</v>
      </c>
      <c r="AE15" s="119">
        <f>AE14/'Consolidated ARR Rollforward'!BR14-1</f>
        <v>0.41935789340992358</v>
      </c>
      <c r="AF15" s="119">
        <f>AF14/'Consolidated ARR Rollforward'!BS14-1</f>
        <v>0.43393901204636265</v>
      </c>
      <c r="AG15" s="120">
        <f>AG14/'Consolidated ARR Rollforward'!BT14-1</f>
        <v>0.42374272210037089</v>
      </c>
      <c r="AH15" s="120">
        <f>AH14/'Consolidated ARR Rollforward'!BU14-1</f>
        <v>0.39778366804058374</v>
      </c>
      <c r="AI15" s="120">
        <f>AI14/'Consolidated ARR Rollforward'!BV14-1</f>
        <v>0.39403186731877593</v>
      </c>
      <c r="AJ15" s="120">
        <f>AJ14/'Consolidated ARR Rollforward'!BW14-1</f>
        <v>0.3763928592958794</v>
      </c>
      <c r="AK15" s="120">
        <f>AK14/'Consolidated ARR Rollforward'!BX14-1</f>
        <v>0.36306843572966274</v>
      </c>
      <c r="AL15" s="120">
        <f>AL14/'Consolidated ARR Rollforward'!BY14-1</f>
        <v>0.37352773679650952</v>
      </c>
      <c r="AN15" s="119">
        <f>AN14/INDEX('Consolidated ARR Rollforward'!$I$14:$W$14,MATCH(EOMONTH('P&amp;L'!AN$9,-12),'Consolidated ARR Rollforward'!$I$8:$W$8,0))-1</f>
        <v>0.47648599353428822</v>
      </c>
      <c r="AO15" s="119">
        <f>AO14/INDEX('Consolidated ARR Rollforward'!$I$14:$W$14,MATCH(EOMONTH('P&amp;L'!AO$9,-12),'Consolidated ARR Rollforward'!$I$8:$W$8,0))-1</f>
        <v>0.43537867477304282</v>
      </c>
      <c r="AP15" s="119">
        <f>AP14/INDEX('Consolidated ARR Rollforward'!$I$14:$W$14,MATCH(EOMONTH('P&amp;L'!AP$9,-12),'Consolidated ARR Rollforward'!$I$8:$W$8,0))-1</f>
        <v>0.57533454262799633</v>
      </c>
      <c r="AQ15" s="119">
        <f>AQ14/INDEX('Consolidated ARR Rollforward'!$I$14:$W$14,MATCH(EOMONTH('P&amp;L'!AQ$9,-12),'Consolidated ARR Rollforward'!$I$8:$W$8,0))-1</f>
        <v>0.6209075172794627</v>
      </c>
      <c r="AR15" s="119">
        <f>AR14/INDEX('Consolidated ARR Rollforward'!$I$14:$W$14,MATCH(EOMONTH('P&amp;L'!AR$9,-12),'Consolidated ARR Rollforward'!$I$8:$W$8,0))-1</f>
        <v>0.6804647233331591</v>
      </c>
      <c r="AS15" s="119">
        <f>AS14/INDEX('Consolidated ARR Rollforward'!$I$14:$W$14,MATCH(EOMONTH('P&amp;L'!AS$9,-12),'Consolidated ARR Rollforward'!$I$8:$W$8,0))-1</f>
        <v>0.65411174410160511</v>
      </c>
      <c r="AT15" s="119">
        <f>AT14/INDEX('Consolidated ARR Rollforward'!$I$14:$W$14,MATCH(EOMONTH('P&amp;L'!AT$9,-12),'Consolidated ARR Rollforward'!$I$8:$W$8,0))-1</f>
        <v>0.52874847975233097</v>
      </c>
      <c r="AU15" s="119">
        <f>AU14/INDEX('Consolidated ARR Rollforward'!$I$14:$W$14,MATCH(EOMONTH('P&amp;L'!AU$9,-12),'Consolidated ARR Rollforward'!$I$8:$W$8,0))-1</f>
        <v>0.49543302766938546</v>
      </c>
      <c r="AV15" s="119">
        <f>AV14/INDEX('Consolidated ARR Rollforward'!$I$14:$W$14,MATCH(EOMONTH('P&amp;L'!AV$9,-12),'Consolidated ARR Rollforward'!$I$8:$W$8,0))-1</f>
        <v>0.50564466074420689</v>
      </c>
      <c r="AW15" s="119">
        <f>AW14/INDEX('Consolidated ARR Rollforward'!$I$14:$W$14,MATCH(EOMONTH('P&amp;L'!AW$9,-12),'Consolidated ARR Rollforward'!$I$8:$W$8,0))-1</f>
        <v>0.43393901204636287</v>
      </c>
      <c r="AX15" s="119">
        <f>AX14/INDEX('Consolidated ARR Rollforward'!$I$14:$W$14,MATCH(EOMONTH('P&amp;L'!AX$9,-12),'Consolidated ARR Rollforward'!$I$8:$W$8,0))-1</f>
        <v>0.39403186731877593</v>
      </c>
      <c r="AY15" s="121">
        <f>AY14/INDEX('Consolidated ARR Rollforward'!$I$14:$AB$14,MATCH(EOMONTH('P&amp;L'!AY$9,-12),'Consolidated ARR Rollforward'!$I$8:$AB$8,0))-1</f>
        <v>0.37352773679650952</v>
      </c>
      <c r="BA15" s="119">
        <f>+BA14/INDEX('Consolidated ARR Rollforward'!$AD$14:$CL$14,MATCH(EOMONTH(BA9,-12),'Consolidated ARR Rollforward'!$AD$8:$CL$8,0))-1</f>
        <v>0.37352773679650952</v>
      </c>
      <c r="BB15" s="121">
        <f>+BB14/INDEX('Consolidated ARR Rollforward'!$AD$14:$CL$14,MATCH(EOMONTH(BB9,-12),'Consolidated ARR Rollforward'!$AD$8:$CL$8,0))-1</f>
        <v>0.37352773679650952</v>
      </c>
      <c r="BC15" s="119"/>
    </row>
    <row r="16" spans="2:55" x14ac:dyDescent="0.2">
      <c r="B16" s="1" t="s">
        <v>103</v>
      </c>
      <c r="C16" s="119">
        <f>C12/'Industrial ARR Rollforward'!AP14-1</f>
        <v>1.1249699954421084</v>
      </c>
      <c r="D16" s="119">
        <f>D12/'Industrial ARR Rollforward'!AQ14-1</f>
        <v>1.1033821626677351</v>
      </c>
      <c r="E16" s="119">
        <f>E12/'Industrial ARR Rollforward'!AR14-1</f>
        <v>0.96645628492894886</v>
      </c>
      <c r="F16" s="119">
        <f>F12/'Industrial ARR Rollforward'!AS14-1</f>
        <v>0.82623833006322123</v>
      </c>
      <c r="G16" s="119">
        <f>G12/'Industrial ARR Rollforward'!AT14-1</f>
        <v>0.72675821014770836</v>
      </c>
      <c r="H16" s="119">
        <f>H12/'Industrial ARR Rollforward'!AU14-1</f>
        <v>0.66216195895277141</v>
      </c>
      <c r="I16" s="119">
        <f>I12/'Industrial ARR Rollforward'!AV14-1</f>
        <v>0.61750070691440628</v>
      </c>
      <c r="J16" s="119">
        <f>J12/'Industrial ARR Rollforward'!AW14-1</f>
        <v>0.92670076760122977</v>
      </c>
      <c r="K16" s="119">
        <f>K12/'Industrial ARR Rollforward'!AX14-1</f>
        <v>0.89889119117046357</v>
      </c>
      <c r="L16" s="119">
        <f>L12/'Industrial ARR Rollforward'!AY14-1</f>
        <v>0.88085140668106909</v>
      </c>
      <c r="M16" s="119">
        <f>M12/'Industrial ARR Rollforward'!AZ14-1</f>
        <v>0.80859448034732484</v>
      </c>
      <c r="N16" s="119">
        <f>N12/'Industrial ARR Rollforward'!BA14-1</f>
        <v>0.81337384992336137</v>
      </c>
      <c r="O16" s="119">
        <f>O12/'Industrial ARR Rollforward'!BB14-1</f>
        <v>0.80798228676491002</v>
      </c>
      <c r="P16" s="119">
        <f>P12/'Industrial ARR Rollforward'!BC14-1</f>
        <v>0.80154451282861316</v>
      </c>
      <c r="Q16" s="119">
        <f>Q12/'Industrial ARR Rollforward'!BD14-1</f>
        <v>0.82572579441818972</v>
      </c>
      <c r="R16" s="119">
        <f>R12/'Industrial ARR Rollforward'!BE14-1</f>
        <v>0.76002020960527394</v>
      </c>
      <c r="S16" s="119">
        <f>S12/'Industrial ARR Rollforward'!BF14-1</f>
        <v>0.73480099121798004</v>
      </c>
      <c r="T16" s="119">
        <f>T12/'Industrial ARR Rollforward'!BG14-1</f>
        <v>0.6735266151831647</v>
      </c>
      <c r="U16" s="119">
        <f>U12/'Industrial ARR Rollforward'!BH14-1</f>
        <v>0.6494020316785436</v>
      </c>
      <c r="V16" s="119">
        <f>V12/'Industrial ARR Rollforward'!BI14-1</f>
        <v>0.38603538739575982</v>
      </c>
      <c r="W16" s="119">
        <f>W12/'Industrial ARR Rollforward'!BJ14-1</f>
        <v>0.37262614208795997</v>
      </c>
      <c r="X16" s="119">
        <f>X12/'Industrial ARR Rollforward'!BK14-1</f>
        <v>0.3802438423958554</v>
      </c>
      <c r="Y16" s="119">
        <f>Y12/'Industrial ARR Rollforward'!BL14-1</f>
        <v>0.37696251530123526</v>
      </c>
      <c r="Z16" s="119">
        <f>Z12/'Industrial ARR Rollforward'!BM14-1</f>
        <v>0.30886470758035789</v>
      </c>
      <c r="AA16" s="119">
        <f>AA12/'Industrial ARR Rollforward'!BN14-1</f>
        <v>0.31938537729354111</v>
      </c>
      <c r="AB16" s="119">
        <f>AB12/'Industrial ARR Rollforward'!BO14-1</f>
        <v>0.30059483474149329</v>
      </c>
      <c r="AC16" s="119">
        <f>AC12/'Industrial ARR Rollforward'!BP14-1</f>
        <v>0.3423130075112184</v>
      </c>
      <c r="AD16" s="119">
        <f>AD12/'Industrial ARR Rollforward'!BQ14-1</f>
        <v>0.31385295454459072</v>
      </c>
      <c r="AE16" s="119">
        <f>AE12/'Industrial ARR Rollforward'!BR14-1</f>
        <v>0.30524070751427046</v>
      </c>
      <c r="AF16" s="119">
        <f>AF12/'Industrial ARR Rollforward'!BS14-1</f>
        <v>0.33315395842880169</v>
      </c>
      <c r="AG16" s="120">
        <f>AG12/'Industrial ARR Rollforward'!BT14-1</f>
        <v>0.36671615596753426</v>
      </c>
      <c r="AH16" s="120">
        <f>AH12/'Industrial ARR Rollforward'!BU14-1</f>
        <v>0.37959338480291493</v>
      </c>
      <c r="AI16" s="120">
        <f>AI12/'Industrial ARR Rollforward'!BV14-1</f>
        <v>0.39851887721064516</v>
      </c>
      <c r="AJ16" s="120">
        <f>AJ12/'Industrial ARR Rollforward'!BW14-1</f>
        <v>0.40507594183220852</v>
      </c>
      <c r="AK16" s="120">
        <f>AK12/'Industrial ARR Rollforward'!BX14-1</f>
        <v>0.40088688543646711</v>
      </c>
      <c r="AL16" s="120">
        <f>AL12/'Industrial ARR Rollforward'!BY14-1</f>
        <v>0.50829786716264036</v>
      </c>
      <c r="AN16" s="119">
        <f>AN12/INDEX('Industrial ARR Rollforward'!$I$14:$W$14,MATCH(EOMONTH('P&amp;L'!AN$9,-12),'Industrial ARR Rollforward'!$I$8:$W$8,0))-1</f>
        <v>0.96645628492894908</v>
      </c>
      <c r="AO16" s="119">
        <f>AO12/INDEX('Industrial ARR Rollforward'!$I$14:$W$14,MATCH(EOMONTH('P&amp;L'!AO$9,-12),'Industrial ARR Rollforward'!$I$8:$W$8,0))-1</f>
        <v>0.66216195895277141</v>
      </c>
      <c r="AP16" s="119">
        <f>AP12/INDEX('Industrial ARR Rollforward'!$I$14:$W$14,MATCH(EOMONTH('P&amp;L'!AP$9,-12),'Industrial ARR Rollforward'!$I$8:$W$8,0))-1</f>
        <v>0.89889119117046312</v>
      </c>
      <c r="AQ16" s="119">
        <f>AQ12/INDEX('Industrial ARR Rollforward'!$I$14:$W$14,MATCH(EOMONTH('P&amp;L'!AQ$9,-12),'Industrial ARR Rollforward'!$I$8:$W$8,0))-1</f>
        <v>0.81337384992336137</v>
      </c>
      <c r="AR16" s="119">
        <f>AR12/INDEX('Industrial ARR Rollforward'!$I$14:$W$14,MATCH(EOMONTH('P&amp;L'!AR$9,-12),'Industrial ARR Rollforward'!$I$8:$W$8,0))-1</f>
        <v>0.82572579441818972</v>
      </c>
      <c r="AS16" s="119">
        <f>AS12/INDEX('Industrial ARR Rollforward'!$I$14:$W$14,MATCH(EOMONTH('P&amp;L'!AS$9,-12),'Industrial ARR Rollforward'!$I$8:$W$8,0))-1</f>
        <v>0.6735266151831647</v>
      </c>
      <c r="AT16" s="119">
        <f>AT12/INDEX('Industrial ARR Rollforward'!$I$14:$W$14,MATCH(EOMONTH('P&amp;L'!AT$9,-12),'Industrial ARR Rollforward'!$I$8:$W$8,0))-1</f>
        <v>0.37262614208795997</v>
      </c>
      <c r="AU16" s="119">
        <f>AU12/INDEX('Industrial ARR Rollforward'!$I$14:$W$14,MATCH(EOMONTH('P&amp;L'!AU$9,-12),'Industrial ARR Rollforward'!$I$8:$W$8,0))-1</f>
        <v>0.30886470758035789</v>
      </c>
      <c r="AV16" s="119">
        <f>AV12/INDEX('Industrial ARR Rollforward'!$I$14:$W$14,MATCH(EOMONTH('P&amp;L'!AV$9,-12),'Industrial ARR Rollforward'!$I$8:$W$8,0))-1</f>
        <v>0.34231300751121863</v>
      </c>
      <c r="AW16" s="119">
        <f>AW12/INDEX('Industrial ARR Rollforward'!$I$14:$W$14,MATCH(EOMONTH('P&amp;L'!AW$9,-12),'Industrial ARR Rollforward'!$I$8:$W$8,0))-1</f>
        <v>0.33315395842880169</v>
      </c>
      <c r="AX16" s="119">
        <f>AX12/INDEX('Industrial ARR Rollforward'!$I$14:$W$14,MATCH(EOMONTH('P&amp;L'!AX$9,-12),'Industrial ARR Rollforward'!$I$8:$W$8,0))-1</f>
        <v>0.3985188772106445</v>
      </c>
      <c r="AY16" s="121">
        <f>AY12/INDEX('Industrial ARR Rollforward'!$I$14:$AB$14,MATCH(EOMONTH('P&amp;L'!AY$9,-12),'Industrial ARR Rollforward'!$I$8:$AB$8,0))-1</f>
        <v>0.50829786716264014</v>
      </c>
      <c r="BA16" s="119">
        <f>+BA12/INDEX('Industrial ARR Rollforward'!$AD$14:$CL$14,MATCH(EOMONTH(BA$9,-12),'Industrial ARR Rollforward'!$AD$8:$CL$8,0))-1</f>
        <v>0.50829786716264036</v>
      </c>
      <c r="BB16" s="121">
        <f>+BB12/INDEX('Industrial ARR Rollforward'!$AD$14:$CL$14,MATCH(EOMONTH(BB$9,-12),'Industrial ARR Rollforward'!$AD$8:$CL$8,0))-1</f>
        <v>0.50829786716264036</v>
      </c>
      <c r="BC16" s="119"/>
    </row>
    <row r="17" spans="2:55" x14ac:dyDescent="0.2">
      <c r="B17" s="1" t="s">
        <v>104</v>
      </c>
      <c r="C17" s="119">
        <f>C13/'Fleet ARR Rollforward'!AP14-1</f>
        <v>0.16575244121945309</v>
      </c>
      <c r="D17" s="119">
        <f>D13/'Fleet ARR Rollforward'!AQ14-1</f>
        <v>0.17953624527628942</v>
      </c>
      <c r="E17" s="119">
        <f>E13/'Fleet ARR Rollforward'!AR14-1</f>
        <v>0.24395406309893342</v>
      </c>
      <c r="F17" s="119">
        <f>F13/'Fleet ARR Rollforward'!AS14-1</f>
        <v>0.26754403576043018</v>
      </c>
      <c r="G17" s="119">
        <f>G13/'Fleet ARR Rollforward'!AT14-1</f>
        <v>0.25608998861924492</v>
      </c>
      <c r="H17" s="119">
        <f>H13/'Fleet ARR Rollforward'!AU14-1</f>
        <v>0.29244437809513557</v>
      </c>
      <c r="I17" s="119">
        <f>I13/'Fleet ARR Rollforward'!AV14-1</f>
        <v>0.31866405428929423</v>
      </c>
      <c r="J17" s="119">
        <f>J13/'Fleet ARR Rollforward'!AW14-1</f>
        <v>0.36130890355950607</v>
      </c>
      <c r="K17" s="119">
        <f>K13/'Fleet ARR Rollforward'!AX14-1</f>
        <v>0.35094344953835321</v>
      </c>
      <c r="L17" s="119">
        <f>L13/'Fleet ARR Rollforward'!AY14-1</f>
        <v>0.39983937082297794</v>
      </c>
      <c r="M17" s="119">
        <f>M13/'Fleet ARR Rollforward'!AZ14-1</f>
        <v>0.48385750329152311</v>
      </c>
      <c r="N17" s="119">
        <f>N13/'Fleet ARR Rollforward'!BA14-1</f>
        <v>0.47134645930912167</v>
      </c>
      <c r="O17" s="119">
        <f>O13/'Fleet ARR Rollforward'!BB14-1</f>
        <v>0.51860559593796096</v>
      </c>
      <c r="P17" s="119">
        <f>P13/'Fleet ARR Rollforward'!BC14-1</f>
        <v>0.57296702707032621</v>
      </c>
      <c r="Q17" s="119">
        <f>Q13/'Fleet ARR Rollforward'!BD14-1</f>
        <v>0.57148591755101896</v>
      </c>
      <c r="R17" s="119">
        <f>R13/'Fleet ARR Rollforward'!BE14-1</f>
        <v>0.60511177129170468</v>
      </c>
      <c r="S17" s="119">
        <f>S13/'Fleet ARR Rollforward'!BF14-1</f>
        <v>0.64192413751721467</v>
      </c>
      <c r="T17" s="119">
        <f>T13/'Fleet ARR Rollforward'!BG14-1</f>
        <v>0.63837476396409176</v>
      </c>
      <c r="U17" s="119">
        <f>U13/'Fleet ARR Rollforward'!BH14-1</f>
        <v>0.6224758892030664</v>
      </c>
      <c r="V17" s="119">
        <f>V13/'Fleet ARR Rollforward'!BI14-1</f>
        <v>0.65273375593700544</v>
      </c>
      <c r="W17" s="119">
        <f>W13/'Fleet ARR Rollforward'!BJ14-1</f>
        <v>0.68093747203492083</v>
      </c>
      <c r="X17" s="119">
        <f>X13/'Fleet ARR Rollforward'!BK14-1</f>
        <v>0.64713587916952386</v>
      </c>
      <c r="Y17" s="119">
        <f>Y13/'Fleet ARR Rollforward'!BL14-1</f>
        <v>0.60699437221850094</v>
      </c>
      <c r="Z17" s="119">
        <f>Z13/'Fleet ARR Rollforward'!BM14-1</f>
        <v>0.67411225208467629</v>
      </c>
      <c r="AA17" s="119">
        <f>AA13/'Fleet ARR Rollforward'!BN14-1</f>
        <v>0.63036501691832947</v>
      </c>
      <c r="AB17" s="119">
        <f>AB13/'Fleet ARR Rollforward'!BO14-1</f>
        <v>0.63532456661177883</v>
      </c>
      <c r="AC17" s="119">
        <f>AC13/'Fleet ARR Rollforward'!BP14-1</f>
        <v>0.64800473906066003</v>
      </c>
      <c r="AD17" s="119">
        <f>AD13/'Fleet ARR Rollforward'!BQ14-1</f>
        <v>0.56252318192994477</v>
      </c>
      <c r="AE17" s="119">
        <f>AE13/'Fleet ARR Rollforward'!BR14-1</f>
        <v>0.5134837055430832</v>
      </c>
      <c r="AF17" s="119">
        <f>AF13/'Fleet ARR Rollforward'!BS14-1</f>
        <v>0.51738441006752289</v>
      </c>
      <c r="AG17" s="120">
        <f>AG13/'Fleet ARR Rollforward'!BT14-1</f>
        <v>0.47032207012344118</v>
      </c>
      <c r="AH17" s="120">
        <f>AH13/'Fleet ARR Rollforward'!BU14-1</f>
        <v>0.4121424838212957</v>
      </c>
      <c r="AI17" s="120">
        <f>AI13/'Fleet ARR Rollforward'!BV14-1</f>
        <v>0.39046015945448054</v>
      </c>
      <c r="AJ17" s="120">
        <f>AJ13/'Fleet ARR Rollforward'!BW14-1</f>
        <v>0.35378864616523131</v>
      </c>
      <c r="AK17" s="120">
        <f>AK13/'Fleet ARR Rollforward'!BX14-1</f>
        <v>0.33336791369560581</v>
      </c>
      <c r="AL17" s="120">
        <f>AL13/'Fleet ARR Rollforward'!BY14-1</f>
        <v>0.27261639317908393</v>
      </c>
      <c r="AN17" s="119">
        <f>AN13/INDEX('Fleet ARR Rollforward'!$I$14:$W$14,MATCH(EOMONTH('P&amp;L'!AN9,-12),'Fleet ARR Rollforward'!$I$8:$W$8,0))-1</f>
        <v>0.24395406309893253</v>
      </c>
      <c r="AO17" s="119">
        <f>AO13/INDEX('Fleet ARR Rollforward'!$I$14:$W$14,MATCH(EOMONTH('P&amp;L'!AO9,-12),'Fleet ARR Rollforward'!$I$8:$W$8,0))-1</f>
        <v>0.29244437809513468</v>
      </c>
      <c r="AP17" s="119">
        <f>AP13/INDEX('Fleet ARR Rollforward'!$I$14:$W$14,MATCH(EOMONTH('P&amp;L'!AP9,-12),'Fleet ARR Rollforward'!$I$8:$W$8,0))-1</f>
        <v>0.35094344953835233</v>
      </c>
      <c r="AQ17" s="119">
        <f>AQ13/INDEX('Fleet ARR Rollforward'!$I$14:$W$14,MATCH(EOMONTH('P&amp;L'!AQ9,-12),'Fleet ARR Rollforward'!$I$8:$W$8,0))-1</f>
        <v>0.47134645930912056</v>
      </c>
      <c r="AR17" s="119">
        <f>AR13/INDEX('Fleet ARR Rollforward'!$I$14:$W$14,MATCH(EOMONTH('P&amp;L'!AR9,-12),'Fleet ARR Rollforward'!$I$8:$W$8,0))-1</f>
        <v>0.57148591755101785</v>
      </c>
      <c r="AS17" s="119">
        <f>AS13/INDEX('Fleet ARR Rollforward'!$I$14:$W$14,MATCH(EOMONTH('P&amp;L'!AS9,-12),'Fleet ARR Rollforward'!$I$8:$W$8,0))-1</f>
        <v>0.6383747639640911</v>
      </c>
      <c r="AT17" s="119">
        <f>AT13/INDEX('Fleet ARR Rollforward'!$I$14:$W$14,MATCH(EOMONTH('P&amp;L'!AT9,-12),'Fleet ARR Rollforward'!$I$8:$W$8,0))-1</f>
        <v>0.68093747203492039</v>
      </c>
      <c r="AU17" s="119">
        <f>AU13/INDEX('Fleet ARR Rollforward'!$I$14:$W$14,MATCH(EOMONTH('P&amp;L'!AU9,-12),'Fleet ARR Rollforward'!$I$8:$W$8,0))-1</f>
        <v>0.67411225208467562</v>
      </c>
      <c r="AV17" s="119">
        <f>AV13/INDEX('Fleet ARR Rollforward'!$I$14:$W$14,MATCH(EOMONTH('P&amp;L'!AV9,-12),'Fleet ARR Rollforward'!$I$8:$W$8,0))-1</f>
        <v>0.64800473906065936</v>
      </c>
      <c r="AW17" s="119">
        <f>AW13/INDEX('Fleet ARR Rollforward'!$I$14:$W$14,MATCH(EOMONTH('P&amp;L'!AW9,-12),'Fleet ARR Rollforward'!$I$8:$W$8,0))-1</f>
        <v>0.51738441006752267</v>
      </c>
      <c r="AX17" s="119">
        <f>AX13/INDEX('Fleet ARR Rollforward'!$I$14:$W$14,MATCH(EOMONTH('P&amp;L'!AX9,-12),'Fleet ARR Rollforward'!$I$8:$W$8,0))-1</f>
        <v>0.39046015945447987</v>
      </c>
      <c r="AY17" s="121">
        <f>AY13/INDEX('Fleet ARR Rollforward'!$I$14:$AB$14,MATCH(EOMONTH('P&amp;L'!AY9,-12),'Fleet ARR Rollforward'!$I$8:$AB$8,0))-1</f>
        <v>0.27261639317908326</v>
      </c>
      <c r="BA17" s="119">
        <f>+BA13/INDEX('Fleet ARR Rollforward'!$AD$14:$CL$14,MATCH(EOMONTH(BA$9,-12),'Fleet ARR Rollforward'!$AD$8:$CL$8,0))-1</f>
        <v>0.27261639317908393</v>
      </c>
      <c r="BB17" s="121">
        <f>+BB13/INDEX('Fleet ARR Rollforward'!$AD$14:$CL$14,MATCH(EOMONTH(BB$9,-12),'Fleet ARR Rollforward'!$AD$8:$CL$8,0))-1</f>
        <v>0.27261639317908393</v>
      </c>
      <c r="BC17" s="119"/>
    </row>
    <row r="18" spans="2:55" x14ac:dyDescent="0.2">
      <c r="AY18" s="114"/>
      <c r="BB18" s="114"/>
    </row>
    <row r="19" spans="2:55" x14ac:dyDescent="0.2">
      <c r="B19" s="37" t="s">
        <v>105</v>
      </c>
      <c r="AY19" s="114"/>
      <c r="BB19" s="114"/>
    </row>
    <row r="20" spans="2:55" x14ac:dyDescent="0.2">
      <c r="B20" s="1" t="s">
        <v>101</v>
      </c>
      <c r="C20" s="115">
        <f>+'Cons TrioMobil | Monthly'!AM12</f>
        <v>182216.55469037557</v>
      </c>
      <c r="D20" s="115">
        <f>+'Cons TrioMobil | Monthly'!AN12</f>
        <v>186594.03425527265</v>
      </c>
      <c r="E20" s="115">
        <f>+'Cons TrioMobil | Monthly'!AO12</f>
        <v>191551.96183558114</v>
      </c>
      <c r="F20" s="115">
        <f>+'Cons TrioMobil | Monthly'!AP12</f>
        <v>201693.5059739461</v>
      </c>
      <c r="G20" s="115">
        <f>+'Cons TrioMobil | Monthly'!AQ12</f>
        <v>210913.12904139765</v>
      </c>
      <c r="H20" s="115">
        <f>+'Cons TrioMobil | Monthly'!AR12</f>
        <v>225085.17218733611</v>
      </c>
      <c r="I20" s="115">
        <f>+'Cons TrioMobil | Monthly'!AS12</f>
        <v>232312.75595094197</v>
      </c>
      <c r="J20" s="115">
        <f>+'Cons TrioMobil | Monthly'!AT12</f>
        <v>280453.16413420008</v>
      </c>
      <c r="K20" s="115">
        <f>+'Cons TrioMobil | Monthly'!AU12</f>
        <v>294804.39089492126</v>
      </c>
      <c r="L20" s="115">
        <f>+'Cons TrioMobil | Monthly'!AV12</f>
        <v>297883.39423370227</v>
      </c>
      <c r="M20" s="115">
        <f>+'Cons TrioMobil | Monthly'!AW12</f>
        <v>305011.72335159988</v>
      </c>
      <c r="N20" s="115">
        <f>+'Cons TrioMobil | Monthly'!AX12</f>
        <v>330588.72949254879</v>
      </c>
      <c r="O20" s="115">
        <f>+'Cons TrioMobil | Monthly'!AY12</f>
        <v>329444.30323552829</v>
      </c>
      <c r="P20" s="115">
        <f>+'Cons TrioMobil | Monthly'!AZ12</f>
        <v>336157.45853914059</v>
      </c>
      <c r="Q20" s="115">
        <f>+'Cons TrioMobil | Monthly'!BA12</f>
        <v>349721.35769462894</v>
      </c>
      <c r="R20" s="115">
        <f>+'Cons TrioMobil | Monthly'!BB12</f>
        <v>354984.64666028699</v>
      </c>
      <c r="S20" s="115">
        <f>+'Cons TrioMobil | Monthly'!BC12</f>
        <v>365892.30532190215</v>
      </c>
      <c r="T20" s="115">
        <f>+'Cons TrioMobil | Monthly'!BD12</f>
        <v>376686.02633859223</v>
      </c>
      <c r="U20" s="115">
        <f>+'Cons TrioMobil | Monthly'!BE12</f>
        <v>383177.1316503252</v>
      </c>
      <c r="V20" s="115">
        <f>+'Cons TrioMobil | Monthly'!BF12</f>
        <v>388718.0099971125</v>
      </c>
      <c r="W20" s="115">
        <f>+'Cons TrioMobil | Monthly'!BG12</f>
        <v>404656.21374468657</v>
      </c>
      <c r="X20" s="115">
        <f>+'Cons TrioMobil | Monthly'!BH12</f>
        <v>411151.72064304451</v>
      </c>
      <c r="Y20" s="115">
        <f>+'Cons TrioMobil | Monthly'!BI12</f>
        <v>419989.70978258341</v>
      </c>
      <c r="Z20" s="115">
        <f>+'Cons TrioMobil | Monthly'!BJ12</f>
        <v>432695.92075662676</v>
      </c>
      <c r="AA20" s="115">
        <f>+'Cons TrioMobil | Monthly'!BK12</f>
        <v>434663.99632161512</v>
      </c>
      <c r="AB20" s="115">
        <f>+'Cons TrioMobil | Monthly'!BL12</f>
        <v>437204.65423583379</v>
      </c>
      <c r="AC20" s="115">
        <f>+'Cons TrioMobil | Monthly'!BM12</f>
        <v>469435.52743798384</v>
      </c>
      <c r="AD20" s="115">
        <f>+'Cons TrioMobil | Monthly'!BN12</f>
        <v>466397.62683258555</v>
      </c>
      <c r="AE20" s="115">
        <f>+'Cons TrioMobil | Monthly'!BO12</f>
        <v>477577.53147238685</v>
      </c>
      <c r="AF20" s="115">
        <f>+'Cons TrioMobil | Monthly'!BP12</f>
        <v>502180.46709810989</v>
      </c>
      <c r="AG20" s="115">
        <f>+'Cons TrioMobil | Monthly'!BQ12</f>
        <v>523694.37642379809</v>
      </c>
      <c r="AH20" s="115">
        <f>+'Cons TrioMobil | Monthly'!BR12</f>
        <v>536272.79514576949</v>
      </c>
      <c r="AI20" s="115">
        <f>+'Cons TrioMobil | Monthly'!BS12</f>
        <v>565919.35370252945</v>
      </c>
      <c r="AJ20" s="115">
        <f>+'Cons TrioMobil | Monthly'!BT12</f>
        <v>577699.39111845859</v>
      </c>
      <c r="AK20" s="115">
        <f>+'Cons TrioMobil | Monthly'!BU12</f>
        <v>588358.07645268878</v>
      </c>
      <c r="AL20" s="115">
        <f>+'Cons TrioMobil | Monthly'!BV12</f>
        <v>652634.33440719463</v>
      </c>
      <c r="AM20" s="63"/>
      <c r="AN20" s="63">
        <f>SUMIFS($C20:$N20,$C$8:$N$8,AN$8)</f>
        <v>560362.55078122939</v>
      </c>
      <c r="AO20" s="63">
        <f t="shared" ref="AO20:AQ22" si="8">SUMIFS($C20:$N20,$C$8:$N$8,AO$8)</f>
        <v>637691.80720267992</v>
      </c>
      <c r="AP20" s="63">
        <f t="shared" si="8"/>
        <v>807570.31098006328</v>
      </c>
      <c r="AQ20" s="63">
        <f t="shared" si="8"/>
        <v>933483.84707785095</v>
      </c>
      <c r="AR20" s="63">
        <f>SUMIFS($O20:$Z20,$O$8:$Z$8,AR$8)</f>
        <v>1015323.1194692978</v>
      </c>
      <c r="AS20" s="63">
        <f t="shared" ref="AS20:AU22" si="9">SUMIFS($O20:$Z20,$O$8:$Z$8,AS$8)</f>
        <v>1097562.9783207814</v>
      </c>
      <c r="AT20" s="63">
        <f t="shared" si="9"/>
        <v>1176551.3553921243</v>
      </c>
      <c r="AU20" s="63">
        <f t="shared" si="9"/>
        <v>1263837.3511822545</v>
      </c>
      <c r="AV20" s="63">
        <f t="shared" ref="AV20:AY22" si="10">SUMIFS($AA20:$AM20,$AA$8:$AM$8,AV$8)</f>
        <v>1341304.1779954326</v>
      </c>
      <c r="AW20" s="63">
        <f t="shared" si="10"/>
        <v>1446155.6254030822</v>
      </c>
      <c r="AX20" s="63">
        <f>SUMIFS($AA20:$AM20,$AA$8:$AM$8,AX$8)</f>
        <v>1625886.525272097</v>
      </c>
      <c r="AY20" s="116">
        <f>SUMIFS($AA20:$AM20,$AA$8:$AM$8,AY$8)</f>
        <v>1818691.8019783418</v>
      </c>
      <c r="AZ20" s="63"/>
      <c r="BA20" s="63">
        <f ca="1">+SUM(OFFSET(INDEX($B20:$AM20,MATCH(BA$9,$B$9:$AM$9,0)),,,,-MONTH(BA$9)))</f>
        <v>6232038.1306489548</v>
      </c>
      <c r="BB20" s="122">
        <f ca="1">+SUM(OFFSET(INDEX($B20:$AM20,MATCH(BB$9,$B$9:$AM$9,0)),,,,-12))</f>
        <v>6232038.1306489548</v>
      </c>
      <c r="BC20" s="63">
        <v>6442123.5311613837</v>
      </c>
    </row>
    <row r="21" spans="2:55" x14ac:dyDescent="0.2">
      <c r="B21" s="1" t="s">
        <v>102</v>
      </c>
      <c r="C21" s="115">
        <f>+'Cons TrioMobil | Monthly'!AM11</f>
        <v>240851.04438198108</v>
      </c>
      <c r="D21" s="115">
        <f>+'Cons TrioMobil | Monthly'!AN11</f>
        <v>242781.04649508515</v>
      </c>
      <c r="E21" s="115">
        <f>+'Cons TrioMobil | Monthly'!AO11</f>
        <v>255325.2712302639</v>
      </c>
      <c r="F21" s="115">
        <f>+'Cons TrioMobil | Monthly'!AP11</f>
        <v>263606.975777557</v>
      </c>
      <c r="G21" s="115">
        <f>+'Cons TrioMobil | Monthly'!AQ11</f>
        <v>270173.34896907216</v>
      </c>
      <c r="H21" s="115">
        <f>+'Cons TrioMobil | Monthly'!AR11</f>
        <v>277689.84660345869</v>
      </c>
      <c r="I21" s="115">
        <f>+'Cons TrioMobil | Monthly'!AS11</f>
        <v>289137.98245646968</v>
      </c>
      <c r="J21" s="115">
        <f>+'Cons TrioMobil | Monthly'!AT11</f>
        <v>297956.32096275961</v>
      </c>
      <c r="K21" s="115">
        <f>+'Cons TrioMobil | Monthly'!AU11</f>
        <v>302423.65081683657</v>
      </c>
      <c r="L21" s="115">
        <f>+'Cons TrioMobil | Monthly'!AV11</f>
        <v>316744.52281930583</v>
      </c>
      <c r="M21" s="115">
        <f>+'Cons TrioMobil | Monthly'!AW11</f>
        <v>332785.14589604025</v>
      </c>
      <c r="N21" s="115">
        <f>+'Cons TrioMobil | Monthly'!AX11</f>
        <v>345184.97661730828</v>
      </c>
      <c r="O21" s="115">
        <f>+'Cons TrioMobil | Monthly'!AY11</f>
        <v>365757.74378597841</v>
      </c>
      <c r="P21" s="115">
        <f>+'Cons TrioMobil | Monthly'!AZ11</f>
        <v>381886.58093439648</v>
      </c>
      <c r="Q21" s="115">
        <f>+'Cons TrioMobil | Monthly'!BA11</f>
        <v>401240.06813325378</v>
      </c>
      <c r="R21" s="115">
        <f>+'Cons TrioMobil | Monthly'!BB11</f>
        <v>423118.65981516382</v>
      </c>
      <c r="S21" s="115">
        <f>+'Cons TrioMobil | Monthly'!BC11</f>
        <v>443604.14298618113</v>
      </c>
      <c r="T21" s="115">
        <f>+'Cons TrioMobil | Monthly'!BD11</f>
        <v>454960.03688416647</v>
      </c>
      <c r="U21" s="115">
        <f>+'Cons TrioMobil | Monthly'!BE11</f>
        <v>469119.40518844122</v>
      </c>
      <c r="V21" s="115">
        <f>+'Cons TrioMobil | Monthly'!BF11</f>
        <v>492442.46944995347</v>
      </c>
      <c r="W21" s="115">
        <f>+'Cons TrioMobil | Monthly'!BG11</f>
        <v>508355.2470876248</v>
      </c>
      <c r="X21" s="115">
        <f>+'Cons TrioMobil | Monthly'!BH11</f>
        <v>521721.26806610852</v>
      </c>
      <c r="Y21" s="115">
        <f>+'Cons TrioMobil | Monthly'!BI11</f>
        <v>534783.8566128494</v>
      </c>
      <c r="Z21" s="115">
        <f>+'Cons TrioMobil | Monthly'!BJ11</f>
        <v>577878.39859059802</v>
      </c>
      <c r="AA21" s="115">
        <f>+'Cons TrioMobil | Monthly'!BK11</f>
        <v>596318.63013563666</v>
      </c>
      <c r="AB21" s="115">
        <f>+'Cons TrioMobil | Monthly'!BL11</f>
        <v>624508.50746139593</v>
      </c>
      <c r="AC21" s="115">
        <f>+'Cons TrioMobil | Monthly'!BM11</f>
        <v>661245.53378462419</v>
      </c>
      <c r="AD21" s="115">
        <f>+'Cons TrioMobil | Monthly'!BN11</f>
        <v>661132.71466832364</v>
      </c>
      <c r="AE21" s="115">
        <f>+'Cons TrioMobil | Monthly'!BO11</f>
        <v>671387.64212098916</v>
      </c>
      <c r="AF21" s="115">
        <f>+'Cons TrioMobil | Monthly'!BP11</f>
        <v>690349.26717177953</v>
      </c>
      <c r="AG21" s="115">
        <f>+'Cons TrioMobil | Monthly'!BQ11</f>
        <v>689756.61497174622</v>
      </c>
      <c r="AH21" s="115">
        <f>+'Cons TrioMobil | Monthly'!BR11</f>
        <v>695398.93194814969</v>
      </c>
      <c r="AI21" s="115">
        <f>+'Cons TrioMobil | Monthly'!BS11</f>
        <v>706847.71792498045</v>
      </c>
      <c r="AJ21" s="115">
        <f>+'Cons TrioMobil | Monthly'!BT11</f>
        <v>706300.32917082473</v>
      </c>
      <c r="AK21" s="115">
        <f>+'Cons TrioMobil | Monthly'!BU11</f>
        <v>713063.63516996452</v>
      </c>
      <c r="AL21" s="115">
        <f>+'Cons TrioMobil | Monthly'!BV11</f>
        <v>735417.52331047133</v>
      </c>
      <c r="AM21" s="63"/>
      <c r="AN21" s="63">
        <f t="shared" ref="AN21:AN22" si="11">SUMIFS($C21:$N21,$C$8:$N$8,AN$8)</f>
        <v>738957.36210733012</v>
      </c>
      <c r="AO21" s="63">
        <f t="shared" si="8"/>
        <v>811470.17135008797</v>
      </c>
      <c r="AP21" s="63">
        <f t="shared" si="8"/>
        <v>889517.95423606597</v>
      </c>
      <c r="AQ21" s="63">
        <f t="shared" si="8"/>
        <v>994714.64533265447</v>
      </c>
      <c r="AR21" s="63">
        <f>SUMIFS($O21:$Z21,$O$8:$Z$8,AR$8)</f>
        <v>1148884.3928536286</v>
      </c>
      <c r="AS21" s="63">
        <f t="shared" si="9"/>
        <v>1321682.8396855115</v>
      </c>
      <c r="AT21" s="63">
        <f t="shared" si="9"/>
        <v>1469917.1217260195</v>
      </c>
      <c r="AU21" s="63">
        <f t="shared" si="9"/>
        <v>1634383.523269556</v>
      </c>
      <c r="AV21" s="63">
        <f t="shared" si="10"/>
        <v>1882072.6713816568</v>
      </c>
      <c r="AW21" s="63">
        <f t="shared" si="10"/>
        <v>2022869.6239610924</v>
      </c>
      <c r="AX21" s="63">
        <f t="shared" si="10"/>
        <v>2092003.2648448762</v>
      </c>
      <c r="AY21" s="116">
        <f t="shared" si="10"/>
        <v>2154781.4876512606</v>
      </c>
      <c r="AZ21" s="63"/>
      <c r="BA21" s="63">
        <f ca="1">+SUM(OFFSET(INDEX($B21:$AM21,MATCH(BA$9,$B$9:$AM$9,0)),,,,-MONTH(BA$9)))</f>
        <v>8151727.0478388853</v>
      </c>
      <c r="BB21" s="122">
        <f ca="1">+SUM(OFFSET(INDEX($B21:$AM21,MATCH(BB$9,$B$9:$AM$9,0)),,,,-12))</f>
        <v>8151727.0478388853</v>
      </c>
      <c r="BC21" s="63">
        <v>8337923.451624956</v>
      </c>
    </row>
    <row r="22" spans="2:55" x14ac:dyDescent="0.2">
      <c r="B22" s="1" t="s">
        <v>68</v>
      </c>
      <c r="C22" s="115">
        <f>+SUM('Cons TrioMobil | Monthly'!AM13:AM15)</f>
        <v>14585.896694708932</v>
      </c>
      <c r="D22" s="115">
        <f>+SUM('Cons TrioMobil | Monthly'!AN13:AN15)</f>
        <v>20721.343783405169</v>
      </c>
      <c r="E22" s="115">
        <f>+SUM('Cons TrioMobil | Monthly'!AO13:AO15)</f>
        <v>20455.327049740739</v>
      </c>
      <c r="F22" s="115">
        <f>+SUM('Cons TrioMobil | Monthly'!AP13:AP15)</f>
        <v>29066.153523777026</v>
      </c>
      <c r="G22" s="115">
        <f>+SUM('Cons TrioMobil | Monthly'!AQ13:AQ15)</f>
        <v>33277.025173528433</v>
      </c>
      <c r="H22" s="115">
        <f>+SUM('Cons TrioMobil | Monthly'!AR13:AR15)</f>
        <v>34819.051086910906</v>
      </c>
      <c r="I22" s="115">
        <f>+SUM('Cons TrioMobil | Monthly'!AS13:AS15)</f>
        <v>39928.412169524294</v>
      </c>
      <c r="J22" s="115">
        <f>+SUM('Cons TrioMobil | Monthly'!AT13:AT15)</f>
        <v>32156.037702103615</v>
      </c>
      <c r="K22" s="115">
        <f>+SUM('Cons TrioMobil | Monthly'!AU13:AU15)</f>
        <v>16425.092324754798</v>
      </c>
      <c r="L22" s="115">
        <f>+SUM('Cons TrioMobil | Monthly'!AV13:AV15)</f>
        <v>24853.030764258074</v>
      </c>
      <c r="M22" s="115">
        <f>+SUM('Cons TrioMobil | Monthly'!AW13:AW15)</f>
        <v>14491.566860393705</v>
      </c>
      <c r="N22" s="115">
        <f>+SUM('Cons TrioMobil | Monthly'!AX13:AX15)</f>
        <v>15574.836085753297</v>
      </c>
      <c r="O22" s="115">
        <f>+SUM('Cons TrioMobil | Monthly'!AY13:AY15)</f>
        <v>27680.564873465584</v>
      </c>
      <c r="P22" s="115">
        <f>+SUM('Cons TrioMobil | Monthly'!AZ13:AZ15)</f>
        <v>24239.840256643067</v>
      </c>
      <c r="Q22" s="115">
        <f>+SUM('Cons TrioMobil | Monthly'!BA13:BA15)</f>
        <v>42249.436887847638</v>
      </c>
      <c r="R22" s="115">
        <f>+SUM('Cons TrioMobil | Monthly'!BB13:BB15)</f>
        <v>35282.455586742864</v>
      </c>
      <c r="S22" s="115">
        <f>+SUM('Cons TrioMobil | Monthly'!BC13:BC15)</f>
        <v>81080.299806628973</v>
      </c>
      <c r="T22" s="115">
        <f>+SUM('Cons TrioMobil | Monthly'!BD13:BD15)</f>
        <v>43723.042960536222</v>
      </c>
      <c r="U22" s="115">
        <f>+SUM('Cons TrioMobil | Monthly'!BE13:BE15)</f>
        <v>61743.288666512133</v>
      </c>
      <c r="V22" s="115">
        <f>+SUM('Cons TrioMobil | Monthly'!BF13:BF15)</f>
        <v>18712.223990140661</v>
      </c>
      <c r="W22" s="115">
        <f>+SUM('Cons TrioMobil | Monthly'!BG13:BG15)</f>
        <v>38216.51309253052</v>
      </c>
      <c r="X22" s="115">
        <f>+SUM('Cons TrioMobil | Monthly'!BH13:BH15)</f>
        <v>53932.948568542699</v>
      </c>
      <c r="Y22" s="115">
        <f>+SUM('Cons TrioMobil | Monthly'!BI13:BI15)</f>
        <v>77265.632794369696</v>
      </c>
      <c r="Z22" s="115">
        <f>+SUM('Cons TrioMobil | Monthly'!BJ13:BJ15)</f>
        <v>57770.835461896269</v>
      </c>
      <c r="AA22" s="115">
        <f>+SUM('Cons TrioMobil | Monthly'!BK13:BK15)</f>
        <v>33128.478701393928</v>
      </c>
      <c r="AB22" s="115">
        <f>+SUM('Cons TrioMobil | Monthly'!BL13:BL15)</f>
        <v>12653.111612293589</v>
      </c>
      <c r="AC22" s="115">
        <f>+SUM('Cons TrioMobil | Monthly'!BM13:BM15)</f>
        <v>214011.63816706507</v>
      </c>
      <c r="AD22" s="115">
        <f>+SUM('Cons TrioMobil | Monthly'!BN13:BN15)</f>
        <v>195605.41523539595</v>
      </c>
      <c r="AE22" s="115">
        <f>+SUM('Cons TrioMobil | Monthly'!BO13:BO15)</f>
        <v>20934.787228224348</v>
      </c>
      <c r="AF22" s="115">
        <f>+SUM('Cons TrioMobil | Monthly'!BP13:BP15)</f>
        <v>58094.787330080406</v>
      </c>
      <c r="AG22" s="115">
        <f>+SUM('Cons TrioMobil | Monthly'!BQ13:BQ15)</f>
        <v>50288.2527334529</v>
      </c>
      <c r="AH22" s="115">
        <f>+SUM('Cons TrioMobil | Monthly'!BR13:BR15)</f>
        <v>70033.460648736014</v>
      </c>
      <c r="AI22" s="115">
        <f>+SUM('Cons TrioMobil | Monthly'!BS13:BS15)</f>
        <v>25710.139634448806</v>
      </c>
      <c r="AJ22" s="115">
        <f>+SUM('Cons TrioMobil | Monthly'!BT13:BT15)</f>
        <v>100658.47395774189</v>
      </c>
      <c r="AK22" s="115">
        <f>+SUM('Cons TrioMobil | Monthly'!BU13:BU15)</f>
        <v>63209.470382495936</v>
      </c>
      <c r="AL22" s="115">
        <f>+SUM('Cons TrioMobil | Monthly'!BV13:BV15)</f>
        <v>22714.897292629852</v>
      </c>
      <c r="AM22" s="63"/>
      <c r="AN22" s="63">
        <f t="shared" si="11"/>
        <v>55762.567527854844</v>
      </c>
      <c r="AO22" s="63">
        <f t="shared" si="8"/>
        <v>97162.229784216353</v>
      </c>
      <c r="AP22" s="63">
        <f t="shared" si="8"/>
        <v>88509.54219638271</v>
      </c>
      <c r="AQ22" s="63">
        <f t="shared" si="8"/>
        <v>54919.433710405079</v>
      </c>
      <c r="AR22" s="63">
        <f>SUMIFS($O22:$Z22,$O$8:$Z$8,AR$8)</f>
        <v>94169.842017956282</v>
      </c>
      <c r="AS22" s="63">
        <f t="shared" si="9"/>
        <v>160085.79835390806</v>
      </c>
      <c r="AT22" s="63">
        <f t="shared" si="9"/>
        <v>118672.02574918332</v>
      </c>
      <c r="AU22" s="63">
        <f t="shared" si="9"/>
        <v>188969.41682480866</v>
      </c>
      <c r="AV22" s="63">
        <f t="shared" si="10"/>
        <v>259793.22848075259</v>
      </c>
      <c r="AW22" s="63">
        <f t="shared" si="10"/>
        <v>274634.98979370069</v>
      </c>
      <c r="AX22" s="63">
        <f t="shared" si="10"/>
        <v>146031.85301663773</v>
      </c>
      <c r="AY22" s="116">
        <f t="shared" si="10"/>
        <v>186582.84163286767</v>
      </c>
      <c r="AZ22" s="63"/>
      <c r="BA22" s="63">
        <f ca="1">+SUM(OFFSET(INDEX($B22:$AM22,MATCH(BA$9,$B$9:$AM$9,0)),,,,-MONTH(BA$9)))</f>
        <v>867042.91292395862</v>
      </c>
      <c r="BB22" s="122">
        <f ca="1">+SUM(OFFSET(INDEX($B22:$AM22,MATCH(BB$9,$B$9:$AM$9,0)),,,,-12))</f>
        <v>867042.91292395862</v>
      </c>
      <c r="BC22" s="63">
        <v>623498.62462572241</v>
      </c>
    </row>
    <row r="23" spans="2:55" x14ac:dyDescent="0.2">
      <c r="B23" s="17" t="s">
        <v>70</v>
      </c>
      <c r="C23" s="117">
        <f t="shared" ref="C23:N23" si="12">SUM(C20:C22)</f>
        <v>437653.49576706556</v>
      </c>
      <c r="D23" s="117">
        <f t="shared" si="12"/>
        <v>450096.42453376297</v>
      </c>
      <c r="E23" s="117">
        <f t="shared" si="12"/>
        <v>467332.5601155858</v>
      </c>
      <c r="F23" s="117">
        <f t="shared" si="12"/>
        <v>494366.6352752801</v>
      </c>
      <c r="G23" s="117">
        <f t="shared" si="12"/>
        <v>514363.50318399823</v>
      </c>
      <c r="H23" s="117">
        <f t="shared" si="12"/>
        <v>537594.06987770565</v>
      </c>
      <c r="I23" s="117">
        <f t="shared" si="12"/>
        <v>561379.15057693585</v>
      </c>
      <c r="J23" s="117">
        <f t="shared" si="12"/>
        <v>610565.52279906324</v>
      </c>
      <c r="K23" s="117">
        <f t="shared" si="12"/>
        <v>613653.1340365127</v>
      </c>
      <c r="L23" s="117">
        <f t="shared" si="12"/>
        <v>639480.94781726622</v>
      </c>
      <c r="M23" s="117">
        <f t="shared" si="12"/>
        <v>652288.43610803387</v>
      </c>
      <c r="N23" s="117">
        <f t="shared" si="12"/>
        <v>691348.54219561035</v>
      </c>
      <c r="O23" s="117">
        <f>SUM(O20:O22)</f>
        <v>722882.61189497227</v>
      </c>
      <c r="P23" s="117">
        <f t="shared" ref="P23:AL23" si="13">SUM(P20:P22)</f>
        <v>742283.87973018014</v>
      </c>
      <c r="Q23" s="117">
        <f t="shared" si="13"/>
        <v>793210.86271573033</v>
      </c>
      <c r="R23" s="117">
        <f t="shared" si="13"/>
        <v>813385.76206219359</v>
      </c>
      <c r="S23" s="117">
        <f t="shared" si="13"/>
        <v>890576.74811471219</v>
      </c>
      <c r="T23" s="117">
        <f t="shared" si="13"/>
        <v>875369.10618329491</v>
      </c>
      <c r="U23" s="117">
        <f t="shared" si="13"/>
        <v>914039.82550527854</v>
      </c>
      <c r="V23" s="117">
        <f t="shared" si="13"/>
        <v>899872.70343720668</v>
      </c>
      <c r="W23" s="117">
        <f t="shared" si="13"/>
        <v>951227.97392484185</v>
      </c>
      <c r="X23" s="117">
        <f t="shared" si="13"/>
        <v>986805.93727769575</v>
      </c>
      <c r="Y23" s="117">
        <f t="shared" si="13"/>
        <v>1032039.1991898025</v>
      </c>
      <c r="Z23" s="117">
        <f t="shared" si="13"/>
        <v>1068345.154809121</v>
      </c>
      <c r="AA23" s="117">
        <f t="shared" si="13"/>
        <v>1064111.1051586457</v>
      </c>
      <c r="AB23" s="117">
        <f t="shared" si="13"/>
        <v>1074366.2733095235</v>
      </c>
      <c r="AC23" s="117">
        <f t="shared" si="13"/>
        <v>1344692.6993896731</v>
      </c>
      <c r="AD23" s="117">
        <f t="shared" si="13"/>
        <v>1323135.7567363051</v>
      </c>
      <c r="AE23" s="117">
        <f t="shared" si="13"/>
        <v>1169899.9608216004</v>
      </c>
      <c r="AF23" s="117">
        <f t="shared" si="13"/>
        <v>1250624.5215999698</v>
      </c>
      <c r="AG23" s="117">
        <f t="shared" si="13"/>
        <v>1263739.2441289972</v>
      </c>
      <c r="AH23" s="117">
        <f t="shared" si="13"/>
        <v>1301705.1877426552</v>
      </c>
      <c r="AI23" s="117">
        <f t="shared" si="13"/>
        <v>1298477.2112619586</v>
      </c>
      <c r="AJ23" s="117">
        <f t="shared" si="13"/>
        <v>1384658.1942470253</v>
      </c>
      <c r="AK23" s="117">
        <f t="shared" si="13"/>
        <v>1364631.1820051493</v>
      </c>
      <c r="AL23" s="117">
        <f t="shared" si="13"/>
        <v>1410766.7550102957</v>
      </c>
      <c r="AM23" s="63"/>
      <c r="AN23" s="117">
        <f t="shared" ref="AN23:AY23" si="14">SUM(AN20:AN22)</f>
        <v>1355082.4804164143</v>
      </c>
      <c r="AO23" s="117">
        <f t="shared" si="14"/>
        <v>1546324.2083369843</v>
      </c>
      <c r="AP23" s="117">
        <f t="shared" si="14"/>
        <v>1785597.8074125121</v>
      </c>
      <c r="AQ23" s="117">
        <f t="shared" si="14"/>
        <v>1983117.9261209106</v>
      </c>
      <c r="AR23" s="117">
        <f t="shared" si="14"/>
        <v>2258377.3543408825</v>
      </c>
      <c r="AS23" s="117">
        <f t="shared" si="14"/>
        <v>2579331.616360201</v>
      </c>
      <c r="AT23" s="117">
        <f t="shared" si="14"/>
        <v>2765140.5028673271</v>
      </c>
      <c r="AU23" s="117">
        <f t="shared" si="14"/>
        <v>3087190.2912766193</v>
      </c>
      <c r="AV23" s="117">
        <f t="shared" si="14"/>
        <v>3483170.0778578417</v>
      </c>
      <c r="AW23" s="117">
        <f t="shared" si="14"/>
        <v>3743660.2391578755</v>
      </c>
      <c r="AX23" s="117">
        <f t="shared" si="14"/>
        <v>3863921.643133611</v>
      </c>
      <c r="AY23" s="118">
        <f t="shared" si="14"/>
        <v>4160056.13126247</v>
      </c>
      <c r="AZ23" s="63"/>
      <c r="BA23" s="117">
        <f ca="1">SUM(BA20:BA22)</f>
        <v>15250808.091411799</v>
      </c>
      <c r="BB23" s="118">
        <f ca="1">SUM(BB20:BB22)</f>
        <v>15250808.091411799</v>
      </c>
      <c r="BC23" s="117">
        <f>SUM(BC20:BC22)</f>
        <v>15403545.607412061</v>
      </c>
    </row>
    <row r="24" spans="2:55" x14ac:dyDescent="0.2">
      <c r="B24" s="1" t="s">
        <v>14</v>
      </c>
      <c r="C24" s="119">
        <f>C23/'Cons TrioMobil | Monthly'!AA9-1</f>
        <v>0.37206200778324217</v>
      </c>
      <c r="D24" s="119">
        <f>D23/'Cons TrioMobil | Monthly'!AB9-1</f>
        <v>0.34945102309973985</v>
      </c>
      <c r="E24" s="119">
        <f>E23/'Cons TrioMobil | Monthly'!AC9-1</f>
        <v>0.43466973190177982</v>
      </c>
      <c r="F24" s="119">
        <f>F23/'Cons TrioMobil | Monthly'!AD9-1</f>
        <v>0.48200840344194495</v>
      </c>
      <c r="G24" s="119">
        <f>G23/'Cons TrioMobil | Monthly'!AE9-1</f>
        <v>0.48597980844247313</v>
      </c>
      <c r="H24" s="119">
        <f>H23/'Cons TrioMobil | Monthly'!AF9-1</f>
        <v>0.49619389445519824</v>
      </c>
      <c r="I24" s="119">
        <f>I23/'Cons TrioMobil | Monthly'!AG9-1</f>
        <v>0.45485603233065497</v>
      </c>
      <c r="J24" s="119">
        <f>J23/'Cons TrioMobil | Monthly'!AH9-1</f>
        <v>0.54710952736300023</v>
      </c>
      <c r="K24" s="119">
        <f>K23/'Cons TrioMobil | Monthly'!AI9-1</f>
        <v>0.42836706744967223</v>
      </c>
      <c r="L24" s="119">
        <f>L23/'Cons TrioMobil | Monthly'!AJ9-1</f>
        <v>0.60807270771457644</v>
      </c>
      <c r="M24" s="119">
        <f>M23/'Cons TrioMobil | Monthly'!AK9-1</f>
        <v>0.55819742337271805</v>
      </c>
      <c r="N24" s="119">
        <f>N23/'Cons TrioMobil | Monthly'!AL9-1</f>
        <v>0.56966260455757833</v>
      </c>
      <c r="O24" s="119">
        <f>O23/'Cons TrioMobil | Monthly'!AM9-1</f>
        <v>0.65172360985713573</v>
      </c>
      <c r="P24" s="119">
        <f>P23/'Cons TrioMobil | Monthly'!AN9-1</f>
        <v>0.64916635474072582</v>
      </c>
      <c r="Q24" s="119">
        <f>Q23/'Cons TrioMobil | Monthly'!AO9-1</f>
        <v>0.69731563860978318</v>
      </c>
      <c r="R24" s="119">
        <f>R23/'Cons TrioMobil | Monthly'!AP9-1</f>
        <v>0.64530877292977684</v>
      </c>
      <c r="S24" s="119">
        <f>S23/'Cons TrioMobil | Monthly'!AQ9-1</f>
        <v>0.73141512296632527</v>
      </c>
      <c r="T24" s="119">
        <f>T23/'Cons TrioMobil | Monthly'!AR9-1</f>
        <v>0.62830870954813145</v>
      </c>
      <c r="U24" s="119">
        <f>U23/'Cons TrioMobil | Monthly'!AS9-1</f>
        <v>0.62820408375677839</v>
      </c>
      <c r="V24" s="119">
        <f>V23/'Cons TrioMobil | Monthly'!AT9-1</f>
        <v>0.4738347807649701</v>
      </c>
      <c r="W24" s="119">
        <f>W23/'Cons TrioMobil | Monthly'!AU9-1</f>
        <v>0.55010692712968901</v>
      </c>
      <c r="X24" s="119">
        <f>X23/'Cons TrioMobil | Monthly'!AV9-1</f>
        <v>0.54313578949607555</v>
      </c>
      <c r="Y24" s="119">
        <f>Y23/'Cons TrioMobil | Monthly'!AW9-1</f>
        <v>0.58218227100207742</v>
      </c>
      <c r="Z24" s="119">
        <f>Z23/'Cons TrioMobil | Monthly'!AX9-1</f>
        <v>0.54530615110032765</v>
      </c>
      <c r="AA24" s="119">
        <f>AA23/'Cons TrioMobil | Monthly'!AY9-1</f>
        <v>0.4720385960995428</v>
      </c>
      <c r="AB24" s="119">
        <f>AB23/'Cons TrioMobil | Monthly'!AZ9-1</f>
        <v>0.44737923407423996</v>
      </c>
      <c r="AC24" s="119">
        <f>AC23/'Cons TrioMobil | Monthly'!BA9-1</f>
        <v>0.69525250169396879</v>
      </c>
      <c r="AD24" s="119">
        <f>AD23/'Cons TrioMobil | Monthly'!BB9-1</f>
        <v>0.62670139858574836</v>
      </c>
      <c r="AE24" s="119">
        <f>AE23/'Cons TrioMobil | Monthly'!BC9-1</f>
        <v>0.31364305580422536</v>
      </c>
      <c r="AF24" s="119">
        <f>AF23/'Cons TrioMobil | Monthly'!BD9-1</f>
        <v>0.42868249834955852</v>
      </c>
      <c r="AG24" s="120">
        <f>AG23/'Cons TrioMobil | Monthly'!BE9-1</f>
        <v>0.38258663229515832</v>
      </c>
      <c r="AH24" s="120">
        <f>AH23/'Cons TrioMobil | Monthly'!BF9-1</f>
        <v>0.44654369753698009</v>
      </c>
      <c r="AI24" s="120">
        <f>AI23/'Cons TrioMobil | Monthly'!BG9-1</f>
        <v>0.3650536431391298</v>
      </c>
      <c r="AJ24" s="120">
        <f>AJ23/'Cons TrioMobil | Monthly'!BH9-1</f>
        <v>0.40317173006364926</v>
      </c>
      <c r="AK24" s="120">
        <f>AK23/'Cons TrioMobil | Monthly'!BI9-1</f>
        <v>0.32226681222616982</v>
      </c>
      <c r="AL24" s="120">
        <f>AL23/'Cons TrioMobil | Monthly'!BJ9-1</f>
        <v>0.32051589194725594</v>
      </c>
      <c r="AN24" s="119">
        <f>AN23/'Cons TrioMobil | Quarterly'!K7-1</f>
        <v>0.38519996239730703</v>
      </c>
      <c r="AO24" s="119">
        <f>AO23/'Cons TrioMobil | Quarterly'!L7-1</f>
        <v>0.48823693438350513</v>
      </c>
      <c r="AP24" s="119">
        <f>AP23/'Cons TrioMobil | Quarterly'!M7-1</f>
        <v>0.47553772681245898</v>
      </c>
      <c r="AQ24" s="119">
        <f>AQ23/'Cons TrioMobil | Quarterly'!N7-1</f>
        <v>0.57799771716461468</v>
      </c>
      <c r="AR24" s="119">
        <f>AR23/'Cons TrioMobil | Quarterly'!O7-1</f>
        <v>0.66659770676607621</v>
      </c>
      <c r="AS24" s="119">
        <f>AS23/'Cons TrioMobil | Quarterly'!P7-1</f>
        <v>0.66804063627392796</v>
      </c>
      <c r="AT24" s="119">
        <f>AT23/'Cons TrioMobil | Quarterly'!Q7-1</f>
        <v>0.54857969212801527</v>
      </c>
      <c r="AU24" s="119">
        <f>AU23/'Cons TrioMobil | Quarterly'!R7-1</f>
        <v>0.55673560841403713</v>
      </c>
      <c r="AV24" s="119">
        <f>AV23/'Cons TrioMobil | Quarterly'!S7-1</f>
        <v>0.54233306987548158</v>
      </c>
      <c r="AW24" s="119">
        <f>AW23/'Cons TrioMobil | Quarterly'!T7-1</f>
        <v>0.45140710694683972</v>
      </c>
      <c r="AX24" s="119">
        <f>AX23/'Cons TrioMobil | Quarterly'!U7-1</f>
        <v>0.3973690086007915</v>
      </c>
      <c r="AY24" s="121">
        <f>AY23/'Cons TrioMobil | Quarterly'!V7-1</f>
        <v>0.34752177182514976</v>
      </c>
      <c r="BB24" s="114"/>
    </row>
    <row r="25" spans="2:55" x14ac:dyDescent="0.2">
      <c r="AY25" s="114"/>
      <c r="BB25" s="114"/>
    </row>
    <row r="26" spans="2:55" x14ac:dyDescent="0.2">
      <c r="B26" s="1" t="s">
        <v>106</v>
      </c>
      <c r="C26" s="63">
        <f>+'Cons TrioMobil | Monthly'!AM16*-1</f>
        <v>116349.32649466085</v>
      </c>
      <c r="D26" s="63">
        <f>+'Cons TrioMobil | Monthly'!AN16*-1</f>
        <v>117899.05634297302</v>
      </c>
      <c r="E26" s="63">
        <f>+'Cons TrioMobil | Monthly'!AO16*-1</f>
        <v>120161.31886500283</v>
      </c>
      <c r="F26" s="63">
        <f>+'Cons TrioMobil | Monthly'!AP16*-1</f>
        <v>127625.43169694149</v>
      </c>
      <c r="G26" s="63">
        <f>+'Cons TrioMobil | Monthly'!AQ16*-1</f>
        <v>135315.55442038106</v>
      </c>
      <c r="H26" s="63">
        <f>+'Cons TrioMobil | Monthly'!AR16*-1</f>
        <v>131124.18118233062</v>
      </c>
      <c r="I26" s="63">
        <f>+'Cons TrioMobil | Monthly'!AS16*-1</f>
        <v>131424.47400759748</v>
      </c>
      <c r="J26" s="63">
        <f>+'Cons TrioMobil | Monthly'!AT16*-1</f>
        <v>135738.12576636169</v>
      </c>
      <c r="K26" s="63">
        <f>+'Cons TrioMobil | Monthly'!AU16*-1</f>
        <v>137380.85093203097</v>
      </c>
      <c r="L26" s="63">
        <f>+'Cons TrioMobil | Monthly'!AV16*-1</f>
        <v>137890.74526455981</v>
      </c>
      <c r="M26" s="63">
        <f>+'Cons TrioMobil | Monthly'!AW16*-1</f>
        <v>153546.56373029723</v>
      </c>
      <c r="N26" s="63">
        <f>+'Cons TrioMobil | Monthly'!AX16*-1</f>
        <v>179616.87378851668</v>
      </c>
      <c r="O26" s="63">
        <f>+'Cons TrioMobil | Monthly'!AY16*-1</f>
        <v>160049.68220275888</v>
      </c>
      <c r="P26" s="63">
        <f>+'Cons TrioMobil | Monthly'!AZ16*-1</f>
        <v>174049.22549569642</v>
      </c>
      <c r="Q26" s="63">
        <f>+'Cons TrioMobil | Monthly'!BA16*-1</f>
        <v>181662.37604878607</v>
      </c>
      <c r="R26" s="63">
        <f>+'Cons TrioMobil | Monthly'!BB16*-1</f>
        <v>189609.04025764874</v>
      </c>
      <c r="S26" s="63">
        <f>+'Cons TrioMobil | Monthly'!BC16*-1</f>
        <v>186538.18991113896</v>
      </c>
      <c r="T26" s="63">
        <f>+'Cons TrioMobil | Monthly'!BD16*-1</f>
        <v>188597.07466315062</v>
      </c>
      <c r="U26" s="63">
        <f>+'Cons TrioMobil | Monthly'!BE16*-1</f>
        <v>200554.08055149601</v>
      </c>
      <c r="V26" s="63">
        <f>+'Cons TrioMobil | Monthly'!BF16*-1</f>
        <v>200521.34005970971</v>
      </c>
      <c r="W26" s="63">
        <f>+'Cons TrioMobil | Monthly'!BG16*-1</f>
        <v>220630.67689483351</v>
      </c>
      <c r="X26" s="63">
        <f>+'Cons TrioMobil | Monthly'!BH16*-1</f>
        <v>204237.20627046778</v>
      </c>
      <c r="Y26" s="63">
        <f>+'Cons TrioMobil | Monthly'!BI16*-1</f>
        <v>223167.47599191027</v>
      </c>
      <c r="Z26" s="63">
        <f>+'Cons TrioMobil | Monthly'!BJ16*-1</f>
        <v>228349.32451330053</v>
      </c>
      <c r="AA26" s="63">
        <f>+'Cons TrioMobil | Monthly'!BK16*-1</f>
        <v>249104.83861055737</v>
      </c>
      <c r="AB26" s="63">
        <f>+'Cons TrioMobil | Monthly'!BL16*-1</f>
        <v>271107.90959091426</v>
      </c>
      <c r="AC26" s="63">
        <f>+'Cons TrioMobil | Monthly'!BM16*-1</f>
        <v>278073.35381289147</v>
      </c>
      <c r="AD26" s="63">
        <f>+'Cons TrioMobil | Monthly'!BN16*-1</f>
        <v>278138.33278738963</v>
      </c>
      <c r="AE26" s="63">
        <f>+'Cons TrioMobil | Monthly'!BO16*-1</f>
        <v>293162.44776540628</v>
      </c>
      <c r="AF26" s="63">
        <f>+'Cons TrioMobil | Monthly'!BP16*-1</f>
        <v>344935.67972874409</v>
      </c>
      <c r="AG26" s="63">
        <f>+'Cons TrioMobil | Monthly'!BQ16*-1</f>
        <v>306106.33328076301</v>
      </c>
      <c r="AH26" s="63">
        <f>+'Cons TrioMobil | Monthly'!BR16*-1</f>
        <v>311403.63144136959</v>
      </c>
      <c r="AI26" s="63">
        <f>+'Cons TrioMobil | Monthly'!BS16*-1</f>
        <v>324404.92423224624</v>
      </c>
      <c r="AJ26" s="63">
        <f>+'Cons TrioMobil | Monthly'!BT16*-1</f>
        <v>344525.64634439972</v>
      </c>
      <c r="AK26" s="63">
        <f>+'Cons TrioMobil | Monthly'!BU16*-1</f>
        <v>348834.50975895021</v>
      </c>
      <c r="AL26" s="63">
        <f>+'Cons TrioMobil | Monthly'!BV16*-1</f>
        <v>381506.41176471754</v>
      </c>
      <c r="AM26" s="63"/>
      <c r="AN26" s="63">
        <f t="shared" ref="AN26:AQ26" si="15">SUMIFS($C26:$N26,$C$8:$N$8,AN$8)</f>
        <v>354409.70170263672</v>
      </c>
      <c r="AO26" s="63">
        <f t="shared" si="15"/>
        <v>394065.16729965317</v>
      </c>
      <c r="AP26" s="63">
        <f t="shared" si="15"/>
        <v>404543.45070599008</v>
      </c>
      <c r="AQ26" s="63">
        <f t="shared" si="15"/>
        <v>471054.18278337369</v>
      </c>
      <c r="AR26" s="63">
        <f>SUMIFS($O26:$Z26,$O$8:$Z$8,AR$8)</f>
        <v>515761.28374724137</v>
      </c>
      <c r="AS26" s="63">
        <f>SUMIFS($O26:$Z26,$O$8:$Z$8,AS$8)</f>
        <v>564744.30483193835</v>
      </c>
      <c r="AT26" s="63">
        <f>SUMIFS($O26:$Z26,$O$8:$Z$8,AT$8)</f>
        <v>621706.09750603931</v>
      </c>
      <c r="AU26" s="63">
        <f>SUMIFS($O26:$Z26,$O$8:$Z$8,AU$8)</f>
        <v>655754.0067756786</v>
      </c>
      <c r="AV26" s="63">
        <f>SUMIFS($AA26:$AM26,$AA$8:$AM$8,AV$8)</f>
        <v>798286.10201436304</v>
      </c>
      <c r="AW26" s="63">
        <f>SUMIFS($AA26:$AM26,$AA$8:$AM$8,AW$8)</f>
        <v>916236.46028153994</v>
      </c>
      <c r="AX26" s="63">
        <f>SUMIFS($AA26:$AM26,$AA$8:$AM$8,AX$8)</f>
        <v>941914.88895437878</v>
      </c>
      <c r="AY26" s="116">
        <f>SUMIFS($AA26:$AM26,$AA$8:$AM$8,AY$8)</f>
        <v>1074866.5678680674</v>
      </c>
      <c r="AZ26" s="63"/>
      <c r="BA26" s="63">
        <f ca="1">+SUM(OFFSET(INDEX($B26:$AM26,MATCH(BA$9,$B$9:$AM$9,0)),,,,-MONTH(BA$9)))</f>
        <v>3731304.0191183495</v>
      </c>
      <c r="BB26" s="122">
        <f ca="1">+SUM(OFFSET(INDEX($B26:$AM26,MATCH(BB$9,$B$9:$AM$9,0)),,,,-12))</f>
        <v>3731304.0191183495</v>
      </c>
      <c r="BC26" s="63">
        <v>3717720.4666276653</v>
      </c>
    </row>
    <row r="27" spans="2:55" x14ac:dyDescent="0.2">
      <c r="B27" s="17" t="s">
        <v>31</v>
      </c>
      <c r="C27" s="117">
        <f t="shared" ref="C27:N27" si="16">C23-C26</f>
        <v>321304.16927240469</v>
      </c>
      <c r="D27" s="117">
        <f t="shared" si="16"/>
        <v>332197.36819078994</v>
      </c>
      <c r="E27" s="117">
        <f t="shared" si="16"/>
        <v>347171.24125058297</v>
      </c>
      <c r="F27" s="117">
        <f t="shared" si="16"/>
        <v>366741.20357833861</v>
      </c>
      <c r="G27" s="117">
        <f t="shared" si="16"/>
        <v>379047.9487636172</v>
      </c>
      <c r="H27" s="117">
        <f t="shared" si="16"/>
        <v>406469.88869537506</v>
      </c>
      <c r="I27" s="117">
        <f t="shared" si="16"/>
        <v>429954.67656933836</v>
      </c>
      <c r="J27" s="117">
        <f t="shared" si="16"/>
        <v>474827.39703270153</v>
      </c>
      <c r="K27" s="117">
        <f t="shared" si="16"/>
        <v>476272.28310448176</v>
      </c>
      <c r="L27" s="117">
        <f t="shared" si="16"/>
        <v>501590.20255270641</v>
      </c>
      <c r="M27" s="117">
        <f t="shared" si="16"/>
        <v>498741.87237773661</v>
      </c>
      <c r="N27" s="117">
        <f t="shared" si="16"/>
        <v>511731.66840709368</v>
      </c>
      <c r="O27" s="117">
        <f>O23-O26</f>
        <v>562832.92969221342</v>
      </c>
      <c r="P27" s="117">
        <f t="shared" ref="P27:AL27" si="17">P23-P26</f>
        <v>568234.65423448372</v>
      </c>
      <c r="Q27" s="117">
        <f t="shared" si="17"/>
        <v>611548.48666694423</v>
      </c>
      <c r="R27" s="117">
        <f t="shared" si="17"/>
        <v>623776.7218045448</v>
      </c>
      <c r="S27" s="117">
        <f t="shared" si="17"/>
        <v>704038.55820357322</v>
      </c>
      <c r="T27" s="117">
        <f t="shared" si="17"/>
        <v>686772.03152014432</v>
      </c>
      <c r="U27" s="117">
        <f t="shared" si="17"/>
        <v>713485.74495378253</v>
      </c>
      <c r="V27" s="117">
        <f t="shared" si="17"/>
        <v>699351.36337749695</v>
      </c>
      <c r="W27" s="117">
        <f t="shared" si="17"/>
        <v>730597.2970300084</v>
      </c>
      <c r="X27" s="117">
        <f t="shared" si="17"/>
        <v>782568.73100722791</v>
      </c>
      <c r="Y27" s="117">
        <f t="shared" si="17"/>
        <v>808871.72319789231</v>
      </c>
      <c r="Z27" s="117">
        <f t="shared" si="17"/>
        <v>839995.83029582049</v>
      </c>
      <c r="AA27" s="117">
        <f t="shared" si="17"/>
        <v>815006.26654808829</v>
      </c>
      <c r="AB27" s="117">
        <f t="shared" si="17"/>
        <v>803258.36371860921</v>
      </c>
      <c r="AC27" s="117">
        <f t="shared" si="17"/>
        <v>1066619.3455767815</v>
      </c>
      <c r="AD27" s="117">
        <f t="shared" si="17"/>
        <v>1044997.4239489154</v>
      </c>
      <c r="AE27" s="117">
        <f t="shared" si="17"/>
        <v>876737.51305619418</v>
      </c>
      <c r="AF27" s="117">
        <f t="shared" si="17"/>
        <v>905688.84187122574</v>
      </c>
      <c r="AG27" s="117">
        <f t="shared" si="17"/>
        <v>957632.9108482342</v>
      </c>
      <c r="AH27" s="117">
        <f t="shared" si="17"/>
        <v>990301.55630128551</v>
      </c>
      <c r="AI27" s="117">
        <f t="shared" si="17"/>
        <v>974072.28702971234</v>
      </c>
      <c r="AJ27" s="117">
        <f t="shared" si="17"/>
        <v>1040132.5479026255</v>
      </c>
      <c r="AK27" s="117">
        <f t="shared" si="17"/>
        <v>1015796.6722461991</v>
      </c>
      <c r="AL27" s="117">
        <f t="shared" si="17"/>
        <v>1029260.3432455781</v>
      </c>
      <c r="AM27" s="63"/>
      <c r="AN27" s="117">
        <f t="shared" ref="AN27:AY27" si="18">AN23-AN26</f>
        <v>1000672.7787137777</v>
      </c>
      <c r="AO27" s="117">
        <f t="shared" si="18"/>
        <v>1152259.0410373311</v>
      </c>
      <c r="AP27" s="117">
        <f t="shared" si="18"/>
        <v>1381054.3567065219</v>
      </c>
      <c r="AQ27" s="117">
        <f t="shared" si="18"/>
        <v>1512063.7433375369</v>
      </c>
      <c r="AR27" s="117">
        <f t="shared" si="18"/>
        <v>1742616.0705936411</v>
      </c>
      <c r="AS27" s="117">
        <f t="shared" si="18"/>
        <v>2014587.3115282627</v>
      </c>
      <c r="AT27" s="117">
        <f t="shared" si="18"/>
        <v>2143434.4053612878</v>
      </c>
      <c r="AU27" s="117">
        <f t="shared" si="18"/>
        <v>2431436.2845009407</v>
      </c>
      <c r="AV27" s="117">
        <f t="shared" si="18"/>
        <v>2684883.9758434789</v>
      </c>
      <c r="AW27" s="117">
        <f t="shared" si="18"/>
        <v>2827423.7788763354</v>
      </c>
      <c r="AX27" s="117">
        <f t="shared" si="18"/>
        <v>2922006.7541792323</v>
      </c>
      <c r="AY27" s="118">
        <f t="shared" si="18"/>
        <v>3085189.5633944026</v>
      </c>
      <c r="AZ27" s="63"/>
      <c r="BA27" s="117">
        <f ca="1">BA23-BA26</f>
        <v>11519504.072293449</v>
      </c>
      <c r="BB27" s="118">
        <f ca="1">BB23-BB26</f>
        <v>11519504.072293449</v>
      </c>
      <c r="BC27" s="117">
        <f>BC23-BC26</f>
        <v>11685825.140784396</v>
      </c>
    </row>
    <row r="28" spans="2:55" x14ac:dyDescent="0.2">
      <c r="B28" s="1" t="s">
        <v>107</v>
      </c>
      <c r="C28" s="19">
        <f t="shared" ref="C28:N28" si="19">C27/C23</f>
        <v>0.73415195441147341</v>
      </c>
      <c r="D28" s="19">
        <f t="shared" si="19"/>
        <v>0.73805822504566665</v>
      </c>
      <c r="E28" s="19">
        <f t="shared" si="19"/>
        <v>0.74287835019395354</v>
      </c>
      <c r="F28" s="19">
        <f t="shared" si="19"/>
        <v>0.74184052363105912</v>
      </c>
      <c r="G28" s="19">
        <f t="shared" si="19"/>
        <v>0.73692621349929655</v>
      </c>
      <c r="H28" s="19">
        <f t="shared" si="19"/>
        <v>0.75609072248107323</v>
      </c>
      <c r="I28" s="19">
        <f t="shared" si="19"/>
        <v>0.76588999810104985</v>
      </c>
      <c r="J28" s="19">
        <f t="shared" si="19"/>
        <v>0.77768458797986695</v>
      </c>
      <c r="K28" s="19">
        <f t="shared" si="19"/>
        <v>0.77612621314526409</v>
      </c>
      <c r="L28" s="19">
        <f t="shared" si="19"/>
        <v>0.7843708311635853</v>
      </c>
      <c r="M28" s="19">
        <f t="shared" si="19"/>
        <v>0.76460327175742471</v>
      </c>
      <c r="N28" s="19">
        <f t="shared" si="19"/>
        <v>0.74019345839931516</v>
      </c>
      <c r="O28" s="19">
        <f>O27/O23</f>
        <v>0.77859519710509717</v>
      </c>
      <c r="P28" s="19">
        <f t="shared" ref="P28:AL28" si="20">P27/P23</f>
        <v>0.76552201893571603</v>
      </c>
      <c r="Q28" s="19">
        <f t="shared" si="20"/>
        <v>0.77097845656472053</v>
      </c>
      <c r="R28" s="19">
        <f t="shared" si="20"/>
        <v>0.76688915751742559</v>
      </c>
      <c r="S28" s="19">
        <f t="shared" si="20"/>
        <v>0.79054226341971412</v>
      </c>
      <c r="T28" s="19">
        <f t="shared" si="20"/>
        <v>0.78455137000955577</v>
      </c>
      <c r="U28" s="19">
        <f t="shared" si="20"/>
        <v>0.78058496472992267</v>
      </c>
      <c r="V28" s="19">
        <f t="shared" si="20"/>
        <v>0.77716699340497086</v>
      </c>
      <c r="W28" s="19">
        <f t="shared" si="20"/>
        <v>0.76805699270544592</v>
      </c>
      <c r="X28" s="19">
        <f t="shared" si="20"/>
        <v>0.7930320455571056</v>
      </c>
      <c r="Y28" s="19">
        <f t="shared" si="20"/>
        <v>0.78376065931690697</v>
      </c>
      <c r="Z28" s="19">
        <f t="shared" si="20"/>
        <v>0.78625884763421872</v>
      </c>
      <c r="AA28" s="19">
        <f t="shared" si="20"/>
        <v>0.76590335595321224</v>
      </c>
      <c r="AB28" s="19">
        <f t="shared" si="20"/>
        <v>0.74765783669308428</v>
      </c>
      <c r="AC28" s="19">
        <f t="shared" si="20"/>
        <v>0.79320676468378015</v>
      </c>
      <c r="AD28" s="19">
        <f t="shared" si="20"/>
        <v>0.7897885146166288</v>
      </c>
      <c r="AE28" s="19">
        <f t="shared" si="20"/>
        <v>0.74941237919221459</v>
      </c>
      <c r="AF28" s="19">
        <f t="shared" si="20"/>
        <v>0.72418925603069484</v>
      </c>
      <c r="AG28" s="19">
        <f t="shared" si="20"/>
        <v>0.75777729883529921</v>
      </c>
      <c r="AH28" s="19">
        <f t="shared" si="20"/>
        <v>0.76077253561431335</v>
      </c>
      <c r="AI28" s="19">
        <f t="shared" si="20"/>
        <v>0.7501650999966607</v>
      </c>
      <c r="AJ28" s="19">
        <f t="shared" si="20"/>
        <v>0.75118361500633579</v>
      </c>
      <c r="AK28" s="19">
        <f t="shared" si="20"/>
        <v>0.74437451352505157</v>
      </c>
      <c r="AL28" s="19">
        <f t="shared" si="20"/>
        <v>0.72957513323176282</v>
      </c>
      <c r="AN28" s="119">
        <f t="shared" ref="AN28:AY28" si="21">AN27/AN23</f>
        <v>0.73845894488007313</v>
      </c>
      <c r="AO28" s="119">
        <f t="shared" si="21"/>
        <v>0.74516006075889096</v>
      </c>
      <c r="AP28" s="119">
        <f t="shared" si="21"/>
        <v>0.77344088964120694</v>
      </c>
      <c r="AQ28" s="119">
        <f t="shared" si="21"/>
        <v>0.76246789130448644</v>
      </c>
      <c r="AR28" s="119">
        <f t="shared" si="21"/>
        <v>0.77162307142520536</v>
      </c>
      <c r="AS28" s="119">
        <f t="shared" si="21"/>
        <v>0.78105013669049972</v>
      </c>
      <c r="AT28" s="119">
        <f t="shared" si="21"/>
        <v>0.77516292685259292</v>
      </c>
      <c r="AU28" s="119">
        <f t="shared" si="21"/>
        <v>0.78758873120694151</v>
      </c>
      <c r="AV28" s="119">
        <f t="shared" si="21"/>
        <v>0.77081621506541231</v>
      </c>
      <c r="AW28" s="119">
        <f t="shared" si="21"/>
        <v>0.75525651321188148</v>
      </c>
      <c r="AX28" s="119">
        <f t="shared" si="21"/>
        <v>0.7562282634203491</v>
      </c>
      <c r="AY28" s="121">
        <f t="shared" si="21"/>
        <v>0.74162209981001548</v>
      </c>
      <c r="BA28" s="19">
        <f ca="1">BA27/BA23</f>
        <v>0.75533729119445403</v>
      </c>
      <c r="BB28" s="123">
        <f ca="1">BB27/BB23</f>
        <v>0.75533729119445403</v>
      </c>
      <c r="BC28" s="19">
        <f>BC27/BC23</f>
        <v>0.75864514824179652</v>
      </c>
    </row>
    <row r="29" spans="2:55" x14ac:dyDescent="0.2">
      <c r="AY29" s="114"/>
      <c r="BB29" s="114"/>
    </row>
    <row r="30" spans="2:55" x14ac:dyDescent="0.2">
      <c r="B30" s="37" t="s">
        <v>108</v>
      </c>
      <c r="AY30" s="114"/>
      <c r="BB30" s="114"/>
    </row>
    <row r="31" spans="2:55" x14ac:dyDescent="0.2">
      <c r="B31" s="1" t="s">
        <v>41</v>
      </c>
      <c r="C31" s="63">
        <f>+'Cons TrioMobil | Monthly'!AM256*-1</f>
        <v>318798.36383730767</v>
      </c>
      <c r="D31" s="63">
        <f>+'Cons TrioMobil | Monthly'!AN256*-1</f>
        <v>287785.08513525553</v>
      </c>
      <c r="E31" s="63">
        <f>+'Cons TrioMobil | Monthly'!AO256*-1</f>
        <v>391991.86945370177</v>
      </c>
      <c r="F31" s="63">
        <f>+'Cons TrioMobil | Monthly'!AP256*-1</f>
        <v>475130.60950908682</v>
      </c>
      <c r="G31" s="63">
        <f>+'Cons TrioMobil | Monthly'!AQ256*-1</f>
        <v>321275.58536628261</v>
      </c>
      <c r="H31" s="63">
        <f>+'Cons TrioMobil | Monthly'!AR256*-1</f>
        <v>422296.59977696533</v>
      </c>
      <c r="I31" s="63">
        <f>+'Cons TrioMobil | Monthly'!AS256*-1</f>
        <v>408509.26757318323</v>
      </c>
      <c r="J31" s="63">
        <f>+'Cons TrioMobil | Monthly'!AT256*-1</f>
        <v>448155.72330307489</v>
      </c>
      <c r="K31" s="63">
        <f>+'Cons TrioMobil | Monthly'!AU256*-1</f>
        <v>401990.64114089229</v>
      </c>
      <c r="L31" s="63">
        <f>+'Cons TrioMobil | Monthly'!AV256*-1</f>
        <v>443476.76344368479</v>
      </c>
      <c r="M31" s="63">
        <f>+'Cons TrioMobil | Monthly'!AW256*-1</f>
        <v>443081.67174021062</v>
      </c>
      <c r="N31" s="63">
        <f>+'Cons TrioMobil | Monthly'!AX256*-1</f>
        <v>539540.09894748812</v>
      </c>
      <c r="O31" s="63">
        <f>+'Cons TrioMobil | Monthly'!AY256*-1</f>
        <v>515352.98645319673</v>
      </c>
      <c r="P31" s="63">
        <f>+'Cons TrioMobil | Monthly'!AZ256*-1</f>
        <v>607386.62627075717</v>
      </c>
      <c r="Q31" s="63">
        <f>+'Cons TrioMobil | Monthly'!BA256*-1</f>
        <v>735911.94111037673</v>
      </c>
      <c r="R31" s="63">
        <f>+'Cons TrioMobil | Monthly'!BB256*-1</f>
        <v>634686.47262060607</v>
      </c>
      <c r="S31" s="63">
        <f>+'Cons TrioMobil | Monthly'!BC256*-1</f>
        <v>619488.25668563333</v>
      </c>
      <c r="T31" s="63">
        <f>+'Cons TrioMobil | Monthly'!BD256*-1</f>
        <v>663052.57366298768</v>
      </c>
      <c r="U31" s="63">
        <f>+'Cons TrioMobil | Monthly'!BE256*-1</f>
        <v>630519.32638049067</v>
      </c>
      <c r="V31" s="63">
        <f>+'Cons TrioMobil | Monthly'!BF256*-1</f>
        <v>587466.4892054291</v>
      </c>
      <c r="W31" s="63">
        <f>+'Cons TrioMobil | Monthly'!BG256*-1</f>
        <v>665473.06281396362</v>
      </c>
      <c r="X31" s="63">
        <f>+'Cons TrioMobil | Monthly'!BH256*-1</f>
        <v>606412.85789490363</v>
      </c>
      <c r="Y31" s="63">
        <f>+'Cons TrioMobil | Monthly'!BI256*-1</f>
        <v>683982.78672062431</v>
      </c>
      <c r="Z31" s="63">
        <f>+'Cons TrioMobil | Monthly'!BJ256*-1</f>
        <v>733210.84098140348</v>
      </c>
      <c r="AA31" s="63">
        <f>+'Cons TrioMobil | Monthly'!BK256*-1</f>
        <v>604939.49244031857</v>
      </c>
      <c r="AB31" s="63">
        <f>+'Cons TrioMobil | Monthly'!BL256*-1</f>
        <v>711885.95209101355</v>
      </c>
      <c r="AC31" s="63">
        <f>+'Cons TrioMobil | Monthly'!BM256*-1</f>
        <v>738531.19262125425</v>
      </c>
      <c r="AD31" s="63">
        <f>+'Cons TrioMobil | Monthly'!BN256*-1</f>
        <v>687739.01563824911</v>
      </c>
      <c r="AE31" s="63">
        <f>+'Cons TrioMobil | Monthly'!BO256*-1</f>
        <v>751771.40295670892</v>
      </c>
      <c r="AF31" s="63">
        <f>+'Cons TrioMobil | Monthly'!BP256*-1</f>
        <v>762141.92005844915</v>
      </c>
      <c r="AG31" s="63">
        <f>+'Cons TrioMobil | Monthly'!BQ256*-1</f>
        <v>721246.81218808936</v>
      </c>
      <c r="AH31" s="63">
        <f>+'Cons TrioMobil | Monthly'!BR256*-1</f>
        <v>741195.74784592388</v>
      </c>
      <c r="AI31" s="63">
        <f>+'Cons TrioMobil | Monthly'!BS256*-1</f>
        <v>810963.82726795285</v>
      </c>
      <c r="AJ31" s="63">
        <f>+'Cons TrioMobil | Monthly'!BT256*-1</f>
        <v>842677.58258250041</v>
      </c>
      <c r="AK31" s="63">
        <f>+'Cons TrioMobil | Monthly'!BU256*-1</f>
        <v>938295.318145909</v>
      </c>
      <c r="AL31" s="63">
        <f>+'Cons TrioMobil | Monthly'!BV256*-1</f>
        <v>1020522.6273559952</v>
      </c>
      <c r="AM31" s="63"/>
      <c r="AN31" s="63">
        <f t="shared" ref="AN31:AQ33" si="22">SUMIFS($C31:$N31,$C$8:$N$8,AN$8)</f>
        <v>998575.31842626503</v>
      </c>
      <c r="AO31" s="63">
        <f t="shared" si="22"/>
        <v>1218702.7946523349</v>
      </c>
      <c r="AP31" s="63">
        <f t="shared" si="22"/>
        <v>1258655.6320171505</v>
      </c>
      <c r="AQ31" s="63">
        <f t="shared" si="22"/>
        <v>1426098.5341313835</v>
      </c>
      <c r="AR31" s="63">
        <f t="shared" ref="AR31:AU33" si="23">SUMIFS($O31:$Z31,$O$8:$Z$8,AR$8)</f>
        <v>1858651.5538343308</v>
      </c>
      <c r="AS31" s="63">
        <f t="shared" si="23"/>
        <v>1917227.3029692271</v>
      </c>
      <c r="AT31" s="63">
        <f t="shared" si="23"/>
        <v>1883458.8783998834</v>
      </c>
      <c r="AU31" s="63">
        <f t="shared" si="23"/>
        <v>2023606.4855969315</v>
      </c>
      <c r="AV31" s="63">
        <f t="shared" ref="AV31:AY33" si="24">SUMIFS($AA31:$AM31,$AA$8:$AM$8,AV$8)</f>
        <v>2055356.6371525866</v>
      </c>
      <c r="AW31" s="63">
        <f t="shared" si="24"/>
        <v>2201652.3386534071</v>
      </c>
      <c r="AX31" s="63">
        <f t="shared" si="24"/>
        <v>2273406.3873019661</v>
      </c>
      <c r="AY31" s="116">
        <f t="shared" si="24"/>
        <v>2801495.5280844048</v>
      </c>
      <c r="AZ31" s="63"/>
      <c r="BA31" s="63">
        <f ca="1">+SUM(OFFSET(INDEX($B31:$AM31,MATCH(BA$9,$B$9:$AM$9,0)),,,,-MONTH(BA$9)))</f>
        <v>9331910.8911923654</v>
      </c>
      <c r="BB31" s="124">
        <f ca="1">+SUM(OFFSET(INDEX($B31:$AM31,MATCH(BB$9,$B$9:$AM$9,0)),,,,-12))</f>
        <v>9331910.8911923654</v>
      </c>
      <c r="BC31" s="63">
        <v>9214935.6900683697</v>
      </c>
    </row>
    <row r="32" spans="2:55" x14ac:dyDescent="0.2">
      <c r="B32" s="1" t="s">
        <v>109</v>
      </c>
      <c r="C32" s="63">
        <f>+'Cons TrioMobil | Monthly'!AM258*-1</f>
        <v>123874.5855794969</v>
      </c>
      <c r="D32" s="63">
        <f>+'Cons TrioMobil | Monthly'!AN258*-1</f>
        <v>132950.20390414121</v>
      </c>
      <c r="E32" s="63">
        <f>+'Cons TrioMobil | Monthly'!AO258*-1</f>
        <v>125920.22621809745</v>
      </c>
      <c r="F32" s="63">
        <f>+'Cons TrioMobil | Monthly'!AP258*-1</f>
        <v>126821.3968957872</v>
      </c>
      <c r="G32" s="63">
        <f>+'Cons TrioMobil | Monthly'!AQ258*-1</f>
        <v>139540.03944973712</v>
      </c>
      <c r="H32" s="63">
        <f>+'Cons TrioMobil | Monthly'!AR258*-1</f>
        <v>123475.51129993252</v>
      </c>
      <c r="I32" s="63">
        <f>+'Cons TrioMobil | Monthly'!AS258*-1</f>
        <v>131858.3822231649</v>
      </c>
      <c r="J32" s="63">
        <f>+'Cons TrioMobil | Monthly'!AT258*-1</f>
        <v>131139.86318800147</v>
      </c>
      <c r="K32" s="63">
        <f>+'Cons TrioMobil | Monthly'!AU258*-1</f>
        <v>119390.92009595317</v>
      </c>
      <c r="L32" s="63">
        <f>+'Cons TrioMobil | Monthly'!AV258*-1</f>
        <v>149319.63332133862</v>
      </c>
      <c r="M32" s="63">
        <f>+'Cons TrioMobil | Monthly'!AW258*-1</f>
        <v>135266.66025125101</v>
      </c>
      <c r="N32" s="63">
        <f>+'Cons TrioMobil | Monthly'!AX258*-1</f>
        <v>142801.1048791075</v>
      </c>
      <c r="O32" s="63">
        <f>+'Cons TrioMobil | Monthly'!AY258*-1</f>
        <v>194070.99076742449</v>
      </c>
      <c r="P32" s="63">
        <f>+'Cons TrioMobil | Monthly'!AZ258*-1</f>
        <v>178521.31079684902</v>
      </c>
      <c r="Q32" s="63">
        <f>+'Cons TrioMobil | Monthly'!BA258*-1</f>
        <v>154211.87371375412</v>
      </c>
      <c r="R32" s="63">
        <f>+'Cons TrioMobil | Monthly'!BB258*-1</f>
        <v>168436.97359848605</v>
      </c>
      <c r="S32" s="63">
        <f>+'Cons TrioMobil | Monthly'!BC258*-1</f>
        <v>169680.6265160527</v>
      </c>
      <c r="T32" s="63">
        <f>+'Cons TrioMobil | Monthly'!BD258*-1</f>
        <v>173528.57565905157</v>
      </c>
      <c r="U32" s="63">
        <f>+'Cons TrioMobil | Monthly'!BE258*-1</f>
        <v>190577.25960484322</v>
      </c>
      <c r="V32" s="63">
        <f>+'Cons TrioMobil | Monthly'!BF258*-1</f>
        <v>183530.61952228029</v>
      </c>
      <c r="W32" s="63">
        <f>+'Cons TrioMobil | Monthly'!BG258*-1</f>
        <v>181799.87164427806</v>
      </c>
      <c r="X32" s="63">
        <f>+'Cons TrioMobil | Monthly'!BH258*-1</f>
        <v>201144.08033392238</v>
      </c>
      <c r="Y32" s="63">
        <f>+'Cons TrioMobil | Monthly'!BI258*-1</f>
        <v>203332.594619774</v>
      </c>
      <c r="Z32" s="63">
        <f>+'Cons TrioMobil | Monthly'!BJ258*-1</f>
        <v>210134.16974698415</v>
      </c>
      <c r="AA32" s="63">
        <f>+'Cons TrioMobil | Monthly'!BK258*-1</f>
        <v>214800.62235745051</v>
      </c>
      <c r="AB32" s="63">
        <f>+'Cons TrioMobil | Monthly'!BL258*-1</f>
        <v>255246.20564563104</v>
      </c>
      <c r="AC32" s="63">
        <f>+'Cons TrioMobil | Monthly'!BM258*-1</f>
        <v>221385.36304036004</v>
      </c>
      <c r="AD32" s="63">
        <f>+'Cons TrioMobil | Monthly'!BN258*-1</f>
        <v>239873.88662529955</v>
      </c>
      <c r="AE32" s="63">
        <f>+'Cons TrioMobil | Monthly'!BO258*-1</f>
        <v>273823.89987376868</v>
      </c>
      <c r="AF32" s="63">
        <f>+'Cons TrioMobil | Monthly'!BP258*-1</f>
        <v>250030.69472634679</v>
      </c>
      <c r="AG32" s="63">
        <f>+'Cons TrioMobil | Monthly'!BQ258*-1</f>
        <v>248388.21872911038</v>
      </c>
      <c r="AH32" s="63">
        <f>+'Cons TrioMobil | Monthly'!BR258*-1</f>
        <v>267969.88722718344</v>
      </c>
      <c r="AI32" s="63">
        <f>+'Cons TrioMobil | Monthly'!BS258*-1</f>
        <v>230170.14770772844</v>
      </c>
      <c r="AJ32" s="63">
        <f>+'Cons TrioMobil | Monthly'!BT258*-1</f>
        <v>232136.75979688519</v>
      </c>
      <c r="AK32" s="63">
        <f>+'Cons TrioMobil | Monthly'!BU258*-1</f>
        <v>261359.62638300506</v>
      </c>
      <c r="AL32" s="63">
        <f>+'Cons TrioMobil | Monthly'!BV258*-1</f>
        <v>224755.04116434272</v>
      </c>
      <c r="AM32" s="63"/>
      <c r="AN32" s="63">
        <f t="shared" si="22"/>
        <v>382745.01570173557</v>
      </c>
      <c r="AO32" s="63">
        <f t="shared" si="22"/>
        <v>389836.94764545688</v>
      </c>
      <c r="AP32" s="63">
        <f t="shared" si="22"/>
        <v>382389.1655071195</v>
      </c>
      <c r="AQ32" s="63">
        <f t="shared" si="22"/>
        <v>427387.39845169714</v>
      </c>
      <c r="AR32" s="63">
        <f t="shared" si="23"/>
        <v>526804.17527802766</v>
      </c>
      <c r="AS32" s="63">
        <f t="shared" si="23"/>
        <v>511646.17577359034</v>
      </c>
      <c r="AT32" s="63">
        <f t="shared" si="23"/>
        <v>555907.75077140157</v>
      </c>
      <c r="AU32" s="63">
        <f t="shared" si="23"/>
        <v>614610.84470068058</v>
      </c>
      <c r="AV32" s="63">
        <f t="shared" si="24"/>
        <v>691432.19104344165</v>
      </c>
      <c r="AW32" s="63">
        <f t="shared" si="24"/>
        <v>763728.48122541502</v>
      </c>
      <c r="AX32" s="63">
        <f t="shared" si="24"/>
        <v>746528.25366402231</v>
      </c>
      <c r="AY32" s="116">
        <f t="shared" si="24"/>
        <v>718251.42734423303</v>
      </c>
      <c r="AZ32" s="63"/>
      <c r="BA32" s="63">
        <f ca="1">+SUM(OFFSET(INDEX($B32:$AM32,MATCH(BA$9,$B$9:$AM$9,0)),,,,-MONTH(BA$9)))</f>
        <v>2919940.3532771119</v>
      </c>
      <c r="BB32" s="124">
        <f ca="1">+SUM(OFFSET(INDEX($B32:$AM32,MATCH(BB$9,$B$9:$AM$9,0)),,,,-12))</f>
        <v>2919940.3532771119</v>
      </c>
      <c r="BC32" s="63">
        <v>2987709.7922780546</v>
      </c>
    </row>
    <row r="33" spans="2:55" x14ac:dyDescent="0.2">
      <c r="B33" s="1" t="s">
        <v>110</v>
      </c>
      <c r="C33" s="63">
        <f>+'Cons TrioMobil | Monthly'!AM257*-1</f>
        <v>108143.44576852059</v>
      </c>
      <c r="D33" s="63">
        <f>+'Cons TrioMobil | Monthly'!AN257*-1</f>
        <v>126966.77405835531</v>
      </c>
      <c r="E33" s="63">
        <f>+'Cons TrioMobil | Monthly'!AO257*-1</f>
        <v>118724.75576882515</v>
      </c>
      <c r="F33" s="63">
        <f>+'Cons TrioMobil | Monthly'!AP257*-1</f>
        <v>98945.287571336798</v>
      </c>
      <c r="G33" s="63">
        <f>+'Cons TrioMobil | Monthly'!AQ257*-1</f>
        <v>98457.436223602723</v>
      </c>
      <c r="H33" s="63">
        <f>+'Cons TrioMobil | Monthly'!AR257*-1</f>
        <v>121109.51771441087</v>
      </c>
      <c r="I33" s="63">
        <f>+'Cons TrioMobil | Monthly'!AS257*-1</f>
        <v>145712.97854993201</v>
      </c>
      <c r="J33" s="63">
        <f>+'Cons TrioMobil | Monthly'!AT257*-1</f>
        <v>149716.86771407482</v>
      </c>
      <c r="K33" s="63">
        <f>+'Cons TrioMobil | Monthly'!AU257*-1</f>
        <v>147322.71299571474</v>
      </c>
      <c r="L33" s="63">
        <f>+'Cons TrioMobil | Monthly'!AV257*-1</f>
        <v>183860.20818999643</v>
      </c>
      <c r="M33" s="63">
        <f>+'Cons TrioMobil | Monthly'!AW257*-1</f>
        <v>132657.64572138432</v>
      </c>
      <c r="N33" s="63">
        <f>+'Cons TrioMobil | Monthly'!AX257*-1</f>
        <v>163722.20565586476</v>
      </c>
      <c r="O33" s="63">
        <f>+'Cons TrioMobil | Monthly'!AY257*-1</f>
        <v>177901.71770593178</v>
      </c>
      <c r="P33" s="63">
        <f>+'Cons TrioMobil | Monthly'!AZ257*-1</f>
        <v>166515.53221086564</v>
      </c>
      <c r="Q33" s="63">
        <f>+'Cons TrioMobil | Monthly'!BA257*-1</f>
        <v>166465.93441873437</v>
      </c>
      <c r="R33" s="63">
        <f>+'Cons TrioMobil | Monthly'!BB257*-1</f>
        <v>177613.518343623</v>
      </c>
      <c r="S33" s="63">
        <f>+'Cons TrioMobil | Monthly'!BC257*-1</f>
        <v>154635.45105913264</v>
      </c>
      <c r="T33" s="63">
        <f>+'Cons TrioMobil | Monthly'!BD257*-1</f>
        <v>181577.54719185131</v>
      </c>
      <c r="U33" s="63">
        <f>+'Cons TrioMobil | Monthly'!BE257*-1</f>
        <v>188269.52776500114</v>
      </c>
      <c r="V33" s="63">
        <f>+'Cons TrioMobil | Monthly'!BF257*-1</f>
        <v>232832.78009328141</v>
      </c>
      <c r="W33" s="63">
        <f>+'Cons TrioMobil | Monthly'!BG257*-1</f>
        <v>232739.06227420366</v>
      </c>
      <c r="X33" s="63">
        <f>+'Cons TrioMobil | Monthly'!BH257*-1</f>
        <v>271220.61728277878</v>
      </c>
      <c r="Y33" s="63">
        <f>+'Cons TrioMobil | Monthly'!BI257*-1</f>
        <v>307223.10318085487</v>
      </c>
      <c r="Z33" s="63">
        <f>+'Cons TrioMobil | Monthly'!BJ257*-1</f>
        <v>379449.54594089364</v>
      </c>
      <c r="AA33" s="63">
        <f>+'Cons TrioMobil | Monthly'!BK257*-1</f>
        <v>320161.50555187295</v>
      </c>
      <c r="AB33" s="63">
        <f>+'Cons TrioMobil | Monthly'!BL257*-1</f>
        <v>271285.98666417284</v>
      </c>
      <c r="AC33" s="63">
        <f>+'Cons TrioMobil | Monthly'!BM257*-1</f>
        <v>428686.68120919011</v>
      </c>
      <c r="AD33" s="63">
        <f>+'Cons TrioMobil | Monthly'!BN257*-1</f>
        <v>277325.79366404237</v>
      </c>
      <c r="AE33" s="63">
        <f>+'Cons TrioMobil | Monthly'!BO257*-1</f>
        <v>359224.42211613274</v>
      </c>
      <c r="AF33" s="63">
        <f>+'Cons TrioMobil | Monthly'!BP257*-1</f>
        <v>293555.80433632957</v>
      </c>
      <c r="AG33" s="63">
        <f>+'Cons TrioMobil | Monthly'!BQ257*-1</f>
        <v>298313.27978858404</v>
      </c>
      <c r="AH33" s="63">
        <f>+'Cons TrioMobil | Monthly'!BR257*-1</f>
        <v>351563.07248421852</v>
      </c>
      <c r="AI33" s="63">
        <f>+'Cons TrioMobil | Monthly'!BS257*-1</f>
        <v>325811.25766457303</v>
      </c>
      <c r="AJ33" s="63">
        <f>+'Cons TrioMobil | Monthly'!BT257*-1</f>
        <v>273881.1516971442</v>
      </c>
      <c r="AK33" s="63">
        <f>+'Cons TrioMobil | Monthly'!BU257*-1</f>
        <v>384364.45759328519</v>
      </c>
      <c r="AL33" s="63">
        <f>+'Cons TrioMobil | Monthly'!BV257*-1</f>
        <v>336529.68496970803</v>
      </c>
      <c r="AM33" s="63"/>
      <c r="AN33" s="63">
        <f t="shared" si="22"/>
        <v>353834.97559570102</v>
      </c>
      <c r="AO33" s="63">
        <f t="shared" si="22"/>
        <v>318512.24150935037</v>
      </c>
      <c r="AP33" s="63">
        <f t="shared" si="22"/>
        <v>442752.55925972154</v>
      </c>
      <c r="AQ33" s="63">
        <f t="shared" si="22"/>
        <v>480240.05956724554</v>
      </c>
      <c r="AR33" s="63">
        <f t="shared" si="23"/>
        <v>510883.18433553178</v>
      </c>
      <c r="AS33" s="63">
        <f t="shared" si="23"/>
        <v>513826.51659460692</v>
      </c>
      <c r="AT33" s="63">
        <f t="shared" si="23"/>
        <v>653841.37013248622</v>
      </c>
      <c r="AU33" s="63">
        <f t="shared" si="23"/>
        <v>957893.26640452724</v>
      </c>
      <c r="AV33" s="63">
        <f t="shared" si="24"/>
        <v>1020134.1734252358</v>
      </c>
      <c r="AW33" s="63">
        <f t="shared" si="24"/>
        <v>930106.02011650463</v>
      </c>
      <c r="AX33" s="63">
        <f t="shared" si="24"/>
        <v>975687.60993737553</v>
      </c>
      <c r="AY33" s="116">
        <f t="shared" si="24"/>
        <v>994775.29426013748</v>
      </c>
      <c r="AZ33" s="63"/>
      <c r="BA33" s="63">
        <f ca="1">+SUM(OFFSET(INDEX($B33:$AM33,MATCH(BA$9,$B$9:$AM$9,0)),,,,-MONTH(BA$9)))</f>
        <v>3920703.0977392532</v>
      </c>
      <c r="BB33" s="124">
        <f ca="1">+SUM(OFFSET(INDEX($B33:$AM33,MATCH(BB$9,$B$9:$AM$9,0)),,,,-12))</f>
        <v>3920703.0977392532</v>
      </c>
      <c r="BC33" s="63">
        <v>3266927.0585825816</v>
      </c>
    </row>
    <row r="34" spans="2:55" x14ac:dyDescent="0.2">
      <c r="B34" s="17" t="s">
        <v>111</v>
      </c>
      <c r="C34" s="117">
        <f t="shared" ref="C34:N34" si="25">SUM(C31:C33)</f>
        <v>550816.39518532518</v>
      </c>
      <c r="D34" s="117">
        <f t="shared" si="25"/>
        <v>547702.06309775205</v>
      </c>
      <c r="E34" s="117">
        <f t="shared" si="25"/>
        <v>636636.85144062433</v>
      </c>
      <c r="F34" s="117">
        <f t="shared" si="25"/>
        <v>700897.29397621087</v>
      </c>
      <c r="G34" s="117">
        <f t="shared" si="25"/>
        <v>559273.06103962241</v>
      </c>
      <c r="H34" s="117">
        <f t="shared" si="25"/>
        <v>666881.62879130873</v>
      </c>
      <c r="I34" s="117">
        <f t="shared" si="25"/>
        <v>686080.62834628008</v>
      </c>
      <c r="J34" s="117">
        <f t="shared" si="25"/>
        <v>729012.45420515118</v>
      </c>
      <c r="K34" s="117">
        <f t="shared" si="25"/>
        <v>668704.27423256019</v>
      </c>
      <c r="L34" s="117">
        <f t="shared" si="25"/>
        <v>776656.60495501989</v>
      </c>
      <c r="M34" s="117">
        <f t="shared" si="25"/>
        <v>711005.9777128459</v>
      </c>
      <c r="N34" s="117">
        <f t="shared" si="25"/>
        <v>846063.40948246035</v>
      </c>
      <c r="O34" s="117">
        <f>SUM(O31:O33)</f>
        <v>887325.69492655294</v>
      </c>
      <c r="P34" s="117">
        <f t="shared" ref="P34:AL34" si="26">SUM(P31:P33)</f>
        <v>952423.46927847189</v>
      </c>
      <c r="Q34" s="117">
        <f t="shared" si="26"/>
        <v>1056589.7492428652</v>
      </c>
      <c r="R34" s="117">
        <f t="shared" si="26"/>
        <v>980736.96456271515</v>
      </c>
      <c r="S34" s="117">
        <f t="shared" si="26"/>
        <v>943804.33426081855</v>
      </c>
      <c r="T34" s="117">
        <f t="shared" si="26"/>
        <v>1018158.6965138905</v>
      </c>
      <c r="U34" s="117">
        <f t="shared" si="26"/>
        <v>1009366.1137503351</v>
      </c>
      <c r="V34" s="117">
        <f t="shared" si="26"/>
        <v>1003829.8888209908</v>
      </c>
      <c r="W34" s="117">
        <f t="shared" si="26"/>
        <v>1080011.9967324454</v>
      </c>
      <c r="X34" s="117">
        <f t="shared" si="26"/>
        <v>1078777.5555116048</v>
      </c>
      <c r="Y34" s="117">
        <f t="shared" si="26"/>
        <v>1194538.4845212533</v>
      </c>
      <c r="Z34" s="117">
        <f t="shared" si="26"/>
        <v>1322794.5566692813</v>
      </c>
      <c r="AA34" s="117">
        <f t="shared" si="26"/>
        <v>1139901.6203496421</v>
      </c>
      <c r="AB34" s="117">
        <f t="shared" si="26"/>
        <v>1238418.1444008173</v>
      </c>
      <c r="AC34" s="117">
        <f t="shared" si="26"/>
        <v>1388603.2368708043</v>
      </c>
      <c r="AD34" s="117">
        <f t="shared" si="26"/>
        <v>1204938.6959275911</v>
      </c>
      <c r="AE34" s="117">
        <f t="shared" si="26"/>
        <v>1384819.7249466104</v>
      </c>
      <c r="AF34" s="117">
        <f t="shared" si="26"/>
        <v>1305728.4191211255</v>
      </c>
      <c r="AG34" s="117">
        <f t="shared" si="26"/>
        <v>1267948.3107057838</v>
      </c>
      <c r="AH34" s="117">
        <f t="shared" si="26"/>
        <v>1360728.7075573257</v>
      </c>
      <c r="AI34" s="117">
        <f t="shared" si="26"/>
        <v>1366945.2326402543</v>
      </c>
      <c r="AJ34" s="117">
        <f t="shared" si="26"/>
        <v>1348695.4940765298</v>
      </c>
      <c r="AK34" s="117">
        <f t="shared" si="26"/>
        <v>1584019.4021221993</v>
      </c>
      <c r="AL34" s="117">
        <f t="shared" si="26"/>
        <v>1581807.353490046</v>
      </c>
      <c r="AM34" s="63"/>
      <c r="AN34" s="117">
        <f t="shared" ref="AN34:AY34" si="27">SUM(AN31:AN33)</f>
        <v>1735155.3097237016</v>
      </c>
      <c r="AO34" s="117">
        <f t="shared" si="27"/>
        <v>1927051.9838071424</v>
      </c>
      <c r="AP34" s="117">
        <f t="shared" si="27"/>
        <v>2083797.3567839917</v>
      </c>
      <c r="AQ34" s="117">
        <f t="shared" si="27"/>
        <v>2333725.9921503263</v>
      </c>
      <c r="AR34" s="117">
        <f t="shared" si="27"/>
        <v>2896338.91344789</v>
      </c>
      <c r="AS34" s="117">
        <f t="shared" si="27"/>
        <v>2942699.9953374243</v>
      </c>
      <c r="AT34" s="117">
        <f t="shared" si="27"/>
        <v>3093207.9993037712</v>
      </c>
      <c r="AU34" s="117">
        <f t="shared" si="27"/>
        <v>3596110.5967021394</v>
      </c>
      <c r="AV34" s="117">
        <f t="shared" si="27"/>
        <v>3766923.001621264</v>
      </c>
      <c r="AW34" s="117">
        <f t="shared" si="27"/>
        <v>3895486.8399953269</v>
      </c>
      <c r="AX34" s="117">
        <f t="shared" si="27"/>
        <v>3995622.2509033638</v>
      </c>
      <c r="AY34" s="118">
        <f t="shared" si="27"/>
        <v>4514522.2496887753</v>
      </c>
      <c r="AZ34" s="63"/>
      <c r="BA34" s="117">
        <f ca="1">SUM(BA31:BA33)</f>
        <v>16172554.34220873</v>
      </c>
      <c r="BB34" s="118">
        <f ca="1">SUM(BB31:BB33)</f>
        <v>16172554.34220873</v>
      </c>
      <c r="BC34" s="117">
        <f>SUM(BC31:BC33)</f>
        <v>15469572.540929006</v>
      </c>
    </row>
    <row r="35" spans="2:55" x14ac:dyDescent="0.2">
      <c r="AY35" s="114"/>
      <c r="BB35" s="114"/>
    </row>
    <row r="36" spans="2:55" x14ac:dyDescent="0.2">
      <c r="B36" s="17" t="s">
        <v>84</v>
      </c>
      <c r="C36" s="117">
        <f t="shared" ref="C36:N36" si="28">C27-C34</f>
        <v>-229512.22591292049</v>
      </c>
      <c r="D36" s="117">
        <f t="shared" si="28"/>
        <v>-215504.6949069621</v>
      </c>
      <c r="E36" s="117">
        <f t="shared" si="28"/>
        <v>-289465.61019004136</v>
      </c>
      <c r="F36" s="117">
        <f t="shared" si="28"/>
        <v>-334156.09039787226</v>
      </c>
      <c r="G36" s="117">
        <f t="shared" si="28"/>
        <v>-180225.11227600521</v>
      </c>
      <c r="H36" s="117">
        <f t="shared" si="28"/>
        <v>-260411.74009593367</v>
      </c>
      <c r="I36" s="117">
        <f t="shared" si="28"/>
        <v>-256125.95177694171</v>
      </c>
      <c r="J36" s="117">
        <f t="shared" si="28"/>
        <v>-254185.05717244965</v>
      </c>
      <c r="K36" s="117">
        <f t="shared" si="28"/>
        <v>-192431.99112807843</v>
      </c>
      <c r="L36" s="117">
        <f t="shared" si="28"/>
        <v>-275066.40240231348</v>
      </c>
      <c r="M36" s="117">
        <f t="shared" si="28"/>
        <v>-212264.10533510929</v>
      </c>
      <c r="N36" s="117">
        <f t="shared" si="28"/>
        <v>-334331.74107536668</v>
      </c>
      <c r="O36" s="117">
        <f>O27-O34</f>
        <v>-324492.76523433952</v>
      </c>
      <c r="P36" s="117">
        <f t="shared" ref="P36:AL36" si="29">P27-P34</f>
        <v>-384188.81504398817</v>
      </c>
      <c r="Q36" s="117">
        <f t="shared" si="29"/>
        <v>-445041.26257592102</v>
      </c>
      <c r="R36" s="117">
        <f t="shared" si="29"/>
        <v>-356960.24275817035</v>
      </c>
      <c r="S36" s="117">
        <f t="shared" si="29"/>
        <v>-239765.77605724533</v>
      </c>
      <c r="T36" s="117">
        <f t="shared" si="29"/>
        <v>-331386.66499374621</v>
      </c>
      <c r="U36" s="117">
        <f t="shared" si="29"/>
        <v>-295880.36879655253</v>
      </c>
      <c r="V36" s="117">
        <f t="shared" si="29"/>
        <v>-304478.52544349385</v>
      </c>
      <c r="W36" s="117">
        <f t="shared" si="29"/>
        <v>-349414.69970243704</v>
      </c>
      <c r="X36" s="117">
        <f t="shared" si="29"/>
        <v>-296208.82450437685</v>
      </c>
      <c r="Y36" s="117">
        <f t="shared" si="29"/>
        <v>-385666.76132336096</v>
      </c>
      <c r="Z36" s="117">
        <f t="shared" si="29"/>
        <v>-482798.72637346084</v>
      </c>
      <c r="AA36" s="117">
        <f t="shared" si="29"/>
        <v>-324895.35380155384</v>
      </c>
      <c r="AB36" s="117">
        <f t="shared" si="29"/>
        <v>-435159.78068220813</v>
      </c>
      <c r="AC36" s="117">
        <f t="shared" si="29"/>
        <v>-321983.89129402279</v>
      </c>
      <c r="AD36" s="117">
        <f t="shared" si="29"/>
        <v>-159941.27197867562</v>
      </c>
      <c r="AE36" s="117">
        <f t="shared" si="29"/>
        <v>-508082.21189041622</v>
      </c>
      <c r="AF36" s="117">
        <f t="shared" si="29"/>
        <v>-400039.57724989974</v>
      </c>
      <c r="AG36" s="117">
        <f t="shared" si="29"/>
        <v>-310315.39985754958</v>
      </c>
      <c r="AH36" s="117">
        <f t="shared" si="29"/>
        <v>-370427.1512560402</v>
      </c>
      <c r="AI36" s="117">
        <f t="shared" si="29"/>
        <v>-392872.94561054197</v>
      </c>
      <c r="AJ36" s="117">
        <f t="shared" si="29"/>
        <v>-308562.94617390423</v>
      </c>
      <c r="AK36" s="117">
        <f t="shared" si="29"/>
        <v>-568222.7298760002</v>
      </c>
      <c r="AL36" s="117">
        <f t="shared" si="29"/>
        <v>-552547.01024446788</v>
      </c>
      <c r="AM36" s="63"/>
      <c r="AN36" s="117">
        <f t="shared" ref="AN36:AY36" si="30">AN27-AN34</f>
        <v>-734482.5310099239</v>
      </c>
      <c r="AO36" s="117">
        <f t="shared" si="30"/>
        <v>-774792.94276981126</v>
      </c>
      <c r="AP36" s="117">
        <f t="shared" si="30"/>
        <v>-702743.00007746974</v>
      </c>
      <c r="AQ36" s="117">
        <f t="shared" si="30"/>
        <v>-821662.24881278933</v>
      </c>
      <c r="AR36" s="117">
        <f t="shared" si="30"/>
        <v>-1153722.8428542488</v>
      </c>
      <c r="AS36" s="117">
        <f t="shared" si="30"/>
        <v>-928112.68380916165</v>
      </c>
      <c r="AT36" s="117">
        <f t="shared" si="30"/>
        <v>-949773.59394248342</v>
      </c>
      <c r="AU36" s="117">
        <f t="shared" si="30"/>
        <v>-1164674.3122011987</v>
      </c>
      <c r="AV36" s="117">
        <f t="shared" si="30"/>
        <v>-1082039.0257777851</v>
      </c>
      <c r="AW36" s="117">
        <f t="shared" si="30"/>
        <v>-1068063.0611189916</v>
      </c>
      <c r="AX36" s="117">
        <f t="shared" si="30"/>
        <v>-1073615.4967241315</v>
      </c>
      <c r="AY36" s="118">
        <f t="shared" si="30"/>
        <v>-1429332.6862943727</v>
      </c>
      <c r="AZ36" s="63"/>
      <c r="BA36" s="117">
        <f ca="1">BA27-BA34</f>
        <v>-4653050.2699152809</v>
      </c>
      <c r="BB36" s="118">
        <f ca="1">BB27-BB34</f>
        <v>-4653050.2699152809</v>
      </c>
      <c r="BC36" s="117">
        <f>BC27-BC34</f>
        <v>-3783747.4001446106</v>
      </c>
    </row>
    <row r="37" spans="2:55" x14ac:dyDescent="0.2">
      <c r="B37" s="1" t="s">
        <v>107</v>
      </c>
      <c r="C37" s="19">
        <f t="shared" ref="C37:N37" si="31">C36/C23</f>
        <v>-0.52441538370591445</v>
      </c>
      <c r="D37" s="19">
        <f t="shared" si="31"/>
        <v>-0.47879672701287257</v>
      </c>
      <c r="E37" s="19">
        <f t="shared" si="31"/>
        <v>-0.61939962008734761</v>
      </c>
      <c r="F37" s="19">
        <f t="shared" si="31"/>
        <v>-0.67592767503778406</v>
      </c>
      <c r="G37" s="19">
        <f t="shared" si="31"/>
        <v>-0.35038472045621605</v>
      </c>
      <c r="H37" s="19">
        <f t="shared" si="31"/>
        <v>-0.48440218128740392</v>
      </c>
      <c r="I37" s="19">
        <f t="shared" si="31"/>
        <v>-0.45624414713962591</v>
      </c>
      <c r="J37" s="19">
        <f t="shared" si="31"/>
        <v>-0.41631085883652458</v>
      </c>
      <c r="K37" s="19">
        <f t="shared" si="31"/>
        <v>-0.313584304315846</v>
      </c>
      <c r="L37" s="19">
        <f t="shared" si="31"/>
        <v>-0.43014010556717103</v>
      </c>
      <c r="M37" s="19">
        <f t="shared" si="31"/>
        <v>-0.32541448473563539</v>
      </c>
      <c r="N37" s="19">
        <f t="shared" si="31"/>
        <v>-0.48359361547734453</v>
      </c>
      <c r="O37" s="19">
        <f>O36/O23</f>
        <v>-0.44888721888566485</v>
      </c>
      <c r="P37" s="19">
        <f t="shared" ref="P37:AL37" si="32">P36/P23</f>
        <v>-0.51757666512122102</v>
      </c>
      <c r="Q37" s="19">
        <f t="shared" si="32"/>
        <v>-0.56106299534555693</v>
      </c>
      <c r="R37" s="19">
        <f t="shared" si="32"/>
        <v>-0.43885725495509259</v>
      </c>
      <c r="S37" s="19">
        <f t="shared" si="32"/>
        <v>-0.26922528189155226</v>
      </c>
      <c r="T37" s="19">
        <f t="shared" si="32"/>
        <v>-0.37856792369407272</v>
      </c>
      <c r="U37" s="19">
        <f t="shared" si="32"/>
        <v>-0.32370621119598453</v>
      </c>
      <c r="V37" s="19">
        <f t="shared" si="32"/>
        <v>-0.33835733018735847</v>
      </c>
      <c r="W37" s="19">
        <f t="shared" si="32"/>
        <v>-0.36733013460561337</v>
      </c>
      <c r="X37" s="19">
        <f t="shared" si="32"/>
        <v>-0.30016927676938077</v>
      </c>
      <c r="Y37" s="19">
        <f t="shared" si="32"/>
        <v>-0.37369390777610662</v>
      </c>
      <c r="Z37" s="19">
        <f t="shared" si="32"/>
        <v>-0.45191268402365847</v>
      </c>
      <c r="AA37" s="19">
        <f t="shared" si="32"/>
        <v>-0.30532089386767186</v>
      </c>
      <c r="AB37" s="19">
        <f t="shared" si="32"/>
        <v>-0.40503857156807749</v>
      </c>
      <c r="AC37" s="19">
        <f t="shared" si="32"/>
        <v>-0.2394479359039908</v>
      </c>
      <c r="AD37" s="19">
        <f t="shared" si="32"/>
        <v>-0.12088046987195977</v>
      </c>
      <c r="AE37" s="19">
        <f t="shared" si="32"/>
        <v>-0.43429543457168673</v>
      </c>
      <c r="AF37" s="19">
        <f t="shared" si="32"/>
        <v>-0.31987184829713272</v>
      </c>
      <c r="AG37" s="19">
        <f t="shared" si="32"/>
        <v>-0.24555334599221632</v>
      </c>
      <c r="AH37" s="19">
        <f t="shared" si="32"/>
        <v>-0.28457069599485457</v>
      </c>
      <c r="AI37" s="19">
        <f t="shared" si="32"/>
        <v>-0.30256437479462445</v>
      </c>
      <c r="AJ37" s="19">
        <f t="shared" si="32"/>
        <v>-0.22284412677144499</v>
      </c>
      <c r="AK37" s="19">
        <f t="shared" si="32"/>
        <v>-0.41639289602123136</v>
      </c>
      <c r="AL37" s="19">
        <f t="shared" si="32"/>
        <v>-0.39166432600010864</v>
      </c>
      <c r="AN37" s="19">
        <f t="shared" ref="AN37:AY37" si="33">AN36/AN23</f>
        <v>-0.54202053500405289</v>
      </c>
      <c r="AO37" s="19">
        <f t="shared" si="33"/>
        <v>-0.50105465502805069</v>
      </c>
      <c r="AP37" s="19">
        <f t="shared" si="33"/>
        <v>-0.39356175122986176</v>
      </c>
      <c r="AQ37" s="19">
        <f t="shared" si="33"/>
        <v>-0.41432848646575776</v>
      </c>
      <c r="AR37" s="19">
        <f t="shared" si="33"/>
        <v>-0.51086362544180219</v>
      </c>
      <c r="AS37" s="19">
        <f t="shared" si="33"/>
        <v>-0.35982681634355296</v>
      </c>
      <c r="AT37" s="19">
        <f t="shared" si="33"/>
        <v>-0.34348113340266462</v>
      </c>
      <c r="AU37" s="19">
        <f t="shared" si="33"/>
        <v>-0.37726029247117804</v>
      </c>
      <c r="AV37" s="19">
        <f t="shared" si="33"/>
        <v>-0.31064777245768077</v>
      </c>
      <c r="AW37" s="19">
        <f t="shared" si="33"/>
        <v>-0.28529914385586685</v>
      </c>
      <c r="AX37" s="19">
        <f t="shared" si="33"/>
        <v>-0.27785643599476245</v>
      </c>
      <c r="AY37" s="19">
        <f t="shared" si="33"/>
        <v>-0.34358495202818501</v>
      </c>
      <c r="BA37" s="19">
        <f ca="1">BA36/BA23</f>
        <v>-0.30510188325925869</v>
      </c>
      <c r="BB37" s="123">
        <f ca="1">BB36/BB23</f>
        <v>-0.30510188325925869</v>
      </c>
      <c r="BC37" s="19">
        <f>BC36/BC23</f>
        <v>-0.24564132807993908</v>
      </c>
    </row>
    <row r="39" spans="2:55" ht="12.75" thickBot="1" x14ac:dyDescent="0.25">
      <c r="B39" s="62" t="s">
        <v>40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</row>
    <row r="41" spans="2:55" x14ac:dyDescent="0.2">
      <c r="B41" s="1" t="s">
        <v>100</v>
      </c>
      <c r="C41" s="63">
        <f>+SUM('Cons TrioMobil | Monthly'!AM11:AM12)*12-C14</f>
        <v>0</v>
      </c>
      <c r="D41" s="63">
        <f>+SUM('Cons TrioMobil | Monthly'!AN11:AN12)*12-D14</f>
        <v>0</v>
      </c>
      <c r="E41" s="63">
        <f>+SUM('Cons TrioMobil | Monthly'!AO11:AO12)*12-E14</f>
        <v>0</v>
      </c>
      <c r="F41" s="63">
        <f>+SUM('Cons TrioMobil | Monthly'!AP11:AP12)*12-F14</f>
        <v>0</v>
      </c>
      <c r="G41" s="63">
        <f>+SUM('Cons TrioMobil | Monthly'!AQ11:AQ12)*12-G14</f>
        <v>0</v>
      </c>
      <c r="H41" s="63">
        <f>+SUM('Cons TrioMobil | Monthly'!AR11:AR12)*12-H14</f>
        <v>0</v>
      </c>
      <c r="I41" s="63">
        <f>+SUM('Cons TrioMobil | Monthly'!AS11:AS12)*12-I14</f>
        <v>0</v>
      </c>
      <c r="J41" s="63">
        <f>+SUM('Cons TrioMobil | Monthly'!AT11:AT12)*12-J14</f>
        <v>0</v>
      </c>
      <c r="K41" s="63">
        <f>+SUM('Cons TrioMobil | Monthly'!AU11:AU12)*12-K14</f>
        <v>0</v>
      </c>
      <c r="L41" s="63">
        <f>+SUM('Cons TrioMobil | Monthly'!AV11:AV12)*12-L14</f>
        <v>0</v>
      </c>
      <c r="M41" s="63">
        <f>+SUM('Cons TrioMobil | Monthly'!AW11:AW12)*12-M14</f>
        <v>0</v>
      </c>
      <c r="N41" s="63">
        <f>+SUM('Cons TrioMobil | Monthly'!AX11:AX12)*12-N14</f>
        <v>0</v>
      </c>
      <c r="O41" s="63">
        <f>+SUM('Cons TrioMobil | Monthly'!AY11:AY12)*12-O14</f>
        <v>0</v>
      </c>
      <c r="P41" s="63">
        <f>+SUM('Cons TrioMobil | Monthly'!AZ11:AZ12)*12-P14</f>
        <v>0</v>
      </c>
      <c r="Q41" s="63">
        <f>+SUM('Cons TrioMobil | Monthly'!BA11:BA12)*12-Q14</f>
        <v>0</v>
      </c>
      <c r="R41" s="63">
        <f>+SUM('Cons TrioMobil | Monthly'!BB11:BB12)*12-R14</f>
        <v>0</v>
      </c>
      <c r="S41" s="63">
        <f>+SUM('Cons TrioMobil | Monthly'!BC11:BC12)*12-S14</f>
        <v>0</v>
      </c>
      <c r="T41" s="63">
        <f>+SUM('Cons TrioMobil | Monthly'!BD11:BD12)*12-T14</f>
        <v>0</v>
      </c>
      <c r="U41" s="63">
        <f>+SUM('Cons TrioMobil | Monthly'!BE11:BE12)*12-U14</f>
        <v>0</v>
      </c>
      <c r="V41" s="63">
        <f>+SUM('Cons TrioMobil | Monthly'!BF11:BF12)*12-V14</f>
        <v>0</v>
      </c>
      <c r="W41" s="63">
        <f>+SUM('Cons TrioMobil | Monthly'!BG11:BG12)*12-W14</f>
        <v>0</v>
      </c>
      <c r="X41" s="63">
        <f>+SUM('Cons TrioMobil | Monthly'!BH11:BH12)*12-X14</f>
        <v>0</v>
      </c>
      <c r="Y41" s="63">
        <f>+SUM('Cons TrioMobil | Monthly'!BI11:BI12)*12-Y14</f>
        <v>0</v>
      </c>
      <c r="Z41" s="63">
        <f>+SUM('Cons TrioMobil | Monthly'!BJ11:BJ12)*12-Z14</f>
        <v>0</v>
      </c>
      <c r="AA41" s="63">
        <f>+SUM('Cons TrioMobil | Monthly'!BK11:BK12)*12-AA14</f>
        <v>0</v>
      </c>
      <c r="AB41" s="63">
        <f>+SUM('Cons TrioMobil | Monthly'!BL11:BL12)*12-AB14</f>
        <v>0</v>
      </c>
      <c r="AC41" s="63">
        <f>+SUM('Cons TrioMobil | Monthly'!BM11:BM12)*12-AC14</f>
        <v>0</v>
      </c>
      <c r="AD41" s="63">
        <f>+SUM('Cons TrioMobil | Monthly'!BN11:BN12)*12-AD14</f>
        <v>0</v>
      </c>
      <c r="AE41" s="63">
        <f>+SUM('Cons TrioMobil | Monthly'!BO11:BO12)*12-AE14</f>
        <v>0</v>
      </c>
      <c r="AF41" s="63">
        <f>+SUM('Cons TrioMobil | Monthly'!BP11:BP12)*12-AF14</f>
        <v>0</v>
      </c>
      <c r="AG41" s="63">
        <f>+SUM('Cons TrioMobil | Monthly'!BQ11:BQ12)*12-AG14</f>
        <v>0</v>
      </c>
      <c r="AH41" s="63">
        <f>+SUM('Cons TrioMobil | Monthly'!BR11:BR12)*12-AH14</f>
        <v>0</v>
      </c>
      <c r="AI41" s="63">
        <f>+SUM('Cons TrioMobil | Monthly'!BS11:BS12)*12-AI14</f>
        <v>0</v>
      </c>
      <c r="AJ41" s="63">
        <f>+SUM('Cons TrioMobil | Monthly'!BT11:BT12)*12-AJ14</f>
        <v>0</v>
      </c>
      <c r="AK41" s="63">
        <f>+SUM('Cons TrioMobil | Monthly'!BU11:BU12)*12-AK14</f>
        <v>0</v>
      </c>
      <c r="AL41" s="63">
        <f>+SUM('Cons TrioMobil | Monthly'!BV11:BV12)*12-AL14</f>
        <v>0</v>
      </c>
      <c r="AN41" s="63">
        <f>+'MRR Schedule Summary'!AC50*12-AN14</f>
        <v>0</v>
      </c>
      <c r="AO41" s="63">
        <f>+'MRR Schedule Summary'!AF50*12-AO14</f>
        <v>0</v>
      </c>
      <c r="AP41" s="63">
        <f>+'MRR Schedule Summary'!AI50*12-AP14</f>
        <v>0</v>
      </c>
      <c r="AQ41" s="63">
        <f>+'MRR Schedule Summary'!AL50*12-AQ14</f>
        <v>0</v>
      </c>
      <c r="AR41" s="63">
        <f>+'MRR Schedule Summary'!AO50*12-AR14</f>
        <v>0</v>
      </c>
      <c r="AS41" s="63">
        <f>+'MRR Schedule Summary'!AR50*12-AS14</f>
        <v>0</v>
      </c>
      <c r="AT41" s="63">
        <f>+'MRR Schedule Summary'!AU50*12-AT14</f>
        <v>0</v>
      </c>
      <c r="AU41" s="63">
        <f>+'MRR Schedule Summary'!AX50*12-AU14</f>
        <v>0</v>
      </c>
      <c r="AV41" s="63">
        <f>+'MRR Schedule Summary'!BA50*12-AV14</f>
        <v>0</v>
      </c>
      <c r="AW41" s="63">
        <f>+'MRR Schedule Summary'!BD50*12-AW14</f>
        <v>0</v>
      </c>
      <c r="AX41" s="63">
        <f>+'MRR Schedule Summary'!BG50*12-AX14</f>
        <v>0</v>
      </c>
      <c r="AY41" s="63">
        <f>+'MRR Schedule Summary'!BJ50*12-AY14</f>
        <v>0</v>
      </c>
      <c r="BA41" s="63">
        <f ca="1">+'Consolidated ARR Rollforward'!G14-BA14</f>
        <v>0</v>
      </c>
      <c r="BB41" s="63">
        <f ca="1">+BA41</f>
        <v>0</v>
      </c>
      <c r="BC41" s="63"/>
    </row>
    <row r="42" spans="2:55" x14ac:dyDescent="0.2">
      <c r="B42" s="1" t="s">
        <v>105</v>
      </c>
      <c r="C42" s="63">
        <f>+SUM('Cons TrioMobil | Monthly'!AM11:AM15)-C23</f>
        <v>0</v>
      </c>
      <c r="D42" s="63">
        <f>+SUM('Cons TrioMobil | Monthly'!AN11:AN15)-D23</f>
        <v>0</v>
      </c>
      <c r="E42" s="63">
        <f>+SUM('Cons TrioMobil | Monthly'!AO11:AO15)-E23</f>
        <v>0</v>
      </c>
      <c r="F42" s="63">
        <f>+SUM('Cons TrioMobil | Monthly'!AP11:AP15)-F23</f>
        <v>0</v>
      </c>
      <c r="G42" s="63">
        <f>+SUM('Cons TrioMobil | Monthly'!AQ11:AQ15)-G23</f>
        <v>0</v>
      </c>
      <c r="H42" s="63">
        <f>+SUM('Cons TrioMobil | Monthly'!AR11:AR15)-H23</f>
        <v>0</v>
      </c>
      <c r="I42" s="63">
        <f>+SUM('Cons TrioMobil | Monthly'!AS11:AS15)-I23</f>
        <v>0</v>
      </c>
      <c r="J42" s="63">
        <f>+SUM('Cons TrioMobil | Monthly'!AT11:AT15)-J23</f>
        <v>0</v>
      </c>
      <c r="K42" s="63">
        <f>+SUM('Cons TrioMobil | Monthly'!AU11:AU15)-K23</f>
        <v>0</v>
      </c>
      <c r="L42" s="63">
        <f>+SUM('Cons TrioMobil | Monthly'!AV11:AV15)-L23</f>
        <v>0</v>
      </c>
      <c r="M42" s="63">
        <f>+SUM('Cons TrioMobil | Monthly'!AW11:AW15)-M23</f>
        <v>0</v>
      </c>
      <c r="N42" s="63">
        <f>+SUM('Cons TrioMobil | Monthly'!AX11:AX15)-N23</f>
        <v>0</v>
      </c>
      <c r="O42" s="63">
        <f>+SUM('Cons TrioMobil | Monthly'!AY11:AY15)-O23</f>
        <v>0</v>
      </c>
      <c r="P42" s="63">
        <f>+SUM('Cons TrioMobil | Monthly'!AZ11:AZ15)-P23</f>
        <v>0</v>
      </c>
      <c r="Q42" s="63">
        <f>+SUM('Cons TrioMobil | Monthly'!BA11:BA15)-Q23</f>
        <v>0</v>
      </c>
      <c r="R42" s="63">
        <f>+SUM('Cons TrioMobil | Monthly'!BB11:BB15)-R23</f>
        <v>0</v>
      </c>
      <c r="S42" s="63">
        <f>+SUM('Cons TrioMobil | Monthly'!BC11:BC15)-S23</f>
        <v>0</v>
      </c>
      <c r="T42" s="63">
        <f>+SUM('Cons TrioMobil | Monthly'!BD11:BD15)-T23</f>
        <v>0</v>
      </c>
      <c r="U42" s="63">
        <f>+SUM('Cons TrioMobil | Monthly'!BE11:BE15)-U23</f>
        <v>0</v>
      </c>
      <c r="V42" s="63">
        <f>+SUM('Cons TrioMobil | Monthly'!BF11:BF15)-V23</f>
        <v>0</v>
      </c>
      <c r="W42" s="63">
        <f>+SUM('Cons TrioMobil | Monthly'!BG11:BG15)-W23</f>
        <v>0</v>
      </c>
      <c r="X42" s="63">
        <f>+SUM('Cons TrioMobil | Monthly'!BH11:BH15)-X23</f>
        <v>0</v>
      </c>
      <c r="Y42" s="63">
        <f>+SUM('Cons TrioMobil | Monthly'!BI11:BI15)-Y23</f>
        <v>0</v>
      </c>
      <c r="Z42" s="63">
        <f>+SUM('Cons TrioMobil | Monthly'!BJ11:BJ15)-Z23</f>
        <v>0</v>
      </c>
      <c r="AA42" s="63">
        <f>+SUM('Cons TrioMobil | Monthly'!BK11:BK15)-AA23</f>
        <v>0</v>
      </c>
      <c r="AB42" s="63">
        <f>+SUM('Cons TrioMobil | Monthly'!BL11:BL15)-AB23</f>
        <v>0</v>
      </c>
      <c r="AC42" s="63">
        <f>+SUM('Cons TrioMobil | Monthly'!BM11:BM15)-AC23</f>
        <v>0</v>
      </c>
      <c r="AD42" s="63">
        <f>+SUM('Cons TrioMobil | Monthly'!BN11:BN15)-AD23</f>
        <v>0</v>
      </c>
      <c r="AE42" s="63">
        <f>+SUM('Cons TrioMobil | Monthly'!BO11:BO15)-AE23</f>
        <v>0</v>
      </c>
      <c r="AF42" s="63">
        <f>+SUM('Cons TrioMobil | Monthly'!BP11:BP15)-AF23</f>
        <v>0</v>
      </c>
      <c r="AG42" s="63">
        <f>+SUM('Cons TrioMobil | Monthly'!BQ11:BQ15)-AG23</f>
        <v>0</v>
      </c>
      <c r="AH42" s="63">
        <f>+SUM('Cons TrioMobil | Monthly'!BR11:BR15)-AH23</f>
        <v>0</v>
      </c>
      <c r="AI42" s="63">
        <f>+SUM('Cons TrioMobil | Monthly'!BS11:BS15)-AI23</f>
        <v>0</v>
      </c>
      <c r="AJ42" s="63">
        <f>+SUM('Cons TrioMobil | Monthly'!BT11:BT15)-AJ23</f>
        <v>0</v>
      </c>
      <c r="AK42" s="63">
        <f>+SUM('Cons TrioMobil | Monthly'!BU11:BU15)-AK23</f>
        <v>0</v>
      </c>
      <c r="AL42" s="63">
        <f>+SUM('Cons TrioMobil | Monthly'!BV11:BV15)-AL23</f>
        <v>0</v>
      </c>
      <c r="AN42" s="63">
        <f>+'Cons TrioMobil | Quarterly'!O7-AN23</f>
        <v>0</v>
      </c>
      <c r="AO42" s="63">
        <f>+'Cons TrioMobil | Quarterly'!P7-AO23</f>
        <v>0</v>
      </c>
      <c r="AP42" s="63">
        <f>+'Cons TrioMobil | Quarterly'!Q7-AP23</f>
        <v>0</v>
      </c>
      <c r="AQ42" s="63">
        <f>+'Cons TrioMobil | Quarterly'!R7-AQ23</f>
        <v>0</v>
      </c>
      <c r="AR42" s="63">
        <f>+'Cons TrioMobil | Quarterly'!S7-AR23</f>
        <v>0</v>
      </c>
      <c r="AS42" s="63">
        <f>+'Cons TrioMobil | Quarterly'!T7-AS23</f>
        <v>0</v>
      </c>
      <c r="AT42" s="63">
        <f>+'Cons TrioMobil | Quarterly'!U7-AT23</f>
        <v>0</v>
      </c>
      <c r="AU42" s="63">
        <f>+'Cons TrioMobil | Quarterly'!V7-AU23</f>
        <v>0</v>
      </c>
      <c r="AV42" s="63">
        <f>+'Cons TrioMobil | Quarterly'!W7-AV23</f>
        <v>0</v>
      </c>
      <c r="AW42" s="63">
        <f>+'Cons TrioMobil | Quarterly'!X7-AW23</f>
        <v>0</v>
      </c>
      <c r="AX42" s="63">
        <f>+'Cons TrioMobil | Quarterly'!Y7-AX23</f>
        <v>0</v>
      </c>
      <c r="AY42" s="63">
        <f>+'Cons TrioMobil | Quarterly'!Z7-AY23</f>
        <v>0</v>
      </c>
      <c r="BA42" s="63">
        <f ca="1">+'Cons TrioMobil | Monthly'!BY9-BA23</f>
        <v>0</v>
      </c>
      <c r="BB42" s="63">
        <f ca="1">+'Cons TrioMobil | Monthly'!BX9-BB23</f>
        <v>0</v>
      </c>
      <c r="BC42" s="63"/>
    </row>
    <row r="43" spans="2:55" x14ac:dyDescent="0.2">
      <c r="B43" s="1" t="s">
        <v>31</v>
      </c>
      <c r="C43" s="63">
        <f>+'Cons TrioMobil | Monthly'!AM23-C27</f>
        <v>0</v>
      </c>
      <c r="D43" s="63">
        <f>+'Cons TrioMobil | Monthly'!AN23-D27</f>
        <v>0</v>
      </c>
      <c r="E43" s="63">
        <f>+'Cons TrioMobil | Monthly'!AO23-E27</f>
        <v>0</v>
      </c>
      <c r="F43" s="63">
        <f>+'Cons TrioMobil | Monthly'!AP23-F27</f>
        <v>0</v>
      </c>
      <c r="G43" s="63">
        <f>+'Cons TrioMobil | Monthly'!AQ23-G27</f>
        <v>0</v>
      </c>
      <c r="H43" s="63">
        <f>+'Cons TrioMobil | Monthly'!AR23-H27</f>
        <v>0</v>
      </c>
      <c r="I43" s="63">
        <f>+'Cons TrioMobil | Monthly'!AS23-I27</f>
        <v>0</v>
      </c>
      <c r="J43" s="63">
        <f>+'Cons TrioMobil | Monthly'!AT23-J27</f>
        <v>0</v>
      </c>
      <c r="K43" s="63">
        <f>+'Cons TrioMobil | Monthly'!AU23-K27</f>
        <v>0</v>
      </c>
      <c r="L43" s="63">
        <f>+'Cons TrioMobil | Monthly'!AV23-L27</f>
        <v>0</v>
      </c>
      <c r="M43" s="63">
        <f>+'Cons TrioMobil | Monthly'!AW23-M27</f>
        <v>0</v>
      </c>
      <c r="N43" s="63">
        <f>+'Cons TrioMobil | Monthly'!AX23-N27</f>
        <v>0</v>
      </c>
      <c r="O43" s="63">
        <f>+'Cons TrioMobil | Monthly'!AY23-O27</f>
        <v>0</v>
      </c>
      <c r="P43" s="63">
        <f>+'Cons TrioMobil | Monthly'!AZ23-P27</f>
        <v>0</v>
      </c>
      <c r="Q43" s="63">
        <f>+'Cons TrioMobil | Monthly'!BA23-Q27</f>
        <v>0</v>
      </c>
      <c r="R43" s="63">
        <f>+'Cons TrioMobil | Monthly'!BB23-R27</f>
        <v>0</v>
      </c>
      <c r="S43" s="63">
        <f>+'Cons TrioMobil | Monthly'!BC23-S27</f>
        <v>0</v>
      </c>
      <c r="T43" s="63">
        <f>+'Cons TrioMobil | Monthly'!BD23-T27</f>
        <v>0</v>
      </c>
      <c r="U43" s="63">
        <f>+'Cons TrioMobil | Monthly'!BE23-U27</f>
        <v>0</v>
      </c>
      <c r="V43" s="63">
        <f>+'Cons TrioMobil | Monthly'!BF23-V27</f>
        <v>0</v>
      </c>
      <c r="W43" s="63">
        <f>+'Cons TrioMobil | Monthly'!BG23-W27</f>
        <v>0</v>
      </c>
      <c r="X43" s="63">
        <f>+'Cons TrioMobil | Monthly'!BH23-X27</f>
        <v>0</v>
      </c>
      <c r="Y43" s="63">
        <f>+'Cons TrioMobil | Monthly'!BI23-Y27</f>
        <v>0</v>
      </c>
      <c r="Z43" s="63">
        <f>+'Cons TrioMobil | Monthly'!BJ23-Z27</f>
        <v>0</v>
      </c>
      <c r="AA43" s="63">
        <f>+'Cons TrioMobil | Monthly'!BK23-AA27</f>
        <v>0</v>
      </c>
      <c r="AB43" s="63">
        <f>+'Cons TrioMobil | Monthly'!BL23-AB27</f>
        <v>0</v>
      </c>
      <c r="AC43" s="63">
        <f>+'Cons TrioMobil | Monthly'!BM23-AC27</f>
        <v>0</v>
      </c>
      <c r="AD43" s="63">
        <f>+'Cons TrioMobil | Monthly'!BN23-AD27</f>
        <v>0</v>
      </c>
      <c r="AE43" s="63">
        <f>+'Cons TrioMobil | Monthly'!BO23-AE27</f>
        <v>0</v>
      </c>
      <c r="AF43" s="63">
        <f>+'Cons TrioMobil | Monthly'!BP23-AF27</f>
        <v>0</v>
      </c>
      <c r="AG43" s="63">
        <f>+'Cons TrioMobil | Monthly'!BQ23-AG27</f>
        <v>0</v>
      </c>
      <c r="AH43" s="63">
        <f>+'Cons TrioMobil | Monthly'!BR23-AH27</f>
        <v>0</v>
      </c>
      <c r="AI43" s="63">
        <f>+'Cons TrioMobil | Monthly'!BS23-AI27</f>
        <v>0</v>
      </c>
      <c r="AJ43" s="63">
        <f>+'Cons TrioMobil | Monthly'!BT23-AJ27</f>
        <v>0</v>
      </c>
      <c r="AK43" s="63">
        <f>+'Cons TrioMobil | Monthly'!BU23-AK27</f>
        <v>0</v>
      </c>
      <c r="AL43" s="63">
        <f>+'Cons TrioMobil | Monthly'!BV23-AL27</f>
        <v>0</v>
      </c>
      <c r="AN43" s="63">
        <f>+'Cons TrioMobil | Quarterly'!O21-AN27</f>
        <v>0</v>
      </c>
      <c r="AO43" s="63">
        <f>+'Cons TrioMobil | Quarterly'!P21-AO27</f>
        <v>0</v>
      </c>
      <c r="AP43" s="63">
        <f>+'Cons TrioMobil | Quarterly'!Q21-AP27</f>
        <v>0</v>
      </c>
      <c r="AQ43" s="63">
        <f>+'Cons TrioMobil | Quarterly'!R21-AQ27</f>
        <v>0</v>
      </c>
      <c r="AR43" s="63">
        <f>+'Cons TrioMobil | Quarterly'!S21-AR27</f>
        <v>0</v>
      </c>
      <c r="AS43" s="63">
        <f>+'Cons TrioMobil | Quarterly'!T21-AS27</f>
        <v>0</v>
      </c>
      <c r="AT43" s="63">
        <f>+'Cons TrioMobil | Quarterly'!U21-AT27</f>
        <v>0</v>
      </c>
      <c r="AU43" s="63">
        <f>+'Cons TrioMobil | Quarterly'!V21-AU27</f>
        <v>0</v>
      </c>
      <c r="AV43" s="63">
        <f>+'Cons TrioMobil | Quarterly'!W21-AV27</f>
        <v>0</v>
      </c>
      <c r="AW43" s="63">
        <f>+'Cons TrioMobil | Quarterly'!X21-AW27</f>
        <v>0</v>
      </c>
      <c r="AX43" s="63">
        <f>+'Cons TrioMobil | Quarterly'!Y21-AX27</f>
        <v>0</v>
      </c>
      <c r="AY43" s="63">
        <f>+'Cons TrioMobil | Quarterly'!Z21-AY27</f>
        <v>0</v>
      </c>
      <c r="BA43" s="63">
        <f ca="1">+'Cons TrioMobil | Monthly'!BY23-BA27</f>
        <v>0</v>
      </c>
      <c r="BB43" s="63">
        <f ca="1">+'Cons TrioMobil | Monthly'!BX23-BB27</f>
        <v>0</v>
      </c>
      <c r="BC43" s="63"/>
    </row>
    <row r="44" spans="2:55" x14ac:dyDescent="0.2">
      <c r="B44" s="1" t="s">
        <v>84</v>
      </c>
      <c r="C44" s="63">
        <f>+'Cons TrioMobil | Monthly'!AM97-C36</f>
        <v>0</v>
      </c>
      <c r="D44" s="63">
        <f>+'Cons TrioMobil | Monthly'!AN97-D36</f>
        <v>0</v>
      </c>
      <c r="E44" s="63">
        <f>+'Cons TrioMobil | Monthly'!AO97-E36</f>
        <v>0</v>
      </c>
      <c r="F44" s="63">
        <f>+'Cons TrioMobil | Monthly'!AP97-F36</f>
        <v>0</v>
      </c>
      <c r="G44" s="63">
        <f>+'Cons TrioMobil | Monthly'!AQ97-G36</f>
        <v>0</v>
      </c>
      <c r="H44" s="63">
        <f>+'Cons TrioMobil | Monthly'!AR97-H36</f>
        <v>0</v>
      </c>
      <c r="I44" s="63">
        <f>+'Cons TrioMobil | Monthly'!AS97-I36</f>
        <v>0</v>
      </c>
      <c r="J44" s="63">
        <f>+'Cons TrioMobil | Monthly'!AT97-J36</f>
        <v>0</v>
      </c>
      <c r="K44" s="63">
        <f>+'Cons TrioMobil | Monthly'!AU97-K36</f>
        <v>0</v>
      </c>
      <c r="L44" s="63">
        <f>+'Cons TrioMobil | Monthly'!AV97-L36</f>
        <v>0</v>
      </c>
      <c r="M44" s="63">
        <f>+'Cons TrioMobil | Monthly'!AW97-M36</f>
        <v>0</v>
      </c>
      <c r="N44" s="63">
        <f>+'Cons TrioMobil | Monthly'!AX97-N36</f>
        <v>0</v>
      </c>
      <c r="O44" s="63">
        <f>+'Cons TrioMobil | Monthly'!AY97-O36</f>
        <v>0</v>
      </c>
      <c r="P44" s="63">
        <f>+'Cons TrioMobil | Monthly'!AZ97-P36</f>
        <v>0</v>
      </c>
      <c r="Q44" s="63">
        <f>+'Cons TrioMobil | Monthly'!BA97-Q36</f>
        <v>0</v>
      </c>
      <c r="R44" s="63">
        <f>+'Cons TrioMobil | Monthly'!BB97-R36</f>
        <v>0</v>
      </c>
      <c r="S44" s="63">
        <f>+'Cons TrioMobil | Monthly'!BC97-S36</f>
        <v>0</v>
      </c>
      <c r="T44" s="63">
        <f>+'Cons TrioMobil | Monthly'!BD97-T36</f>
        <v>0</v>
      </c>
      <c r="U44" s="63">
        <f>+'Cons TrioMobil | Monthly'!BE97-U36</f>
        <v>0</v>
      </c>
      <c r="V44" s="63">
        <f>+'Cons TrioMobil | Monthly'!BF97-V36</f>
        <v>0</v>
      </c>
      <c r="W44" s="63">
        <f>+'Cons TrioMobil | Monthly'!BG97-W36</f>
        <v>0</v>
      </c>
      <c r="X44" s="63">
        <f>+'Cons TrioMobil | Monthly'!BH97-X36</f>
        <v>0</v>
      </c>
      <c r="Y44" s="63">
        <f>+'Cons TrioMobil | Monthly'!BI97-Y36</f>
        <v>0</v>
      </c>
      <c r="Z44" s="63">
        <f>+'Cons TrioMobil | Monthly'!BJ97-Z36</f>
        <v>0</v>
      </c>
      <c r="AA44" s="63">
        <f>+'Cons TrioMobil | Monthly'!BK97-AA36</f>
        <v>0</v>
      </c>
      <c r="AB44" s="63">
        <f>+'Cons TrioMobil | Monthly'!BL97-AB36</f>
        <v>0</v>
      </c>
      <c r="AC44" s="63">
        <f>+'Cons TrioMobil | Monthly'!BM97-AC36</f>
        <v>0</v>
      </c>
      <c r="AD44" s="63">
        <f>+'Cons TrioMobil | Monthly'!BN97-AD36</f>
        <v>0</v>
      </c>
      <c r="AE44" s="63">
        <f>+'Cons TrioMobil | Monthly'!BO97-AE36</f>
        <v>0</v>
      </c>
      <c r="AF44" s="63">
        <f>+'Cons TrioMobil | Monthly'!BP97-AF36</f>
        <v>0</v>
      </c>
      <c r="AG44" s="63">
        <f>+'Cons TrioMobil | Monthly'!BQ97-AG36</f>
        <v>0</v>
      </c>
      <c r="AH44" s="63">
        <f>+'Cons TrioMobil | Monthly'!BR97-AH36</f>
        <v>0</v>
      </c>
      <c r="AI44" s="63">
        <f>+'Cons TrioMobil | Monthly'!BS97-AI36</f>
        <v>0</v>
      </c>
      <c r="AJ44" s="63">
        <f>+'Cons TrioMobil | Monthly'!BT97-AJ36</f>
        <v>0</v>
      </c>
      <c r="AK44" s="63">
        <f>+'Cons TrioMobil | Monthly'!BU97-AK36</f>
        <v>0</v>
      </c>
      <c r="AL44" s="63">
        <f>+'Cons TrioMobil | Monthly'!BV97-AL36</f>
        <v>0</v>
      </c>
      <c r="AN44" s="63">
        <f>+'Cons TrioMobil | Quarterly'!O95-AN36</f>
        <v>0</v>
      </c>
      <c r="AO44" s="63">
        <f>+'Cons TrioMobil | Quarterly'!P95-AO36</f>
        <v>0</v>
      </c>
      <c r="AP44" s="63">
        <f>+'Cons TrioMobil | Quarterly'!Q95-AP36</f>
        <v>0</v>
      </c>
      <c r="AQ44" s="63">
        <f>+'Cons TrioMobil | Quarterly'!R95-AQ36</f>
        <v>0</v>
      </c>
      <c r="AR44" s="63">
        <f>+'Cons TrioMobil | Quarterly'!S95-AR36</f>
        <v>0</v>
      </c>
      <c r="AS44" s="63">
        <f>+'Cons TrioMobil | Quarterly'!T95-AS36</f>
        <v>0</v>
      </c>
      <c r="AT44" s="63">
        <f>+'Cons TrioMobil | Quarterly'!U95-AT36</f>
        <v>0</v>
      </c>
      <c r="AU44" s="63">
        <f>+'Cons TrioMobil | Quarterly'!V95-AU36</f>
        <v>0</v>
      </c>
      <c r="AV44" s="63">
        <f>+'Cons TrioMobil | Quarterly'!W95-AV36</f>
        <v>0</v>
      </c>
      <c r="AW44" s="63">
        <f>+'Cons TrioMobil | Quarterly'!X95-AW36</f>
        <v>0</v>
      </c>
      <c r="AX44" s="63">
        <f>+'Cons TrioMobil | Quarterly'!Y95-AX36</f>
        <v>0</v>
      </c>
      <c r="AY44" s="63">
        <f>+'Cons TrioMobil | Quarterly'!Z95-AY36</f>
        <v>0</v>
      </c>
      <c r="BA44" s="63">
        <f ca="1">+'Cons TrioMobil | Monthly'!BY97-BA36</f>
        <v>0</v>
      </c>
      <c r="BB44" s="63">
        <f ca="1">+'Cons TrioMobil | Monthly'!BX97-BB36</f>
        <v>0</v>
      </c>
      <c r="BC44" s="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9261-DD7F-4583-86CB-F4A2A04EABA7}">
  <sheetPr>
    <tabColor theme="5" tint="0.59999389629810485"/>
  </sheetPr>
  <dimension ref="B2:X46"/>
  <sheetViews>
    <sheetView zoomScale="80" zoomScaleNormal="80" workbookViewId="0">
      <selection activeCell="J30" sqref="J30"/>
    </sheetView>
  </sheetViews>
  <sheetFormatPr defaultColWidth="10.140625" defaultRowHeight="12" x14ac:dyDescent="0.2"/>
  <cols>
    <col min="1" max="1" width="3.85546875" style="126" customWidth="1"/>
    <col min="2" max="2" width="27.42578125" style="126" bestFit="1" customWidth="1"/>
    <col min="3" max="4" width="11.42578125" style="126" bestFit="1" customWidth="1"/>
    <col min="5" max="5" width="10.85546875" style="126" bestFit="1" customWidth="1"/>
    <col min="6" max="6" width="3.85546875" style="126" customWidth="1"/>
    <col min="7" max="8" width="10.42578125" style="126" bestFit="1" customWidth="1"/>
    <col min="9" max="9" width="3.85546875" style="126" customWidth="1"/>
    <col min="10" max="10" width="12.42578125" style="126" bestFit="1" customWidth="1"/>
    <col min="11" max="12" width="11.5703125" style="126" bestFit="1" customWidth="1"/>
    <col min="13" max="13" width="3.85546875" style="126" customWidth="1"/>
    <col min="14" max="15" width="10.42578125" style="126" bestFit="1" customWidth="1"/>
    <col min="16" max="16" width="3.85546875" style="126" customWidth="1"/>
    <col min="17" max="17" width="12.5703125" style="126" bestFit="1" customWidth="1"/>
    <col min="18" max="18" width="10.140625" style="126"/>
    <col min="19" max="20" width="11.42578125" style="126" bestFit="1" customWidth="1"/>
    <col min="21" max="21" width="3.85546875" style="126" customWidth="1"/>
    <col min="22" max="23" width="10.42578125" style="126" bestFit="1" customWidth="1"/>
    <col min="24" max="24" width="3.85546875" style="126" customWidth="1"/>
    <col min="25" max="16384" width="10.140625" style="126"/>
  </cols>
  <sheetData>
    <row r="2" spans="2:24" x14ac:dyDescent="0.2">
      <c r="B2" s="125" t="s">
        <v>0</v>
      </c>
      <c r="C2" s="125"/>
      <c r="D2" s="125"/>
      <c r="E2" s="125"/>
      <c r="F2" s="125"/>
      <c r="G2" s="125"/>
      <c r="H2" s="125"/>
      <c r="I2" s="125"/>
      <c r="S2" s="125"/>
      <c r="T2" s="125"/>
      <c r="U2" s="125"/>
      <c r="V2" s="125"/>
      <c r="W2" s="125"/>
      <c r="X2" s="125"/>
    </row>
    <row r="3" spans="2:24" ht="12.75" thickBot="1" x14ac:dyDescent="0.25">
      <c r="B3" s="127" t="s">
        <v>112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S3" s="127"/>
      <c r="T3" s="127"/>
      <c r="U3" s="127"/>
      <c r="V3" s="127"/>
      <c r="W3" s="127"/>
      <c r="X3" s="127"/>
    </row>
    <row r="5" spans="2:24" ht="14.25" x14ac:dyDescent="0.35">
      <c r="B5" s="128"/>
      <c r="C5" s="129" t="s">
        <v>113</v>
      </c>
      <c r="D5" s="130"/>
      <c r="E5" s="130"/>
      <c r="F5" s="131"/>
      <c r="G5" s="130" t="s">
        <v>114</v>
      </c>
      <c r="H5" s="130"/>
      <c r="I5" s="128"/>
      <c r="J5" s="130" t="s">
        <v>556</v>
      </c>
      <c r="K5" s="130"/>
      <c r="L5" s="130"/>
      <c r="M5" s="128"/>
      <c r="N5" s="130" t="s">
        <v>114</v>
      </c>
      <c r="O5" s="130"/>
      <c r="P5" s="128"/>
      <c r="Q5" s="130" t="s">
        <v>62</v>
      </c>
      <c r="S5" s="129" t="s">
        <v>115</v>
      </c>
      <c r="T5" s="130"/>
      <c r="U5" s="131"/>
      <c r="V5" s="130" t="s">
        <v>114</v>
      </c>
      <c r="W5" s="130"/>
      <c r="X5" s="128"/>
    </row>
    <row r="6" spans="2:24" ht="14.25" x14ac:dyDescent="0.35">
      <c r="B6" s="132">
        <v>45992</v>
      </c>
      <c r="C6" s="133" t="s">
        <v>116</v>
      </c>
      <c r="D6" s="134" t="s">
        <v>117</v>
      </c>
      <c r="E6" s="134" t="s">
        <v>118</v>
      </c>
      <c r="F6" s="134"/>
      <c r="G6" s="134" t="s">
        <v>119</v>
      </c>
      <c r="H6" s="134" t="s">
        <v>120</v>
      </c>
      <c r="I6" s="128"/>
      <c r="J6" s="135" t="s">
        <v>116</v>
      </c>
      <c r="K6" s="134" t="s">
        <v>117</v>
      </c>
      <c r="L6" s="134" t="s">
        <v>118</v>
      </c>
      <c r="M6" s="136"/>
      <c r="N6" s="134" t="s">
        <v>119</v>
      </c>
      <c r="O6" s="134" t="s">
        <v>120</v>
      </c>
      <c r="P6" s="128"/>
      <c r="Q6" s="134">
        <v>2025</v>
      </c>
      <c r="S6" s="137">
        <v>45992</v>
      </c>
      <c r="T6" s="137">
        <v>45962</v>
      </c>
      <c r="U6" s="134"/>
      <c r="V6" s="134" t="s">
        <v>119</v>
      </c>
      <c r="W6" s="134" t="s">
        <v>120</v>
      </c>
      <c r="X6" s="128"/>
    </row>
    <row r="7" spans="2:24" ht="14.25" x14ac:dyDescent="0.35">
      <c r="B7" s="138"/>
      <c r="C7" s="139"/>
      <c r="D7" s="140"/>
      <c r="E7" s="140"/>
      <c r="F7" s="140"/>
      <c r="G7" s="140"/>
      <c r="H7" s="140"/>
      <c r="I7" s="138"/>
      <c r="J7" s="141"/>
      <c r="K7" s="140"/>
      <c r="L7" s="140"/>
      <c r="M7" s="142"/>
      <c r="N7" s="140"/>
      <c r="O7" s="140"/>
      <c r="P7" s="138"/>
      <c r="Q7" s="140"/>
      <c r="S7" s="139"/>
      <c r="T7" s="140"/>
      <c r="U7" s="140"/>
      <c r="V7" s="140"/>
      <c r="W7" s="140"/>
      <c r="X7" s="138"/>
    </row>
    <row r="8" spans="2:24" x14ac:dyDescent="0.2">
      <c r="B8" s="126" t="s">
        <v>101</v>
      </c>
      <c r="C8" s="143">
        <v>7831612.0128863361</v>
      </c>
      <c r="D8" s="144">
        <v>8308142.659126386</v>
      </c>
      <c r="E8" s="144">
        <v>5192351.0490795206</v>
      </c>
      <c r="G8" s="145">
        <v>-476530.64624004997</v>
      </c>
      <c r="H8" s="357">
        <v>-5.7357061113603725E-2</v>
      </c>
      <c r="J8" s="143">
        <v>7831612.0128863361</v>
      </c>
      <c r="K8" s="144">
        <v>8308142.659126386</v>
      </c>
      <c r="L8" s="144">
        <v>5192351.0490795206</v>
      </c>
      <c r="N8" s="145">
        <v>-476530.64624004997</v>
      </c>
      <c r="O8" s="357">
        <v>-5.7357061113603725E-2</v>
      </c>
      <c r="Q8" s="144">
        <v>8308142.659126386</v>
      </c>
      <c r="S8" s="143">
        <v>7831612.0128863361</v>
      </c>
      <c r="T8" s="143">
        <v>7060296.9174322654</v>
      </c>
      <c r="V8" s="145">
        <v>771315.09545407072</v>
      </c>
      <c r="W8" s="357">
        <v>0.10924683543402414</v>
      </c>
    </row>
    <row r="9" spans="2:24" x14ac:dyDescent="0.2">
      <c r="B9" s="126" t="s">
        <v>102</v>
      </c>
      <c r="C9" s="143">
        <v>8825010.2797256559</v>
      </c>
      <c r="D9" s="144">
        <v>9995589.5555333793</v>
      </c>
      <c r="E9" s="144">
        <v>6934540.7830871763</v>
      </c>
      <c r="G9" s="145">
        <v>-1170579.2758077234</v>
      </c>
      <c r="H9" s="357">
        <v>-0.11710957810984868</v>
      </c>
      <c r="J9" s="143">
        <v>8825010.2797256559</v>
      </c>
      <c r="K9" s="144">
        <v>9995589.5555333793</v>
      </c>
      <c r="L9" s="144">
        <v>6934540.7830871763</v>
      </c>
      <c r="N9" s="145">
        <v>-1170579.2758077234</v>
      </c>
      <c r="O9" s="357">
        <v>-0.11710957810984868</v>
      </c>
      <c r="Q9" s="144">
        <v>9995589.5555333793</v>
      </c>
      <c r="S9" s="143">
        <v>8825010.2797256559</v>
      </c>
      <c r="T9" s="143">
        <v>8556763.6220395751</v>
      </c>
      <c r="V9" s="145">
        <v>268246.65768608078</v>
      </c>
      <c r="W9" s="357">
        <v>3.1349078873133873E-2</v>
      </c>
    </row>
    <row r="10" spans="2:24" x14ac:dyDescent="0.2">
      <c r="B10" s="146" t="s">
        <v>121</v>
      </c>
      <c r="C10" s="147">
        <v>16656622.292611992</v>
      </c>
      <c r="D10" s="148">
        <v>18303732.214659765</v>
      </c>
      <c r="E10" s="148">
        <v>12126891.832166698</v>
      </c>
      <c r="F10" s="146"/>
      <c r="G10" s="148">
        <v>-1647109.9220477734</v>
      </c>
      <c r="H10" s="358">
        <v>-8.9987654033125253E-2</v>
      </c>
      <c r="I10" s="146"/>
      <c r="J10" s="147">
        <v>16656622.292611992</v>
      </c>
      <c r="K10" s="148">
        <v>18303732.214659765</v>
      </c>
      <c r="L10" s="148">
        <v>12126891.832166698</v>
      </c>
      <c r="M10" s="146"/>
      <c r="N10" s="148">
        <v>-1647109.9220477734</v>
      </c>
      <c r="O10" s="358">
        <v>-8.9987654033125253E-2</v>
      </c>
      <c r="P10" s="146"/>
      <c r="Q10" s="148">
        <v>18303732.214659765</v>
      </c>
      <c r="S10" s="147">
        <v>16656622.292611992</v>
      </c>
      <c r="T10" s="147">
        <v>15617060.53947184</v>
      </c>
      <c r="U10" s="146"/>
      <c r="V10" s="148">
        <v>1039561.7531401515</v>
      </c>
      <c r="W10" s="358">
        <v>6.6565775967422081E-2</v>
      </c>
      <c r="X10" s="146"/>
    </row>
    <row r="11" spans="2:24" x14ac:dyDescent="0.2">
      <c r="C11" s="149"/>
      <c r="H11" s="357"/>
      <c r="J11" s="150"/>
      <c r="O11" s="357"/>
      <c r="S11" s="149"/>
      <c r="T11" s="149"/>
      <c r="W11" s="357"/>
    </row>
    <row r="12" spans="2:24" x14ac:dyDescent="0.2">
      <c r="B12" s="125" t="s">
        <v>105</v>
      </c>
      <c r="C12" s="143">
        <v>1410766.7550102957</v>
      </c>
      <c r="D12" s="144">
        <v>1586018.2041640263</v>
      </c>
      <c r="E12" s="144">
        <v>1068345.154809121</v>
      </c>
      <c r="G12" s="145">
        <v>-175251.44915373065</v>
      </c>
      <c r="H12" s="357">
        <v>-0.11049775386790339</v>
      </c>
      <c r="J12" s="143">
        <v>15250808.091411799</v>
      </c>
      <c r="K12" s="144">
        <v>15403545.607412063</v>
      </c>
      <c r="L12" s="144">
        <v>10690039.76484503</v>
      </c>
      <c r="N12" s="145">
        <v>-152737.51600026339</v>
      </c>
      <c r="O12" s="357">
        <v>-9.9157375771178335E-3</v>
      </c>
      <c r="Q12" s="144">
        <v>15403545.607412061</v>
      </c>
      <c r="S12" s="143">
        <v>1410766.7550102957</v>
      </c>
      <c r="T12" s="143">
        <v>1364631.1820051491</v>
      </c>
      <c r="V12" s="145">
        <v>46135.57300514658</v>
      </c>
      <c r="W12" s="357">
        <v>3.3808089404315345E-2</v>
      </c>
    </row>
    <row r="13" spans="2:24" x14ac:dyDescent="0.2">
      <c r="C13" s="149"/>
      <c r="E13" s="151"/>
      <c r="G13" s="145"/>
      <c r="H13" s="357"/>
      <c r="J13" s="150"/>
      <c r="N13" s="145"/>
      <c r="O13" s="357"/>
      <c r="S13" s="149"/>
      <c r="T13" s="149"/>
      <c r="V13" s="145"/>
      <c r="W13" s="357"/>
    </row>
    <row r="14" spans="2:24" x14ac:dyDescent="0.2">
      <c r="B14" s="126" t="s">
        <v>106</v>
      </c>
      <c r="C14" s="143">
        <v>-381506.41176471754</v>
      </c>
      <c r="D14" s="144">
        <v>-350952.72172345745</v>
      </c>
      <c r="E14" s="144">
        <v>-228349.32451330053</v>
      </c>
      <c r="G14" s="145">
        <v>-30553.690041260095</v>
      </c>
      <c r="H14" s="357">
        <v>8.7059276506582295E-2</v>
      </c>
      <c r="J14" s="143">
        <v>-3731304.0191183495</v>
      </c>
      <c r="K14" s="144">
        <v>-3717720.4666276649</v>
      </c>
      <c r="L14" s="144">
        <v>-2357965.6928608972</v>
      </c>
      <c r="N14" s="145">
        <v>-13583.552490684669</v>
      </c>
      <c r="O14" s="357">
        <v>3.6537315305489315E-3</v>
      </c>
      <c r="Q14" s="144">
        <v>-3717720.4666276653</v>
      </c>
      <c r="S14" s="143">
        <v>-381506.41176471754</v>
      </c>
      <c r="T14" s="143">
        <v>-348834.50975895021</v>
      </c>
      <c r="V14" s="145">
        <v>-32671.902005767333</v>
      </c>
      <c r="W14" s="357">
        <v>9.3660177223704455E-2</v>
      </c>
    </row>
    <row r="15" spans="2:24" x14ac:dyDescent="0.2">
      <c r="B15" s="146" t="s">
        <v>31</v>
      </c>
      <c r="C15" s="147">
        <v>1029260.3432455781</v>
      </c>
      <c r="D15" s="148">
        <v>1235065.482440569</v>
      </c>
      <c r="E15" s="148">
        <v>839995.83029582049</v>
      </c>
      <c r="F15" s="146"/>
      <c r="G15" s="148">
        <v>-205805.13919499086</v>
      </c>
      <c r="H15" s="358">
        <v>-0.16663500204726522</v>
      </c>
      <c r="I15" s="146"/>
      <c r="J15" s="147">
        <v>11519504.072293449</v>
      </c>
      <c r="K15" s="148">
        <v>11685825.140784398</v>
      </c>
      <c r="L15" s="148">
        <v>8332074.0719841328</v>
      </c>
      <c r="M15" s="146"/>
      <c r="N15" s="148">
        <v>-166321.06849094853</v>
      </c>
      <c r="O15" s="358">
        <v>-1.423271925492664E-2</v>
      </c>
      <c r="P15" s="146"/>
      <c r="Q15" s="148">
        <v>11685825.140784396</v>
      </c>
      <c r="S15" s="147">
        <v>1029260.3432455781</v>
      </c>
      <c r="T15" s="147">
        <v>1015796.6722461989</v>
      </c>
      <c r="U15" s="146"/>
      <c r="V15" s="148">
        <v>13463.670999379246</v>
      </c>
      <c r="W15" s="358">
        <v>1.3254297210491428E-2</v>
      </c>
      <c r="X15" s="146"/>
    </row>
    <row r="16" spans="2:24" x14ac:dyDescent="0.2">
      <c r="B16" s="125"/>
      <c r="C16" s="359">
        <v>0.72957513323176282</v>
      </c>
      <c r="D16" s="360">
        <v>0.77872087419801028</v>
      </c>
      <c r="E16" s="360">
        <v>0.78625884763421872</v>
      </c>
      <c r="F16" s="125"/>
      <c r="G16" s="155"/>
      <c r="H16" s="360"/>
      <c r="I16" s="125"/>
      <c r="J16" s="359">
        <v>0.75533729119445403</v>
      </c>
      <c r="K16" s="360">
        <v>0.75864514824179652</v>
      </c>
      <c r="L16" s="360">
        <v>0.77942404848527891</v>
      </c>
      <c r="M16" s="125"/>
      <c r="N16" s="155"/>
      <c r="O16" s="360"/>
      <c r="P16" s="125"/>
      <c r="Q16" s="155"/>
      <c r="S16" s="359">
        <v>0.72957513323176282</v>
      </c>
      <c r="T16" s="359">
        <v>0.74437451352505146</v>
      </c>
      <c r="U16" s="125"/>
      <c r="V16" s="155"/>
      <c r="W16" s="360"/>
      <c r="X16" s="125"/>
    </row>
    <row r="17" spans="2:24" x14ac:dyDescent="0.2">
      <c r="C17" s="150"/>
      <c r="J17" s="150"/>
      <c r="S17" s="150"/>
      <c r="T17" s="150"/>
    </row>
    <row r="18" spans="2:24" x14ac:dyDescent="0.2">
      <c r="B18" s="126" t="s">
        <v>41</v>
      </c>
      <c r="C18" s="143">
        <v>-1020522.6273559952</v>
      </c>
      <c r="D18" s="144">
        <v>-810991.06387101696</v>
      </c>
      <c r="E18" s="144">
        <v>-733210.84098140348</v>
      </c>
      <c r="G18" s="145">
        <v>-209531.56348497828</v>
      </c>
      <c r="H18" s="357">
        <v>0.2583648240029226</v>
      </c>
      <c r="J18" s="143">
        <v>-9331910.8911923654</v>
      </c>
      <c r="K18" s="144">
        <v>-9214935.6900683697</v>
      </c>
      <c r="L18" s="144">
        <v>-7682944.2208003728</v>
      </c>
      <c r="N18" s="145">
        <v>-116975.20112399571</v>
      </c>
      <c r="O18" s="357">
        <v>1.2694087626685002E-2</v>
      </c>
      <c r="Q18" s="144">
        <v>-9214935.6900683697</v>
      </c>
      <c r="R18" s="145"/>
      <c r="S18" s="143">
        <v>-1020522.6273559952</v>
      </c>
      <c r="T18" s="143">
        <v>-938295.318145909</v>
      </c>
      <c r="V18" s="145">
        <v>-82227.309210086241</v>
      </c>
      <c r="W18" s="357">
        <v>8.7634785786386615E-2</v>
      </c>
    </row>
    <row r="19" spans="2:24" x14ac:dyDescent="0.2">
      <c r="B19" s="126" t="s">
        <v>109</v>
      </c>
      <c r="C19" s="143">
        <v>-224755.04116434272</v>
      </c>
      <c r="D19" s="144">
        <v>-243595.59486147304</v>
      </c>
      <c r="E19" s="144">
        <v>-210134.16974698415</v>
      </c>
      <c r="G19" s="145">
        <v>18840.553697130323</v>
      </c>
      <c r="H19" s="357">
        <v>-7.7343573096403828E-2</v>
      </c>
      <c r="J19" s="143">
        <v>-2919940.3532771119</v>
      </c>
      <c r="K19" s="144">
        <v>-2987709.7922780546</v>
      </c>
      <c r="L19" s="144">
        <v>-2208968.9465236999</v>
      </c>
      <c r="N19" s="145">
        <v>67769.439000942744</v>
      </c>
      <c r="O19" s="357">
        <v>-2.2682738188326557E-2</v>
      </c>
      <c r="Q19" s="144">
        <v>-2987709.7922780546</v>
      </c>
      <c r="S19" s="143">
        <v>-224755.04116434272</v>
      </c>
      <c r="T19" s="143">
        <v>-261359.62638300506</v>
      </c>
      <c r="V19" s="145">
        <v>36604.585218662338</v>
      </c>
      <c r="W19" s="357">
        <v>-0.14005447484463707</v>
      </c>
    </row>
    <row r="20" spans="2:24" x14ac:dyDescent="0.2">
      <c r="B20" s="126" t="s">
        <v>110</v>
      </c>
      <c r="C20" s="143">
        <v>-336529.68496970803</v>
      </c>
      <c r="D20" s="144">
        <v>-257763.90633104322</v>
      </c>
      <c r="E20" s="144">
        <v>-379449.54594089364</v>
      </c>
      <c r="G20" s="145">
        <v>-78765.778638664808</v>
      </c>
      <c r="H20" s="357">
        <v>0.30557334329619756</v>
      </c>
      <c r="J20" s="143">
        <v>-3920703.0977392532</v>
      </c>
      <c r="K20" s="144">
        <v>-3266927.0585825816</v>
      </c>
      <c r="L20" s="144">
        <v>-2636444.3374671522</v>
      </c>
      <c r="N20" s="145">
        <v>-653776.03915667161</v>
      </c>
      <c r="O20" s="357">
        <v>0.20011957029745409</v>
      </c>
      <c r="Q20" s="144">
        <v>-3266927.0585825816</v>
      </c>
      <c r="S20" s="143">
        <v>-336529.68496970803</v>
      </c>
      <c r="T20" s="143">
        <v>-384364.45759328519</v>
      </c>
      <c r="V20" s="145">
        <v>47834.772623577155</v>
      </c>
      <c r="W20" s="357">
        <v>-0.12445160232321339</v>
      </c>
    </row>
    <row r="21" spans="2:24" x14ac:dyDescent="0.2">
      <c r="B21" s="146" t="s">
        <v>70</v>
      </c>
      <c r="C21" s="147">
        <v>-1581807.353490046</v>
      </c>
      <c r="D21" s="148">
        <v>-1312350.5650635331</v>
      </c>
      <c r="E21" s="148">
        <v>-1322794.5566692813</v>
      </c>
      <c r="F21" s="146"/>
      <c r="G21" s="148">
        <v>-269456.78842651285</v>
      </c>
      <c r="H21" s="358">
        <v>0.20532378740848722</v>
      </c>
      <c r="I21" s="146"/>
      <c r="J21" s="147">
        <v>-16172554.34220873</v>
      </c>
      <c r="K21" s="148">
        <v>-15469572.540929006</v>
      </c>
      <c r="L21" s="148">
        <v>-12528357.504791226</v>
      </c>
      <c r="M21" s="146"/>
      <c r="N21" s="148">
        <v>-702981.80127972364</v>
      </c>
      <c r="O21" s="358">
        <v>4.5442871767774617E-2</v>
      </c>
      <c r="P21" s="146"/>
      <c r="Q21" s="148">
        <v>-15469572.540929006</v>
      </c>
      <c r="S21" s="147">
        <v>-1581807.353490046</v>
      </c>
      <c r="T21" s="147">
        <v>-1584019.4021221993</v>
      </c>
      <c r="U21" s="146"/>
      <c r="V21" s="148">
        <v>2212.0486321533099</v>
      </c>
      <c r="W21" s="358">
        <v>-1.3964782433786294E-3</v>
      </c>
      <c r="X21" s="146"/>
    </row>
    <row r="22" spans="2:24" x14ac:dyDescent="0.2">
      <c r="C22" s="149"/>
      <c r="H22" s="357"/>
      <c r="J22" s="150"/>
      <c r="O22" s="357"/>
      <c r="S22" s="149"/>
      <c r="T22" s="149"/>
      <c r="W22" s="357"/>
    </row>
    <row r="23" spans="2:24" x14ac:dyDescent="0.2">
      <c r="B23" s="125" t="s">
        <v>84</v>
      </c>
      <c r="C23" s="152">
        <v>-552547.01024446788</v>
      </c>
      <c r="D23" s="153">
        <v>-77285.082622964168</v>
      </c>
      <c r="E23" s="154">
        <v>-482798.72637346084</v>
      </c>
      <c r="F23" s="125"/>
      <c r="G23" s="155">
        <v>-475261.92762150371</v>
      </c>
      <c r="H23" s="360">
        <v>6.1494652200874578</v>
      </c>
      <c r="I23" s="125"/>
      <c r="J23" s="156">
        <v>-4653050.2699152809</v>
      </c>
      <c r="K23" s="153">
        <v>-3783747.4001446087</v>
      </c>
      <c r="L23" s="153">
        <v>-4196283.4328070935</v>
      </c>
      <c r="M23" s="125"/>
      <c r="N23" s="155">
        <v>-869302.86977067217</v>
      </c>
      <c r="O23" s="360">
        <v>0.2297465390362603</v>
      </c>
      <c r="P23" s="125"/>
      <c r="Q23" s="153">
        <v>-3783747.4001446106</v>
      </c>
      <c r="S23" s="152">
        <v>-552547.01024446788</v>
      </c>
      <c r="T23" s="152">
        <v>-568222.72987600043</v>
      </c>
      <c r="U23" s="125"/>
      <c r="V23" s="155">
        <v>15675.719631532556</v>
      </c>
      <c r="W23" s="360">
        <v>-2.7587280140928816E-2</v>
      </c>
      <c r="X23" s="125"/>
    </row>
    <row r="24" spans="2:24" x14ac:dyDescent="0.2">
      <c r="B24" s="146" t="s">
        <v>107</v>
      </c>
      <c r="C24" s="361">
        <v>-0.39166432600010864</v>
      </c>
      <c r="D24" s="358">
        <v>-4.8729000978712175E-2</v>
      </c>
      <c r="E24" s="358">
        <v>-0.45191268402365847</v>
      </c>
      <c r="F24" s="146"/>
      <c r="G24" s="358">
        <v>2.7118858640912222</v>
      </c>
      <c r="H24" s="358">
        <v>7.0376022108725707</v>
      </c>
      <c r="I24" s="146"/>
      <c r="J24" s="361">
        <v>-0.30510188325925869</v>
      </c>
      <c r="K24" s="358">
        <v>-0.24564132807993894</v>
      </c>
      <c r="L24" s="358">
        <v>-0.39254142408402215</v>
      </c>
      <c r="M24" s="146"/>
      <c r="N24" s="358">
        <v>5.6914823059527375</v>
      </c>
      <c r="O24" s="358">
        <v>0.24206250488911829</v>
      </c>
      <c r="P24" s="146"/>
      <c r="Q24" s="358">
        <v>-0.24564132807993908</v>
      </c>
      <c r="S24" s="361">
        <v>-0.39166432600010864</v>
      </c>
      <c r="T24" s="361">
        <v>-0.41639289602123164</v>
      </c>
      <c r="U24" s="146"/>
      <c r="V24" s="358">
        <v>0.33977511517595926</v>
      </c>
      <c r="W24" s="358">
        <v>-5.9387588639029265E-2</v>
      </c>
      <c r="X24" s="146"/>
    </row>
    <row r="25" spans="2:24" x14ac:dyDescent="0.2">
      <c r="B25" s="125"/>
      <c r="C25" s="359"/>
      <c r="D25" s="360"/>
      <c r="E25" s="360"/>
      <c r="F25" s="125"/>
      <c r="G25" s="360"/>
      <c r="H25" s="360"/>
      <c r="I25" s="125"/>
      <c r="J25" s="359"/>
      <c r="K25" s="360"/>
      <c r="L25" s="360"/>
      <c r="M25" s="125"/>
      <c r="N25" s="360"/>
      <c r="O25" s="360"/>
      <c r="P25" s="125"/>
      <c r="Q25" s="360"/>
      <c r="S25" s="359"/>
      <c r="T25" s="359"/>
      <c r="U25" s="125"/>
      <c r="V25" s="360"/>
      <c r="W25" s="360"/>
      <c r="X25" s="125"/>
    </row>
    <row r="26" spans="2:24" x14ac:dyDescent="0.2">
      <c r="B26" s="126" t="s">
        <v>338</v>
      </c>
      <c r="C26" s="143">
        <v>-84882.13614010904</v>
      </c>
      <c r="D26" s="144">
        <v>-22810.185668988139</v>
      </c>
      <c r="E26" s="144">
        <v>-60632.771180263037</v>
      </c>
      <c r="F26" s="125"/>
      <c r="G26" s="145">
        <v>-62071.950471120901</v>
      </c>
      <c r="H26" s="357">
        <v>2.7212382824008121</v>
      </c>
      <c r="I26" s="125"/>
      <c r="J26" s="143">
        <v>-554453.17843027273</v>
      </c>
      <c r="K26" s="144">
        <v>-335391.63912408706</v>
      </c>
      <c r="L26" s="144">
        <v>-417665.69925805187</v>
      </c>
      <c r="M26" s="125"/>
      <c r="N26" s="145">
        <v>-219061.53930618567</v>
      </c>
      <c r="O26" s="357">
        <v>0.65315146161153415</v>
      </c>
      <c r="P26" s="125"/>
      <c r="Q26" s="144">
        <v>-335391.63912408706</v>
      </c>
      <c r="S26" s="143">
        <v>-84882.13614010904</v>
      </c>
      <c r="T26" s="143">
        <v>-36914.282893757998</v>
      </c>
      <c r="V26" s="145">
        <v>-47967.853246351042</v>
      </c>
      <c r="W26" s="357">
        <v>1.2994388482205119</v>
      </c>
    </row>
    <row r="27" spans="2:24" x14ac:dyDescent="0.2">
      <c r="B27" s="126" t="s">
        <v>342</v>
      </c>
      <c r="C27" s="143">
        <v>233.73104397281733</v>
      </c>
      <c r="D27" s="144">
        <v>-11827.424926061478</v>
      </c>
      <c r="E27" s="144">
        <v>-47472.305510186539</v>
      </c>
      <c r="F27" s="125"/>
      <c r="G27" s="145">
        <v>12061.155970034295</v>
      </c>
      <c r="H27" s="357">
        <v>-1.0197617863088522</v>
      </c>
      <c r="I27" s="125"/>
      <c r="J27" s="143">
        <v>136846.81855256998</v>
      </c>
      <c r="K27" s="144">
        <v>-141929.09911273772</v>
      </c>
      <c r="L27" s="144">
        <v>-141929.09911273778</v>
      </c>
      <c r="M27" s="125"/>
      <c r="N27" s="145">
        <v>278775.9176653077</v>
      </c>
      <c r="O27" s="357">
        <v>-1.9641914125296409</v>
      </c>
      <c r="P27" s="125"/>
      <c r="Q27" s="144">
        <v>-141929.09911273772</v>
      </c>
      <c r="S27" s="143">
        <v>233.73104397281733</v>
      </c>
      <c r="T27" s="143">
        <v>312985.8618198809</v>
      </c>
      <c r="U27" s="125"/>
      <c r="V27" s="145">
        <v>-312752.13077590807</v>
      </c>
      <c r="W27" s="357">
        <v>-0.99925322171866238</v>
      </c>
      <c r="X27" s="125"/>
    </row>
    <row r="28" spans="2:24" x14ac:dyDescent="0.2">
      <c r="B28" s="126" t="s">
        <v>345</v>
      </c>
      <c r="C28" s="143">
        <v>-12816.371103713755</v>
      </c>
      <c r="D28" s="144">
        <v>-9439.8193614981938</v>
      </c>
      <c r="E28" s="144">
        <v>-13042.141895183244</v>
      </c>
      <c r="F28" s="125"/>
      <c r="G28" s="145">
        <v>-3376.5517422155608</v>
      </c>
      <c r="H28" s="357">
        <v>0.35769241051236267</v>
      </c>
      <c r="I28" s="125"/>
      <c r="J28" s="143">
        <v>-124319.30977673741</v>
      </c>
      <c r="K28" s="144">
        <v>-67893.183682692499</v>
      </c>
      <c r="L28" s="144">
        <v>-105270.97997633996</v>
      </c>
      <c r="M28" s="125"/>
      <c r="N28" s="145">
        <v>-56426.126094044914</v>
      </c>
      <c r="O28" s="357">
        <v>0.83110148962463826</v>
      </c>
      <c r="P28" s="125"/>
      <c r="Q28" s="144">
        <v>-67893.183682692499</v>
      </c>
      <c r="S28" s="143">
        <v>-12816.371103713755</v>
      </c>
      <c r="T28" s="143">
        <v>-13436.617183234917</v>
      </c>
      <c r="U28" s="125"/>
      <c r="V28" s="145">
        <v>620.24607952116276</v>
      </c>
      <c r="W28" s="357">
        <v>-4.6160880455465625E-2</v>
      </c>
      <c r="X28" s="125"/>
    </row>
    <row r="29" spans="2:24" x14ac:dyDescent="0.2">
      <c r="B29" s="125"/>
      <c r="C29" s="359"/>
      <c r="D29" s="360"/>
      <c r="E29" s="360"/>
      <c r="F29" s="125"/>
      <c r="G29" s="360"/>
      <c r="H29" s="360"/>
      <c r="I29" s="125"/>
      <c r="J29" s="359"/>
      <c r="K29" s="360"/>
      <c r="L29" s="360"/>
      <c r="M29" s="125"/>
      <c r="N29" s="360"/>
      <c r="O29" s="360"/>
      <c r="P29" s="125"/>
      <c r="Q29" s="360"/>
      <c r="S29" s="359"/>
      <c r="T29" s="359"/>
      <c r="U29" s="125"/>
      <c r="V29" s="360"/>
      <c r="W29" s="360"/>
      <c r="X29" s="125"/>
    </row>
    <row r="30" spans="2:24" x14ac:dyDescent="0.2">
      <c r="B30" s="125" t="s">
        <v>557</v>
      </c>
      <c r="C30" s="152">
        <v>-650011.7864443179</v>
      </c>
      <c r="D30" s="153">
        <v>-121362.51257951197</v>
      </c>
      <c r="E30" s="154">
        <v>-603945.9449590937</v>
      </c>
      <c r="F30" s="125"/>
      <c r="G30" s="155">
        <v>-528649.27386480593</v>
      </c>
      <c r="H30" s="360">
        <v>4.3559519544262537</v>
      </c>
      <c r="I30" s="125"/>
      <c r="J30" s="152">
        <v>-5194975.939569721</v>
      </c>
      <c r="K30" s="153">
        <v>-4328961.3220641259</v>
      </c>
      <c r="L30" s="154">
        <v>-4861149.2111542234</v>
      </c>
      <c r="M30" s="125"/>
      <c r="N30" s="155">
        <v>-866014.61750559509</v>
      </c>
      <c r="O30" s="360">
        <v>0.20005136407471147</v>
      </c>
      <c r="P30" s="125"/>
      <c r="Q30" s="154">
        <v>-4328961.3220641278</v>
      </c>
      <c r="S30" s="152">
        <v>-650011.7864443179</v>
      </c>
      <c r="T30" s="152">
        <v>-305587.7681331124</v>
      </c>
      <c r="U30" s="125"/>
      <c r="V30" s="155">
        <v>-344424.01831120549</v>
      </c>
      <c r="W30" s="360">
        <v>1.1270870572318725</v>
      </c>
      <c r="X30" s="125"/>
    </row>
    <row r="31" spans="2:24" x14ac:dyDescent="0.2">
      <c r="B31" s="146" t="s">
        <v>107</v>
      </c>
      <c r="C31" s="361">
        <v>-0.46075071172170778</v>
      </c>
      <c r="D31" s="358">
        <v>-7.65202519497441E-2</v>
      </c>
      <c r="E31" s="358">
        <v>-0.56530976177544368</v>
      </c>
      <c r="F31" s="146"/>
      <c r="G31" s="358">
        <v>3.0165187016574944</v>
      </c>
      <c r="H31" s="358">
        <v>5.021291095909004</v>
      </c>
      <c r="I31" s="146"/>
      <c r="J31" s="361">
        <v>-0.34063610980031755</v>
      </c>
      <c r="K31" s="358">
        <v>-0.28103668028100393</v>
      </c>
      <c r="L31" s="358">
        <v>-0.4547363076366156</v>
      </c>
      <c r="M31" s="146"/>
      <c r="N31" s="358">
        <v>5.6699535267033001</v>
      </c>
      <c r="O31" s="358">
        <v>0.21206993143998543</v>
      </c>
      <c r="P31" s="146"/>
      <c r="Q31" s="358">
        <v>-0.28103668028100404</v>
      </c>
      <c r="S31" s="361">
        <v>-0.46075071172170778</v>
      </c>
      <c r="T31" s="361">
        <v>-0.22393432904273131</v>
      </c>
      <c r="U31" s="146"/>
      <c r="V31" s="358">
        <v>-7.2002854706043538</v>
      </c>
      <c r="W31" s="358">
        <v>1.0575260331513845</v>
      </c>
      <c r="X31" s="146"/>
    </row>
    <row r="32" spans="2:24" x14ac:dyDescent="0.2">
      <c r="B32" s="125"/>
      <c r="C32" s="359"/>
      <c r="D32" s="360"/>
      <c r="E32" s="360"/>
      <c r="F32" s="125"/>
      <c r="G32" s="360"/>
      <c r="H32" s="360"/>
      <c r="I32" s="125"/>
      <c r="J32" s="359"/>
      <c r="K32" s="360"/>
      <c r="L32" s="360"/>
      <c r="M32" s="125"/>
      <c r="N32" s="360"/>
      <c r="O32" s="360"/>
      <c r="P32" s="125"/>
      <c r="Q32" s="360"/>
      <c r="S32" s="359"/>
      <c r="T32" s="359"/>
      <c r="U32" s="125"/>
      <c r="V32" s="360"/>
      <c r="W32" s="360"/>
      <c r="X32" s="125"/>
    </row>
    <row r="33" spans="2:23" x14ac:dyDescent="0.2">
      <c r="C33" s="149"/>
      <c r="J33" s="150"/>
      <c r="S33" s="149"/>
      <c r="T33" s="149"/>
    </row>
    <row r="34" spans="2:23" x14ac:dyDescent="0.2">
      <c r="B34" s="157" t="s">
        <v>60</v>
      </c>
      <c r="C34" s="149"/>
      <c r="J34" s="150"/>
      <c r="S34" s="149"/>
      <c r="T34" s="149"/>
    </row>
    <row r="35" spans="2:23" x14ac:dyDescent="0.2">
      <c r="B35" s="126" t="s">
        <v>65</v>
      </c>
      <c r="C35" s="143">
        <v>8075653.3630552506</v>
      </c>
      <c r="D35" s="144">
        <v>8980891.9458880499</v>
      </c>
      <c r="E35" s="144">
        <v>13794874.805568302</v>
      </c>
      <c r="G35" s="145">
        <v>-905238.58283279929</v>
      </c>
      <c r="H35" s="357">
        <v>-0.10079606661421503</v>
      </c>
      <c r="J35" s="158">
        <v>8075653.3630552506</v>
      </c>
      <c r="K35" s="159">
        <v>8980891.9458880499</v>
      </c>
      <c r="L35" s="144">
        <v>13794874.805568302</v>
      </c>
      <c r="N35" s="145">
        <v>-905238.58283279929</v>
      </c>
      <c r="O35" s="357">
        <v>-0.10079606661421503</v>
      </c>
      <c r="Q35" s="144">
        <v>8980891.9458880499</v>
      </c>
      <c r="S35" s="143">
        <v>8075653.3630552506</v>
      </c>
      <c r="T35" s="143">
        <v>8722946.8544471059</v>
      </c>
      <c r="V35" s="145">
        <v>-647293.49139185529</v>
      </c>
      <c r="W35" s="357">
        <v>-7.4205827708540228E-2</v>
      </c>
    </row>
    <row r="36" spans="2:23" x14ac:dyDescent="0.2">
      <c r="B36" s="126" t="s">
        <v>122</v>
      </c>
      <c r="C36" s="160">
        <v>2358610.3335565291</v>
      </c>
      <c r="D36" s="144">
        <v>966535.99867285998</v>
      </c>
      <c r="E36" s="144">
        <v>1582794.2149088811</v>
      </c>
      <c r="G36" s="145">
        <v>1392074.3348836692</v>
      </c>
      <c r="H36" s="357">
        <v>1.440271585119552</v>
      </c>
      <c r="J36" s="161">
        <v>2358610.3335565291</v>
      </c>
      <c r="K36" s="159">
        <v>966535.99867285998</v>
      </c>
      <c r="L36" s="144">
        <v>1582794.2149088811</v>
      </c>
      <c r="N36" s="145">
        <v>1392074.3348836692</v>
      </c>
      <c r="O36" s="357">
        <v>1.440271585119552</v>
      </c>
      <c r="Q36" s="144">
        <v>966535.99867285998</v>
      </c>
      <c r="S36" s="160">
        <v>2358610.3335565291</v>
      </c>
      <c r="T36" s="160">
        <v>2467586.1936528622</v>
      </c>
      <c r="V36" s="145">
        <v>-108975.86009633308</v>
      </c>
      <c r="W36" s="357">
        <v>-4.4162939627657716E-2</v>
      </c>
    </row>
    <row r="39" spans="2:23" x14ac:dyDescent="0.2">
      <c r="B39" s="126" t="s">
        <v>123</v>
      </c>
      <c r="C39" s="145">
        <v>0</v>
      </c>
      <c r="D39" s="145">
        <v>0</v>
      </c>
      <c r="E39" s="145">
        <v>0</v>
      </c>
      <c r="J39" s="145">
        <v>0</v>
      </c>
      <c r="K39" s="145">
        <v>0</v>
      </c>
      <c r="L39" s="145">
        <v>0</v>
      </c>
      <c r="Q39" s="145"/>
      <c r="S39" s="145">
        <v>0</v>
      </c>
      <c r="T39" s="145">
        <v>0</v>
      </c>
    </row>
    <row r="40" spans="2:23" x14ac:dyDescent="0.2">
      <c r="B40" s="126" t="s">
        <v>124</v>
      </c>
      <c r="C40" s="145">
        <v>0</v>
      </c>
      <c r="D40" s="145">
        <v>0</v>
      </c>
      <c r="E40" s="145">
        <v>0</v>
      </c>
      <c r="J40" s="145">
        <v>0</v>
      </c>
      <c r="K40" s="145">
        <v>0</v>
      </c>
      <c r="L40" s="145">
        <v>0</v>
      </c>
      <c r="Q40" s="145"/>
      <c r="S40" s="145">
        <v>0</v>
      </c>
      <c r="T40" s="145">
        <v>0</v>
      </c>
    </row>
    <row r="41" spans="2:23" x14ac:dyDescent="0.2">
      <c r="B41" s="126" t="s">
        <v>125</v>
      </c>
      <c r="C41" s="145">
        <v>0</v>
      </c>
      <c r="D41" s="145">
        <v>1.8917489796876907E-10</v>
      </c>
      <c r="E41" s="145">
        <v>0</v>
      </c>
      <c r="J41" s="145">
        <v>0</v>
      </c>
      <c r="K41" s="145">
        <v>0</v>
      </c>
      <c r="L41" s="145">
        <v>0</v>
      </c>
      <c r="Q41" s="145"/>
      <c r="S41" s="145">
        <v>0</v>
      </c>
      <c r="T41" s="145">
        <v>0</v>
      </c>
    </row>
    <row r="43" spans="2:23" x14ac:dyDescent="0.2">
      <c r="C43" s="145"/>
      <c r="J43" s="145"/>
    </row>
    <row r="45" spans="2:23" x14ac:dyDescent="0.2">
      <c r="C45" s="145"/>
      <c r="J45" s="145"/>
    </row>
    <row r="46" spans="2:23" x14ac:dyDescent="0.2">
      <c r="C46" s="145"/>
      <c r="J46" s="14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B2AD-0168-496E-BB1F-8ECBCF4D0056}">
  <sheetPr>
    <tabColor theme="5" tint="0.59999389629810485"/>
  </sheetPr>
  <dimension ref="B2:BJ8"/>
  <sheetViews>
    <sheetView showGridLines="0" zoomScale="80" zoomScaleNormal="80" workbookViewId="0">
      <pane xSplit="2" ySplit="2" topLeftCell="AG3" activePane="bottomRight" state="frozen"/>
      <selection pane="topRight"/>
      <selection pane="bottomLeft"/>
      <selection pane="bottomRight"/>
    </sheetView>
  </sheetViews>
  <sheetFormatPr defaultColWidth="8.85546875" defaultRowHeight="12" x14ac:dyDescent="0.2"/>
  <cols>
    <col min="1" max="1" width="2.5703125" style="1" customWidth="1"/>
    <col min="2" max="2" width="28.42578125" style="1" bestFit="1" customWidth="1"/>
    <col min="3" max="13" width="8.140625" style="1" bestFit="1" customWidth="1"/>
    <col min="14" max="62" width="9.85546875" style="1" bestFit="1" customWidth="1"/>
    <col min="63" max="63" width="2.5703125" style="1" customWidth="1"/>
    <col min="64" max="16384" width="8.85546875" style="1"/>
  </cols>
  <sheetData>
    <row r="2" spans="2:62" x14ac:dyDescent="0.2">
      <c r="B2" s="162" t="s">
        <v>126</v>
      </c>
      <c r="C2" s="162">
        <v>44197</v>
      </c>
      <c r="D2" s="162">
        <f>+EDATE(C2,1)</f>
        <v>44228</v>
      </c>
      <c r="E2" s="162">
        <f t="shared" ref="E2:BJ2" si="0">+EDATE(D2,1)</f>
        <v>44256</v>
      </c>
      <c r="F2" s="162">
        <f t="shared" si="0"/>
        <v>44287</v>
      </c>
      <c r="G2" s="162">
        <f t="shared" si="0"/>
        <v>44317</v>
      </c>
      <c r="H2" s="162">
        <f t="shared" si="0"/>
        <v>44348</v>
      </c>
      <c r="I2" s="162">
        <f t="shared" si="0"/>
        <v>44378</v>
      </c>
      <c r="J2" s="162">
        <f t="shared" si="0"/>
        <v>44409</v>
      </c>
      <c r="K2" s="162">
        <f t="shared" si="0"/>
        <v>44440</v>
      </c>
      <c r="L2" s="162">
        <f t="shared" si="0"/>
        <v>44470</v>
      </c>
      <c r="M2" s="162">
        <f t="shared" si="0"/>
        <v>44501</v>
      </c>
      <c r="N2" s="162">
        <f t="shared" si="0"/>
        <v>44531</v>
      </c>
      <c r="O2" s="162">
        <f t="shared" si="0"/>
        <v>44562</v>
      </c>
      <c r="P2" s="162">
        <f t="shared" si="0"/>
        <v>44593</v>
      </c>
      <c r="Q2" s="162">
        <f t="shared" si="0"/>
        <v>44621</v>
      </c>
      <c r="R2" s="162">
        <f t="shared" si="0"/>
        <v>44652</v>
      </c>
      <c r="S2" s="162">
        <f t="shared" si="0"/>
        <v>44682</v>
      </c>
      <c r="T2" s="162">
        <f t="shared" si="0"/>
        <v>44713</v>
      </c>
      <c r="U2" s="162">
        <f t="shared" si="0"/>
        <v>44743</v>
      </c>
      <c r="V2" s="162">
        <f t="shared" si="0"/>
        <v>44774</v>
      </c>
      <c r="W2" s="162">
        <f t="shared" si="0"/>
        <v>44805</v>
      </c>
      <c r="X2" s="162">
        <f t="shared" si="0"/>
        <v>44835</v>
      </c>
      <c r="Y2" s="162">
        <f t="shared" si="0"/>
        <v>44866</v>
      </c>
      <c r="Z2" s="162">
        <f t="shared" si="0"/>
        <v>44896</v>
      </c>
      <c r="AA2" s="162">
        <f t="shared" si="0"/>
        <v>44927</v>
      </c>
      <c r="AB2" s="162">
        <f t="shared" si="0"/>
        <v>44958</v>
      </c>
      <c r="AC2" s="162">
        <f t="shared" si="0"/>
        <v>44986</v>
      </c>
      <c r="AD2" s="162">
        <f t="shared" si="0"/>
        <v>45017</v>
      </c>
      <c r="AE2" s="162">
        <f t="shared" si="0"/>
        <v>45047</v>
      </c>
      <c r="AF2" s="162">
        <f t="shared" si="0"/>
        <v>45078</v>
      </c>
      <c r="AG2" s="162">
        <f t="shared" si="0"/>
        <v>45108</v>
      </c>
      <c r="AH2" s="162">
        <f t="shared" si="0"/>
        <v>45139</v>
      </c>
      <c r="AI2" s="162">
        <f t="shared" si="0"/>
        <v>45170</v>
      </c>
      <c r="AJ2" s="162">
        <f t="shared" si="0"/>
        <v>45200</v>
      </c>
      <c r="AK2" s="162">
        <f t="shared" si="0"/>
        <v>45231</v>
      </c>
      <c r="AL2" s="162">
        <f t="shared" si="0"/>
        <v>45261</v>
      </c>
      <c r="AM2" s="162">
        <f t="shared" si="0"/>
        <v>45292</v>
      </c>
      <c r="AN2" s="162">
        <f t="shared" si="0"/>
        <v>45323</v>
      </c>
      <c r="AO2" s="162">
        <f t="shared" si="0"/>
        <v>45352</v>
      </c>
      <c r="AP2" s="162">
        <f t="shared" si="0"/>
        <v>45383</v>
      </c>
      <c r="AQ2" s="162">
        <f t="shared" si="0"/>
        <v>45413</v>
      </c>
      <c r="AR2" s="162">
        <f t="shared" si="0"/>
        <v>45444</v>
      </c>
      <c r="AS2" s="162">
        <f t="shared" si="0"/>
        <v>45474</v>
      </c>
      <c r="AT2" s="162">
        <f t="shared" si="0"/>
        <v>45505</v>
      </c>
      <c r="AU2" s="162">
        <f t="shared" si="0"/>
        <v>45536</v>
      </c>
      <c r="AV2" s="162">
        <f t="shared" si="0"/>
        <v>45566</v>
      </c>
      <c r="AW2" s="162">
        <f t="shared" si="0"/>
        <v>45597</v>
      </c>
      <c r="AX2" s="162">
        <f t="shared" si="0"/>
        <v>45627</v>
      </c>
      <c r="AY2" s="162">
        <f t="shared" si="0"/>
        <v>45658</v>
      </c>
      <c r="AZ2" s="162">
        <f t="shared" si="0"/>
        <v>45689</v>
      </c>
      <c r="BA2" s="162">
        <f t="shared" si="0"/>
        <v>45717</v>
      </c>
      <c r="BB2" s="162">
        <f t="shared" si="0"/>
        <v>45748</v>
      </c>
      <c r="BC2" s="162">
        <f t="shared" si="0"/>
        <v>45778</v>
      </c>
      <c r="BD2" s="162">
        <f t="shared" si="0"/>
        <v>45809</v>
      </c>
      <c r="BE2" s="162">
        <f t="shared" si="0"/>
        <v>45839</v>
      </c>
      <c r="BF2" s="162">
        <f t="shared" si="0"/>
        <v>45870</v>
      </c>
      <c r="BG2" s="162">
        <f t="shared" si="0"/>
        <v>45901</v>
      </c>
      <c r="BH2" s="162">
        <f t="shared" si="0"/>
        <v>45931</v>
      </c>
      <c r="BI2" s="162">
        <f t="shared" si="0"/>
        <v>45962</v>
      </c>
      <c r="BJ2" s="162">
        <f t="shared" si="0"/>
        <v>45992</v>
      </c>
    </row>
    <row r="3" spans="2:62" x14ac:dyDescent="0.2">
      <c r="B3" s="163" t="str">
        <f>'Cons TrioMobil | Monthly'!B273</f>
        <v># of G&amp;A Team</v>
      </c>
      <c r="C3" s="164">
        <f>'Cons TrioMobil | Monthly'!O273</f>
        <v>33</v>
      </c>
      <c r="D3" s="164">
        <f>'Cons TrioMobil | Monthly'!P273</f>
        <v>35</v>
      </c>
      <c r="E3" s="164">
        <f>'Cons TrioMobil | Monthly'!Q273</f>
        <v>34</v>
      </c>
      <c r="F3" s="164">
        <f>'Cons TrioMobil | Monthly'!R273</f>
        <v>33</v>
      </c>
      <c r="G3" s="164">
        <f>'Cons TrioMobil | Monthly'!S273</f>
        <v>31</v>
      </c>
      <c r="H3" s="164">
        <f>'Cons TrioMobil | Monthly'!T273</f>
        <v>31</v>
      </c>
      <c r="I3" s="164">
        <f>'Cons TrioMobil | Monthly'!U273</f>
        <v>34</v>
      </c>
      <c r="J3" s="164">
        <f>'Cons TrioMobil | Monthly'!V273</f>
        <v>34</v>
      </c>
      <c r="K3" s="164">
        <f>'Cons TrioMobil | Monthly'!W273</f>
        <v>34</v>
      </c>
      <c r="L3" s="164">
        <f>'Cons TrioMobil | Monthly'!X273</f>
        <v>36</v>
      </c>
      <c r="M3" s="164">
        <f>'Cons TrioMobil | Monthly'!Y273</f>
        <v>37</v>
      </c>
      <c r="N3" s="164">
        <f>'Cons TrioMobil | Monthly'!Z273</f>
        <v>38</v>
      </c>
      <c r="O3" s="164">
        <f>'Cons TrioMobil | Monthly'!AA273</f>
        <v>35</v>
      </c>
      <c r="P3" s="164">
        <f>'Cons TrioMobil | Monthly'!AB273</f>
        <v>35</v>
      </c>
      <c r="Q3" s="164">
        <f>'Cons TrioMobil | Monthly'!AC273</f>
        <v>35</v>
      </c>
      <c r="R3" s="164">
        <f>'Cons TrioMobil | Monthly'!AD273</f>
        <v>39</v>
      </c>
      <c r="S3" s="164">
        <f>'Cons TrioMobil | Monthly'!AE273</f>
        <v>39</v>
      </c>
      <c r="T3" s="164">
        <f>'Cons TrioMobil | Monthly'!AF273</f>
        <v>39</v>
      </c>
      <c r="U3" s="164">
        <f>'Cons TrioMobil | Monthly'!AG273</f>
        <v>37</v>
      </c>
      <c r="V3" s="164">
        <f>'Cons TrioMobil | Monthly'!AH273</f>
        <v>40</v>
      </c>
      <c r="W3" s="164">
        <f>'Cons TrioMobil | Monthly'!AI273</f>
        <v>39</v>
      </c>
      <c r="X3" s="164">
        <f>'Cons TrioMobil | Monthly'!AJ273</f>
        <v>39</v>
      </c>
      <c r="Y3" s="164">
        <f>'Cons TrioMobil | Monthly'!AK273</f>
        <v>39</v>
      </c>
      <c r="Z3" s="164">
        <f>'Cons TrioMobil | Monthly'!AL273</f>
        <v>38</v>
      </c>
      <c r="AA3" s="164">
        <f>'Cons TrioMobil | Monthly'!AM273</f>
        <v>39</v>
      </c>
      <c r="AB3" s="164">
        <f>'Cons TrioMobil | Monthly'!AN273</f>
        <v>38</v>
      </c>
      <c r="AC3" s="164">
        <f>'Cons TrioMobil | Monthly'!AO273</f>
        <v>37</v>
      </c>
      <c r="AD3" s="164">
        <f>'Cons TrioMobil | Monthly'!AP273</f>
        <v>37</v>
      </c>
      <c r="AE3" s="164">
        <f>'Cons TrioMobil | Monthly'!AQ273</f>
        <v>41</v>
      </c>
      <c r="AF3" s="164">
        <f>'Cons TrioMobil | Monthly'!AR273</f>
        <v>40</v>
      </c>
      <c r="AG3" s="164">
        <f>'Cons TrioMobil | Monthly'!AS273</f>
        <v>42</v>
      </c>
      <c r="AH3" s="164">
        <f>'Cons TrioMobil | Monthly'!AT273</f>
        <v>37</v>
      </c>
      <c r="AI3" s="164">
        <f>'Cons TrioMobil | Monthly'!AU273</f>
        <v>39</v>
      </c>
      <c r="AJ3" s="164">
        <f>'Cons TrioMobil | Monthly'!AV273</f>
        <v>38</v>
      </c>
      <c r="AK3" s="164">
        <f>'Cons TrioMobil | Monthly'!AW273</f>
        <v>44</v>
      </c>
      <c r="AL3" s="164">
        <f>'Cons TrioMobil | Monthly'!AX273</f>
        <v>45</v>
      </c>
      <c r="AM3" s="164">
        <f>'Cons TrioMobil | Monthly'!AY273</f>
        <v>45</v>
      </c>
      <c r="AN3" s="164">
        <f>'Cons TrioMobil | Monthly'!AZ273</f>
        <v>45</v>
      </c>
      <c r="AO3" s="164">
        <f>'Cons TrioMobil | Monthly'!BA273</f>
        <v>47</v>
      </c>
      <c r="AP3" s="164">
        <f>'Cons TrioMobil | Monthly'!BB273</f>
        <v>49</v>
      </c>
      <c r="AQ3" s="164">
        <f>'Cons TrioMobil | Monthly'!BC273</f>
        <v>48</v>
      </c>
      <c r="AR3" s="164">
        <f>'Cons TrioMobil | Monthly'!BD273</f>
        <v>48</v>
      </c>
      <c r="AS3" s="164">
        <f>'Cons TrioMobil | Monthly'!BE273</f>
        <v>48</v>
      </c>
      <c r="AT3" s="164">
        <f>'Cons TrioMobil | Monthly'!BF273</f>
        <v>48</v>
      </c>
      <c r="AU3" s="164">
        <f>'Cons TrioMobil | Monthly'!BG273</f>
        <v>49</v>
      </c>
      <c r="AV3" s="164">
        <f>'Cons TrioMobil | Monthly'!BH273</f>
        <v>49</v>
      </c>
      <c r="AW3" s="164">
        <f>'Cons TrioMobil | Monthly'!BI273</f>
        <v>50</v>
      </c>
      <c r="AX3" s="164">
        <f>'Cons TrioMobil | Monthly'!BJ273</f>
        <v>54</v>
      </c>
      <c r="AY3" s="164">
        <f>'Cons TrioMobil | Monthly'!BK273</f>
        <v>51</v>
      </c>
      <c r="AZ3" s="164">
        <f>'Cons TrioMobil | Monthly'!BL273</f>
        <v>53</v>
      </c>
      <c r="BA3" s="164">
        <f>'Cons TrioMobil | Monthly'!BM273</f>
        <v>54</v>
      </c>
      <c r="BB3" s="164">
        <f>'Cons TrioMobil | Monthly'!BN273</f>
        <v>54</v>
      </c>
      <c r="BC3" s="164">
        <f>'Cons TrioMobil | Monthly'!BO273</f>
        <v>54</v>
      </c>
      <c r="BD3" s="164">
        <f>'Cons TrioMobil | Monthly'!BP273</f>
        <v>51</v>
      </c>
      <c r="BE3" s="164">
        <f>'Cons TrioMobil | Monthly'!BQ273</f>
        <v>51</v>
      </c>
      <c r="BF3" s="164">
        <f>'Cons TrioMobil | Monthly'!BR273</f>
        <v>50</v>
      </c>
      <c r="BG3" s="164">
        <f>'Cons TrioMobil | Monthly'!BS273</f>
        <v>48</v>
      </c>
      <c r="BH3" s="164">
        <f>'Cons TrioMobil | Monthly'!BT273</f>
        <v>49</v>
      </c>
      <c r="BI3" s="164">
        <f>'Cons TrioMobil | Monthly'!BU273</f>
        <v>49</v>
      </c>
      <c r="BJ3" s="164">
        <f>'Cons TrioMobil | Monthly'!BV273</f>
        <v>46</v>
      </c>
    </row>
    <row r="4" spans="2:62" x14ac:dyDescent="0.2">
      <c r="B4" s="163" t="str">
        <f>'Cons TrioMobil | Monthly'!B274</f>
        <v># of Sales and Marketing Team</v>
      </c>
      <c r="C4" s="164">
        <f>'Cons TrioMobil | Monthly'!O274</f>
        <v>37</v>
      </c>
      <c r="D4" s="164">
        <f>'Cons TrioMobil | Monthly'!P274</f>
        <v>44</v>
      </c>
      <c r="E4" s="164">
        <f>'Cons TrioMobil | Monthly'!Q274</f>
        <v>47</v>
      </c>
      <c r="F4" s="164">
        <f>'Cons TrioMobil | Monthly'!R274</f>
        <v>49</v>
      </c>
      <c r="G4" s="164">
        <f>'Cons TrioMobil | Monthly'!S274</f>
        <v>51</v>
      </c>
      <c r="H4" s="164">
        <f>'Cons TrioMobil | Monthly'!T274</f>
        <v>55</v>
      </c>
      <c r="I4" s="164">
        <f>'Cons TrioMobil | Monthly'!U274</f>
        <v>56</v>
      </c>
      <c r="J4" s="164">
        <f>'Cons TrioMobil | Monthly'!V274</f>
        <v>59</v>
      </c>
      <c r="K4" s="164">
        <f>'Cons TrioMobil | Monthly'!W274</f>
        <v>61</v>
      </c>
      <c r="L4" s="164">
        <f>'Cons TrioMobil | Monthly'!X274</f>
        <v>62</v>
      </c>
      <c r="M4" s="164">
        <f>'Cons TrioMobil | Monthly'!Y274</f>
        <v>62</v>
      </c>
      <c r="N4" s="164">
        <f>'Cons TrioMobil | Monthly'!Z274</f>
        <v>61</v>
      </c>
      <c r="O4" s="164">
        <f>'Cons TrioMobil | Monthly'!AA274</f>
        <v>65</v>
      </c>
      <c r="P4" s="164">
        <f>'Cons TrioMobil | Monthly'!AB274</f>
        <v>68</v>
      </c>
      <c r="Q4" s="164">
        <f>'Cons TrioMobil | Monthly'!AC274</f>
        <v>68</v>
      </c>
      <c r="R4" s="164">
        <f>'Cons TrioMobil | Monthly'!AD274</f>
        <v>64</v>
      </c>
      <c r="S4" s="164">
        <f>'Cons TrioMobil | Monthly'!AE274</f>
        <v>66</v>
      </c>
      <c r="T4" s="164">
        <f>'Cons TrioMobil | Monthly'!AF274</f>
        <v>65</v>
      </c>
      <c r="U4" s="164">
        <f>'Cons TrioMobil | Monthly'!AG274</f>
        <v>65</v>
      </c>
      <c r="V4" s="164">
        <f>'Cons TrioMobil | Monthly'!AH274</f>
        <v>65</v>
      </c>
      <c r="W4" s="164">
        <f>'Cons TrioMobil | Monthly'!AI274</f>
        <v>66</v>
      </c>
      <c r="X4" s="164">
        <f>'Cons TrioMobil | Monthly'!AJ274</f>
        <v>66</v>
      </c>
      <c r="Y4" s="164">
        <f>'Cons TrioMobil | Monthly'!AK274</f>
        <v>74</v>
      </c>
      <c r="Z4" s="164">
        <f>'Cons TrioMobil | Monthly'!AL274</f>
        <v>69</v>
      </c>
      <c r="AA4" s="164">
        <f>'Cons TrioMobil | Monthly'!AM274</f>
        <v>72</v>
      </c>
      <c r="AB4" s="164">
        <f>'Cons TrioMobil | Monthly'!AN274</f>
        <v>69</v>
      </c>
      <c r="AC4" s="164">
        <f>'Cons TrioMobil | Monthly'!AO274</f>
        <v>71</v>
      </c>
      <c r="AD4" s="164">
        <f>'Cons TrioMobil | Monthly'!AP274</f>
        <v>76</v>
      </c>
      <c r="AE4" s="164">
        <f>'Cons TrioMobil | Monthly'!AQ274</f>
        <v>75</v>
      </c>
      <c r="AF4" s="164">
        <f>'Cons TrioMobil | Monthly'!AR274</f>
        <v>74</v>
      </c>
      <c r="AG4" s="164">
        <f>'Cons TrioMobil | Monthly'!AS274</f>
        <v>73</v>
      </c>
      <c r="AH4" s="164">
        <f>'Cons TrioMobil | Monthly'!AT274</f>
        <v>70</v>
      </c>
      <c r="AI4" s="164">
        <f>'Cons TrioMobil | Monthly'!AU274</f>
        <v>68</v>
      </c>
      <c r="AJ4" s="164">
        <f>'Cons TrioMobil | Monthly'!AV274</f>
        <v>69</v>
      </c>
      <c r="AK4" s="164">
        <f>'Cons TrioMobil | Monthly'!AW274</f>
        <v>66</v>
      </c>
      <c r="AL4" s="164">
        <f>'Cons TrioMobil | Monthly'!AX274</f>
        <v>68</v>
      </c>
      <c r="AM4" s="164">
        <f>'Cons TrioMobil | Monthly'!AY274</f>
        <v>65</v>
      </c>
      <c r="AN4" s="164">
        <f>'Cons TrioMobil | Monthly'!AZ274</f>
        <v>66</v>
      </c>
      <c r="AO4" s="164">
        <f>'Cons TrioMobil | Monthly'!BA274</f>
        <v>64</v>
      </c>
      <c r="AP4" s="164">
        <f>'Cons TrioMobil | Monthly'!BB274</f>
        <v>63</v>
      </c>
      <c r="AQ4" s="164">
        <f>'Cons TrioMobil | Monthly'!BC274</f>
        <v>64</v>
      </c>
      <c r="AR4" s="164">
        <f>'Cons TrioMobil | Monthly'!BD274</f>
        <v>59</v>
      </c>
      <c r="AS4" s="164">
        <f>'Cons TrioMobil | Monthly'!BE274</f>
        <v>59</v>
      </c>
      <c r="AT4" s="164">
        <f>'Cons TrioMobil | Monthly'!BF274</f>
        <v>57</v>
      </c>
      <c r="AU4" s="164">
        <f>'Cons TrioMobil | Monthly'!BG274</f>
        <v>60</v>
      </c>
      <c r="AV4" s="164">
        <f>'Cons TrioMobil | Monthly'!BH274</f>
        <v>62</v>
      </c>
      <c r="AW4" s="164">
        <f>'Cons TrioMobil | Monthly'!BI274</f>
        <v>60</v>
      </c>
      <c r="AX4" s="164">
        <f>'Cons TrioMobil | Monthly'!BJ274</f>
        <v>60</v>
      </c>
      <c r="AY4" s="164">
        <f>'Cons TrioMobil | Monthly'!BK274</f>
        <v>60</v>
      </c>
      <c r="AZ4" s="164">
        <f>'Cons TrioMobil | Monthly'!BL274</f>
        <v>63</v>
      </c>
      <c r="BA4" s="164">
        <f>'Cons TrioMobil | Monthly'!BM274</f>
        <v>62</v>
      </c>
      <c r="BB4" s="164">
        <f>'Cons TrioMobil | Monthly'!BN274</f>
        <v>60</v>
      </c>
      <c r="BC4" s="164">
        <f>'Cons TrioMobil | Monthly'!BO274</f>
        <v>61</v>
      </c>
      <c r="BD4" s="164">
        <f>'Cons TrioMobil | Monthly'!BP274</f>
        <v>62</v>
      </c>
      <c r="BE4" s="164">
        <f>'Cons TrioMobil | Monthly'!BQ274</f>
        <v>63</v>
      </c>
      <c r="BF4" s="164">
        <f>'Cons TrioMobil | Monthly'!BR274</f>
        <v>66</v>
      </c>
      <c r="BG4" s="164">
        <f>'Cons TrioMobil | Monthly'!BS274</f>
        <v>68</v>
      </c>
      <c r="BH4" s="164">
        <f>'Cons TrioMobil | Monthly'!BT274</f>
        <v>70</v>
      </c>
      <c r="BI4" s="164">
        <f>'Cons TrioMobil | Monthly'!BU274</f>
        <v>66</v>
      </c>
      <c r="BJ4" s="164">
        <f>'Cons TrioMobil | Monthly'!BV274</f>
        <v>63</v>
      </c>
    </row>
    <row r="5" spans="2:62" x14ac:dyDescent="0.2">
      <c r="B5" s="163" t="str">
        <f>'Cons TrioMobil | Monthly'!B275</f>
        <v>#of R&amp;D Team</v>
      </c>
      <c r="C5" s="164">
        <f>'Cons TrioMobil | Monthly'!O275</f>
        <v>40</v>
      </c>
      <c r="D5" s="164">
        <f>'Cons TrioMobil | Monthly'!P275</f>
        <v>39</v>
      </c>
      <c r="E5" s="164">
        <f>'Cons TrioMobil | Monthly'!Q275</f>
        <v>43</v>
      </c>
      <c r="F5" s="164">
        <f>'Cons TrioMobil | Monthly'!R275</f>
        <v>40</v>
      </c>
      <c r="G5" s="164">
        <f>'Cons TrioMobil | Monthly'!S275</f>
        <v>41</v>
      </c>
      <c r="H5" s="164">
        <f>'Cons TrioMobil | Monthly'!T275</f>
        <v>38</v>
      </c>
      <c r="I5" s="164">
        <f>'Cons TrioMobil | Monthly'!U275</f>
        <v>37</v>
      </c>
      <c r="J5" s="164">
        <f>'Cons TrioMobil | Monthly'!V275</f>
        <v>40</v>
      </c>
      <c r="K5" s="164">
        <f>'Cons TrioMobil | Monthly'!W275</f>
        <v>40</v>
      </c>
      <c r="L5" s="164">
        <f>'Cons TrioMobil | Monthly'!X275</f>
        <v>42</v>
      </c>
      <c r="M5" s="164">
        <f>'Cons TrioMobil | Monthly'!Y275</f>
        <v>44</v>
      </c>
      <c r="N5" s="164">
        <f>'Cons TrioMobil | Monthly'!Z275</f>
        <v>42</v>
      </c>
      <c r="O5" s="164">
        <f>'Cons TrioMobil | Monthly'!AA275</f>
        <v>45</v>
      </c>
      <c r="P5" s="164">
        <f>'Cons TrioMobil | Monthly'!AB275</f>
        <v>48</v>
      </c>
      <c r="Q5" s="164">
        <f>'Cons TrioMobil | Monthly'!AC275</f>
        <v>48</v>
      </c>
      <c r="R5" s="164">
        <f>'Cons TrioMobil | Monthly'!AD275</f>
        <v>48</v>
      </c>
      <c r="S5" s="164">
        <f>'Cons TrioMobil | Monthly'!AE275</f>
        <v>50</v>
      </c>
      <c r="T5" s="164">
        <f>'Cons TrioMobil | Monthly'!AF275</f>
        <v>51</v>
      </c>
      <c r="U5" s="164">
        <f>'Cons TrioMobil | Monthly'!AG275</f>
        <v>51</v>
      </c>
      <c r="V5" s="164">
        <f>'Cons TrioMobil | Monthly'!AH275</f>
        <v>51</v>
      </c>
      <c r="W5" s="164">
        <f>'Cons TrioMobil | Monthly'!AI275</f>
        <v>51</v>
      </c>
      <c r="X5" s="164">
        <f>'Cons TrioMobil | Monthly'!AJ275</f>
        <v>53</v>
      </c>
      <c r="Y5" s="164">
        <f>'Cons TrioMobil | Monthly'!AK275</f>
        <v>52</v>
      </c>
      <c r="Z5" s="164">
        <f>'Cons TrioMobil | Monthly'!AL275</f>
        <v>53</v>
      </c>
      <c r="AA5" s="164">
        <f>'Cons TrioMobil | Monthly'!AM275</f>
        <v>55</v>
      </c>
      <c r="AB5" s="164">
        <f>'Cons TrioMobil | Monthly'!AN275</f>
        <v>57</v>
      </c>
      <c r="AC5" s="164">
        <f>'Cons TrioMobil | Monthly'!AO275</f>
        <v>56</v>
      </c>
      <c r="AD5" s="164">
        <f>'Cons TrioMobil | Monthly'!AP275</f>
        <v>56</v>
      </c>
      <c r="AE5" s="164">
        <f>'Cons TrioMobil | Monthly'!AQ275</f>
        <v>56</v>
      </c>
      <c r="AF5" s="164">
        <f>'Cons TrioMobil | Monthly'!AR275</f>
        <v>57</v>
      </c>
      <c r="AG5" s="164">
        <f>'Cons TrioMobil | Monthly'!AS275</f>
        <v>59</v>
      </c>
      <c r="AH5" s="164">
        <f>'Cons TrioMobil | Monthly'!AT275</f>
        <v>60</v>
      </c>
      <c r="AI5" s="164">
        <f>'Cons TrioMobil | Monthly'!AU275</f>
        <v>56</v>
      </c>
      <c r="AJ5" s="164">
        <f>'Cons TrioMobil | Monthly'!AV275</f>
        <v>54</v>
      </c>
      <c r="AK5" s="164">
        <f>'Cons TrioMobil | Monthly'!AW275</f>
        <v>54</v>
      </c>
      <c r="AL5" s="164">
        <f>'Cons TrioMobil | Monthly'!AX275</f>
        <v>55</v>
      </c>
      <c r="AM5" s="164">
        <f>'Cons TrioMobil | Monthly'!AY275</f>
        <v>58</v>
      </c>
      <c r="AN5" s="164">
        <f>'Cons TrioMobil | Monthly'!AZ275</f>
        <v>59</v>
      </c>
      <c r="AO5" s="164">
        <f>'Cons TrioMobil | Monthly'!BA275</f>
        <v>59</v>
      </c>
      <c r="AP5" s="164">
        <f>'Cons TrioMobil | Monthly'!BB275</f>
        <v>57</v>
      </c>
      <c r="AQ5" s="164">
        <f>'Cons TrioMobil | Monthly'!BC275</f>
        <v>57</v>
      </c>
      <c r="AR5" s="164">
        <f>'Cons TrioMobil | Monthly'!BD275</f>
        <v>56</v>
      </c>
      <c r="AS5" s="164">
        <f>'Cons TrioMobil | Monthly'!BE275</f>
        <v>56</v>
      </c>
      <c r="AT5" s="164">
        <f>'Cons TrioMobil | Monthly'!BF275</f>
        <v>57</v>
      </c>
      <c r="AU5" s="164">
        <f>'Cons TrioMobil | Monthly'!BG275</f>
        <v>56</v>
      </c>
      <c r="AV5" s="164">
        <f>'Cons TrioMobil | Monthly'!BH275</f>
        <v>55</v>
      </c>
      <c r="AW5" s="164">
        <f>'Cons TrioMobil | Monthly'!BI275</f>
        <v>56</v>
      </c>
      <c r="AX5" s="164">
        <f>'Cons TrioMobil | Monthly'!BJ275</f>
        <v>60</v>
      </c>
      <c r="AY5" s="164">
        <f>'Cons TrioMobil | Monthly'!BK275</f>
        <v>60</v>
      </c>
      <c r="AZ5" s="164">
        <f>'Cons TrioMobil | Monthly'!BL275</f>
        <v>61</v>
      </c>
      <c r="BA5" s="164">
        <f>'Cons TrioMobil | Monthly'!BM275</f>
        <v>62</v>
      </c>
      <c r="BB5" s="164">
        <f>'Cons TrioMobil | Monthly'!BN275</f>
        <v>62</v>
      </c>
      <c r="BC5" s="164">
        <f>'Cons TrioMobil | Monthly'!BO275</f>
        <v>61</v>
      </c>
      <c r="BD5" s="164">
        <f>'Cons TrioMobil | Monthly'!BP275</f>
        <v>62</v>
      </c>
      <c r="BE5" s="164">
        <f>'Cons TrioMobil | Monthly'!BQ275</f>
        <v>64</v>
      </c>
      <c r="BF5" s="164">
        <f>'Cons TrioMobil | Monthly'!BR275</f>
        <v>64</v>
      </c>
      <c r="BG5" s="164">
        <f>'Cons TrioMobil | Monthly'!BS275</f>
        <v>63</v>
      </c>
      <c r="BH5" s="164">
        <f>'Cons TrioMobil | Monthly'!BT275</f>
        <v>63</v>
      </c>
      <c r="BI5" s="164">
        <f>'Cons TrioMobil | Monthly'!BU275</f>
        <v>61</v>
      </c>
      <c r="BJ5" s="164">
        <f>'Cons TrioMobil | Monthly'!BV275</f>
        <v>61</v>
      </c>
    </row>
    <row r="6" spans="2:62" x14ac:dyDescent="0.2">
      <c r="B6" s="163" t="str">
        <f>'Cons TrioMobil | Monthly'!B276</f>
        <v># of Manufacture Team</v>
      </c>
      <c r="C6" s="164">
        <f>'Cons TrioMobil | Monthly'!O276</f>
        <v>12</v>
      </c>
      <c r="D6" s="164">
        <f>'Cons TrioMobil | Monthly'!P276</f>
        <v>13</v>
      </c>
      <c r="E6" s="164">
        <f>'Cons TrioMobil | Monthly'!Q276</f>
        <v>13</v>
      </c>
      <c r="F6" s="164">
        <f>'Cons TrioMobil | Monthly'!R276</f>
        <v>14</v>
      </c>
      <c r="G6" s="164">
        <f>'Cons TrioMobil | Monthly'!S276</f>
        <v>13</v>
      </c>
      <c r="H6" s="164">
        <f>'Cons TrioMobil | Monthly'!T276</f>
        <v>16</v>
      </c>
      <c r="I6" s="164">
        <f>'Cons TrioMobil | Monthly'!U276</f>
        <v>16</v>
      </c>
      <c r="J6" s="164">
        <f>'Cons TrioMobil | Monthly'!V276</f>
        <v>17</v>
      </c>
      <c r="K6" s="164">
        <f>'Cons TrioMobil | Monthly'!W276</f>
        <v>17</v>
      </c>
      <c r="L6" s="164">
        <f>'Cons TrioMobil | Monthly'!X276</f>
        <v>17</v>
      </c>
      <c r="M6" s="164">
        <f>'Cons TrioMobil | Monthly'!Y276</f>
        <v>17</v>
      </c>
      <c r="N6" s="164">
        <f>'Cons TrioMobil | Monthly'!Z276</f>
        <v>16</v>
      </c>
      <c r="O6" s="164">
        <f>'Cons TrioMobil | Monthly'!AA276</f>
        <v>20</v>
      </c>
      <c r="P6" s="164">
        <f>'Cons TrioMobil | Monthly'!AB276</f>
        <v>21</v>
      </c>
      <c r="Q6" s="164">
        <f>'Cons TrioMobil | Monthly'!AC276</f>
        <v>21</v>
      </c>
      <c r="R6" s="164">
        <f>'Cons TrioMobil | Monthly'!AD276</f>
        <v>25</v>
      </c>
      <c r="S6" s="164">
        <f>'Cons TrioMobil | Monthly'!AE276</f>
        <v>24</v>
      </c>
      <c r="T6" s="164">
        <f>'Cons TrioMobil | Monthly'!AF276</f>
        <v>27</v>
      </c>
      <c r="U6" s="164">
        <f>'Cons TrioMobil | Monthly'!AG276</f>
        <v>26</v>
      </c>
      <c r="V6" s="164">
        <f>'Cons TrioMobil | Monthly'!AH276</f>
        <v>29</v>
      </c>
      <c r="W6" s="164">
        <f>'Cons TrioMobil | Monthly'!AI276</f>
        <v>28</v>
      </c>
      <c r="X6" s="164">
        <f>'Cons TrioMobil | Monthly'!AJ276</f>
        <v>29</v>
      </c>
      <c r="Y6" s="164">
        <f>'Cons TrioMobil | Monthly'!AK276</f>
        <v>30</v>
      </c>
      <c r="Z6" s="164">
        <f>'Cons TrioMobil | Monthly'!AL276</f>
        <v>29</v>
      </c>
      <c r="AA6" s="164">
        <f>'Cons TrioMobil | Monthly'!AM276</f>
        <v>28</v>
      </c>
      <c r="AB6" s="164">
        <f>'Cons TrioMobil | Monthly'!AN276</f>
        <v>28</v>
      </c>
      <c r="AC6" s="164">
        <f>'Cons TrioMobil | Monthly'!AO276</f>
        <v>27</v>
      </c>
      <c r="AD6" s="164">
        <f>'Cons TrioMobil | Monthly'!AP276</f>
        <v>27</v>
      </c>
      <c r="AE6" s="164">
        <f>'Cons TrioMobil | Monthly'!AQ276</f>
        <v>28</v>
      </c>
      <c r="AF6" s="164">
        <f>'Cons TrioMobil | Monthly'!AR276</f>
        <v>28</v>
      </c>
      <c r="AG6" s="164">
        <f>'Cons TrioMobil | Monthly'!AS276</f>
        <v>29</v>
      </c>
      <c r="AH6" s="164">
        <f>'Cons TrioMobil | Monthly'!AT276</f>
        <v>28</v>
      </c>
      <c r="AI6" s="164">
        <f>'Cons TrioMobil | Monthly'!AU276</f>
        <v>29</v>
      </c>
      <c r="AJ6" s="164">
        <f>'Cons TrioMobil | Monthly'!AV276</f>
        <v>29</v>
      </c>
      <c r="AK6" s="164">
        <f>'Cons TrioMobil | Monthly'!AW276</f>
        <v>30</v>
      </c>
      <c r="AL6" s="164">
        <f>'Cons TrioMobil | Monthly'!AX276</f>
        <v>31</v>
      </c>
      <c r="AM6" s="164">
        <f>'Cons TrioMobil | Monthly'!AY276</f>
        <v>31</v>
      </c>
      <c r="AN6" s="164">
        <f>'Cons TrioMobil | Monthly'!AZ276</f>
        <v>30</v>
      </c>
      <c r="AO6" s="164">
        <f>'Cons TrioMobil | Monthly'!BA276</f>
        <v>31</v>
      </c>
      <c r="AP6" s="164">
        <f>'Cons TrioMobil | Monthly'!BB276</f>
        <v>33</v>
      </c>
      <c r="AQ6" s="164">
        <f>'Cons TrioMobil | Monthly'!BC276</f>
        <v>32</v>
      </c>
      <c r="AR6" s="164">
        <f>'Cons TrioMobil | Monthly'!BD276</f>
        <v>32</v>
      </c>
      <c r="AS6" s="164">
        <f>'Cons TrioMobil | Monthly'!BE276</f>
        <v>31</v>
      </c>
      <c r="AT6" s="164">
        <f>'Cons TrioMobil | Monthly'!BF276</f>
        <v>31</v>
      </c>
      <c r="AU6" s="164">
        <f>'Cons TrioMobil | Monthly'!BG276</f>
        <v>31</v>
      </c>
      <c r="AV6" s="164">
        <f>'Cons TrioMobil | Monthly'!BH276</f>
        <v>30</v>
      </c>
      <c r="AW6" s="164">
        <f>'Cons TrioMobil | Monthly'!BI276</f>
        <v>30</v>
      </c>
      <c r="AX6" s="164">
        <f>'Cons TrioMobil | Monthly'!BJ276</f>
        <v>31</v>
      </c>
      <c r="AY6" s="164">
        <f>'Cons TrioMobil | Monthly'!BK276</f>
        <v>31</v>
      </c>
      <c r="AZ6" s="164">
        <f>'Cons TrioMobil | Monthly'!BL276</f>
        <v>33</v>
      </c>
      <c r="BA6" s="164">
        <f>'Cons TrioMobil | Monthly'!BM276</f>
        <v>32</v>
      </c>
      <c r="BB6" s="164">
        <f>'Cons TrioMobil | Monthly'!BN276</f>
        <v>33</v>
      </c>
      <c r="BC6" s="164">
        <f>'Cons TrioMobil | Monthly'!BO276</f>
        <v>33</v>
      </c>
      <c r="BD6" s="164">
        <f>'Cons TrioMobil | Monthly'!BP276</f>
        <v>33</v>
      </c>
      <c r="BE6" s="164">
        <f>'Cons TrioMobil | Monthly'!BQ276</f>
        <v>33</v>
      </c>
      <c r="BF6" s="164">
        <f>'Cons TrioMobil | Monthly'!BR276</f>
        <v>34</v>
      </c>
      <c r="BG6" s="164">
        <f>'Cons TrioMobil | Monthly'!BS276</f>
        <v>33</v>
      </c>
      <c r="BH6" s="164">
        <f>'Cons TrioMobil | Monthly'!BT276</f>
        <v>33</v>
      </c>
      <c r="BI6" s="164">
        <f>'Cons TrioMobil | Monthly'!BU276</f>
        <v>32</v>
      </c>
      <c r="BJ6" s="164">
        <f>'Cons TrioMobil | Monthly'!BV276</f>
        <v>32</v>
      </c>
    </row>
    <row r="7" spans="2:62" ht="12.75" thickBot="1" x14ac:dyDescent="0.25">
      <c r="B7" s="165" t="str">
        <f>'Cons TrioMobil | Monthly'!B277</f>
        <v># of Total HC</v>
      </c>
      <c r="C7" s="166">
        <f>SUM(C3:C6)</f>
        <v>122</v>
      </c>
      <c r="D7" s="166">
        <f t="shared" ref="D7:BJ7" si="1">SUM(D3:D6)</f>
        <v>131</v>
      </c>
      <c r="E7" s="166">
        <f t="shared" si="1"/>
        <v>137</v>
      </c>
      <c r="F7" s="166">
        <f t="shared" si="1"/>
        <v>136</v>
      </c>
      <c r="G7" s="166">
        <f t="shared" si="1"/>
        <v>136</v>
      </c>
      <c r="H7" s="166">
        <f t="shared" si="1"/>
        <v>140</v>
      </c>
      <c r="I7" s="166">
        <f t="shared" si="1"/>
        <v>143</v>
      </c>
      <c r="J7" s="166">
        <f t="shared" si="1"/>
        <v>150</v>
      </c>
      <c r="K7" s="166">
        <f t="shared" si="1"/>
        <v>152</v>
      </c>
      <c r="L7" s="166">
        <f t="shared" si="1"/>
        <v>157</v>
      </c>
      <c r="M7" s="166">
        <f t="shared" si="1"/>
        <v>160</v>
      </c>
      <c r="N7" s="166">
        <f t="shared" si="1"/>
        <v>157</v>
      </c>
      <c r="O7" s="166">
        <f t="shared" si="1"/>
        <v>165</v>
      </c>
      <c r="P7" s="166">
        <f t="shared" si="1"/>
        <v>172</v>
      </c>
      <c r="Q7" s="166">
        <f t="shared" si="1"/>
        <v>172</v>
      </c>
      <c r="R7" s="166">
        <f t="shared" si="1"/>
        <v>176</v>
      </c>
      <c r="S7" s="166">
        <f t="shared" si="1"/>
        <v>179</v>
      </c>
      <c r="T7" s="166">
        <f t="shared" si="1"/>
        <v>182</v>
      </c>
      <c r="U7" s="166">
        <f t="shared" si="1"/>
        <v>179</v>
      </c>
      <c r="V7" s="166">
        <f t="shared" si="1"/>
        <v>185</v>
      </c>
      <c r="W7" s="166">
        <f t="shared" si="1"/>
        <v>184</v>
      </c>
      <c r="X7" s="166">
        <f t="shared" si="1"/>
        <v>187</v>
      </c>
      <c r="Y7" s="166">
        <f t="shared" si="1"/>
        <v>195</v>
      </c>
      <c r="Z7" s="166">
        <f t="shared" si="1"/>
        <v>189</v>
      </c>
      <c r="AA7" s="166">
        <f t="shared" si="1"/>
        <v>194</v>
      </c>
      <c r="AB7" s="166">
        <f t="shared" si="1"/>
        <v>192</v>
      </c>
      <c r="AC7" s="166">
        <f t="shared" si="1"/>
        <v>191</v>
      </c>
      <c r="AD7" s="166">
        <f t="shared" si="1"/>
        <v>196</v>
      </c>
      <c r="AE7" s="166">
        <f t="shared" si="1"/>
        <v>200</v>
      </c>
      <c r="AF7" s="166">
        <f t="shared" si="1"/>
        <v>199</v>
      </c>
      <c r="AG7" s="166">
        <f t="shared" si="1"/>
        <v>203</v>
      </c>
      <c r="AH7" s="166">
        <f t="shared" si="1"/>
        <v>195</v>
      </c>
      <c r="AI7" s="166">
        <f t="shared" si="1"/>
        <v>192</v>
      </c>
      <c r="AJ7" s="166">
        <f t="shared" si="1"/>
        <v>190</v>
      </c>
      <c r="AK7" s="166">
        <f t="shared" si="1"/>
        <v>194</v>
      </c>
      <c r="AL7" s="166">
        <f t="shared" si="1"/>
        <v>199</v>
      </c>
      <c r="AM7" s="166">
        <f t="shared" si="1"/>
        <v>199</v>
      </c>
      <c r="AN7" s="166">
        <f t="shared" si="1"/>
        <v>200</v>
      </c>
      <c r="AO7" s="166">
        <f t="shared" si="1"/>
        <v>201</v>
      </c>
      <c r="AP7" s="166">
        <f t="shared" si="1"/>
        <v>202</v>
      </c>
      <c r="AQ7" s="166">
        <f t="shared" si="1"/>
        <v>201</v>
      </c>
      <c r="AR7" s="166">
        <f t="shared" si="1"/>
        <v>195</v>
      </c>
      <c r="AS7" s="166">
        <f t="shared" si="1"/>
        <v>194</v>
      </c>
      <c r="AT7" s="166">
        <f t="shared" si="1"/>
        <v>193</v>
      </c>
      <c r="AU7" s="166">
        <f t="shared" si="1"/>
        <v>196</v>
      </c>
      <c r="AV7" s="166">
        <f t="shared" si="1"/>
        <v>196</v>
      </c>
      <c r="AW7" s="166">
        <f t="shared" si="1"/>
        <v>196</v>
      </c>
      <c r="AX7" s="166">
        <f t="shared" si="1"/>
        <v>205</v>
      </c>
      <c r="AY7" s="166">
        <f t="shared" si="1"/>
        <v>202</v>
      </c>
      <c r="AZ7" s="166">
        <f t="shared" si="1"/>
        <v>210</v>
      </c>
      <c r="BA7" s="166">
        <f t="shared" si="1"/>
        <v>210</v>
      </c>
      <c r="BB7" s="166">
        <f t="shared" si="1"/>
        <v>209</v>
      </c>
      <c r="BC7" s="166">
        <f t="shared" si="1"/>
        <v>209</v>
      </c>
      <c r="BD7" s="166">
        <f t="shared" si="1"/>
        <v>208</v>
      </c>
      <c r="BE7" s="166">
        <f t="shared" si="1"/>
        <v>211</v>
      </c>
      <c r="BF7" s="166">
        <f t="shared" si="1"/>
        <v>214</v>
      </c>
      <c r="BG7" s="166">
        <f t="shared" si="1"/>
        <v>212</v>
      </c>
      <c r="BH7" s="166">
        <f t="shared" si="1"/>
        <v>215</v>
      </c>
      <c r="BI7" s="166">
        <f t="shared" si="1"/>
        <v>208</v>
      </c>
      <c r="BJ7" s="166">
        <f t="shared" si="1"/>
        <v>202</v>
      </c>
    </row>
    <row r="8" spans="2:62" ht="12.75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458-74E6-4607-935E-16EFCDB02808}">
  <sheetPr>
    <tabColor theme="1"/>
  </sheetPr>
  <dimension ref="B2:W66"/>
  <sheetViews>
    <sheetView showGridLines="0" zoomScale="80" zoomScaleNormal="80" workbookViewId="0">
      <pane xSplit="4" ySplit="9" topLeftCell="E19" activePane="bottomRight" state="frozen"/>
      <selection pane="topRight"/>
      <selection pane="bottomLeft"/>
      <selection pane="bottomRight"/>
    </sheetView>
  </sheetViews>
  <sheetFormatPr defaultColWidth="9.140625" defaultRowHeight="12" outlineLevelRow="1" x14ac:dyDescent="0.2"/>
  <cols>
    <col min="1" max="1" width="2.5703125" style="1" customWidth="1"/>
    <col min="2" max="2" width="33" style="1" bestFit="1" customWidth="1"/>
    <col min="3" max="3" width="5" style="168" bestFit="1" customWidth="1"/>
    <col min="4" max="4" width="20.140625" style="168" bestFit="1" customWidth="1"/>
    <col min="5" max="5" width="15.42578125" style="1" bestFit="1" customWidth="1"/>
    <col min="6" max="6" width="13" style="1" bestFit="1" customWidth="1"/>
    <col min="7" max="7" width="15.42578125" style="1" bestFit="1" customWidth="1"/>
    <col min="8" max="8" width="15.42578125" style="1" customWidth="1"/>
    <col min="9" max="21" width="15.5703125" style="1" customWidth="1"/>
    <col min="22" max="22" width="12" style="1" bestFit="1" customWidth="1"/>
    <col min="23" max="23" width="10.42578125" style="1" bestFit="1" customWidth="1"/>
    <col min="24" max="16384" width="9.140625" style="1"/>
  </cols>
  <sheetData>
    <row r="2" spans="2:23" x14ac:dyDescent="0.2">
      <c r="B2" s="167">
        <v>45992</v>
      </c>
    </row>
    <row r="3" spans="2:23" x14ac:dyDescent="0.2">
      <c r="B3" s="169">
        <v>45566</v>
      </c>
    </row>
    <row r="4" spans="2:23" outlineLevel="1" x14ac:dyDescent="0.2">
      <c r="D4" s="170" t="s">
        <v>127</v>
      </c>
      <c r="E4" s="171">
        <f>EDATE(E5,-12)</f>
        <v>45261</v>
      </c>
      <c r="F4" s="171">
        <f>EDATE(F5,-12)</f>
        <v>45627</v>
      </c>
      <c r="G4" s="171">
        <f>E5</f>
        <v>45627</v>
      </c>
      <c r="H4" s="171">
        <f>+EDATE(G4,-12)</f>
        <v>45261</v>
      </c>
      <c r="I4" s="171">
        <f t="shared" ref="I4:R4" si="0">EDATE(I5,-12)</f>
        <v>44531</v>
      </c>
      <c r="J4" s="171">
        <f t="shared" si="0"/>
        <v>44621</v>
      </c>
      <c r="K4" s="171">
        <f t="shared" si="0"/>
        <v>44713</v>
      </c>
      <c r="L4" s="171">
        <f t="shared" si="0"/>
        <v>44805</v>
      </c>
      <c r="M4" s="171">
        <f t="shared" si="0"/>
        <v>44896</v>
      </c>
      <c r="N4" s="171">
        <f t="shared" si="0"/>
        <v>44986</v>
      </c>
      <c r="O4" s="171">
        <f t="shared" si="0"/>
        <v>45078</v>
      </c>
      <c r="P4" s="171">
        <f t="shared" si="0"/>
        <v>45170</v>
      </c>
      <c r="Q4" s="171">
        <f t="shared" si="0"/>
        <v>45261</v>
      </c>
      <c r="R4" s="171">
        <f t="shared" si="0"/>
        <v>45352</v>
      </c>
      <c r="S4" s="171">
        <f>EDATE(S5,-12)</f>
        <v>45444</v>
      </c>
      <c r="T4" s="171">
        <f>EDATE(T5,-12)</f>
        <v>45536</v>
      </c>
      <c r="U4" s="171">
        <f>EDATE(U5,-12)</f>
        <v>45627</v>
      </c>
      <c r="W4" s="171">
        <v>44866</v>
      </c>
    </row>
    <row r="5" spans="2:23" outlineLevel="1" x14ac:dyDescent="0.2">
      <c r="D5" s="170" t="s">
        <v>128</v>
      </c>
      <c r="E5" s="171">
        <v>45627</v>
      </c>
      <c r="F5" s="171">
        <f>B2</f>
        <v>45992</v>
      </c>
      <c r="G5" s="171">
        <f>B2</f>
        <v>45992</v>
      </c>
      <c r="H5" s="171">
        <f>+EDATE(G5,-12)</f>
        <v>45627</v>
      </c>
      <c r="I5" s="172">
        <f t="shared" ref="I5:N5" si="1">EDATE(J5,-3)</f>
        <v>44896</v>
      </c>
      <c r="J5" s="172">
        <f t="shared" si="1"/>
        <v>44986</v>
      </c>
      <c r="K5" s="172">
        <f t="shared" si="1"/>
        <v>45078</v>
      </c>
      <c r="L5" s="172">
        <f t="shared" si="1"/>
        <v>45170</v>
      </c>
      <c r="M5" s="172">
        <f t="shared" si="1"/>
        <v>45261</v>
      </c>
      <c r="N5" s="172">
        <f t="shared" si="1"/>
        <v>45352</v>
      </c>
      <c r="O5" s="172">
        <f>EDATE(P5,-3)</f>
        <v>45444</v>
      </c>
      <c r="P5" s="172">
        <f>EDATE(Q5,-3)</f>
        <v>45536</v>
      </c>
      <c r="Q5" s="172">
        <f>EDATE(R5,-3)</f>
        <v>45627</v>
      </c>
      <c r="R5" s="172">
        <v>45717</v>
      </c>
      <c r="S5" s="172">
        <v>45809</v>
      </c>
      <c r="T5" s="172">
        <v>45901</v>
      </c>
      <c r="U5" s="172">
        <v>45992</v>
      </c>
      <c r="W5" s="171">
        <f>+EDATE(B2,-24)</f>
        <v>45261</v>
      </c>
    </row>
    <row r="6" spans="2:23" outlineLevel="1" x14ac:dyDescent="0.2">
      <c r="B6" s="170"/>
      <c r="D6" s="170" t="s">
        <v>129</v>
      </c>
      <c r="E6" s="3">
        <f t="shared" ref="E6:F6" si="2">MONTH(E5)</f>
        <v>12</v>
      </c>
      <c r="F6" s="3">
        <f t="shared" si="2"/>
        <v>12</v>
      </c>
      <c r="G6" s="3">
        <f>MONTH(G5)</f>
        <v>12</v>
      </c>
      <c r="H6" s="3">
        <f>MONTH(H5)</f>
        <v>12</v>
      </c>
      <c r="I6" s="3">
        <f>ROUND(I8*3,0)</f>
        <v>12</v>
      </c>
      <c r="J6" s="3">
        <f>ROUND(J8*3,0)</f>
        <v>3</v>
      </c>
      <c r="K6" s="3">
        <f t="shared" ref="K6:R6" si="3">ROUND(K8*3,0)</f>
        <v>6</v>
      </c>
      <c r="L6" s="3">
        <f t="shared" si="3"/>
        <v>9</v>
      </c>
      <c r="M6" s="3">
        <f t="shared" si="3"/>
        <v>12</v>
      </c>
      <c r="N6" s="3">
        <f t="shared" si="3"/>
        <v>3</v>
      </c>
      <c r="O6" s="3">
        <f t="shared" si="3"/>
        <v>6</v>
      </c>
      <c r="P6" s="3">
        <f t="shared" si="3"/>
        <v>9</v>
      </c>
      <c r="Q6" s="3">
        <f t="shared" si="3"/>
        <v>12</v>
      </c>
      <c r="R6" s="3">
        <f t="shared" si="3"/>
        <v>3</v>
      </c>
      <c r="S6" s="3">
        <f>ROUND(S8*3,0)</f>
        <v>6</v>
      </c>
      <c r="T6" s="3">
        <f>ROUND(T8*3,0)</f>
        <v>9</v>
      </c>
      <c r="U6" s="3">
        <f>ROUND(U8*3,0)</f>
        <v>12</v>
      </c>
    </row>
    <row r="7" spans="2:23" outlineLevel="1" x14ac:dyDescent="0.2">
      <c r="B7" s="170"/>
      <c r="D7" s="170" t="s">
        <v>130</v>
      </c>
      <c r="E7" s="170">
        <f>YEAR(E5)</f>
        <v>2024</v>
      </c>
      <c r="F7" s="170">
        <f>YEAR(F5)</f>
        <v>2025</v>
      </c>
      <c r="G7" s="170">
        <f>YEAR(G5)</f>
        <v>2025</v>
      </c>
      <c r="H7" s="170">
        <f>YEAR(H5)</f>
        <v>2024</v>
      </c>
      <c r="I7" s="173">
        <f>RIGHT(I9,2)+2000</f>
        <v>2022</v>
      </c>
      <c r="J7" s="173">
        <f>RIGHT(J9,2)+2000</f>
        <v>2023</v>
      </c>
      <c r="K7" s="173">
        <f t="shared" ref="K7:R7" si="4">RIGHT(K9,2)+2000</f>
        <v>2023</v>
      </c>
      <c r="L7" s="173">
        <f t="shared" si="4"/>
        <v>2023</v>
      </c>
      <c r="M7" s="173">
        <f t="shared" si="4"/>
        <v>2023</v>
      </c>
      <c r="N7" s="173">
        <f t="shared" si="4"/>
        <v>2024</v>
      </c>
      <c r="O7" s="173">
        <f t="shared" si="4"/>
        <v>2024</v>
      </c>
      <c r="P7" s="173">
        <f t="shared" si="4"/>
        <v>2024</v>
      </c>
      <c r="Q7" s="173">
        <f t="shared" si="4"/>
        <v>2024</v>
      </c>
      <c r="R7" s="173">
        <f t="shared" si="4"/>
        <v>2025</v>
      </c>
      <c r="S7" s="173">
        <f>RIGHT(S9,2)+2000</f>
        <v>2025</v>
      </c>
      <c r="T7" s="173">
        <f>RIGHT(T9,2)+2000</f>
        <v>2025</v>
      </c>
      <c r="U7" s="173">
        <f>RIGHT(U9,2)+2000</f>
        <v>2025</v>
      </c>
    </row>
    <row r="8" spans="2:23" outlineLevel="1" x14ac:dyDescent="0.2">
      <c r="B8" s="170"/>
      <c r="D8" s="170" t="s">
        <v>131</v>
      </c>
      <c r="E8" s="170">
        <f>ROUND(E6/3,0)</f>
        <v>4</v>
      </c>
      <c r="F8" s="170">
        <f t="shared" ref="F8:H8" si="5">ROUND(F6/3,0)</f>
        <v>4</v>
      </c>
      <c r="G8" s="170">
        <f t="shared" si="5"/>
        <v>4</v>
      </c>
      <c r="H8" s="170">
        <f t="shared" si="5"/>
        <v>4</v>
      </c>
      <c r="I8" s="174" t="str">
        <f>MID(I9,2,1)</f>
        <v>4</v>
      </c>
      <c r="J8" s="174" t="str">
        <f>MID(J9,2,1)</f>
        <v>1</v>
      </c>
      <c r="K8" s="174" t="str">
        <f t="shared" ref="K8:R8" si="6">MID(K9,2,1)</f>
        <v>2</v>
      </c>
      <c r="L8" s="174" t="str">
        <f t="shared" si="6"/>
        <v>3</v>
      </c>
      <c r="M8" s="174" t="str">
        <f t="shared" si="6"/>
        <v>4</v>
      </c>
      <c r="N8" s="174" t="str">
        <f t="shared" si="6"/>
        <v>1</v>
      </c>
      <c r="O8" s="174" t="str">
        <f t="shared" si="6"/>
        <v>2</v>
      </c>
      <c r="P8" s="174" t="str">
        <f t="shared" si="6"/>
        <v>3</v>
      </c>
      <c r="Q8" s="174" t="str">
        <f t="shared" si="6"/>
        <v>4</v>
      </c>
      <c r="R8" s="174" t="str">
        <f t="shared" si="6"/>
        <v>1</v>
      </c>
      <c r="S8" s="174" t="str">
        <f>MID(S9,2,1)</f>
        <v>2</v>
      </c>
      <c r="T8" s="174" t="str">
        <f>MID(T9,2,1)</f>
        <v>3</v>
      </c>
      <c r="U8" s="174" t="str">
        <f>MID(U9,2,1)</f>
        <v>4</v>
      </c>
    </row>
    <row r="9" spans="2:23" x14ac:dyDescent="0.2">
      <c r="B9" s="175" t="s">
        <v>132</v>
      </c>
      <c r="C9" s="6" t="s">
        <v>133</v>
      </c>
      <c r="D9" s="6" t="s">
        <v>134</v>
      </c>
      <c r="E9" s="175" t="s">
        <v>135</v>
      </c>
      <c r="F9" s="175" t="s">
        <v>136</v>
      </c>
      <c r="G9" s="175" t="s">
        <v>137</v>
      </c>
      <c r="H9" s="175" t="s">
        <v>138</v>
      </c>
      <c r="I9" s="176" t="s">
        <v>139</v>
      </c>
      <c r="J9" s="176" t="s">
        <v>140</v>
      </c>
      <c r="K9" s="176" t="s">
        <v>141</v>
      </c>
      <c r="L9" s="176" t="s">
        <v>142</v>
      </c>
      <c r="M9" s="176" t="s">
        <v>143</v>
      </c>
      <c r="N9" s="176" t="s">
        <v>144</v>
      </c>
      <c r="O9" s="176" t="s">
        <v>145</v>
      </c>
      <c r="P9" s="176" t="s">
        <v>146</v>
      </c>
      <c r="Q9" s="176" t="s">
        <v>147</v>
      </c>
      <c r="R9" s="176" t="s">
        <v>148</v>
      </c>
      <c r="S9" s="176" t="s">
        <v>149</v>
      </c>
      <c r="T9" s="176" t="s">
        <v>150</v>
      </c>
      <c r="U9" s="176" t="s">
        <v>151</v>
      </c>
    </row>
    <row r="10" spans="2:23" x14ac:dyDescent="0.2">
      <c r="B10" s="163" t="s">
        <v>152</v>
      </c>
      <c r="C10" s="168" t="s">
        <v>153</v>
      </c>
      <c r="D10" s="168" t="s">
        <v>154</v>
      </c>
      <c r="E10" s="177">
        <f ca="1">SUM(OFFSET(INDEX('Cons TrioMobil | Monthly'!$B$9:$BW$9,MATCH(E$5,'Cons TrioMobil | Monthly'!$B$4:$BW$4,0)),,,,-12))</f>
        <v>10690039.76484503</v>
      </c>
      <c r="F10" s="177">
        <f ca="1">SUM(OFFSET(INDEX('Cons TrioMobil | Monthly'!$B$9:$BW$9,MATCH(F$5,'Cons TrioMobil | Monthly'!$B$4:$BW$4,0)),,,,-12))</f>
        <v>15250808.091411799</v>
      </c>
      <c r="G10" s="177">
        <f ca="1">SUM(OFFSET(INDEX('Cons TrioMobil | Monthly'!$B$9:$BW$9,MATCH(G$5,'Cons TrioMobil | Monthly'!$B$4:$BW$4,0)),,,,-MONTH($B$2)))</f>
        <v>15250808.091411799</v>
      </c>
      <c r="H10" s="177">
        <f ca="1">SUM(OFFSET(INDEX('Cons TrioMobil | Monthly'!$B$9:$BW$9,MATCH(H$5,'Cons TrioMobil | Monthly'!$B$4:$BW$4,0)),,,,-MONTH($B$2)))</f>
        <v>10690039.76484503</v>
      </c>
      <c r="I10" s="178">
        <f>+SUMIFS('Cons TrioMobil | Monthly'!$O$9:$BW$9,'Cons TrioMobil | Monthly'!$O$7:$BW$7,I$8,'Cons TrioMobil | Monthly'!$O$6:$BW$6,I$7)</f>
        <v>1256730.5418440185</v>
      </c>
      <c r="J10" s="178">
        <f>+SUMIFS('Cons TrioMobil | Monthly'!$O$9:$BW$9,'Cons TrioMobil | Monthly'!$O$7:$BW$7,J$8,'Cons TrioMobil | Monthly'!$O$6:$BW$6,J$7)</f>
        <v>1355082.4804164143</v>
      </c>
      <c r="K10" s="178">
        <f>+SUMIFS('Cons TrioMobil | Monthly'!$O$9:$BW$9,'Cons TrioMobil | Monthly'!$O$7:$BW$7,K$8,'Cons TrioMobil | Monthly'!$O$6:$BW$6,K$7)</f>
        <v>1546324.208336984</v>
      </c>
      <c r="L10" s="178">
        <f>+SUMIFS('Cons TrioMobil | Monthly'!$O$9:$BW$9,'Cons TrioMobil | Monthly'!$O$7:$BW$7,L$8,'Cons TrioMobil | Monthly'!$O$6:$BW$6,L$7)</f>
        <v>1785597.8074125117</v>
      </c>
      <c r="M10" s="178">
        <f>+SUMIFS('Cons TrioMobil | Monthly'!$O$9:$BW$9,'Cons TrioMobil | Monthly'!$O$7:$BW$7,M$8,'Cons TrioMobil | Monthly'!$O$6:$BW$6,M$7)</f>
        <v>1983117.9261209103</v>
      </c>
      <c r="N10" s="178">
        <f>+SUMIFS('Cons TrioMobil | Monthly'!$O$9:$BW$9,'Cons TrioMobil | Monthly'!$O$7:$BW$7,N$8,'Cons TrioMobil | Monthly'!$O$6:$BW$6,N$7)</f>
        <v>2258377.354340883</v>
      </c>
      <c r="O10" s="178">
        <f>+SUMIFS('Cons TrioMobil | Monthly'!$O$9:$BW$9,'Cons TrioMobil | Monthly'!$O$7:$BW$7,O$8,'Cons TrioMobil | Monthly'!$O$6:$BW$6,O$7)</f>
        <v>2579331.6163602006</v>
      </c>
      <c r="P10" s="178">
        <f>+SUMIFS('Cons TrioMobil | Monthly'!$O$9:$BW$9,'Cons TrioMobil | Monthly'!$O$7:$BW$7,P$8,'Cons TrioMobil | Monthly'!$O$6:$BW$6,P$7)</f>
        <v>2765140.5028673271</v>
      </c>
      <c r="Q10" s="178">
        <f>+SUMIFS('Cons TrioMobil | Monthly'!$O$9:$BW$9,'Cons TrioMobil | Monthly'!$O$7:$BW$7,Q$8,'Cons TrioMobil | Monthly'!$O$6:$BW$6,Q$7)</f>
        <v>3087190.2912766193</v>
      </c>
      <c r="R10" s="178">
        <f>+SUMIFS('Cons TrioMobil | Monthly'!$O$9:$BW$9,'Cons TrioMobil | Monthly'!$O$7:$BW$7,R$8,'Cons TrioMobil | Monthly'!$O$6:$BW$6,R$7)</f>
        <v>3483170.0778578427</v>
      </c>
      <c r="S10" s="178">
        <f>+SUMIFS('Cons TrioMobil | Monthly'!$O$9:$BW$9,'Cons TrioMobil | Monthly'!$O$7:$BW$7,S$8,'Cons TrioMobil | Monthly'!$O$6:$BW$6,S$7)</f>
        <v>3743660.2391578751</v>
      </c>
      <c r="T10" s="178">
        <f>+SUMIFS('Cons TrioMobil | Monthly'!$O$9:$BW$9,'Cons TrioMobil | Monthly'!$O$7:$BW$7,T$8,'Cons TrioMobil | Monthly'!$O$6:$BW$6,T$7)</f>
        <v>3863921.6431336114</v>
      </c>
      <c r="U10" s="178">
        <f>+SUMIFS('Cons TrioMobil | Monthly'!$O$9:$BW$9,'Cons TrioMobil | Monthly'!$O$7:$BW$7,U$8,'Cons TrioMobil | Monthly'!$O$6:$BW$6,U$7)</f>
        <v>4160056.13126247</v>
      </c>
      <c r="W10" s="177">
        <f ca="1">SUM(OFFSET(INDEX('Cons TrioMobil | Monthly'!$B$9:$BW$9,MATCH(W$5,'Cons TrioMobil | Monthly'!$B$4:$BW$4,0)),,,,-12))</f>
        <v>6670122.4222868215</v>
      </c>
    </row>
    <row r="11" spans="2:23" x14ac:dyDescent="0.2">
      <c r="B11" s="163" t="s">
        <v>155</v>
      </c>
      <c r="C11" s="168" t="s">
        <v>153</v>
      </c>
      <c r="D11" s="168" t="s">
        <v>154</v>
      </c>
      <c r="E11" s="177">
        <f ca="1">SUM(OFFSET(INDEX('Cons TrioMobil | Monthly'!$B$11:$BW$11,MATCH(E$5,'Cons TrioMobil | Monthly'!$B$4:$BW$4,0)),,,,-12))</f>
        <v>5574867.8775347155</v>
      </c>
      <c r="F11" s="177">
        <f ca="1">SUM(OFFSET(INDEX('Cons TrioMobil | Monthly'!$B$11:$BW$11,MATCH(F$5,'Cons TrioMobil | Monthly'!$B$4:$BW$4,0)),,,,-12))</f>
        <v>8151727.0478388853</v>
      </c>
      <c r="G11" s="177">
        <f ca="1">SUM(OFFSET(INDEX('Cons TrioMobil | Monthly'!$B$11:$BW$11,MATCH(G$5,'Cons TrioMobil | Monthly'!$B$4:$BW$4,0)),,,,-MONTH($B$2)))</f>
        <v>8151727.0478388853</v>
      </c>
      <c r="H11" s="177">
        <f ca="1">SUM(OFFSET(INDEX('Cons TrioMobil | Monthly'!$B$11:$BW$11,MATCH(H$5,'Cons TrioMobil | Monthly'!$B$4:$BW$4,0)),,,,-MONTH($B$2)))</f>
        <v>5574867.8775347155</v>
      </c>
      <c r="I11" s="178">
        <f>+SUMIFS('Cons TrioMobil | Monthly'!$O$11:$BW$11,'Cons TrioMobil | Monthly'!$O$7:$BW$7,I$8,'Cons TrioMobil | Monthly'!$O$6:$BW$6,I$7)</f>
        <v>685147.15822659805</v>
      </c>
      <c r="J11" s="178">
        <f>+SUMIFS('Cons TrioMobil | Monthly'!$O$11:$BW$11,'Cons TrioMobil | Monthly'!$O$7:$BW$7,J$8,'Cons TrioMobil | Monthly'!$O$6:$BW$6,J$7)</f>
        <v>738957.36210733012</v>
      </c>
      <c r="K11" s="178">
        <f>+SUMIFS('Cons TrioMobil | Monthly'!$O$11:$BW$11,'Cons TrioMobil | Monthly'!$O$7:$BW$7,K$8,'Cons TrioMobil | Monthly'!$O$6:$BW$6,K$7)</f>
        <v>811470.17135008797</v>
      </c>
      <c r="L11" s="178">
        <f>+SUMIFS('Cons TrioMobil | Monthly'!$O$11:$BW$11,'Cons TrioMobil | Monthly'!$O$7:$BW$7,L$8,'Cons TrioMobil | Monthly'!$O$6:$BW$6,L$7)</f>
        <v>889517.95423606597</v>
      </c>
      <c r="M11" s="178">
        <f>+SUMIFS('Cons TrioMobil | Monthly'!$O$11:$BW$11,'Cons TrioMobil | Monthly'!$O$7:$BW$7,M$8,'Cons TrioMobil | Monthly'!$O$6:$BW$6,M$7)</f>
        <v>994714.64533265447</v>
      </c>
      <c r="N11" s="178">
        <f>+SUMIFS('Cons TrioMobil | Monthly'!$O$11:$BW$11,'Cons TrioMobil | Monthly'!$O$7:$BW$7,N$8,'Cons TrioMobil | Monthly'!$O$6:$BW$6,N$7)</f>
        <v>1148884.3928536286</v>
      </c>
      <c r="O11" s="178">
        <f>+SUMIFS('Cons TrioMobil | Monthly'!$O$11:$BW$11,'Cons TrioMobil | Monthly'!$O$7:$BW$7,O$8,'Cons TrioMobil | Monthly'!$O$6:$BW$6,O$7)</f>
        <v>1321682.8396855115</v>
      </c>
      <c r="P11" s="178">
        <f>+SUMIFS('Cons TrioMobil | Monthly'!$O$11:$BW$11,'Cons TrioMobil | Monthly'!$O$7:$BW$7,P$8,'Cons TrioMobil | Monthly'!$O$6:$BW$6,P$7)</f>
        <v>1469917.1217260195</v>
      </c>
      <c r="Q11" s="178">
        <f>+SUMIFS('Cons TrioMobil | Monthly'!$O$11:$BW$11,'Cons TrioMobil | Monthly'!$O$7:$BW$7,Q$8,'Cons TrioMobil | Monthly'!$O$6:$BW$6,Q$7)</f>
        <v>1634383.523269556</v>
      </c>
      <c r="R11" s="178">
        <f>+SUMIFS('Cons TrioMobil | Monthly'!$O$11:$BW$11,'Cons TrioMobil | Monthly'!$O$7:$BW$7,R$8,'Cons TrioMobil | Monthly'!$O$6:$BW$6,R$7)</f>
        <v>1882072.6713816568</v>
      </c>
      <c r="S11" s="178">
        <f>+SUMIFS('Cons TrioMobil | Monthly'!$O$11:$BW$11,'Cons TrioMobil | Monthly'!$O$7:$BW$7,S$8,'Cons TrioMobil | Monthly'!$O$6:$BW$6,S$7)</f>
        <v>2022869.6239610924</v>
      </c>
      <c r="T11" s="178">
        <f>+SUMIFS('Cons TrioMobil | Monthly'!$O$11:$BW$11,'Cons TrioMobil | Monthly'!$O$7:$BW$7,T$8,'Cons TrioMobil | Monthly'!$O$6:$BW$6,T$7)</f>
        <v>2092003.2648448762</v>
      </c>
      <c r="U11" s="178">
        <f>+SUMIFS('Cons TrioMobil | Monthly'!$O$11:$BW$11,'Cons TrioMobil | Monthly'!$O$7:$BW$7,U$8,'Cons TrioMobil | Monthly'!$O$6:$BW$6,U$7)</f>
        <v>2154781.4876512606</v>
      </c>
      <c r="W11" s="177">
        <f ca="1">SUM(OFFSET(INDEX('Cons TrioMobil | Monthly'!$B$11:$BW$11,MATCH(W$5,'Cons TrioMobil | Monthly'!$B$4:$BW$4,0)),,,,-12))</f>
        <v>3434660.1330261379</v>
      </c>
    </row>
    <row r="12" spans="2:23" x14ac:dyDescent="0.2">
      <c r="B12" s="163" t="s">
        <v>156</v>
      </c>
      <c r="C12" s="168" t="s">
        <v>153</v>
      </c>
      <c r="D12" s="168" t="s">
        <v>154</v>
      </c>
      <c r="E12" s="177">
        <f ca="1">SUM(OFFSET(INDEX('Cons TrioMobil | Monthly'!$B$12:$BW$12,MATCH(E$5,'Cons TrioMobil | Monthly'!$B$4:$BW$4,0)),,,,-12))</f>
        <v>4553274.8043644587</v>
      </c>
      <c r="F12" s="177">
        <f ca="1">SUM(OFFSET(INDEX('Cons TrioMobil | Monthly'!$B$12:$BW$12,MATCH(F$5,'Cons TrioMobil | Monthly'!$B$4:$BW$4,0)),,,,-12))</f>
        <v>6232038.1306489548</v>
      </c>
      <c r="G12" s="177">
        <f ca="1">SUM(OFFSET(INDEX('Cons TrioMobil | Monthly'!$B$12:$BW$12,MATCH(G$5,'Cons TrioMobil | Monthly'!$B$4:$BW$4,0)),,,,-MONTH($B$2)))</f>
        <v>6232038.1306489548</v>
      </c>
      <c r="H12" s="177">
        <f ca="1">SUM(OFFSET(INDEX('Cons TrioMobil | Monthly'!$B$12:$BW$12,MATCH(H$5,'Cons TrioMobil | Monthly'!$B$4:$BW$4,0)),,,,-MONTH($B$2)))</f>
        <v>4553274.8043644587</v>
      </c>
      <c r="I12" s="178">
        <f>+SUMIFS('Cons TrioMobil | Monthly'!$O$12:$BW$12,'Cons TrioMobil | Monthly'!$O$7:$BW$7,I$8,'Cons TrioMobil | Monthly'!$O$6:$BW$6,I$7)</f>
        <v>509328.49938528979</v>
      </c>
      <c r="J12" s="178">
        <f>+SUMIFS('Cons TrioMobil | Monthly'!$O$12:$BW$12,'Cons TrioMobil | Monthly'!$O$7:$BW$7,J$8,'Cons TrioMobil | Monthly'!$O$6:$BW$6,J$7)</f>
        <v>560362.55078122939</v>
      </c>
      <c r="K12" s="178">
        <f>+SUMIFS('Cons TrioMobil | Monthly'!$O$12:$BW$12,'Cons TrioMobil | Monthly'!$O$7:$BW$7,K$8,'Cons TrioMobil | Monthly'!$O$6:$BW$6,K$7)</f>
        <v>637691.80720267992</v>
      </c>
      <c r="L12" s="178">
        <f>+SUMIFS('Cons TrioMobil | Monthly'!$O$12:$BW$12,'Cons TrioMobil | Monthly'!$O$7:$BW$7,L$8,'Cons TrioMobil | Monthly'!$O$6:$BW$6,L$7)</f>
        <v>807570.31098006328</v>
      </c>
      <c r="M12" s="178">
        <f>+SUMIFS('Cons TrioMobil | Monthly'!$O$12:$BW$12,'Cons TrioMobil | Monthly'!$O$7:$BW$7,M$8,'Cons TrioMobil | Monthly'!$O$6:$BW$6,M$7)</f>
        <v>933483.84707785095</v>
      </c>
      <c r="N12" s="178">
        <f>+SUMIFS('Cons TrioMobil | Monthly'!$O$12:$BW$12,'Cons TrioMobil | Monthly'!$O$7:$BW$7,N$8,'Cons TrioMobil | Monthly'!$O$6:$BW$6,N$7)</f>
        <v>1015323.1194692978</v>
      </c>
      <c r="O12" s="178">
        <f>+SUMIFS('Cons TrioMobil | Monthly'!$O$12:$BW$12,'Cons TrioMobil | Monthly'!$O$7:$BW$7,O$8,'Cons TrioMobil | Monthly'!$O$6:$BW$6,O$7)</f>
        <v>1097562.9783207814</v>
      </c>
      <c r="P12" s="178">
        <f>+SUMIFS('Cons TrioMobil | Monthly'!$O$12:$BW$12,'Cons TrioMobil | Monthly'!$O$7:$BW$7,P$8,'Cons TrioMobil | Monthly'!$O$6:$BW$6,P$7)</f>
        <v>1176551.3553921243</v>
      </c>
      <c r="Q12" s="178">
        <f>+SUMIFS('Cons TrioMobil | Monthly'!$O$12:$BW$12,'Cons TrioMobil | Monthly'!$O$7:$BW$7,Q$8,'Cons TrioMobil | Monthly'!$O$6:$BW$6,Q$7)</f>
        <v>1263837.3511822545</v>
      </c>
      <c r="R12" s="178">
        <f>+SUMIFS('Cons TrioMobil | Monthly'!$O$12:$BW$12,'Cons TrioMobil | Monthly'!$O$7:$BW$7,R$8,'Cons TrioMobil | Monthly'!$O$6:$BW$6,R$7)</f>
        <v>1341304.1779954326</v>
      </c>
      <c r="S12" s="178">
        <f>+SUMIFS('Cons TrioMobil | Monthly'!$O$12:$BW$12,'Cons TrioMobil | Monthly'!$O$7:$BW$7,S$8,'Cons TrioMobil | Monthly'!$O$6:$BW$6,S$7)</f>
        <v>1446155.6254030822</v>
      </c>
      <c r="T12" s="178">
        <f>+SUMIFS('Cons TrioMobil | Monthly'!$O$12:$BW$12,'Cons TrioMobil | Monthly'!$O$7:$BW$7,T$8,'Cons TrioMobil | Monthly'!$O$6:$BW$6,T$7)</f>
        <v>1625886.525272097</v>
      </c>
      <c r="U12" s="178">
        <f>+SUMIFS('Cons TrioMobil | Monthly'!$O$12:$BW$12,'Cons TrioMobil | Monthly'!$O$7:$BW$7,U$8,'Cons TrioMobil | Monthly'!$O$6:$BW$6,U$7)</f>
        <v>1818691.8019783418</v>
      </c>
      <c r="W12" s="177">
        <f ca="1">SUM(OFFSET(INDEX('Cons TrioMobil | Monthly'!$B$12:$BW$12,MATCH(W$5,'Cons TrioMobil | Monthly'!$B$4:$BW$4,0)),,,,-12))</f>
        <v>2939108.5160418237</v>
      </c>
    </row>
    <row r="13" spans="2:23" x14ac:dyDescent="0.2">
      <c r="B13" s="163"/>
      <c r="E13" s="179"/>
      <c r="F13" s="177"/>
      <c r="G13" s="177"/>
      <c r="H13" s="177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W13" s="177"/>
    </row>
    <row r="14" spans="2:23" x14ac:dyDescent="0.2">
      <c r="B14" s="163" t="s">
        <v>157</v>
      </c>
      <c r="C14" s="168" t="s">
        <v>153</v>
      </c>
      <c r="D14" s="168" t="s">
        <v>154</v>
      </c>
      <c r="E14" s="178">
        <f>SUMIFS('Cons TrioMobil | Monthly'!$B$11:$BW$11,'Cons TrioMobil | Monthly'!$B$4:$BW$4,E$5)*12</f>
        <v>6934540.7830871763</v>
      </c>
      <c r="F14" s="178">
        <f>SUMIFS('Cons TrioMobil | Monthly'!$B$11:$BW$11,'Cons TrioMobil | Monthly'!$B$4:$BW$4,F$5)*12</f>
        <v>8825010.2797256559</v>
      </c>
      <c r="G14" s="178">
        <f>SUMIFS('Cons TrioMobil | Monthly'!$B$11:$BW$11,'Cons TrioMobil | Monthly'!$B$4:$BW$4,G$5)*12</f>
        <v>8825010.2797256559</v>
      </c>
      <c r="H14" s="178">
        <f>SUMIFS('Cons TrioMobil | Monthly'!$B$11:$BW$11,'Cons TrioMobil | Monthly'!$B$4:$BW$4,H$5)*12</f>
        <v>6934540.7830871763</v>
      </c>
      <c r="I14" s="178">
        <f>SUMIFS('Cons TrioMobil | Monthly'!$B$11:$BW$11,'Cons TrioMobil | Monthly'!$B$4:$BW$4,I$5)*12</f>
        <v>2815257.8838247936</v>
      </c>
      <c r="J14" s="178">
        <f>SUMIFS('Cons TrioMobil | Monthly'!$B$11:$BW$11,'Cons TrioMobil | Monthly'!$B$4:$BW$4,J$5)*12</f>
        <v>3063903.2547631669</v>
      </c>
      <c r="K14" s="178">
        <f>SUMIFS('Cons TrioMobil | Monthly'!$B$11:$BW$11,'Cons TrioMobil | Monthly'!$B$4:$BW$4,K$5)*12</f>
        <v>3332278.159241504</v>
      </c>
      <c r="L14" s="178">
        <f>SUMIFS('Cons TrioMobil | Monthly'!$B$11:$BW$11,'Cons TrioMobil | Monthly'!$B$4:$BW$4,L$5)*12</f>
        <v>3629083.8098020386</v>
      </c>
      <c r="M14" s="178">
        <f>SUMIFS('Cons TrioMobil | Monthly'!$B$11:$BW$11,'Cons TrioMobil | Monthly'!$B$4:$BW$4,M$5)*12</f>
        <v>4142219.7194076991</v>
      </c>
      <c r="N14" s="178">
        <f>SUMIFS('Cons TrioMobil | Monthly'!$B$11:$BW$11,'Cons TrioMobil | Monthly'!$B$4:$BW$4,N$5)*12</f>
        <v>4814880.8175990451</v>
      </c>
      <c r="O14" s="178">
        <f>SUMIFS('Cons TrioMobil | Monthly'!$B$11:$BW$11,'Cons TrioMobil | Monthly'!$B$4:$BW$4,O$5)*12</f>
        <v>5459520.4426099975</v>
      </c>
      <c r="P14" s="178">
        <f>SUMIFS('Cons TrioMobil | Monthly'!$B$11:$BW$11,'Cons TrioMobil | Monthly'!$B$4:$BW$4,P$5)*12</f>
        <v>6100262.9650514973</v>
      </c>
      <c r="Q14" s="178">
        <f>SUMIFS('Cons TrioMobil | Monthly'!$B$11:$BW$11,'Cons TrioMobil | Monthly'!$B$4:$BW$4,Q$5)*12</f>
        <v>6934540.7830871763</v>
      </c>
      <c r="R14" s="178">
        <f>SUMIFS('Cons TrioMobil | Monthly'!$B$11:$BW$11,'Cons TrioMobil | Monthly'!$B$4:$BW$4,R$5)*12</f>
        <v>7934946.4054154903</v>
      </c>
      <c r="S14" s="178">
        <f>SUMIFS('Cons TrioMobil | Monthly'!$B$11:$BW$11,'Cons TrioMobil | Monthly'!$B$4:$BW$4,S$5)*12</f>
        <v>8284191.2060613539</v>
      </c>
      <c r="T14" s="178">
        <f>SUMIFS('Cons TrioMobil | Monthly'!$B$11:$BW$11,'Cons TrioMobil | Monthly'!$B$4:$BW$4,T$5)*12</f>
        <v>8482172.6150997654</v>
      </c>
      <c r="U14" s="178">
        <f>SUMIFS('Cons TrioMobil | Monthly'!$B$11:$BW$11,'Cons TrioMobil | Monthly'!$B$4:$BW$4,U$5)*12</f>
        <v>8825010.2797256559</v>
      </c>
      <c r="W14" s="178">
        <f>SUMIFS('Cons TrioMobil | Monthly'!$B$11:$BW$11,'Cons TrioMobil | Monthly'!$B$4:$BW$4,W$5)*12</f>
        <v>4142219.7194076991</v>
      </c>
    </row>
    <row r="15" spans="2:23" x14ac:dyDescent="0.2">
      <c r="B15" s="163" t="s">
        <v>158</v>
      </c>
      <c r="C15" s="168" t="s">
        <v>153</v>
      </c>
      <c r="D15" s="168" t="s">
        <v>154</v>
      </c>
      <c r="E15" s="178">
        <f>SUMIFS('Cons TrioMobil | Monthly'!$B$12:$BW$12,'Cons TrioMobil | Monthly'!$B$4:$BW$4,E$5)*12</f>
        <v>5192351.0490795206</v>
      </c>
      <c r="F15" s="178">
        <f>SUMIFS('Cons TrioMobil | Monthly'!$B$12:$BW$12,'Cons TrioMobil | Monthly'!$B$4:$BW$4,F$5)*12</f>
        <v>7831612.0128863361</v>
      </c>
      <c r="G15" s="178">
        <f>SUMIFS('Cons TrioMobil | Monthly'!$B$12:$BW$12,'Cons TrioMobil | Monthly'!$B$4:$BW$4,G$5)*12</f>
        <v>7831612.0128863361</v>
      </c>
      <c r="H15" s="178">
        <f>SUMIFS('Cons TrioMobil | Monthly'!$B$12:$BW$12,'Cons TrioMobil | Monthly'!$B$4:$BW$4,H$5)*12</f>
        <v>5192351.0490795206</v>
      </c>
      <c r="I15" s="178">
        <f>SUMIFS('Cons TrioMobil | Monthly'!$B$12:$BW$12,'Cons TrioMobil | Monthly'!$B$4:$BW$4,I$5)*12</f>
        <v>2187670.6527328868</v>
      </c>
      <c r="J15" s="178">
        <f>SUMIFS('Cons TrioMobil | Monthly'!$B$12:$BW$12,'Cons TrioMobil | Monthly'!$B$4:$BW$4,J$5)*12</f>
        <v>2298623.5420269738</v>
      </c>
      <c r="K15" s="178">
        <f>SUMIFS('Cons TrioMobil | Monthly'!$B$12:$BW$12,'Cons TrioMobil | Monthly'!$B$4:$BW$4,K$5)*12</f>
        <v>2701022.0662480332</v>
      </c>
      <c r="L15" s="178">
        <f>SUMIFS('Cons TrioMobil | Monthly'!$B$12:$BW$12,'Cons TrioMobil | Monthly'!$B$4:$BW$4,L$5)*12</f>
        <v>3537652.6907390552</v>
      </c>
      <c r="M15" s="178">
        <f>SUMIFS('Cons TrioMobil | Monthly'!$B$12:$BW$12,'Cons TrioMobil | Monthly'!$B$4:$BW$4,M$5)*12</f>
        <v>3967064.7539105853</v>
      </c>
      <c r="N15" s="178">
        <f>SUMIFS('Cons TrioMobil | Monthly'!$B$12:$BW$12,'Cons TrioMobil | Monthly'!$B$4:$BW$4,N$5)*12</f>
        <v>4196656.2923355475</v>
      </c>
      <c r="O15" s="178">
        <f>SUMIFS('Cons TrioMobil | Monthly'!$B$12:$BW$12,'Cons TrioMobil | Monthly'!$B$4:$BW$4,O$5)*12</f>
        <v>4520232.316063107</v>
      </c>
      <c r="P15" s="178">
        <f>SUMIFS('Cons TrioMobil | Monthly'!$B$12:$BW$12,'Cons TrioMobil | Monthly'!$B$4:$BW$4,P$5)*12</f>
        <v>4855874.5649362393</v>
      </c>
      <c r="Q15" s="178">
        <f>SUMIFS('Cons TrioMobil | Monthly'!$B$12:$BW$12,'Cons TrioMobil | Monthly'!$B$4:$BW$4,Q$5)*12</f>
        <v>5192351.0490795206</v>
      </c>
      <c r="R15" s="178">
        <f>SUMIFS('Cons TrioMobil | Monthly'!$B$12:$BW$12,'Cons TrioMobil | Monthly'!$B$4:$BW$4,R$5)*12</f>
        <v>5633226.3292558063</v>
      </c>
      <c r="S15" s="178">
        <f>SUMIFS('Cons TrioMobil | Monthly'!$B$12:$BW$12,'Cons TrioMobil | Monthly'!$B$4:$BW$4,S$5)*12</f>
        <v>6026165.6051773187</v>
      </c>
      <c r="T15" s="178">
        <f>SUMIFS('Cons TrioMobil | Monthly'!$B$12:$BW$12,'Cons TrioMobil | Monthly'!$B$4:$BW$4,T$5)*12</f>
        <v>6791032.2444303539</v>
      </c>
      <c r="U15" s="178">
        <f>SUMIFS('Cons TrioMobil | Monthly'!$B$12:$BW$12,'Cons TrioMobil | Monthly'!$B$4:$BW$4,U$5)*12</f>
        <v>7831612.0128863361</v>
      </c>
      <c r="W15" s="178">
        <f>SUMIFS('Cons TrioMobil | Monthly'!$B$12:$BW$12,'Cons TrioMobil | Monthly'!$B$4:$BW$4,W$5)*12</f>
        <v>3967064.7539105853</v>
      </c>
    </row>
    <row r="16" spans="2:23" x14ac:dyDescent="0.2">
      <c r="B16" s="163" t="s">
        <v>159</v>
      </c>
      <c r="C16" s="168" t="s">
        <v>153</v>
      </c>
      <c r="D16" s="168" t="s">
        <v>154</v>
      </c>
      <c r="E16" s="178">
        <f t="shared" ref="E16:G16" si="7">SUM(E14:E15)</f>
        <v>12126891.832166698</v>
      </c>
      <c r="F16" s="178">
        <f t="shared" si="7"/>
        <v>16656622.292611992</v>
      </c>
      <c r="G16" s="178">
        <f t="shared" si="7"/>
        <v>16656622.292611992</v>
      </c>
      <c r="H16" s="178">
        <f t="shared" ref="H16" si="8">SUM(H14:H15)</f>
        <v>12126891.832166698</v>
      </c>
      <c r="I16" s="178">
        <f>SUM(I14:I15)</f>
        <v>5002928.53655768</v>
      </c>
      <c r="J16" s="178">
        <f>SUM(J14:J15)</f>
        <v>5362526.7967901407</v>
      </c>
      <c r="K16" s="178">
        <f t="shared" ref="K16:R16" si="9">SUM(K14:K15)</f>
        <v>6033300.2254895372</v>
      </c>
      <c r="L16" s="178">
        <f t="shared" si="9"/>
        <v>7166736.5005410938</v>
      </c>
      <c r="M16" s="178">
        <f t="shared" si="9"/>
        <v>8109284.4733182844</v>
      </c>
      <c r="N16" s="178">
        <f t="shared" si="9"/>
        <v>9011537.1099345926</v>
      </c>
      <c r="O16" s="178">
        <f t="shared" si="9"/>
        <v>9979752.7586731054</v>
      </c>
      <c r="P16" s="178">
        <f t="shared" si="9"/>
        <v>10956137.529987738</v>
      </c>
      <c r="Q16" s="178">
        <f t="shared" si="9"/>
        <v>12126891.832166698</v>
      </c>
      <c r="R16" s="178">
        <f t="shared" si="9"/>
        <v>13568172.734671297</v>
      </c>
      <c r="S16" s="178">
        <f>SUM(S14:S15)</f>
        <v>14310356.811238673</v>
      </c>
      <c r="T16" s="178">
        <f>SUM(T14:T15)</f>
        <v>15273204.859530119</v>
      </c>
      <c r="U16" s="178">
        <f>SUM(U14:U15)</f>
        <v>16656622.292611992</v>
      </c>
      <c r="V16" s="120"/>
      <c r="W16" s="178">
        <f t="shared" ref="W16" si="10">SUM(W14:W15)</f>
        <v>8109284.4733182844</v>
      </c>
    </row>
    <row r="18" spans="2:23" x14ac:dyDescent="0.2">
      <c r="B18" s="163" t="s">
        <v>160</v>
      </c>
      <c r="C18" s="168" t="s">
        <v>161</v>
      </c>
      <c r="D18" s="168" t="s">
        <v>154</v>
      </c>
      <c r="E18" s="178">
        <f>+SUMIFS('MRR Schedule Summary'!$B$20:$BK$20,'MRR Schedule Summary'!$B$5:$BK$5,E$5)</f>
        <v>11739</v>
      </c>
      <c r="F18" s="178">
        <f>+SUMIFS('MRR Schedule Summary'!$B$20:$BK$20,'MRR Schedule Summary'!$B$5:$BK$5,F$5)</f>
        <v>11815</v>
      </c>
      <c r="G18" s="178">
        <f>+SUMIFS('MRR Schedule Summary'!$B$20:$BK$20,'MRR Schedule Summary'!$B$5:$BK$5,G$5)</f>
        <v>11815</v>
      </c>
      <c r="H18" s="178">
        <f>+SUMIFS('MRR Schedule Summary'!$B$20:$BK$20,'MRR Schedule Summary'!$B$5:$BK$5,H$5)</f>
        <v>11739</v>
      </c>
      <c r="I18" s="178">
        <f>+SUMIFS('MRR Schedule Summary'!$B$20:$BK$20,'MRR Schedule Summary'!$B$5:$BK$5,I$5)</f>
        <v>10450</v>
      </c>
      <c r="J18" s="178">
        <f>+SUMIFS('MRR Schedule Summary'!$B$20:$BK$20,'MRR Schedule Summary'!$B$5:$BK$5,J$5)</f>
        <v>10677</v>
      </c>
      <c r="K18" s="178">
        <f>+SUMIFS('MRR Schedule Summary'!$B$20:$BK$20,'MRR Schedule Summary'!$B$5:$BK$5,K$5)</f>
        <v>10813</v>
      </c>
      <c r="L18" s="178">
        <f>+SUMIFS('MRR Schedule Summary'!$B$20:$BK$20,'MRR Schedule Summary'!$B$5:$BK$5,L$5)</f>
        <v>11021</v>
      </c>
      <c r="M18" s="178">
        <f>+SUMIFS('MRR Schedule Summary'!$B$20:$BK$20,'MRR Schedule Summary'!$B$5:$BK$5,M$5)</f>
        <v>11204</v>
      </c>
      <c r="N18" s="178">
        <f>+SUMIFS('MRR Schedule Summary'!$B$20:$BK$20,'MRR Schedule Summary'!$B$5:$BK$5,N$5)</f>
        <v>11518</v>
      </c>
      <c r="O18" s="178">
        <f>+SUMIFS('MRR Schedule Summary'!$B$20:$BK$20,'MRR Schedule Summary'!$B$5:$BK$5,O$5)</f>
        <v>11715</v>
      </c>
      <c r="P18" s="178">
        <f>+SUMIFS('MRR Schedule Summary'!$B$20:$BK$20,'MRR Schedule Summary'!$B$5:$BK$5,P$5)</f>
        <v>11755</v>
      </c>
      <c r="Q18" s="178">
        <f>+SUMIFS('MRR Schedule Summary'!$B$20:$BK$20,'MRR Schedule Summary'!$B$5:$BK$5,Q$5)</f>
        <v>11739</v>
      </c>
      <c r="R18" s="178">
        <f>+SUMIFS('MRR Schedule Summary'!$B$20:$BK$20,'MRR Schedule Summary'!$B$5:$BK$5,R$5)</f>
        <v>11689</v>
      </c>
      <c r="S18" s="178">
        <f>+SUMIFS('MRR Schedule Summary'!$B$20:$BK$20,'MRR Schedule Summary'!$B$5:$BK$5,S$5)</f>
        <v>11778</v>
      </c>
      <c r="T18" s="178">
        <f>+SUMIFS('MRR Schedule Summary'!$B$20:$BK$20,'MRR Schedule Summary'!$B$5:$BK$5,T$5)</f>
        <v>11834</v>
      </c>
      <c r="U18" s="178">
        <f>+SUMIFS('MRR Schedule Summary'!$B$20:$BK$20,'MRR Schedule Summary'!$B$5:$BK$5,U$5)</f>
        <v>11815</v>
      </c>
    </row>
    <row r="19" spans="2:23" x14ac:dyDescent="0.2">
      <c r="B19" s="163" t="s">
        <v>162</v>
      </c>
      <c r="C19" s="168" t="s">
        <v>161</v>
      </c>
      <c r="D19" s="168" t="s">
        <v>154</v>
      </c>
      <c r="E19" s="178">
        <f>+SUMIFS('MRR Schedule Summary'!$B$39:$BK$39,'MRR Schedule Summary'!$B$5:$BK$5,E$5)</f>
        <v>333</v>
      </c>
      <c r="F19" s="178">
        <f>+SUMIFS('MRR Schedule Summary'!$B$39:$BK$39,'MRR Schedule Summary'!$B$5:$BK$5,F$5)</f>
        <v>392</v>
      </c>
      <c r="G19" s="178">
        <f>+SUMIFS('MRR Schedule Summary'!$B$39:$BK$39,'MRR Schedule Summary'!$B$5:$BK$5,G$5)</f>
        <v>392</v>
      </c>
      <c r="H19" s="178">
        <f>+SUMIFS('MRR Schedule Summary'!$B$39:$BK$39,'MRR Schedule Summary'!$B$5:$BK$5,H$5)</f>
        <v>333</v>
      </c>
      <c r="I19" s="178">
        <f>+SUMIFS('MRR Schedule Summary'!$B$39:$BK$39,'MRR Schedule Summary'!$B$5:$BK$5,I$5)</f>
        <v>155</v>
      </c>
      <c r="J19" s="178">
        <f>+SUMIFS('MRR Schedule Summary'!$B$39:$BK$39,'MRR Schedule Summary'!$B$5:$BK$5,J$5)</f>
        <v>180</v>
      </c>
      <c r="K19" s="178">
        <f>+SUMIFS('MRR Schedule Summary'!$B$39:$BK$39,'MRR Schedule Summary'!$B$5:$BK$5,K$5)</f>
        <v>205</v>
      </c>
      <c r="L19" s="178">
        <f>+SUMIFS('MRR Schedule Summary'!$B$39:$BK$39,'MRR Schedule Summary'!$B$5:$BK$5,L$5)</f>
        <v>228</v>
      </c>
      <c r="M19" s="178">
        <f>+SUMIFS('MRR Schedule Summary'!$B$39:$BK$39,'MRR Schedule Summary'!$B$5:$BK$5,M$5)</f>
        <v>258</v>
      </c>
      <c r="N19" s="178">
        <f>+SUMIFS('MRR Schedule Summary'!$B$39:$BK$39,'MRR Schedule Summary'!$B$5:$BK$5,N$5)</f>
        <v>277</v>
      </c>
      <c r="O19" s="178">
        <f>+SUMIFS('MRR Schedule Summary'!$B$39:$BK$39,'MRR Schedule Summary'!$B$5:$BK$5,O$5)</f>
        <v>300</v>
      </c>
      <c r="P19" s="178">
        <f>+SUMIFS('MRR Schedule Summary'!$B$39:$BK$39,'MRR Schedule Summary'!$B$5:$BK$5,P$5)</f>
        <v>315</v>
      </c>
      <c r="Q19" s="178">
        <f>+SUMIFS('MRR Schedule Summary'!$B$39:$BK$39,'MRR Schedule Summary'!$B$5:$BK$5,Q$5)</f>
        <v>333</v>
      </c>
      <c r="R19" s="178">
        <f>+SUMIFS('MRR Schedule Summary'!$B$39:$BK$39,'MRR Schedule Summary'!$B$5:$BK$5,R$5)</f>
        <v>349</v>
      </c>
      <c r="S19" s="178">
        <f>+SUMIFS('MRR Schedule Summary'!$B$39:$BK$39,'MRR Schedule Summary'!$B$5:$BK$5,S$5)</f>
        <v>362</v>
      </c>
      <c r="T19" s="178">
        <f>+SUMIFS('MRR Schedule Summary'!$B$39:$BK$39,'MRR Schedule Summary'!$B$5:$BK$5,T$5)</f>
        <v>383</v>
      </c>
      <c r="U19" s="178">
        <f>+SUMIFS('MRR Schedule Summary'!$B$39:$BK$39,'MRR Schedule Summary'!$B$5:$BK$5,U$5)</f>
        <v>392</v>
      </c>
    </row>
    <row r="20" spans="2:23" x14ac:dyDescent="0.2">
      <c r="B20" s="163" t="s">
        <v>163</v>
      </c>
      <c r="C20" s="168" t="s">
        <v>161</v>
      </c>
      <c r="D20" s="168" t="s">
        <v>154</v>
      </c>
      <c r="E20" s="180">
        <f t="shared" ref="E20:P20" si="11">SUM(E18:E19)</f>
        <v>12072</v>
      </c>
      <c r="F20" s="180">
        <f t="shared" si="11"/>
        <v>12207</v>
      </c>
      <c r="G20" s="180">
        <f t="shared" si="11"/>
        <v>12207</v>
      </c>
      <c r="H20" s="180">
        <f t="shared" ref="H20:I20" si="12">SUM(H18:H19)</f>
        <v>12072</v>
      </c>
      <c r="I20" s="180">
        <f t="shared" si="12"/>
        <v>10605</v>
      </c>
      <c r="J20" s="180">
        <f t="shared" si="11"/>
        <v>10857</v>
      </c>
      <c r="K20" s="180">
        <f t="shared" si="11"/>
        <v>11018</v>
      </c>
      <c r="L20" s="180">
        <f t="shared" si="11"/>
        <v>11249</v>
      </c>
      <c r="M20" s="180">
        <f t="shared" si="11"/>
        <v>11462</v>
      </c>
      <c r="N20" s="180">
        <f t="shared" si="11"/>
        <v>11795</v>
      </c>
      <c r="O20" s="180">
        <f t="shared" si="11"/>
        <v>12015</v>
      </c>
      <c r="P20" s="180">
        <f t="shared" si="11"/>
        <v>12070</v>
      </c>
      <c r="Q20" s="180">
        <f t="shared" ref="Q20:R20" si="13">SUM(Q18:Q19)</f>
        <v>12072</v>
      </c>
      <c r="R20" s="180">
        <f t="shared" si="13"/>
        <v>12038</v>
      </c>
      <c r="S20" s="180">
        <f>SUM(S18:S19)</f>
        <v>12140</v>
      </c>
      <c r="T20" s="180">
        <f>SUM(T18:T19)</f>
        <v>12217</v>
      </c>
      <c r="U20" s="180">
        <f>SUM(U18:U19)</f>
        <v>12207</v>
      </c>
    </row>
    <row r="21" spans="2:23" x14ac:dyDescent="0.2">
      <c r="B21" s="163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</row>
    <row r="22" spans="2:23" x14ac:dyDescent="0.2">
      <c r="B22" s="163" t="s">
        <v>164</v>
      </c>
      <c r="C22" s="168" t="s">
        <v>161</v>
      </c>
      <c r="D22" s="168" t="s">
        <v>154</v>
      </c>
      <c r="E22" s="177">
        <f ca="1">SUM(OFFSET(INDEX('MRR Schedule Summary'!$B$17:$BK$17,MATCH(E$5,'MRR Schedule Summary'!$B$5:$BK$5,0)),,,,-12))</f>
        <v>2654</v>
      </c>
      <c r="F22" s="177">
        <f ca="1">SUM(OFFSET(INDEX('MRR Schedule Summary'!$B$17:$BK$17,MATCH(F$5,'MRR Schedule Summary'!$B$5:$BK$5,0)),,,,-12))</f>
        <v>2717</v>
      </c>
      <c r="G22" s="177">
        <f ca="1">SUM(OFFSET(INDEX('MRR Schedule Summary'!$B$17:$BK$17,MATCH(G$5,'MRR Schedule Summary'!$B$5:$BK$5,0)),,,,-MONTH($B$2)))</f>
        <v>2717</v>
      </c>
      <c r="H22" s="177">
        <f ca="1">SUM(OFFSET(INDEX('MRR Schedule Summary'!$B$17:$BK$17,MATCH(H$5,'MRR Schedule Summary'!$B$5:$BK$5,0)),,,,-MONTH($B$2)))</f>
        <v>2654</v>
      </c>
      <c r="I22" s="178">
        <f>SUMIFS('MRR Schedule Summary'!$B$17:$BK$17,'MRR Schedule Summary'!$B$4:$BK$4,I$8,'MRR Schedule Summary'!$B$3:$BK$3,I$7)</f>
        <v>496</v>
      </c>
      <c r="J22" s="178">
        <f>SUMIFS('MRR Schedule Summary'!$B$17:$BK$17,'MRR Schedule Summary'!$B$4:$BK$4,J$8,'MRR Schedule Summary'!$B$3:$BK$3,J$7)</f>
        <v>595</v>
      </c>
      <c r="K22" s="178">
        <f>SUMIFS('MRR Schedule Summary'!$B$17:$BK$17,'MRR Schedule Summary'!$B$4:$BK$4,K$8,'MRR Schedule Summary'!$B$3:$BK$3,K$7)</f>
        <v>471</v>
      </c>
      <c r="L22" s="178">
        <f>SUMIFS('MRR Schedule Summary'!$B$17:$BK$17,'MRR Schedule Summary'!$B$4:$BK$4,L$8,'MRR Schedule Summary'!$B$3:$BK$3,L$7)</f>
        <v>597</v>
      </c>
      <c r="M22" s="178">
        <f>SUMIFS('MRR Schedule Summary'!$B$17:$BK$17,'MRR Schedule Summary'!$B$4:$BK$4,M$8,'MRR Schedule Summary'!$B$3:$BK$3,M$7)</f>
        <v>584</v>
      </c>
      <c r="N22" s="178">
        <f>SUMIFS('MRR Schedule Summary'!$B$17:$BK$17,'MRR Schedule Summary'!$B$4:$BK$4,N$8,'MRR Schedule Summary'!$B$3:$BK$3,N$7)</f>
        <v>669</v>
      </c>
      <c r="O22" s="178">
        <f>SUMIFS('MRR Schedule Summary'!$B$17:$BK$17,'MRR Schedule Summary'!$B$4:$BK$4,O$8,'MRR Schedule Summary'!$B$3:$BK$3,O$7)</f>
        <v>595</v>
      </c>
      <c r="P22" s="178">
        <f>SUMIFS('MRR Schedule Summary'!$B$17:$BK$17,'MRR Schedule Summary'!$B$4:$BK$4,P$8,'MRR Schedule Summary'!$B$3:$BK$3,P$7)</f>
        <v>664</v>
      </c>
      <c r="Q22" s="178">
        <f>SUMIFS('MRR Schedule Summary'!$B$17:$BK$17,'MRR Schedule Summary'!$B$4:$BK$4,Q$8,'MRR Schedule Summary'!$B$3:$BK$3,Q$7)</f>
        <v>726</v>
      </c>
      <c r="R22" s="178">
        <f>SUMIFS('MRR Schedule Summary'!$B$17:$BK$17,'MRR Schedule Summary'!$B$4:$BK$4,R$8,'MRR Schedule Summary'!$B$3:$BK$3,R$7)</f>
        <v>610</v>
      </c>
      <c r="S22" s="178">
        <f>SUMIFS('MRR Schedule Summary'!$B$17:$BK$17,'MRR Schedule Summary'!$B$4:$BK$4,S$8,'MRR Schedule Summary'!$B$3:$BK$3,S$7)</f>
        <v>666</v>
      </c>
      <c r="T22" s="178">
        <f>SUMIFS('MRR Schedule Summary'!$B$17:$BK$17,'MRR Schedule Summary'!$B$4:$BK$4,T$8,'MRR Schedule Summary'!$B$3:$BK$3,T$7)</f>
        <v>733</v>
      </c>
      <c r="U22" s="178">
        <f>SUMIFS('MRR Schedule Summary'!$B$17:$BK$17,'MRR Schedule Summary'!$B$4:$BK$4,U$8,'MRR Schedule Summary'!$B$3:$BK$3,U$7)</f>
        <v>708</v>
      </c>
      <c r="W22" s="177">
        <f ca="1">SUM(OFFSET(INDEX('MRR Schedule Summary'!$B$17:$AR$17,MATCH(W$5,'MRR Schedule Summary'!$B$5:$AR$5,0)),,,,-12))</f>
        <v>2247</v>
      </c>
    </row>
    <row r="23" spans="2:23" x14ac:dyDescent="0.2">
      <c r="B23" s="163" t="s">
        <v>165</v>
      </c>
      <c r="C23" s="168" t="s">
        <v>161</v>
      </c>
      <c r="D23" s="168" t="s">
        <v>154</v>
      </c>
      <c r="E23" s="177">
        <f ca="1">SUM(OFFSET(INDEX('MRR Schedule Summary'!$B$36:$BK$36,MATCH(E$5,'MRR Schedule Summary'!$B$5:$BK$5,0)),,,,-12))</f>
        <v>93</v>
      </c>
      <c r="F23" s="177">
        <f ca="1">SUM(OFFSET(INDEX('MRR Schedule Summary'!$B$36:$BK$36,MATCH(F$5,'MRR Schedule Summary'!$B$5:$BK$5,0)),,,,-12))</f>
        <v>93</v>
      </c>
      <c r="G23" s="177">
        <f ca="1">SUM(OFFSET(INDEX('MRR Schedule Summary'!$B$36:$BK$36,MATCH(G$5,'MRR Schedule Summary'!$B$5:$BK$5,0)),,,,-MONTH($B$2)))</f>
        <v>93</v>
      </c>
      <c r="H23" s="177">
        <f ca="1">SUM(OFFSET(INDEX('MRR Schedule Summary'!$B$36:$BK$36,MATCH(H$5,'MRR Schedule Summary'!$B$5:$BK$5,0)),,,,-MONTH($B$2)))</f>
        <v>93</v>
      </c>
      <c r="I23" s="178">
        <f>SUMIFS('MRR Schedule Summary'!$B$36:$BK$36,'MRR Schedule Summary'!$B$4:$BK$4,I$8,'MRR Schedule Summary'!$B$3:$BK$3,I$7)</f>
        <v>24</v>
      </c>
      <c r="J23" s="178">
        <f>SUMIFS('MRR Schedule Summary'!$B$36:$BK$36,'MRR Schedule Summary'!$B$4:$BK$4,J$8,'MRR Schedule Summary'!$B$3:$BK$3,J$7)</f>
        <v>25</v>
      </c>
      <c r="K23" s="178">
        <f>SUMIFS('MRR Schedule Summary'!$B$36:$BK$36,'MRR Schedule Summary'!$B$4:$BK$4,K$8,'MRR Schedule Summary'!$B$3:$BK$3,K$7)</f>
        <v>25</v>
      </c>
      <c r="L23" s="178">
        <f>SUMIFS('MRR Schedule Summary'!$B$36:$BK$36,'MRR Schedule Summary'!$B$4:$BK$4,L$8,'MRR Schedule Summary'!$B$3:$BK$3,L$7)</f>
        <v>23</v>
      </c>
      <c r="M23" s="178">
        <f>SUMIFS('MRR Schedule Summary'!$B$36:$BK$36,'MRR Schedule Summary'!$B$4:$BK$4,M$8,'MRR Schedule Summary'!$B$3:$BK$3,M$7)</f>
        <v>31</v>
      </c>
      <c r="N23" s="178">
        <f>SUMIFS('MRR Schedule Summary'!$B$36:$BK$36,'MRR Schedule Summary'!$B$4:$BK$4,N$8,'MRR Schedule Summary'!$B$3:$BK$3,N$7)</f>
        <v>23</v>
      </c>
      <c r="O23" s="178">
        <f>SUMIFS('MRR Schedule Summary'!$B$36:$BK$36,'MRR Schedule Summary'!$B$4:$BK$4,O$8,'MRR Schedule Summary'!$B$3:$BK$3,O$7)</f>
        <v>26</v>
      </c>
      <c r="P23" s="178">
        <f>SUMIFS('MRR Schedule Summary'!$B$36:$BK$36,'MRR Schedule Summary'!$B$4:$BK$4,P$8,'MRR Schedule Summary'!$B$3:$BK$3,P$7)</f>
        <v>18</v>
      </c>
      <c r="Q23" s="178">
        <f>SUMIFS('MRR Schedule Summary'!$B$36:$BK$36,'MRR Schedule Summary'!$B$4:$BK$4,Q$8,'MRR Schedule Summary'!$B$3:$BK$3,Q$7)</f>
        <v>26</v>
      </c>
      <c r="R23" s="178">
        <f>SUMIFS('MRR Schedule Summary'!$B$36:$BK$36,'MRR Schedule Summary'!$B$4:$BK$4,R$8,'MRR Schedule Summary'!$B$3:$BK$3,R$7)</f>
        <v>22</v>
      </c>
      <c r="S23" s="178">
        <f>SUMIFS('MRR Schedule Summary'!$B$36:$BK$36,'MRR Schedule Summary'!$B$4:$BK$4,S$8,'MRR Schedule Summary'!$B$3:$BK$3,S$7)</f>
        <v>25</v>
      </c>
      <c r="T23" s="178">
        <f>SUMIFS('MRR Schedule Summary'!$B$36:$BK$36,'MRR Schedule Summary'!$B$4:$BK$4,T$8,'MRR Schedule Summary'!$B$3:$BK$3,T$7)</f>
        <v>26</v>
      </c>
      <c r="U23" s="178">
        <f>SUMIFS('MRR Schedule Summary'!$B$36:$BK$36,'MRR Schedule Summary'!$B$4:$BK$4,U$8,'MRR Schedule Summary'!$B$3:$BK$3,U$7)</f>
        <v>20</v>
      </c>
      <c r="W23" s="177">
        <f ca="1">SUM(OFFSET(INDEX('MRR Schedule Summary'!$B$36:$AR$36,MATCH(W$5,'MRR Schedule Summary'!$B$5:$AR$5,0)),,,,-12))</f>
        <v>104</v>
      </c>
    </row>
    <row r="24" spans="2:23" x14ac:dyDescent="0.2">
      <c r="B24" s="163" t="s">
        <v>166</v>
      </c>
      <c r="C24" s="168" t="s">
        <v>161</v>
      </c>
      <c r="D24" s="168" t="s">
        <v>154</v>
      </c>
      <c r="E24" s="181">
        <f t="shared" ref="E24:J24" ca="1" si="14">SUM(E22:E23)</f>
        <v>2747</v>
      </c>
      <c r="F24" s="181">
        <f t="shared" ca="1" si="14"/>
        <v>2810</v>
      </c>
      <c r="G24" s="181">
        <f t="shared" ca="1" si="14"/>
        <v>2810</v>
      </c>
      <c r="H24" s="181">
        <f t="shared" ca="1" si="14"/>
        <v>2747</v>
      </c>
      <c r="I24" s="178">
        <f t="shared" si="14"/>
        <v>520</v>
      </c>
      <c r="J24" s="178">
        <f t="shared" si="14"/>
        <v>620</v>
      </c>
      <c r="K24" s="178">
        <f t="shared" ref="K24:R24" si="15">SUM(K22:K23)</f>
        <v>496</v>
      </c>
      <c r="L24" s="178">
        <f t="shared" si="15"/>
        <v>620</v>
      </c>
      <c r="M24" s="178">
        <f t="shared" si="15"/>
        <v>615</v>
      </c>
      <c r="N24" s="178">
        <f t="shared" si="15"/>
        <v>692</v>
      </c>
      <c r="O24" s="178">
        <f t="shared" si="15"/>
        <v>621</v>
      </c>
      <c r="P24" s="178">
        <f t="shared" si="15"/>
        <v>682</v>
      </c>
      <c r="Q24" s="178">
        <f t="shared" si="15"/>
        <v>752</v>
      </c>
      <c r="R24" s="178">
        <f t="shared" si="15"/>
        <v>632</v>
      </c>
      <c r="S24" s="178">
        <f>SUM(S22:S23)</f>
        <v>691</v>
      </c>
      <c r="T24" s="178">
        <f>SUM(T22:T23)</f>
        <v>759</v>
      </c>
      <c r="U24" s="178">
        <f>SUM(U22:U23)</f>
        <v>728</v>
      </c>
      <c r="W24" s="181">
        <f t="shared" ref="W24" ca="1" si="16">SUM(W22:W23)</f>
        <v>2351</v>
      </c>
    </row>
    <row r="25" spans="2:23" x14ac:dyDescent="0.2">
      <c r="B25" s="163"/>
      <c r="E25" s="181"/>
      <c r="F25" s="181"/>
      <c r="G25" s="181"/>
      <c r="H25" s="181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</row>
    <row r="26" spans="2:23" x14ac:dyDescent="0.2">
      <c r="B26" s="163" t="s">
        <v>167</v>
      </c>
      <c r="C26" s="168" t="s">
        <v>120</v>
      </c>
      <c r="D26" s="168" t="s">
        <v>154</v>
      </c>
      <c r="E26" s="182">
        <f ca="1">E24/E20</f>
        <v>0.22755135851557323</v>
      </c>
      <c r="F26" s="182">
        <f t="shared" ref="F26:R26" ca="1" si="17">F24/F20</f>
        <v>0.23019578930122062</v>
      </c>
      <c r="G26" s="182">
        <f t="shared" ca="1" si="17"/>
        <v>0.23019578930122062</v>
      </c>
      <c r="H26" s="182">
        <f t="shared" ca="1" si="17"/>
        <v>0.22755135851557323</v>
      </c>
      <c r="I26" s="182">
        <f t="shared" si="17"/>
        <v>4.9033474776049031E-2</v>
      </c>
      <c r="J26" s="182">
        <f t="shared" si="17"/>
        <v>5.7106014552823062E-2</v>
      </c>
      <c r="K26" s="182">
        <f t="shared" si="17"/>
        <v>4.5017244508985296E-2</v>
      </c>
      <c r="L26" s="182">
        <f t="shared" si="17"/>
        <v>5.5116010312027737E-2</v>
      </c>
      <c r="M26" s="182">
        <f t="shared" si="17"/>
        <v>5.3655557494329084E-2</v>
      </c>
      <c r="N26" s="182">
        <f t="shared" si="17"/>
        <v>5.8668927511657483E-2</v>
      </c>
      <c r="O26" s="182">
        <f t="shared" si="17"/>
        <v>5.1685393258426963E-2</v>
      </c>
      <c r="P26" s="182">
        <f t="shared" si="17"/>
        <v>5.6503728251864123E-2</v>
      </c>
      <c r="Q26" s="182">
        <f t="shared" si="17"/>
        <v>6.2292909211398274E-2</v>
      </c>
      <c r="R26" s="182">
        <f t="shared" si="17"/>
        <v>5.2500415351387275E-2</v>
      </c>
      <c r="S26" s="183">
        <f>S24/S20</f>
        <v>5.6919275123558481E-2</v>
      </c>
      <c r="T26" s="183">
        <f>T24/T20</f>
        <v>6.2126544978308912E-2</v>
      </c>
      <c r="U26" s="183">
        <f>U24/U20</f>
        <v>5.9637912673056445E-2</v>
      </c>
    </row>
    <row r="27" spans="2:23" x14ac:dyDescent="0.2">
      <c r="B27" s="163"/>
      <c r="E27" s="184"/>
      <c r="F27" s="163"/>
      <c r="G27" s="163"/>
      <c r="H27" s="163"/>
    </row>
    <row r="28" spans="2:23" x14ac:dyDescent="0.2">
      <c r="B28" s="163" t="s">
        <v>168</v>
      </c>
      <c r="C28" s="168" t="s">
        <v>120</v>
      </c>
      <c r="D28" s="168" t="s">
        <v>154</v>
      </c>
      <c r="E28" s="185">
        <f>+SUMIFS('MRR Schedule Summary'!$C$12:$BK$12,'MRR Schedule Summary'!$C$5:$BK$5,E$5)/SUMIFS('MRR Schedule Summary'!$B$12:$BK$12,'MRR Schedule Summary'!$B$5:$BK$5,E$4)-1</f>
        <v>0.67411225208467562</v>
      </c>
      <c r="F28" s="185">
        <f>+SUMIFS('MRR Schedule Summary'!$C$12:$BK$12,'MRR Schedule Summary'!$C$5:$BK$5,F$5)/SUMIFS('MRR Schedule Summary'!$B$12:$BK$12,'MRR Schedule Summary'!$B$5:$BK$5,F$4)-1</f>
        <v>0.27261639317908304</v>
      </c>
      <c r="G28" s="186">
        <f>+SUMIFS('MRR Schedule Summary'!$B$12:$BK$12,'MRR Schedule Summary'!$B$5:$BK$5,G$5)/SUMIFS('MRR Schedule Summary'!$B$12:$BK$12,'MRR Schedule Summary'!$B$5:$BK$5,G$4)-1</f>
        <v>0.27261639317908304</v>
      </c>
      <c r="H28" s="186">
        <f>+SUMIFS('MRR Schedule Summary'!$B$12:$BK$12,'MRR Schedule Summary'!$B$5:$BK$5,H$5)/SUMIFS('MRR Schedule Summary'!$B$12:$BK$12,'MRR Schedule Summary'!$B$5:$BK$5,H$4)-1</f>
        <v>0.67411225208467562</v>
      </c>
      <c r="I28" s="187"/>
      <c r="J28" s="182">
        <f t="shared" ref="J28:U30" si="18">IFERROR(J14/I14-1,0)</f>
        <v>8.8320637468765506E-2</v>
      </c>
      <c r="K28" s="182">
        <f t="shared" si="18"/>
        <v>8.7592486499408651E-2</v>
      </c>
      <c r="L28" s="182">
        <f t="shared" si="18"/>
        <v>8.9069890440386823E-2</v>
      </c>
      <c r="M28" s="182">
        <f t="shared" si="18"/>
        <v>0.14139544207265109</v>
      </c>
      <c r="N28" s="182">
        <f t="shared" si="18"/>
        <v>0.16239145766210838</v>
      </c>
      <c r="O28" s="182">
        <f t="shared" si="18"/>
        <v>0.13388485601859701</v>
      </c>
      <c r="P28" s="182">
        <f t="shared" si="18"/>
        <v>0.1173624183986357</v>
      </c>
      <c r="Q28" s="182">
        <f t="shared" si="18"/>
        <v>0.1367609597840731</v>
      </c>
      <c r="R28" s="182">
        <f t="shared" si="18"/>
        <v>0.14426414864676085</v>
      </c>
      <c r="S28" s="183">
        <f t="shared" si="18"/>
        <v>4.4013504666837955E-2</v>
      </c>
      <c r="T28" s="183">
        <f t="shared" si="18"/>
        <v>2.389870104561953E-2</v>
      </c>
      <c r="U28" s="183">
        <f t="shared" si="18"/>
        <v>4.0418614449743595E-2</v>
      </c>
    </row>
    <row r="29" spans="2:23" x14ac:dyDescent="0.2">
      <c r="B29" s="163" t="s">
        <v>169</v>
      </c>
      <c r="C29" s="168" t="s">
        <v>120</v>
      </c>
      <c r="D29" s="168" t="s">
        <v>154</v>
      </c>
      <c r="E29" s="185">
        <f>+SUMIFS('MRR Schedule Summary'!$C$31:$BK$31,'MRR Schedule Summary'!$C$5:$BK$5,E$5)/SUMIFS('MRR Schedule Summary'!$B$31:$BK$31,'MRR Schedule Summary'!$B$5:$BK$5,E$4)-1</f>
        <v>0.30886470758035744</v>
      </c>
      <c r="F29" s="185">
        <f>+SUMIFS('MRR Schedule Summary'!$C$31:$BK$31,'MRR Schedule Summary'!$C$5:$BK$5,F$5)/SUMIFS('MRR Schedule Summary'!$B$31:$BK$31,'MRR Schedule Summary'!$B$5:$BK$5,F$4)-1</f>
        <v>0.50829786716263947</v>
      </c>
      <c r="G29" s="186">
        <f>+SUMIFS('MRR Schedule Summary'!$B$31:$BK$31,'MRR Schedule Summary'!$B$5:$BK$5,G$5)/SUMIFS('MRR Schedule Summary'!$B$31:$BK$31,'MRR Schedule Summary'!$B$5:$BK$5,G$4)-1</f>
        <v>0.50829786716263947</v>
      </c>
      <c r="H29" s="186">
        <f>+SUMIFS('MRR Schedule Summary'!$B$31:$BK$31,'MRR Schedule Summary'!$B$5:$BK$5,H$5)/SUMIFS('MRR Schedule Summary'!$B$31:$BK$31,'MRR Schedule Summary'!$B$5:$BK$5,H$4)-1</f>
        <v>0.30886470758035744</v>
      </c>
      <c r="I29" s="187"/>
      <c r="J29" s="182">
        <f t="shared" si="18"/>
        <v>5.0717364222755412E-2</v>
      </c>
      <c r="K29" s="182">
        <f t="shared" si="18"/>
        <v>0.17506064688879674</v>
      </c>
      <c r="L29" s="182">
        <f t="shared" si="18"/>
        <v>0.30974594208079842</v>
      </c>
      <c r="M29" s="182">
        <f t="shared" si="18"/>
        <v>0.12138332976995003</v>
      </c>
      <c r="N29" s="182">
        <f t="shared" si="18"/>
        <v>5.7874411603349607E-2</v>
      </c>
      <c r="O29" s="182">
        <f t="shared" si="18"/>
        <v>7.7103293952977214E-2</v>
      </c>
      <c r="P29" s="182">
        <f t="shared" si="18"/>
        <v>7.4253318281981562E-2</v>
      </c>
      <c r="Q29" s="182">
        <f t="shared" si="18"/>
        <v>6.9292663894768403E-2</v>
      </c>
      <c r="R29" s="182">
        <f t="shared" si="18"/>
        <v>8.4908604215895966E-2</v>
      </c>
      <c r="S29" s="183">
        <f t="shared" si="18"/>
        <v>6.9753859148319108E-2</v>
      </c>
      <c r="T29" s="183">
        <f t="shared" si="18"/>
        <v>0.12692426484195973</v>
      </c>
      <c r="U29" s="183">
        <f t="shared" si="18"/>
        <v>0.15322851239727364</v>
      </c>
    </row>
    <row r="30" spans="2:23" x14ac:dyDescent="0.2">
      <c r="B30" s="163" t="s">
        <v>170</v>
      </c>
      <c r="C30" s="168" t="s">
        <v>120</v>
      </c>
      <c r="D30" s="168" t="s">
        <v>154</v>
      </c>
      <c r="E30" s="185">
        <f>+SUMIFS('MRR Schedule Summary'!$C$50:$BK$50,'MRR Schedule Summary'!$C$5:$BK$5,E$5)/SUMIFS('MRR Schedule Summary'!$B$50:$BK$50,'MRR Schedule Summary'!$B$5:$BK$5,E$4)-1</f>
        <v>0.49543302766938568</v>
      </c>
      <c r="F30" s="185">
        <f>+SUMIFS('MRR Schedule Summary'!$C$50:$BK$50,'MRR Schedule Summary'!$C$5:$BK$5,F$5)/SUMIFS('MRR Schedule Summary'!$B$50:$BK$50,'MRR Schedule Summary'!$B$5:$BK$5,F$4)-1</f>
        <v>0.37352773679650886</v>
      </c>
      <c r="G30" s="186">
        <f>+SUMIFS('MRR Schedule Summary'!$B$50:$BK$50,'MRR Schedule Summary'!$B$5:$BK$5,G$5)/SUMIFS('MRR Schedule Summary'!$B$50:$BK$50,'MRR Schedule Summary'!$B$5:$BK$5,G$4)-1</f>
        <v>0.37352773679650886</v>
      </c>
      <c r="H30" s="186">
        <f>+SUMIFS('MRR Schedule Summary'!$B$50:$BK$50,'MRR Schedule Summary'!$B$5:$BK$5,H$5)/SUMIFS('MRR Schedule Summary'!$B$50:$BK$50,'MRR Schedule Summary'!$B$5:$BK$5,H$4)-1</f>
        <v>0.49543302766938568</v>
      </c>
      <c r="I30" s="187"/>
      <c r="J30" s="182">
        <f t="shared" si="18"/>
        <v>7.1877552838259362E-2</v>
      </c>
      <c r="K30" s="182">
        <f t="shared" si="18"/>
        <v>0.12508532900961966</v>
      </c>
      <c r="L30" s="182">
        <f t="shared" si="18"/>
        <v>0.18786339692876641</v>
      </c>
      <c r="M30" s="182">
        <f t="shared" si="18"/>
        <v>0.13151704024642563</v>
      </c>
      <c r="N30" s="182">
        <f t="shared" si="18"/>
        <v>0.1112616827766939</v>
      </c>
      <c r="O30" s="182">
        <f t="shared" si="18"/>
        <v>0.10744178678142746</v>
      </c>
      <c r="P30" s="182">
        <f t="shared" si="18"/>
        <v>9.7836569194170275E-2</v>
      </c>
      <c r="Q30" s="182">
        <f t="shared" si="18"/>
        <v>0.10685830649483186</v>
      </c>
      <c r="R30" s="182">
        <f t="shared" si="18"/>
        <v>0.11884998418816495</v>
      </c>
      <c r="S30" s="183">
        <f t="shared" si="18"/>
        <v>5.4700370571701518E-2</v>
      </c>
      <c r="T30" s="183">
        <f t="shared" si="18"/>
        <v>6.7283301247616167E-2</v>
      </c>
      <c r="U30" s="183">
        <f t="shared" si="18"/>
        <v>9.0578070929144383E-2</v>
      </c>
      <c r="W30" s="178"/>
    </row>
    <row r="31" spans="2:23" x14ac:dyDescent="0.2">
      <c r="B31" s="163"/>
      <c r="E31" s="163"/>
      <c r="F31" s="163"/>
      <c r="G31" s="163"/>
      <c r="H31" s="163"/>
    </row>
    <row r="32" spans="2:23" x14ac:dyDescent="0.2">
      <c r="B32" s="163" t="s">
        <v>171</v>
      </c>
      <c r="C32" s="168" t="s">
        <v>153</v>
      </c>
      <c r="D32" s="168" t="s">
        <v>172</v>
      </c>
      <c r="E32" s="188">
        <f t="shared" ref="E32:U33" ca="1" si="19">E11/E18</f>
        <v>474.90142921328186</v>
      </c>
      <c r="F32" s="188">
        <f t="shared" ca="1" si="19"/>
        <v>689.9472744679548</v>
      </c>
      <c r="G32" s="188">
        <f t="shared" ca="1" si="19"/>
        <v>689.9472744679548</v>
      </c>
      <c r="H32" s="188">
        <f t="shared" ca="1" si="19"/>
        <v>474.90142921328186</v>
      </c>
      <c r="I32" s="188">
        <f t="shared" si="19"/>
        <v>65.564321361396949</v>
      </c>
      <c r="J32" s="188">
        <f t="shared" si="19"/>
        <v>69.210205311167002</v>
      </c>
      <c r="K32" s="188">
        <f t="shared" si="19"/>
        <v>75.045794076582624</v>
      </c>
      <c r="L32" s="188">
        <f t="shared" si="19"/>
        <v>80.711183580080387</v>
      </c>
      <c r="M32" s="188">
        <f t="shared" si="19"/>
        <v>88.782099726227642</v>
      </c>
      <c r="N32" s="188">
        <f t="shared" si="19"/>
        <v>99.746865154855755</v>
      </c>
      <c r="O32" s="188">
        <f t="shared" si="19"/>
        <v>112.81970462531042</v>
      </c>
      <c r="P32" s="188">
        <f t="shared" si="19"/>
        <v>125.04611839438704</v>
      </c>
      <c r="Q32" s="188">
        <f t="shared" si="19"/>
        <v>139.22681005788874</v>
      </c>
      <c r="R32" s="188">
        <f t="shared" si="19"/>
        <v>161.01229116106225</v>
      </c>
      <c r="S32" s="188">
        <f t="shared" si="19"/>
        <v>171.749840716683</v>
      </c>
      <c r="T32" s="188">
        <f t="shared" si="19"/>
        <v>176.7790489137127</v>
      </c>
      <c r="U32" s="188">
        <f t="shared" si="19"/>
        <v>182.37676577666193</v>
      </c>
    </row>
    <row r="33" spans="2:23" x14ac:dyDescent="0.2">
      <c r="B33" s="163" t="s">
        <v>173</v>
      </c>
      <c r="C33" s="168" t="s">
        <v>153</v>
      </c>
      <c r="D33" s="168" t="s">
        <v>172</v>
      </c>
      <c r="E33" s="188">
        <f t="shared" ca="1" si="19"/>
        <v>13673.497911004381</v>
      </c>
      <c r="F33" s="188">
        <f t="shared" ca="1" si="19"/>
        <v>15898.056455737129</v>
      </c>
      <c r="G33" s="188">
        <f t="shared" ca="1" si="19"/>
        <v>15898.056455737129</v>
      </c>
      <c r="H33" s="188">
        <f t="shared" ca="1" si="19"/>
        <v>13673.497911004381</v>
      </c>
      <c r="I33" s="188">
        <f t="shared" si="19"/>
        <v>3285.9903186147731</v>
      </c>
      <c r="J33" s="188">
        <f t="shared" si="19"/>
        <v>3113.125282117941</v>
      </c>
      <c r="K33" s="188">
        <f t="shared" si="19"/>
        <v>3110.6917424520971</v>
      </c>
      <c r="L33" s="188">
        <f t="shared" si="19"/>
        <v>3541.9750481581723</v>
      </c>
      <c r="M33" s="188">
        <f t="shared" si="19"/>
        <v>3618.154446038182</v>
      </c>
      <c r="N33" s="188">
        <f t="shared" si="19"/>
        <v>3665.4264240768875</v>
      </c>
      <c r="O33" s="188">
        <f t="shared" si="19"/>
        <v>3658.5432610692715</v>
      </c>
      <c r="P33" s="188">
        <f t="shared" si="19"/>
        <v>3735.0836679115055</v>
      </c>
      <c r="Q33" s="188">
        <f t="shared" si="19"/>
        <v>3795.307360907671</v>
      </c>
      <c r="R33" s="188">
        <f t="shared" si="19"/>
        <v>3843.2784469783169</v>
      </c>
      <c r="S33" s="188">
        <f t="shared" si="19"/>
        <v>3994.9050425499508</v>
      </c>
      <c r="T33" s="188">
        <f t="shared" si="19"/>
        <v>4245.1345307365455</v>
      </c>
      <c r="U33" s="188">
        <f t="shared" si="19"/>
        <v>4639.5199030059739</v>
      </c>
    </row>
    <row r="34" spans="2:23" x14ac:dyDescent="0.2">
      <c r="B34" s="163" t="s">
        <v>174</v>
      </c>
      <c r="C34" s="168" t="s">
        <v>153</v>
      </c>
      <c r="D34" s="168" t="s">
        <v>172</v>
      </c>
      <c r="E34" s="188">
        <f t="shared" ref="E34:R34" ca="1" si="20">E10/E20</f>
        <v>885.52350603421394</v>
      </c>
      <c r="F34" s="188">
        <f t="shared" ca="1" si="20"/>
        <v>1249.3493971829114</v>
      </c>
      <c r="G34" s="188">
        <f t="shared" ca="1" si="20"/>
        <v>1249.3493971829114</v>
      </c>
      <c r="H34" s="188">
        <f ca="1">H10/H20</f>
        <v>885.52350603421394</v>
      </c>
      <c r="I34" s="188">
        <f t="shared" ref="I34" si="21">I10/I20</f>
        <v>118.50358716115214</v>
      </c>
      <c r="J34" s="188">
        <f t="shared" si="20"/>
        <v>124.81187072086344</v>
      </c>
      <c r="K34" s="188">
        <f t="shared" si="20"/>
        <v>140.34527213078454</v>
      </c>
      <c r="L34" s="188">
        <f t="shared" si="20"/>
        <v>158.73391478464856</v>
      </c>
      <c r="M34" s="188">
        <f t="shared" si="20"/>
        <v>173.01674455774824</v>
      </c>
      <c r="N34" s="188">
        <f t="shared" si="20"/>
        <v>191.46904233496252</v>
      </c>
      <c r="O34" s="188">
        <f t="shared" si="20"/>
        <v>214.67595641782776</v>
      </c>
      <c r="P34" s="188">
        <f t="shared" si="20"/>
        <v>229.09200520856066</v>
      </c>
      <c r="Q34" s="188">
        <f t="shared" si="20"/>
        <v>255.73146879362321</v>
      </c>
      <c r="R34" s="188">
        <f t="shared" si="20"/>
        <v>289.347904789653</v>
      </c>
      <c r="S34" s="188">
        <f>S10/S20</f>
        <v>308.37399004595346</v>
      </c>
      <c r="T34" s="188">
        <f>T10/T20</f>
        <v>316.27417886008118</v>
      </c>
      <c r="U34" s="188">
        <f>U10/U20</f>
        <v>340.79267070225853</v>
      </c>
    </row>
    <row r="35" spans="2:23" x14ac:dyDescent="0.2">
      <c r="B35" s="163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</row>
    <row r="36" spans="2:23" x14ac:dyDescent="0.2">
      <c r="B36" s="163" t="s">
        <v>175</v>
      </c>
      <c r="C36" s="168" t="s">
        <v>153</v>
      </c>
      <c r="D36" s="168" t="s">
        <v>172</v>
      </c>
      <c r="E36" s="188">
        <f ca="1">SUM(OFFSET(INDEX('MRR Schedule Summary'!$B$7:$BK$7,MATCH(E$5,'MRR Schedule Summary'!$B$5:$BK$5,0)),,,,-12))/E$22</f>
        <v>39.929936056780456</v>
      </c>
      <c r="F36" s="188">
        <f ca="1">SUM(OFFSET(INDEX('MRR Schedule Summary'!$B$7:$BK$7,MATCH(F$5,'MRR Schedule Summary'!$B$5:$BK$5,0)),,,,-12))/F$22</f>
        <v>49.31694743758775</v>
      </c>
      <c r="G36" s="188">
        <f ca="1">SUM(OFFSET(INDEX('MRR Schedule Summary'!$B$7:$BK$7,MATCH(G$5,'MRR Schedule Summary'!$B$5:$BK$5,0)),,,,-MONTH($B$2)))/G$22</f>
        <v>49.31694743758775</v>
      </c>
      <c r="H36" s="188">
        <f ca="1">SUM(OFFSET(INDEX('MRR Schedule Summary'!$B$7:$BK$7,MATCH(H$5,'MRR Schedule Summary'!$B$5:$BK$5,0)),,,,-MONTH($B$2)))/H$22</f>
        <v>39.929936056780456</v>
      </c>
      <c r="I36" s="188">
        <f>+SUMIFS('MRR Schedule Summary'!$B$7:$BK$7,'MRR Schedule Summary'!$B$4:$BK$4,I$8,'MRR Schedule Summary'!$B$3:$BK$3,I$7)/I$22</f>
        <v>17.364528539765711</v>
      </c>
      <c r="J36" s="188">
        <f>+SUMIFS('MRR Schedule Summary'!$B$7:$BK$7,'MRR Schedule Summary'!$B$4:$BK$4,J$8,'MRR Schedule Summary'!$B$3:$BK$3,J$7)/J$22</f>
        <v>37.51894684222259</v>
      </c>
      <c r="K36" s="188">
        <f>+SUMIFS('MRR Schedule Summary'!$B$7:$BK$7,'MRR Schedule Summary'!$B$4:$BK$4,K$8,'MRR Schedule Summary'!$B$3:$BK$3,K$7)/K$22</f>
        <v>20.656660029544089</v>
      </c>
      <c r="L36" s="188">
        <f>+SUMIFS('MRR Schedule Summary'!$B$7:$BK$7,'MRR Schedule Summary'!$B$4:$BK$4,L$8,'MRR Schedule Summary'!$B$3:$BK$3,L$7)/L$22</f>
        <v>24.423629025872074</v>
      </c>
      <c r="M36" s="188">
        <f>+SUMIFS('MRR Schedule Summary'!$B$7:$BK$7,'MRR Schedule Summary'!$B$4:$BK$4,M$8,'MRR Schedule Summary'!$B$3:$BK$3,M$7)/M$22</f>
        <v>17.786165092248584</v>
      </c>
      <c r="N36" s="188">
        <f>+SUMIFS('MRR Schedule Summary'!$B$7:$BK$7,'MRR Schedule Summary'!$B$4:$BK$4,N$8,'MRR Schedule Summary'!$B$3:$BK$3,N$7)/N$22</f>
        <v>37.496860578573326</v>
      </c>
      <c r="O36" s="188">
        <f>+SUMIFS('MRR Schedule Summary'!$B$7:$BK$7,'MRR Schedule Summary'!$B$4:$BK$4,O$8,'MRR Schedule Summary'!$B$3:$BK$3,O$7)/O$22</f>
        <v>32.561878708328493</v>
      </c>
      <c r="P36" s="188">
        <f>+SUMIFS('MRR Schedule Summary'!$B$7:$BK$7,'MRR Schedule Summary'!$B$4:$BK$4,P$8,'MRR Schedule Summary'!$B$3:$BK$3,P$7)/P$22</f>
        <v>22.065073076595006</v>
      </c>
      <c r="Q36" s="188">
        <f>+SUMIFS('MRR Schedule Summary'!$B$7:$BK$7,'MRR Schedule Summary'!$B$4:$BK$4,Q$8,'MRR Schedule Summary'!$B$3:$BK$3,Q$7)/Q$22</f>
        <v>64.549757869580219</v>
      </c>
      <c r="R36" s="188">
        <f>+SUMIFS('MRR Schedule Summary'!$B$7:$BK$7,'MRR Schedule Summary'!$B$4:$BK$4,R$8,'MRR Schedule Summary'!$B$3:$BK$3,R$7)/R$22</f>
        <v>111.58034109761023</v>
      </c>
      <c r="S36" s="188">
        <f>+SUMIFS('MRR Schedule Summary'!$B$7:$BK$7,'MRR Schedule Summary'!$B$4:$BK$4,S$8,'MRR Schedule Summary'!$B$3:$BK$3,S$7)/S$22</f>
        <v>29.557483804715975</v>
      </c>
      <c r="T36" s="188">
        <f>+SUMIFS('MRR Schedule Summary'!$B$7:$BK$7,'MRR Schedule Summary'!$B$4:$BK$4,T$8,'MRR Schedule Summary'!$B$3:$BK$3,T$7)/T$22</f>
        <v>23.640369202237498</v>
      </c>
      <c r="U36" s="188">
        <f>+SUMIFS('MRR Schedule Summary'!$B$7:$BK$7,'MRR Schedule Summary'!$B$4:$BK$4,U$8,'MRR Schedule Summary'!$B$3:$BK$3,U$7)/U$22</f>
        <v>40.842462258760968</v>
      </c>
    </row>
    <row r="37" spans="2:23" x14ac:dyDescent="0.2">
      <c r="B37" s="163" t="s">
        <v>176</v>
      </c>
      <c r="C37" s="168" t="s">
        <v>153</v>
      </c>
      <c r="D37" s="168" t="s">
        <v>172</v>
      </c>
      <c r="E37" s="188">
        <f ca="1">SUM(OFFSET(INDEX('MRR Schedule Summary'!$B$26:$BK$26,MATCH(E$5,'MRR Schedule Summary'!$B$5:$BK$5,0)),,,,-12))/E$23</f>
        <v>620.61958554102364</v>
      </c>
      <c r="F37" s="188">
        <f ca="1">SUM(OFFSET(INDEX('MRR Schedule Summary'!$B$26:$BK$26,MATCH(F$5,'MRR Schedule Summary'!$B$5:$BK$5,0)),,,,-12))/F$23</f>
        <v>1746.8339237891362</v>
      </c>
      <c r="G37" s="188">
        <f ca="1">SUM(OFFSET(INDEX('MRR Schedule Summary'!$B$26:$BK$26,MATCH(G$5,'MRR Schedule Summary'!$B$5:$BK$5,0)),,,,-MONTH($B$2)))/G$23</f>
        <v>1746.8339237891362</v>
      </c>
      <c r="H37" s="188">
        <f ca="1">SUM(OFFSET(INDEX('MRR Schedule Summary'!$B$26:$BK$26,MATCH(H$5,'MRR Schedule Summary'!$B$5:$BK$5,0)),,,,-MONTH($B$2)))/H$23</f>
        <v>620.61958554102364</v>
      </c>
      <c r="I37" s="188">
        <f>+SUMIFS('MRR Schedule Summary'!$B$26:$BK$26,'MRR Schedule Summary'!$B$4:$BK$4,I$8,'MRR Schedule Summary'!$B$3:$BK$3,I$7)/I$23</f>
        <v>502.73267139590752</v>
      </c>
      <c r="J37" s="188">
        <f>+SUMIFS('MRR Schedule Summary'!$B$26:$BK$26,'MRR Schedule Summary'!$B$4:$BK$4,J$8,'MRR Schedule Summary'!$B$3:$BK$3,J$7)/J$23</f>
        <v>252.62148701600628</v>
      </c>
      <c r="K37" s="188">
        <f>+SUMIFS('MRR Schedule Summary'!$B$26:$BK$26,'MRR Schedule Summary'!$B$4:$BK$4,K$8,'MRR Schedule Summary'!$B$3:$BK$3,K$7)/K$23</f>
        <v>1179.5825559482798</v>
      </c>
      <c r="L37" s="188">
        <f>+SUMIFS('MRR Schedule Summary'!$B$26:$BK$26,'MRR Schedule Summary'!$B$4:$BK$4,L$8,'MRR Schedule Summary'!$B$3:$BK$3,L$7)/L$23</f>
        <v>2468.0775371454624</v>
      </c>
      <c r="M37" s="188">
        <f>+SUMIFS('MRR Schedule Summary'!$B$26:$BK$26,'MRR Schedule Summary'!$B$4:$BK$4,M$8,'MRR Schedule Summary'!$B$3:$BK$3,M$7)/M$23</f>
        <v>427.63798262634981</v>
      </c>
      <c r="N37" s="188">
        <f>+SUMIFS('MRR Schedule Summary'!$B$26:$BK$26,'MRR Schedule Summary'!$B$4:$BK$4,N$8,'MRR Schedule Summary'!$B$3:$BK$3,N$7)/N$23</f>
        <v>437.76893476090214</v>
      </c>
      <c r="O37" s="188">
        <f>+SUMIFS('MRR Schedule Summary'!$B$26:$BK$26,'MRR Schedule Summary'!$B$4:$BK$4,O$8,'MRR Schedule Summary'!$B$3:$BK$3,O$7)/O$23</f>
        <v>1000.3588982957785</v>
      </c>
      <c r="P37" s="188">
        <f>+SUMIFS('MRR Schedule Summary'!$B$26:$BK$26,'MRR Schedule Summary'!$B$4:$BK$4,P$8,'MRR Schedule Summary'!$B$3:$BK$3,P$7)/P$23</f>
        <v>622.22373370670175</v>
      </c>
      <c r="Q37" s="188">
        <f>+SUMIFS('MRR Schedule Summary'!$B$26:$BK$26,'MRR Schedule Summary'!$B$4:$BK$4,Q$8,'MRR Schedule Summary'!$B$3:$BK$3,Q$7)/Q$23</f>
        <v>401.52220743859931</v>
      </c>
      <c r="R37" s="188">
        <f>+SUMIFS('MRR Schedule Summary'!$B$26:$BK$26,'MRR Schedule Summary'!$B$4:$BK$4,R$8,'MRR Schedule Summary'!$B$3:$BK$3,R$7)/R$23</f>
        <v>1442.1190024465195</v>
      </c>
      <c r="S37" s="188">
        <f>+SUMIFS('MRR Schedule Summary'!$B$26:$BK$26,'MRR Schedule Summary'!$B$4:$BK$4,S$8,'MRR Schedule Summary'!$B$3:$BK$3,S$7)/S$23</f>
        <v>1617.2255153412239</v>
      </c>
      <c r="T37" s="188">
        <f>+SUMIFS('MRR Schedule Summary'!$B$26:$BK$26,'MRR Schedule Summary'!$B$4:$BK$4,T$8,'MRR Schedule Summary'!$B$3:$BK$3,T$7)/T$23</f>
        <v>1577.5965679240612</v>
      </c>
      <c r="U37" s="188">
        <f>+SUMIFS('MRR Schedule Summary'!$B$26:$BK$26,'MRR Schedule Summary'!$B$4:$BK$4,U$8,'MRR Schedule Summary'!$B$3:$BK$3,U$7)/U$23</f>
        <v>2464.039410450504</v>
      </c>
      <c r="V37" s="188"/>
    </row>
    <row r="38" spans="2:23" x14ac:dyDescent="0.2">
      <c r="B38" s="163" t="s">
        <v>177</v>
      </c>
      <c r="C38" s="168" t="s">
        <v>153</v>
      </c>
      <c r="D38" s="168" t="s">
        <v>172</v>
      </c>
      <c r="E38" s="188">
        <f ca="1">SUM(OFFSET(INDEX('MRR Schedule Summary'!$B$45:$BK$45,MATCH(E$5,'MRR Schedule Summary'!$B$5:$BK$5,0)),,,,-12))/E$24</f>
        <v>59.58925072807083</v>
      </c>
      <c r="F38" s="188">
        <f ca="1">SUM(OFFSET(INDEX('MRR Schedule Summary'!$B$45:$BK$45,MATCH(F$5,'MRR Schedule Summary'!$B$5:$BK$5,0)),,,,-12))/F$24</f>
        <v>105.49811427057494</v>
      </c>
      <c r="G38" s="188">
        <f ca="1">SUM(OFFSET(INDEX('MRR Schedule Summary'!$B$45:$BK$45,MATCH(G$5,'MRR Schedule Summary'!$B$5:$BK$5,0)),,,,-MONTH($B$2)))/G$24</f>
        <v>105.49811427057494</v>
      </c>
      <c r="H38" s="188">
        <f ca="1">SUM(OFFSET(INDEX('MRR Schedule Summary'!$B$45:$BK$45,MATCH(H$5,'MRR Schedule Summary'!$B$5:$BK$5,0)),,,,-MONTH($B$2)))/H$24</f>
        <v>59.58925072807083</v>
      </c>
      <c r="I38" s="188">
        <f>+SUMIFS('MRR Schedule Summary'!$B$45:$BK$45,'MRR Schedule Summary'!$B$4:$BK$4,I$8,'MRR Schedule Summary'!$B$3:$BK$3,I$7)/I$24</f>
        <v>39.766135133126099</v>
      </c>
      <c r="J38" s="188">
        <f>+SUMIFS('MRR Schedule Summary'!$B$45:$BK$45,'MRR Schedule Summary'!$B$4:$BK$4,J$8,'MRR Schedule Summary'!$B$3:$BK$3,J$7)/J$24</f>
        <v>46.192436365359029</v>
      </c>
      <c r="K38" s="188">
        <f>+SUMIFS('MRR Schedule Summary'!$B$45:$BK$45,'MRR Schedule Summary'!$B$4:$BK$4,K$8,'MRR Schedule Summary'!$B$3:$BK$3,K$7)/K$24</f>
        <v>79.070263654480357</v>
      </c>
      <c r="L38" s="188">
        <f>+SUMIFS('MRR Schedule Summary'!$B$45:$BK$45,'MRR Schedule Summary'!$B$4:$BK$4,L$8,'MRR Schedule Summary'!$B$3:$BK$3,L$7)/L$24</f>
        <v>115.07530626256656</v>
      </c>
      <c r="M38" s="188">
        <f>+SUMIFS('MRR Schedule Summary'!$B$45:$BK$45,'MRR Schedule Summary'!$B$4:$BK$4,M$8,'MRR Schedule Summary'!$B$3:$BK$3,M$7)/M$24</f>
        <v>38.445362398845567</v>
      </c>
      <c r="N38" s="188">
        <f>+SUMIFS('MRR Schedule Summary'!$B$45:$BK$45,'MRR Schedule Summary'!$B$4:$BK$4,N$8,'MRR Schedule Summary'!$B$3:$BK$3,N$7)/N$24</f>
        <v>50.800701194459975</v>
      </c>
      <c r="O38" s="188">
        <f>+SUMIFS('MRR Schedule Summary'!$B$45:$BK$45,'MRR Schedule Summary'!$B$4:$BK$4,O$8,'MRR Schedule Summary'!$B$3:$BK$3,O$7)/O$24</f>
        <v>73.081560687835264</v>
      </c>
      <c r="P38" s="188">
        <f>+SUMIFS('MRR Schedule Summary'!$B$45:$BK$45,'MRR Schedule Summary'!$B$4:$BK$4,P$8,'MRR Schedule Summary'!$B$3:$BK$3,P$7)/P$24</f>
        <v>37.905037726656474</v>
      </c>
      <c r="Q38" s="188">
        <f>+SUMIFS('MRR Schedule Summary'!$B$45:$BK$45,'MRR Schedule Summary'!$B$4:$BK$4,Q$8,'MRR Schedule Summary'!$B$3:$BK$3,Q$7)/Q$24</f>
        <v>76.200401072764407</v>
      </c>
      <c r="R38" s="188">
        <f>+SUMIFS('MRR Schedule Summary'!$B$45:$BK$45,'MRR Schedule Summary'!$B$4:$BK$4,R$8,'MRR Schedule Summary'!$B$3:$BK$3,R$7)/R$24</f>
        <v>157.89656032178112</v>
      </c>
      <c r="S38" s="188">
        <f>+SUMIFS('MRR Schedule Summary'!$B$45:$BK$45,'MRR Schedule Summary'!$B$4:$BK$4,S$8,'MRR Schedule Summary'!$B$3:$BK$3,S$7)/S$24</f>
        <v>86.998440083171403</v>
      </c>
      <c r="T38" s="188">
        <f>+SUMIFS('MRR Schedule Summary'!$B$45:$BK$45,'MRR Schedule Summary'!$B$4:$BK$4,T$8,'MRR Schedule Summary'!$B$3:$BK$3,T$7)/T$24</f>
        <v>76.872070344223545</v>
      </c>
      <c r="U38" s="188">
        <f>+SUMIFS('MRR Schedule Summary'!$B$45:$BK$45,'MRR Schedule Summary'!$B$4:$BK$4,U$8,'MRR Schedule Summary'!$B$3:$BK$3,U$7)/U$24</f>
        <v>107.41380698930335</v>
      </c>
    </row>
    <row r="39" spans="2:23" x14ac:dyDescent="0.2">
      <c r="B39" s="163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</row>
    <row r="40" spans="2:23" x14ac:dyDescent="0.2">
      <c r="B40" s="163" t="s">
        <v>178</v>
      </c>
      <c r="C40" s="168" t="s">
        <v>153</v>
      </c>
      <c r="D40" s="168" t="s">
        <v>172</v>
      </c>
      <c r="E40" s="177">
        <f ca="1">-SUM(OFFSET(INDEX('Cons TrioMobil | Monthly'!$B$256:$BW$256,MATCH(E$5,'Cons TrioMobil | Monthly'!$B$4:$BW$4,0)),,,,-12))/E24</f>
        <v>2796.8490064799316</v>
      </c>
      <c r="F40" s="177">
        <f ca="1">-SUM(OFFSET(INDEX('Cons TrioMobil | Monthly'!$B$256:$BW$256,MATCH(F$5,'Cons TrioMobil | Monthly'!$B$4:$BW$4,0)),,,,-12))/F24</f>
        <v>3320.9647299616959</v>
      </c>
      <c r="G40" s="177">
        <f ca="1">-SUM(OFFSET(INDEX('Cons TrioMobil | Monthly'!$B$256:$BW$256,MATCH(G$5,'Cons TrioMobil | Monthly'!$B$4:$BW$4,0)),,,,-MONTH($B$2)))/G24</f>
        <v>3320.9647299616959</v>
      </c>
      <c r="H40" s="177">
        <f ca="1">-SUM(OFFSET(INDEX('Cons TrioMobil | Monthly'!$B$256:$BW$256,MATCH(H$5,'Cons TrioMobil | Monthly'!$B$4:$BW$4,0)),,,,-MONTH($B$2)))/H24</f>
        <v>2796.8490064799316</v>
      </c>
      <c r="I40" s="178">
        <f>-SUMIFS('Cons TrioMobil | Monthly'!$B$256:$BW$256,'Cons TrioMobil | Monthly'!$B$7:$BW$7,I$8,'Cons TrioMobil | Monthly'!$B$6:$BW$6,I$7)/I24</f>
        <v>1731.984256597384</v>
      </c>
      <c r="J40" s="178">
        <f>-SUMIFS('Cons TrioMobil | Monthly'!$B$256:$BW$256,'Cons TrioMobil | Monthly'!$B$7:$BW$7,J$8,'Cons TrioMobil | Monthly'!$B$6:$BW$6,J$7)/J24</f>
        <v>1610.6053523004275</v>
      </c>
      <c r="K40" s="178">
        <f>-SUMIFS('Cons TrioMobil | Monthly'!$B$256:$BW$256,'Cons TrioMobil | Monthly'!$B$7:$BW$7,K$8,'Cons TrioMobil | Monthly'!$B$6:$BW$6,K$7)/K24</f>
        <v>2457.0620859926107</v>
      </c>
      <c r="L40" s="178">
        <f>-SUMIFS('Cons TrioMobil | Monthly'!$B$256:$BW$256,'Cons TrioMobil | Monthly'!$B$7:$BW$7,L$8,'Cons TrioMobil | Monthly'!$B$6:$BW$6,L$7)/L24</f>
        <v>2030.0897290599203</v>
      </c>
      <c r="M40" s="178">
        <f>-SUMIFS('Cons TrioMobil | Monthly'!$B$256:$BW$256,'Cons TrioMobil | Monthly'!$B$7:$BW$7,M$8,'Cons TrioMobil | Monthly'!$B$6:$BW$6,M$7)/M24</f>
        <v>2318.8594050916804</v>
      </c>
      <c r="N40" s="178">
        <f>-SUMIFS('Cons TrioMobil | Monthly'!$B$256:$BW$256,'Cons TrioMobil | Monthly'!$B$7:$BW$7,N$8,'Cons TrioMobil | Monthly'!$B$6:$BW$6,N$7)/N24</f>
        <v>2685.9126500496109</v>
      </c>
      <c r="O40" s="178">
        <f>-SUMIFS('Cons TrioMobil | Monthly'!$B$256:$BW$256,'Cons TrioMobil | Monthly'!$B$7:$BW$7,O$8,'Cons TrioMobil | Monthly'!$B$6:$BW$6,O$7)/O24</f>
        <v>3087.3225490647778</v>
      </c>
      <c r="P40" s="178">
        <f>-SUMIFS('Cons TrioMobil | Monthly'!$B$256:$BW$256,'Cons TrioMobil | Monthly'!$B$7:$BW$7,P$8,'Cons TrioMobil | Monthly'!$B$6:$BW$6,P$7)/P24</f>
        <v>2761.6699096772486</v>
      </c>
      <c r="Q40" s="178">
        <f>-SUMIFS('Cons TrioMobil | Monthly'!$B$256:$BW$256,'Cons TrioMobil | Monthly'!$B$7:$BW$7,Q$8,'Cons TrioMobil | Monthly'!$B$6:$BW$6,Q$7)/Q24</f>
        <v>2690.9660712725154</v>
      </c>
      <c r="R40" s="178">
        <f>-SUMIFS('Cons TrioMobil | Monthly'!$B$256:$BW$256,'Cons TrioMobil | Monthly'!$B$7:$BW$7,R$8,'Cons TrioMobil | Monthly'!$B$6:$BW$6,R$7)/R24</f>
        <v>3252.14657777308</v>
      </c>
      <c r="S40" s="178">
        <f>-SUMIFS('Cons TrioMobil | Monthly'!$B$256:$BW$256,'Cons TrioMobil | Monthly'!$B$7:$BW$7,S$8,'Cons TrioMobil | Monthly'!$B$6:$BW$6,S$7)/S24</f>
        <v>3186.1828345201261</v>
      </c>
      <c r="T40" s="178">
        <f>-SUMIFS('Cons TrioMobil | Monthly'!$B$256:$BW$256,'Cons TrioMobil | Monthly'!$B$7:$BW$7,T$8,'Cons TrioMobil | Monthly'!$B$6:$BW$6,T$7)/T24</f>
        <v>2995.2653324136577</v>
      </c>
      <c r="U40" s="178">
        <f>-SUMIFS('Cons TrioMobil | Monthly'!$B$256:$BW$256,'Cons TrioMobil | Monthly'!$B$7:$BW$7,U$8,'Cons TrioMobil | Monthly'!$B$6:$BW$6,U$7)/U24</f>
        <v>3848.2081429730833</v>
      </c>
      <c r="W40" s="177">
        <f ca="1">-SUM(OFFSET(INDEX('Cons TrioMobil | Monthly'!$B$256:$BW$256,MATCH(W$5,'Cons TrioMobil | Monthly'!$B$4:$BW$4,0)),,,,-12))/W24</f>
        <v>2085.083912899674</v>
      </c>
    </row>
    <row r="41" spans="2:23" x14ac:dyDescent="0.2">
      <c r="B41" s="163" t="s">
        <v>179</v>
      </c>
      <c r="C41" s="168" t="s">
        <v>161</v>
      </c>
      <c r="D41" s="168" t="s">
        <v>172</v>
      </c>
      <c r="E41" s="189">
        <f ca="1">IFERROR(E40/E38,0)</f>
        <v>46.935461887967897</v>
      </c>
      <c r="F41" s="189">
        <f t="shared" ref="F41:P41" ca="1" si="22">IFERROR(F40/F38,0)</f>
        <v>31.478901333196287</v>
      </c>
      <c r="G41" s="189">
        <f t="shared" ca="1" si="22"/>
        <v>31.478901333196287</v>
      </c>
      <c r="H41" s="189">
        <f t="shared" ca="1" si="22"/>
        <v>46.935461887967897</v>
      </c>
      <c r="I41" s="189">
        <f t="shared" si="22"/>
        <v>43.554251646512199</v>
      </c>
      <c r="J41" s="189">
        <f t="shared" si="22"/>
        <v>34.867296012735636</v>
      </c>
      <c r="K41" s="189">
        <f t="shared" si="22"/>
        <v>31.074413723083445</v>
      </c>
      <c r="L41" s="189">
        <f t="shared" si="22"/>
        <v>17.641401921867391</v>
      </c>
      <c r="M41" s="189">
        <f t="shared" si="22"/>
        <v>60.315711971577379</v>
      </c>
      <c r="N41" s="189">
        <f t="shared" si="22"/>
        <v>52.871566472443114</v>
      </c>
      <c r="O41" s="189">
        <f t="shared" si="22"/>
        <v>42.244890776924471</v>
      </c>
      <c r="P41" s="189">
        <f t="shared" si="22"/>
        <v>72.857595594348183</v>
      </c>
      <c r="Q41" s="189">
        <f>IFERROR(Q40/Q38,0)</f>
        <v>35.314329496807886</v>
      </c>
      <c r="R41" s="189">
        <f>IFERROR(R40/R38,0)</f>
        <v>20.596690460802019</v>
      </c>
      <c r="S41" s="189">
        <f>IFERROR(S40/S38,0)</f>
        <v>36.623447862675498</v>
      </c>
      <c r="T41" s="189">
        <f>IFERROR(T40/T38,0)</f>
        <v>38.964285975403463</v>
      </c>
      <c r="U41" s="189">
        <f>IFERROR(U40/U38,0)</f>
        <v>35.826010182809192</v>
      </c>
    </row>
    <row r="42" spans="2:23" x14ac:dyDescent="0.2">
      <c r="B42" s="163" t="s">
        <v>180</v>
      </c>
      <c r="C42" s="168" t="s">
        <v>120</v>
      </c>
      <c r="D42" s="168" t="s">
        <v>172</v>
      </c>
      <c r="E42" s="190">
        <f>'Cons TrioMobil | Yearly'!G20</f>
        <v>0.77942404848527902</v>
      </c>
      <c r="F42" s="190">
        <f>'Cons TrioMobil | Monthly'!BX24</f>
        <v>0.75533729119445414</v>
      </c>
      <c r="G42" s="190">
        <f>'Cons TrioMobil | Monthly'!BY24</f>
        <v>0.75533729119445414</v>
      </c>
      <c r="H42" s="190">
        <f>'Cons TrioMobil | Monthly'!CA24</f>
        <v>0.77942404848527902</v>
      </c>
      <c r="I42" s="190">
        <f>'Cons TrioMobil | Quarterly'!L22</f>
        <v>0.70503209414653212</v>
      </c>
      <c r="J42" s="190">
        <f>'Cons TrioMobil | Quarterly'!M22</f>
        <v>0.72722508174299583</v>
      </c>
      <c r="K42" s="190">
        <f>'Cons TrioMobil | Quarterly'!N22</f>
        <v>0.74024897866436024</v>
      </c>
      <c r="L42" s="190">
        <f>'Cons TrioMobil | Quarterly'!O22</f>
        <v>0.73845894488007313</v>
      </c>
      <c r="M42" s="190">
        <f>'Cons TrioMobil | Quarterly'!P22</f>
        <v>0.74516006075889096</v>
      </c>
      <c r="N42" s="190">
        <f>'Cons TrioMobil | Quarterly'!Q22</f>
        <v>0.77344088964120694</v>
      </c>
      <c r="O42" s="190">
        <f>'Cons TrioMobil | Quarterly'!R22</f>
        <v>0.76246789130448644</v>
      </c>
      <c r="P42" s="190">
        <f>'Cons TrioMobil | Quarterly'!S22</f>
        <v>0.77162307142520536</v>
      </c>
      <c r="Q42" s="190">
        <f>'Cons TrioMobil | Quarterly'!T22</f>
        <v>0.78105013669049972</v>
      </c>
      <c r="R42" s="190">
        <f>'Cons TrioMobil | Quarterly'!U22</f>
        <v>0.77516292685259292</v>
      </c>
      <c r="S42" s="190">
        <f>'Cons TrioMobil | Quarterly'!V22</f>
        <v>0.78758873120694151</v>
      </c>
      <c r="T42" s="190">
        <f>'Cons TrioMobil | Quarterly'!W22</f>
        <v>0.77081621506541209</v>
      </c>
      <c r="U42" s="190">
        <f>'Cons TrioMobil | Quarterly'!X22</f>
        <v>0.75525651321188148</v>
      </c>
    </row>
    <row r="43" spans="2:23" x14ac:dyDescent="0.2">
      <c r="B43" s="163"/>
      <c r="E43" s="163"/>
      <c r="F43" s="163"/>
      <c r="G43" s="163"/>
      <c r="H43" s="163"/>
    </row>
    <row r="44" spans="2:23" x14ac:dyDescent="0.2">
      <c r="B44" s="191" t="s">
        <v>181</v>
      </c>
      <c r="C44" s="192" t="s">
        <v>120</v>
      </c>
      <c r="D44" s="192" t="s">
        <v>182</v>
      </c>
      <c r="E44" s="193">
        <f>SUM('MRR Schedule Summary'!AM8:AX11)/'MRR Schedule Summary'!AL12+1</f>
        <v>1.3671056977056177</v>
      </c>
      <c r="F44" s="193">
        <f>SUM('MRR Schedule Summary'!AY8:BJ11)/'MRR Schedule Summary'!AX12+1</f>
        <v>1.0407438287871147</v>
      </c>
      <c r="G44" s="193">
        <f>SUM('MRR Schedule Summary'!AY8:BJ11)/'MRR Schedule Summary'!AX12+1</f>
        <v>1.0407438287871147</v>
      </c>
      <c r="H44" s="193">
        <f>SUM('MRR Schedule Summary'!AM8:AX11)/'MRR Schedule Summary'!AL12+1</f>
        <v>1.3671056977056177</v>
      </c>
      <c r="I44" s="194">
        <f>(+SUMIFS('MRR Schedule Summary'!$B$8:$BK$8,'MRR Schedule Summary'!$B$4:$BK$4,I$8,'MRR Schedule Summary'!$B$3:$BK$3,I$7)+SUMIFS('MRR Schedule Summary'!$B$9:$BK$9,'MRR Schedule Summary'!$B$4:$BK$4,I$8,'MRR Schedule Summary'!$B$3:$BK$3,I$7)+SUMIFS('MRR Schedule Summary'!$B$10:$BK$10,'MRR Schedule Summary'!$B$4:$BK$4,I$8,'MRR Schedule Summary'!$B$3:$BK$3,I$7)+SUMIFS('MRR Schedule Summary'!$B$11:$BK$11,'MRR Schedule Summary'!$B$4:$BK$4,I$8,'MRR Schedule Summary'!$B$3:$BK$3,I$7))/SUMIFS('MRR Schedule Summary'!$B$12:$BK$12,'MRR Schedule Summary'!$B$5:$BK$5,EDATE(I$5,-3))+1</f>
        <v>1.0095190467413129</v>
      </c>
      <c r="J44" s="194">
        <f>(+SUMIFS('MRR Schedule Summary'!$B$8:$BK$8,'MRR Schedule Summary'!$B$4:$BK$4,J$8,'MRR Schedule Summary'!$B$3:$BK$3,J$7)+SUMIFS('MRR Schedule Summary'!$B$9:$BK$9,'MRR Schedule Summary'!$B$4:$BK$4,J$8,'MRR Schedule Summary'!$B$3:$BK$3,J$7)+SUMIFS('MRR Schedule Summary'!$B$10:$BK$10,'MRR Schedule Summary'!$B$4:$BK$4,J$8,'MRR Schedule Summary'!$B$3:$BK$3,J$7)+SUMIFS('MRR Schedule Summary'!$B$11:$BK$11,'MRR Schedule Summary'!$B$4:$BK$4,J$8,'MRR Schedule Summary'!$B$3:$BK$3,J$7))/SUMIFS('MRR Schedule Summary'!$B$12:$BK$12,'MRR Schedule Summary'!$B$5:$BK$5,EDATE(J$5,-3))+1</f>
        <v>0.99316584472575642</v>
      </c>
      <c r="K44" s="194">
        <f>(+SUMIFS('MRR Schedule Summary'!$B$8:$BK$8,'MRR Schedule Summary'!$B$4:$BK$4,K$8,'MRR Schedule Summary'!$B$3:$BK$3,K$7)+SUMIFS('MRR Schedule Summary'!$B$9:$BK$9,'MRR Schedule Summary'!$B$4:$BK$4,K$8,'MRR Schedule Summary'!$B$3:$BK$3,K$7)+SUMIFS('MRR Schedule Summary'!$B$10:$BK$10,'MRR Schedule Summary'!$B$4:$BK$4,K$8,'MRR Schedule Summary'!$B$3:$BK$3,K$7)+SUMIFS('MRR Schedule Summary'!$B$11:$BK$11,'MRR Schedule Summary'!$B$4:$BK$4,K$8,'MRR Schedule Summary'!$B$3:$BK$3,K$7))/SUMIFS('MRR Schedule Summary'!$B$12:$BK$12,'MRR Schedule Summary'!$B$5:$BK$5,EDATE(K$5,-3))+1</f>
        <v>1.0494870266401657</v>
      </c>
      <c r="L44" s="194">
        <f>(+SUMIFS('MRR Schedule Summary'!$B$8:$BK$8,'MRR Schedule Summary'!$B$4:$BK$4,L$8,'MRR Schedule Summary'!$B$3:$BK$3,L$7)+SUMIFS('MRR Schedule Summary'!$B$9:$BK$9,'MRR Schedule Summary'!$B$4:$BK$4,L$8,'MRR Schedule Summary'!$B$3:$BK$3,L$7)+SUMIFS('MRR Schedule Summary'!$B$10:$BK$10,'MRR Schedule Summary'!$B$4:$BK$4,L$8,'MRR Schedule Summary'!$B$3:$BK$3,L$7)+SUMIFS('MRR Schedule Summary'!$B$11:$BK$11,'MRR Schedule Summary'!$B$4:$BK$4,L$8,'MRR Schedule Summary'!$B$3:$BK$3,L$7))/SUMIFS('MRR Schedule Summary'!$B$12:$BK$12,'MRR Schedule Summary'!$B$5:$BK$5,EDATE(L$5,-3))+1</f>
        <v>1.0365620054500246</v>
      </c>
      <c r="M44" s="194">
        <f>(+SUMIFS('MRR Schedule Summary'!$B$8:$BK$8,'MRR Schedule Summary'!$B$4:$BK$4,M$8,'MRR Schedule Summary'!$B$3:$BK$3,M$7)+SUMIFS('MRR Schedule Summary'!$B$9:$BK$9,'MRR Schedule Summary'!$B$4:$BK$4,M$8,'MRR Schedule Summary'!$B$3:$BK$3,M$7)+SUMIFS('MRR Schedule Summary'!$B$10:$BK$10,'MRR Schedule Summary'!$B$4:$BK$4,M$8,'MRR Schedule Summary'!$B$3:$BK$3,M$7)+SUMIFS('MRR Schedule Summary'!$B$11:$BK$11,'MRR Schedule Summary'!$B$4:$BK$4,M$8,'MRR Schedule Summary'!$B$3:$BK$3,M$7))/SUMIFS('MRR Schedule Summary'!$B$12:$BK$12,'MRR Schedule Summary'!$B$5:$BK$5,EDATE(M$5,-3))+1</f>
        <v>1.1070491851386517</v>
      </c>
      <c r="N44" s="194">
        <f>(+SUMIFS('MRR Schedule Summary'!$B$8:$BK$8,'MRR Schedule Summary'!$B$4:$BK$4,N$8,'MRR Schedule Summary'!$B$3:$BK$3,N$7)+SUMIFS('MRR Schedule Summary'!$B$9:$BK$9,'MRR Schedule Summary'!$B$4:$BK$4,N$8,'MRR Schedule Summary'!$B$3:$BK$3,N$7)+SUMIFS('MRR Schedule Summary'!$B$10:$BK$10,'MRR Schedule Summary'!$B$4:$BK$4,N$8,'MRR Schedule Summary'!$B$3:$BK$3,N$7)+SUMIFS('MRR Schedule Summary'!$B$11:$BK$11,'MRR Schedule Summary'!$B$4:$BK$4,N$8,'MRR Schedule Summary'!$B$3:$BK$3,N$7))/SUMIFS('MRR Schedule Summary'!$B$12:$BK$12,'MRR Schedule Summary'!$B$5:$BK$5,EDATE(N$5,-3))+1</f>
        <v>1.0897191184053607</v>
      </c>
      <c r="O44" s="194">
        <f>(+SUMIFS('MRR Schedule Summary'!$B$8:$BK$8,'MRR Schedule Summary'!$B$4:$BK$4,O$8,'MRR Schedule Summary'!$B$3:$BK$3,O$7)+SUMIFS('MRR Schedule Summary'!$B$9:$BK$9,'MRR Schedule Summary'!$B$4:$BK$4,O$8,'MRR Schedule Summary'!$B$3:$BK$3,O$7)+SUMIFS('MRR Schedule Summary'!$B$10:$BK$10,'MRR Schedule Summary'!$B$4:$BK$4,O$8,'MRR Schedule Summary'!$B$3:$BK$3,O$7)+SUMIFS('MRR Schedule Summary'!$B$11:$BK$11,'MRR Schedule Summary'!$B$4:$BK$4,O$8,'MRR Schedule Summary'!$B$3:$BK$3,O$7))/SUMIFS('MRR Schedule Summary'!$B$12:$BK$12,'MRR Schedule Summary'!$B$5:$BK$5,EDATE(O$5,-3))+1</f>
        <v>1.0855987565729626</v>
      </c>
      <c r="P44" s="194">
        <f>(+SUMIFS('MRR Schedule Summary'!$B$8:$BK$8,'MRR Schedule Summary'!$B$4:$BK$4,P$8,'MRR Schedule Summary'!$B$3:$BK$3,P$7)+SUMIFS('MRR Schedule Summary'!$B$9:$BK$9,'MRR Schedule Summary'!$B$4:$BK$4,P$8,'MRR Schedule Summary'!$B$3:$BK$3,P$7)+SUMIFS('MRR Schedule Summary'!$B$10:$BK$10,'MRR Schedule Summary'!$B$4:$BK$4,P$8,'MRR Schedule Summary'!$B$3:$BK$3,P$7)+SUMIFS('MRR Schedule Summary'!$B$11:$BK$11,'MRR Schedule Summary'!$B$4:$BK$4,P$8,'MRR Schedule Summary'!$B$3:$BK$3,P$7))/SUMIFS('MRR Schedule Summary'!$B$12:$BK$12,'MRR Schedule Summary'!$B$5:$BK$5,EDATE(P$5,-3))+1</f>
        <v>1.0851591316589932</v>
      </c>
      <c r="Q44" s="194">
        <f>(+SUMIFS('MRR Schedule Summary'!$B$8:$BK$8,'MRR Schedule Summary'!$B$4:$BK$4,Q$8,'MRR Schedule Summary'!$B$3:$BK$3,Q$7)+SUMIFS('MRR Schedule Summary'!$B$9:$BK$9,'MRR Schedule Summary'!$B$4:$BK$4,Q$8,'MRR Schedule Summary'!$B$3:$BK$3,Q$7)+SUMIFS('MRR Schedule Summary'!$B$10:$BK$10,'MRR Schedule Summary'!$B$4:$BK$4,Q$8,'MRR Schedule Summary'!$B$3:$BK$3,Q$7)+SUMIFS('MRR Schedule Summary'!$B$11:$BK$11,'MRR Schedule Summary'!$B$4:$BK$4,Q$8,'MRR Schedule Summary'!$B$3:$BK$3,Q$7))/SUMIFS('MRR Schedule Summary'!$B$12:$BK$12,'MRR Schedule Summary'!$B$5:$BK$5,EDATE(Q$5,-3))+1</f>
        <v>1.0445751812723041</v>
      </c>
      <c r="R44" s="194">
        <f>(+SUMIFS('MRR Schedule Summary'!$B$8:$BK$8,'MRR Schedule Summary'!$B$4:$BK$4,R$8,'MRR Schedule Summary'!$B$3:$BK$3,R$7)+SUMIFS('MRR Schedule Summary'!$B$9:$BK$9,'MRR Schedule Summary'!$B$4:$BK$4,R$8,'MRR Schedule Summary'!$B$3:$BK$3,R$7)+SUMIFS('MRR Schedule Summary'!$B$10:$BK$10,'MRR Schedule Summary'!$B$4:$BK$4,R$8,'MRR Schedule Summary'!$B$3:$BK$3,R$7)+SUMIFS('MRR Schedule Summary'!$B$11:$BK$11,'MRR Schedule Summary'!$B$4:$BK$4,R$8,'MRR Schedule Summary'!$B$3:$BK$3,R$7))/SUMIFS('MRR Schedule Summary'!$B$12:$BK$12,'MRR Schedule Summary'!$B$5:$BK$5,EDATE(R$5,-3))+1</f>
        <v>1.0264815697589789</v>
      </c>
      <c r="S44" s="194">
        <f>(+SUMIFS('MRR Schedule Summary'!$B$8:$BK$8,'MRR Schedule Summary'!$B$4:$BK$4,S$8,'MRR Schedule Summary'!$B$3:$BK$3,S$7)+SUMIFS('MRR Schedule Summary'!$B$9:$BK$9,'MRR Schedule Summary'!$B$4:$BK$4,S$8,'MRR Schedule Summary'!$B$3:$BK$3,S$7)+SUMIFS('MRR Schedule Summary'!$B$10:$BK$10,'MRR Schedule Summary'!$B$4:$BK$4,S$8,'MRR Schedule Summary'!$B$3:$BK$3,S$7)+SUMIFS('MRR Schedule Summary'!$B$11:$BK$11,'MRR Schedule Summary'!$B$4:$BK$4,S$8,'MRR Schedule Summary'!$B$3:$BK$3,S$7))/SUMIFS('MRR Schedule Summary'!$B$12:$BK$12,'MRR Schedule Summary'!$B$5:$BK$5,EDATE(S$5,-3))+1</f>
        <v>1.0142434975996106</v>
      </c>
      <c r="T44" s="194">
        <f>(+SUMIFS('MRR Schedule Summary'!$B$8:$BK$8,'MRR Schedule Summary'!$B$4:$BK$4,T$8,'MRR Schedule Summary'!$B$3:$BK$3,T$7)+SUMIFS('MRR Schedule Summary'!$B$9:$BK$9,'MRR Schedule Summary'!$B$4:$BK$4,T$8,'MRR Schedule Summary'!$B$3:$BK$3,T$7)+SUMIFS('MRR Schedule Summary'!$B$10:$BK$10,'MRR Schedule Summary'!$B$4:$BK$4,T$8,'MRR Schedule Summary'!$B$3:$BK$3,T$7)+SUMIFS('MRR Schedule Summary'!$B$11:$BK$11,'MRR Schedule Summary'!$B$4:$BK$4,T$8,'MRR Schedule Summary'!$B$3:$BK$3,T$7))/SUMIFS('MRR Schedule Summary'!$B$12:$BK$12,'MRR Schedule Summary'!$B$5:$BK$5,EDATE(T$5,-3))+1</f>
        <v>0.99879779712747541</v>
      </c>
      <c r="U44" s="194">
        <f>(+SUMIFS('MRR Schedule Summary'!$B$8:$BK$8,'MRR Schedule Summary'!$B$4:$BK$4,U$8,'MRR Schedule Summary'!$B$3:$BK$3,U$7)+SUMIFS('MRR Schedule Summary'!$B$9:$BK$9,'MRR Schedule Summary'!$B$4:$BK$4,U$8,'MRR Schedule Summary'!$B$3:$BK$3,U$7)+SUMIFS('MRR Schedule Summary'!$B$10:$BK$10,'MRR Schedule Summary'!$B$4:$BK$4,U$8,'MRR Schedule Summary'!$B$3:$BK$3,U$7)+SUMIFS('MRR Schedule Summary'!$B$11:$BK$11,'MRR Schedule Summary'!$B$4:$BK$4,U$8,'MRR Schedule Summary'!$B$3:$BK$3,U$7))/SUMIFS('MRR Schedule Summary'!$B$12:$BK$12,'MRR Schedule Summary'!$B$5:$BK$5,EDATE(U$5,-3))+1</f>
        <v>0.99950957202673085</v>
      </c>
    </row>
    <row r="45" spans="2:23" x14ac:dyDescent="0.2">
      <c r="B45" s="191" t="s">
        <v>183</v>
      </c>
      <c r="C45" s="192" t="s">
        <v>120</v>
      </c>
      <c r="D45" s="192" t="s">
        <v>182</v>
      </c>
      <c r="E45" s="193">
        <f>SUM('MRR Schedule Summary'!AM27:AX30)/'MRR Schedule Summary'!AL31+1</f>
        <v>1.1342742986940311</v>
      </c>
      <c r="F45" s="193">
        <f>SUM('MRR Schedule Summary'!AY27:BJ30)/'MRR Schedule Summary'!AX31+1</f>
        <v>1.1328481642204105</v>
      </c>
      <c r="G45" s="193">
        <f>SUM('MRR Schedule Summary'!AY27:BJ30)/'MRR Schedule Summary'!AX31+1</f>
        <v>1.1328481642204105</v>
      </c>
      <c r="H45" s="193">
        <f>SUM('MRR Schedule Summary'!AM27:AX30)/'MRR Schedule Summary'!AL31+1</f>
        <v>1.1342742986940311</v>
      </c>
      <c r="I45" s="194">
        <f>(+SUMIFS('MRR Schedule Summary'!$B$27:$BK$27,'MRR Schedule Summary'!$B$4:$BK$4,I$8,'MRR Schedule Summary'!$B$3:$BK$3,I$7)+SUMIFS('MRR Schedule Summary'!$B$28:$BK$28,'MRR Schedule Summary'!$B$4:$BK$4,I$8,'MRR Schedule Summary'!$B$3:$BK$3,I$7)+SUMIFS('MRR Schedule Summary'!$B$29:$BK$29,'MRR Schedule Summary'!$B$4:$BK$4,I$8,'MRR Schedule Summary'!$B$3:$BK$3,I$7)+SUMIFS('MRR Schedule Summary'!$B$30:$BK$30,'MRR Schedule Summary'!$B$4:$BK$4,I$8,'MRR Schedule Summary'!$B$3:$BK$3,I$7))/SUMIFS('MRR Schedule Summary'!$B$31:$BK$31,'MRR Schedule Summary'!$B$5:$BK$5,EDATE(I$5,-3))+1</f>
        <v>1.0965501970100815</v>
      </c>
      <c r="J45" s="194">
        <f>(+SUMIFS('MRR Schedule Summary'!$B$27:$BK$27,'MRR Schedule Summary'!$B$4:$BK$4,J$8,'MRR Schedule Summary'!$B$3:$BK$3,J$7)+SUMIFS('MRR Schedule Summary'!$B$28:$BK$28,'MRR Schedule Summary'!$B$4:$BK$4,J$8,'MRR Schedule Summary'!$B$3:$BK$3,J$7)+SUMIFS('MRR Schedule Summary'!$B$29:$BK$29,'MRR Schedule Summary'!$B$4:$BK$4,J$8,'MRR Schedule Summary'!$B$3:$BK$3,J$7)+SUMIFS('MRR Schedule Summary'!$B$30:$BK$30,'MRR Schedule Summary'!$B$4:$BK$4,J$8,'MRR Schedule Summary'!$B$3:$BK$3,J$7))/SUMIFS('MRR Schedule Summary'!$B$31:$BK$31,'MRR Schedule Summary'!$B$5:$BK$5,EDATE(J$5,-3))+1</f>
        <v>1.0160748342742334</v>
      </c>
      <c r="K45" s="194">
        <f>(+SUMIFS('MRR Schedule Summary'!$B$27:$BK$27,'MRR Schedule Summary'!$B$4:$BK$4,K$8,'MRR Schedule Summary'!$B$3:$BK$3,K$7)+SUMIFS('MRR Schedule Summary'!$B$28:$BK$28,'MRR Schedule Summary'!$B$4:$BK$4,K$8,'MRR Schedule Summary'!$B$3:$BK$3,K$7)+SUMIFS('MRR Schedule Summary'!$B$29:$BK$29,'MRR Schedule Summary'!$B$4:$BK$4,K$8,'MRR Schedule Summary'!$B$3:$BK$3,K$7)+SUMIFS('MRR Schedule Summary'!$B$30:$BK$30,'MRR Schedule Summary'!$B$4:$BK$4,K$8,'MRR Schedule Summary'!$B$3:$BK$3,K$7))/SUMIFS('MRR Schedule Summary'!$B$31:$BK$31,'MRR Schedule Summary'!$B$5:$BK$5,EDATE(K$5,-3))+1</f>
        <v>1.0211099192840365</v>
      </c>
      <c r="L45" s="194">
        <f>(+SUMIFS('MRR Schedule Summary'!$B$27:$BK$27,'MRR Schedule Summary'!$B$4:$BK$4,L$8,'MRR Schedule Summary'!$B$3:$BK$3,L$7)+SUMIFS('MRR Schedule Summary'!$B$28:$BK$28,'MRR Schedule Summary'!$B$4:$BK$4,L$8,'MRR Schedule Summary'!$B$3:$BK$3,L$7)+SUMIFS('MRR Schedule Summary'!$B$29:$BK$29,'MRR Schedule Summary'!$B$4:$BK$4,L$8,'MRR Schedule Summary'!$B$3:$BK$3,L$7)+SUMIFS('MRR Schedule Summary'!$B$30:$BK$30,'MRR Schedule Summary'!$B$4:$BK$4,L$8,'MRR Schedule Summary'!$B$3:$BK$3,L$7))/SUMIFS('MRR Schedule Summary'!$B$31:$BK$31,'MRR Schedule Summary'!$B$5:$BK$5,EDATE(L$5,-3))+1</f>
        <v>1.0575490390031492</v>
      </c>
      <c r="M45" s="194">
        <f>(+SUMIFS('MRR Schedule Summary'!$B$27:$BK$27,'MRR Schedule Summary'!$B$4:$BK$4,M$8,'MRR Schedule Summary'!$B$3:$BK$3,M$7)+SUMIFS('MRR Schedule Summary'!$B$28:$BK$28,'MRR Schedule Summary'!$B$4:$BK$4,M$8,'MRR Schedule Summary'!$B$3:$BK$3,M$7)+SUMIFS('MRR Schedule Summary'!$B$29:$BK$29,'MRR Schedule Summary'!$B$4:$BK$4,M$8,'MRR Schedule Summary'!$B$3:$BK$3,M$7)+SUMIFS('MRR Schedule Summary'!$B$30:$BK$30,'MRR Schedule Summary'!$B$4:$BK$4,M$8,'MRR Schedule Summary'!$B$3:$BK$3,M$7))/SUMIFS('MRR Schedule Summary'!$B$31:$BK$31,'MRR Schedule Summary'!$B$5:$BK$5,EDATE(M$5,-3))+1</f>
        <v>1.0764152835981342</v>
      </c>
      <c r="N45" s="194">
        <f>(+SUMIFS('MRR Schedule Summary'!$B$27:$BK$27,'MRR Schedule Summary'!$B$4:$BK$4,N$8,'MRR Schedule Summary'!$B$3:$BK$3,N$7)+SUMIFS('MRR Schedule Summary'!$B$28:$BK$28,'MRR Schedule Summary'!$B$4:$BK$4,N$8,'MRR Schedule Summary'!$B$3:$BK$3,N$7)+SUMIFS('MRR Schedule Summary'!$B$29:$BK$29,'MRR Schedule Summary'!$B$4:$BK$4,N$8,'MRR Schedule Summary'!$B$3:$BK$3,N$7)+SUMIFS('MRR Schedule Summary'!$B$30:$BK$30,'MRR Schedule Summary'!$B$4:$BK$4,N$8,'MRR Schedule Summary'!$B$3:$BK$3,N$7))/SUMIFS('MRR Schedule Summary'!$B$31:$BK$31,'MRR Schedule Summary'!$B$5:$BK$5,EDATE(N$5,-3))+1</f>
        <v>1.0274175792879947</v>
      </c>
      <c r="O45" s="194">
        <f>(+SUMIFS('MRR Schedule Summary'!$B$27:$BK$27,'MRR Schedule Summary'!$B$4:$BK$4,O$8,'MRR Schedule Summary'!$B$3:$BK$3,O$7)+SUMIFS('MRR Schedule Summary'!$B$28:$BK$28,'MRR Schedule Summary'!$B$4:$BK$4,O$8,'MRR Schedule Summary'!$B$3:$BK$3,O$7)+SUMIFS('MRR Schedule Summary'!$B$29:$BK$29,'MRR Schedule Summary'!$B$4:$BK$4,O$8,'MRR Schedule Summary'!$B$3:$BK$3,O$7)+SUMIFS('MRR Schedule Summary'!$B$30:$BK$30,'MRR Schedule Summary'!$B$4:$BK$4,O$8,'MRR Schedule Summary'!$B$3:$BK$3,O$7))/SUMIFS('MRR Schedule Summary'!$B$31:$BK$31,'MRR Schedule Summary'!$B$5:$BK$5,EDATE(O$5,-3))+1</f>
        <v>1.002731709880605</v>
      </c>
      <c r="P45" s="194">
        <f>(+SUMIFS('MRR Schedule Summary'!$B$27:$BK$27,'MRR Schedule Summary'!$B$4:$BK$4,P$8,'MRR Schedule Summary'!$B$3:$BK$3,P$7)+SUMIFS('MRR Schedule Summary'!$B$28:$BK$28,'MRR Schedule Summary'!$B$4:$BK$4,P$8,'MRR Schedule Summary'!$B$3:$BK$3,P$7)+SUMIFS('MRR Schedule Summary'!$B$29:$BK$29,'MRR Schedule Summary'!$B$4:$BK$4,P$8,'MRR Schedule Summary'!$B$3:$BK$3,P$7)+SUMIFS('MRR Schedule Summary'!$B$30:$BK$30,'MRR Schedule Summary'!$B$4:$BK$4,P$8,'MRR Schedule Summary'!$B$3:$BK$3,P$7))/SUMIFS('MRR Schedule Summary'!$B$31:$BK$31,'MRR Schedule Summary'!$B$5:$BK$5,EDATE(P$5,-3))+1</f>
        <v>1.0445202609780366</v>
      </c>
      <c r="Q45" s="194">
        <f>(+SUMIFS('MRR Schedule Summary'!$B$27:$BK$27,'MRR Schedule Summary'!$B$4:$BK$4,Q$8,'MRR Schedule Summary'!$B$3:$BK$3,Q$7)+SUMIFS('MRR Schedule Summary'!$B$28:$BK$28,'MRR Schedule Summary'!$B$4:$BK$4,Q$8,'MRR Schedule Summary'!$B$3:$BK$3,Q$7)+SUMIFS('MRR Schedule Summary'!$B$29:$BK$29,'MRR Schedule Summary'!$B$4:$BK$4,Q$8,'MRR Schedule Summary'!$B$3:$BK$3,Q$7)+SUMIFS('MRR Schedule Summary'!$B$30:$BK$30,'MRR Schedule Summary'!$B$4:$BK$4,Q$8,'MRR Schedule Summary'!$B$3:$BK$3,Q$7))/SUMIFS('MRR Schedule Summary'!$B$31:$BK$31,'MRR Schedule Summary'!$B$5:$BK$5,EDATE(Q$5,-3))+1</f>
        <v>1.0434940302921958</v>
      </c>
      <c r="R45" s="194">
        <f>(+SUMIFS('MRR Schedule Summary'!$B$27:$BK$27,'MRR Schedule Summary'!$B$4:$BK$4,R$8,'MRR Schedule Summary'!$B$3:$BK$3,R$7)+SUMIFS('MRR Schedule Summary'!$B$28:$BK$28,'MRR Schedule Summary'!$B$4:$BK$4,R$8,'MRR Schedule Summary'!$B$3:$BK$3,R$7)+SUMIFS('MRR Schedule Summary'!$B$29:$BK$29,'MRR Schedule Summary'!$B$4:$BK$4,R$8,'MRR Schedule Summary'!$B$3:$BK$3,R$7)+SUMIFS('MRR Schedule Summary'!$B$30:$BK$30,'MRR Schedule Summary'!$B$4:$BK$4,R$8,'MRR Schedule Summary'!$B$3:$BK$3,R$7))/SUMIFS('MRR Schedule Summary'!$B$31:$BK$31,'MRR Schedule Summary'!$B$5:$BK$5,EDATE(R$5,-3))+1</f>
        <v>1.0115854769759967</v>
      </c>
      <c r="S45" s="194">
        <f>(+SUMIFS('MRR Schedule Summary'!$B$27:$BK$27,'MRR Schedule Summary'!$B$4:$BK$4,S$8,'MRR Schedule Summary'!$B$3:$BK$3,S$7)+SUMIFS('MRR Schedule Summary'!$B$28:$BK$28,'MRR Schedule Summary'!$B$4:$BK$4,S$8,'MRR Schedule Summary'!$B$3:$BK$3,S$7)+SUMIFS('MRR Schedule Summary'!$B$29:$BK$29,'MRR Schedule Summary'!$B$4:$BK$4,S$8,'MRR Schedule Summary'!$B$3:$BK$3,S$7)+SUMIFS('MRR Schedule Summary'!$B$30:$BK$30,'MRR Schedule Summary'!$B$4:$BK$4,S$8,'MRR Schedule Summary'!$B$3:$BK$3,S$7))/SUMIFS('MRR Schedule Summary'!$B$31:$BK$31,'MRR Schedule Summary'!$B$5:$BK$5,EDATE(S$5,-3))+1</f>
        <v>0.9836277874720083</v>
      </c>
      <c r="T45" s="194">
        <f>(+SUMIFS('MRR Schedule Summary'!$B$27:$BK$27,'MRR Schedule Summary'!$B$4:$BK$4,T$8,'MRR Schedule Summary'!$B$3:$BK$3,T$7)+SUMIFS('MRR Schedule Summary'!$B$28:$BK$28,'MRR Schedule Summary'!$B$4:$BK$4,T$8,'MRR Schedule Summary'!$B$3:$BK$3,T$7)+SUMIFS('MRR Schedule Summary'!$B$29:$BK$29,'MRR Schedule Summary'!$B$4:$BK$4,T$8,'MRR Schedule Summary'!$B$3:$BK$3,T$7)+SUMIFS('MRR Schedule Summary'!$B$30:$BK$30,'MRR Schedule Summary'!$B$4:$BK$4,T$8,'MRR Schedule Summary'!$B$3:$BK$3,T$7))/SUMIFS('MRR Schedule Summary'!$B$31:$BK$31,'MRR Schedule Summary'!$B$5:$BK$5,EDATE(T$5,-3))+1</f>
        <v>1.0452454392933503</v>
      </c>
      <c r="U45" s="194">
        <f>(+SUMIFS('MRR Schedule Summary'!$B$27:$BK$27,'MRR Schedule Summary'!$B$4:$BK$4,U$8,'MRR Schedule Summary'!$B$3:$BK$3,U$7)+SUMIFS('MRR Schedule Summary'!$B$28:$BK$28,'MRR Schedule Summary'!$B$4:$BK$4,U$8,'MRR Schedule Summary'!$B$3:$BK$3,U$7)+SUMIFS('MRR Schedule Summary'!$B$29:$BK$29,'MRR Schedule Summary'!$B$4:$BK$4,U$8,'MRR Schedule Summary'!$B$3:$BK$3,U$7)+SUMIFS('MRR Schedule Summary'!$B$30:$BK$30,'MRR Schedule Summary'!$B$4:$BK$4,U$8,'MRR Schedule Summary'!$B$3:$BK$3,U$7))/SUMIFS('MRR Schedule Summary'!$B$31:$BK$31,'MRR Schedule Summary'!$B$5:$BK$5,EDATE(U$5,-3))+1</f>
        <v>1.0661475742978956</v>
      </c>
    </row>
    <row r="46" spans="2:23" x14ac:dyDescent="0.2">
      <c r="B46" s="191" t="s">
        <v>184</v>
      </c>
      <c r="C46" s="192" t="s">
        <v>120</v>
      </c>
      <c r="D46" s="192" t="s">
        <v>182</v>
      </c>
      <c r="E46" s="193">
        <f>SUM('MRR Schedule Summary'!AM46:AX49)/'MRR Schedule Summary'!AL50+1</f>
        <v>1.2532044972160263</v>
      </c>
      <c r="F46" s="193">
        <f>SUM('MRR Schedule Summary'!AY46:BJ49)/'MRR Schedule Summary'!AX50+1</f>
        <v>1.0801799884668206</v>
      </c>
      <c r="G46" s="193">
        <f>SUM('MRR Schedule Summary'!AY46:BJ49)/'MRR Schedule Summary'!AX50+1</f>
        <v>1.0801799884668206</v>
      </c>
      <c r="H46" s="193">
        <f>SUM('MRR Schedule Summary'!AM46:AW49)/'MRR Schedule Summary'!AL50+1</f>
        <v>1.2370176477659451</v>
      </c>
      <c r="I46" s="194">
        <f>(+SUMIFS('MRR Schedule Summary'!$B$46:$BK$46,'MRR Schedule Summary'!$B$4:$BK$4,I$8,'MRR Schedule Summary'!$B$3:$BK$3,I$7)+SUMIFS('MRR Schedule Summary'!$B$47:$BK$47,'MRR Schedule Summary'!$B$4:$BK$4,I$8,'MRR Schedule Summary'!$B$3:$BK$3,I$7)+SUMIFS('MRR Schedule Summary'!$B$48:$BK$48,'MRR Schedule Summary'!$B$4:$BK$4,I$8,'MRR Schedule Summary'!$B$3:$BK$3,I$7)+SUMIFS('MRR Schedule Summary'!$B$49:$BK$49,'MRR Schedule Summary'!$B$4:$BK$4,I$8,'MRR Schedule Summary'!$B$3:$BK$3,I$7))/SUMIFS('MRR Schedule Summary'!$B$50:$BK$50,'MRR Schedule Summary'!$B$5:$BK$5,EDATE(I$5,-3))+1</f>
        <v>1.0451593340495318</v>
      </c>
      <c r="J46" s="194">
        <f>(+SUMIFS('MRR Schedule Summary'!$B$46:$BK$46,'MRR Schedule Summary'!$B$4:$BK$4,J$8,'MRR Schedule Summary'!$B$3:$BK$3,J$7)+SUMIFS('MRR Schedule Summary'!$B$47:$BK$47,'MRR Schedule Summary'!$B$4:$BK$4,J$8,'MRR Schedule Summary'!$B$3:$BK$3,J$7)+SUMIFS('MRR Schedule Summary'!$B$48:$BK$48,'MRR Schedule Summary'!$B$4:$BK$4,J$8,'MRR Schedule Summary'!$B$3:$BK$3,J$7)+SUMIFS('MRR Schedule Summary'!$B$49:$BK$49,'MRR Schedule Summary'!$B$4:$BK$4,J$8,'MRR Schedule Summary'!$B$3:$BK$3,J$7))/SUMIFS('MRR Schedule Summary'!$B$50:$BK$50,'MRR Schedule Summary'!$B$5:$BK$5,EDATE(J$5,-3))+1</f>
        <v>1.0031834421694832</v>
      </c>
      <c r="K46" s="194">
        <f>(+SUMIFS('MRR Schedule Summary'!$B$46:$BK$46,'MRR Schedule Summary'!$B$4:$BK$4,K$8,'MRR Schedule Summary'!$B$3:$BK$3,K$7)+SUMIFS('MRR Schedule Summary'!$B$47:$BK$47,'MRR Schedule Summary'!$B$4:$BK$4,K$8,'MRR Schedule Summary'!$B$3:$BK$3,K$7)+SUMIFS('MRR Schedule Summary'!$B$48:$BK$48,'MRR Schedule Summary'!$B$4:$BK$4,K$8,'MRR Schedule Summary'!$B$3:$BK$3,K$7)+SUMIFS('MRR Schedule Summary'!$B$49:$BK$49,'MRR Schedule Summary'!$B$4:$BK$4,K$8,'MRR Schedule Summary'!$B$3:$BK$3,K$7))/SUMIFS('MRR Schedule Summary'!$B$50:$BK$50,'MRR Schedule Summary'!$B$5:$BK$5,EDATE(K$5,-3))+1</f>
        <v>1.0373233042952315</v>
      </c>
      <c r="L46" s="194">
        <f>(+SUMIFS('MRR Schedule Summary'!$B$46:$BK$46,'MRR Schedule Summary'!$B$4:$BK$4,L$8,'MRR Schedule Summary'!$B$3:$BK$3,L$7)+SUMIFS('MRR Schedule Summary'!$B$47:$BK$47,'MRR Schedule Summary'!$B$4:$BK$4,L$8,'MRR Schedule Summary'!$B$3:$BK$3,L$7)+SUMIFS('MRR Schedule Summary'!$B$48:$BK$48,'MRR Schedule Summary'!$B$4:$BK$4,L$8,'MRR Schedule Summary'!$B$3:$BK$3,L$7)+SUMIFS('MRR Schedule Summary'!$B$49:$BK$49,'MRR Schedule Summary'!$B$4:$BK$4,L$8,'MRR Schedule Summary'!$B$3:$BK$3,L$7))/SUMIFS('MRR Schedule Summary'!$B$50:$BK$50,'MRR Schedule Summary'!$B$5:$BK$5,EDATE(L$5,-3))+1</f>
        <v>1.0459575996710098</v>
      </c>
      <c r="M46" s="194">
        <f>(+SUMIFS('MRR Schedule Summary'!$B$46:$BK$46,'MRR Schedule Summary'!$B$4:$BK$4,M$8,'MRR Schedule Summary'!$B$3:$BK$3,M$7)+SUMIFS('MRR Schedule Summary'!$B$47:$BK$47,'MRR Schedule Summary'!$B$4:$BK$4,M$8,'MRR Schedule Summary'!$B$3:$BK$3,M$7)+SUMIFS('MRR Schedule Summary'!$B$48:$BK$48,'MRR Schedule Summary'!$B$4:$BK$4,M$8,'MRR Schedule Summary'!$B$3:$BK$3,M$7)+SUMIFS('MRR Schedule Summary'!$B$49:$BK$49,'MRR Schedule Summary'!$B$4:$BK$4,M$8,'MRR Schedule Summary'!$B$3:$BK$3,M$7))/SUMIFS('MRR Schedule Summary'!$B$50:$BK$50,'MRR Schedule Summary'!$B$5:$BK$5,EDATE(M$5,-3))+1</f>
        <v>1.091927643527004</v>
      </c>
      <c r="N46" s="194">
        <f>(+SUMIFS('MRR Schedule Summary'!$B$46:$BK$46,'MRR Schedule Summary'!$B$4:$BK$4,N$8,'MRR Schedule Summary'!$B$3:$BK$3,N$7)+SUMIFS('MRR Schedule Summary'!$B$47:$BK$47,'MRR Schedule Summary'!$B$4:$BK$4,N$8,'MRR Schedule Summary'!$B$3:$BK$3,N$7)+SUMIFS('MRR Schedule Summary'!$B$48:$BK$48,'MRR Schedule Summary'!$B$4:$BK$4,N$8,'MRR Schedule Summary'!$B$3:$BK$3,N$7)+SUMIFS('MRR Schedule Summary'!$B$49:$BK$49,'MRR Schedule Summary'!$B$4:$BK$4,N$8,'MRR Schedule Summary'!$B$3:$BK$3,N$7))/SUMIFS('MRR Schedule Summary'!$B$50:$BK$50,'MRR Schedule Summary'!$B$5:$BK$5,EDATE(N$5,-3))+1</f>
        <v>1.0592411840376508</v>
      </c>
      <c r="O46" s="194">
        <f>(+SUMIFS('MRR Schedule Summary'!$B$46:$BK$46,'MRR Schedule Summary'!$B$4:$BK$4,O$8,'MRR Schedule Summary'!$B$3:$BK$3,O$7)+SUMIFS('MRR Schedule Summary'!$B$47:$BK$47,'MRR Schedule Summary'!$B$4:$BK$4,O$8,'MRR Schedule Summary'!$B$3:$BK$3,O$7)+SUMIFS('MRR Schedule Summary'!$B$48:$BK$48,'MRR Schedule Summary'!$B$4:$BK$4,O$8,'MRR Schedule Summary'!$B$3:$BK$3,O$7)+SUMIFS('MRR Schedule Summary'!$B$49:$BK$49,'MRR Schedule Summary'!$B$4:$BK$4,O$8,'MRR Schedule Summary'!$B$3:$BK$3,O$7))/SUMIFS('MRR Schedule Summary'!$B$50:$BK$50,'MRR Schedule Summary'!$B$5:$BK$5,EDATE(O$5,-3))+1</f>
        <v>1.0470077250223784</v>
      </c>
      <c r="P46" s="194">
        <f>(+SUMIFS('MRR Schedule Summary'!$B$46:$BK$46,'MRR Schedule Summary'!$B$4:$BK$4,P$8,'MRR Schedule Summary'!$B$3:$BK$3,P$7)+SUMIFS('MRR Schedule Summary'!$B$47:$BK$47,'MRR Schedule Summary'!$B$4:$BK$4,P$8,'MRR Schedule Summary'!$B$3:$BK$3,P$7)+SUMIFS('MRR Schedule Summary'!$B$48:$BK$48,'MRR Schedule Summary'!$B$4:$BK$4,P$8,'MRR Schedule Summary'!$B$3:$BK$3,P$7)+SUMIFS('MRR Schedule Summary'!$B$49:$BK$49,'MRR Schedule Summary'!$B$4:$BK$4,P$8,'MRR Schedule Summary'!$B$3:$BK$3,P$7))/SUMIFS('MRR Schedule Summary'!$B$50:$BK$50,'MRR Schedule Summary'!$B$5:$BK$5,EDATE(P$5,-3))+1</f>
        <v>1.0667521489428409</v>
      </c>
      <c r="Q46" s="194">
        <f>(+SUMIFS('MRR Schedule Summary'!$B$46:$BK$46,'MRR Schedule Summary'!$B$4:$BK$4,Q$8,'MRR Schedule Summary'!$B$3:$BK$3,Q$7)+SUMIFS('MRR Schedule Summary'!$B$47:$BK$47,'MRR Schedule Summary'!$B$4:$BK$4,Q$8,'MRR Schedule Summary'!$B$3:$BK$3,Q$7)+SUMIFS('MRR Schedule Summary'!$B$48:$BK$48,'MRR Schedule Summary'!$B$4:$BK$4,Q$8,'MRR Schedule Summary'!$B$3:$BK$3,Q$7)+SUMIFS('MRR Schedule Summary'!$B$49:$BK$49,'MRR Schedule Summary'!$B$4:$BK$4,Q$8,'MRR Schedule Summary'!$B$3:$BK$3,Q$7))/SUMIFS('MRR Schedule Summary'!$B$50:$BK$50,'MRR Schedule Summary'!$B$5:$BK$5,EDATE(Q$5,-3))+1</f>
        <v>1.0440960038677858</v>
      </c>
      <c r="R46" s="194">
        <f>(+SUMIFS('MRR Schedule Summary'!$B$46:$BK$46,'MRR Schedule Summary'!$B$4:$BK$4,R$8,'MRR Schedule Summary'!$B$3:$BK$3,R$7)+SUMIFS('MRR Schedule Summary'!$B$47:$BK$47,'MRR Schedule Summary'!$B$4:$BK$4,R$8,'MRR Schedule Summary'!$B$3:$BK$3,R$7)+SUMIFS('MRR Schedule Summary'!$B$48:$BK$48,'MRR Schedule Summary'!$B$4:$BK$4,R$8,'MRR Schedule Summary'!$B$3:$BK$3,R$7)+SUMIFS('MRR Schedule Summary'!$B$49:$BK$49,'MRR Schedule Summary'!$B$4:$BK$4,R$8,'MRR Schedule Summary'!$B$3:$BK$3,R$7))/SUMIFS('MRR Schedule Summary'!$B$50:$BK$50,'MRR Schedule Summary'!$B$5:$BK$5,EDATE(R$5,-3))+1</f>
        <v>1.0201035345575975</v>
      </c>
      <c r="S46" s="194">
        <f>(+SUMIFS('MRR Schedule Summary'!$B$46:$BK$46,'MRR Schedule Summary'!$B$4:$BK$4,S$8,'MRR Schedule Summary'!$B$3:$BK$3,S$7)+SUMIFS('MRR Schedule Summary'!$B$47:$BK$47,'MRR Schedule Summary'!$B$4:$BK$4,S$8,'MRR Schedule Summary'!$B$3:$BK$3,S$7)+SUMIFS('MRR Schedule Summary'!$B$48:$BK$48,'MRR Schedule Summary'!$B$4:$BK$4,S$8,'MRR Schedule Summary'!$B$3:$BK$3,S$7)+SUMIFS('MRR Schedule Summary'!$B$49:$BK$49,'MRR Schedule Summary'!$B$4:$BK$4,S$8,'MRR Schedule Summary'!$B$3:$BK$3,S$7))/SUMIFS('MRR Schedule Summary'!$B$50:$BK$50,'MRR Schedule Summary'!$B$5:$BK$5,EDATE(S$5,-3))+1</f>
        <v>1.0015324842780478</v>
      </c>
      <c r="T46" s="194">
        <f>(+SUMIFS('MRR Schedule Summary'!$B$46:$BK$46,'MRR Schedule Summary'!$B$4:$BK$4,T$8,'MRR Schedule Summary'!$B$3:$BK$3,T$7)+SUMIFS('MRR Schedule Summary'!$B$47:$BK$47,'MRR Schedule Summary'!$B$4:$BK$4,T$8,'MRR Schedule Summary'!$B$3:$BK$3,T$7)+SUMIFS('MRR Schedule Summary'!$B$48:$BK$48,'MRR Schedule Summary'!$B$4:$BK$4,T$8,'MRR Schedule Summary'!$B$3:$BK$3,T$7)+SUMIFS('MRR Schedule Summary'!$B$49:$BK$49,'MRR Schedule Summary'!$B$4:$BK$4,T$8,'MRR Schedule Summary'!$B$3:$BK$3,T$7))/SUMIFS('MRR Schedule Summary'!$B$50:$BK$50,'MRR Schedule Summary'!$B$5:$BK$5,EDATE(T$5,-3))+1</f>
        <v>1.0183571405703837</v>
      </c>
      <c r="U46" s="194">
        <f>(+SUMIFS('MRR Schedule Summary'!$B$46:$BK$46,'MRR Schedule Summary'!$B$4:$BK$4,U$8,'MRR Schedule Summary'!$B$3:$BK$3,U$7)+SUMIFS('MRR Schedule Summary'!$B$47:$BK$47,'MRR Schedule Summary'!$B$4:$BK$4,U$8,'MRR Schedule Summary'!$B$3:$BK$3,U$7)+SUMIFS('MRR Schedule Summary'!$B$48:$BK$48,'MRR Schedule Summary'!$B$4:$BK$4,U$8,'MRR Schedule Summary'!$B$3:$BK$3,U$7)+SUMIFS('MRR Schedule Summary'!$B$49:$BK$49,'MRR Schedule Summary'!$B$4:$BK$4,U$8,'MRR Schedule Summary'!$B$3:$BK$3,U$7))/SUMIFS('MRR Schedule Summary'!$B$50:$BK$50,'MRR Schedule Summary'!$B$5:$BK$5,EDATE(U$5,-3))+1</f>
        <v>1.0291392945564806</v>
      </c>
    </row>
    <row r="47" spans="2:23" x14ac:dyDescent="0.2">
      <c r="B47" s="191"/>
      <c r="C47" s="192"/>
      <c r="D47" s="192"/>
      <c r="E47" s="163"/>
      <c r="F47" s="163"/>
      <c r="G47" s="163"/>
      <c r="H47" s="163"/>
    </row>
    <row r="48" spans="2:23" x14ac:dyDescent="0.2">
      <c r="B48" s="191" t="s">
        <v>185</v>
      </c>
      <c r="C48" s="192" t="s">
        <v>120</v>
      </c>
      <c r="D48" s="192" t="s">
        <v>182</v>
      </c>
      <c r="E48" s="194">
        <f ca="1">SUM(OFFSET(INDEX('MRR Schedule Summary'!$B$11:$BK$11,MATCH(E$5,'MRR Schedule Summary'!$B$5:$BK$5,0)),,,,-12))/SUMIFS('MRR Schedule Summary'!$B$12:$BK$12,'MRR Schedule Summary'!$B$5:$BK$5,E$4)*-1</f>
        <v>6.1818067529710578E-2</v>
      </c>
      <c r="F48" s="194">
        <f ca="1">SUM(OFFSET(INDEX('MRR Schedule Summary'!$B$11:$BK$11,MATCH(F$5,'MRR Schedule Summary'!$B$5:$BK$5,0)),,,,-12))/SUMIFS('MRR Schedule Summary'!$B$12:$BK$12,'MRR Schedule Summary'!$B$5:$BK$5,F$4)*-1</f>
        <v>6.0997767106000106E-2</v>
      </c>
      <c r="G48" s="194">
        <f ca="1">SUM(OFFSET(INDEX('MRR Schedule Summary'!$B$11:$BK$11,MATCH(G$5,'MRR Schedule Summary'!$B$5:$BK$5,0)),,,,-MONTH($B$2)))/SUMIFS('MRR Schedule Summary'!$B$12:$BK$12,'MRR Schedule Summary'!$B$5:$BK$5,EDATE(G$5,-G$6))*-1</f>
        <v>6.0997767106000106E-2</v>
      </c>
      <c r="H48" s="194">
        <f ca="1">SUM(OFFSET(INDEX('MRR Schedule Summary'!$B$11:$BK$11,MATCH(H$5,'MRR Schedule Summary'!$B$5:$BK$5,0)),,,,-MONTH($B$2)))/SUMIFS('MRR Schedule Summary'!$B$12:$BK$12,'MRR Schedule Summary'!$B$5:$BK$5,EDATE(H$5,-H$6))*-1</f>
        <v>6.1818067529710578E-2</v>
      </c>
      <c r="I48" s="194">
        <f>+SUMIFS('MRR Schedule Summary'!$B$11:$BK$11,'MRR Schedule Summary'!$B$4:$BK$4,I$8,'MRR Schedule Summary'!$B$3:$BK$3,I$7)/SUMIFS('MRR Schedule Summary'!$B$12:$BK$12,'MRR Schedule Summary'!$B$5:$BK$5,EDATE(I$5,-3))*-1</f>
        <v>1.718629350876183E-2</v>
      </c>
      <c r="J48" s="194">
        <f>+SUMIFS('MRR Schedule Summary'!$B$11:$BK$11,'MRR Schedule Summary'!$B$4:$BK$4,J$8,'MRR Schedule Summary'!$B$3:$BK$3,J$7)/SUMIFS('MRR Schedule Summary'!$B$12:$BK$12,'MRR Schedule Summary'!$B$5:$BK$5,EDATE(J$5,-3))*-1</f>
        <v>1.1081089716269579E-2</v>
      </c>
      <c r="K48" s="194">
        <f>+SUMIFS('MRR Schedule Summary'!$B$11:$BK$11,'MRR Schedule Summary'!$B$4:$BK$4,K$8,'MRR Schedule Summary'!$B$3:$BK$3,K$7)/SUMIFS('MRR Schedule Summary'!$B$12:$BK$12,'MRR Schedule Summary'!$B$5:$BK$5,EDATE(K$5,-3))*-1</f>
        <v>1.0256963610537663E-2</v>
      </c>
      <c r="L48" s="194">
        <f>+SUMIFS('MRR Schedule Summary'!$B$11:$BK$11,'MRR Schedule Summary'!$B$4:$BK$4,L$8,'MRR Schedule Summary'!$B$3:$BK$3,L$7)/SUMIFS('MRR Schedule Summary'!$B$12:$BK$12,'MRR Schedule Summary'!$B$5:$BK$5,EDATE(L$5,-3))*-1</f>
        <v>1.724774977521876E-2</v>
      </c>
      <c r="M48" s="194">
        <f>+SUMIFS('MRR Schedule Summary'!$B$11:$BK$11,'MRR Schedule Summary'!$B$4:$BK$4,M$8,'MRR Schedule Summary'!$B$3:$BK$3,M$7)/SUMIFS('MRR Schedule Summary'!$B$12:$BK$12,'MRR Schedule Summary'!$B$5:$BK$5,EDATE(M$5,-3))*-1</f>
        <v>1.112956366418724E-2</v>
      </c>
      <c r="N48" s="194">
        <f>+SUMIFS('MRR Schedule Summary'!$B$11:$BK$11,'MRR Schedule Summary'!$B$4:$BK$4,N$8,'MRR Schedule Summary'!$B$3:$BK$3,N$7)/SUMIFS('MRR Schedule Summary'!$B$12:$BK$12,'MRR Schedule Summary'!$B$5:$BK$5,EDATE(N$5,-3))*-1</f>
        <v>1.0503477699740246E-2</v>
      </c>
      <c r="O48" s="194">
        <f>+SUMIFS('MRR Schedule Summary'!$B$11:$BK$11,'MRR Schedule Summary'!$B$4:$BK$4,O$8,'MRR Schedule Summary'!$B$3:$BK$3,O$7)/SUMIFS('MRR Schedule Summary'!$B$12:$BK$12,'MRR Schedule Summary'!$B$5:$BK$5,EDATE(O$5,-3))*-1</f>
        <v>1.7437617725348412E-2</v>
      </c>
      <c r="P48" s="194">
        <f>+SUMIFS('MRR Schedule Summary'!$B$11:$BK$11,'MRR Schedule Summary'!$B$4:$BK$4,P$8,'MRR Schedule Summary'!$B$3:$BK$3,P$7)/SUMIFS('MRR Schedule Summary'!$B$12:$BK$12,'MRR Schedule Summary'!$B$5:$BK$5,EDATE(P$5,-3))*-1</f>
        <v>1.0717626287364643E-2</v>
      </c>
      <c r="Q48" s="195">
        <f>+SUMIFS('MRR Schedule Summary'!$B$11:$BK$11,'MRR Schedule Summary'!$B$4:$BK$4,Q$8,'MRR Schedule Summary'!$B$3:$BK$3,Q$7)/SUMIFS('MRR Schedule Summary'!$B$12:$BK$12,'MRR Schedule Summary'!$B$5:$BK$5,EDATE(Q$5,-3))*-1</f>
        <v>1.1488546540698601E-2</v>
      </c>
      <c r="R48" s="195">
        <f>+SUMIFS('MRR Schedule Summary'!$B$11:$BK$11,'MRR Schedule Summary'!$B$4:$BK$4,R$8,'MRR Schedule Summary'!$B$3:$BK$3,R$7)/SUMIFS('MRR Schedule Summary'!$B$12:$BK$12,'MRR Schedule Summary'!$B$5:$BK$5,EDATE(R$5,-3))*-1</f>
        <v>1.1029534529921855E-2</v>
      </c>
      <c r="S48" s="195">
        <f>+SUMIFS('MRR Schedule Summary'!$B$11:$BK$11,'MRR Schedule Summary'!$B$4:$BK$4,S$8,'MRR Schedule Summary'!$B$3:$BK$3,S$7)/SUMIFS('MRR Schedule Summary'!$B$12:$BK$12,'MRR Schedule Summary'!$B$5:$BK$5,EDATE(S$5,-3))*-1</f>
        <v>1.092243572262782E-2</v>
      </c>
      <c r="T48" s="195">
        <f>+SUMIFS('MRR Schedule Summary'!$B$11:$BK$11,'MRR Schedule Summary'!$B$4:$BK$4,T$8,'MRR Schedule Summary'!$B$3:$BK$3,T$7)/SUMIFS('MRR Schedule Summary'!$B$12:$BK$12,'MRR Schedule Summary'!$B$5:$BK$5,EDATE(T$5,-3))*-1</f>
        <v>1.4478168336217168E-2</v>
      </c>
      <c r="U48" s="195">
        <f>+SUMIFS('MRR Schedule Summary'!$B$11:$BK$11,'MRR Schedule Summary'!$B$4:$BK$4,U$8,'MRR Schedule Summary'!$B$3:$BK$3,U$7)/SUMIFS('MRR Schedule Summary'!$B$12:$BK$12,'MRR Schedule Summary'!$B$5:$BK$5,EDATE(U$5,-3))*-1</f>
        <v>1.6493167036254756E-2</v>
      </c>
      <c r="V48" s="196"/>
    </row>
    <row r="49" spans="2:23" x14ac:dyDescent="0.2">
      <c r="B49" s="191" t="s">
        <v>186</v>
      </c>
      <c r="C49" s="192" t="s">
        <v>120</v>
      </c>
      <c r="D49" s="192" t="s">
        <v>182</v>
      </c>
      <c r="E49" s="194">
        <f ca="1">SUM(OFFSET(INDEX('MRR Schedule Summary'!$B$30:$BK$30,MATCH(E$5,'MRR Schedule Summary'!$B$5:$BK$5,0)),,,,-12))/SUMIFS('MRR Schedule Summary'!$B$31:$BK$31,'MRR Schedule Summary'!$B$5:$BK$5,E$4)*-1</f>
        <v>1.133324503199388E-2</v>
      </c>
      <c r="F49" s="194">
        <f ca="1">SUM(OFFSET(INDEX('MRR Schedule Summary'!$B$30:$BK$30,MATCH(F$5,'MRR Schedule Summary'!$B$5:$BK$5,0)),,,,-12))/SUMIFS('MRR Schedule Summary'!$B$31:$BK$31,'MRR Schedule Summary'!$B$5:$BK$5,F$4)*-1</f>
        <v>9.344424349010786E-3</v>
      </c>
      <c r="G49" s="194">
        <f ca="1">SUM(OFFSET(INDEX('MRR Schedule Summary'!$B$30:$BK$30,MATCH(G$5,'MRR Schedule Summary'!$B$5:$BK$5,0)),,,,-MONTH($B$2)))/SUMIFS('MRR Schedule Summary'!$B$31:$BK$31,'MRR Schedule Summary'!$B$5:$BK$5,EDATE(G$5,-G$6))*-1</f>
        <v>9.344424349010786E-3</v>
      </c>
      <c r="H49" s="194">
        <f ca="1">SUM(OFFSET(INDEX('MRR Schedule Summary'!$B$30:$BK$30,MATCH(H$5,'MRR Schedule Summary'!$B$5:$BK$5,0)),,,,-MONTH($B$2)))/SUMIFS('MRR Schedule Summary'!$B$31:$BK$31,'MRR Schedule Summary'!$B$5:$BK$5,EDATE(H$5,-H$6))*-1</f>
        <v>1.133324503199388E-2</v>
      </c>
      <c r="I49" s="194">
        <f>+SUMIFS('MRR Schedule Summary'!$B$30:$BK$30,'MRR Schedule Summary'!$B$4:$BK$4,I$8,'MRR Schedule Summary'!$B$3:$BK$3,I$7)/SUMIFS('MRR Schedule Summary'!$B$31:$BK$31,'MRR Schedule Summary'!$B$5:$BK$5,EDATE(I$5,-3))*-1</f>
        <v>0</v>
      </c>
      <c r="J49" s="194">
        <f>+SUMIFS('MRR Schedule Summary'!$B$30:$BK$30,'MRR Schedule Summary'!$B$4:$BK$4,J$8,'MRR Schedule Summary'!$B$3:$BK$3,J$7)/SUMIFS('MRR Schedule Summary'!$B$31:$BK$31,'MRR Schedule Summary'!$B$5:$BK$5,EDATE(J$5,-3))*-1</f>
        <v>4.5531321525237582E-5</v>
      </c>
      <c r="K49" s="194">
        <f>+SUMIFS('MRR Schedule Summary'!$B$30:$BK$30,'MRR Schedule Summary'!$B$4:$BK$4,K$8,'MRR Schedule Summary'!$B$3:$BK$3,K$7)/SUMIFS('MRR Schedule Summary'!$B$31:$BK$31,'MRR Schedule Summary'!$B$5:$BK$5,EDATE(K$5,-3))*-1</f>
        <v>0</v>
      </c>
      <c r="L49" s="194">
        <f>+SUMIFS('MRR Schedule Summary'!$B$30:$BK$30,'MRR Schedule Summary'!$B$4:$BK$4,L$8,'MRR Schedule Summary'!$B$3:$BK$3,L$7)/SUMIFS('MRR Schedule Summary'!$B$31:$BK$31,'MRR Schedule Summary'!$B$5:$BK$5,EDATE(L$5,-3))*-1</f>
        <v>0</v>
      </c>
      <c r="M49" s="194">
        <f>+SUMIFS('MRR Schedule Summary'!$B$30:$BK$30,'MRR Schedule Summary'!$B$4:$BK$4,M$8,'MRR Schedule Summary'!$B$3:$BK$3,M$7)/SUMIFS('MRR Schedule Summary'!$B$31:$BK$31,'MRR Schedule Summary'!$B$5:$BK$5,EDATE(M$5,-3))*-1</f>
        <v>2.2157104695686844E-5</v>
      </c>
      <c r="N49" s="194">
        <f>+SUMIFS('MRR Schedule Summary'!$B$30:$BK$30,'MRR Schedule Summary'!$B$4:$BK$4,N$8,'MRR Schedule Summary'!$B$3:$BK$3,N$7)/SUMIFS('MRR Schedule Summary'!$B$31:$BK$31,'MRR Schedule Summary'!$B$5:$BK$5,EDATE(N$5,-3))*-1</f>
        <v>1.2933202426791368E-4</v>
      </c>
      <c r="O49" s="194">
        <f>+SUMIFS('MRR Schedule Summary'!$B$30:$BK$30,'MRR Schedule Summary'!$B$4:$BK$4,O$8,'MRR Schedule Summary'!$B$3:$BK$3,O$7)/SUMIFS('MRR Schedule Summary'!$B$31:$BK$31,'MRR Schedule Summary'!$B$5:$BK$5,EDATE(O$5,-3))*-1</f>
        <v>2.7503634312583637E-3</v>
      </c>
      <c r="P49" s="194">
        <f>+SUMIFS('MRR Schedule Summary'!$B$30:$BK$30,'MRR Schedule Summary'!$B$4:$BK$4,P$8,'MRR Schedule Summary'!$B$3:$BK$3,P$7)/SUMIFS('MRR Schedule Summary'!$B$31:$BK$31,'MRR Schedule Summary'!$B$5:$BK$5,EDATE(P$5,-3))*-1</f>
        <v>5.1252933744196901E-3</v>
      </c>
      <c r="Q49" s="195">
        <f>+SUMIFS('MRR Schedule Summary'!$B$30:$BK$30,'MRR Schedule Summary'!$B$4:$BK$4,Q$8,'MRR Schedule Summary'!$B$3:$BK$3,Q$7)/SUMIFS('MRR Schedule Summary'!$B$31:$BK$31,'MRR Schedule Summary'!$B$5:$BK$5,EDATE(Q$5,-3))*-1</f>
        <v>2.0051592207060783E-3</v>
      </c>
      <c r="R49" s="195">
        <f>+SUMIFS('MRR Schedule Summary'!$B$30:$BK$30,'MRR Schedule Summary'!$B$4:$BK$4,R$8,'MRR Schedule Summary'!$B$3:$BK$3,R$7)/SUMIFS('MRR Schedule Summary'!$B$31:$BK$31,'MRR Schedule Summary'!$B$5:$BK$5,EDATE(R$5,-3))*-1</f>
        <v>7.963145586608061E-4</v>
      </c>
      <c r="S49" s="195">
        <f>+SUMIFS('MRR Schedule Summary'!$B$30:$BK$30,'MRR Schedule Summary'!$B$4:$BK$4,S$8,'MRR Schedule Summary'!$B$3:$BK$3,S$7)/SUMIFS('MRR Schedule Summary'!$B$31:$BK$31,'MRR Schedule Summary'!$B$5:$BK$5,EDATE(S$5,-3))*-1</f>
        <v>4.0181191375097125E-3</v>
      </c>
      <c r="T49" s="195">
        <f>+SUMIFS('MRR Schedule Summary'!$B$30:$BK$30,'MRR Schedule Summary'!$B$4:$BK$4,T$8,'MRR Schedule Summary'!$B$3:$BK$3,T$7)/SUMIFS('MRR Schedule Summary'!$B$31:$BK$31,'MRR Schedule Summary'!$B$5:$BK$5,EDATE(T$5,-3))*-1</f>
        <v>1.8005714692640163E-3</v>
      </c>
      <c r="U49" s="195">
        <f>+SUMIFS('MRR Schedule Summary'!$B$30:$BK$30,'MRR Schedule Summary'!$B$4:$BK$4,U$8,'MRR Schedule Summary'!$B$3:$BK$3,U$7)/SUMIFS('MRR Schedule Summary'!$B$31:$BK$31,'MRR Schedule Summary'!$B$5:$BK$5,EDATE(U$5,-3))*-1</f>
        <v>1.6049504799893869E-3</v>
      </c>
    </row>
    <row r="50" spans="2:23" x14ac:dyDescent="0.2">
      <c r="B50" s="191" t="s">
        <v>187</v>
      </c>
      <c r="C50" s="192" t="s">
        <v>120</v>
      </c>
      <c r="D50" s="192" t="s">
        <v>182</v>
      </c>
      <c r="E50" s="194">
        <f ca="1">SUM(OFFSET(INDEX('MRR Schedule Summary'!$B$49:$BK$49,MATCH(E$5,'MRR Schedule Summary'!$B$5:$BK$5,0)),,,,-12))/SUMIFS('MRR Schedule Summary'!$B$50:$BK$50,'MRR Schedule Summary'!$B$5:$BK$5,E$4)*-1</f>
        <v>3.7120874997239005E-2</v>
      </c>
      <c r="F50" s="194">
        <f ca="1">SUM(OFFSET(INDEX('MRR Schedule Summary'!$B$49:$BK$49,MATCH(F$5,'MRR Schedule Summary'!$B$5:$BK$5,0)),,,,-12))/SUMIFS('MRR Schedule Summary'!$B$50:$BK$50,'MRR Schedule Summary'!$B$5:$BK$5,F$4)*-1</f>
        <v>3.8881441491442507E-2</v>
      </c>
      <c r="G50" s="194">
        <f ca="1">SUM(OFFSET(INDEX('MRR Schedule Summary'!$B$49:$BK$49,MATCH(G$5,'MRR Schedule Summary'!$B$5:$BK$5,0)),,,,-MONTH($B$2)))/SUMIFS('MRR Schedule Summary'!$B$50:$BK$50,'MRR Schedule Summary'!$B$5:$BK$5,EDATE(G$5,-G$6))*-1</f>
        <v>3.8881441491442507E-2</v>
      </c>
      <c r="H50" s="194">
        <f ca="1">SUM(OFFSET(INDEX('MRR Schedule Summary'!$B$49:$BK$49,MATCH(H$5,'MRR Schedule Summary'!$B$5:$BK$5,0)),,,,-MONTH($B$2)))/SUMIFS('MRR Schedule Summary'!$B$50:$BK$50,'MRR Schedule Summary'!$B$5:$BK$5,EDATE(H$5,-H$6))*-1</f>
        <v>3.7120874997239005E-2</v>
      </c>
      <c r="I50" s="194">
        <f>+SUMIFS('MRR Schedule Summary'!$B$49:$BK$49,'MRR Schedule Summary'!$B$4:$BK$4,I$8,'MRR Schedule Summary'!$B$3:$BK$3,I$7)/SUMIFS('MRR Schedule Summary'!$B$50:$BK$50,'MRR Schedule Summary'!$B$5:$BK$5,EDATE(I$5,-3))*-1</f>
        <v>1.014830266842413E-2</v>
      </c>
      <c r="J50" s="194">
        <f>+SUMIFS('MRR Schedule Summary'!$B$49:$BK$49,'MRR Schedule Summary'!$B$4:$BK$4,J$8,'MRR Schedule Summary'!$B$3:$BK$3,J$7)/SUMIFS('MRR Schedule Summary'!$B$50:$BK$50,'MRR Schedule Summary'!$B$5:$BK$5,EDATE(J$5,-3))*-1</f>
        <v>6.2554826622632622E-3</v>
      </c>
      <c r="K50" s="194">
        <f>+SUMIFS('MRR Schedule Summary'!$B$49:$BK$49,'MRR Schedule Summary'!$B$4:$BK$4,K$8,'MRR Schedule Summary'!$B$3:$BK$3,K$7)/SUMIFS('MRR Schedule Summary'!$B$50:$BK$50,'MRR Schedule Summary'!$B$5:$BK$5,EDATE(K$5,-3))*-1</f>
        <v>5.8603612403624085E-3</v>
      </c>
      <c r="L50" s="194">
        <f>+SUMIFS('MRR Schedule Summary'!$B$49:$BK$49,'MRR Schedule Summary'!$B$4:$BK$4,L$8,'MRR Schedule Summary'!$B$3:$BK$3,L$7)/SUMIFS('MRR Schedule Summary'!$B$50:$BK$50,'MRR Schedule Summary'!$B$5:$BK$5,EDATE(L$5,-3))*-1</f>
        <v>9.526179325405712E-3</v>
      </c>
      <c r="M50" s="194">
        <f>+SUMIFS('MRR Schedule Summary'!$B$49:$BK$49,'MRR Schedule Summary'!$B$4:$BK$4,M$8,'MRR Schedule Summary'!$B$3:$BK$3,M$7)/SUMIFS('MRR Schedule Summary'!$B$50:$BK$50,'MRR Schedule Summary'!$B$5:$BK$5,EDATE(M$5,-3))*-1</f>
        <v>5.646712899498015E-3</v>
      </c>
      <c r="N50" s="194">
        <f>+SUMIFS('MRR Schedule Summary'!$B$49:$BK$49,'MRR Schedule Summary'!$B$4:$BK$4,N$8,'MRR Schedule Summary'!$B$3:$BK$3,N$7)/SUMIFS('MRR Schedule Summary'!$B$50:$BK$50,'MRR Schedule Summary'!$B$5:$BK$5,EDATE(N$5,-3))*-1</f>
        <v>5.428442066632188E-3</v>
      </c>
      <c r="O50" s="194">
        <f>+SUMIFS('MRR Schedule Summary'!$B$49:$BK$49,'MRR Schedule Summary'!$B$4:$BK$4,O$8,'MRR Schedule Summary'!$B$3:$BK$3,O$7)/SUMIFS('MRR Schedule Summary'!$B$50:$BK$50,'MRR Schedule Summary'!$B$5:$BK$5,EDATE(O$5,-3))*-1</f>
        <v>1.0597790357554034E-2</v>
      </c>
      <c r="P50" s="195">
        <f>+SUMIFS('MRR Schedule Summary'!$B$49:$BK$49,'MRR Schedule Summary'!$B$4:$BK$4,P$8,'MRR Schedule Summary'!$B$3:$BK$3,P$7)/SUMIFS('MRR Schedule Summary'!$B$50:$BK$50,'MRR Schedule Summary'!$B$5:$BK$5,EDATE(P$5,-3))*-1</f>
        <v>8.184633279766514E-3</v>
      </c>
      <c r="Q50" s="195">
        <f>+SUMIFS('MRR Schedule Summary'!$B$49:$BK$49,'MRR Schedule Summary'!$B$4:$BK$4,Q$8,'MRR Schedule Summary'!$B$3:$BK$3,Q$7)/SUMIFS('MRR Schedule Summary'!$B$50:$BK$50,'MRR Schedule Summary'!$B$5:$BK$5,EDATE(Q$5,-3))*-1</f>
        <v>7.2854102483192826E-3</v>
      </c>
      <c r="R50" s="195">
        <f>+SUMIFS('MRR Schedule Summary'!$B$49:$BK$49,'MRR Schedule Summary'!$B$4:$BK$4,R$8,'MRR Schedule Summary'!$B$3:$BK$3,R$7)/SUMIFS('MRR Schedule Summary'!$B$50:$BK$50,'MRR Schedule Summary'!$B$5:$BK$5,EDATE(R$5,-3))*-1</f>
        <v>6.6479938030309686E-3</v>
      </c>
      <c r="S50" s="195">
        <f>+SUMIFS('MRR Schedule Summary'!$B$49:$BK$49,'MRR Schedule Summary'!$B$4:$BK$4,S$8,'MRR Schedule Summary'!$B$3:$BK$3,S$7)/SUMIFS('MRR Schedule Summary'!$B$50:$BK$50,'MRR Schedule Summary'!$B$5:$BK$5,EDATE(S$5,-3))*-1</f>
        <v>8.0559054437628914E-3</v>
      </c>
      <c r="T50" s="195">
        <f>+SUMIFS('MRR Schedule Summary'!$B$49:$BK$49,'MRR Schedule Summary'!$B$4:$BK$4,T$8,'MRR Schedule Summary'!$B$3:$BK$3,T$7)/SUMIFS('MRR Schedule Summary'!$B$50:$BK$50,'MRR Schedule Summary'!$B$5:$BK$5,EDATE(T$5,-3))*-1</f>
        <v>9.1395664268686914E-3</v>
      </c>
      <c r="U50" s="195">
        <f>+SUMIFS('MRR Schedule Summary'!$B$49:$BK$49,'MRR Schedule Summary'!$B$4:$BK$4,U$8,'MRR Schedule Summary'!$B$3:$BK$3,U$7)/SUMIFS('MRR Schedule Summary'!$B$50:$BK$50,'MRR Schedule Summary'!$B$5:$BK$5,EDATE(U$5,-3))*-1</f>
        <v>9.8733148424585086E-3</v>
      </c>
      <c r="V50" s="196"/>
      <c r="W50" s="195">
        <f ca="1">SUM(OFFSET(INDEX('MRR Schedule Summary'!$B$49:$AR$49,MATCH(W$5,'MRR Schedule Summary'!$B$5:$AR$5,0)),,,,-12))/SUMIFS('MRR Schedule Summary'!$B$50:$AR$50,'MRR Schedule Summary'!$B$5:$AR$5,W$4)*-1</f>
        <v>3.4075323318766552E-2</v>
      </c>
    </row>
    <row r="51" spans="2:23" x14ac:dyDescent="0.2">
      <c r="B51" s="191"/>
      <c r="C51" s="192"/>
      <c r="D51" s="192"/>
      <c r="E51" s="163"/>
      <c r="F51" s="184"/>
      <c r="G51" s="184"/>
      <c r="H51" s="184"/>
    </row>
    <row r="52" spans="2:23" x14ac:dyDescent="0.2">
      <c r="B52" s="191" t="s">
        <v>188</v>
      </c>
      <c r="C52" s="192" t="s">
        <v>120</v>
      </c>
      <c r="D52" s="192" t="s">
        <v>182</v>
      </c>
      <c r="E52" s="194">
        <f ca="1">SUM(OFFSET(INDEX('MRR Schedule Summary'!$B$19:$BK$19,MATCH(E$5,'MRR Schedule Summary'!$B$5:$BK$5,0)),,,,-12))/SUMIFS('MRR Schedule Summary'!$B$20:$BK$20,'MRR Schedule Summary'!$B$5:$BK$5,E$4)*-1</f>
        <v>0.20269546590503393</v>
      </c>
      <c r="F52" s="194">
        <f ca="1">SUM(OFFSET(INDEX('MRR Schedule Summary'!$B$19:$BK$19,MATCH(F$5,'MRR Schedule Summary'!$B$5:$BK$5,0)),,,,-12))/SUMIFS('MRR Schedule Summary'!$B$20:$BK$20,'MRR Schedule Summary'!$B$5:$BK$5,F$4)*-1</f>
        <v>0.25428060311781242</v>
      </c>
      <c r="G52" s="194">
        <f ca="1">SUM(OFFSET(INDEX('MRR Schedule Summary'!$B$19:$BK$19,MATCH(G$5,'MRR Schedule Summary'!$B$5:$BK$5,0)),,,,-MONTH($B$2)))/SUMIFS('MRR Schedule Summary'!$B$20:$BK$20,'MRR Schedule Summary'!$B$5:$BK$5,EDATE(G$5,-G$6))*-1</f>
        <v>0.25428060311781242</v>
      </c>
      <c r="H52" s="194">
        <f ca="1">SUM(OFFSET(INDEX('MRR Schedule Summary'!$B$19:$BK$19,MATCH(H$5,'MRR Schedule Summary'!$B$5:$BK$5,0)),,,,-MONTH($B$2)))/SUMIFS('MRR Schedule Summary'!$B$20:$BK$20,'MRR Schedule Summary'!$B$5:$BK$5,EDATE(H$5,-H$6))*-1</f>
        <v>0.20269546590503393</v>
      </c>
      <c r="I52" s="194">
        <f>+SUMIFS('MRR Schedule Summary'!$B$19:$BK$19,'MRR Schedule Summary'!$B$4:$BK$4,I$8,'MRR Schedule Summary'!$B$3:$BK$3,I$7)/SUMIFS('MRR Schedule Summary'!$B$20:$BK$20,'MRR Schedule Summary'!$B$5:$BK$5,EDATE(I$5,-3))*-1</f>
        <v>3.2656234813878901E-2</v>
      </c>
      <c r="J52" s="194">
        <f>+SUMIFS('MRR Schedule Summary'!$B$19:$BK$19,'MRR Schedule Summary'!$B$4:$BK$4,J$8,'MRR Schedule Summary'!$B$3:$BK$3,J$7)/SUMIFS('MRR Schedule Summary'!$B$20:$BK$20,'MRR Schedule Summary'!$B$5:$BK$5,EDATE(J$5,-3))*-1</f>
        <v>3.0717703349282297E-2</v>
      </c>
      <c r="K52" s="194">
        <f>+SUMIFS('MRR Schedule Summary'!$B$19:$BK$19,'MRR Schedule Summary'!$B$4:$BK$4,K$8,'MRR Schedule Summary'!$B$3:$BK$3,K$7)/SUMIFS('MRR Schedule Summary'!$B$20:$BK$20,'MRR Schedule Summary'!$B$5:$BK$5,EDATE(K$5,-3))*-1</f>
        <v>2.7254846867097501E-2</v>
      </c>
      <c r="L52" s="194">
        <f>+SUMIFS('MRR Schedule Summary'!$B$19:$BK$19,'MRR Schedule Summary'!$B$4:$BK$4,L$8,'MRR Schedule Summary'!$B$3:$BK$3,L$7)/SUMIFS('MRR Schedule Summary'!$B$20:$BK$20,'MRR Schedule Summary'!$B$5:$BK$5,EDATE(L$5,-3))*-1</f>
        <v>3.4125589568112458E-2</v>
      </c>
      <c r="M52" s="194">
        <f>+SUMIFS('MRR Schedule Summary'!$B$19:$BK$19,'MRR Schedule Summary'!$B$4:$BK$4,M$8,'MRR Schedule Summary'!$B$3:$BK$3,M$7)/SUMIFS('MRR Schedule Summary'!$B$20:$BK$20,'MRR Schedule Summary'!$B$5:$BK$5,EDATE(M$5,-3))*-1</f>
        <v>3.5386988476544777E-2</v>
      </c>
      <c r="N52" s="194">
        <f>+SUMIFS('MRR Schedule Summary'!$B$19:$BK$19,'MRR Schedule Summary'!$B$4:$BK$4,N$8,'MRR Schedule Summary'!$B$3:$BK$3,N$7)/SUMIFS('MRR Schedule Summary'!$B$20:$BK$20,'MRR Schedule Summary'!$B$5:$BK$5,EDATE(N$5,-3))*-1</f>
        <v>3.3916458407711535E-2</v>
      </c>
      <c r="O52" s="194">
        <f>+SUMIFS('MRR Schedule Summary'!$B$19:$BK$19,'MRR Schedule Summary'!$B$4:$BK$4,O$8,'MRR Schedule Summary'!$B$3:$BK$3,O$7)/SUMIFS('MRR Schedule Summary'!$B$20:$BK$20,'MRR Schedule Summary'!$B$5:$BK$5,EDATE(O$5,-3))*-1</f>
        <v>3.9677027261677378E-2</v>
      </c>
      <c r="P52" s="194">
        <f>+SUMIFS('MRR Schedule Summary'!$B$19:$BK$19,'MRR Schedule Summary'!$B$4:$BK$4,P$8,'MRR Schedule Summary'!$B$3:$BK$3,P$7)/SUMIFS('MRR Schedule Summary'!$B$20:$BK$20,'MRR Schedule Summary'!$B$5:$BK$5,EDATE(P$5,-3))*-1</f>
        <v>5.49722577891592E-2</v>
      </c>
      <c r="Q52" s="194">
        <f>+SUMIFS('MRR Schedule Summary'!$B$19:$BK$19,'MRR Schedule Summary'!$B$4:$BK$4,Q$8,'MRR Schedule Summary'!$B$3:$BK$3,Q$7)/SUMIFS('MRR Schedule Summary'!$B$20:$BK$20,'MRR Schedule Summary'!$B$5:$BK$5,EDATE(Q$5,-3))*-1</f>
        <v>6.7205444491705651E-2</v>
      </c>
      <c r="R52" s="194">
        <f>+SUMIFS('MRR Schedule Summary'!$B$19:$BK$19,'MRR Schedule Summary'!$B$4:$BK$4,R$8,'MRR Schedule Summary'!$B$3:$BK$3,R$7)/SUMIFS('MRR Schedule Summary'!$B$20:$BK$20,'MRR Schedule Summary'!$B$5:$BK$5,EDATE(R$5,-3))*-1</f>
        <v>6.0993270295595876E-2</v>
      </c>
      <c r="S52" s="194">
        <f>+SUMIFS('MRR Schedule Summary'!$B$19:$BK$19,'MRR Schedule Summary'!$B$4:$BK$4,S$8,'MRR Schedule Summary'!$B$3:$BK$3,S$7)/SUMIFS('MRR Schedule Summary'!$B$20:$BK$20,'MRR Schedule Summary'!$B$5:$BK$5,EDATE(S$5,-3))*-1</f>
        <v>5.3982376593378387E-2</v>
      </c>
      <c r="T52" s="194">
        <f>+SUMIFS('MRR Schedule Summary'!$B$19:$BK$19,'MRR Schedule Summary'!$B$4:$BK$4,T$8,'MRR Schedule Summary'!$B$3:$BK$3,T$7)/SUMIFS('MRR Schedule Summary'!$B$20:$BK$20,'MRR Schedule Summary'!$B$5:$BK$5,EDATE(T$5,-3))*-1</f>
        <v>6.4102564102564097E-2</v>
      </c>
      <c r="U52" s="194">
        <f>+SUMIFS('MRR Schedule Summary'!$B$19:$BK$19,'MRR Schedule Summary'!$B$4:$BK$4,U$8,'MRR Schedule Summary'!$B$3:$BK$3,U$7)/SUMIFS('MRR Schedule Summary'!$B$20:$BK$20,'MRR Schedule Summary'!$B$5:$BK$5,EDATE(U$5,-3))*-1</f>
        <v>7.4615514618894707E-2</v>
      </c>
      <c r="V52" s="63"/>
    </row>
    <row r="53" spans="2:23" x14ac:dyDescent="0.2">
      <c r="B53" s="191" t="s">
        <v>189</v>
      </c>
      <c r="C53" s="192" t="s">
        <v>120</v>
      </c>
      <c r="D53" s="192" t="s">
        <v>182</v>
      </c>
      <c r="E53" s="194">
        <f ca="1">SUM(OFFSET(INDEX('MRR Schedule Summary'!$B$38:$BK$38,MATCH(E$5,'MRR Schedule Summary'!$B$5:$BK$5,0)),,,,-12))/SUMIFS('MRR Schedule Summary'!$B$39:$BK$39,'MRR Schedule Summary'!$B$5:$BK$5,E$4)*-1</f>
        <v>6.589147286821706E-2</v>
      </c>
      <c r="F53" s="194">
        <f ca="1">SUM(OFFSET(INDEX('MRR Schedule Summary'!$B$38:$BK$38,MATCH(F$5,'MRR Schedule Summary'!$B$5:$BK$5,0)),,,,-12))/SUMIFS('MRR Schedule Summary'!$B$39:$BK$39,'MRR Schedule Summary'!$B$5:$BK$5,F$4)*-1</f>
        <v>0.10810810810810811</v>
      </c>
      <c r="G53" s="194">
        <f ca="1">SUM(OFFSET(INDEX('MRR Schedule Summary'!$B$38:$BK$38,MATCH(G$5,'MRR Schedule Summary'!$B$5:$BK$5,0)),,,,-MONTH($B$2)))/SUMIFS('MRR Schedule Summary'!$B$39:$BK$39,'MRR Schedule Summary'!$B$5:$BK$5,EDATE(G$5,-G$6))*-1</f>
        <v>0.10810810810810811</v>
      </c>
      <c r="H53" s="194">
        <f ca="1">SUM(OFFSET(INDEX('MRR Schedule Summary'!$B$38:$BK$38,MATCH(H$5,'MRR Schedule Summary'!$B$5:$BK$5,0)),,,,-MONTH($B$2)))/SUMIFS('MRR Schedule Summary'!$B$39:$BK$39,'MRR Schedule Summary'!$B$5:$BK$5,EDATE(H$5,-H$6))*-1</f>
        <v>6.589147286821706E-2</v>
      </c>
      <c r="I53" s="194">
        <f>+SUMIFS('MRR Schedule Summary'!$B$38:$BK$38,'MRR Schedule Summary'!$B$4:$BK$4,I$8,'MRR Schedule Summary'!$B$3:$BK$3,I$7)/SUMIFS('MRR Schedule Summary'!$B$39:$BK$39,'MRR Schedule Summary'!$B$5:$BK$5,EDATE(I$5,-3))*-1</f>
        <v>0</v>
      </c>
      <c r="J53" s="194">
        <f>+SUMIFS('MRR Schedule Summary'!$B$38:$BK$38,'MRR Schedule Summary'!$B$4:$BK$4,J$8,'MRR Schedule Summary'!$B$3:$BK$3,J$7)/SUMIFS('MRR Schedule Summary'!$B$39:$BK$39,'MRR Schedule Summary'!$B$5:$BK$5,EDATE(J$5,-3))*-1</f>
        <v>6.4516129032258064E-3</v>
      </c>
      <c r="K53" s="194">
        <f>+SUMIFS('MRR Schedule Summary'!$B$38:$BK$38,'MRR Schedule Summary'!$B$4:$BK$4,K$8,'MRR Schedule Summary'!$B$3:$BK$3,K$7)/SUMIFS('MRR Schedule Summary'!$B$39:$BK$39,'MRR Schedule Summary'!$B$5:$BK$5,EDATE(K$5,-3))*-1</f>
        <v>0</v>
      </c>
      <c r="L53" s="194">
        <f>+SUMIFS('MRR Schedule Summary'!$B$38:$BK$38,'MRR Schedule Summary'!$B$4:$BK$4,L$8,'MRR Schedule Summary'!$B$3:$BK$3,L$7)/SUMIFS('MRR Schedule Summary'!$B$39:$BK$39,'MRR Schedule Summary'!$B$5:$BK$5,EDATE(L$5,-3))*-1</f>
        <v>0</v>
      </c>
      <c r="M53" s="194">
        <f>+SUMIFS('MRR Schedule Summary'!$B$38:$BK$38,'MRR Schedule Summary'!$B$4:$BK$4,M$8,'MRR Schedule Summary'!$B$3:$BK$3,M$7)/SUMIFS('MRR Schedule Summary'!$B$39:$BK$39,'MRR Schedule Summary'!$B$5:$BK$5,EDATE(M$5,-3))*-1</f>
        <v>4.3859649122807015E-3</v>
      </c>
      <c r="N53" s="194">
        <f>+SUMIFS('MRR Schedule Summary'!$B$38:$BK$38,'MRR Schedule Summary'!$B$4:$BK$4,N$8,'MRR Schedule Summary'!$B$3:$BK$3,N$7)/SUMIFS('MRR Schedule Summary'!$B$39:$BK$39,'MRR Schedule Summary'!$B$5:$BK$5,EDATE(N$5,-3))*-1</f>
        <v>1.1627906976744186E-2</v>
      </c>
      <c r="O53" s="194">
        <f>+SUMIFS('MRR Schedule Summary'!$B$38:$BK$38,'MRR Schedule Summary'!$B$4:$BK$4,O$8,'MRR Schedule Summary'!$B$3:$BK$3,O$7)/SUMIFS('MRR Schedule Summary'!$B$39:$BK$39,'MRR Schedule Summary'!$B$5:$BK$5,EDATE(O$5,-3))*-1</f>
        <v>1.0830324909747292E-2</v>
      </c>
      <c r="P53" s="194">
        <f>+SUMIFS('MRR Schedule Summary'!$B$38:$BK$38,'MRR Schedule Summary'!$B$4:$BK$4,P$8,'MRR Schedule Summary'!$B$3:$BK$3,P$7)/SUMIFS('MRR Schedule Summary'!$B$39:$BK$39,'MRR Schedule Summary'!$B$5:$BK$5,EDATE(P$5,-3))*-1</f>
        <v>1.3333333333333334E-2</v>
      </c>
      <c r="Q53" s="194">
        <f>+SUMIFS('MRR Schedule Summary'!$B$38:$BK$38,'MRR Schedule Summary'!$B$4:$BK$4,Q$8,'MRR Schedule Summary'!$B$3:$BK$3,Q$7)/SUMIFS('MRR Schedule Summary'!$B$39:$BK$39,'MRR Schedule Summary'!$B$5:$BK$5,EDATE(Q$5,-3))*-1</f>
        <v>2.2222222222222223E-2</v>
      </c>
      <c r="R53" s="194">
        <f>+SUMIFS('MRR Schedule Summary'!$B$38:$BK$38,'MRR Schedule Summary'!$B$4:$BK$4,R$8,'MRR Schedule Summary'!$B$3:$BK$3,R$7)/SUMIFS('MRR Schedule Summary'!$B$39:$BK$39,'MRR Schedule Summary'!$B$5:$BK$5,EDATE(R$5,-3))*-1</f>
        <v>2.1021021021021023E-2</v>
      </c>
      <c r="S53" s="194">
        <f>+SUMIFS('MRR Schedule Summary'!$B$38:$BK$38,'MRR Schedule Summary'!$B$4:$BK$4,S$8,'MRR Schedule Summary'!$B$3:$BK$3,S$7)/SUMIFS('MRR Schedule Summary'!$B$39:$BK$39,'MRR Schedule Summary'!$B$5:$BK$5,EDATE(S$5,-3))*-1</f>
        <v>3.151862464183381E-2</v>
      </c>
      <c r="T53" s="194">
        <f>+SUMIFS('MRR Schedule Summary'!$B$38:$BK$38,'MRR Schedule Summary'!$B$4:$BK$4,T$8,'MRR Schedule Summary'!$B$3:$BK$3,T$7)/SUMIFS('MRR Schedule Summary'!$B$39:$BK$39,'MRR Schedule Summary'!$B$5:$BK$5,EDATE(T$5,-3))*-1</f>
        <v>1.6574585635359115E-2</v>
      </c>
      <c r="U53" s="194">
        <f>+SUMIFS('MRR Schedule Summary'!$B$38:$BK$38,'MRR Schedule Summary'!$B$4:$BK$4,U$8,'MRR Schedule Summary'!$B$3:$BK$3,U$7)/SUMIFS('MRR Schedule Summary'!$B$39:$BK$39,'MRR Schedule Summary'!$B$5:$BK$5,EDATE(U$5,-3))*-1</f>
        <v>3.1331592689295036E-2</v>
      </c>
      <c r="V53" s="63"/>
    </row>
    <row r="54" spans="2:23" x14ac:dyDescent="0.2">
      <c r="B54" s="191" t="s">
        <v>190</v>
      </c>
      <c r="C54" s="192" t="s">
        <v>120</v>
      </c>
      <c r="D54" s="192" t="s">
        <v>182</v>
      </c>
      <c r="E54" s="194">
        <f ca="1">SUM(OFFSET(INDEX('MRR Schedule Summary'!$B$57:$BK$57,MATCH(E$5,'MRR Schedule Summary'!$B$5:$BK$5,0)),,,,-12))/SUMIFS('MRR Schedule Summary'!$B$58:$BK$58,'MRR Schedule Summary'!$B$5:$BK$5,E$4)*-1</f>
        <v>0.19961612284069097</v>
      </c>
      <c r="F54" s="194">
        <f ca="1">SUM(OFFSET(INDEX('MRR Schedule Summary'!$B$57:$BK$57,MATCH(F$5,'MRR Schedule Summary'!$B$5:$BK$5,0)),,,,-12))/SUMIFS('MRR Schedule Summary'!$B$58:$BK$58,'MRR Schedule Summary'!$B$5:$BK$5,F$4)*-1</f>
        <v>0.25024850894632206</v>
      </c>
      <c r="G54" s="194">
        <f ca="1">SUM(OFFSET(INDEX('MRR Schedule Summary'!$B$57:$BK$57,MATCH(G$5,'MRR Schedule Summary'!$B$5:$BK$5,0)),,,,-MONTH($B$2)))/SUMIFS('MRR Schedule Summary'!$B$58:$BK$58,'MRR Schedule Summary'!$B$5:$BK$5,EDATE(G$5,-G$6))*-1</f>
        <v>0.25024850894632206</v>
      </c>
      <c r="H54" s="194">
        <f ca="1">SUM(OFFSET(INDEX('MRR Schedule Summary'!$B$57:$BK$57,MATCH(H$5,'MRR Schedule Summary'!$B$5:$BK$5,0)),,,,-MONTH($B$2)))/SUMIFS('MRR Schedule Summary'!$B$58:$BK$58,'MRR Schedule Summary'!$B$5:$BK$5,EDATE(H$5,-H$6))*-1</f>
        <v>0.19961612284069097</v>
      </c>
      <c r="I54" s="194">
        <f>+SUMIFS('MRR Schedule Summary'!$B$57:$BK$57,'MRR Schedule Summary'!$B$4:$BK$4,I$8,'MRR Schedule Summary'!$B$3:$BK$3,I$7)/SUMIFS('MRR Schedule Summary'!$B$58:$BK$58,'MRR Schedule Summary'!$B$5:$BK$5,EDATE(I$5,-3))*-1</f>
        <v>3.2245681381957776E-2</v>
      </c>
      <c r="J54" s="194">
        <f>+SUMIFS('MRR Schedule Summary'!$B$57:$BK$57,'MRR Schedule Summary'!$B$4:$BK$4,J$8,'MRR Schedule Summary'!$B$3:$BK$3,J$7)/SUMIFS('MRR Schedule Summary'!$B$58:$BK$58,'MRR Schedule Summary'!$B$5:$BK$5,EDATE(J$5,-3))*-1</f>
        <v>3.0363036303630363E-2</v>
      </c>
      <c r="K54" s="194">
        <f>+SUMIFS('MRR Schedule Summary'!$B$57:$BK$57,'MRR Schedule Summary'!$B$4:$BK$4,K$8,'MRR Schedule Summary'!$B$3:$BK$3,K$7)/SUMIFS('MRR Schedule Summary'!$B$58:$BK$58,'MRR Schedule Summary'!$B$5:$BK$5,EDATE(K$5,-3))*-1</f>
        <v>2.6802984249792761E-2</v>
      </c>
      <c r="L54" s="194">
        <f>+SUMIFS('MRR Schedule Summary'!$B$57:$BK$57,'MRR Schedule Summary'!$B$4:$BK$4,L$8,'MRR Schedule Summary'!$B$3:$BK$3,L$7)/SUMIFS('MRR Schedule Summary'!$B$58:$BK$58,'MRR Schedule Summary'!$B$5:$BK$5,EDATE(L$5,-3))*-1</f>
        <v>3.3490651660918497E-2</v>
      </c>
      <c r="M54" s="194">
        <f>+SUMIFS('MRR Schedule Summary'!$B$57:$BK$57,'MRR Schedule Summary'!$B$4:$BK$4,M$8,'MRR Schedule Summary'!$B$3:$BK$3,M$7)/SUMIFS('MRR Schedule Summary'!$B$58:$BK$58,'MRR Schedule Summary'!$B$5:$BK$5,EDATE(M$5,-3))*-1</f>
        <v>3.4758645212907814E-2</v>
      </c>
      <c r="N54" s="194">
        <f>+SUMIFS('MRR Schedule Summary'!$B$57:$BK$57,'MRR Schedule Summary'!$B$4:$BK$4,N$8,'MRR Schedule Summary'!$B$3:$BK$3,N$7)/SUMIFS('MRR Schedule Summary'!$B$58:$BK$58,'MRR Schedule Summary'!$B$5:$BK$5,EDATE(N$5,-3))*-1</f>
        <v>3.3414761821671614E-2</v>
      </c>
      <c r="O54" s="194">
        <f>+SUMIFS('MRR Schedule Summary'!$B$57:$BK$57,'MRR Schedule Summary'!$B$4:$BK$4,O$8,'MRR Schedule Summary'!$B$3:$BK$3,O$7)/SUMIFS('MRR Schedule Summary'!$B$58:$BK$58,'MRR Schedule Summary'!$B$5:$BK$5,EDATE(O$5,-3))*-1</f>
        <v>3.8999576091564223E-2</v>
      </c>
      <c r="P54" s="194">
        <f>+SUMIFS('MRR Schedule Summary'!$B$57:$BK$57,'MRR Schedule Summary'!$B$4:$BK$4,P$8,'MRR Schedule Summary'!$B$3:$BK$3,P$7)/SUMIFS('MRR Schedule Summary'!$B$58:$BK$58,'MRR Schedule Summary'!$B$5:$BK$5,EDATE(P$5,-3))*-1</f>
        <v>5.3932584269662923E-2</v>
      </c>
      <c r="Q54" s="194">
        <f>+SUMIFS('MRR Schedule Summary'!$B$57:$BK$57,'MRR Schedule Summary'!$B$4:$BK$4,Q$8,'MRR Schedule Summary'!$B$3:$BK$3,Q$7)/SUMIFS('MRR Schedule Summary'!$B$58:$BK$58,'MRR Schedule Summary'!$B$5:$BK$5,EDATE(Q$5,-3))*-1</f>
        <v>6.6031483015741507E-2</v>
      </c>
      <c r="R54" s="194">
        <f>+SUMIFS('MRR Schedule Summary'!$B$57:$BK$57,'MRR Schedule Summary'!$B$4:$BK$4,R$8,'MRR Schedule Summary'!$B$3:$BK$3,R$7)/SUMIFS('MRR Schedule Summary'!$B$58:$BK$58,'MRR Schedule Summary'!$B$5:$BK$5,EDATE(R$5,-3))*-1</f>
        <v>5.9890656063618292E-2</v>
      </c>
      <c r="S54" s="194">
        <f>+SUMIFS('MRR Schedule Summary'!$B$57:$BK$57,'MRR Schedule Summary'!$B$4:$BK$4,S$8,'MRR Schedule Summary'!$B$3:$BK$3,S$7)/SUMIFS('MRR Schedule Summary'!$B$58:$BK$58,'MRR Schedule Summary'!$B$5:$BK$5,EDATE(S$5,-3))*-1</f>
        <v>5.3331118125934537E-2</v>
      </c>
      <c r="T54" s="194">
        <f>+SUMIFS('MRR Schedule Summary'!$B$57:$BK$57,'MRR Schedule Summary'!$B$4:$BK$4,T$8,'MRR Schedule Summary'!$B$3:$BK$3,T$7)/SUMIFS('MRR Schedule Summary'!$B$58:$BK$58,'MRR Schedule Summary'!$B$5:$BK$5,EDATE(T$5,-3))*-1</f>
        <v>6.268533772652389E-2</v>
      </c>
      <c r="U54" s="194">
        <f>+SUMIFS('MRR Schedule Summary'!$B$57:$BK$57,'MRR Schedule Summary'!$B$4:$BK$4,U$8,'MRR Schedule Summary'!$B$3:$BK$3,U$7)/SUMIFS('MRR Schedule Summary'!$B$58:$BK$58,'MRR Schedule Summary'!$B$5:$BK$5,EDATE(U$5,-3))*-1</f>
        <v>7.3258574118032244E-2</v>
      </c>
    </row>
    <row r="55" spans="2:23" x14ac:dyDescent="0.2">
      <c r="B55" s="191"/>
      <c r="C55" s="192"/>
      <c r="D55" s="192"/>
      <c r="E55" s="163"/>
      <c r="F55" s="163"/>
      <c r="G55" s="163"/>
      <c r="H55" s="163"/>
    </row>
    <row r="56" spans="2:23" x14ac:dyDescent="0.2">
      <c r="B56" s="163" t="s">
        <v>191</v>
      </c>
      <c r="C56" s="168" t="s">
        <v>153</v>
      </c>
      <c r="D56" s="168" t="s">
        <v>192</v>
      </c>
      <c r="E56" s="177">
        <f ca="1">SUM(OFFSET(INDEX('Cons TrioMobil | Monthly'!$B$202:$BW$202,MATCH(E$5,'Cons TrioMobil | Monthly'!$B$4:$BW$4,0)),,,,-12))+SUM(OFFSET(INDEX('Cons TrioMobil | Monthly'!$B$206:$BW$206,MATCH(E$5,'Cons TrioMobil | Monthly'!$B$4:$BW$4,0)),,,,-12))</f>
        <v>-4353305.5490786098</v>
      </c>
      <c r="F56" s="177">
        <f ca="1">SUM(OFFSET(INDEX('Cons TrioMobil | Monthly'!$B$202:$BW$202,MATCH(F$5,'Cons TrioMobil | Monthly'!$B$4:$BW$4,0)),,,,-12))+SUM(OFFSET(INDEX('Cons TrioMobil | Monthly'!$B$206:$BW$206,MATCH(F$5,'Cons TrioMobil | Monthly'!$B$4:$BW$4,0)),,,,-12))</f>
        <v>-4693242.1310143014</v>
      </c>
      <c r="G56" s="177">
        <f ca="1">SUM(OFFSET(INDEX('Cons TrioMobil | Monthly'!$B$202:$BW$202,MATCH(G$5,'Cons TrioMobil | Monthly'!$B$4:$BW$4,0)),,,,-MONTH($B$2)))+SUM(OFFSET(INDEX('Cons TrioMobil | Monthly'!$B$206:$BW$206,MATCH(G$5,'Cons TrioMobil | Monthly'!$B$4:$BW$4,0)),,,,-MONTH($B$2)))</f>
        <v>-4693242.1310143014</v>
      </c>
      <c r="H56" s="177">
        <f ca="1">SUM(OFFSET(INDEX('Cons TrioMobil | Monthly'!$B$202:$BW$202,MATCH(H$5,'Cons TrioMobil | Monthly'!$B$4:$BW$4,0)),,,,-MONTH($B$2)))+SUM(OFFSET(INDEX('Cons TrioMobil | Monthly'!$B$206:$BW$206,MATCH(H$5,'Cons TrioMobil | Monthly'!$B$4:$BW$4,0)),,,,-MONTH($B$2)))</f>
        <v>-4353305.5490786098</v>
      </c>
      <c r="I56" s="178">
        <f>SUMIFS('Cons TrioMobil | Monthly'!$B$202:$BW$202,'Cons TrioMobil | Monthly'!$B$7:$BW$7,I$8,'Cons TrioMobil | Monthly'!$B$6:$BW$6,I$7)+SUMIFS('Cons TrioMobil | Monthly'!$B$206:$BW$206,'Cons TrioMobil | Monthly'!$B$7:$BW$7,I$8,'Cons TrioMobil | Monthly'!$B$6:$BW$6,I$7)</f>
        <v>-65161.596684976961</v>
      </c>
      <c r="J56" s="178">
        <f>SUMIFS('Cons TrioMobil | Monthly'!$B$202:$BW$202,'Cons TrioMobil | Monthly'!$B$7:$BW$7,J$8,'Cons TrioMobil | Monthly'!$B$6:$BW$6,J$7)+SUMIFS('Cons TrioMobil | Monthly'!$B$206:$BW$206,'Cons TrioMobil | Monthly'!$B$7:$BW$7,J$8,'Cons TrioMobil | Monthly'!$B$6:$BW$6,J$7)</f>
        <v>-546182.32778813667</v>
      </c>
      <c r="K56" s="178">
        <f>SUMIFS('Cons TrioMobil | Monthly'!$B$202:$BW$202,'Cons TrioMobil | Monthly'!$B$7:$BW$7,K$8,'Cons TrioMobil | Monthly'!$B$6:$BW$6,K$7)+SUMIFS('Cons TrioMobil | Monthly'!$B$206:$BW$206,'Cons TrioMobil | Monthly'!$B$7:$BW$7,K$8,'Cons TrioMobil | Monthly'!$B$6:$BW$6,K$7)</f>
        <v>-712038.24096179265</v>
      </c>
      <c r="L56" s="178">
        <f>SUMIFS('Cons TrioMobil | Monthly'!$B$202:$BW$202,'Cons TrioMobil | Monthly'!$B$7:$BW$7,L$8,'Cons TrioMobil | Monthly'!$B$6:$BW$6,L$7)+SUMIFS('Cons TrioMobil | Monthly'!$B$206:$BW$206,'Cons TrioMobil | Monthly'!$B$7:$BW$7,L$8,'Cons TrioMobil | Monthly'!$B$6:$BW$6,L$7)</f>
        <v>-346171.56647872436</v>
      </c>
      <c r="M56" s="178">
        <f>SUMIFS('Cons TrioMobil | Monthly'!$B$202:$BW$202,'Cons TrioMobil | Monthly'!$B$7:$BW$7,M$8,'Cons TrioMobil | Monthly'!$B$6:$BW$6,M$7)+SUMIFS('Cons TrioMobil | Monthly'!$B$206:$BW$206,'Cons TrioMobil | Monthly'!$B$7:$BW$7,M$8,'Cons TrioMobil | Monthly'!$B$6:$BW$6,M$7)</f>
        <v>-2686898.4924909258</v>
      </c>
      <c r="N56" s="178">
        <f>SUMIFS('Cons TrioMobil | Monthly'!$B$202:$BW$202,'Cons TrioMobil | Monthly'!$B$7:$BW$7,N$8,'Cons TrioMobil | Monthly'!$B$6:$BW$6,N$7)+SUMIFS('Cons TrioMobil | Monthly'!$B$206:$BW$206,'Cons TrioMobil | Monthly'!$B$7:$BW$7,N$8,'Cons TrioMobil | Monthly'!$B$6:$BW$6,N$7)</f>
        <v>7040.3180500366434</v>
      </c>
      <c r="O56" s="178">
        <f>SUMIFS('Cons TrioMobil | Monthly'!$B$202:$BW$202,'Cons TrioMobil | Monthly'!$B$7:$BW$7,O$8,'Cons TrioMobil | Monthly'!$B$6:$BW$6,O$7)+SUMIFS('Cons TrioMobil | Monthly'!$B$206:$BW$206,'Cons TrioMobil | Monthly'!$B$7:$BW$7,O$8,'Cons TrioMobil | Monthly'!$B$6:$BW$6,O$7)</f>
        <v>-1841497.816301974</v>
      </c>
      <c r="P56" s="178">
        <f>SUMIFS('Cons TrioMobil | Monthly'!$B$202:$BW$202,'Cons TrioMobil | Monthly'!$B$7:$BW$7,P$8,'Cons TrioMobil | Monthly'!$B$6:$BW$6,P$7)+SUMIFS('Cons TrioMobil | Monthly'!$B$206:$BW$206,'Cons TrioMobil | Monthly'!$B$7:$BW$7,P$8,'Cons TrioMobil | Monthly'!$B$6:$BW$6,P$7)</f>
        <v>-793893.1487307169</v>
      </c>
      <c r="Q56" s="178">
        <f>SUMIFS('Cons TrioMobil | Monthly'!$B$202:$BW$202,'Cons TrioMobil | Monthly'!$B$7:$BW$7,Q$8,'Cons TrioMobil | Monthly'!$B$6:$BW$6,Q$7)+SUMIFS('Cons TrioMobil | Monthly'!$B$206:$BW$206,'Cons TrioMobil | Monthly'!$B$7:$BW$7,Q$8,'Cons TrioMobil | Monthly'!$B$6:$BW$6,Q$7)</f>
        <v>-1724954.9020959558</v>
      </c>
      <c r="R56" s="178">
        <f>SUMIFS('Cons TrioMobil | Monthly'!$B$202:$BW$202,'Cons TrioMobil | Monthly'!$B$7:$BW$7,R$8,'Cons TrioMobil | Monthly'!$B$6:$BW$6,R$7)+SUMIFS('Cons TrioMobil | Monthly'!$B$206:$BW$206,'Cons TrioMobil | Monthly'!$B$7:$BW$7,R$8,'Cons TrioMobil | Monthly'!$B$6:$BW$6,R$7)</f>
        <v>-764018.98219633708</v>
      </c>
      <c r="S56" s="178">
        <f>SUMIFS('Cons TrioMobil | Monthly'!$B$202:$BW$202,'Cons TrioMobil | Monthly'!$B$7:$BW$7,S$8,'Cons TrioMobil | Monthly'!$B$6:$BW$6,S$7)+SUMIFS('Cons TrioMobil | Monthly'!$B$206:$BW$206,'Cons TrioMobil | Monthly'!$B$7:$BW$7,S$8,'Cons TrioMobil | Monthly'!$B$6:$BW$6,S$7)</f>
        <v>-1492080.9667703989</v>
      </c>
      <c r="T56" s="178">
        <f>SUMIFS('Cons TrioMobil | Monthly'!$B$202:$BW$202,'Cons TrioMobil | Monthly'!$B$7:$BW$7,T$8,'Cons TrioMobil | Monthly'!$B$6:$BW$6,T$7)+SUMIFS('Cons TrioMobil | Monthly'!$B$206:$BW$206,'Cons TrioMobil | Monthly'!$B$7:$BW$7,T$8,'Cons TrioMobil | Monthly'!$B$6:$BW$6,T$7)</f>
        <v>-1218868.7196819985</v>
      </c>
      <c r="U56" s="178">
        <f>SUMIFS('Cons TrioMobil | Monthly'!$B$202:$BW$202,'Cons TrioMobil | Monthly'!$B$7:$BW$7,U$8,'Cons TrioMobil | Monthly'!$B$6:$BW$6,U$7)+SUMIFS('Cons TrioMobil | Monthly'!$B$206:$BW$206,'Cons TrioMobil | Monthly'!$B$7:$BW$7,U$8,'Cons TrioMobil | Monthly'!$B$6:$BW$6,U$7)</f>
        <v>-1218273.4623655668</v>
      </c>
    </row>
    <row r="57" spans="2:23" x14ac:dyDescent="0.2">
      <c r="B57" s="163" t="s">
        <v>193</v>
      </c>
      <c r="C57" s="168" t="s">
        <v>153</v>
      </c>
      <c r="D57" s="168" t="s">
        <v>192</v>
      </c>
      <c r="E57" s="178">
        <f>+SUMIFS('Cons TrioMobil | Monthly'!$B$153:$BW$153,'Cons TrioMobil | Monthly'!$B$120:$BW$120,E$5)+SUMIFS('Cons TrioMobil | Monthly'!$B$165:$BW$165,'Cons TrioMobil | Monthly'!$B$120:$BW$120,'Metrics Q''ly'!E$5)-SUMIFS('Cons TrioMobil | Monthly'!$B$124:$BW$124,'Cons TrioMobil | Monthly'!$B$120:$BW$120,E$5)</f>
        <v>-11689979.671364777</v>
      </c>
      <c r="F57" s="178">
        <f>+SUMIFS('Cons TrioMobil | Monthly'!$B$153:$BW$153,'Cons TrioMobil | Monthly'!$B$120:$BW$120,F$5)+SUMIFS('Cons TrioMobil | Monthly'!$B$165:$BW$165,'Cons TrioMobil | Monthly'!$B$120:$BW$120,'Metrics Q''ly'!F$5)-SUMIFS('Cons TrioMobil | Monthly'!$B$124:$BW$124,'Cons TrioMobil | Monthly'!$B$120:$BW$120,F$5)</f>
        <v>-5099847.2243531272</v>
      </c>
      <c r="G57" s="178">
        <f>+SUMIFS('Cons TrioMobil | Monthly'!$B$153:$BW$153,'Cons TrioMobil | Monthly'!$B$120:$BW$120,G$5)+SUMIFS('Cons TrioMobil | Monthly'!$B$165:$BW$165,'Cons TrioMobil | Monthly'!$B$120:$BW$120,'Metrics Q''ly'!G$5)-SUMIFS('Cons TrioMobil | Monthly'!$B$124:$BW$124,'Cons TrioMobil | Monthly'!$B$120:$BW$120,G$5)</f>
        <v>-5099847.2243531272</v>
      </c>
      <c r="H57" s="178">
        <f>+SUMIFS('Cons TrioMobil | Monthly'!$B$153:$BW$153,'Cons TrioMobil | Monthly'!$B$120:$BW$120,H$5)+SUMIFS('Cons TrioMobil | Monthly'!$B$165:$BW$165,'Cons TrioMobil | Monthly'!$B$120:$BW$120,'Metrics Q''ly'!H$5)-SUMIFS('Cons TrioMobil | Monthly'!$B$124:$BW$124,'Cons TrioMobil | Monthly'!$B$120:$BW$120,H$5)</f>
        <v>-11689979.671364777</v>
      </c>
      <c r="I57" s="178">
        <f>+SUMIFS('Cons TrioMobil | Monthly'!$B$153:$BW$153,'Cons TrioMobil | Monthly'!$B$120:$BW$120,I$5)+SUMIFS('Cons TrioMobil | Monthly'!$B$165:$BW$165,'Cons TrioMobil | Monthly'!$B$120:$BW$120,'Metrics Q''ly'!I$5)-SUMIFS('Cons TrioMobil | Monthly'!$B$124:$BW$124,'Cons TrioMobil | Monthly'!$B$120:$BW$120,I$5)</f>
        <v>-2280893.7287651282</v>
      </c>
      <c r="J57" s="178">
        <f>+SUMIFS('Cons TrioMobil | Monthly'!$B$153:$BW$153,'Cons TrioMobil | Monthly'!$B$120:$BW$120,J$5)+SUMIFS('Cons TrioMobil | Monthly'!$B$165:$BW$165,'Cons TrioMobil | Monthly'!$B$120:$BW$120,'Metrics Q''ly'!J$5)-SUMIFS('Cons TrioMobil | Monthly'!$B$124:$BW$124,'Cons TrioMobil | Monthly'!$B$120:$BW$120,J$5)</f>
        <v>-1744601.4740091928</v>
      </c>
      <c r="K57" s="178">
        <f>+SUMIFS('Cons TrioMobil | Monthly'!$B$153:$BW$153,'Cons TrioMobil | Monthly'!$B$120:$BW$120,K$5)+SUMIFS('Cons TrioMobil | Monthly'!$B$165:$BW$165,'Cons TrioMobil | Monthly'!$B$120:$BW$120,'Metrics Q''ly'!K$5)-SUMIFS('Cons TrioMobil | Monthly'!$B$124:$BW$124,'Cons TrioMobil | Monthly'!$B$120:$BW$120,K$5)</f>
        <v>-1196951.0224510611</v>
      </c>
      <c r="L57" s="178">
        <f>+SUMIFS('Cons TrioMobil | Monthly'!$B$153:$BW$153,'Cons TrioMobil | Monthly'!$B$120:$BW$120,L$5)+SUMIFS('Cons TrioMobil | Monthly'!$B$165:$BW$165,'Cons TrioMobil | Monthly'!$B$120:$BW$120,'Metrics Q''ly'!L$5)-SUMIFS('Cons TrioMobil | Monthly'!$B$124:$BW$124,'Cons TrioMobil | Monthly'!$B$120:$BW$120,L$5)</f>
        <v>-836865.3935024403</v>
      </c>
      <c r="M57" s="178">
        <f>+SUMIFS('Cons TrioMobil | Monthly'!$B$153:$BW$153,'Cons TrioMobil | Monthly'!$B$120:$BW$120,M$5)+SUMIFS('Cons TrioMobil | Monthly'!$B$165:$BW$165,'Cons TrioMobil | Monthly'!$B$120:$BW$120,'Metrics Q''ly'!M$5)-SUMIFS('Cons TrioMobil | Monthly'!$B$124:$BW$124,'Cons TrioMobil | Monthly'!$B$120:$BW$120,M$5)</f>
        <v>-1441287.4503426836</v>
      </c>
      <c r="N57" s="178">
        <f>+SUMIFS('Cons TrioMobil | Monthly'!$B$153:$BW$153,'Cons TrioMobil | Monthly'!$B$120:$BW$120,N$5)+SUMIFS('Cons TrioMobil | Monthly'!$B$165:$BW$165,'Cons TrioMobil | Monthly'!$B$120:$BW$120,'Metrics Q''ly'!N$5)-SUMIFS('Cons TrioMobil | Monthly'!$B$124:$BW$124,'Cons TrioMobil | Monthly'!$B$120:$BW$120,N$5)</f>
        <v>-882865.35950318119</v>
      </c>
      <c r="O57" s="178">
        <f>+SUMIFS('Cons TrioMobil | Monthly'!$B$153:$BW$153,'Cons TrioMobil | Monthly'!$B$120:$BW$120,O$5)+SUMIFS('Cons TrioMobil | Monthly'!$B$165:$BW$165,'Cons TrioMobil | Monthly'!$B$120:$BW$120,'Metrics Q''ly'!O$5)-SUMIFS('Cons TrioMobil | Monthly'!$B$124:$BW$124,'Cons TrioMobil | Monthly'!$B$120:$BW$120,O$5)</f>
        <v>8828.2614504434168</v>
      </c>
      <c r="P57" s="178">
        <f>+SUMIFS('Cons TrioMobil | Monthly'!$B$153:$BW$153,'Cons TrioMobil | Monthly'!$B$120:$BW$120,P$5)+SUMIFS('Cons TrioMobil | Monthly'!$B$165:$BW$165,'Cons TrioMobil | Monthly'!$B$120:$BW$120,'Metrics Q''ly'!P$5)-SUMIFS('Cons TrioMobil | Monthly'!$B$124:$BW$124,'Cons TrioMobil | Monthly'!$B$120:$BW$120,P$5)</f>
        <v>-13534059.366972722</v>
      </c>
      <c r="Q57" s="178">
        <f>+SUMIFS('Cons TrioMobil | Monthly'!$B$153:$BW$153,'Cons TrioMobil | Monthly'!$B$120:$BW$120,Q$5)+SUMIFS('Cons TrioMobil | Monthly'!$B$165:$BW$165,'Cons TrioMobil | Monthly'!$B$120:$BW$120,'Metrics Q''ly'!Q$5)-SUMIFS('Cons TrioMobil | Monthly'!$B$124:$BW$124,'Cons TrioMobil | Monthly'!$B$120:$BW$120,Q$5)</f>
        <v>-11689979.671364777</v>
      </c>
      <c r="R57" s="178">
        <f>+SUMIFS('Cons TrioMobil | Monthly'!$B$153:$BW$153,'Cons TrioMobil | Monthly'!$B$120:$BW$120,R$5)+SUMIFS('Cons TrioMobil | Monthly'!$B$165:$BW$165,'Cons TrioMobil | Monthly'!$B$120:$BW$120,'Metrics Q''ly'!R$5)-SUMIFS('Cons TrioMobil | Monthly'!$B$124:$BW$124,'Cons TrioMobil | Monthly'!$B$120:$BW$120,R$5)</f>
        <v>-10674801.46238024</v>
      </c>
      <c r="S57" s="178">
        <f>+SUMIFS('Cons TrioMobil | Monthly'!$B$153:$BW$153,'Cons TrioMobil | Monthly'!$B$120:$BW$120,S$5)+SUMIFS('Cons TrioMobil | Monthly'!$B$165:$BW$165,'Cons TrioMobil | Monthly'!$B$120:$BW$120,'Metrics Q''ly'!S$5)-SUMIFS('Cons TrioMobil | Monthly'!$B$124:$BW$124,'Cons TrioMobil | Monthly'!$B$120:$BW$120,S$5)</f>
        <v>-8900481.7109192703</v>
      </c>
      <c r="T57" s="178">
        <f>+SUMIFS('Cons TrioMobil | Monthly'!$B$153:$BW$153,'Cons TrioMobil | Monthly'!$B$120:$BW$120,T$5)+SUMIFS('Cons TrioMobil | Monthly'!$B$165:$BW$165,'Cons TrioMobil | Monthly'!$B$120:$BW$120,'Metrics Q''ly'!T$5)-SUMIFS('Cons TrioMobil | Monthly'!$B$124:$BW$124,'Cons TrioMobil | Monthly'!$B$120:$BW$120,T$5)</f>
        <v>-6970853.8097893884</v>
      </c>
      <c r="U57" s="178">
        <f>+SUMIFS('Cons TrioMobil | Monthly'!$B$153:$BW$153,'Cons TrioMobil | Monthly'!$B$120:$BW$120,U$5)+SUMIFS('Cons TrioMobil | Monthly'!$B$165:$BW$165,'Cons TrioMobil | Monthly'!$B$120:$BW$120,'Metrics Q''ly'!U$5)-SUMIFS('Cons TrioMobil | Monthly'!$B$124:$BW$124,'Cons TrioMobil | Monthly'!$B$120:$BW$120,U$5)</f>
        <v>-5099847.2243531272</v>
      </c>
    </row>
    <row r="58" spans="2:23" x14ac:dyDescent="0.2">
      <c r="B58" s="163" t="s">
        <v>84</v>
      </c>
      <c r="C58" s="168" t="s">
        <v>194</v>
      </c>
      <c r="D58" s="168" t="s">
        <v>192</v>
      </c>
      <c r="E58" s="178">
        <f>'Cons TrioMobil | Yearly'!E93</f>
        <v>-1707107.4595969869</v>
      </c>
      <c r="F58" s="178">
        <f>'Cons TrioMobil | Monthly'!BX97</f>
        <v>-4653050.2699152781</v>
      </c>
      <c r="G58" s="178">
        <f>'Cons TrioMobil | Monthly'!BY97</f>
        <v>-4653050.2699152781</v>
      </c>
      <c r="H58" s="178">
        <f>'Cons TrioMobil | Monthly'!CA97</f>
        <v>-4196283.4328070916</v>
      </c>
      <c r="I58" s="178">
        <f>'Cons TrioMobil | Quarterly'!L95</f>
        <v>-421889.92933937116</v>
      </c>
      <c r="J58" s="178">
        <f>'Cons TrioMobil | Quarterly'!M95</f>
        <v>-444169.37635937403</v>
      </c>
      <c r="K58" s="178">
        <f>'Cons TrioMobil | Quarterly'!N95</f>
        <v>-530840.16864586319</v>
      </c>
      <c r="L58" s="178">
        <f>'Cons TrioMobil | Quarterly'!O95</f>
        <v>-734482.53100992402</v>
      </c>
      <c r="M58" s="178">
        <f>'Cons TrioMobil | Quarterly'!P95</f>
        <v>-774792.94276981091</v>
      </c>
      <c r="N58" s="178">
        <f>'Cons TrioMobil | Quarterly'!Q95</f>
        <v>-702743.00007746951</v>
      </c>
      <c r="O58" s="178">
        <f>'Cons TrioMobil | Quarterly'!R95</f>
        <v>-821662.24881278933</v>
      </c>
      <c r="P58" s="178">
        <f>'Cons TrioMobil | Quarterly'!S95</f>
        <v>-1153722.8428542491</v>
      </c>
      <c r="Q58" s="178">
        <f>'Cons TrioMobil | Quarterly'!T95</f>
        <v>-928112.68380916142</v>
      </c>
      <c r="R58" s="178">
        <f>'Cons TrioMobil | Quarterly'!U95</f>
        <v>-949773.59394248342</v>
      </c>
      <c r="S58" s="178">
        <f>'Cons TrioMobil | Quarterly'!V95</f>
        <v>-1164674.3122011984</v>
      </c>
      <c r="T58" s="178">
        <f>'Cons TrioMobil | Quarterly'!W95</f>
        <v>-1082039.0257777858</v>
      </c>
      <c r="U58" s="178">
        <f>'Cons TrioMobil | Quarterly'!X95</f>
        <v>-1068063.0611189916</v>
      </c>
    </row>
    <row r="59" spans="2:23" x14ac:dyDescent="0.2">
      <c r="B59" s="163" t="s">
        <v>195</v>
      </c>
      <c r="C59" s="168" t="s">
        <v>120</v>
      </c>
      <c r="D59" s="168" t="s">
        <v>192</v>
      </c>
      <c r="E59" s="197">
        <f>'Cons TrioMobil | Yearly'!E94</f>
        <v>-0.38069788264065896</v>
      </c>
      <c r="F59" s="197">
        <f>'Cons TrioMobil | Monthly'!BX98</f>
        <v>-0.30510188325925847</v>
      </c>
      <c r="G59" s="197">
        <f>'Cons TrioMobil | Monthly'!BY98</f>
        <v>-0.30510188325925847</v>
      </c>
      <c r="H59" s="197">
        <f>'Cons TrioMobil | Monthly'!CA98</f>
        <v>-0.39254142408402193</v>
      </c>
      <c r="I59" s="194">
        <f>'Cons TrioMobil | Quarterly'!L96</f>
        <v>-0.406041741894834</v>
      </c>
      <c r="J59" s="194">
        <f>'Cons TrioMobil | Quarterly'!M96</f>
        <v>-0.36704159760519312</v>
      </c>
      <c r="K59" s="194">
        <f>'Cons TrioMobil | Quarterly'!N96</f>
        <v>-0.42239776226569131</v>
      </c>
      <c r="L59" s="194">
        <f>'Cons TrioMobil | Quarterly'!O96</f>
        <v>-0.54202053500405301</v>
      </c>
      <c r="M59" s="194">
        <f>'Cons TrioMobil | Quarterly'!P96</f>
        <v>-0.50105465502805047</v>
      </c>
      <c r="N59" s="194">
        <f>'Cons TrioMobil | Quarterly'!Q96</f>
        <v>-0.39356175122986164</v>
      </c>
      <c r="O59" s="194">
        <f>'Cons TrioMobil | Quarterly'!R96</f>
        <v>-0.41432848646575776</v>
      </c>
      <c r="P59" s="194">
        <f>'Cons TrioMobil | Quarterly'!S96</f>
        <v>-0.5108636254418023</v>
      </c>
      <c r="Q59" s="194">
        <f>'Cons TrioMobil | Quarterly'!T96</f>
        <v>-0.35982681634355285</v>
      </c>
      <c r="R59" s="194">
        <f>'Cons TrioMobil | Quarterly'!U96</f>
        <v>-0.34348113340266462</v>
      </c>
      <c r="S59" s="194">
        <f>'Cons TrioMobil | Quarterly'!V96</f>
        <v>-0.37726029247117793</v>
      </c>
      <c r="T59" s="194">
        <f>'Cons TrioMobil | Quarterly'!W96</f>
        <v>-0.31064777245768099</v>
      </c>
      <c r="U59" s="194">
        <f>'Cons TrioMobil | Quarterly'!X96</f>
        <v>-0.28529914385586685</v>
      </c>
    </row>
    <row r="60" spans="2:23" x14ac:dyDescent="0.2">
      <c r="B60" s="163" t="s">
        <v>196</v>
      </c>
      <c r="C60" s="168" t="s">
        <v>120</v>
      </c>
      <c r="D60" s="168" t="s">
        <v>192</v>
      </c>
      <c r="E60" s="198">
        <f ca="1">SUM(OFFSET(INDEX('Cons TrioMobil | Monthly'!$B$79:$BW$79,MATCH(E$5,'Cons TrioMobil | Monthly'!$B$4:$BW$4,0)),,,,-12))/E10*-1</f>
        <v>0.20355055699713903</v>
      </c>
      <c r="F60" s="198">
        <f ca="1">SUM(OFFSET(INDEX('Cons TrioMobil | Monthly'!$B$79:$BW$79,MATCH(F$5,'Cons TrioMobil | Monthly'!$B$4:$BW$4,0)),,,,-12))/F10*-1</f>
        <v>0.18913915972603121</v>
      </c>
      <c r="G60" s="198">
        <f ca="1">SUM(OFFSET(INDEX('Cons TrioMobil | Monthly'!$B$79:$BW$79,MATCH(G$5,'Cons TrioMobil | Monthly'!$B$4:$BW$4,0)),,,,-MONTH($B$2)))/G10*-1</f>
        <v>0.18913915972603121</v>
      </c>
      <c r="H60" s="198">
        <f ca="1">SUM(OFFSET(INDEX('Cons TrioMobil | Monthly'!$B$79:$BW$79,MATCH(H$5,'Cons TrioMobil | Monthly'!$B$4:$BW$4,0)),,,,-MONTH($B$2)))/H10*-1</f>
        <v>0.20355055699713903</v>
      </c>
      <c r="I60" s="194">
        <f>+SUMIFS('Cons TrioMobil | Monthly'!$O$79:$BW79,'Cons TrioMobil | Monthly'!$O$7:$BW$7,I$8,'Cons TrioMobil | Monthly'!$O$6:$BW$6,I$7)/I10*-1</f>
        <v>0.22403545224705065</v>
      </c>
      <c r="J60" s="194">
        <f>+SUMIFS('Cons TrioMobil | Monthly'!$O$79:$BW79,'Cons TrioMobil | Monthly'!$O$7:$BW$7,J$8,'Cons TrioMobil | Monthly'!$O$6:$BW$6,J$7)/J10*-1</f>
        <v>0.27822641146639243</v>
      </c>
      <c r="K60" s="194">
        <f>+SUMIFS('Cons TrioMobil | Monthly'!$O$79:$BW79,'Cons TrioMobil | Monthly'!$O$7:$BW$7,K$8,'Cons TrioMobil | Monthly'!$O$6:$BW$6,K$7)/K10*-1</f>
        <v>0.2483664766111974</v>
      </c>
      <c r="L60" s="194">
        <f>+SUMIFS('Cons TrioMobil | Monthly'!$O$79:$BW79,'Cons TrioMobil | Monthly'!$O$7:$BW$7,L$8,'Cons TrioMobil | Monthly'!$O$6:$BW$6,L$7)/L10*-1</f>
        <v>0.21167285335593661</v>
      </c>
      <c r="M60" s="194">
        <f>+SUMIFS('Cons TrioMobil | Monthly'!$O$79:$BW79,'Cons TrioMobil | Monthly'!$O$7:$BW$7,M$8,'Cons TrioMobil | Monthly'!$O$6:$BW$6,M$7)/M10*-1</f>
        <v>0.21248138393629556</v>
      </c>
      <c r="N60" s="194">
        <f>+SUMIFS('Cons TrioMobil | Monthly'!$O$79:$BW79,'Cons TrioMobil | Monthly'!$O$7:$BW$7,N$8,'Cons TrioMobil | Monthly'!$O$6:$BW$6,N$7)/N10*-1</f>
        <v>0.23011410317802602</v>
      </c>
      <c r="O60" s="194">
        <f>+SUMIFS('Cons TrioMobil | Monthly'!$O$79:$BW79,'Cons TrioMobil | Monthly'!$O$7:$BW$7,O$8,'Cons TrioMobil | Monthly'!$O$6:$BW$6,O$7)/O10*-1</f>
        <v>0.19521254320786008</v>
      </c>
      <c r="P60" s="194">
        <f>+SUMIFS('Cons TrioMobil | Monthly'!$O$79:$BW79,'Cons TrioMobil | Monthly'!$O$7:$BW$7,P$8,'Cons TrioMobil | Monthly'!$O$6:$BW$6,P$7)/P10*-1</f>
        <v>0.19791353241936843</v>
      </c>
      <c r="Q60" s="194">
        <f>+SUMIFS('Cons TrioMobil | Monthly'!$O$79:$BW79,'Cons TrioMobil | Monthly'!$O$7:$BW$7,Q$8,'Cons TrioMobil | Monthly'!$O$6:$BW$6,Q$7)/Q10*-1</f>
        <v>0.19613383129331197</v>
      </c>
      <c r="R60" s="194">
        <f>+SUMIFS('Cons TrioMobil | Monthly'!$O$79:$BW79,'Cons TrioMobil | Monthly'!$O$7:$BW$7,R$8,'Cons TrioMobil | Monthly'!$O$6:$BW$6,R$7)/R10*-1</f>
        <v>0.19602917498945116</v>
      </c>
      <c r="S60" s="194">
        <f>+SUMIFS('Cons TrioMobil | Monthly'!$O$79:$BW79,'Cons TrioMobil | Monthly'!$O$7:$BW$7,S$8,'Cons TrioMobil | Monthly'!$O$6:$BW$6,S$7)/S10*-1</f>
        <v>0.20153283829836754</v>
      </c>
      <c r="T60" s="194">
        <f>+SUMIFS('Cons TrioMobil | Monthly'!$O$79:$BW79,'Cons TrioMobil | Monthly'!$O$7:$BW$7,T$8,'Cons TrioMobil | Monthly'!$O$6:$BW$6,T$7)/T10*-1</f>
        <v>0.19081256946756237</v>
      </c>
      <c r="U60" s="194">
        <f>+SUMIFS('Cons TrioMobil | Monthly'!$O$79:$BW79,'Cons TrioMobil | Monthly'!$O$7:$BW$7,U$8,'Cons TrioMobil | Monthly'!$O$6:$BW$6,U$7)/U10*-1</f>
        <v>0.17066278864290993</v>
      </c>
    </row>
    <row r="61" spans="2:23" x14ac:dyDescent="0.2">
      <c r="B61" s="163"/>
      <c r="E61" s="163"/>
      <c r="F61" s="163"/>
      <c r="G61" s="163"/>
      <c r="H61" s="163"/>
    </row>
    <row r="62" spans="2:23" x14ac:dyDescent="0.2">
      <c r="B62" s="163" t="s">
        <v>197</v>
      </c>
      <c r="C62" s="168" t="s">
        <v>161</v>
      </c>
      <c r="D62" s="168" t="s">
        <v>198</v>
      </c>
      <c r="E62" s="178">
        <f>+SUMIFS('Cons TrioMobil | Monthly'!$B$277:$BW$277,'Cons TrioMobil | Monthly'!$B$271:$BW$271,E$5)</f>
        <v>205</v>
      </c>
      <c r="F62" s="178">
        <f>+SUMIFS('Cons TrioMobil | Monthly'!$B$277:$BW$277,'Cons TrioMobil | Monthly'!$B$271:$BW$271,F$5)</f>
        <v>202</v>
      </c>
      <c r="G62" s="178">
        <f>+SUMIFS('Cons TrioMobil | Monthly'!$B$277:$BW$277,'Cons TrioMobil | Monthly'!$B$271:$BW$271,G$5)</f>
        <v>202</v>
      </c>
      <c r="H62" s="178">
        <f>+SUMIFS('Cons TrioMobil | Monthly'!$B$277:$BW$277,'Cons TrioMobil | Monthly'!$B$271:$BW$271,H$5)</f>
        <v>205</v>
      </c>
      <c r="I62" s="178">
        <f>+SUMIFS('Cons TrioMobil | Monthly'!$B$277:$BW$277,'Cons TrioMobil | Monthly'!$B$271:$BW$271,I$5)</f>
        <v>189</v>
      </c>
      <c r="J62" s="178">
        <f>+SUMIFS('Cons TrioMobil | Monthly'!$B$277:$BW$277,'Cons TrioMobil | Monthly'!$B$271:$BW$271,J$5)</f>
        <v>191</v>
      </c>
      <c r="K62" s="178">
        <f>+SUMIFS('Cons TrioMobil | Monthly'!$B$277:$BW$277,'Cons TrioMobil | Monthly'!$B$271:$BW$271,K$5)</f>
        <v>199</v>
      </c>
      <c r="L62" s="178">
        <f>+SUMIFS('Cons TrioMobil | Monthly'!$B$277:$BW$277,'Cons TrioMobil | Monthly'!$B$271:$BW$271,L$5)</f>
        <v>192</v>
      </c>
      <c r="M62" s="178">
        <f>+SUMIFS('Cons TrioMobil | Monthly'!$B$277:$BW$277,'Cons TrioMobil | Monthly'!$B$271:$BW$271,M$5)</f>
        <v>199</v>
      </c>
      <c r="N62" s="178">
        <f>+SUMIFS('Cons TrioMobil | Monthly'!$B$277:$BW$277,'Cons TrioMobil | Monthly'!$B$271:$BW$271,N$5)</f>
        <v>201</v>
      </c>
      <c r="O62" s="178">
        <f>+SUMIFS('Cons TrioMobil | Monthly'!$B$277:$BW$277,'Cons TrioMobil | Monthly'!$B$271:$BW$271,O$5)</f>
        <v>195</v>
      </c>
      <c r="P62" s="178">
        <f>+SUMIFS('Cons TrioMobil | Monthly'!$B$277:$BW$277,'Cons TrioMobil | Monthly'!$B$271:$BW$271,P$5)</f>
        <v>196</v>
      </c>
      <c r="Q62" s="178">
        <f>+SUMIFS('Cons TrioMobil | Monthly'!$B$277:$BW$277,'Cons TrioMobil | Monthly'!$B$271:$BW$271,Q$5)</f>
        <v>205</v>
      </c>
      <c r="R62" s="178">
        <f>+SUMIFS('Cons TrioMobil | Monthly'!$B$277:$BW$277,'Cons TrioMobil | Monthly'!$B$271:$BW$271,R$5)</f>
        <v>210</v>
      </c>
      <c r="S62" s="178">
        <f>+SUMIFS('Cons TrioMobil | Monthly'!$B$277:$BW$277,'Cons TrioMobil | Monthly'!$B$271:$BW$271,S$5)</f>
        <v>208</v>
      </c>
      <c r="T62" s="178">
        <f>+SUMIFS('Cons TrioMobil | Monthly'!$B$277:$BW$277,'Cons TrioMobil | Monthly'!$B$271:$BW$271,T$5)</f>
        <v>212</v>
      </c>
      <c r="U62" s="178">
        <f>+SUMIFS('Cons TrioMobil | Monthly'!$B$277:$BW$277,'Cons TrioMobil | Monthly'!$B$271:$BW$271,U$5)</f>
        <v>202</v>
      </c>
    </row>
    <row r="64" spans="2:23" x14ac:dyDescent="0.2">
      <c r="F64" s="178"/>
    </row>
    <row r="65" spans="6:6" x14ac:dyDescent="0.2">
      <c r="F65" s="178"/>
    </row>
    <row r="66" spans="6:6" x14ac:dyDescent="0.2">
      <c r="F66" s="18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DE38EA-9201-4262-9238-CF80CD080EBE}">
          <x14:formula1>
            <xm:f>'Cons TrioMobil | Monthly'!$O$4:$BW$4</xm:f>
          </x14:formula1>
          <xm:sqref>B2:B3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B57F-5CD1-4A28-9325-9C846964F021}">
  <sheetPr>
    <tabColor theme="1"/>
  </sheetPr>
  <dimension ref="B2:BL81"/>
  <sheetViews>
    <sheetView showGridLines="0" zoomScale="80" zoomScaleNormal="80" workbookViewId="0">
      <pane xSplit="2" ySplit="5" topLeftCell="AM6" activePane="bottomRight" state="frozen"/>
      <selection pane="topRight"/>
      <selection pane="bottomLeft"/>
      <selection pane="bottomRight"/>
    </sheetView>
  </sheetViews>
  <sheetFormatPr defaultColWidth="9.140625" defaultRowHeight="12" outlineLevelRow="1" x14ac:dyDescent="0.2"/>
  <cols>
    <col min="1" max="1" width="2.5703125" style="199" customWidth="1"/>
    <col min="2" max="2" width="27" style="199" bestFit="1" customWidth="1"/>
    <col min="3" max="40" width="10.5703125" style="199" customWidth="1"/>
    <col min="41" max="42" width="9.140625" style="199"/>
    <col min="43" max="43" width="9.85546875" style="199" bestFit="1" customWidth="1"/>
    <col min="44" max="44" width="12" style="199" bestFit="1" customWidth="1"/>
    <col min="45" max="62" width="12" style="199" customWidth="1"/>
    <col min="63" max="63" width="2.5703125" style="199" customWidth="1"/>
    <col min="64" max="64" width="14.85546875" style="199" bestFit="1" customWidth="1"/>
    <col min="65" max="65" width="10.42578125" style="199" bestFit="1" customWidth="1"/>
    <col min="66" max="16384" width="9.140625" style="199"/>
  </cols>
  <sheetData>
    <row r="2" spans="2:64" outlineLevel="1" x14ac:dyDescent="0.2">
      <c r="B2" s="170" t="s">
        <v>129</v>
      </c>
      <c r="C2" s="199">
        <f>MONTH(C5)</f>
        <v>1</v>
      </c>
      <c r="D2" s="199">
        <f t="shared" ref="D2:BJ2" si="0">MONTH(D5)</f>
        <v>2</v>
      </c>
      <c r="E2" s="199">
        <f t="shared" si="0"/>
        <v>3</v>
      </c>
      <c r="F2" s="199">
        <f t="shared" si="0"/>
        <v>4</v>
      </c>
      <c r="G2" s="199">
        <f t="shared" si="0"/>
        <v>5</v>
      </c>
      <c r="H2" s="199">
        <f t="shared" si="0"/>
        <v>6</v>
      </c>
      <c r="I2" s="199">
        <f t="shared" si="0"/>
        <v>7</v>
      </c>
      <c r="J2" s="199">
        <f t="shared" si="0"/>
        <v>8</v>
      </c>
      <c r="K2" s="199">
        <f t="shared" si="0"/>
        <v>9</v>
      </c>
      <c r="L2" s="199">
        <f t="shared" si="0"/>
        <v>10</v>
      </c>
      <c r="M2" s="199">
        <f t="shared" si="0"/>
        <v>11</v>
      </c>
      <c r="N2" s="199">
        <f t="shared" si="0"/>
        <v>12</v>
      </c>
      <c r="O2" s="199">
        <f t="shared" si="0"/>
        <v>1</v>
      </c>
      <c r="P2" s="199">
        <f t="shared" si="0"/>
        <v>2</v>
      </c>
      <c r="Q2" s="199">
        <f t="shared" si="0"/>
        <v>3</v>
      </c>
      <c r="R2" s="199">
        <f t="shared" si="0"/>
        <v>4</v>
      </c>
      <c r="S2" s="199">
        <f t="shared" si="0"/>
        <v>5</v>
      </c>
      <c r="T2" s="199">
        <f t="shared" si="0"/>
        <v>6</v>
      </c>
      <c r="U2" s="199">
        <f t="shared" si="0"/>
        <v>7</v>
      </c>
      <c r="V2" s="199">
        <f t="shared" si="0"/>
        <v>8</v>
      </c>
      <c r="W2" s="199">
        <f t="shared" si="0"/>
        <v>9</v>
      </c>
      <c r="X2" s="199">
        <f t="shared" si="0"/>
        <v>10</v>
      </c>
      <c r="Y2" s="199">
        <f t="shared" si="0"/>
        <v>11</v>
      </c>
      <c r="Z2" s="199">
        <f t="shared" si="0"/>
        <v>12</v>
      </c>
      <c r="AA2" s="199">
        <f t="shared" si="0"/>
        <v>1</v>
      </c>
      <c r="AB2" s="199">
        <f t="shared" si="0"/>
        <v>2</v>
      </c>
      <c r="AC2" s="199">
        <f t="shared" si="0"/>
        <v>3</v>
      </c>
      <c r="AD2" s="199">
        <f t="shared" si="0"/>
        <v>4</v>
      </c>
      <c r="AE2" s="199">
        <f t="shared" si="0"/>
        <v>5</v>
      </c>
      <c r="AF2" s="199">
        <f t="shared" si="0"/>
        <v>6</v>
      </c>
      <c r="AG2" s="199">
        <f t="shared" si="0"/>
        <v>7</v>
      </c>
      <c r="AH2" s="199">
        <f t="shared" si="0"/>
        <v>8</v>
      </c>
      <c r="AI2" s="199">
        <f t="shared" si="0"/>
        <v>9</v>
      </c>
      <c r="AJ2" s="199">
        <f t="shared" si="0"/>
        <v>10</v>
      </c>
      <c r="AK2" s="199">
        <f t="shared" si="0"/>
        <v>11</v>
      </c>
      <c r="AL2" s="199">
        <f t="shared" si="0"/>
        <v>12</v>
      </c>
      <c r="AM2" s="199">
        <f t="shared" si="0"/>
        <v>1</v>
      </c>
      <c r="AN2" s="199">
        <f t="shared" si="0"/>
        <v>2</v>
      </c>
      <c r="AO2" s="199">
        <f t="shared" si="0"/>
        <v>3</v>
      </c>
      <c r="AP2" s="199">
        <f t="shared" si="0"/>
        <v>4</v>
      </c>
      <c r="AQ2" s="199">
        <f t="shared" si="0"/>
        <v>5</v>
      </c>
      <c r="AR2" s="199">
        <f t="shared" si="0"/>
        <v>6</v>
      </c>
      <c r="AS2" s="199">
        <f t="shared" si="0"/>
        <v>7</v>
      </c>
      <c r="AT2" s="199">
        <f t="shared" si="0"/>
        <v>8</v>
      </c>
      <c r="AU2" s="199">
        <f t="shared" si="0"/>
        <v>9</v>
      </c>
      <c r="AV2" s="199">
        <f t="shared" si="0"/>
        <v>10</v>
      </c>
      <c r="AW2" s="199">
        <f t="shared" si="0"/>
        <v>11</v>
      </c>
      <c r="AX2" s="199">
        <f t="shared" si="0"/>
        <v>12</v>
      </c>
      <c r="AY2" s="199">
        <f t="shared" si="0"/>
        <v>1</v>
      </c>
      <c r="AZ2" s="199">
        <f t="shared" si="0"/>
        <v>2</v>
      </c>
      <c r="BA2" s="199">
        <f t="shared" si="0"/>
        <v>3</v>
      </c>
      <c r="BB2" s="199">
        <f t="shared" si="0"/>
        <v>4</v>
      </c>
      <c r="BC2" s="199">
        <f t="shared" si="0"/>
        <v>5</v>
      </c>
      <c r="BD2" s="199">
        <f t="shared" si="0"/>
        <v>6</v>
      </c>
      <c r="BE2" s="199">
        <f t="shared" si="0"/>
        <v>7</v>
      </c>
      <c r="BF2" s="199">
        <f t="shared" si="0"/>
        <v>8</v>
      </c>
      <c r="BG2" s="199">
        <f t="shared" si="0"/>
        <v>9</v>
      </c>
      <c r="BH2" s="199">
        <f t="shared" si="0"/>
        <v>10</v>
      </c>
      <c r="BI2" s="199">
        <f t="shared" si="0"/>
        <v>11</v>
      </c>
      <c r="BJ2" s="199">
        <f t="shared" si="0"/>
        <v>12</v>
      </c>
    </row>
    <row r="3" spans="2:64" outlineLevel="1" x14ac:dyDescent="0.2">
      <c r="B3" s="170" t="s">
        <v>130</v>
      </c>
      <c r="C3" s="199">
        <f>YEAR(C5)</f>
        <v>2021</v>
      </c>
      <c r="D3" s="199">
        <f t="shared" ref="D3:BJ3" si="1">YEAR(D5)</f>
        <v>2021</v>
      </c>
      <c r="E3" s="199">
        <f t="shared" si="1"/>
        <v>2021</v>
      </c>
      <c r="F3" s="199">
        <f t="shared" si="1"/>
        <v>2021</v>
      </c>
      <c r="G3" s="199">
        <f t="shared" si="1"/>
        <v>2021</v>
      </c>
      <c r="H3" s="199">
        <f t="shared" si="1"/>
        <v>2021</v>
      </c>
      <c r="I3" s="199">
        <f t="shared" si="1"/>
        <v>2021</v>
      </c>
      <c r="J3" s="199">
        <f t="shared" si="1"/>
        <v>2021</v>
      </c>
      <c r="K3" s="199">
        <f t="shared" si="1"/>
        <v>2021</v>
      </c>
      <c r="L3" s="199">
        <f t="shared" si="1"/>
        <v>2021</v>
      </c>
      <c r="M3" s="199">
        <f t="shared" si="1"/>
        <v>2021</v>
      </c>
      <c r="N3" s="199">
        <f t="shared" si="1"/>
        <v>2021</v>
      </c>
      <c r="O3" s="199">
        <f t="shared" si="1"/>
        <v>2022</v>
      </c>
      <c r="P3" s="199">
        <f t="shared" si="1"/>
        <v>2022</v>
      </c>
      <c r="Q3" s="199">
        <f t="shared" si="1"/>
        <v>2022</v>
      </c>
      <c r="R3" s="199">
        <f t="shared" si="1"/>
        <v>2022</v>
      </c>
      <c r="S3" s="199">
        <f t="shared" si="1"/>
        <v>2022</v>
      </c>
      <c r="T3" s="199">
        <f t="shared" si="1"/>
        <v>2022</v>
      </c>
      <c r="U3" s="199">
        <f t="shared" si="1"/>
        <v>2022</v>
      </c>
      <c r="V3" s="199">
        <f t="shared" si="1"/>
        <v>2022</v>
      </c>
      <c r="W3" s="199">
        <f t="shared" si="1"/>
        <v>2022</v>
      </c>
      <c r="X3" s="199">
        <f t="shared" si="1"/>
        <v>2022</v>
      </c>
      <c r="Y3" s="199">
        <f t="shared" si="1"/>
        <v>2022</v>
      </c>
      <c r="Z3" s="199">
        <f t="shared" si="1"/>
        <v>2022</v>
      </c>
      <c r="AA3" s="199">
        <f t="shared" si="1"/>
        <v>2023</v>
      </c>
      <c r="AB3" s="199">
        <f t="shared" si="1"/>
        <v>2023</v>
      </c>
      <c r="AC3" s="199">
        <f t="shared" si="1"/>
        <v>2023</v>
      </c>
      <c r="AD3" s="199">
        <f t="shared" si="1"/>
        <v>2023</v>
      </c>
      <c r="AE3" s="199">
        <f t="shared" si="1"/>
        <v>2023</v>
      </c>
      <c r="AF3" s="199">
        <f t="shared" si="1"/>
        <v>2023</v>
      </c>
      <c r="AG3" s="199">
        <f t="shared" si="1"/>
        <v>2023</v>
      </c>
      <c r="AH3" s="199">
        <f t="shared" si="1"/>
        <v>2023</v>
      </c>
      <c r="AI3" s="199">
        <f t="shared" si="1"/>
        <v>2023</v>
      </c>
      <c r="AJ3" s="199">
        <f t="shared" si="1"/>
        <v>2023</v>
      </c>
      <c r="AK3" s="199">
        <f t="shared" si="1"/>
        <v>2023</v>
      </c>
      <c r="AL3" s="199">
        <f t="shared" si="1"/>
        <v>2023</v>
      </c>
      <c r="AM3" s="199">
        <f t="shared" si="1"/>
        <v>2024</v>
      </c>
      <c r="AN3" s="199">
        <f t="shared" si="1"/>
        <v>2024</v>
      </c>
      <c r="AO3" s="199">
        <f t="shared" si="1"/>
        <v>2024</v>
      </c>
      <c r="AP3" s="199">
        <f t="shared" si="1"/>
        <v>2024</v>
      </c>
      <c r="AQ3" s="199">
        <f t="shared" si="1"/>
        <v>2024</v>
      </c>
      <c r="AR3" s="199">
        <f t="shared" si="1"/>
        <v>2024</v>
      </c>
      <c r="AS3" s="199">
        <f t="shared" si="1"/>
        <v>2024</v>
      </c>
      <c r="AT3" s="199">
        <f t="shared" si="1"/>
        <v>2024</v>
      </c>
      <c r="AU3" s="199">
        <f t="shared" si="1"/>
        <v>2024</v>
      </c>
      <c r="AV3" s="199">
        <f t="shared" si="1"/>
        <v>2024</v>
      </c>
      <c r="AW3" s="199">
        <f t="shared" si="1"/>
        <v>2024</v>
      </c>
      <c r="AX3" s="199">
        <f t="shared" si="1"/>
        <v>2024</v>
      </c>
      <c r="AY3" s="199">
        <f t="shared" si="1"/>
        <v>2025</v>
      </c>
      <c r="AZ3" s="199">
        <f t="shared" si="1"/>
        <v>2025</v>
      </c>
      <c r="BA3" s="199">
        <f t="shared" si="1"/>
        <v>2025</v>
      </c>
      <c r="BB3" s="199">
        <f t="shared" si="1"/>
        <v>2025</v>
      </c>
      <c r="BC3" s="199">
        <f t="shared" si="1"/>
        <v>2025</v>
      </c>
      <c r="BD3" s="199">
        <f t="shared" si="1"/>
        <v>2025</v>
      </c>
      <c r="BE3" s="199">
        <f t="shared" si="1"/>
        <v>2025</v>
      </c>
      <c r="BF3" s="199">
        <f t="shared" si="1"/>
        <v>2025</v>
      </c>
      <c r="BG3" s="199">
        <f t="shared" si="1"/>
        <v>2025</v>
      </c>
      <c r="BH3" s="199">
        <f t="shared" si="1"/>
        <v>2025</v>
      </c>
      <c r="BI3" s="199">
        <f t="shared" si="1"/>
        <v>2025</v>
      </c>
      <c r="BJ3" s="199">
        <f t="shared" si="1"/>
        <v>2025</v>
      </c>
    </row>
    <row r="4" spans="2:64" outlineLevel="1" x14ac:dyDescent="0.2">
      <c r="B4" s="170" t="s">
        <v>131</v>
      </c>
      <c r="C4" s="199">
        <f t="shared" ref="C4:BJ4" si="2">ROUNDUP(C2/3,0)</f>
        <v>1</v>
      </c>
      <c r="D4" s="199">
        <f t="shared" si="2"/>
        <v>1</v>
      </c>
      <c r="E4" s="199">
        <f t="shared" si="2"/>
        <v>1</v>
      </c>
      <c r="F4" s="199">
        <f t="shared" si="2"/>
        <v>2</v>
      </c>
      <c r="G4" s="199">
        <f t="shared" si="2"/>
        <v>2</v>
      </c>
      <c r="H4" s="199">
        <f t="shared" si="2"/>
        <v>2</v>
      </c>
      <c r="I4" s="199">
        <f t="shared" si="2"/>
        <v>3</v>
      </c>
      <c r="J4" s="199">
        <f t="shared" si="2"/>
        <v>3</v>
      </c>
      <c r="K4" s="199">
        <f t="shared" si="2"/>
        <v>3</v>
      </c>
      <c r="L4" s="199">
        <f t="shared" si="2"/>
        <v>4</v>
      </c>
      <c r="M4" s="199">
        <f t="shared" si="2"/>
        <v>4</v>
      </c>
      <c r="N4" s="199">
        <f t="shared" si="2"/>
        <v>4</v>
      </c>
      <c r="O4" s="199">
        <f t="shared" si="2"/>
        <v>1</v>
      </c>
      <c r="P4" s="199">
        <f t="shared" si="2"/>
        <v>1</v>
      </c>
      <c r="Q4" s="199">
        <f t="shared" si="2"/>
        <v>1</v>
      </c>
      <c r="R4" s="199">
        <f t="shared" si="2"/>
        <v>2</v>
      </c>
      <c r="S4" s="199">
        <f t="shared" si="2"/>
        <v>2</v>
      </c>
      <c r="T4" s="199">
        <f t="shared" si="2"/>
        <v>2</v>
      </c>
      <c r="U4" s="199">
        <f t="shared" si="2"/>
        <v>3</v>
      </c>
      <c r="V4" s="199">
        <f t="shared" si="2"/>
        <v>3</v>
      </c>
      <c r="W4" s="199">
        <f t="shared" si="2"/>
        <v>3</v>
      </c>
      <c r="X4" s="199">
        <f t="shared" si="2"/>
        <v>4</v>
      </c>
      <c r="Y4" s="199">
        <f t="shared" si="2"/>
        <v>4</v>
      </c>
      <c r="Z4" s="199">
        <f t="shared" si="2"/>
        <v>4</v>
      </c>
      <c r="AA4" s="199">
        <f t="shared" si="2"/>
        <v>1</v>
      </c>
      <c r="AB4" s="199">
        <f t="shared" si="2"/>
        <v>1</v>
      </c>
      <c r="AC4" s="199">
        <f t="shared" si="2"/>
        <v>1</v>
      </c>
      <c r="AD4" s="199">
        <f t="shared" si="2"/>
        <v>2</v>
      </c>
      <c r="AE4" s="199">
        <f t="shared" si="2"/>
        <v>2</v>
      </c>
      <c r="AF4" s="199">
        <f t="shared" si="2"/>
        <v>2</v>
      </c>
      <c r="AG4" s="199">
        <f t="shared" si="2"/>
        <v>3</v>
      </c>
      <c r="AH4" s="199">
        <f t="shared" si="2"/>
        <v>3</v>
      </c>
      <c r="AI4" s="199">
        <f t="shared" si="2"/>
        <v>3</v>
      </c>
      <c r="AJ4" s="199">
        <f t="shared" si="2"/>
        <v>4</v>
      </c>
      <c r="AK4" s="199">
        <f t="shared" si="2"/>
        <v>4</v>
      </c>
      <c r="AL4" s="199">
        <f t="shared" si="2"/>
        <v>4</v>
      </c>
      <c r="AM4" s="199">
        <f t="shared" si="2"/>
        <v>1</v>
      </c>
      <c r="AN4" s="199">
        <f t="shared" si="2"/>
        <v>1</v>
      </c>
      <c r="AO4" s="199">
        <f t="shared" si="2"/>
        <v>1</v>
      </c>
      <c r="AP4" s="199">
        <f t="shared" si="2"/>
        <v>2</v>
      </c>
      <c r="AQ4" s="199">
        <f t="shared" si="2"/>
        <v>2</v>
      </c>
      <c r="AR4" s="199">
        <f t="shared" si="2"/>
        <v>2</v>
      </c>
      <c r="AS4" s="199">
        <f t="shared" si="2"/>
        <v>3</v>
      </c>
      <c r="AT4" s="199">
        <f t="shared" si="2"/>
        <v>3</v>
      </c>
      <c r="AU4" s="199">
        <f t="shared" si="2"/>
        <v>3</v>
      </c>
      <c r="AV4" s="199">
        <f t="shared" si="2"/>
        <v>4</v>
      </c>
      <c r="AW4" s="199">
        <f t="shared" si="2"/>
        <v>4</v>
      </c>
      <c r="AX4" s="199">
        <f t="shared" si="2"/>
        <v>4</v>
      </c>
      <c r="AY4" s="199">
        <f t="shared" si="2"/>
        <v>1</v>
      </c>
      <c r="AZ4" s="199">
        <f t="shared" si="2"/>
        <v>1</v>
      </c>
      <c r="BA4" s="199">
        <f t="shared" si="2"/>
        <v>1</v>
      </c>
      <c r="BB4" s="199">
        <f t="shared" si="2"/>
        <v>2</v>
      </c>
      <c r="BC4" s="199">
        <f t="shared" si="2"/>
        <v>2</v>
      </c>
      <c r="BD4" s="199">
        <f t="shared" si="2"/>
        <v>2</v>
      </c>
      <c r="BE4" s="199">
        <f t="shared" si="2"/>
        <v>3</v>
      </c>
      <c r="BF4" s="199">
        <f t="shared" si="2"/>
        <v>3</v>
      </c>
      <c r="BG4" s="199">
        <f t="shared" si="2"/>
        <v>3</v>
      </c>
      <c r="BH4" s="199">
        <f t="shared" si="2"/>
        <v>4</v>
      </c>
      <c r="BI4" s="199">
        <f t="shared" si="2"/>
        <v>4</v>
      </c>
      <c r="BJ4" s="199">
        <f t="shared" si="2"/>
        <v>4</v>
      </c>
    </row>
    <row r="5" spans="2:64" x14ac:dyDescent="0.2">
      <c r="B5" s="200" t="s">
        <v>199</v>
      </c>
      <c r="C5" s="176">
        <v>44197</v>
      </c>
      <c r="D5" s="176">
        <f>EDATE(C5,1)</f>
        <v>44228</v>
      </c>
      <c r="E5" s="176">
        <f t="shared" ref="E5:BJ5" si="3">EDATE(D5,1)</f>
        <v>44256</v>
      </c>
      <c r="F5" s="176">
        <f t="shared" si="3"/>
        <v>44287</v>
      </c>
      <c r="G5" s="176">
        <f t="shared" si="3"/>
        <v>44317</v>
      </c>
      <c r="H5" s="176">
        <f t="shared" si="3"/>
        <v>44348</v>
      </c>
      <c r="I5" s="176">
        <f t="shared" si="3"/>
        <v>44378</v>
      </c>
      <c r="J5" s="176">
        <f t="shared" si="3"/>
        <v>44409</v>
      </c>
      <c r="K5" s="176">
        <f t="shared" si="3"/>
        <v>44440</v>
      </c>
      <c r="L5" s="176">
        <f t="shared" si="3"/>
        <v>44470</v>
      </c>
      <c r="M5" s="176">
        <f t="shared" si="3"/>
        <v>44501</v>
      </c>
      <c r="N5" s="176">
        <f t="shared" si="3"/>
        <v>44531</v>
      </c>
      <c r="O5" s="176">
        <f t="shared" si="3"/>
        <v>44562</v>
      </c>
      <c r="P5" s="176">
        <f t="shared" si="3"/>
        <v>44593</v>
      </c>
      <c r="Q5" s="176">
        <f t="shared" si="3"/>
        <v>44621</v>
      </c>
      <c r="R5" s="176">
        <f t="shared" si="3"/>
        <v>44652</v>
      </c>
      <c r="S5" s="176">
        <f t="shared" si="3"/>
        <v>44682</v>
      </c>
      <c r="T5" s="176">
        <f t="shared" si="3"/>
        <v>44713</v>
      </c>
      <c r="U5" s="176">
        <f t="shared" si="3"/>
        <v>44743</v>
      </c>
      <c r="V5" s="176">
        <f t="shared" si="3"/>
        <v>44774</v>
      </c>
      <c r="W5" s="176">
        <f t="shared" si="3"/>
        <v>44805</v>
      </c>
      <c r="X5" s="176">
        <f t="shared" si="3"/>
        <v>44835</v>
      </c>
      <c r="Y5" s="176">
        <f t="shared" si="3"/>
        <v>44866</v>
      </c>
      <c r="Z5" s="176">
        <f t="shared" si="3"/>
        <v>44896</v>
      </c>
      <c r="AA5" s="176">
        <f t="shared" si="3"/>
        <v>44927</v>
      </c>
      <c r="AB5" s="176">
        <f t="shared" si="3"/>
        <v>44958</v>
      </c>
      <c r="AC5" s="176">
        <f t="shared" si="3"/>
        <v>44986</v>
      </c>
      <c r="AD5" s="176">
        <f t="shared" si="3"/>
        <v>45017</v>
      </c>
      <c r="AE5" s="176">
        <f t="shared" si="3"/>
        <v>45047</v>
      </c>
      <c r="AF5" s="176">
        <f t="shared" si="3"/>
        <v>45078</v>
      </c>
      <c r="AG5" s="176">
        <f t="shared" si="3"/>
        <v>45108</v>
      </c>
      <c r="AH5" s="176">
        <f t="shared" si="3"/>
        <v>45139</v>
      </c>
      <c r="AI5" s="176">
        <f t="shared" si="3"/>
        <v>45170</v>
      </c>
      <c r="AJ5" s="176">
        <f t="shared" si="3"/>
        <v>45200</v>
      </c>
      <c r="AK5" s="176">
        <f t="shared" si="3"/>
        <v>45231</v>
      </c>
      <c r="AL5" s="176">
        <f t="shared" si="3"/>
        <v>45261</v>
      </c>
      <c r="AM5" s="176">
        <f t="shared" si="3"/>
        <v>45292</v>
      </c>
      <c r="AN5" s="176">
        <f t="shared" si="3"/>
        <v>45323</v>
      </c>
      <c r="AO5" s="176">
        <f t="shared" si="3"/>
        <v>45352</v>
      </c>
      <c r="AP5" s="176">
        <f t="shared" si="3"/>
        <v>45383</v>
      </c>
      <c r="AQ5" s="176">
        <f t="shared" si="3"/>
        <v>45413</v>
      </c>
      <c r="AR5" s="176">
        <f t="shared" si="3"/>
        <v>45444</v>
      </c>
      <c r="AS5" s="176">
        <f t="shared" si="3"/>
        <v>45474</v>
      </c>
      <c r="AT5" s="176">
        <f t="shared" si="3"/>
        <v>45505</v>
      </c>
      <c r="AU5" s="176">
        <f t="shared" si="3"/>
        <v>45536</v>
      </c>
      <c r="AV5" s="176">
        <f t="shared" si="3"/>
        <v>45566</v>
      </c>
      <c r="AW5" s="176">
        <f t="shared" si="3"/>
        <v>45597</v>
      </c>
      <c r="AX5" s="176">
        <f t="shared" si="3"/>
        <v>45627</v>
      </c>
      <c r="AY5" s="176">
        <f t="shared" si="3"/>
        <v>45658</v>
      </c>
      <c r="AZ5" s="176">
        <f t="shared" si="3"/>
        <v>45689</v>
      </c>
      <c r="BA5" s="176">
        <f t="shared" si="3"/>
        <v>45717</v>
      </c>
      <c r="BB5" s="176">
        <f t="shared" si="3"/>
        <v>45748</v>
      </c>
      <c r="BC5" s="176">
        <f t="shared" si="3"/>
        <v>45778</v>
      </c>
      <c r="BD5" s="176">
        <f t="shared" si="3"/>
        <v>45809</v>
      </c>
      <c r="BE5" s="176">
        <f t="shared" si="3"/>
        <v>45839</v>
      </c>
      <c r="BF5" s="176">
        <f t="shared" si="3"/>
        <v>45870</v>
      </c>
      <c r="BG5" s="176">
        <f t="shared" si="3"/>
        <v>45901</v>
      </c>
      <c r="BH5" s="176">
        <f t="shared" si="3"/>
        <v>45931</v>
      </c>
      <c r="BI5" s="176">
        <f t="shared" si="3"/>
        <v>45962</v>
      </c>
      <c r="BJ5" s="176">
        <f t="shared" si="3"/>
        <v>45992</v>
      </c>
    </row>
    <row r="6" spans="2:64" x14ac:dyDescent="0.2">
      <c r="B6" s="201" t="s">
        <v>200</v>
      </c>
      <c r="C6" s="202">
        <v>0</v>
      </c>
      <c r="D6" s="202">
        <v>231894.63249242862</v>
      </c>
      <c r="E6" s="202">
        <v>230899.0895874456</v>
      </c>
      <c r="F6" s="202">
        <v>226184.49012604234</v>
      </c>
      <c r="G6" s="202">
        <v>226020.41809957032</v>
      </c>
      <c r="H6" s="202">
        <v>222012.51829281062</v>
      </c>
      <c r="I6" s="202">
        <v>223067.10721445258</v>
      </c>
      <c r="J6" s="202">
        <v>219385.50012016515</v>
      </c>
      <c r="K6" s="202">
        <v>223863.3231669245</v>
      </c>
      <c r="L6" s="202">
        <v>221307.96541052262</v>
      </c>
      <c r="M6" s="202">
        <v>218051.94832198464</v>
      </c>
      <c r="N6" s="202">
        <v>216200.81113780107</v>
      </c>
      <c r="O6" s="202">
        <v>207691.77811827662</v>
      </c>
      <c r="P6" s="202">
        <v>206605.65302358309</v>
      </c>
      <c r="Q6" s="202">
        <v>205827.54236451405</v>
      </c>
      <c r="R6" s="202">
        <v>205252.97420886971</v>
      </c>
      <c r="S6" s="202">
        <v>207966.72016164943</v>
      </c>
      <c r="T6" s="202">
        <v>215090.75895594075</v>
      </c>
      <c r="U6" s="202">
        <v>214856.32287923363</v>
      </c>
      <c r="V6" s="202">
        <v>219265.84069382495</v>
      </c>
      <c r="W6" s="202">
        <v>218874.87856993609</v>
      </c>
      <c r="X6" s="202">
        <v>223861.07347437929</v>
      </c>
      <c r="Y6" s="202">
        <v>226272.04908023775</v>
      </c>
      <c r="Z6" s="202">
        <v>224270.28549429413</v>
      </c>
      <c r="AA6" s="202">
        <v>234604.82365206614</v>
      </c>
      <c r="AB6" s="202">
        <v>240851.04438198108</v>
      </c>
      <c r="AC6" s="202">
        <v>242781.04649508515</v>
      </c>
      <c r="AD6" s="202">
        <v>255325.2712302639</v>
      </c>
      <c r="AE6" s="202">
        <v>263606.975777557</v>
      </c>
      <c r="AF6" s="202">
        <v>270173.34896907216</v>
      </c>
      <c r="AG6" s="202">
        <v>277689.84660345869</v>
      </c>
      <c r="AH6" s="202">
        <v>289137.98245646968</v>
      </c>
      <c r="AI6" s="202">
        <v>297956.32096275961</v>
      </c>
      <c r="AJ6" s="202">
        <v>302423.65081683657</v>
      </c>
      <c r="AK6" s="202">
        <v>316744.52281930583</v>
      </c>
      <c r="AL6" s="202">
        <v>332785.14589604025</v>
      </c>
      <c r="AM6" s="202">
        <v>345184.97661730828</v>
      </c>
      <c r="AN6" s="202">
        <v>365757.74378597841</v>
      </c>
      <c r="AO6" s="202">
        <v>381886.58093439648</v>
      </c>
      <c r="AP6" s="202">
        <v>401240.06813325378</v>
      </c>
      <c r="AQ6" s="202">
        <v>423118.65981516382</v>
      </c>
      <c r="AR6" s="202">
        <v>443604.14298618113</v>
      </c>
      <c r="AS6" s="202">
        <v>454960.03688416647</v>
      </c>
      <c r="AT6" s="202">
        <v>469119.40518844122</v>
      </c>
      <c r="AU6" s="202">
        <v>492442.46944995347</v>
      </c>
      <c r="AV6" s="202">
        <v>508355.2470876248</v>
      </c>
      <c r="AW6" s="202">
        <v>521721.26806610852</v>
      </c>
      <c r="AX6" s="202">
        <v>534783.8566128494</v>
      </c>
      <c r="AY6" s="202">
        <v>577878.39859059802</v>
      </c>
      <c r="AZ6" s="202">
        <v>596318.63013563666</v>
      </c>
      <c r="BA6" s="202">
        <v>624508.50746139593</v>
      </c>
      <c r="BB6" s="202">
        <v>661245.53378462419</v>
      </c>
      <c r="BC6" s="202">
        <v>661132.71466832364</v>
      </c>
      <c r="BD6" s="202">
        <v>671387.64212098916</v>
      </c>
      <c r="BE6" s="202">
        <v>690349.26717177953</v>
      </c>
      <c r="BF6" s="202">
        <v>689756.61497174622</v>
      </c>
      <c r="BG6" s="202">
        <v>695398.93194814969</v>
      </c>
      <c r="BH6" s="202">
        <v>706847.71792498045</v>
      </c>
      <c r="BI6" s="202">
        <v>706300.32917082473</v>
      </c>
      <c r="BJ6" s="202">
        <v>713063.63516996452</v>
      </c>
    </row>
    <row r="7" spans="2:64" x14ac:dyDescent="0.2">
      <c r="B7" s="201" t="s">
        <v>201</v>
      </c>
      <c r="C7" s="202">
        <v>231894.63249242862</v>
      </c>
      <c r="D7" s="202">
        <v>3845.5469999906459</v>
      </c>
      <c r="E7" s="202">
        <v>2499.3514663814917</v>
      </c>
      <c r="F7" s="202">
        <v>2371.6760404815873</v>
      </c>
      <c r="G7" s="202">
        <v>1460.1632066051025</v>
      </c>
      <c r="H7" s="202">
        <v>2969.3128879168198</v>
      </c>
      <c r="I7" s="202">
        <v>3112.3829451480347</v>
      </c>
      <c r="J7" s="202">
        <v>4124.5549922115206</v>
      </c>
      <c r="K7" s="202">
        <v>4223.8868129438433</v>
      </c>
      <c r="L7" s="202">
        <v>3224.2698221169321</v>
      </c>
      <c r="M7" s="202">
        <v>3961.8794427418752</v>
      </c>
      <c r="N7" s="202">
        <v>3298.3713396408561</v>
      </c>
      <c r="O7" s="202">
        <v>2907.7814715767208</v>
      </c>
      <c r="P7" s="202">
        <v>2645.051079879664</v>
      </c>
      <c r="Q7" s="202">
        <v>4036.8411878586826</v>
      </c>
      <c r="R7" s="202">
        <v>2745.6842865853873</v>
      </c>
      <c r="S7" s="202">
        <v>2970.7913638237087</v>
      </c>
      <c r="T7" s="202">
        <v>6348.9313360229144</v>
      </c>
      <c r="U7" s="202">
        <v>2014.2142566423749</v>
      </c>
      <c r="V7" s="202">
        <v>3981.535142796773</v>
      </c>
      <c r="W7" s="202">
        <v>3390.2846792414152</v>
      </c>
      <c r="X7" s="202">
        <v>2019.8390135970442</v>
      </c>
      <c r="Y7" s="202">
        <v>2438.6692107488511</v>
      </c>
      <c r="Z7" s="202">
        <v>4154.2979313778978</v>
      </c>
      <c r="AA7" s="202">
        <v>6179.1923777604725</v>
      </c>
      <c r="AB7" s="202">
        <v>10570.332000810527</v>
      </c>
      <c r="AC7" s="202">
        <v>5574.248992551441</v>
      </c>
      <c r="AD7" s="202">
        <v>2484.9918706836816</v>
      </c>
      <c r="AE7" s="202">
        <v>3622.2344837400406</v>
      </c>
      <c r="AF7" s="202">
        <v>3622.0605194915438</v>
      </c>
      <c r="AG7" s="202">
        <v>5327.7770378054538</v>
      </c>
      <c r="AH7" s="202">
        <v>4973.8819956833522</v>
      </c>
      <c r="AI7" s="202">
        <v>4279.2474949568223</v>
      </c>
      <c r="AJ7" s="202">
        <v>2658.4236786305073</v>
      </c>
      <c r="AK7" s="202">
        <v>4417.3166757830104</v>
      </c>
      <c r="AL7" s="202">
        <v>3311.3800594596564</v>
      </c>
      <c r="AM7" s="202">
        <v>11098.481910679882</v>
      </c>
      <c r="AN7" s="202">
        <v>7654.5627770884203</v>
      </c>
      <c r="AO7" s="202">
        <v>6332.355039297252</v>
      </c>
      <c r="AP7" s="202">
        <v>5006.3618042871594</v>
      </c>
      <c r="AQ7" s="202">
        <v>9778.4103056388685</v>
      </c>
      <c r="AR7" s="202">
        <v>4589.5457215294246</v>
      </c>
      <c r="AS7" s="202">
        <v>4018.7950665196345</v>
      </c>
      <c r="AT7" s="202">
        <v>2880.1243707660628</v>
      </c>
      <c r="AU7" s="202">
        <v>7752.2890855733867</v>
      </c>
      <c r="AV7" s="202">
        <v>5757.3004074469063</v>
      </c>
      <c r="AW7" s="202">
        <v>3411.6403888667523</v>
      </c>
      <c r="AX7" s="202">
        <v>37694.183417001586</v>
      </c>
      <c r="AY7" s="202">
        <v>9277.9189415198962</v>
      </c>
      <c r="AZ7" s="202">
        <v>30821.080910827652</v>
      </c>
      <c r="BA7" s="202">
        <v>27965.008217194689</v>
      </c>
      <c r="BB7" s="202">
        <v>6843.1343683856794</v>
      </c>
      <c r="BC7" s="202">
        <v>4909.4627524490779</v>
      </c>
      <c r="BD7" s="202">
        <v>7932.6870931060794</v>
      </c>
      <c r="BE7" s="202">
        <v>2759.6420516056614</v>
      </c>
      <c r="BF7" s="202">
        <v>6213.0276556513199</v>
      </c>
      <c r="BG7" s="202">
        <v>8355.7209179831043</v>
      </c>
      <c r="BH7" s="202">
        <v>7163.1156290728723</v>
      </c>
      <c r="BI7" s="202">
        <v>13842.144457513539</v>
      </c>
      <c r="BJ7" s="202">
        <v>7911.2031926163554</v>
      </c>
    </row>
    <row r="8" spans="2:64" x14ac:dyDescent="0.2">
      <c r="B8" s="201" t="s">
        <v>202</v>
      </c>
      <c r="C8" s="202">
        <v>0</v>
      </c>
      <c r="D8" s="202">
        <v>7278.1056887228387</v>
      </c>
      <c r="E8" s="202">
        <v>5640.9205397307824</v>
      </c>
      <c r="F8" s="202">
        <v>5192.1632438648785</v>
      </c>
      <c r="G8" s="202">
        <v>2893.6813733576305</v>
      </c>
      <c r="H8" s="202">
        <v>8061.9448612331198</v>
      </c>
      <c r="I8" s="202">
        <v>2963.0456200362719</v>
      </c>
      <c r="J8" s="202">
        <v>4771.3485965525551</v>
      </c>
      <c r="K8" s="202">
        <v>3544.948475562865</v>
      </c>
      <c r="L8" s="202">
        <v>2930.6544737143058</v>
      </c>
      <c r="M8" s="202">
        <v>3498.1265271875272</v>
      </c>
      <c r="N8" s="202">
        <v>3264.1023619588764</v>
      </c>
      <c r="O8" s="202">
        <v>2776.4681298971382</v>
      </c>
      <c r="P8" s="202">
        <v>6202.0644793504407</v>
      </c>
      <c r="Q8" s="202">
        <v>4168.1495120971449</v>
      </c>
      <c r="R8" s="202">
        <v>4122.1087262485735</v>
      </c>
      <c r="S8" s="202">
        <v>9135.5123569669213</v>
      </c>
      <c r="T8" s="202">
        <v>9171.9515159066777</v>
      </c>
      <c r="U8" s="202">
        <v>8481.1688911375913</v>
      </c>
      <c r="V8" s="202">
        <v>4768.2039390913733</v>
      </c>
      <c r="W8" s="202">
        <v>9649.7619701127169</v>
      </c>
      <c r="X8" s="202">
        <v>9258.6595862904851</v>
      </c>
      <c r="Y8" s="202">
        <v>7139.8110813134845</v>
      </c>
      <c r="Z8" s="202">
        <v>11023.816038643294</v>
      </c>
      <c r="AA8" s="202">
        <v>8354.6540213197732</v>
      </c>
      <c r="AB8" s="202">
        <v>6975.3459929080345</v>
      </c>
      <c r="AC8" s="202">
        <v>10483.27496677242</v>
      </c>
      <c r="AD8" s="202">
        <v>16137.073717485122</v>
      </c>
      <c r="AE8" s="202">
        <v>7825.4807129040328</v>
      </c>
      <c r="AF8" s="202">
        <v>13860.342348622227</v>
      </c>
      <c r="AG8" s="202">
        <v>13428.93755040969</v>
      </c>
      <c r="AH8" s="202">
        <v>12104.616127651167</v>
      </c>
      <c r="AI8" s="202">
        <v>10099.386027692641</v>
      </c>
      <c r="AJ8" s="202">
        <v>18370.013154176813</v>
      </c>
      <c r="AK8" s="202">
        <v>16113.485383694055</v>
      </c>
      <c r="AL8" s="202">
        <v>16658.2873930069</v>
      </c>
      <c r="AM8" s="202">
        <v>14714.287795473241</v>
      </c>
      <c r="AN8" s="202">
        <v>16418.228956446837</v>
      </c>
      <c r="AO8" s="202">
        <v>21928.244321566166</v>
      </c>
      <c r="AP8" s="202">
        <v>22941.770462494187</v>
      </c>
      <c r="AQ8" s="202">
        <v>19351.195656068594</v>
      </c>
      <c r="AR8" s="202">
        <v>19456.667770560285</v>
      </c>
      <c r="AS8" s="202">
        <v>15756.339209512838</v>
      </c>
      <c r="AT8" s="202">
        <v>27813.131365910693</v>
      </c>
      <c r="AU8" s="202">
        <v>24062.373667839056</v>
      </c>
      <c r="AV8" s="202">
        <v>13145.558381566671</v>
      </c>
      <c r="AW8" s="202">
        <v>17316.27627750493</v>
      </c>
      <c r="AX8" s="202">
        <v>20224.765562097666</v>
      </c>
      <c r="AY8" s="202">
        <v>18046.038352947871</v>
      </c>
      <c r="AZ8" s="202">
        <v>10654.601766021236</v>
      </c>
      <c r="BA8" s="202">
        <v>22888.99038304215</v>
      </c>
      <c r="BB8" s="202">
        <v>13398.040875645765</v>
      </c>
      <c r="BC8" s="202">
        <v>17040.090153004479</v>
      </c>
      <c r="BD8" s="202">
        <v>23945.039157048021</v>
      </c>
      <c r="BE8" s="202">
        <v>8852.8904929433156</v>
      </c>
      <c r="BF8" s="202">
        <v>18136.074178856717</v>
      </c>
      <c r="BG8" s="202">
        <v>14294.187720048209</v>
      </c>
      <c r="BH8" s="202">
        <v>8963.045638669133</v>
      </c>
      <c r="BI8" s="202">
        <v>13848.756890141605</v>
      </c>
      <c r="BJ8" s="202">
        <v>33131.311745538369</v>
      </c>
    </row>
    <row r="9" spans="2:64" x14ac:dyDescent="0.2">
      <c r="B9" s="201" t="s">
        <v>203</v>
      </c>
      <c r="C9" s="202">
        <v>0</v>
      </c>
      <c r="D9" s="202">
        <v>-7179.5345195464351</v>
      </c>
      <c r="E9" s="202">
        <v>-6687.9476021955197</v>
      </c>
      <c r="F9" s="202">
        <v>-5940.6743939897315</v>
      </c>
      <c r="G9" s="202">
        <v>-6315.6393745081041</v>
      </c>
      <c r="H9" s="202">
        <v>-5655.9910349011225</v>
      </c>
      <c r="I9" s="202">
        <v>-7287.7351076023324</v>
      </c>
      <c r="J9" s="202">
        <v>-6554.13861891344</v>
      </c>
      <c r="K9" s="202">
        <v>-8707.9627214696175</v>
      </c>
      <c r="L9" s="202">
        <v>-7203.73953052054</v>
      </c>
      <c r="M9" s="202">
        <v>-7172.5997252206989</v>
      </c>
      <c r="N9" s="202">
        <v>-12557.633616632804</v>
      </c>
      <c r="O9" s="202">
        <v>-4387.5387001849995</v>
      </c>
      <c r="P9" s="202">
        <v>-6103.9043170116511</v>
      </c>
      <c r="Q9" s="202">
        <v>-7218.0742508934618</v>
      </c>
      <c r="R9" s="202">
        <v>-3503.7084572315744</v>
      </c>
      <c r="S9" s="202">
        <v>-4135.1702772227418</v>
      </c>
      <c r="T9" s="202">
        <v>-14401.616155194717</v>
      </c>
      <c r="U9" s="202">
        <v>-3757.1871011311528</v>
      </c>
      <c r="V9" s="202">
        <v>-7266.3515768553552</v>
      </c>
      <c r="W9" s="202">
        <v>-6580.9215828775732</v>
      </c>
      <c r="X9" s="202">
        <v>-7340.8173183882536</v>
      </c>
      <c r="Y9" s="202">
        <v>-9336.2820118053787</v>
      </c>
      <c r="Z9" s="202">
        <v>-4481.0616938960839</v>
      </c>
      <c r="AA9" s="202">
        <v>-6871.7378926286865</v>
      </c>
      <c r="AB9" s="202">
        <v>-13589.907886679235</v>
      </c>
      <c r="AC9" s="202">
        <v>-5952.2483361771847</v>
      </c>
      <c r="AD9" s="202">
        <v>-8849.10689778079</v>
      </c>
      <c r="AE9" s="202">
        <v>-4897.6492008357227</v>
      </c>
      <c r="AF9" s="202">
        <v>-9054.9095962819156</v>
      </c>
      <c r="AG9" s="202">
        <v>-5508.3696905466877</v>
      </c>
      <c r="AH9" s="202">
        <v>-6072.8092584200285</v>
      </c>
      <c r="AI9" s="202">
        <v>-8058.4834859878874</v>
      </c>
      <c r="AJ9" s="202">
        <v>-5471.4059345281976</v>
      </c>
      <c r="AK9" s="202">
        <v>-3879.1438102545112</v>
      </c>
      <c r="AL9" s="202">
        <v>-5854.1166223333585</v>
      </c>
      <c r="AM9" s="202">
        <v>-3726.5165993544288</v>
      </c>
      <c r="AN9" s="202">
        <v>-6722.5312567757546</v>
      </c>
      <c r="AO9" s="202">
        <v>-7452.6387526862409</v>
      </c>
      <c r="AP9" s="202">
        <v>-5279.0033826765448</v>
      </c>
      <c r="AQ9" s="202">
        <v>-6848.1871267922743</v>
      </c>
      <c r="AR9" s="202">
        <v>-9406.9171765467163</v>
      </c>
      <c r="AS9" s="202">
        <v>-5476.5755115122729</v>
      </c>
      <c r="AT9" s="202">
        <v>-5574.7598814342564</v>
      </c>
      <c r="AU9" s="202">
        <v>-14236.920042591017</v>
      </c>
      <c r="AV9" s="202">
        <v>-4591.6544009977642</v>
      </c>
      <c r="AW9" s="202">
        <v>-5826.1413266112158</v>
      </c>
      <c r="AX9" s="202">
        <v>-12645.539843173587</v>
      </c>
      <c r="AY9" s="202">
        <v>-7233.688206976436</v>
      </c>
      <c r="AZ9" s="202">
        <v>-11631.034405606073</v>
      </c>
      <c r="BA9" s="202">
        <v>-12156.657311775039</v>
      </c>
      <c r="BB9" s="202">
        <v>-18712.342991286409</v>
      </c>
      <c r="BC9" s="202">
        <v>-8831.9699493080316</v>
      </c>
      <c r="BD9" s="202">
        <v>-10712.895209220107</v>
      </c>
      <c r="BE9" s="202">
        <v>-9145.3959407624334</v>
      </c>
      <c r="BF9" s="202">
        <v>-15534.158289088489</v>
      </c>
      <c r="BG9" s="202">
        <v>-7724.6591217153855</v>
      </c>
      <c r="BH9" s="202">
        <v>-15302.922174068099</v>
      </c>
      <c r="BI9" s="202">
        <v>-17353.969030374417</v>
      </c>
      <c r="BJ9" s="202">
        <v>-13673.293657375865</v>
      </c>
    </row>
    <row r="10" spans="2:64" x14ac:dyDescent="0.2">
      <c r="B10" s="201" t="s">
        <v>204</v>
      </c>
      <c r="C10" s="202">
        <v>0</v>
      </c>
      <c r="D10" s="202">
        <v>-832.14864956559325</v>
      </c>
      <c r="E10" s="202">
        <v>-3345.2622567100534</v>
      </c>
      <c r="F10" s="202">
        <v>470.76338581524453</v>
      </c>
      <c r="G10" s="202">
        <v>-459.86597942210904</v>
      </c>
      <c r="H10" s="202">
        <v>-1999.479072925737</v>
      </c>
      <c r="I10" s="202">
        <v>-427.0847405986089</v>
      </c>
      <c r="J10" s="202">
        <v>3283.5808403506835</v>
      </c>
      <c r="K10" s="202">
        <v>-236.82768779338323</v>
      </c>
      <c r="L10" s="202">
        <v>-713.33642716451072</v>
      </c>
      <c r="M10" s="202">
        <v>-526.68521668671747</v>
      </c>
      <c r="N10" s="202">
        <v>-549.24643932520883</v>
      </c>
      <c r="O10" s="202">
        <v>-666.81938429845763</v>
      </c>
      <c r="P10" s="202">
        <v>-1286.59113609726</v>
      </c>
      <c r="Q10" s="202">
        <v>59.109022087568519</v>
      </c>
      <c r="R10" s="202">
        <v>-149.45912096292022</v>
      </c>
      <c r="S10" s="202">
        <v>-82.378606791732011</v>
      </c>
      <c r="T10" s="202">
        <v>-303.72274214031444</v>
      </c>
      <c r="U10" s="202">
        <v>10.082725052967419</v>
      </c>
      <c r="V10" s="202">
        <v>-913.87991801563339</v>
      </c>
      <c r="W10" s="202">
        <v>-321.26466092730277</v>
      </c>
      <c r="X10" s="202">
        <v>111.06276220811881</v>
      </c>
      <c r="Y10" s="202">
        <v>-891.24292127239733</v>
      </c>
      <c r="Z10" s="202">
        <v>494.34061278699994</v>
      </c>
      <c r="AA10" s="202">
        <v>-632.26953185260845</v>
      </c>
      <c r="AB10" s="202">
        <v>-1000.2705375407567</v>
      </c>
      <c r="AC10" s="202">
        <v>3229.5105097116466</v>
      </c>
      <c r="AD10" s="202">
        <v>-775.36031470907528</v>
      </c>
      <c r="AE10" s="202">
        <v>889.41853122864859</v>
      </c>
      <c r="AF10" s="202">
        <v>118.86121450655583</v>
      </c>
      <c r="AG10" s="202">
        <v>-685.29702180521474</v>
      </c>
      <c r="AH10" s="202">
        <v>-297.70785623077916</v>
      </c>
      <c r="AI10" s="202">
        <v>-67.849718495379818</v>
      </c>
      <c r="AJ10" s="202">
        <v>-415.77589175842536</v>
      </c>
      <c r="AK10" s="202">
        <v>396.99551803576173</v>
      </c>
      <c r="AL10" s="202">
        <v>-178.29052811863312</v>
      </c>
      <c r="AM10" s="202">
        <v>-314.96161690083511</v>
      </c>
      <c r="AN10" s="202">
        <v>-129.21848855326243</v>
      </c>
      <c r="AO10" s="202">
        <v>-119.55986615051057</v>
      </c>
      <c r="AP10" s="202">
        <v>232.50506625769026</v>
      </c>
      <c r="AQ10" s="202">
        <v>245.80400706974154</v>
      </c>
      <c r="AR10" s="202">
        <v>648.48656722278008</v>
      </c>
      <c r="AS10" s="202">
        <v>1201.2104084802695</v>
      </c>
      <c r="AT10" s="202">
        <v>319.29336314444754</v>
      </c>
      <c r="AU10" s="202">
        <v>-243.99924774043819</v>
      </c>
      <c r="AV10" s="202">
        <v>529.28730851204011</v>
      </c>
      <c r="AW10" s="202">
        <v>100.06432136427765</v>
      </c>
      <c r="AX10" s="202">
        <v>247.67392476926747</v>
      </c>
      <c r="AY10" s="202">
        <v>906.62618637500248</v>
      </c>
      <c r="AZ10" s="202">
        <v>253.46608910161515</v>
      </c>
      <c r="BA10" s="202">
        <v>-51.485977295512271</v>
      </c>
      <c r="BB10" s="202">
        <v>465.41614892107634</v>
      </c>
      <c r="BC10" s="202">
        <v>287.42968258634914</v>
      </c>
      <c r="BD10" s="202">
        <v>-237.94685453932843</v>
      </c>
      <c r="BE10" s="202">
        <v>74.757919701501947</v>
      </c>
      <c r="BF10" s="202">
        <v>-61.986196606031058</v>
      </c>
      <c r="BG10" s="202">
        <v>273.34226548065584</v>
      </c>
      <c r="BH10" s="202">
        <v>868.56157781408285</v>
      </c>
      <c r="BI10" s="202">
        <v>352.58613877367378</v>
      </c>
      <c r="BJ10" s="202">
        <v>477.42245810180128</v>
      </c>
    </row>
    <row r="11" spans="2:64" x14ac:dyDescent="0.2">
      <c r="B11" s="201" t="s">
        <v>205</v>
      </c>
      <c r="C11" s="202">
        <v>0</v>
      </c>
      <c r="D11" s="202">
        <v>-4107.5124245844781</v>
      </c>
      <c r="E11" s="202">
        <v>-2821.6616086099502</v>
      </c>
      <c r="F11" s="202">
        <v>-2258.0003026440195</v>
      </c>
      <c r="G11" s="202">
        <v>-1586.2390327921935</v>
      </c>
      <c r="H11" s="202">
        <v>-2321.1987196810978</v>
      </c>
      <c r="I11" s="202">
        <v>-2042.215811270853</v>
      </c>
      <c r="J11" s="202">
        <v>-1147.5227634419603</v>
      </c>
      <c r="K11" s="202">
        <v>-1379.4026356455879</v>
      </c>
      <c r="L11" s="202">
        <v>-1493.865426684177</v>
      </c>
      <c r="M11" s="202">
        <v>-1611.8582122055575</v>
      </c>
      <c r="N11" s="202">
        <v>-1964.6266651661304</v>
      </c>
      <c r="O11" s="202">
        <v>-1716.0166116839366</v>
      </c>
      <c r="P11" s="202">
        <v>-2234.730765190207</v>
      </c>
      <c r="Q11" s="202">
        <v>-1620.5936267942989</v>
      </c>
      <c r="R11" s="202">
        <v>-500.87948185975387</v>
      </c>
      <c r="S11" s="202">
        <v>-764.71604248484311</v>
      </c>
      <c r="T11" s="202">
        <v>-1049.9800313016315</v>
      </c>
      <c r="U11" s="202">
        <v>-2338.7609571104308</v>
      </c>
      <c r="V11" s="202">
        <v>-960.4697109060628</v>
      </c>
      <c r="W11" s="202">
        <v>-1151.6655011060573</v>
      </c>
      <c r="X11" s="202">
        <v>-1637.7684378489221</v>
      </c>
      <c r="Y11" s="202">
        <v>-1352.718944928142</v>
      </c>
      <c r="Z11" s="202">
        <v>-856.8547311401154</v>
      </c>
      <c r="AA11" s="202">
        <v>-783.61824468405848</v>
      </c>
      <c r="AB11" s="202">
        <v>-1025.49745639451</v>
      </c>
      <c r="AC11" s="202">
        <v>-790.5613976795795</v>
      </c>
      <c r="AD11" s="202">
        <v>-715.89382838578081</v>
      </c>
      <c r="AE11" s="202">
        <v>-873.11133552184731</v>
      </c>
      <c r="AF11" s="202">
        <v>-1029.8568519518478</v>
      </c>
      <c r="AG11" s="202">
        <v>-1114.9120228522938</v>
      </c>
      <c r="AH11" s="202">
        <v>-1889.642502393797</v>
      </c>
      <c r="AI11" s="202">
        <v>-1784.9704640892458</v>
      </c>
      <c r="AJ11" s="202">
        <v>-820.38300405141536</v>
      </c>
      <c r="AK11" s="202">
        <v>-1008.0306905239274</v>
      </c>
      <c r="AL11" s="202">
        <v>-1537.4295807465714</v>
      </c>
      <c r="AM11" s="202">
        <v>-1198.5243212277173</v>
      </c>
      <c r="AN11" s="202">
        <v>-1092.204839788141</v>
      </c>
      <c r="AO11" s="202">
        <v>-1334.9135431693974</v>
      </c>
      <c r="AP11" s="202">
        <v>-1023.0422684523927</v>
      </c>
      <c r="AQ11" s="202">
        <v>-2041.7396709675754</v>
      </c>
      <c r="AR11" s="202">
        <v>-3931.8889847804626</v>
      </c>
      <c r="AS11" s="202">
        <v>-1340.4008687257526</v>
      </c>
      <c r="AT11" s="202">
        <v>-2114.7249568746829</v>
      </c>
      <c r="AU11" s="202">
        <v>-1420.9658254096946</v>
      </c>
      <c r="AV11" s="202">
        <v>-1474.4707180441796</v>
      </c>
      <c r="AW11" s="202">
        <v>-1939.2511143839329</v>
      </c>
      <c r="AX11" s="202">
        <v>-2426.5410829464017</v>
      </c>
      <c r="AY11" s="202">
        <v>-2556.6637288278421</v>
      </c>
      <c r="AZ11" s="202">
        <v>-1908.2370345851102</v>
      </c>
      <c r="BA11" s="202">
        <v>-1908.828987937994</v>
      </c>
      <c r="BB11" s="202">
        <v>-2107.0675179666878</v>
      </c>
      <c r="BC11" s="202">
        <v>-3150.0851860663042</v>
      </c>
      <c r="BD11" s="202">
        <v>-1965.2591356042885</v>
      </c>
      <c r="BE11" s="202">
        <v>-3134.5467235212677</v>
      </c>
      <c r="BF11" s="202">
        <v>-3110.6403724099628</v>
      </c>
      <c r="BG11" s="202">
        <v>-3749.8058049659548</v>
      </c>
      <c r="BH11" s="202">
        <v>-2239.1894256437236</v>
      </c>
      <c r="BI11" s="202">
        <v>-3926.2124569146577</v>
      </c>
      <c r="BJ11" s="202">
        <v>-5492.7555983738048</v>
      </c>
    </row>
    <row r="12" spans="2:64" x14ac:dyDescent="0.2">
      <c r="B12" s="203" t="s">
        <v>206</v>
      </c>
      <c r="C12" s="204">
        <v>231894.63249242862</v>
      </c>
      <c r="D12" s="204">
        <v>230899.0895874456</v>
      </c>
      <c r="E12" s="204">
        <v>226184.49012604234</v>
      </c>
      <c r="F12" s="204">
        <v>226020.41809957032</v>
      </c>
      <c r="G12" s="204">
        <v>222012.51829281062</v>
      </c>
      <c r="H12" s="204">
        <v>223067.10721445258</v>
      </c>
      <c r="I12" s="204">
        <v>219385.50012016515</v>
      </c>
      <c r="J12" s="204">
        <v>223863.3231669245</v>
      </c>
      <c r="K12" s="204">
        <v>221307.96541052262</v>
      </c>
      <c r="L12" s="204">
        <v>218051.94832198464</v>
      </c>
      <c r="M12" s="204">
        <v>216200.81113780107</v>
      </c>
      <c r="N12" s="204">
        <v>207691.77811827662</v>
      </c>
      <c r="O12" s="204">
        <v>206605.65302358309</v>
      </c>
      <c r="P12" s="204">
        <v>205827.54236451405</v>
      </c>
      <c r="Q12" s="204">
        <v>205252.97420886971</v>
      </c>
      <c r="R12" s="204">
        <v>207966.72016164943</v>
      </c>
      <c r="S12" s="204">
        <v>215090.75895594075</v>
      </c>
      <c r="T12" s="204">
        <v>214856.32287923363</v>
      </c>
      <c r="U12" s="204">
        <v>219265.84069382495</v>
      </c>
      <c r="V12" s="204">
        <v>218874.87856993609</v>
      </c>
      <c r="W12" s="204">
        <v>223861.07347437929</v>
      </c>
      <c r="X12" s="204">
        <v>226272.04908023775</v>
      </c>
      <c r="Y12" s="204">
        <v>224270.28549429413</v>
      </c>
      <c r="Z12" s="204">
        <v>234604.82365206614</v>
      </c>
      <c r="AA12" s="204">
        <v>240851.04438198108</v>
      </c>
      <c r="AB12" s="204">
        <v>242781.04649508515</v>
      </c>
      <c r="AC12" s="204">
        <v>255325.2712302639</v>
      </c>
      <c r="AD12" s="204">
        <v>263606.975777557</v>
      </c>
      <c r="AE12" s="204">
        <v>270173.34896907216</v>
      </c>
      <c r="AF12" s="204">
        <v>277689.84660345869</v>
      </c>
      <c r="AG12" s="204">
        <v>289137.98245646968</v>
      </c>
      <c r="AH12" s="204">
        <v>297956.32096275961</v>
      </c>
      <c r="AI12" s="204">
        <v>302423.65081683657</v>
      </c>
      <c r="AJ12" s="204">
        <v>316744.52281930583</v>
      </c>
      <c r="AK12" s="204">
        <v>332785.14589604025</v>
      </c>
      <c r="AL12" s="204">
        <v>345184.97661730828</v>
      </c>
      <c r="AM12" s="204">
        <v>365757.74378597841</v>
      </c>
      <c r="AN12" s="204">
        <v>381886.58093439648</v>
      </c>
      <c r="AO12" s="204">
        <v>401240.06813325378</v>
      </c>
      <c r="AP12" s="204">
        <v>423118.65981516382</v>
      </c>
      <c r="AQ12" s="204">
        <v>443604.14298618113</v>
      </c>
      <c r="AR12" s="204">
        <v>454960.03688416647</v>
      </c>
      <c r="AS12" s="204">
        <v>469119.40518844122</v>
      </c>
      <c r="AT12" s="204">
        <v>492442.46944995347</v>
      </c>
      <c r="AU12" s="204">
        <v>508355.2470876248</v>
      </c>
      <c r="AV12" s="204">
        <v>521721.26806610852</v>
      </c>
      <c r="AW12" s="204">
        <v>534783.8566128494</v>
      </c>
      <c r="AX12" s="204">
        <v>577878.39859059802</v>
      </c>
      <c r="AY12" s="204">
        <v>596318.63013563666</v>
      </c>
      <c r="AZ12" s="204">
        <v>624508.50746139593</v>
      </c>
      <c r="BA12" s="204">
        <v>661245.53378462419</v>
      </c>
      <c r="BB12" s="204">
        <v>661132.71466832364</v>
      </c>
      <c r="BC12" s="204">
        <v>671387.64212098916</v>
      </c>
      <c r="BD12" s="204">
        <v>690349.26717177953</v>
      </c>
      <c r="BE12" s="204">
        <v>689756.61497174622</v>
      </c>
      <c r="BF12" s="204">
        <v>695398.93194814969</v>
      </c>
      <c r="BG12" s="204">
        <v>706847.71792498045</v>
      </c>
      <c r="BH12" s="204">
        <v>706300.32917082473</v>
      </c>
      <c r="BI12" s="204">
        <v>713063.63516996452</v>
      </c>
      <c r="BJ12" s="204">
        <v>735417.52331047133</v>
      </c>
      <c r="BL12" s="202"/>
    </row>
    <row r="13" spans="2:64" x14ac:dyDescent="0.2">
      <c r="B13" s="201"/>
      <c r="O13" s="205"/>
    </row>
    <row r="14" spans="2:64" x14ac:dyDescent="0.2">
      <c r="B14" s="201"/>
    </row>
    <row r="15" spans="2:64" x14ac:dyDescent="0.2">
      <c r="B15" s="200" t="s">
        <v>207</v>
      </c>
      <c r="C15" s="176">
        <v>44197</v>
      </c>
      <c r="D15" s="176">
        <f>EDATE(C15,1)</f>
        <v>44228</v>
      </c>
      <c r="E15" s="176">
        <f t="shared" ref="E15:BJ15" si="4">EDATE(D15,1)</f>
        <v>44256</v>
      </c>
      <c r="F15" s="176">
        <f t="shared" si="4"/>
        <v>44287</v>
      </c>
      <c r="G15" s="176">
        <f t="shared" si="4"/>
        <v>44317</v>
      </c>
      <c r="H15" s="176">
        <f t="shared" si="4"/>
        <v>44348</v>
      </c>
      <c r="I15" s="176">
        <f t="shared" si="4"/>
        <v>44378</v>
      </c>
      <c r="J15" s="176">
        <f t="shared" si="4"/>
        <v>44409</v>
      </c>
      <c r="K15" s="176">
        <f t="shared" si="4"/>
        <v>44440</v>
      </c>
      <c r="L15" s="176">
        <f t="shared" si="4"/>
        <v>44470</v>
      </c>
      <c r="M15" s="176">
        <f t="shared" si="4"/>
        <v>44501</v>
      </c>
      <c r="N15" s="176">
        <f t="shared" si="4"/>
        <v>44531</v>
      </c>
      <c r="O15" s="176">
        <f t="shared" si="4"/>
        <v>44562</v>
      </c>
      <c r="P15" s="176">
        <f t="shared" si="4"/>
        <v>44593</v>
      </c>
      <c r="Q15" s="176">
        <f t="shared" si="4"/>
        <v>44621</v>
      </c>
      <c r="R15" s="176">
        <f t="shared" si="4"/>
        <v>44652</v>
      </c>
      <c r="S15" s="176">
        <f t="shared" si="4"/>
        <v>44682</v>
      </c>
      <c r="T15" s="176">
        <f t="shared" si="4"/>
        <v>44713</v>
      </c>
      <c r="U15" s="176">
        <f t="shared" si="4"/>
        <v>44743</v>
      </c>
      <c r="V15" s="176">
        <f t="shared" si="4"/>
        <v>44774</v>
      </c>
      <c r="W15" s="176">
        <f t="shared" si="4"/>
        <v>44805</v>
      </c>
      <c r="X15" s="176">
        <f t="shared" si="4"/>
        <v>44835</v>
      </c>
      <c r="Y15" s="176">
        <f t="shared" si="4"/>
        <v>44866</v>
      </c>
      <c r="Z15" s="176">
        <f t="shared" si="4"/>
        <v>44896</v>
      </c>
      <c r="AA15" s="176">
        <f t="shared" si="4"/>
        <v>44927</v>
      </c>
      <c r="AB15" s="176">
        <f t="shared" si="4"/>
        <v>44958</v>
      </c>
      <c r="AC15" s="176">
        <f t="shared" si="4"/>
        <v>44986</v>
      </c>
      <c r="AD15" s="176">
        <f t="shared" si="4"/>
        <v>45017</v>
      </c>
      <c r="AE15" s="176">
        <f t="shared" si="4"/>
        <v>45047</v>
      </c>
      <c r="AF15" s="176">
        <f t="shared" si="4"/>
        <v>45078</v>
      </c>
      <c r="AG15" s="176">
        <f t="shared" si="4"/>
        <v>45108</v>
      </c>
      <c r="AH15" s="176">
        <f t="shared" si="4"/>
        <v>45139</v>
      </c>
      <c r="AI15" s="176">
        <f t="shared" si="4"/>
        <v>45170</v>
      </c>
      <c r="AJ15" s="176">
        <f t="shared" si="4"/>
        <v>45200</v>
      </c>
      <c r="AK15" s="176">
        <f t="shared" si="4"/>
        <v>45231</v>
      </c>
      <c r="AL15" s="176">
        <f t="shared" si="4"/>
        <v>45261</v>
      </c>
      <c r="AM15" s="176">
        <f t="shared" si="4"/>
        <v>45292</v>
      </c>
      <c r="AN15" s="176">
        <f t="shared" si="4"/>
        <v>45323</v>
      </c>
      <c r="AO15" s="176">
        <f t="shared" si="4"/>
        <v>45352</v>
      </c>
      <c r="AP15" s="176">
        <f t="shared" si="4"/>
        <v>45383</v>
      </c>
      <c r="AQ15" s="176">
        <f t="shared" si="4"/>
        <v>45413</v>
      </c>
      <c r="AR15" s="176">
        <f t="shared" si="4"/>
        <v>45444</v>
      </c>
      <c r="AS15" s="176">
        <f t="shared" si="4"/>
        <v>45474</v>
      </c>
      <c r="AT15" s="176">
        <f t="shared" si="4"/>
        <v>45505</v>
      </c>
      <c r="AU15" s="176">
        <f t="shared" si="4"/>
        <v>45536</v>
      </c>
      <c r="AV15" s="176">
        <f t="shared" si="4"/>
        <v>45566</v>
      </c>
      <c r="AW15" s="176">
        <f t="shared" si="4"/>
        <v>45597</v>
      </c>
      <c r="AX15" s="176">
        <f t="shared" si="4"/>
        <v>45627</v>
      </c>
      <c r="AY15" s="176">
        <f t="shared" si="4"/>
        <v>45658</v>
      </c>
      <c r="AZ15" s="176">
        <f t="shared" si="4"/>
        <v>45689</v>
      </c>
      <c r="BA15" s="176">
        <f t="shared" si="4"/>
        <v>45717</v>
      </c>
      <c r="BB15" s="176">
        <f t="shared" si="4"/>
        <v>45748</v>
      </c>
      <c r="BC15" s="176">
        <f t="shared" si="4"/>
        <v>45778</v>
      </c>
      <c r="BD15" s="176">
        <f t="shared" si="4"/>
        <v>45809</v>
      </c>
      <c r="BE15" s="176">
        <f t="shared" si="4"/>
        <v>45839</v>
      </c>
      <c r="BF15" s="176">
        <f t="shared" si="4"/>
        <v>45870</v>
      </c>
      <c r="BG15" s="176">
        <f t="shared" si="4"/>
        <v>45901</v>
      </c>
      <c r="BH15" s="176">
        <f t="shared" si="4"/>
        <v>45931</v>
      </c>
      <c r="BI15" s="176">
        <f t="shared" si="4"/>
        <v>45962</v>
      </c>
      <c r="BJ15" s="176">
        <f t="shared" si="4"/>
        <v>45992</v>
      </c>
    </row>
    <row r="16" spans="2:64" x14ac:dyDescent="0.2">
      <c r="B16" s="201" t="s">
        <v>208</v>
      </c>
      <c r="C16" s="202">
        <v>0</v>
      </c>
      <c r="D16" s="202">
        <v>8858</v>
      </c>
      <c r="E16" s="202">
        <v>8845</v>
      </c>
      <c r="F16" s="202">
        <v>8867</v>
      </c>
      <c r="G16" s="202">
        <v>8874</v>
      </c>
      <c r="H16" s="202">
        <v>8856</v>
      </c>
      <c r="I16" s="202">
        <v>8932</v>
      </c>
      <c r="J16" s="202">
        <v>8929</v>
      </c>
      <c r="K16" s="202">
        <v>9026</v>
      </c>
      <c r="L16" s="202">
        <v>9195</v>
      </c>
      <c r="M16" s="202">
        <v>9276</v>
      </c>
      <c r="N16" s="202">
        <v>9405</v>
      </c>
      <c r="O16" s="202">
        <v>9525</v>
      </c>
      <c r="P16" s="202">
        <v>9572</v>
      </c>
      <c r="Q16" s="202">
        <v>9622</v>
      </c>
      <c r="R16" s="202">
        <v>9732</v>
      </c>
      <c r="S16" s="202">
        <v>9834</v>
      </c>
      <c r="T16" s="202">
        <v>9988</v>
      </c>
      <c r="U16" s="202">
        <v>10127</v>
      </c>
      <c r="V16" s="202">
        <v>10117</v>
      </c>
      <c r="W16" s="202">
        <v>10216</v>
      </c>
      <c r="X16" s="202">
        <v>10289</v>
      </c>
      <c r="Y16" s="202">
        <v>10323</v>
      </c>
      <c r="Z16" s="202">
        <v>10370</v>
      </c>
      <c r="AA16" s="202">
        <v>10450</v>
      </c>
      <c r="AB16" s="202">
        <v>10562</v>
      </c>
      <c r="AC16" s="202">
        <v>10608</v>
      </c>
      <c r="AD16" s="202">
        <v>10677</v>
      </c>
      <c r="AE16" s="202">
        <v>10705</v>
      </c>
      <c r="AF16" s="202">
        <v>10780</v>
      </c>
      <c r="AG16" s="202">
        <v>10813</v>
      </c>
      <c r="AH16" s="202">
        <v>10857</v>
      </c>
      <c r="AI16" s="202">
        <v>10939</v>
      </c>
      <c r="AJ16" s="202">
        <v>11021</v>
      </c>
      <c r="AK16" s="202">
        <v>11056</v>
      </c>
      <c r="AL16" s="202">
        <v>11161</v>
      </c>
      <c r="AM16" s="202">
        <v>11204</v>
      </c>
      <c r="AN16" s="202">
        <v>11282</v>
      </c>
      <c r="AO16" s="202">
        <v>11413</v>
      </c>
      <c r="AP16" s="202">
        <v>11518</v>
      </c>
      <c r="AQ16" s="202">
        <v>11614</v>
      </c>
      <c r="AR16" s="202">
        <v>11707</v>
      </c>
      <c r="AS16" s="202">
        <v>11715</v>
      </c>
      <c r="AT16" s="202">
        <v>11798</v>
      </c>
      <c r="AU16" s="202">
        <v>11860</v>
      </c>
      <c r="AV16" s="202">
        <v>11755</v>
      </c>
      <c r="AW16" s="202">
        <v>11847</v>
      </c>
      <c r="AX16" s="202">
        <v>11764</v>
      </c>
      <c r="AY16" s="202">
        <v>11739</v>
      </c>
      <c r="AZ16" s="202">
        <v>11744</v>
      </c>
      <c r="BA16" s="202">
        <v>11707</v>
      </c>
      <c r="BB16" s="202">
        <v>11689</v>
      </c>
      <c r="BC16" s="202">
        <v>11725</v>
      </c>
      <c r="BD16" s="202">
        <v>11766</v>
      </c>
      <c r="BE16" s="202">
        <v>11778</v>
      </c>
      <c r="BF16" s="202">
        <v>11778</v>
      </c>
      <c r="BG16" s="202">
        <v>11755</v>
      </c>
      <c r="BH16" s="202">
        <v>11834</v>
      </c>
      <c r="BI16" s="202">
        <v>11808</v>
      </c>
      <c r="BJ16" s="202">
        <v>11821</v>
      </c>
    </row>
    <row r="17" spans="2:62" x14ac:dyDescent="0.2">
      <c r="B17" s="201" t="s">
        <v>209</v>
      </c>
      <c r="C17" s="202">
        <v>8858</v>
      </c>
      <c r="D17" s="202">
        <v>213</v>
      </c>
      <c r="E17" s="202">
        <v>205</v>
      </c>
      <c r="F17" s="202">
        <v>175</v>
      </c>
      <c r="G17" s="202">
        <v>122</v>
      </c>
      <c r="H17" s="202">
        <v>229</v>
      </c>
      <c r="I17" s="202">
        <v>191</v>
      </c>
      <c r="J17" s="202">
        <v>232</v>
      </c>
      <c r="K17" s="202">
        <v>295</v>
      </c>
      <c r="L17" s="202">
        <v>239</v>
      </c>
      <c r="M17" s="202">
        <v>268</v>
      </c>
      <c r="N17" s="202">
        <v>271</v>
      </c>
      <c r="O17" s="202">
        <v>182</v>
      </c>
      <c r="P17" s="202">
        <v>196</v>
      </c>
      <c r="Q17" s="202">
        <v>220</v>
      </c>
      <c r="R17" s="202">
        <v>165</v>
      </c>
      <c r="S17" s="202">
        <v>220</v>
      </c>
      <c r="T17" s="202">
        <v>245</v>
      </c>
      <c r="U17" s="202">
        <v>134</v>
      </c>
      <c r="V17" s="202">
        <v>186</v>
      </c>
      <c r="W17" s="202">
        <v>212</v>
      </c>
      <c r="X17" s="202">
        <v>169</v>
      </c>
      <c r="Y17" s="202">
        <v>168</v>
      </c>
      <c r="Z17" s="202">
        <v>159</v>
      </c>
      <c r="AA17" s="202">
        <v>230</v>
      </c>
      <c r="AB17" s="202">
        <v>171</v>
      </c>
      <c r="AC17" s="202">
        <v>194</v>
      </c>
      <c r="AD17" s="202">
        <v>135</v>
      </c>
      <c r="AE17" s="202">
        <v>172</v>
      </c>
      <c r="AF17" s="202">
        <v>164</v>
      </c>
      <c r="AG17" s="202">
        <v>170</v>
      </c>
      <c r="AH17" s="202">
        <v>216</v>
      </c>
      <c r="AI17" s="202">
        <v>211</v>
      </c>
      <c r="AJ17" s="202">
        <v>169</v>
      </c>
      <c r="AK17" s="202">
        <v>224</v>
      </c>
      <c r="AL17" s="202">
        <v>191</v>
      </c>
      <c r="AM17" s="202">
        <v>221</v>
      </c>
      <c r="AN17" s="202">
        <v>232</v>
      </c>
      <c r="AO17" s="202">
        <v>216</v>
      </c>
      <c r="AP17" s="202">
        <v>187</v>
      </c>
      <c r="AQ17" s="202">
        <v>225</v>
      </c>
      <c r="AR17" s="202">
        <v>183</v>
      </c>
      <c r="AS17" s="202">
        <v>215</v>
      </c>
      <c r="AT17" s="202">
        <v>224</v>
      </c>
      <c r="AU17" s="202">
        <v>225</v>
      </c>
      <c r="AV17" s="202">
        <v>258</v>
      </c>
      <c r="AW17" s="202">
        <v>211</v>
      </c>
      <c r="AX17" s="202">
        <v>257</v>
      </c>
      <c r="AY17" s="202">
        <v>231</v>
      </c>
      <c r="AZ17" s="202">
        <v>160</v>
      </c>
      <c r="BA17" s="202">
        <v>219</v>
      </c>
      <c r="BB17" s="202">
        <v>196</v>
      </c>
      <c r="BC17" s="202">
        <v>242</v>
      </c>
      <c r="BD17" s="202">
        <v>228</v>
      </c>
      <c r="BE17" s="202">
        <v>216</v>
      </c>
      <c r="BF17" s="202">
        <v>253</v>
      </c>
      <c r="BG17" s="202">
        <v>264</v>
      </c>
      <c r="BH17" s="202">
        <v>217</v>
      </c>
      <c r="BI17" s="202">
        <v>262</v>
      </c>
      <c r="BJ17" s="202">
        <v>229</v>
      </c>
    </row>
    <row r="18" spans="2:62" x14ac:dyDescent="0.2">
      <c r="B18" s="201" t="s">
        <v>210</v>
      </c>
      <c r="C18" s="202">
        <v>0</v>
      </c>
      <c r="D18" s="202">
        <v>-64</v>
      </c>
      <c r="E18" s="202">
        <v>-39</v>
      </c>
      <c r="F18" s="202">
        <v>-32</v>
      </c>
      <c r="G18" s="202">
        <v>-21</v>
      </c>
      <c r="H18" s="202">
        <v>-36</v>
      </c>
      <c r="I18" s="202">
        <v>-29</v>
      </c>
      <c r="J18" s="202">
        <v>-14</v>
      </c>
      <c r="K18" s="202">
        <v>7</v>
      </c>
      <c r="L18" s="202">
        <v>-30</v>
      </c>
      <c r="M18" s="202">
        <v>-8</v>
      </c>
      <c r="N18" s="202">
        <v>-28</v>
      </c>
      <c r="O18" s="202">
        <v>-26</v>
      </c>
      <c r="P18" s="202">
        <v>-20</v>
      </c>
      <c r="Q18" s="202">
        <v>-7</v>
      </c>
      <c r="R18" s="202">
        <v>8</v>
      </c>
      <c r="S18" s="202">
        <v>15</v>
      </c>
      <c r="T18" s="202">
        <v>-9</v>
      </c>
      <c r="U18" s="202">
        <v>-12</v>
      </c>
      <c r="V18" s="202">
        <v>17</v>
      </c>
      <c r="W18" s="202">
        <v>-3</v>
      </c>
      <c r="X18" s="202">
        <v>8</v>
      </c>
      <c r="Y18" s="202">
        <v>-4</v>
      </c>
      <c r="Z18" s="202">
        <v>-3</v>
      </c>
      <c r="AA18" s="202">
        <v>-20</v>
      </c>
      <c r="AB18" s="202">
        <v>-19</v>
      </c>
      <c r="AC18" s="202">
        <v>-8</v>
      </c>
      <c r="AD18" s="202">
        <v>-14</v>
      </c>
      <c r="AE18" s="202">
        <v>-5</v>
      </c>
      <c r="AF18" s="202">
        <v>-25</v>
      </c>
      <c r="AG18" s="202">
        <v>-9</v>
      </c>
      <c r="AH18" s="202">
        <v>-6</v>
      </c>
      <c r="AI18" s="202">
        <v>-5</v>
      </c>
      <c r="AJ18" s="202">
        <v>-24</v>
      </c>
      <c r="AK18" s="202">
        <v>-4</v>
      </c>
      <c r="AL18" s="202">
        <v>17</v>
      </c>
      <c r="AM18" s="202">
        <v>-15</v>
      </c>
      <c r="AN18" s="202">
        <v>27</v>
      </c>
      <c r="AO18" s="202">
        <v>13</v>
      </c>
      <c r="AP18" s="202">
        <v>36</v>
      </c>
      <c r="AQ18" s="202">
        <v>12</v>
      </c>
      <c r="AR18" s="202">
        <v>11</v>
      </c>
      <c r="AS18" s="202">
        <v>22</v>
      </c>
      <c r="AT18" s="202">
        <v>26</v>
      </c>
      <c r="AU18" s="202">
        <v>-28</v>
      </c>
      <c r="AV18" s="202">
        <v>40</v>
      </c>
      <c r="AW18" s="202">
        <v>-4</v>
      </c>
      <c r="AX18" s="202">
        <v>12</v>
      </c>
      <c r="AY18" s="202">
        <v>32</v>
      </c>
      <c r="AZ18" s="202">
        <v>18</v>
      </c>
      <c r="BA18" s="202">
        <v>6</v>
      </c>
      <c r="BB18" s="202">
        <v>31</v>
      </c>
      <c r="BC18" s="202">
        <v>16</v>
      </c>
      <c r="BD18" s="202">
        <v>7</v>
      </c>
      <c r="BE18" s="202">
        <v>22</v>
      </c>
      <c r="BF18" s="202">
        <v>12</v>
      </c>
      <c r="BG18" s="202">
        <v>44</v>
      </c>
      <c r="BH18" s="202">
        <v>46</v>
      </c>
      <c r="BI18" s="202">
        <v>58</v>
      </c>
      <c r="BJ18" s="202">
        <v>52</v>
      </c>
    </row>
    <row r="19" spans="2:62" x14ac:dyDescent="0.2">
      <c r="B19" s="201" t="s">
        <v>211</v>
      </c>
      <c r="C19" s="202">
        <v>0</v>
      </c>
      <c r="D19" s="202">
        <v>-162</v>
      </c>
      <c r="E19" s="202">
        <v>-144</v>
      </c>
      <c r="F19" s="202">
        <v>-136</v>
      </c>
      <c r="G19" s="202">
        <v>-119</v>
      </c>
      <c r="H19" s="202">
        <v>-117</v>
      </c>
      <c r="I19" s="202">
        <v>-165</v>
      </c>
      <c r="J19" s="202">
        <v>-121</v>
      </c>
      <c r="K19" s="202">
        <v>-133</v>
      </c>
      <c r="L19" s="202">
        <v>-128</v>
      </c>
      <c r="M19" s="202">
        <v>-131</v>
      </c>
      <c r="N19" s="202">
        <v>-123</v>
      </c>
      <c r="O19" s="202">
        <v>-109</v>
      </c>
      <c r="P19" s="202">
        <v>-126</v>
      </c>
      <c r="Q19" s="202">
        <v>-103</v>
      </c>
      <c r="R19" s="202">
        <v>-71</v>
      </c>
      <c r="S19" s="202">
        <v>-81</v>
      </c>
      <c r="T19" s="202">
        <v>-97</v>
      </c>
      <c r="U19" s="202">
        <v>-132</v>
      </c>
      <c r="V19" s="202">
        <v>-104</v>
      </c>
      <c r="W19" s="202">
        <v>-136</v>
      </c>
      <c r="X19" s="202">
        <v>-143</v>
      </c>
      <c r="Y19" s="202">
        <v>-117</v>
      </c>
      <c r="Z19" s="202">
        <v>-76</v>
      </c>
      <c r="AA19" s="202">
        <v>-98</v>
      </c>
      <c r="AB19" s="202">
        <v>-106</v>
      </c>
      <c r="AC19" s="202">
        <v>-117</v>
      </c>
      <c r="AD19" s="202">
        <v>-93</v>
      </c>
      <c r="AE19" s="202">
        <v>-92</v>
      </c>
      <c r="AF19" s="202">
        <v>-106</v>
      </c>
      <c r="AG19" s="202">
        <v>-117</v>
      </c>
      <c r="AH19" s="202">
        <v>-128</v>
      </c>
      <c r="AI19" s="202">
        <v>-124</v>
      </c>
      <c r="AJ19" s="202">
        <v>-110</v>
      </c>
      <c r="AK19" s="202">
        <v>-115</v>
      </c>
      <c r="AL19" s="202">
        <v>-165</v>
      </c>
      <c r="AM19" s="202">
        <v>-128</v>
      </c>
      <c r="AN19" s="202">
        <v>-128</v>
      </c>
      <c r="AO19" s="202">
        <v>-124</v>
      </c>
      <c r="AP19" s="202">
        <v>-127</v>
      </c>
      <c r="AQ19" s="202">
        <v>-144</v>
      </c>
      <c r="AR19" s="202">
        <v>-186</v>
      </c>
      <c r="AS19" s="202">
        <v>-154</v>
      </c>
      <c r="AT19" s="202">
        <v>-188</v>
      </c>
      <c r="AU19" s="202">
        <v>-302</v>
      </c>
      <c r="AV19" s="202">
        <v>-206</v>
      </c>
      <c r="AW19" s="202">
        <v>-290</v>
      </c>
      <c r="AX19" s="202">
        <v>-294</v>
      </c>
      <c r="AY19" s="202">
        <v>-258</v>
      </c>
      <c r="AZ19" s="202">
        <v>-215</v>
      </c>
      <c r="BA19" s="202">
        <v>-243</v>
      </c>
      <c r="BB19" s="202">
        <v>-191</v>
      </c>
      <c r="BC19" s="202">
        <v>-217</v>
      </c>
      <c r="BD19" s="202">
        <v>-223</v>
      </c>
      <c r="BE19" s="202">
        <v>-238</v>
      </c>
      <c r="BF19" s="202">
        <v>-288</v>
      </c>
      <c r="BG19" s="202">
        <v>-229</v>
      </c>
      <c r="BH19" s="202">
        <v>-289</v>
      </c>
      <c r="BI19" s="202">
        <v>-307</v>
      </c>
      <c r="BJ19" s="202">
        <v>-287</v>
      </c>
    </row>
    <row r="20" spans="2:62" x14ac:dyDescent="0.2">
      <c r="B20" s="203" t="s">
        <v>212</v>
      </c>
      <c r="C20" s="204">
        <v>8858</v>
      </c>
      <c r="D20" s="204">
        <v>8845</v>
      </c>
      <c r="E20" s="204">
        <v>8867</v>
      </c>
      <c r="F20" s="204">
        <v>8874</v>
      </c>
      <c r="G20" s="204">
        <v>8856</v>
      </c>
      <c r="H20" s="204">
        <v>8932</v>
      </c>
      <c r="I20" s="204">
        <v>8929</v>
      </c>
      <c r="J20" s="204">
        <v>9026</v>
      </c>
      <c r="K20" s="204">
        <v>9195</v>
      </c>
      <c r="L20" s="204">
        <v>9276</v>
      </c>
      <c r="M20" s="204">
        <v>9405</v>
      </c>
      <c r="N20" s="204">
        <v>9525</v>
      </c>
      <c r="O20" s="204">
        <v>9572</v>
      </c>
      <c r="P20" s="204">
        <v>9622</v>
      </c>
      <c r="Q20" s="204">
        <v>9732</v>
      </c>
      <c r="R20" s="204">
        <v>9834</v>
      </c>
      <c r="S20" s="204">
        <v>9988</v>
      </c>
      <c r="T20" s="204">
        <v>10127</v>
      </c>
      <c r="U20" s="204">
        <v>10117</v>
      </c>
      <c r="V20" s="204">
        <v>10216</v>
      </c>
      <c r="W20" s="204">
        <v>10289</v>
      </c>
      <c r="X20" s="204">
        <v>10323</v>
      </c>
      <c r="Y20" s="204">
        <v>10370</v>
      </c>
      <c r="Z20" s="204">
        <v>10450</v>
      </c>
      <c r="AA20" s="204">
        <v>10562</v>
      </c>
      <c r="AB20" s="204">
        <v>10608</v>
      </c>
      <c r="AC20" s="204">
        <v>10677</v>
      </c>
      <c r="AD20" s="204">
        <v>10705</v>
      </c>
      <c r="AE20" s="204">
        <v>10780</v>
      </c>
      <c r="AF20" s="204">
        <v>10813</v>
      </c>
      <c r="AG20" s="204">
        <v>10857</v>
      </c>
      <c r="AH20" s="204">
        <v>10939</v>
      </c>
      <c r="AI20" s="204">
        <v>11021</v>
      </c>
      <c r="AJ20" s="204">
        <v>11056</v>
      </c>
      <c r="AK20" s="204">
        <v>11161</v>
      </c>
      <c r="AL20" s="204">
        <v>11204</v>
      </c>
      <c r="AM20" s="204">
        <v>11282</v>
      </c>
      <c r="AN20" s="204">
        <v>11413</v>
      </c>
      <c r="AO20" s="204">
        <v>11518</v>
      </c>
      <c r="AP20" s="204">
        <v>11614</v>
      </c>
      <c r="AQ20" s="204">
        <v>11707</v>
      </c>
      <c r="AR20" s="204">
        <v>11715</v>
      </c>
      <c r="AS20" s="204">
        <v>11798</v>
      </c>
      <c r="AT20" s="204">
        <v>11860</v>
      </c>
      <c r="AU20" s="204">
        <v>11755</v>
      </c>
      <c r="AV20" s="204">
        <v>11847</v>
      </c>
      <c r="AW20" s="204">
        <v>11764</v>
      </c>
      <c r="AX20" s="204">
        <v>11739</v>
      </c>
      <c r="AY20" s="204">
        <v>11744</v>
      </c>
      <c r="AZ20" s="204">
        <v>11707</v>
      </c>
      <c r="BA20" s="204">
        <v>11689</v>
      </c>
      <c r="BB20" s="204">
        <v>11725</v>
      </c>
      <c r="BC20" s="204">
        <v>11766</v>
      </c>
      <c r="BD20" s="204">
        <v>11778</v>
      </c>
      <c r="BE20" s="204">
        <v>11778</v>
      </c>
      <c r="BF20" s="204">
        <v>11755</v>
      </c>
      <c r="BG20" s="204">
        <v>11834</v>
      </c>
      <c r="BH20" s="204">
        <v>11808</v>
      </c>
      <c r="BI20" s="204">
        <v>11821</v>
      </c>
      <c r="BJ20" s="204">
        <v>11815</v>
      </c>
    </row>
    <row r="21" spans="2:62" x14ac:dyDescent="0.2">
      <c r="B21" s="201"/>
    </row>
    <row r="24" spans="2:62" x14ac:dyDescent="0.2">
      <c r="B24" s="200" t="s">
        <v>213</v>
      </c>
      <c r="C24" s="176">
        <v>44197</v>
      </c>
      <c r="D24" s="176">
        <f>EDATE(C24,1)</f>
        <v>44228</v>
      </c>
      <c r="E24" s="176">
        <f t="shared" ref="E24:BJ24" si="5">EDATE(D24,1)</f>
        <v>44256</v>
      </c>
      <c r="F24" s="176">
        <f t="shared" si="5"/>
        <v>44287</v>
      </c>
      <c r="G24" s="176">
        <f t="shared" si="5"/>
        <v>44317</v>
      </c>
      <c r="H24" s="176">
        <f t="shared" si="5"/>
        <v>44348</v>
      </c>
      <c r="I24" s="176">
        <f t="shared" si="5"/>
        <v>44378</v>
      </c>
      <c r="J24" s="176">
        <f t="shared" si="5"/>
        <v>44409</v>
      </c>
      <c r="K24" s="176">
        <f t="shared" si="5"/>
        <v>44440</v>
      </c>
      <c r="L24" s="176">
        <f t="shared" si="5"/>
        <v>44470</v>
      </c>
      <c r="M24" s="176">
        <f t="shared" si="5"/>
        <v>44501</v>
      </c>
      <c r="N24" s="176">
        <f t="shared" si="5"/>
        <v>44531</v>
      </c>
      <c r="O24" s="176">
        <f t="shared" si="5"/>
        <v>44562</v>
      </c>
      <c r="P24" s="176">
        <f t="shared" si="5"/>
        <v>44593</v>
      </c>
      <c r="Q24" s="176">
        <f t="shared" si="5"/>
        <v>44621</v>
      </c>
      <c r="R24" s="176">
        <f t="shared" si="5"/>
        <v>44652</v>
      </c>
      <c r="S24" s="176">
        <f t="shared" si="5"/>
        <v>44682</v>
      </c>
      <c r="T24" s="176">
        <f t="shared" si="5"/>
        <v>44713</v>
      </c>
      <c r="U24" s="176">
        <f t="shared" si="5"/>
        <v>44743</v>
      </c>
      <c r="V24" s="176">
        <f t="shared" si="5"/>
        <v>44774</v>
      </c>
      <c r="W24" s="176">
        <f t="shared" si="5"/>
        <v>44805</v>
      </c>
      <c r="X24" s="176">
        <f t="shared" si="5"/>
        <v>44835</v>
      </c>
      <c r="Y24" s="176">
        <f t="shared" si="5"/>
        <v>44866</v>
      </c>
      <c r="Z24" s="176">
        <f t="shared" si="5"/>
        <v>44896</v>
      </c>
      <c r="AA24" s="176">
        <f t="shared" si="5"/>
        <v>44927</v>
      </c>
      <c r="AB24" s="176">
        <f t="shared" si="5"/>
        <v>44958</v>
      </c>
      <c r="AC24" s="176">
        <f t="shared" si="5"/>
        <v>44986</v>
      </c>
      <c r="AD24" s="176">
        <f t="shared" si="5"/>
        <v>45017</v>
      </c>
      <c r="AE24" s="176">
        <f t="shared" si="5"/>
        <v>45047</v>
      </c>
      <c r="AF24" s="176">
        <f t="shared" si="5"/>
        <v>45078</v>
      </c>
      <c r="AG24" s="176">
        <f t="shared" si="5"/>
        <v>45108</v>
      </c>
      <c r="AH24" s="176">
        <f t="shared" si="5"/>
        <v>45139</v>
      </c>
      <c r="AI24" s="176">
        <f t="shared" si="5"/>
        <v>45170</v>
      </c>
      <c r="AJ24" s="176">
        <f t="shared" si="5"/>
        <v>45200</v>
      </c>
      <c r="AK24" s="176">
        <f t="shared" si="5"/>
        <v>45231</v>
      </c>
      <c r="AL24" s="176">
        <f t="shared" si="5"/>
        <v>45261</v>
      </c>
      <c r="AM24" s="176">
        <f t="shared" si="5"/>
        <v>45292</v>
      </c>
      <c r="AN24" s="176">
        <f t="shared" si="5"/>
        <v>45323</v>
      </c>
      <c r="AO24" s="176">
        <f t="shared" si="5"/>
        <v>45352</v>
      </c>
      <c r="AP24" s="176">
        <f t="shared" si="5"/>
        <v>45383</v>
      </c>
      <c r="AQ24" s="176">
        <f t="shared" si="5"/>
        <v>45413</v>
      </c>
      <c r="AR24" s="176">
        <f t="shared" si="5"/>
        <v>45444</v>
      </c>
      <c r="AS24" s="176">
        <f t="shared" si="5"/>
        <v>45474</v>
      </c>
      <c r="AT24" s="176">
        <f t="shared" si="5"/>
        <v>45505</v>
      </c>
      <c r="AU24" s="176">
        <f t="shared" si="5"/>
        <v>45536</v>
      </c>
      <c r="AV24" s="176">
        <f t="shared" si="5"/>
        <v>45566</v>
      </c>
      <c r="AW24" s="176">
        <f t="shared" si="5"/>
        <v>45597</v>
      </c>
      <c r="AX24" s="176">
        <f t="shared" si="5"/>
        <v>45627</v>
      </c>
      <c r="AY24" s="176">
        <f t="shared" si="5"/>
        <v>45658</v>
      </c>
      <c r="AZ24" s="176">
        <f t="shared" si="5"/>
        <v>45689</v>
      </c>
      <c r="BA24" s="176">
        <f t="shared" si="5"/>
        <v>45717</v>
      </c>
      <c r="BB24" s="176">
        <f t="shared" si="5"/>
        <v>45748</v>
      </c>
      <c r="BC24" s="176">
        <f t="shared" si="5"/>
        <v>45778</v>
      </c>
      <c r="BD24" s="176">
        <f t="shared" si="5"/>
        <v>45809</v>
      </c>
      <c r="BE24" s="176">
        <f t="shared" si="5"/>
        <v>45839</v>
      </c>
      <c r="BF24" s="176">
        <f t="shared" si="5"/>
        <v>45870</v>
      </c>
      <c r="BG24" s="176">
        <f t="shared" si="5"/>
        <v>45901</v>
      </c>
      <c r="BH24" s="176">
        <f t="shared" si="5"/>
        <v>45931</v>
      </c>
      <c r="BI24" s="176">
        <f t="shared" si="5"/>
        <v>45962</v>
      </c>
      <c r="BJ24" s="176">
        <f t="shared" si="5"/>
        <v>45992</v>
      </c>
    </row>
    <row r="25" spans="2:62" x14ac:dyDescent="0.2">
      <c r="B25" s="201" t="s">
        <v>200</v>
      </c>
      <c r="C25" s="206">
        <v>59594.910516916781</v>
      </c>
      <c r="D25" s="206">
        <v>62237.035785112021</v>
      </c>
      <c r="E25" s="206">
        <v>63152.366550371502</v>
      </c>
      <c r="F25" s="206">
        <v>65142.988715591215</v>
      </c>
      <c r="G25" s="206">
        <v>65096.024678880072</v>
      </c>
      <c r="H25" s="206">
        <v>65454.105445857102</v>
      </c>
      <c r="I25" s="206">
        <v>64635.287056924943</v>
      </c>
      <c r="J25" s="206">
        <v>64370.751407541531</v>
      </c>
      <c r="K25" s="206">
        <v>67519.778790273893</v>
      </c>
      <c r="L25" s="206">
        <v>76846.725864128341</v>
      </c>
      <c r="M25" s="206">
        <v>77357.941005954926</v>
      </c>
      <c r="N25" s="206">
        <v>79500.337558143146</v>
      </c>
      <c r="O25" s="206">
        <v>84580.808032500368</v>
      </c>
      <c r="P25" s="206">
        <v>85750.177687786476</v>
      </c>
      <c r="Q25" s="206">
        <v>88711.4275128273</v>
      </c>
      <c r="R25" s="206">
        <v>97409.722913063524</v>
      </c>
      <c r="S25" s="206">
        <v>110442.05055479471</v>
      </c>
      <c r="T25" s="206">
        <v>122143.9850709359</v>
      </c>
      <c r="U25" s="206">
        <v>135417.11201786186</v>
      </c>
      <c r="V25" s="206">
        <v>143624.51587060443</v>
      </c>
      <c r="W25" s="206">
        <v>145561.34966581679</v>
      </c>
      <c r="X25" s="206">
        <v>155250.80755849206</v>
      </c>
      <c r="Y25" s="206">
        <v>158376.88887892765</v>
      </c>
      <c r="Z25" s="206">
        <v>168645.72277862157</v>
      </c>
      <c r="AA25" s="206">
        <v>182305.88772774057</v>
      </c>
      <c r="AB25" s="206">
        <v>182216.55469037557</v>
      </c>
      <c r="AC25" s="206">
        <v>186594.03425527265</v>
      </c>
      <c r="AD25" s="206">
        <v>191551.96183558114</v>
      </c>
      <c r="AE25" s="206">
        <v>201693.5059739461</v>
      </c>
      <c r="AF25" s="206">
        <v>210913.12904139765</v>
      </c>
      <c r="AG25" s="206">
        <v>225085.17218733611</v>
      </c>
      <c r="AH25" s="206">
        <v>232312.75595094197</v>
      </c>
      <c r="AI25" s="206">
        <v>280453.16413420008</v>
      </c>
      <c r="AJ25" s="206">
        <v>294804.39089492126</v>
      </c>
      <c r="AK25" s="206">
        <v>297883.39423370227</v>
      </c>
      <c r="AL25" s="206">
        <v>305011.72335159988</v>
      </c>
      <c r="AM25" s="206">
        <v>330588.72949254879</v>
      </c>
      <c r="AN25" s="206">
        <v>329444.30323552829</v>
      </c>
      <c r="AO25" s="206">
        <v>336157.45853914059</v>
      </c>
      <c r="AP25" s="206">
        <v>349721.35769462894</v>
      </c>
      <c r="AQ25" s="206">
        <v>354984.64666028699</v>
      </c>
      <c r="AR25" s="206">
        <v>365892.30532190215</v>
      </c>
      <c r="AS25" s="206">
        <v>376686.02633859223</v>
      </c>
      <c r="AT25" s="206">
        <v>383177.1316503252</v>
      </c>
      <c r="AU25" s="206">
        <v>388718.0099971125</v>
      </c>
      <c r="AV25" s="206">
        <v>404656.21374468657</v>
      </c>
      <c r="AW25" s="206">
        <v>411151.72064304451</v>
      </c>
      <c r="AX25" s="206">
        <v>419989.70978258341</v>
      </c>
      <c r="AY25" s="206">
        <v>432695.92075662676</v>
      </c>
      <c r="AZ25" s="206">
        <v>434663.99632161512</v>
      </c>
      <c r="BA25" s="206">
        <v>437204.65423583379</v>
      </c>
      <c r="BB25" s="206">
        <v>469435.52743798384</v>
      </c>
      <c r="BC25" s="206">
        <v>466397.62683258555</v>
      </c>
      <c r="BD25" s="206">
        <v>477577.53147238685</v>
      </c>
      <c r="BE25" s="206">
        <v>502180.46709810989</v>
      </c>
      <c r="BF25" s="206">
        <v>523694.37642379809</v>
      </c>
      <c r="BG25" s="206">
        <v>536272.79514576949</v>
      </c>
      <c r="BH25" s="206">
        <v>565919.35370252945</v>
      </c>
      <c r="BI25" s="206">
        <v>577699.39111845859</v>
      </c>
      <c r="BJ25" s="206">
        <v>588358.07645268878</v>
      </c>
    </row>
    <row r="26" spans="2:62" x14ac:dyDescent="0.2">
      <c r="B26" s="201" t="s">
        <v>201</v>
      </c>
      <c r="C26" s="206">
        <v>398.63754499104755</v>
      </c>
      <c r="D26" s="206">
        <v>83.270179650915424</v>
      </c>
      <c r="E26" s="206">
        <v>468.45649875532405</v>
      </c>
      <c r="F26" s="206">
        <v>688.70380883584869</v>
      </c>
      <c r="G26" s="206">
        <v>498.87696274951975</v>
      </c>
      <c r="H26" s="206">
        <v>496.40390663016865</v>
      </c>
      <c r="I26" s="206">
        <v>345.38319158970239</v>
      </c>
      <c r="J26" s="206">
        <v>1692.0480474847027</v>
      </c>
      <c r="K26" s="206">
        <v>6010.133614199317</v>
      </c>
      <c r="L26" s="206">
        <v>799.55012877628053</v>
      </c>
      <c r="M26" s="206">
        <v>1458.1146149050799</v>
      </c>
      <c r="N26" s="206">
        <v>3421.1998083881958</v>
      </c>
      <c r="O26" s="206">
        <v>988.27326111809589</v>
      </c>
      <c r="P26" s="206">
        <v>1600.014929778959</v>
      </c>
      <c r="Q26" s="206">
        <v>384.6721691177471</v>
      </c>
      <c r="R26" s="206">
        <v>12745.239551881696</v>
      </c>
      <c r="S26" s="206">
        <v>10926.998146813774</v>
      </c>
      <c r="T26" s="206">
        <v>5365.2803973638593</v>
      </c>
      <c r="U26" s="206">
        <v>6812.2080504070263</v>
      </c>
      <c r="V26" s="206">
        <v>2235.7606039155726</v>
      </c>
      <c r="W26" s="206">
        <v>4335.8121578357013</v>
      </c>
      <c r="X26" s="206">
        <v>295.98119553428808</v>
      </c>
      <c r="Y26" s="206">
        <v>4875.6347549470902</v>
      </c>
      <c r="Z26" s="206">
        <v>6893.9681630204004</v>
      </c>
      <c r="AA26" s="206">
        <v>1493.199419046972</v>
      </c>
      <c r="AB26" s="206">
        <v>1832.9535803741653</v>
      </c>
      <c r="AC26" s="206">
        <v>2989.3841759790203</v>
      </c>
      <c r="AD26" s="206">
        <v>10872.84753123034</v>
      </c>
      <c r="AE26" s="206">
        <v>9196.8578921606841</v>
      </c>
      <c r="AF26" s="206">
        <v>9419.8584753159721</v>
      </c>
      <c r="AG26" s="206">
        <v>3955.8524999999995</v>
      </c>
      <c r="AH26" s="206">
        <v>44464.29845687512</v>
      </c>
      <c r="AI26" s="206">
        <v>8345.6323974705174</v>
      </c>
      <c r="AJ26" s="206">
        <v>1638.5815990895205</v>
      </c>
      <c r="AK26" s="206">
        <v>908.90125521165896</v>
      </c>
      <c r="AL26" s="206">
        <v>10709.294607115666</v>
      </c>
      <c r="AM26" s="206">
        <v>1457.3895880561938</v>
      </c>
      <c r="AN26" s="206">
        <v>7038.9200453277872</v>
      </c>
      <c r="AO26" s="206">
        <v>1572.3758661167678</v>
      </c>
      <c r="AP26" s="206">
        <v>5873.3875970087392</v>
      </c>
      <c r="AQ26" s="206">
        <v>8309.3241200362518</v>
      </c>
      <c r="AR26" s="206">
        <v>11826.619638645254</v>
      </c>
      <c r="AS26" s="206">
        <v>4178.2784789096067</v>
      </c>
      <c r="AT26" s="206">
        <v>2195.8353915280841</v>
      </c>
      <c r="AU26" s="206">
        <v>4825.9133362829398</v>
      </c>
      <c r="AV26" s="206">
        <v>1320.2095184236</v>
      </c>
      <c r="AW26" s="206">
        <v>1951.445583313315</v>
      </c>
      <c r="AX26" s="206">
        <v>7167.9222916666677</v>
      </c>
      <c r="AY26" s="206">
        <v>3096.6444161172203</v>
      </c>
      <c r="AZ26" s="206">
        <v>439.82548626433106</v>
      </c>
      <c r="BA26" s="206">
        <v>28190.148151441877</v>
      </c>
      <c r="BB26" s="206">
        <v>3922.1821414484416</v>
      </c>
      <c r="BC26" s="206">
        <v>11760.24970106979</v>
      </c>
      <c r="BD26" s="206">
        <v>24748.206041012367</v>
      </c>
      <c r="BE26" s="206">
        <v>8614.5587194818036</v>
      </c>
      <c r="BF26" s="206">
        <v>8633.1114583333328</v>
      </c>
      <c r="BG26" s="206">
        <v>23769.840588210449</v>
      </c>
      <c r="BH26" s="206">
        <v>3098.7373333333335</v>
      </c>
      <c r="BI26" s="206">
        <v>2390.0395260346768</v>
      </c>
      <c r="BJ26" s="206">
        <v>43792.011349642067</v>
      </c>
    </row>
    <row r="27" spans="2:62" x14ac:dyDescent="0.2">
      <c r="B27" s="201" t="s">
        <v>202</v>
      </c>
      <c r="C27" s="206">
        <v>2243.4877232041872</v>
      </c>
      <c r="D27" s="206">
        <v>873.66708152892761</v>
      </c>
      <c r="E27" s="206">
        <v>1522.1656664643911</v>
      </c>
      <c r="F27" s="206">
        <v>46.1720186840015</v>
      </c>
      <c r="G27" s="206">
        <v>473.46455973838999</v>
      </c>
      <c r="H27" s="206">
        <v>13.78295999220245</v>
      </c>
      <c r="I27" s="206">
        <v>0</v>
      </c>
      <c r="J27" s="206">
        <v>1564.5672690934457</v>
      </c>
      <c r="K27" s="206">
        <v>3316.8170306021748</v>
      </c>
      <c r="L27" s="206">
        <v>416.46343587486683</v>
      </c>
      <c r="M27" s="206">
        <v>730.75889558127801</v>
      </c>
      <c r="N27" s="206">
        <v>3828.1414056416143</v>
      </c>
      <c r="O27" s="206">
        <v>391.70840774710132</v>
      </c>
      <c r="P27" s="206">
        <v>1395.0421990189429</v>
      </c>
      <c r="Q27" s="206">
        <v>9760.1911573589714</v>
      </c>
      <c r="R27" s="206">
        <v>689.35453396955427</v>
      </c>
      <c r="S27" s="206">
        <v>774.93872140581232</v>
      </c>
      <c r="T27" s="206">
        <v>7907.846549562084</v>
      </c>
      <c r="U27" s="206">
        <v>1729.0441381631638</v>
      </c>
      <c r="V27" s="206">
        <v>1534.8640190764461</v>
      </c>
      <c r="W27" s="206">
        <v>6264.3929916161796</v>
      </c>
      <c r="X27" s="206">
        <v>4681.6730274549263</v>
      </c>
      <c r="Y27" s="206">
        <v>7156.222205579179</v>
      </c>
      <c r="Z27" s="206">
        <v>7747.0045572497829</v>
      </c>
      <c r="AA27" s="206">
        <v>995.82105559779507</v>
      </c>
      <c r="AB27" s="206">
        <v>3331.055651163947</v>
      </c>
      <c r="AC27" s="206">
        <v>3925.909334489957</v>
      </c>
      <c r="AD27" s="206">
        <v>148.92036363824869</v>
      </c>
      <c r="AE27" s="206">
        <v>1998.8743598898157</v>
      </c>
      <c r="AF27" s="206">
        <v>7615.3295881367612</v>
      </c>
      <c r="AG27" s="206">
        <v>4585.7162246591897</v>
      </c>
      <c r="AH27" s="206">
        <v>6539.8260573938214</v>
      </c>
      <c r="AI27" s="206">
        <v>10919.77368793503</v>
      </c>
      <c r="AJ27" s="206">
        <v>6262.414119895232</v>
      </c>
      <c r="AK27" s="206">
        <v>12547.439916704057</v>
      </c>
      <c r="AL27" s="206">
        <v>18829.131884910454</v>
      </c>
      <c r="AM27" s="206">
        <v>1376.33078469832</v>
      </c>
      <c r="AN27" s="206">
        <v>2715.0604198417923</v>
      </c>
      <c r="AO27" s="206">
        <v>14868.149206675304</v>
      </c>
      <c r="AP27" s="206">
        <v>5404.8446540031036</v>
      </c>
      <c r="AQ27" s="206">
        <v>5701.7888306744262</v>
      </c>
      <c r="AR27" s="206">
        <v>4243.9222778147559</v>
      </c>
      <c r="AS27" s="206">
        <v>6087.5221456728677</v>
      </c>
      <c r="AT27" s="206">
        <v>6990.9922608580428</v>
      </c>
      <c r="AU27" s="206">
        <v>18706.1471342279</v>
      </c>
      <c r="AV27" s="206">
        <v>7998.5442141518706</v>
      </c>
      <c r="AW27" s="206">
        <v>11373.708483809609</v>
      </c>
      <c r="AX27" s="206">
        <v>20245.556673577241</v>
      </c>
      <c r="AY27" s="206">
        <v>1610.5659937861028</v>
      </c>
      <c r="AZ27" s="206">
        <v>3941.4621006764701</v>
      </c>
      <c r="BA27" s="206">
        <v>9838.0391230294099</v>
      </c>
      <c r="BB27" s="206">
        <v>14376.515731165349</v>
      </c>
      <c r="BC27" s="206">
        <v>2939.8111728215063</v>
      </c>
      <c r="BD27" s="206">
        <v>8450.6302117523792</v>
      </c>
      <c r="BE27" s="206">
        <v>15473.404626680243</v>
      </c>
      <c r="BF27" s="206">
        <v>7723.9412619908908</v>
      </c>
      <c r="BG27" s="206">
        <v>13140.259067606656</v>
      </c>
      <c r="BH27" s="206">
        <v>12897.872703891389</v>
      </c>
      <c r="BI27" s="206">
        <v>12215.983881061587</v>
      </c>
      <c r="BJ27" s="206">
        <v>25513.155842772168</v>
      </c>
    </row>
    <row r="28" spans="2:62" x14ac:dyDescent="0.2">
      <c r="B28" s="201" t="s">
        <v>203</v>
      </c>
      <c r="C28" s="206">
        <v>0</v>
      </c>
      <c r="D28" s="206">
        <v>-41.60649592036043</v>
      </c>
      <c r="E28" s="206">
        <v>0</v>
      </c>
      <c r="F28" s="206">
        <v>-781.83986423099441</v>
      </c>
      <c r="G28" s="206">
        <v>-614.26075551088297</v>
      </c>
      <c r="H28" s="206">
        <v>-1329.0052555545162</v>
      </c>
      <c r="I28" s="206">
        <v>-609.91884097311413</v>
      </c>
      <c r="J28" s="206">
        <v>-107.58793384579548</v>
      </c>
      <c r="K28" s="206">
        <v>-3.5709470610072458E-3</v>
      </c>
      <c r="L28" s="206">
        <v>-704.79842282455945</v>
      </c>
      <c r="M28" s="206">
        <v>-46.476958298135749</v>
      </c>
      <c r="N28" s="206">
        <v>-2168.8707396725786</v>
      </c>
      <c r="O28" s="206">
        <v>-210.61201357910383</v>
      </c>
      <c r="P28" s="206">
        <v>-20.845126088066728</v>
      </c>
      <c r="Q28" s="206">
        <v>-1454.8685542305727</v>
      </c>
      <c r="R28" s="206">
        <v>-402.26644412006226</v>
      </c>
      <c r="S28" s="206">
        <v>-2.3520783809090062E-3</v>
      </c>
      <c r="T28" s="206">
        <v>0</v>
      </c>
      <c r="U28" s="206">
        <v>-333.8483358276186</v>
      </c>
      <c r="V28" s="206">
        <v>-1833.7908277796798</v>
      </c>
      <c r="W28" s="206">
        <v>-910.74725677660399</v>
      </c>
      <c r="X28" s="206">
        <v>-1884.4729069396251</v>
      </c>
      <c r="Y28" s="206">
        <v>-1763.0230608323895</v>
      </c>
      <c r="Z28" s="206">
        <v>-972.82226665926817</v>
      </c>
      <c r="AA28" s="206">
        <v>-2585.6289452129195</v>
      </c>
      <c r="AB28" s="206">
        <v>-786.52966664101598</v>
      </c>
      <c r="AC28" s="206">
        <v>-1949.0653021704056</v>
      </c>
      <c r="AD28" s="206">
        <v>-880.22375650364336</v>
      </c>
      <c r="AE28" s="206">
        <v>-1976.1091845989451</v>
      </c>
      <c r="AF28" s="206">
        <v>-2863.1449175142593</v>
      </c>
      <c r="AG28" s="206">
        <v>-1313.9849610533329</v>
      </c>
      <c r="AH28" s="206">
        <v>-2863.7163310107917</v>
      </c>
      <c r="AI28" s="206">
        <v>-4914.1793246843499</v>
      </c>
      <c r="AJ28" s="206">
        <v>-4821.9923802037374</v>
      </c>
      <c r="AK28" s="206">
        <v>-6321.4800422643484</v>
      </c>
      <c r="AL28" s="206">
        <v>-3961.420351077245</v>
      </c>
      <c r="AM28" s="206">
        <v>-3970.871196571863</v>
      </c>
      <c r="AN28" s="206">
        <v>-3036.6510344934595</v>
      </c>
      <c r="AO28" s="206">
        <v>-2582.8197679852565</v>
      </c>
      <c r="AP28" s="206">
        <v>-6014.9432853537546</v>
      </c>
      <c r="AQ28" s="206">
        <v>-2474.9267890955157</v>
      </c>
      <c r="AR28" s="206">
        <v>-4943.4875664366618</v>
      </c>
      <c r="AS28" s="206">
        <v>-3548.5286461828223</v>
      </c>
      <c r="AT28" s="206">
        <v>-3585.7346741054112</v>
      </c>
      <c r="AU28" s="206">
        <v>-6252.9449594005364</v>
      </c>
      <c r="AV28" s="206">
        <v>-2776.5424671033766</v>
      </c>
      <c r="AW28" s="206">
        <v>-4405.7544901935953</v>
      </c>
      <c r="AX28" s="206">
        <v>-14114.253516924349</v>
      </c>
      <c r="AY28" s="206">
        <v>-2738.4283715846454</v>
      </c>
      <c r="AZ28" s="206">
        <v>-1827.0437499119039</v>
      </c>
      <c r="BA28" s="206">
        <v>-5478.4210739568334</v>
      </c>
      <c r="BB28" s="206">
        <v>-20816.96127879222</v>
      </c>
      <c r="BC28" s="206">
        <v>-2929.7426631734716</v>
      </c>
      <c r="BD28" s="206">
        <v>-7376.4755583550568</v>
      </c>
      <c r="BE28" s="206">
        <v>-2169.4205965089013</v>
      </c>
      <c r="BF28" s="206">
        <v>-3830.4032585019618</v>
      </c>
      <c r="BG28" s="206">
        <v>-6782.6606182102396</v>
      </c>
      <c r="BH28" s="206">
        <v>-4053.5767388223321</v>
      </c>
      <c r="BI28" s="206">
        <v>-3717.6979527474077</v>
      </c>
      <c r="BJ28" s="206">
        <v>-4608.0604985839564</v>
      </c>
    </row>
    <row r="29" spans="2:62" x14ac:dyDescent="0.2">
      <c r="B29" s="201" t="s">
        <v>204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-12.962177669021003</v>
      </c>
      <c r="Q29" s="206">
        <v>8.3006279900756201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X29" s="206">
        <v>32.900004385988467</v>
      </c>
      <c r="Y29" s="206">
        <v>0</v>
      </c>
      <c r="Z29" s="206">
        <v>-7.9855044919262292</v>
      </c>
      <c r="AA29" s="206">
        <v>7.2754332031548294</v>
      </c>
      <c r="AB29" s="206">
        <v>0</v>
      </c>
      <c r="AC29" s="206">
        <v>0</v>
      </c>
      <c r="AD29" s="206">
        <v>0</v>
      </c>
      <c r="AE29" s="206">
        <v>0</v>
      </c>
      <c r="AF29" s="206">
        <v>0</v>
      </c>
      <c r="AG29" s="206">
        <v>0</v>
      </c>
      <c r="AH29" s="206">
        <v>0</v>
      </c>
      <c r="AI29" s="206">
        <v>0</v>
      </c>
      <c r="AJ29" s="206">
        <v>0</v>
      </c>
      <c r="AK29" s="206">
        <v>0</v>
      </c>
      <c r="AL29" s="206">
        <v>0</v>
      </c>
      <c r="AM29" s="206">
        <v>0</v>
      </c>
      <c r="AN29" s="206">
        <v>0</v>
      </c>
      <c r="AO29" s="206">
        <v>-262.5</v>
      </c>
      <c r="AP29" s="206">
        <v>0</v>
      </c>
      <c r="AQ29" s="206">
        <v>0</v>
      </c>
      <c r="AR29" s="206">
        <v>0</v>
      </c>
      <c r="AS29" s="206">
        <v>303.33333333333331</v>
      </c>
      <c r="AT29" s="206">
        <v>0</v>
      </c>
      <c r="AU29" s="206">
        <v>0</v>
      </c>
      <c r="AV29" s="206">
        <v>-11.376640574604279</v>
      </c>
      <c r="AW29" s="206">
        <v>-30.583333333333332</v>
      </c>
      <c r="AX29" s="206">
        <v>132.23083333333332</v>
      </c>
      <c r="AY29" s="206">
        <v>0</v>
      </c>
      <c r="AZ29" s="206">
        <v>0</v>
      </c>
      <c r="BA29" s="206">
        <v>11.376666666666665</v>
      </c>
      <c r="BB29" s="206">
        <v>-18.333333333333332</v>
      </c>
      <c r="BC29" s="206">
        <v>0</v>
      </c>
      <c r="BD29" s="206">
        <v>-424.8946288641647</v>
      </c>
      <c r="BE29" s="206">
        <v>0</v>
      </c>
      <c r="BF29" s="206">
        <v>70.467176815726035</v>
      </c>
      <c r="BG29" s="206">
        <v>0</v>
      </c>
      <c r="BH29" s="206">
        <v>0</v>
      </c>
      <c r="BI29" s="206">
        <v>0</v>
      </c>
      <c r="BJ29" s="206">
        <v>94.787796443845011</v>
      </c>
    </row>
    <row r="30" spans="2:62" x14ac:dyDescent="0.2">
      <c r="B30" s="201" t="s">
        <v>205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X30" s="206">
        <v>0</v>
      </c>
      <c r="Y30" s="206">
        <v>0</v>
      </c>
      <c r="Z30" s="206">
        <v>0</v>
      </c>
      <c r="AA30" s="206">
        <v>0</v>
      </c>
      <c r="AB30" s="206">
        <v>0</v>
      </c>
      <c r="AC30" s="206">
        <v>-8.3006279900756201</v>
      </c>
      <c r="AD30" s="206">
        <v>0</v>
      </c>
      <c r="AE30" s="206">
        <v>0</v>
      </c>
      <c r="AF30" s="206">
        <v>0</v>
      </c>
      <c r="AG30" s="206">
        <v>0</v>
      </c>
      <c r="AH30" s="206">
        <v>0</v>
      </c>
      <c r="AI30" s="206">
        <v>0</v>
      </c>
      <c r="AJ30" s="206">
        <v>0</v>
      </c>
      <c r="AK30" s="206">
        <v>-6.5320117538069598</v>
      </c>
      <c r="AL30" s="206">
        <v>0</v>
      </c>
      <c r="AM30" s="206">
        <v>-7.2754332031548294</v>
      </c>
      <c r="AN30" s="206">
        <v>-4.1741270638107988</v>
      </c>
      <c r="AO30" s="206">
        <v>-31.306149318463444</v>
      </c>
      <c r="AP30" s="206">
        <v>0</v>
      </c>
      <c r="AQ30" s="206">
        <v>-628.5274999999998</v>
      </c>
      <c r="AR30" s="206">
        <v>-333.33333333333337</v>
      </c>
      <c r="AS30" s="206">
        <v>-529.5</v>
      </c>
      <c r="AT30" s="206">
        <v>-60.214631493413677</v>
      </c>
      <c r="AU30" s="206">
        <v>-1340.9117635362538</v>
      </c>
      <c r="AV30" s="206">
        <v>-35.327726539508198</v>
      </c>
      <c r="AW30" s="206">
        <v>-50.82710405708184</v>
      </c>
      <c r="AX30" s="206">
        <v>-725.24530760957782</v>
      </c>
      <c r="AY30" s="206">
        <v>-0.70647333034919002</v>
      </c>
      <c r="AZ30" s="206">
        <v>-13.585922810220962</v>
      </c>
      <c r="BA30" s="206">
        <v>-330.26966503107423</v>
      </c>
      <c r="BB30" s="206">
        <v>-501.30386588652573</v>
      </c>
      <c r="BC30" s="206">
        <v>-590.41357091650661</v>
      </c>
      <c r="BD30" s="206">
        <v>-794.53043982249608</v>
      </c>
      <c r="BE30" s="206">
        <v>-404.6334239648732</v>
      </c>
      <c r="BF30" s="206">
        <v>-18.697916666666668</v>
      </c>
      <c r="BG30" s="206">
        <v>-480.88048084699381</v>
      </c>
      <c r="BH30" s="206">
        <v>-162.99588247331729</v>
      </c>
      <c r="BI30" s="206">
        <v>-229.64012011858</v>
      </c>
      <c r="BJ30" s="206">
        <v>-515.63653576826096</v>
      </c>
    </row>
    <row r="31" spans="2:62" x14ac:dyDescent="0.2">
      <c r="B31" s="203" t="s">
        <v>206</v>
      </c>
      <c r="C31" s="207">
        <v>62237.035785112021</v>
      </c>
      <c r="D31" s="207">
        <v>63152.366550371502</v>
      </c>
      <c r="E31" s="207">
        <v>65142.988715591215</v>
      </c>
      <c r="F31" s="207">
        <v>65096.024678880072</v>
      </c>
      <c r="G31" s="207">
        <v>65454.105445857102</v>
      </c>
      <c r="H31" s="207">
        <v>64635.287056924943</v>
      </c>
      <c r="I31" s="207">
        <v>64370.751407541531</v>
      </c>
      <c r="J31" s="207">
        <v>67519.778790273893</v>
      </c>
      <c r="K31" s="207">
        <v>76846.725864128341</v>
      </c>
      <c r="L31" s="207">
        <v>77357.941005954926</v>
      </c>
      <c r="M31" s="207">
        <v>79500.337558143146</v>
      </c>
      <c r="N31" s="207">
        <v>84580.808032500368</v>
      </c>
      <c r="O31" s="207">
        <v>85750.177687786476</v>
      </c>
      <c r="P31" s="207">
        <v>88711.4275128273</v>
      </c>
      <c r="Q31" s="207">
        <v>97409.722913063524</v>
      </c>
      <c r="R31" s="207">
        <v>110442.05055479471</v>
      </c>
      <c r="S31" s="207">
        <v>122143.9850709359</v>
      </c>
      <c r="T31" s="207">
        <v>135417.11201786186</v>
      </c>
      <c r="U31" s="207">
        <v>143624.51587060443</v>
      </c>
      <c r="V31" s="207">
        <v>145561.34966581679</v>
      </c>
      <c r="W31" s="207">
        <v>155250.80755849206</v>
      </c>
      <c r="X31" s="207">
        <v>158376.88887892765</v>
      </c>
      <c r="Y31" s="207">
        <v>168645.72277862157</v>
      </c>
      <c r="Z31" s="207">
        <v>182305.88772774057</v>
      </c>
      <c r="AA31" s="207">
        <v>182216.55469037557</v>
      </c>
      <c r="AB31" s="207">
        <v>186594.03425527265</v>
      </c>
      <c r="AC31" s="207">
        <v>191551.96183558114</v>
      </c>
      <c r="AD31" s="207">
        <v>201693.5059739461</v>
      </c>
      <c r="AE31" s="207">
        <v>210913.12904139765</v>
      </c>
      <c r="AF31" s="207">
        <v>225085.17218733611</v>
      </c>
      <c r="AG31" s="207">
        <v>232312.75595094197</v>
      </c>
      <c r="AH31" s="207">
        <v>280453.16413420008</v>
      </c>
      <c r="AI31" s="207">
        <v>294804.39089492126</v>
      </c>
      <c r="AJ31" s="207">
        <v>297883.39423370227</v>
      </c>
      <c r="AK31" s="207">
        <v>305011.72335159988</v>
      </c>
      <c r="AL31" s="207">
        <v>330588.72949254879</v>
      </c>
      <c r="AM31" s="207">
        <v>329444.30323552829</v>
      </c>
      <c r="AN31" s="207">
        <v>336157.45853914059</v>
      </c>
      <c r="AO31" s="207">
        <v>349721.35769462894</v>
      </c>
      <c r="AP31" s="207">
        <v>354984.64666028699</v>
      </c>
      <c r="AQ31" s="207">
        <v>365892.30532190215</v>
      </c>
      <c r="AR31" s="207">
        <v>376686.02633859223</v>
      </c>
      <c r="AS31" s="207">
        <v>383177.1316503252</v>
      </c>
      <c r="AT31" s="207">
        <v>388718.0099971125</v>
      </c>
      <c r="AU31" s="207">
        <v>404656.21374468657</v>
      </c>
      <c r="AV31" s="207">
        <v>411151.72064304451</v>
      </c>
      <c r="AW31" s="207">
        <v>419989.70978258341</v>
      </c>
      <c r="AX31" s="207">
        <v>432695.92075662676</v>
      </c>
      <c r="AY31" s="207">
        <v>434663.99632161512</v>
      </c>
      <c r="AZ31" s="207">
        <v>437204.65423583379</v>
      </c>
      <c r="BA31" s="207">
        <v>469435.52743798384</v>
      </c>
      <c r="BB31" s="207">
        <v>466397.62683258555</v>
      </c>
      <c r="BC31" s="207">
        <v>477577.53147238685</v>
      </c>
      <c r="BD31" s="207">
        <v>502180.46709810989</v>
      </c>
      <c r="BE31" s="207">
        <v>523694.37642379809</v>
      </c>
      <c r="BF31" s="207">
        <v>536272.79514576949</v>
      </c>
      <c r="BG31" s="207">
        <v>565919.35370252945</v>
      </c>
      <c r="BH31" s="207">
        <v>577699.39111845859</v>
      </c>
      <c r="BI31" s="207">
        <v>588358.07645268878</v>
      </c>
      <c r="BJ31" s="207">
        <v>652634.33440719463</v>
      </c>
    </row>
    <row r="34" spans="2:64" x14ac:dyDescent="0.2">
      <c r="B34" s="200" t="s">
        <v>214</v>
      </c>
      <c r="C34" s="176">
        <v>44197</v>
      </c>
      <c r="D34" s="176">
        <f>EDATE(C34,1)</f>
        <v>44228</v>
      </c>
      <c r="E34" s="176">
        <f t="shared" ref="E34:BJ34" si="6">EDATE(D34,1)</f>
        <v>44256</v>
      </c>
      <c r="F34" s="176">
        <f t="shared" si="6"/>
        <v>44287</v>
      </c>
      <c r="G34" s="176">
        <f t="shared" si="6"/>
        <v>44317</v>
      </c>
      <c r="H34" s="176">
        <f t="shared" si="6"/>
        <v>44348</v>
      </c>
      <c r="I34" s="176">
        <f t="shared" si="6"/>
        <v>44378</v>
      </c>
      <c r="J34" s="176">
        <f t="shared" si="6"/>
        <v>44409</v>
      </c>
      <c r="K34" s="176">
        <f t="shared" si="6"/>
        <v>44440</v>
      </c>
      <c r="L34" s="176">
        <f t="shared" si="6"/>
        <v>44470</v>
      </c>
      <c r="M34" s="176">
        <f t="shared" si="6"/>
        <v>44501</v>
      </c>
      <c r="N34" s="176">
        <f t="shared" si="6"/>
        <v>44531</v>
      </c>
      <c r="O34" s="176">
        <f t="shared" si="6"/>
        <v>44562</v>
      </c>
      <c r="P34" s="176">
        <f t="shared" si="6"/>
        <v>44593</v>
      </c>
      <c r="Q34" s="176">
        <f t="shared" si="6"/>
        <v>44621</v>
      </c>
      <c r="R34" s="176">
        <f t="shared" si="6"/>
        <v>44652</v>
      </c>
      <c r="S34" s="176">
        <f t="shared" si="6"/>
        <v>44682</v>
      </c>
      <c r="T34" s="176">
        <f t="shared" si="6"/>
        <v>44713</v>
      </c>
      <c r="U34" s="176">
        <f t="shared" si="6"/>
        <v>44743</v>
      </c>
      <c r="V34" s="176">
        <f t="shared" si="6"/>
        <v>44774</v>
      </c>
      <c r="W34" s="176">
        <f t="shared" si="6"/>
        <v>44805</v>
      </c>
      <c r="X34" s="176">
        <f t="shared" si="6"/>
        <v>44835</v>
      </c>
      <c r="Y34" s="176">
        <f t="shared" si="6"/>
        <v>44866</v>
      </c>
      <c r="Z34" s="176">
        <f t="shared" si="6"/>
        <v>44896</v>
      </c>
      <c r="AA34" s="176">
        <f t="shared" si="6"/>
        <v>44927</v>
      </c>
      <c r="AB34" s="176">
        <f t="shared" si="6"/>
        <v>44958</v>
      </c>
      <c r="AC34" s="176">
        <f t="shared" si="6"/>
        <v>44986</v>
      </c>
      <c r="AD34" s="176">
        <f t="shared" si="6"/>
        <v>45017</v>
      </c>
      <c r="AE34" s="176">
        <f t="shared" si="6"/>
        <v>45047</v>
      </c>
      <c r="AF34" s="176">
        <f t="shared" si="6"/>
        <v>45078</v>
      </c>
      <c r="AG34" s="176">
        <f t="shared" si="6"/>
        <v>45108</v>
      </c>
      <c r="AH34" s="176">
        <f t="shared" si="6"/>
        <v>45139</v>
      </c>
      <c r="AI34" s="176">
        <f t="shared" si="6"/>
        <v>45170</v>
      </c>
      <c r="AJ34" s="176">
        <f t="shared" si="6"/>
        <v>45200</v>
      </c>
      <c r="AK34" s="176">
        <f t="shared" si="6"/>
        <v>45231</v>
      </c>
      <c r="AL34" s="176">
        <f t="shared" si="6"/>
        <v>45261</v>
      </c>
      <c r="AM34" s="176">
        <f t="shared" si="6"/>
        <v>45292</v>
      </c>
      <c r="AN34" s="176">
        <f t="shared" si="6"/>
        <v>45323</v>
      </c>
      <c r="AO34" s="176">
        <f t="shared" si="6"/>
        <v>45352</v>
      </c>
      <c r="AP34" s="176">
        <f t="shared" si="6"/>
        <v>45383</v>
      </c>
      <c r="AQ34" s="176">
        <f t="shared" si="6"/>
        <v>45413</v>
      </c>
      <c r="AR34" s="176">
        <f t="shared" si="6"/>
        <v>45444</v>
      </c>
      <c r="AS34" s="176">
        <f t="shared" si="6"/>
        <v>45474</v>
      </c>
      <c r="AT34" s="176">
        <f t="shared" si="6"/>
        <v>45505</v>
      </c>
      <c r="AU34" s="176">
        <f t="shared" si="6"/>
        <v>45536</v>
      </c>
      <c r="AV34" s="176">
        <f t="shared" si="6"/>
        <v>45566</v>
      </c>
      <c r="AW34" s="176">
        <f t="shared" si="6"/>
        <v>45597</v>
      </c>
      <c r="AX34" s="176">
        <f t="shared" si="6"/>
        <v>45627</v>
      </c>
      <c r="AY34" s="176">
        <f t="shared" si="6"/>
        <v>45658</v>
      </c>
      <c r="AZ34" s="176">
        <f t="shared" si="6"/>
        <v>45689</v>
      </c>
      <c r="BA34" s="176">
        <f t="shared" si="6"/>
        <v>45717</v>
      </c>
      <c r="BB34" s="176">
        <f t="shared" si="6"/>
        <v>45748</v>
      </c>
      <c r="BC34" s="176">
        <f t="shared" si="6"/>
        <v>45778</v>
      </c>
      <c r="BD34" s="176">
        <f t="shared" si="6"/>
        <v>45809</v>
      </c>
      <c r="BE34" s="176">
        <f t="shared" si="6"/>
        <v>45839</v>
      </c>
      <c r="BF34" s="176">
        <f t="shared" si="6"/>
        <v>45870</v>
      </c>
      <c r="BG34" s="176">
        <f t="shared" si="6"/>
        <v>45901</v>
      </c>
      <c r="BH34" s="176">
        <f t="shared" si="6"/>
        <v>45931</v>
      </c>
      <c r="BI34" s="176">
        <f t="shared" si="6"/>
        <v>45962</v>
      </c>
      <c r="BJ34" s="176">
        <f t="shared" si="6"/>
        <v>45992</v>
      </c>
    </row>
    <row r="35" spans="2:64" x14ac:dyDescent="0.2">
      <c r="B35" s="201" t="s">
        <v>208</v>
      </c>
      <c r="C35" s="206">
        <v>25</v>
      </c>
      <c r="D35" s="206">
        <v>28</v>
      </c>
      <c r="E35" s="206">
        <v>31</v>
      </c>
      <c r="F35" s="206">
        <v>36</v>
      </c>
      <c r="G35" s="206">
        <v>39</v>
      </c>
      <c r="H35" s="206">
        <v>41</v>
      </c>
      <c r="I35" s="206">
        <v>45</v>
      </c>
      <c r="J35" s="206">
        <v>49</v>
      </c>
      <c r="K35" s="206">
        <v>53</v>
      </c>
      <c r="L35" s="206">
        <v>59</v>
      </c>
      <c r="M35" s="206">
        <v>62</v>
      </c>
      <c r="N35" s="206">
        <v>68</v>
      </c>
      <c r="O35" s="206">
        <v>79</v>
      </c>
      <c r="P35" s="206">
        <v>82</v>
      </c>
      <c r="Q35" s="206">
        <v>88</v>
      </c>
      <c r="R35" s="206">
        <v>93</v>
      </c>
      <c r="S35" s="206">
        <v>97</v>
      </c>
      <c r="T35" s="206">
        <v>106</v>
      </c>
      <c r="U35" s="206">
        <v>115</v>
      </c>
      <c r="V35" s="206">
        <v>120</v>
      </c>
      <c r="W35" s="206">
        <v>127</v>
      </c>
      <c r="X35" s="206">
        <v>131</v>
      </c>
      <c r="Y35" s="206">
        <v>136</v>
      </c>
      <c r="Z35" s="206">
        <v>146</v>
      </c>
      <c r="AA35" s="206">
        <v>155</v>
      </c>
      <c r="AB35" s="206">
        <v>159</v>
      </c>
      <c r="AC35" s="206">
        <v>165</v>
      </c>
      <c r="AD35" s="206">
        <v>180</v>
      </c>
      <c r="AE35" s="206">
        <v>189</v>
      </c>
      <c r="AF35" s="206">
        <v>198</v>
      </c>
      <c r="AG35" s="206">
        <v>205</v>
      </c>
      <c r="AH35" s="206">
        <v>213</v>
      </c>
      <c r="AI35" s="206">
        <v>219</v>
      </c>
      <c r="AJ35" s="206">
        <v>228</v>
      </c>
      <c r="AK35" s="206">
        <v>234</v>
      </c>
      <c r="AL35" s="206">
        <v>243</v>
      </c>
      <c r="AM35" s="206">
        <v>258</v>
      </c>
      <c r="AN35" s="206">
        <v>263</v>
      </c>
      <c r="AO35" s="206">
        <v>274</v>
      </c>
      <c r="AP35" s="206">
        <v>277</v>
      </c>
      <c r="AQ35" s="206">
        <v>286</v>
      </c>
      <c r="AR35" s="206">
        <v>293</v>
      </c>
      <c r="AS35" s="206">
        <v>300</v>
      </c>
      <c r="AT35" s="206">
        <v>305</v>
      </c>
      <c r="AU35" s="206">
        <v>310</v>
      </c>
      <c r="AV35" s="206">
        <v>315</v>
      </c>
      <c r="AW35" s="206">
        <v>318</v>
      </c>
      <c r="AX35" s="206">
        <v>325</v>
      </c>
      <c r="AY35" s="206">
        <v>333</v>
      </c>
      <c r="AZ35" s="206">
        <v>338</v>
      </c>
      <c r="BA35" s="206">
        <v>340</v>
      </c>
      <c r="BB35" s="206">
        <v>349</v>
      </c>
      <c r="BC35" s="206">
        <v>353</v>
      </c>
      <c r="BD35" s="206">
        <v>357</v>
      </c>
      <c r="BE35" s="206">
        <v>362</v>
      </c>
      <c r="BF35" s="206">
        <v>365</v>
      </c>
      <c r="BG35" s="206">
        <v>370</v>
      </c>
      <c r="BH35" s="206">
        <v>383</v>
      </c>
      <c r="BI35" s="206">
        <v>385</v>
      </c>
      <c r="BJ35" s="206">
        <v>385</v>
      </c>
    </row>
    <row r="36" spans="2:64" x14ac:dyDescent="0.2">
      <c r="B36" s="201" t="s">
        <v>209</v>
      </c>
      <c r="C36" s="206">
        <v>3</v>
      </c>
      <c r="D36" s="206">
        <v>3</v>
      </c>
      <c r="E36" s="206">
        <v>5</v>
      </c>
      <c r="F36" s="206">
        <v>3</v>
      </c>
      <c r="G36" s="206">
        <v>2</v>
      </c>
      <c r="H36" s="206">
        <v>4</v>
      </c>
      <c r="I36" s="206">
        <v>4</v>
      </c>
      <c r="J36" s="206">
        <v>4</v>
      </c>
      <c r="K36" s="206">
        <v>6</v>
      </c>
      <c r="L36" s="206">
        <v>3</v>
      </c>
      <c r="M36" s="206">
        <v>6</v>
      </c>
      <c r="N36" s="206">
        <v>11</v>
      </c>
      <c r="O36" s="206">
        <v>3</v>
      </c>
      <c r="P36" s="206">
        <v>7</v>
      </c>
      <c r="Q36" s="206">
        <v>4</v>
      </c>
      <c r="R36" s="206">
        <v>4</v>
      </c>
      <c r="S36" s="206">
        <v>9</v>
      </c>
      <c r="T36" s="206">
        <v>9</v>
      </c>
      <c r="U36" s="206">
        <v>5</v>
      </c>
      <c r="V36" s="206">
        <v>7</v>
      </c>
      <c r="W36" s="206">
        <v>4</v>
      </c>
      <c r="X36" s="206">
        <v>4</v>
      </c>
      <c r="Y36" s="206">
        <v>10</v>
      </c>
      <c r="Z36" s="206">
        <v>10</v>
      </c>
      <c r="AA36" s="206">
        <v>3</v>
      </c>
      <c r="AB36" s="206">
        <v>6</v>
      </c>
      <c r="AC36" s="206">
        <v>16</v>
      </c>
      <c r="AD36" s="206">
        <v>9</v>
      </c>
      <c r="AE36" s="206">
        <v>9</v>
      </c>
      <c r="AF36" s="206">
        <v>7</v>
      </c>
      <c r="AG36" s="206">
        <v>8</v>
      </c>
      <c r="AH36" s="206">
        <v>6</v>
      </c>
      <c r="AI36" s="206">
        <v>9</v>
      </c>
      <c r="AJ36" s="206">
        <v>6</v>
      </c>
      <c r="AK36" s="206">
        <v>10</v>
      </c>
      <c r="AL36" s="206">
        <v>15</v>
      </c>
      <c r="AM36" s="206">
        <v>6</v>
      </c>
      <c r="AN36" s="206">
        <v>12</v>
      </c>
      <c r="AO36" s="206">
        <v>5</v>
      </c>
      <c r="AP36" s="206">
        <v>9</v>
      </c>
      <c r="AQ36" s="206">
        <v>8</v>
      </c>
      <c r="AR36" s="206">
        <v>9</v>
      </c>
      <c r="AS36" s="206">
        <v>5</v>
      </c>
      <c r="AT36" s="206">
        <v>7</v>
      </c>
      <c r="AU36" s="206">
        <v>6</v>
      </c>
      <c r="AV36" s="206">
        <v>5</v>
      </c>
      <c r="AW36" s="206">
        <v>11</v>
      </c>
      <c r="AX36" s="206">
        <v>10</v>
      </c>
      <c r="AY36" s="206">
        <v>6</v>
      </c>
      <c r="AZ36" s="206">
        <v>3</v>
      </c>
      <c r="BA36" s="206">
        <v>13</v>
      </c>
      <c r="BB36" s="206">
        <v>7</v>
      </c>
      <c r="BC36" s="206">
        <v>8</v>
      </c>
      <c r="BD36" s="206">
        <v>10</v>
      </c>
      <c r="BE36" s="206">
        <v>6</v>
      </c>
      <c r="BF36" s="206">
        <v>5</v>
      </c>
      <c r="BG36" s="206">
        <v>15</v>
      </c>
      <c r="BH36" s="206">
        <v>4</v>
      </c>
      <c r="BI36" s="206">
        <v>4</v>
      </c>
      <c r="BJ36" s="206">
        <v>12</v>
      </c>
    </row>
    <row r="37" spans="2:64" x14ac:dyDescent="0.2">
      <c r="B37" s="201" t="s">
        <v>210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</v>
      </c>
      <c r="O37" s="206">
        <v>0</v>
      </c>
      <c r="P37" s="206">
        <v>-1</v>
      </c>
      <c r="Q37" s="206">
        <v>1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X37" s="206">
        <v>1</v>
      </c>
      <c r="Y37" s="206">
        <v>0</v>
      </c>
      <c r="Z37" s="206">
        <v>-1</v>
      </c>
      <c r="AA37" s="206">
        <v>1</v>
      </c>
      <c r="AB37" s="206">
        <v>0</v>
      </c>
      <c r="AC37" s="206">
        <v>0</v>
      </c>
      <c r="AD37" s="206">
        <v>0</v>
      </c>
      <c r="AE37" s="206">
        <v>0</v>
      </c>
      <c r="AF37" s="206">
        <v>0</v>
      </c>
      <c r="AG37" s="206">
        <v>0</v>
      </c>
      <c r="AH37" s="206">
        <v>0</v>
      </c>
      <c r="AI37" s="206">
        <v>0</v>
      </c>
      <c r="AJ37" s="206">
        <v>0</v>
      </c>
      <c r="AK37" s="206">
        <v>0</v>
      </c>
      <c r="AL37" s="206">
        <v>0</v>
      </c>
      <c r="AM37" s="206">
        <v>0</v>
      </c>
      <c r="AN37" s="206">
        <v>0</v>
      </c>
      <c r="AO37" s="206">
        <v>-1</v>
      </c>
      <c r="AP37" s="206">
        <v>0</v>
      </c>
      <c r="AQ37" s="206">
        <v>0</v>
      </c>
      <c r="AR37" s="206">
        <v>0</v>
      </c>
      <c r="AS37" s="206">
        <v>1</v>
      </c>
      <c r="AT37" s="206">
        <v>0</v>
      </c>
      <c r="AU37" s="206">
        <v>0</v>
      </c>
      <c r="AV37" s="206">
        <v>-1</v>
      </c>
      <c r="AW37" s="206">
        <v>-1</v>
      </c>
      <c r="AX37" s="206">
        <v>1</v>
      </c>
      <c r="AY37" s="206">
        <v>0</v>
      </c>
      <c r="AZ37" s="206">
        <v>0</v>
      </c>
      <c r="BA37" s="206">
        <v>1</v>
      </c>
      <c r="BB37" s="206">
        <v>-1</v>
      </c>
      <c r="BC37" s="206">
        <v>0</v>
      </c>
      <c r="BD37" s="206">
        <v>0</v>
      </c>
      <c r="BE37" s="206">
        <v>0</v>
      </c>
      <c r="BF37" s="206">
        <v>1</v>
      </c>
      <c r="BG37" s="206">
        <v>0</v>
      </c>
      <c r="BH37" s="206">
        <v>0</v>
      </c>
      <c r="BI37" s="206">
        <v>0</v>
      </c>
      <c r="BJ37" s="206">
        <v>1</v>
      </c>
    </row>
    <row r="38" spans="2:64" x14ac:dyDescent="0.2">
      <c r="B38" s="201" t="s">
        <v>211</v>
      </c>
      <c r="C38" s="206">
        <v>0</v>
      </c>
      <c r="D38" s="206">
        <v>0</v>
      </c>
      <c r="E38" s="206">
        <v>0</v>
      </c>
      <c r="F38" s="206">
        <v>0</v>
      </c>
      <c r="G38" s="206">
        <v>0</v>
      </c>
      <c r="H38" s="206">
        <v>0</v>
      </c>
      <c r="I38" s="206">
        <v>0</v>
      </c>
      <c r="J38" s="206">
        <v>0</v>
      </c>
      <c r="K38" s="206">
        <v>0</v>
      </c>
      <c r="L38" s="206">
        <v>0</v>
      </c>
      <c r="M38" s="206">
        <v>0</v>
      </c>
      <c r="N38" s="206">
        <v>0</v>
      </c>
      <c r="O38" s="206">
        <v>0</v>
      </c>
      <c r="P38" s="206">
        <v>0</v>
      </c>
      <c r="Q38" s="206">
        <v>0</v>
      </c>
      <c r="R38" s="206">
        <v>0</v>
      </c>
      <c r="S38" s="206">
        <v>0</v>
      </c>
      <c r="T38" s="206">
        <v>0</v>
      </c>
      <c r="U38" s="206">
        <v>0</v>
      </c>
      <c r="V38" s="206">
        <v>0</v>
      </c>
      <c r="W38" s="206">
        <v>0</v>
      </c>
      <c r="X38" s="206">
        <v>0</v>
      </c>
      <c r="Y38" s="206">
        <v>0</v>
      </c>
      <c r="Z38" s="206">
        <v>0</v>
      </c>
      <c r="AA38" s="206">
        <v>0</v>
      </c>
      <c r="AB38" s="206">
        <v>0</v>
      </c>
      <c r="AC38" s="206">
        <v>-1</v>
      </c>
      <c r="AD38" s="206">
        <v>0</v>
      </c>
      <c r="AE38" s="206">
        <v>0</v>
      </c>
      <c r="AF38" s="206">
        <v>0</v>
      </c>
      <c r="AG38" s="206">
        <v>0</v>
      </c>
      <c r="AH38" s="206">
        <v>0</v>
      </c>
      <c r="AI38" s="206">
        <v>0</v>
      </c>
      <c r="AJ38" s="206">
        <v>0</v>
      </c>
      <c r="AK38" s="206">
        <v>-1</v>
      </c>
      <c r="AL38" s="206">
        <v>0</v>
      </c>
      <c r="AM38" s="206">
        <v>-1</v>
      </c>
      <c r="AN38" s="206">
        <v>-1</v>
      </c>
      <c r="AO38" s="206">
        <v>-1</v>
      </c>
      <c r="AP38" s="206">
        <v>0</v>
      </c>
      <c r="AQ38" s="206">
        <v>-1</v>
      </c>
      <c r="AR38" s="206">
        <v>-2</v>
      </c>
      <c r="AS38" s="206">
        <v>-1</v>
      </c>
      <c r="AT38" s="206">
        <v>-2</v>
      </c>
      <c r="AU38" s="206">
        <v>-1</v>
      </c>
      <c r="AV38" s="206">
        <v>-1</v>
      </c>
      <c r="AW38" s="206">
        <v>-3</v>
      </c>
      <c r="AX38" s="206">
        <v>-3</v>
      </c>
      <c r="AY38" s="206">
        <v>-1</v>
      </c>
      <c r="AZ38" s="206">
        <v>-1</v>
      </c>
      <c r="BA38" s="206">
        <v>-5</v>
      </c>
      <c r="BB38" s="206">
        <v>-2</v>
      </c>
      <c r="BC38" s="206">
        <v>-4</v>
      </c>
      <c r="BD38" s="206">
        <v>-5</v>
      </c>
      <c r="BE38" s="206">
        <v>-3</v>
      </c>
      <c r="BF38" s="206">
        <v>-1</v>
      </c>
      <c r="BG38" s="206">
        <v>-2</v>
      </c>
      <c r="BH38" s="206">
        <v>-2</v>
      </c>
      <c r="BI38" s="206">
        <v>-4</v>
      </c>
      <c r="BJ38" s="206">
        <v>-6</v>
      </c>
    </row>
    <row r="39" spans="2:64" x14ac:dyDescent="0.2">
      <c r="B39" s="203" t="s">
        <v>212</v>
      </c>
      <c r="C39" s="207">
        <v>28</v>
      </c>
      <c r="D39" s="207">
        <v>31</v>
      </c>
      <c r="E39" s="207">
        <v>36</v>
      </c>
      <c r="F39" s="207">
        <v>39</v>
      </c>
      <c r="G39" s="207">
        <v>41</v>
      </c>
      <c r="H39" s="207">
        <v>45</v>
      </c>
      <c r="I39" s="207">
        <v>49</v>
      </c>
      <c r="J39" s="207">
        <v>53</v>
      </c>
      <c r="K39" s="207">
        <v>59</v>
      </c>
      <c r="L39" s="207">
        <v>62</v>
      </c>
      <c r="M39" s="207">
        <v>68</v>
      </c>
      <c r="N39" s="207">
        <v>79</v>
      </c>
      <c r="O39" s="207">
        <v>82</v>
      </c>
      <c r="P39" s="207">
        <v>88</v>
      </c>
      <c r="Q39" s="207">
        <v>93</v>
      </c>
      <c r="R39" s="207">
        <v>97</v>
      </c>
      <c r="S39" s="207">
        <v>106</v>
      </c>
      <c r="T39" s="207">
        <v>115</v>
      </c>
      <c r="U39" s="207">
        <v>120</v>
      </c>
      <c r="V39" s="207">
        <v>127</v>
      </c>
      <c r="W39" s="207">
        <v>131</v>
      </c>
      <c r="X39" s="207">
        <v>136</v>
      </c>
      <c r="Y39" s="207">
        <v>146</v>
      </c>
      <c r="Z39" s="207">
        <v>155</v>
      </c>
      <c r="AA39" s="207">
        <v>159</v>
      </c>
      <c r="AB39" s="207">
        <v>165</v>
      </c>
      <c r="AC39" s="207">
        <v>180</v>
      </c>
      <c r="AD39" s="207">
        <v>189</v>
      </c>
      <c r="AE39" s="207">
        <v>198</v>
      </c>
      <c r="AF39" s="207">
        <v>205</v>
      </c>
      <c r="AG39" s="207">
        <v>213</v>
      </c>
      <c r="AH39" s="207">
        <v>219</v>
      </c>
      <c r="AI39" s="207">
        <v>228</v>
      </c>
      <c r="AJ39" s="207">
        <v>234</v>
      </c>
      <c r="AK39" s="207">
        <v>243</v>
      </c>
      <c r="AL39" s="207">
        <v>258</v>
      </c>
      <c r="AM39" s="207">
        <v>263</v>
      </c>
      <c r="AN39" s="207">
        <v>274</v>
      </c>
      <c r="AO39" s="207">
        <v>277</v>
      </c>
      <c r="AP39" s="207">
        <v>286</v>
      </c>
      <c r="AQ39" s="207">
        <v>293</v>
      </c>
      <c r="AR39" s="207">
        <v>300</v>
      </c>
      <c r="AS39" s="207">
        <v>305</v>
      </c>
      <c r="AT39" s="207">
        <v>310</v>
      </c>
      <c r="AU39" s="207">
        <v>315</v>
      </c>
      <c r="AV39" s="207">
        <v>318</v>
      </c>
      <c r="AW39" s="207">
        <v>325</v>
      </c>
      <c r="AX39" s="207">
        <v>333</v>
      </c>
      <c r="AY39" s="207">
        <v>338</v>
      </c>
      <c r="AZ39" s="207">
        <v>340</v>
      </c>
      <c r="BA39" s="207">
        <v>349</v>
      </c>
      <c r="BB39" s="207">
        <v>353</v>
      </c>
      <c r="BC39" s="207">
        <v>357</v>
      </c>
      <c r="BD39" s="207">
        <v>362</v>
      </c>
      <c r="BE39" s="207">
        <v>365</v>
      </c>
      <c r="BF39" s="207">
        <v>370</v>
      </c>
      <c r="BG39" s="207">
        <v>383</v>
      </c>
      <c r="BH39" s="207">
        <v>385</v>
      </c>
      <c r="BI39" s="207">
        <v>385</v>
      </c>
      <c r="BJ39" s="207">
        <v>392</v>
      </c>
    </row>
    <row r="42" spans="2:64" x14ac:dyDescent="0.2">
      <c r="AY42" s="202"/>
    </row>
    <row r="43" spans="2:64" x14ac:dyDescent="0.2">
      <c r="B43" s="200" t="s">
        <v>215</v>
      </c>
      <c r="C43" s="176">
        <v>44197</v>
      </c>
      <c r="D43" s="176">
        <f>EDATE(C43,1)</f>
        <v>44228</v>
      </c>
      <c r="E43" s="176">
        <f t="shared" ref="E43:BJ43" si="7">EDATE(D43,1)</f>
        <v>44256</v>
      </c>
      <c r="F43" s="176">
        <f t="shared" si="7"/>
        <v>44287</v>
      </c>
      <c r="G43" s="176">
        <f t="shared" si="7"/>
        <v>44317</v>
      </c>
      <c r="H43" s="176">
        <f t="shared" si="7"/>
        <v>44348</v>
      </c>
      <c r="I43" s="176">
        <f t="shared" si="7"/>
        <v>44378</v>
      </c>
      <c r="J43" s="176">
        <f t="shared" si="7"/>
        <v>44409</v>
      </c>
      <c r="K43" s="176">
        <f t="shared" si="7"/>
        <v>44440</v>
      </c>
      <c r="L43" s="176">
        <f t="shared" si="7"/>
        <v>44470</v>
      </c>
      <c r="M43" s="176">
        <f t="shared" si="7"/>
        <v>44501</v>
      </c>
      <c r="N43" s="176">
        <f t="shared" si="7"/>
        <v>44531</v>
      </c>
      <c r="O43" s="176">
        <f t="shared" si="7"/>
        <v>44562</v>
      </c>
      <c r="P43" s="176">
        <f t="shared" si="7"/>
        <v>44593</v>
      </c>
      <c r="Q43" s="176">
        <f t="shared" si="7"/>
        <v>44621</v>
      </c>
      <c r="R43" s="176">
        <f t="shared" si="7"/>
        <v>44652</v>
      </c>
      <c r="S43" s="176">
        <f t="shared" si="7"/>
        <v>44682</v>
      </c>
      <c r="T43" s="176">
        <f t="shared" si="7"/>
        <v>44713</v>
      </c>
      <c r="U43" s="176">
        <f t="shared" si="7"/>
        <v>44743</v>
      </c>
      <c r="V43" s="176">
        <f t="shared" si="7"/>
        <v>44774</v>
      </c>
      <c r="W43" s="176">
        <f t="shared" si="7"/>
        <v>44805</v>
      </c>
      <c r="X43" s="176">
        <f t="shared" si="7"/>
        <v>44835</v>
      </c>
      <c r="Y43" s="176">
        <f t="shared" si="7"/>
        <v>44866</v>
      </c>
      <c r="Z43" s="176">
        <f t="shared" si="7"/>
        <v>44896</v>
      </c>
      <c r="AA43" s="176">
        <f t="shared" si="7"/>
        <v>44927</v>
      </c>
      <c r="AB43" s="176">
        <f t="shared" si="7"/>
        <v>44958</v>
      </c>
      <c r="AC43" s="176">
        <f t="shared" si="7"/>
        <v>44986</v>
      </c>
      <c r="AD43" s="176">
        <f t="shared" si="7"/>
        <v>45017</v>
      </c>
      <c r="AE43" s="176">
        <f t="shared" si="7"/>
        <v>45047</v>
      </c>
      <c r="AF43" s="176">
        <f t="shared" si="7"/>
        <v>45078</v>
      </c>
      <c r="AG43" s="176">
        <f t="shared" si="7"/>
        <v>45108</v>
      </c>
      <c r="AH43" s="176">
        <f t="shared" si="7"/>
        <v>45139</v>
      </c>
      <c r="AI43" s="176">
        <f t="shared" si="7"/>
        <v>45170</v>
      </c>
      <c r="AJ43" s="176">
        <f t="shared" si="7"/>
        <v>45200</v>
      </c>
      <c r="AK43" s="176">
        <f t="shared" si="7"/>
        <v>45231</v>
      </c>
      <c r="AL43" s="176">
        <f t="shared" si="7"/>
        <v>45261</v>
      </c>
      <c r="AM43" s="176">
        <f t="shared" si="7"/>
        <v>45292</v>
      </c>
      <c r="AN43" s="176">
        <f t="shared" si="7"/>
        <v>45323</v>
      </c>
      <c r="AO43" s="176">
        <f t="shared" si="7"/>
        <v>45352</v>
      </c>
      <c r="AP43" s="176">
        <f t="shared" si="7"/>
        <v>45383</v>
      </c>
      <c r="AQ43" s="176">
        <f t="shared" si="7"/>
        <v>45413</v>
      </c>
      <c r="AR43" s="176">
        <f t="shared" si="7"/>
        <v>45444</v>
      </c>
      <c r="AS43" s="176">
        <f t="shared" si="7"/>
        <v>45474</v>
      </c>
      <c r="AT43" s="176">
        <f t="shared" si="7"/>
        <v>45505</v>
      </c>
      <c r="AU43" s="176">
        <f t="shared" si="7"/>
        <v>45536</v>
      </c>
      <c r="AV43" s="176">
        <f t="shared" si="7"/>
        <v>45566</v>
      </c>
      <c r="AW43" s="176">
        <f t="shared" si="7"/>
        <v>45597</v>
      </c>
      <c r="AX43" s="176">
        <f t="shared" si="7"/>
        <v>45627</v>
      </c>
      <c r="AY43" s="176">
        <f t="shared" si="7"/>
        <v>45658</v>
      </c>
      <c r="AZ43" s="176">
        <f t="shared" si="7"/>
        <v>45689</v>
      </c>
      <c r="BA43" s="176">
        <f t="shared" si="7"/>
        <v>45717</v>
      </c>
      <c r="BB43" s="176">
        <f t="shared" si="7"/>
        <v>45748</v>
      </c>
      <c r="BC43" s="176">
        <f t="shared" si="7"/>
        <v>45778</v>
      </c>
      <c r="BD43" s="176">
        <f t="shared" si="7"/>
        <v>45809</v>
      </c>
      <c r="BE43" s="176">
        <f t="shared" si="7"/>
        <v>45839</v>
      </c>
      <c r="BF43" s="176">
        <f t="shared" si="7"/>
        <v>45870</v>
      </c>
      <c r="BG43" s="176">
        <f t="shared" si="7"/>
        <v>45901</v>
      </c>
      <c r="BH43" s="176">
        <f t="shared" si="7"/>
        <v>45931</v>
      </c>
      <c r="BI43" s="176">
        <f t="shared" si="7"/>
        <v>45962</v>
      </c>
      <c r="BJ43" s="176">
        <f t="shared" si="7"/>
        <v>45992</v>
      </c>
    </row>
    <row r="44" spans="2:64" x14ac:dyDescent="0.2">
      <c r="B44" s="201" t="s">
        <v>200</v>
      </c>
      <c r="C44" s="206">
        <f t="shared" ref="C44:R49" si="8">C6+C25</f>
        <v>59594.910516916781</v>
      </c>
      <c r="D44" s="206">
        <f>C50</f>
        <v>294131.66827754065</v>
      </c>
      <c r="E44" s="206">
        <f t="shared" ref="E44:BJ44" si="9">D50</f>
        <v>294051.45613781718</v>
      </c>
      <c r="F44" s="206">
        <f t="shared" si="9"/>
        <v>291327.47884163371</v>
      </c>
      <c r="G44" s="206">
        <f t="shared" si="9"/>
        <v>291116.4427784505</v>
      </c>
      <c r="H44" s="206">
        <f t="shared" si="9"/>
        <v>287466.62373866781</v>
      </c>
      <c r="I44" s="206">
        <f t="shared" si="9"/>
        <v>287702.39427137759</v>
      </c>
      <c r="J44" s="206">
        <f t="shared" si="9"/>
        <v>283756.25152770663</v>
      </c>
      <c r="K44" s="206">
        <f t="shared" si="9"/>
        <v>291383.10195719835</v>
      </c>
      <c r="L44" s="206">
        <f t="shared" si="9"/>
        <v>298154.69127465086</v>
      </c>
      <c r="M44" s="206">
        <f t="shared" si="9"/>
        <v>295409.88932793948</v>
      </c>
      <c r="N44" s="206">
        <f t="shared" si="9"/>
        <v>295701.14869594411</v>
      </c>
      <c r="O44" s="206">
        <f t="shared" si="9"/>
        <v>292272.58615077694</v>
      </c>
      <c r="P44" s="206">
        <f t="shared" si="9"/>
        <v>292355.83071136946</v>
      </c>
      <c r="Q44" s="206">
        <f t="shared" si="9"/>
        <v>294538.9698773413</v>
      </c>
      <c r="R44" s="206">
        <f t="shared" si="9"/>
        <v>302662.69712193316</v>
      </c>
      <c r="S44" s="206">
        <f t="shared" si="9"/>
        <v>318408.77071644412</v>
      </c>
      <c r="T44" s="206">
        <f t="shared" si="9"/>
        <v>337234.74402687658</v>
      </c>
      <c r="U44" s="206">
        <f t="shared" si="9"/>
        <v>350273.43489709555</v>
      </c>
      <c r="V44" s="206">
        <f t="shared" si="9"/>
        <v>362890.35656442941</v>
      </c>
      <c r="W44" s="206">
        <f t="shared" si="9"/>
        <v>364436.2282357529</v>
      </c>
      <c r="X44" s="206">
        <f t="shared" si="9"/>
        <v>379111.88103287137</v>
      </c>
      <c r="Y44" s="206">
        <f t="shared" si="9"/>
        <v>384648.93795916537</v>
      </c>
      <c r="Z44" s="206">
        <f t="shared" si="9"/>
        <v>392916.00827291573</v>
      </c>
      <c r="AA44" s="206">
        <f t="shared" si="9"/>
        <v>416910.71137980669</v>
      </c>
      <c r="AB44" s="206">
        <f t="shared" si="9"/>
        <v>423067.59907235653</v>
      </c>
      <c r="AC44" s="206">
        <f t="shared" si="9"/>
        <v>429375.08075035765</v>
      </c>
      <c r="AD44" s="206">
        <f t="shared" si="9"/>
        <v>446877.23306584486</v>
      </c>
      <c r="AE44" s="206">
        <f t="shared" si="9"/>
        <v>465300.48175150296</v>
      </c>
      <c r="AF44" s="206">
        <f t="shared" si="9"/>
        <v>481086.47801046964</v>
      </c>
      <c r="AG44" s="206">
        <f t="shared" si="9"/>
        <v>502775.01879079465</v>
      </c>
      <c r="AH44" s="206">
        <f t="shared" si="9"/>
        <v>521450.73840741155</v>
      </c>
      <c r="AI44" s="206">
        <f t="shared" si="9"/>
        <v>578409.48509695963</v>
      </c>
      <c r="AJ44" s="206">
        <f t="shared" si="9"/>
        <v>597228.04171175777</v>
      </c>
      <c r="AK44" s="206">
        <f t="shared" si="9"/>
        <v>614627.91705300822</v>
      </c>
      <c r="AL44" s="206">
        <f t="shared" si="9"/>
        <v>637796.86924764013</v>
      </c>
      <c r="AM44" s="206">
        <f t="shared" si="9"/>
        <v>675773.70610985695</v>
      </c>
      <c r="AN44" s="206">
        <f t="shared" si="9"/>
        <v>695202.04702150659</v>
      </c>
      <c r="AO44" s="206">
        <f t="shared" si="9"/>
        <v>718044.03947353701</v>
      </c>
      <c r="AP44" s="206">
        <f t="shared" si="9"/>
        <v>750961.4258278826</v>
      </c>
      <c r="AQ44" s="206">
        <f t="shared" si="9"/>
        <v>778103.30647545075</v>
      </c>
      <c r="AR44" s="206">
        <f t="shared" si="9"/>
        <v>809496.44830808335</v>
      </c>
      <c r="AS44" s="206">
        <f t="shared" si="9"/>
        <v>831646.0632227587</v>
      </c>
      <c r="AT44" s="206">
        <f t="shared" si="9"/>
        <v>852296.53683876654</v>
      </c>
      <c r="AU44" s="206">
        <f t="shared" si="9"/>
        <v>881160.4794470662</v>
      </c>
      <c r="AV44" s="206">
        <f t="shared" si="9"/>
        <v>913011.46083231166</v>
      </c>
      <c r="AW44" s="206">
        <f t="shared" si="9"/>
        <v>932872.98870915337</v>
      </c>
      <c r="AX44" s="206">
        <f t="shared" si="9"/>
        <v>954773.56639543315</v>
      </c>
      <c r="AY44" s="206">
        <f t="shared" si="9"/>
        <v>1010574.319347225</v>
      </c>
      <c r="AZ44" s="206">
        <f t="shared" si="9"/>
        <v>1030982.6264572518</v>
      </c>
      <c r="BA44" s="206">
        <f t="shared" si="9"/>
        <v>1061713.1616972296</v>
      </c>
      <c r="BB44" s="206">
        <f t="shared" si="9"/>
        <v>1130681.0612226077</v>
      </c>
      <c r="BC44" s="206">
        <f t="shared" si="9"/>
        <v>1127530.3415009086</v>
      </c>
      <c r="BD44" s="206">
        <f t="shared" si="9"/>
        <v>1148965.1735933754</v>
      </c>
      <c r="BE44" s="206">
        <f t="shared" si="9"/>
        <v>1192529.7342698888</v>
      </c>
      <c r="BF44" s="206">
        <f t="shared" si="9"/>
        <v>1213450.9913955443</v>
      </c>
      <c r="BG44" s="206">
        <f t="shared" si="9"/>
        <v>1231671.7270939192</v>
      </c>
      <c r="BH44" s="206">
        <f t="shared" si="9"/>
        <v>1272767.0716275098</v>
      </c>
      <c r="BI44" s="206">
        <f t="shared" si="9"/>
        <v>1283999.7202892832</v>
      </c>
      <c r="BJ44" s="206">
        <f t="shared" si="9"/>
        <v>1301421.7116226535</v>
      </c>
    </row>
    <row r="45" spans="2:64" x14ac:dyDescent="0.2">
      <c r="B45" s="201" t="s">
        <v>201</v>
      </c>
      <c r="C45" s="206">
        <f t="shared" si="8"/>
        <v>232293.27003741966</v>
      </c>
      <c r="D45" s="206">
        <f t="shared" si="8"/>
        <v>3928.8171796415613</v>
      </c>
      <c r="E45" s="206">
        <f t="shared" si="8"/>
        <v>2967.8079651368157</v>
      </c>
      <c r="F45" s="206">
        <f t="shared" si="8"/>
        <v>3060.3798493174359</v>
      </c>
      <c r="G45" s="206">
        <f t="shared" si="8"/>
        <v>1959.0401693546223</v>
      </c>
      <c r="H45" s="206">
        <f t="shared" si="8"/>
        <v>3465.7167945469882</v>
      </c>
      <c r="I45" s="206">
        <f t="shared" si="8"/>
        <v>3457.7661367377368</v>
      </c>
      <c r="J45" s="206">
        <f t="shared" si="8"/>
        <v>5816.6030396962233</v>
      </c>
      <c r="K45" s="206">
        <f t="shared" si="8"/>
        <v>10234.020427143161</v>
      </c>
      <c r="L45" s="206">
        <f t="shared" si="8"/>
        <v>4023.8199508932125</v>
      </c>
      <c r="M45" s="206">
        <f t="shared" si="8"/>
        <v>5419.9940576469553</v>
      </c>
      <c r="N45" s="206">
        <f t="shared" si="8"/>
        <v>6719.571148029052</v>
      </c>
      <c r="O45" s="206">
        <f t="shared" si="8"/>
        <v>3896.0547326948167</v>
      </c>
      <c r="P45" s="206">
        <f t="shared" si="8"/>
        <v>4245.0660096586234</v>
      </c>
      <c r="Q45" s="206">
        <f t="shared" si="8"/>
        <v>4421.5133569764293</v>
      </c>
      <c r="R45" s="206">
        <f t="shared" si="8"/>
        <v>15490.923838467083</v>
      </c>
      <c r="S45" s="206">
        <f t="shared" ref="S45:BJ49" si="10">S7+S26</f>
        <v>13897.789510637482</v>
      </c>
      <c r="T45" s="206">
        <f t="shared" si="10"/>
        <v>11714.211733386774</v>
      </c>
      <c r="U45" s="206">
        <f t="shared" si="10"/>
        <v>8826.4223070494008</v>
      </c>
      <c r="V45" s="206">
        <f t="shared" si="10"/>
        <v>6217.2957467123451</v>
      </c>
      <c r="W45" s="206">
        <f t="shared" si="10"/>
        <v>7726.096837077117</v>
      </c>
      <c r="X45" s="206">
        <f t="shared" si="10"/>
        <v>2315.8202091313324</v>
      </c>
      <c r="Y45" s="206">
        <f t="shared" si="10"/>
        <v>7314.3039656959409</v>
      </c>
      <c r="Z45" s="206">
        <f t="shared" si="10"/>
        <v>11048.266094398299</v>
      </c>
      <c r="AA45" s="206">
        <f t="shared" si="10"/>
        <v>7672.3917968074447</v>
      </c>
      <c r="AB45" s="206">
        <f t="shared" si="10"/>
        <v>12403.285581184693</v>
      </c>
      <c r="AC45" s="206">
        <f t="shared" si="10"/>
        <v>8563.6331685304613</v>
      </c>
      <c r="AD45" s="206">
        <f t="shared" si="10"/>
        <v>13357.839401914021</v>
      </c>
      <c r="AE45" s="206">
        <f t="shared" si="10"/>
        <v>12819.092375900724</v>
      </c>
      <c r="AF45" s="206">
        <f t="shared" si="10"/>
        <v>13041.918994807516</v>
      </c>
      <c r="AG45" s="206">
        <f t="shared" si="10"/>
        <v>9283.6295378054529</v>
      </c>
      <c r="AH45" s="206">
        <f t="shared" si="10"/>
        <v>49438.180452558474</v>
      </c>
      <c r="AI45" s="206">
        <f t="shared" si="10"/>
        <v>12624.87989242734</v>
      </c>
      <c r="AJ45" s="206">
        <f t="shared" si="10"/>
        <v>4297.0052777200281</v>
      </c>
      <c r="AK45" s="206">
        <f t="shared" si="10"/>
        <v>5326.2179309946696</v>
      </c>
      <c r="AL45" s="206">
        <f t="shared" si="10"/>
        <v>14020.674666575322</v>
      </c>
      <c r="AM45" s="206">
        <f t="shared" si="10"/>
        <v>12555.871498736076</v>
      </c>
      <c r="AN45" s="206">
        <f t="shared" si="10"/>
        <v>14693.482822416208</v>
      </c>
      <c r="AO45" s="206">
        <f t="shared" si="10"/>
        <v>7904.7309054140196</v>
      </c>
      <c r="AP45" s="206">
        <f t="shared" si="10"/>
        <v>10879.7494012959</v>
      </c>
      <c r="AQ45" s="206">
        <f t="shared" si="10"/>
        <v>18087.73442567512</v>
      </c>
      <c r="AR45" s="206">
        <f t="shared" si="10"/>
        <v>16416.16536017468</v>
      </c>
      <c r="AS45" s="206">
        <f t="shared" si="10"/>
        <v>8197.0735454292408</v>
      </c>
      <c r="AT45" s="206">
        <f t="shared" si="10"/>
        <v>5075.9597622941474</v>
      </c>
      <c r="AU45" s="206">
        <f t="shared" si="10"/>
        <v>12578.202421856327</v>
      </c>
      <c r="AV45" s="206">
        <f t="shared" si="10"/>
        <v>7077.5099258705068</v>
      </c>
      <c r="AW45" s="206">
        <f t="shared" si="10"/>
        <v>5363.0859721800671</v>
      </c>
      <c r="AX45" s="206">
        <f t="shared" si="10"/>
        <v>44862.105708668256</v>
      </c>
      <c r="AY45" s="206">
        <f t="shared" si="10"/>
        <v>12374.563357637116</v>
      </c>
      <c r="AZ45" s="206">
        <f t="shared" si="10"/>
        <v>31260.906397091981</v>
      </c>
      <c r="BA45" s="206">
        <f t="shared" si="10"/>
        <v>56155.15636863657</v>
      </c>
      <c r="BB45" s="206">
        <f t="shared" si="10"/>
        <v>10765.316509834121</v>
      </c>
      <c r="BC45" s="206">
        <f t="shared" si="10"/>
        <v>16669.712453518867</v>
      </c>
      <c r="BD45" s="206">
        <f t="shared" si="10"/>
        <v>32680.893134118447</v>
      </c>
      <c r="BE45" s="206">
        <f t="shared" si="10"/>
        <v>11374.200771087464</v>
      </c>
      <c r="BF45" s="206">
        <f t="shared" si="10"/>
        <v>14846.139113984653</v>
      </c>
      <c r="BG45" s="206">
        <f t="shared" si="10"/>
        <v>32125.561506193553</v>
      </c>
      <c r="BH45" s="206">
        <f t="shared" si="10"/>
        <v>10261.852962406207</v>
      </c>
      <c r="BI45" s="206">
        <f t="shared" si="10"/>
        <v>16232.183983548217</v>
      </c>
      <c r="BJ45" s="206">
        <f t="shared" si="10"/>
        <v>51703.214542258422</v>
      </c>
      <c r="BL45" s="202"/>
    </row>
    <row r="46" spans="2:64" x14ac:dyDescent="0.2">
      <c r="B46" s="201" t="s">
        <v>202</v>
      </c>
      <c r="C46" s="206">
        <f t="shared" si="8"/>
        <v>2243.4877232041872</v>
      </c>
      <c r="D46" s="206">
        <f t="shared" si="8"/>
        <v>8151.7727702517659</v>
      </c>
      <c r="E46" s="206">
        <f t="shared" si="8"/>
        <v>7163.0862061951739</v>
      </c>
      <c r="F46" s="206">
        <f t="shared" si="8"/>
        <v>5238.3352625488797</v>
      </c>
      <c r="G46" s="206">
        <f t="shared" si="8"/>
        <v>3367.1459330960206</v>
      </c>
      <c r="H46" s="206">
        <f t="shared" si="8"/>
        <v>8075.7278212253223</v>
      </c>
      <c r="I46" s="206">
        <f t="shared" si="8"/>
        <v>2963.0456200362719</v>
      </c>
      <c r="J46" s="206">
        <f t="shared" si="8"/>
        <v>6335.9158656460004</v>
      </c>
      <c r="K46" s="206">
        <f t="shared" si="8"/>
        <v>6861.7655061650403</v>
      </c>
      <c r="L46" s="206">
        <f t="shared" si="8"/>
        <v>3347.1179095891725</v>
      </c>
      <c r="M46" s="206">
        <f t="shared" si="8"/>
        <v>4228.8854227688053</v>
      </c>
      <c r="N46" s="206">
        <f t="shared" si="8"/>
        <v>7092.2437676004902</v>
      </c>
      <c r="O46" s="206">
        <f t="shared" si="8"/>
        <v>3168.1765376442395</v>
      </c>
      <c r="P46" s="206">
        <f t="shared" si="8"/>
        <v>7597.1066783693841</v>
      </c>
      <c r="Q46" s="206">
        <f t="shared" si="8"/>
        <v>13928.340669456116</v>
      </c>
      <c r="R46" s="206">
        <f t="shared" si="8"/>
        <v>4811.4632602181282</v>
      </c>
      <c r="S46" s="206">
        <f t="shared" si="10"/>
        <v>9910.4510783727328</v>
      </c>
      <c r="T46" s="206">
        <f t="shared" si="10"/>
        <v>17079.798065468764</v>
      </c>
      <c r="U46" s="206">
        <f t="shared" si="10"/>
        <v>10210.213029300756</v>
      </c>
      <c r="V46" s="206">
        <f t="shared" si="10"/>
        <v>6303.0679581678196</v>
      </c>
      <c r="W46" s="206">
        <f t="shared" si="10"/>
        <v>15914.154961728897</v>
      </c>
      <c r="X46" s="206">
        <f t="shared" si="10"/>
        <v>13940.332613745411</v>
      </c>
      <c r="Y46" s="206">
        <f t="shared" si="10"/>
        <v>14296.033286892663</v>
      </c>
      <c r="Z46" s="206">
        <f t="shared" si="10"/>
        <v>18770.820595893078</v>
      </c>
      <c r="AA46" s="206">
        <f t="shared" si="10"/>
        <v>9350.475076917568</v>
      </c>
      <c r="AB46" s="206">
        <f t="shared" si="10"/>
        <v>10306.401644071982</v>
      </c>
      <c r="AC46" s="206">
        <f t="shared" si="10"/>
        <v>14409.184301262378</v>
      </c>
      <c r="AD46" s="206">
        <f t="shared" si="10"/>
        <v>16285.99408112337</v>
      </c>
      <c r="AE46" s="206">
        <f t="shared" si="10"/>
        <v>9824.3550727938491</v>
      </c>
      <c r="AF46" s="206">
        <f t="shared" si="10"/>
        <v>21475.67193675899</v>
      </c>
      <c r="AG46" s="206">
        <f t="shared" si="10"/>
        <v>18014.65377506888</v>
      </c>
      <c r="AH46" s="206">
        <f t="shared" si="10"/>
        <v>18644.442185044987</v>
      </c>
      <c r="AI46" s="206">
        <f t="shared" si="10"/>
        <v>21019.159715627669</v>
      </c>
      <c r="AJ46" s="206">
        <f t="shared" si="10"/>
        <v>24632.427274072044</v>
      </c>
      <c r="AK46" s="206">
        <f t="shared" si="10"/>
        <v>28660.925300398114</v>
      </c>
      <c r="AL46" s="206">
        <f t="shared" si="10"/>
        <v>35487.419277917354</v>
      </c>
      <c r="AM46" s="206">
        <f t="shared" si="10"/>
        <v>16090.618580171562</v>
      </c>
      <c r="AN46" s="206">
        <f t="shared" si="10"/>
        <v>19133.289376288631</v>
      </c>
      <c r="AO46" s="206">
        <f t="shared" si="10"/>
        <v>36796.393528241468</v>
      </c>
      <c r="AP46" s="206">
        <f t="shared" si="10"/>
        <v>28346.615116497291</v>
      </c>
      <c r="AQ46" s="206">
        <f t="shared" si="10"/>
        <v>25052.984486743022</v>
      </c>
      <c r="AR46" s="206">
        <f t="shared" si="10"/>
        <v>23700.590048375041</v>
      </c>
      <c r="AS46" s="206">
        <f t="shared" si="10"/>
        <v>21843.861355185705</v>
      </c>
      <c r="AT46" s="206">
        <f t="shared" si="10"/>
        <v>34804.123626768735</v>
      </c>
      <c r="AU46" s="206">
        <f t="shared" si="10"/>
        <v>42768.520802066952</v>
      </c>
      <c r="AV46" s="206">
        <f t="shared" si="10"/>
        <v>21144.102595718541</v>
      </c>
      <c r="AW46" s="206">
        <f t="shared" si="10"/>
        <v>28689.984761314539</v>
      </c>
      <c r="AX46" s="206">
        <f t="shared" si="10"/>
        <v>40470.322235674903</v>
      </c>
      <c r="AY46" s="206">
        <f t="shared" si="10"/>
        <v>19656.604346733973</v>
      </c>
      <c r="AZ46" s="206">
        <f t="shared" si="10"/>
        <v>14596.063866697707</v>
      </c>
      <c r="BA46" s="206">
        <f t="shared" si="10"/>
        <v>32727.029506071558</v>
      </c>
      <c r="BB46" s="206">
        <f t="shared" si="10"/>
        <v>27774.556606811115</v>
      </c>
      <c r="BC46" s="206">
        <f t="shared" si="10"/>
        <v>19979.901325825987</v>
      </c>
      <c r="BD46" s="206">
        <f t="shared" si="10"/>
        <v>32395.669368800402</v>
      </c>
      <c r="BE46" s="206">
        <f t="shared" si="10"/>
        <v>24326.295119623559</v>
      </c>
      <c r="BF46" s="206">
        <f t="shared" si="10"/>
        <v>25860.015440847608</v>
      </c>
      <c r="BG46" s="206">
        <f t="shared" si="10"/>
        <v>27434.446787654866</v>
      </c>
      <c r="BH46" s="206">
        <f t="shared" si="10"/>
        <v>21860.918342560522</v>
      </c>
      <c r="BI46" s="206">
        <f t="shared" si="10"/>
        <v>26064.740771203193</v>
      </c>
      <c r="BJ46" s="206">
        <f t="shared" si="10"/>
        <v>58644.467588310537</v>
      </c>
    </row>
    <row r="47" spans="2:64" x14ac:dyDescent="0.2">
      <c r="B47" s="201" t="s">
        <v>203</v>
      </c>
      <c r="C47" s="206">
        <f t="shared" si="8"/>
        <v>0</v>
      </c>
      <c r="D47" s="206">
        <f t="shared" si="8"/>
        <v>-7221.1410154667956</v>
      </c>
      <c r="E47" s="206">
        <f t="shared" si="8"/>
        <v>-6687.9476021955197</v>
      </c>
      <c r="F47" s="206">
        <f t="shared" si="8"/>
        <v>-6722.5142582207263</v>
      </c>
      <c r="G47" s="206">
        <f t="shared" si="8"/>
        <v>-6929.9001300189866</v>
      </c>
      <c r="H47" s="206">
        <f t="shared" si="8"/>
        <v>-6984.9962904556387</v>
      </c>
      <c r="I47" s="206">
        <f t="shared" si="8"/>
        <v>-7897.6539485754465</v>
      </c>
      <c r="J47" s="206">
        <f t="shared" si="8"/>
        <v>-6661.7265527592353</v>
      </c>
      <c r="K47" s="206">
        <f t="shared" si="8"/>
        <v>-8707.9662924166787</v>
      </c>
      <c r="L47" s="206">
        <f t="shared" si="8"/>
        <v>-7908.5379533450996</v>
      </c>
      <c r="M47" s="206">
        <f t="shared" si="8"/>
        <v>-7219.0766835188351</v>
      </c>
      <c r="N47" s="206">
        <f t="shared" si="8"/>
        <v>-14726.504356305382</v>
      </c>
      <c r="O47" s="206">
        <f t="shared" si="8"/>
        <v>-4598.1507137641029</v>
      </c>
      <c r="P47" s="206">
        <f t="shared" si="8"/>
        <v>-6124.7494430997176</v>
      </c>
      <c r="Q47" s="206">
        <f t="shared" si="8"/>
        <v>-8672.9428051240338</v>
      </c>
      <c r="R47" s="206">
        <f t="shared" si="8"/>
        <v>-3905.9749013516366</v>
      </c>
      <c r="S47" s="206">
        <f t="shared" si="10"/>
        <v>-4135.1726293011225</v>
      </c>
      <c r="T47" s="206">
        <f t="shared" si="10"/>
        <v>-14401.616155194717</v>
      </c>
      <c r="U47" s="206">
        <f t="shared" si="10"/>
        <v>-4091.0354369587712</v>
      </c>
      <c r="V47" s="206">
        <f t="shared" si="10"/>
        <v>-9100.1424046350348</v>
      </c>
      <c r="W47" s="206">
        <f t="shared" si="10"/>
        <v>-7491.6688396541776</v>
      </c>
      <c r="X47" s="206">
        <f t="shared" si="10"/>
        <v>-9225.2902253278789</v>
      </c>
      <c r="Y47" s="206">
        <f t="shared" si="10"/>
        <v>-11099.305072637768</v>
      </c>
      <c r="Z47" s="206">
        <f t="shared" si="10"/>
        <v>-5453.8839605553521</v>
      </c>
      <c r="AA47" s="206">
        <f t="shared" si="10"/>
        <v>-9457.366837841606</v>
      </c>
      <c r="AB47" s="206">
        <f t="shared" si="10"/>
        <v>-14376.437553320251</v>
      </c>
      <c r="AC47" s="206">
        <f t="shared" si="10"/>
        <v>-7901.3136383475903</v>
      </c>
      <c r="AD47" s="206">
        <f t="shared" si="10"/>
        <v>-9729.330654284433</v>
      </c>
      <c r="AE47" s="206">
        <f t="shared" si="10"/>
        <v>-6873.7583854346676</v>
      </c>
      <c r="AF47" s="206">
        <f t="shared" si="10"/>
        <v>-11918.054513796174</v>
      </c>
      <c r="AG47" s="206">
        <f t="shared" si="10"/>
        <v>-6822.3546516000206</v>
      </c>
      <c r="AH47" s="206">
        <f t="shared" si="10"/>
        <v>-8936.5255894308211</v>
      </c>
      <c r="AI47" s="206">
        <f t="shared" si="10"/>
        <v>-12972.662810672238</v>
      </c>
      <c r="AJ47" s="206">
        <f t="shared" si="10"/>
        <v>-10293.398314731934</v>
      </c>
      <c r="AK47" s="206">
        <f t="shared" si="10"/>
        <v>-10200.62385251886</v>
      </c>
      <c r="AL47" s="206">
        <f t="shared" si="10"/>
        <v>-9815.5369734106025</v>
      </c>
      <c r="AM47" s="206">
        <f t="shared" si="10"/>
        <v>-7697.3877959262918</v>
      </c>
      <c r="AN47" s="206">
        <f t="shared" si="10"/>
        <v>-9759.1822912692151</v>
      </c>
      <c r="AO47" s="206">
        <f t="shared" si="10"/>
        <v>-10035.458520671498</v>
      </c>
      <c r="AP47" s="206">
        <f t="shared" si="10"/>
        <v>-11293.946668030299</v>
      </c>
      <c r="AQ47" s="206">
        <f t="shared" si="10"/>
        <v>-9323.1139158877904</v>
      </c>
      <c r="AR47" s="206">
        <f t="shared" si="10"/>
        <v>-14350.404742983377</v>
      </c>
      <c r="AS47" s="206">
        <f t="shared" si="10"/>
        <v>-9025.1041576950956</v>
      </c>
      <c r="AT47" s="206">
        <f t="shared" si="10"/>
        <v>-9160.494555539668</v>
      </c>
      <c r="AU47" s="206">
        <f t="shared" si="10"/>
        <v>-20489.865001991551</v>
      </c>
      <c r="AV47" s="206">
        <f t="shared" si="10"/>
        <v>-7368.1968681011404</v>
      </c>
      <c r="AW47" s="206">
        <f t="shared" si="10"/>
        <v>-10231.895816804812</v>
      </c>
      <c r="AX47" s="206">
        <f t="shared" si="10"/>
        <v>-26759.793360097938</v>
      </c>
      <c r="AY47" s="206">
        <f t="shared" si="10"/>
        <v>-9972.116578561081</v>
      </c>
      <c r="AZ47" s="206">
        <f t="shared" si="10"/>
        <v>-13458.078155517976</v>
      </c>
      <c r="BA47" s="206">
        <f t="shared" si="10"/>
        <v>-17635.078385731875</v>
      </c>
      <c r="BB47" s="206">
        <f t="shared" si="10"/>
        <v>-39529.304270078632</v>
      </c>
      <c r="BC47" s="206">
        <f t="shared" si="10"/>
        <v>-11761.712612481504</v>
      </c>
      <c r="BD47" s="206">
        <f t="shared" si="10"/>
        <v>-18089.370767575165</v>
      </c>
      <c r="BE47" s="206">
        <f t="shared" si="10"/>
        <v>-11314.816537271334</v>
      </c>
      <c r="BF47" s="206">
        <f t="shared" si="10"/>
        <v>-19364.561547590452</v>
      </c>
      <c r="BG47" s="206">
        <f t="shared" si="10"/>
        <v>-14507.319739925624</v>
      </c>
      <c r="BH47" s="206">
        <f t="shared" si="10"/>
        <v>-19356.498912890431</v>
      </c>
      <c r="BI47" s="206">
        <f t="shared" si="10"/>
        <v>-21071.666983121824</v>
      </c>
      <c r="BJ47" s="206">
        <f t="shared" si="10"/>
        <v>-18281.354155959823</v>
      </c>
    </row>
    <row r="48" spans="2:64" x14ac:dyDescent="0.2">
      <c r="B48" s="201" t="s">
        <v>204</v>
      </c>
      <c r="C48" s="206">
        <f t="shared" si="8"/>
        <v>0</v>
      </c>
      <c r="D48" s="206">
        <f t="shared" si="8"/>
        <v>-832.14864956559325</v>
      </c>
      <c r="E48" s="206">
        <f t="shared" si="8"/>
        <v>-3345.2622567100534</v>
      </c>
      <c r="F48" s="206">
        <f t="shared" si="8"/>
        <v>470.76338581524453</v>
      </c>
      <c r="G48" s="206">
        <f t="shared" si="8"/>
        <v>-459.86597942210904</v>
      </c>
      <c r="H48" s="206">
        <f t="shared" si="8"/>
        <v>-1999.479072925737</v>
      </c>
      <c r="I48" s="206">
        <f t="shared" si="8"/>
        <v>-427.0847405986089</v>
      </c>
      <c r="J48" s="206">
        <f t="shared" si="8"/>
        <v>3283.5808403506835</v>
      </c>
      <c r="K48" s="206">
        <f t="shared" si="8"/>
        <v>-236.82768779338323</v>
      </c>
      <c r="L48" s="206">
        <f t="shared" si="8"/>
        <v>-713.33642716451072</v>
      </c>
      <c r="M48" s="206">
        <f t="shared" si="8"/>
        <v>-526.68521668671747</v>
      </c>
      <c r="N48" s="206">
        <f t="shared" si="8"/>
        <v>-549.24643932520883</v>
      </c>
      <c r="O48" s="206">
        <f t="shared" si="8"/>
        <v>-666.81938429845763</v>
      </c>
      <c r="P48" s="206">
        <f t="shared" si="8"/>
        <v>-1299.553313766281</v>
      </c>
      <c r="Q48" s="206">
        <f t="shared" si="8"/>
        <v>67.409650077644145</v>
      </c>
      <c r="R48" s="206">
        <f t="shared" si="8"/>
        <v>-149.45912096292022</v>
      </c>
      <c r="S48" s="206">
        <f t="shared" si="10"/>
        <v>-82.378606791732011</v>
      </c>
      <c r="T48" s="206">
        <f t="shared" si="10"/>
        <v>-303.72274214031444</v>
      </c>
      <c r="U48" s="206">
        <f t="shared" si="10"/>
        <v>10.082725052967419</v>
      </c>
      <c r="V48" s="206">
        <f t="shared" si="10"/>
        <v>-913.87991801563339</v>
      </c>
      <c r="W48" s="206">
        <f t="shared" si="10"/>
        <v>-321.26466092730277</v>
      </c>
      <c r="X48" s="206">
        <f t="shared" si="10"/>
        <v>143.96276659410728</v>
      </c>
      <c r="Y48" s="206">
        <f t="shared" si="10"/>
        <v>-891.24292127239733</v>
      </c>
      <c r="Z48" s="206">
        <f t="shared" si="10"/>
        <v>486.35510829507371</v>
      </c>
      <c r="AA48" s="206">
        <f t="shared" si="10"/>
        <v>-624.99409864945358</v>
      </c>
      <c r="AB48" s="206">
        <f t="shared" si="10"/>
        <v>-1000.2705375407567</v>
      </c>
      <c r="AC48" s="206">
        <f t="shared" si="10"/>
        <v>3229.5105097116466</v>
      </c>
      <c r="AD48" s="206">
        <f t="shared" si="10"/>
        <v>-775.36031470907528</v>
      </c>
      <c r="AE48" s="206">
        <f t="shared" si="10"/>
        <v>889.41853122864859</v>
      </c>
      <c r="AF48" s="206">
        <f t="shared" si="10"/>
        <v>118.86121450655583</v>
      </c>
      <c r="AG48" s="206">
        <f t="shared" si="10"/>
        <v>-685.29702180521474</v>
      </c>
      <c r="AH48" s="206">
        <f t="shared" si="10"/>
        <v>-297.70785623077916</v>
      </c>
      <c r="AI48" s="206">
        <f t="shared" si="10"/>
        <v>-67.849718495379818</v>
      </c>
      <c r="AJ48" s="206">
        <f t="shared" si="10"/>
        <v>-415.77589175842536</v>
      </c>
      <c r="AK48" s="206">
        <f t="shared" si="10"/>
        <v>396.99551803576173</v>
      </c>
      <c r="AL48" s="206">
        <f t="shared" si="10"/>
        <v>-178.29052811863312</v>
      </c>
      <c r="AM48" s="206">
        <f t="shared" si="10"/>
        <v>-314.96161690083511</v>
      </c>
      <c r="AN48" s="206">
        <f t="shared" si="10"/>
        <v>-129.21848855326243</v>
      </c>
      <c r="AO48" s="206">
        <f t="shared" si="10"/>
        <v>-382.05986615051057</v>
      </c>
      <c r="AP48" s="206">
        <f t="shared" si="10"/>
        <v>232.50506625769026</v>
      </c>
      <c r="AQ48" s="206">
        <f t="shared" si="10"/>
        <v>245.80400706974154</v>
      </c>
      <c r="AR48" s="206">
        <f t="shared" si="10"/>
        <v>648.48656722278008</v>
      </c>
      <c r="AS48" s="206">
        <f t="shared" si="10"/>
        <v>1504.5437418136028</v>
      </c>
      <c r="AT48" s="206">
        <f t="shared" si="10"/>
        <v>319.29336314444754</v>
      </c>
      <c r="AU48" s="206">
        <f t="shared" si="10"/>
        <v>-243.99924774043819</v>
      </c>
      <c r="AV48" s="206">
        <f t="shared" si="10"/>
        <v>517.91066793743585</v>
      </c>
      <c r="AW48" s="206">
        <f t="shared" si="10"/>
        <v>69.480988030944317</v>
      </c>
      <c r="AX48" s="206">
        <f t="shared" si="10"/>
        <v>379.90475810260079</v>
      </c>
      <c r="AY48" s="206">
        <f t="shared" si="10"/>
        <v>906.62618637500248</v>
      </c>
      <c r="AZ48" s="206">
        <f t="shared" si="10"/>
        <v>253.46608910161515</v>
      </c>
      <c r="BA48" s="206">
        <f t="shared" si="10"/>
        <v>-40.109310628845606</v>
      </c>
      <c r="BB48" s="206">
        <f t="shared" si="10"/>
        <v>447.08281558774303</v>
      </c>
      <c r="BC48" s="206">
        <f t="shared" si="10"/>
        <v>287.42968258634914</v>
      </c>
      <c r="BD48" s="206">
        <f t="shared" si="10"/>
        <v>-662.84148340349316</v>
      </c>
      <c r="BE48" s="206">
        <f t="shared" si="10"/>
        <v>74.757919701501947</v>
      </c>
      <c r="BF48" s="206">
        <f t="shared" si="10"/>
        <v>8.4809802096949767</v>
      </c>
      <c r="BG48" s="206">
        <f t="shared" si="10"/>
        <v>273.34226548065584</v>
      </c>
      <c r="BH48" s="206">
        <f t="shared" si="10"/>
        <v>868.56157781408285</v>
      </c>
      <c r="BI48" s="206">
        <f t="shared" si="10"/>
        <v>352.58613877367378</v>
      </c>
      <c r="BJ48" s="206">
        <f t="shared" si="10"/>
        <v>572.21025454564631</v>
      </c>
    </row>
    <row r="49" spans="2:64" x14ac:dyDescent="0.2">
      <c r="B49" s="201" t="s">
        <v>205</v>
      </c>
      <c r="C49" s="206">
        <f t="shared" si="8"/>
        <v>0</v>
      </c>
      <c r="D49" s="206">
        <f t="shared" si="8"/>
        <v>-4107.5124245844781</v>
      </c>
      <c r="E49" s="206">
        <f t="shared" si="8"/>
        <v>-2821.6616086099502</v>
      </c>
      <c r="F49" s="206">
        <f t="shared" si="8"/>
        <v>-2258.0003026440195</v>
      </c>
      <c r="G49" s="206">
        <f t="shared" si="8"/>
        <v>-1586.2390327921935</v>
      </c>
      <c r="H49" s="206">
        <f t="shared" si="8"/>
        <v>-2321.1987196810978</v>
      </c>
      <c r="I49" s="206">
        <f t="shared" si="8"/>
        <v>-2042.215811270853</v>
      </c>
      <c r="J49" s="206">
        <f t="shared" si="8"/>
        <v>-1147.5227634419603</v>
      </c>
      <c r="K49" s="206">
        <f t="shared" si="8"/>
        <v>-1379.4026356455879</v>
      </c>
      <c r="L49" s="206">
        <f t="shared" si="8"/>
        <v>-1493.865426684177</v>
      </c>
      <c r="M49" s="206">
        <f t="shared" si="8"/>
        <v>-1611.8582122055575</v>
      </c>
      <c r="N49" s="206">
        <f t="shared" si="8"/>
        <v>-1964.6266651661304</v>
      </c>
      <c r="O49" s="206">
        <f t="shared" si="8"/>
        <v>-1716.0166116839366</v>
      </c>
      <c r="P49" s="206">
        <f t="shared" si="8"/>
        <v>-2234.730765190207</v>
      </c>
      <c r="Q49" s="206">
        <f t="shared" si="8"/>
        <v>-1620.5936267942989</v>
      </c>
      <c r="R49" s="206">
        <f t="shared" si="8"/>
        <v>-500.87948185975387</v>
      </c>
      <c r="S49" s="206">
        <f t="shared" si="10"/>
        <v>-764.71604248484311</v>
      </c>
      <c r="T49" s="206">
        <f t="shared" si="10"/>
        <v>-1049.9800313016315</v>
      </c>
      <c r="U49" s="206">
        <f t="shared" si="10"/>
        <v>-2338.7609571104308</v>
      </c>
      <c r="V49" s="206">
        <f t="shared" si="10"/>
        <v>-960.4697109060628</v>
      </c>
      <c r="W49" s="206">
        <f t="shared" si="10"/>
        <v>-1151.6655011060573</v>
      </c>
      <c r="X49" s="206">
        <f t="shared" si="10"/>
        <v>-1637.7684378489221</v>
      </c>
      <c r="Y49" s="206">
        <f t="shared" si="10"/>
        <v>-1352.718944928142</v>
      </c>
      <c r="Z49" s="206">
        <f t="shared" si="10"/>
        <v>-856.8547311401154</v>
      </c>
      <c r="AA49" s="206">
        <f t="shared" si="10"/>
        <v>-783.61824468405848</v>
      </c>
      <c r="AB49" s="206">
        <f t="shared" si="10"/>
        <v>-1025.49745639451</v>
      </c>
      <c r="AC49" s="206">
        <f t="shared" si="10"/>
        <v>-798.86202566965517</v>
      </c>
      <c r="AD49" s="206">
        <f t="shared" si="10"/>
        <v>-715.89382838578081</v>
      </c>
      <c r="AE49" s="206">
        <f t="shared" si="10"/>
        <v>-873.11133552184731</v>
      </c>
      <c r="AF49" s="206">
        <f t="shared" si="10"/>
        <v>-1029.8568519518478</v>
      </c>
      <c r="AG49" s="206">
        <f t="shared" si="10"/>
        <v>-1114.9120228522938</v>
      </c>
      <c r="AH49" s="206">
        <f t="shared" si="10"/>
        <v>-1889.642502393797</v>
      </c>
      <c r="AI49" s="206">
        <f t="shared" si="10"/>
        <v>-1784.9704640892458</v>
      </c>
      <c r="AJ49" s="206">
        <f t="shared" si="10"/>
        <v>-820.38300405141536</v>
      </c>
      <c r="AK49" s="206">
        <f t="shared" si="10"/>
        <v>-1014.5627022777344</v>
      </c>
      <c r="AL49" s="206">
        <f t="shared" si="10"/>
        <v>-1537.4295807465714</v>
      </c>
      <c r="AM49" s="206">
        <f t="shared" si="10"/>
        <v>-1205.7997544308721</v>
      </c>
      <c r="AN49" s="206">
        <f t="shared" si="10"/>
        <v>-1096.3789668519519</v>
      </c>
      <c r="AO49" s="206">
        <f t="shared" si="10"/>
        <v>-1366.2196924878608</v>
      </c>
      <c r="AP49" s="206">
        <f t="shared" si="10"/>
        <v>-1023.0422684523927</v>
      </c>
      <c r="AQ49" s="206">
        <f t="shared" si="10"/>
        <v>-2670.2671709675751</v>
      </c>
      <c r="AR49" s="206">
        <f t="shared" si="10"/>
        <v>-4265.2223181137961</v>
      </c>
      <c r="AS49" s="206">
        <f t="shared" si="10"/>
        <v>-1869.9008687257526</v>
      </c>
      <c r="AT49" s="206">
        <f t="shared" si="10"/>
        <v>-2174.9395883680968</v>
      </c>
      <c r="AU49" s="206">
        <f t="shared" si="10"/>
        <v>-2761.8775889459484</v>
      </c>
      <c r="AV49" s="206">
        <f t="shared" si="10"/>
        <v>-1509.7984445836878</v>
      </c>
      <c r="AW49" s="206">
        <f t="shared" si="10"/>
        <v>-1990.0782184410148</v>
      </c>
      <c r="AX49" s="206">
        <f t="shared" si="10"/>
        <v>-3151.7863905559798</v>
      </c>
      <c r="AY49" s="206">
        <f t="shared" si="10"/>
        <v>-2557.3702021581912</v>
      </c>
      <c r="AZ49" s="206">
        <f t="shared" si="10"/>
        <v>-1921.8229573953313</v>
      </c>
      <c r="BA49" s="206">
        <f t="shared" si="10"/>
        <v>-2239.0986529690681</v>
      </c>
      <c r="BB49" s="206">
        <f t="shared" si="10"/>
        <v>-2608.3713838532135</v>
      </c>
      <c r="BC49" s="206">
        <f t="shared" si="10"/>
        <v>-3740.4987569828108</v>
      </c>
      <c r="BD49" s="206">
        <f t="shared" si="10"/>
        <v>-2759.7895754267847</v>
      </c>
      <c r="BE49" s="206">
        <f t="shared" si="10"/>
        <v>-3539.1801474861409</v>
      </c>
      <c r="BF49" s="206">
        <f t="shared" si="10"/>
        <v>-3129.3382890766293</v>
      </c>
      <c r="BG49" s="206">
        <f t="shared" si="10"/>
        <v>-4230.6862858129489</v>
      </c>
      <c r="BH49" s="206">
        <f t="shared" si="10"/>
        <v>-2402.1853081170407</v>
      </c>
      <c r="BI49" s="206">
        <f t="shared" si="10"/>
        <v>-4155.852577033238</v>
      </c>
      <c r="BJ49" s="206">
        <f t="shared" si="10"/>
        <v>-6008.3921341420655</v>
      </c>
    </row>
    <row r="50" spans="2:64" x14ac:dyDescent="0.2">
      <c r="B50" s="203" t="s">
        <v>206</v>
      </c>
      <c r="C50" s="207">
        <f>SUM(C44:C49)</f>
        <v>294131.66827754065</v>
      </c>
      <c r="D50" s="207">
        <f>SUM(D44:D49)</f>
        <v>294051.45613781718</v>
      </c>
      <c r="E50" s="207">
        <f t="shared" ref="E50:BJ50" si="11">SUM(E44:E49)</f>
        <v>291327.47884163371</v>
      </c>
      <c r="F50" s="207">
        <f t="shared" si="11"/>
        <v>291116.4427784505</v>
      </c>
      <c r="G50" s="207">
        <f t="shared" si="11"/>
        <v>287466.62373866781</v>
      </c>
      <c r="H50" s="207">
        <f t="shared" si="11"/>
        <v>287702.39427137759</v>
      </c>
      <c r="I50" s="207">
        <f t="shared" si="11"/>
        <v>283756.25152770663</v>
      </c>
      <c r="J50" s="207">
        <f t="shared" si="11"/>
        <v>291383.10195719835</v>
      </c>
      <c r="K50" s="207">
        <f t="shared" si="11"/>
        <v>298154.69127465086</v>
      </c>
      <c r="L50" s="207">
        <f t="shared" si="11"/>
        <v>295409.88932793948</v>
      </c>
      <c r="M50" s="207">
        <f t="shared" si="11"/>
        <v>295701.14869594411</v>
      </c>
      <c r="N50" s="207">
        <f t="shared" si="11"/>
        <v>292272.58615077694</v>
      </c>
      <c r="O50" s="207">
        <f t="shared" si="11"/>
        <v>292355.83071136946</v>
      </c>
      <c r="P50" s="207">
        <f t="shared" si="11"/>
        <v>294538.9698773413</v>
      </c>
      <c r="Q50" s="207">
        <f t="shared" si="11"/>
        <v>302662.69712193316</v>
      </c>
      <c r="R50" s="207">
        <f t="shared" si="11"/>
        <v>318408.77071644412</v>
      </c>
      <c r="S50" s="207">
        <f t="shared" si="11"/>
        <v>337234.74402687658</v>
      </c>
      <c r="T50" s="207">
        <f t="shared" si="11"/>
        <v>350273.43489709555</v>
      </c>
      <c r="U50" s="207">
        <f t="shared" si="11"/>
        <v>362890.35656442941</v>
      </c>
      <c r="V50" s="207">
        <f t="shared" si="11"/>
        <v>364436.2282357529</v>
      </c>
      <c r="W50" s="207">
        <f t="shared" si="11"/>
        <v>379111.88103287137</v>
      </c>
      <c r="X50" s="207">
        <f t="shared" si="11"/>
        <v>384648.93795916537</v>
      </c>
      <c r="Y50" s="207">
        <f t="shared" si="11"/>
        <v>392916.00827291573</v>
      </c>
      <c r="Z50" s="207">
        <f t="shared" si="11"/>
        <v>416910.71137980669</v>
      </c>
      <c r="AA50" s="207">
        <f t="shared" si="11"/>
        <v>423067.59907235653</v>
      </c>
      <c r="AB50" s="207">
        <f t="shared" si="11"/>
        <v>429375.08075035765</v>
      </c>
      <c r="AC50" s="207">
        <f t="shared" si="11"/>
        <v>446877.23306584486</v>
      </c>
      <c r="AD50" s="207">
        <f t="shared" si="11"/>
        <v>465300.48175150296</v>
      </c>
      <c r="AE50" s="207">
        <f t="shared" si="11"/>
        <v>481086.47801046964</v>
      </c>
      <c r="AF50" s="207">
        <f t="shared" si="11"/>
        <v>502775.01879079465</v>
      </c>
      <c r="AG50" s="207">
        <f t="shared" si="11"/>
        <v>521450.73840741155</v>
      </c>
      <c r="AH50" s="207">
        <f t="shared" si="11"/>
        <v>578409.48509695963</v>
      </c>
      <c r="AI50" s="207">
        <f t="shared" si="11"/>
        <v>597228.04171175777</v>
      </c>
      <c r="AJ50" s="207">
        <f t="shared" si="11"/>
        <v>614627.91705300822</v>
      </c>
      <c r="AK50" s="207">
        <f t="shared" si="11"/>
        <v>637796.86924764013</v>
      </c>
      <c r="AL50" s="207">
        <f t="shared" si="11"/>
        <v>675773.70610985695</v>
      </c>
      <c r="AM50" s="207">
        <f t="shared" si="11"/>
        <v>695202.04702150659</v>
      </c>
      <c r="AN50" s="207">
        <f t="shared" si="11"/>
        <v>718044.03947353701</v>
      </c>
      <c r="AO50" s="207">
        <f t="shared" si="11"/>
        <v>750961.4258278826</v>
      </c>
      <c r="AP50" s="207">
        <f t="shared" si="11"/>
        <v>778103.30647545075</v>
      </c>
      <c r="AQ50" s="207">
        <f t="shared" si="11"/>
        <v>809496.44830808335</v>
      </c>
      <c r="AR50" s="207">
        <f t="shared" si="11"/>
        <v>831646.0632227587</v>
      </c>
      <c r="AS50" s="207">
        <f t="shared" si="11"/>
        <v>852296.53683876654</v>
      </c>
      <c r="AT50" s="207">
        <f t="shared" si="11"/>
        <v>881160.4794470662</v>
      </c>
      <c r="AU50" s="207">
        <f t="shared" si="11"/>
        <v>913011.46083231166</v>
      </c>
      <c r="AV50" s="207">
        <f t="shared" si="11"/>
        <v>932872.98870915337</v>
      </c>
      <c r="AW50" s="207">
        <f t="shared" si="11"/>
        <v>954773.56639543315</v>
      </c>
      <c r="AX50" s="207">
        <f t="shared" si="11"/>
        <v>1010574.319347225</v>
      </c>
      <c r="AY50" s="207">
        <f t="shared" si="11"/>
        <v>1030982.6264572518</v>
      </c>
      <c r="AZ50" s="207">
        <f t="shared" si="11"/>
        <v>1061713.1616972296</v>
      </c>
      <c r="BA50" s="207">
        <f t="shared" si="11"/>
        <v>1130681.0612226077</v>
      </c>
      <c r="BB50" s="207">
        <f t="shared" si="11"/>
        <v>1127530.3415009086</v>
      </c>
      <c r="BC50" s="207">
        <f t="shared" si="11"/>
        <v>1148965.1735933754</v>
      </c>
      <c r="BD50" s="207">
        <f t="shared" si="11"/>
        <v>1192529.7342698888</v>
      </c>
      <c r="BE50" s="207">
        <f t="shared" si="11"/>
        <v>1213450.9913955443</v>
      </c>
      <c r="BF50" s="207">
        <f t="shared" si="11"/>
        <v>1231671.7270939192</v>
      </c>
      <c r="BG50" s="207">
        <f t="shared" si="11"/>
        <v>1272767.0716275098</v>
      </c>
      <c r="BH50" s="207">
        <f t="shared" si="11"/>
        <v>1283999.7202892832</v>
      </c>
      <c r="BI50" s="207">
        <f t="shared" si="11"/>
        <v>1301421.7116226535</v>
      </c>
      <c r="BJ50" s="207">
        <f t="shared" si="11"/>
        <v>1388051.8577176663</v>
      </c>
      <c r="BL50" s="208"/>
    </row>
    <row r="51" spans="2:64" x14ac:dyDescent="0.2">
      <c r="B51" s="201"/>
      <c r="Q51" s="205"/>
      <c r="T51" s="205"/>
      <c r="W51" s="205"/>
      <c r="Z51" s="205"/>
      <c r="AI51" s="202"/>
    </row>
    <row r="52" spans="2:64" x14ac:dyDescent="0.2">
      <c r="B52" s="201"/>
    </row>
    <row r="53" spans="2:64" x14ac:dyDescent="0.2">
      <c r="B53" s="200" t="s">
        <v>216</v>
      </c>
      <c r="C53" s="176">
        <v>44197</v>
      </c>
      <c r="D53" s="176">
        <f>EDATE(C53,1)</f>
        <v>44228</v>
      </c>
      <c r="E53" s="176">
        <f t="shared" ref="E53:BJ53" si="12">EDATE(D53,1)</f>
        <v>44256</v>
      </c>
      <c r="F53" s="176">
        <f t="shared" si="12"/>
        <v>44287</v>
      </c>
      <c r="G53" s="176">
        <f t="shared" si="12"/>
        <v>44317</v>
      </c>
      <c r="H53" s="176">
        <f t="shared" si="12"/>
        <v>44348</v>
      </c>
      <c r="I53" s="176">
        <f t="shared" si="12"/>
        <v>44378</v>
      </c>
      <c r="J53" s="176">
        <f t="shared" si="12"/>
        <v>44409</v>
      </c>
      <c r="K53" s="176">
        <f t="shared" si="12"/>
        <v>44440</v>
      </c>
      <c r="L53" s="176">
        <f t="shared" si="12"/>
        <v>44470</v>
      </c>
      <c r="M53" s="176">
        <f t="shared" si="12"/>
        <v>44501</v>
      </c>
      <c r="N53" s="176">
        <f t="shared" si="12"/>
        <v>44531</v>
      </c>
      <c r="O53" s="176">
        <f t="shared" si="12"/>
        <v>44562</v>
      </c>
      <c r="P53" s="176">
        <f t="shared" si="12"/>
        <v>44593</v>
      </c>
      <c r="Q53" s="176">
        <f t="shared" si="12"/>
        <v>44621</v>
      </c>
      <c r="R53" s="176">
        <f t="shared" si="12"/>
        <v>44652</v>
      </c>
      <c r="S53" s="176">
        <f t="shared" si="12"/>
        <v>44682</v>
      </c>
      <c r="T53" s="176">
        <f t="shared" si="12"/>
        <v>44713</v>
      </c>
      <c r="U53" s="176">
        <f t="shared" si="12"/>
        <v>44743</v>
      </c>
      <c r="V53" s="176">
        <f t="shared" si="12"/>
        <v>44774</v>
      </c>
      <c r="W53" s="176">
        <f t="shared" si="12"/>
        <v>44805</v>
      </c>
      <c r="X53" s="176">
        <f t="shared" si="12"/>
        <v>44835</v>
      </c>
      <c r="Y53" s="176">
        <f t="shared" si="12"/>
        <v>44866</v>
      </c>
      <c r="Z53" s="176">
        <f t="shared" si="12"/>
        <v>44896</v>
      </c>
      <c r="AA53" s="176">
        <f t="shared" si="12"/>
        <v>44927</v>
      </c>
      <c r="AB53" s="176">
        <f t="shared" si="12"/>
        <v>44958</v>
      </c>
      <c r="AC53" s="176">
        <f t="shared" si="12"/>
        <v>44986</v>
      </c>
      <c r="AD53" s="176">
        <f t="shared" si="12"/>
        <v>45017</v>
      </c>
      <c r="AE53" s="176">
        <f t="shared" si="12"/>
        <v>45047</v>
      </c>
      <c r="AF53" s="176">
        <f t="shared" si="12"/>
        <v>45078</v>
      </c>
      <c r="AG53" s="176">
        <f t="shared" si="12"/>
        <v>45108</v>
      </c>
      <c r="AH53" s="176">
        <f t="shared" si="12"/>
        <v>45139</v>
      </c>
      <c r="AI53" s="176">
        <f t="shared" si="12"/>
        <v>45170</v>
      </c>
      <c r="AJ53" s="176">
        <f t="shared" si="12"/>
        <v>45200</v>
      </c>
      <c r="AK53" s="176">
        <f t="shared" si="12"/>
        <v>45231</v>
      </c>
      <c r="AL53" s="176">
        <f t="shared" si="12"/>
        <v>45261</v>
      </c>
      <c r="AM53" s="176">
        <f t="shared" si="12"/>
        <v>45292</v>
      </c>
      <c r="AN53" s="176">
        <f t="shared" si="12"/>
        <v>45323</v>
      </c>
      <c r="AO53" s="176">
        <f t="shared" si="12"/>
        <v>45352</v>
      </c>
      <c r="AP53" s="176">
        <f t="shared" si="12"/>
        <v>45383</v>
      </c>
      <c r="AQ53" s="176">
        <f t="shared" si="12"/>
        <v>45413</v>
      </c>
      <c r="AR53" s="176">
        <f t="shared" si="12"/>
        <v>45444</v>
      </c>
      <c r="AS53" s="176">
        <f t="shared" si="12"/>
        <v>45474</v>
      </c>
      <c r="AT53" s="176">
        <f t="shared" si="12"/>
        <v>45505</v>
      </c>
      <c r="AU53" s="176">
        <f t="shared" si="12"/>
        <v>45536</v>
      </c>
      <c r="AV53" s="176">
        <f t="shared" si="12"/>
        <v>45566</v>
      </c>
      <c r="AW53" s="176">
        <f t="shared" si="12"/>
        <v>45597</v>
      </c>
      <c r="AX53" s="176">
        <f t="shared" si="12"/>
        <v>45627</v>
      </c>
      <c r="AY53" s="176">
        <f t="shared" si="12"/>
        <v>45658</v>
      </c>
      <c r="AZ53" s="176">
        <f t="shared" si="12"/>
        <v>45689</v>
      </c>
      <c r="BA53" s="176">
        <f t="shared" si="12"/>
        <v>45717</v>
      </c>
      <c r="BB53" s="176">
        <f t="shared" si="12"/>
        <v>45748</v>
      </c>
      <c r="BC53" s="176">
        <f t="shared" si="12"/>
        <v>45778</v>
      </c>
      <c r="BD53" s="176">
        <f t="shared" si="12"/>
        <v>45809</v>
      </c>
      <c r="BE53" s="176">
        <f t="shared" si="12"/>
        <v>45839</v>
      </c>
      <c r="BF53" s="176">
        <f t="shared" si="12"/>
        <v>45870</v>
      </c>
      <c r="BG53" s="176">
        <f t="shared" si="12"/>
        <v>45901</v>
      </c>
      <c r="BH53" s="176">
        <f t="shared" si="12"/>
        <v>45931</v>
      </c>
      <c r="BI53" s="176">
        <f t="shared" si="12"/>
        <v>45962</v>
      </c>
      <c r="BJ53" s="176">
        <f t="shared" si="12"/>
        <v>45992</v>
      </c>
    </row>
    <row r="54" spans="2:64" x14ac:dyDescent="0.2">
      <c r="B54" s="201" t="s">
        <v>208</v>
      </c>
      <c r="C54" s="206">
        <f>C16+C35</f>
        <v>25</v>
      </c>
      <c r="D54" s="206">
        <f>C58</f>
        <v>8886</v>
      </c>
      <c r="E54" s="206">
        <f t="shared" ref="E54:BJ54" si="13">D58</f>
        <v>8876</v>
      </c>
      <c r="F54" s="206">
        <f t="shared" si="13"/>
        <v>8903</v>
      </c>
      <c r="G54" s="206">
        <f t="shared" si="13"/>
        <v>8913</v>
      </c>
      <c r="H54" s="206">
        <f t="shared" si="13"/>
        <v>8897</v>
      </c>
      <c r="I54" s="206">
        <f t="shared" si="13"/>
        <v>8977</v>
      </c>
      <c r="J54" s="206">
        <f t="shared" si="13"/>
        <v>8978</v>
      </c>
      <c r="K54" s="206">
        <f t="shared" si="13"/>
        <v>9079</v>
      </c>
      <c r="L54" s="206">
        <f t="shared" si="13"/>
        <v>9254</v>
      </c>
      <c r="M54" s="206">
        <f t="shared" si="13"/>
        <v>9338</v>
      </c>
      <c r="N54" s="206">
        <f t="shared" si="13"/>
        <v>9473</v>
      </c>
      <c r="O54" s="206">
        <f t="shared" si="13"/>
        <v>9604</v>
      </c>
      <c r="P54" s="206">
        <f t="shared" si="13"/>
        <v>9654</v>
      </c>
      <c r="Q54" s="206">
        <f t="shared" si="13"/>
        <v>9710</v>
      </c>
      <c r="R54" s="206">
        <f t="shared" si="13"/>
        <v>9825</v>
      </c>
      <c r="S54" s="206">
        <f t="shared" si="13"/>
        <v>9931</v>
      </c>
      <c r="T54" s="206">
        <f t="shared" si="13"/>
        <v>10094</v>
      </c>
      <c r="U54" s="206">
        <f t="shared" si="13"/>
        <v>10242</v>
      </c>
      <c r="V54" s="206">
        <f t="shared" si="13"/>
        <v>10237</v>
      </c>
      <c r="W54" s="206">
        <f t="shared" si="13"/>
        <v>10343</v>
      </c>
      <c r="X54" s="206">
        <f t="shared" si="13"/>
        <v>10420</v>
      </c>
      <c r="Y54" s="206">
        <f t="shared" si="13"/>
        <v>10459</v>
      </c>
      <c r="Z54" s="206">
        <f t="shared" si="13"/>
        <v>10516</v>
      </c>
      <c r="AA54" s="206">
        <f t="shared" si="13"/>
        <v>10605</v>
      </c>
      <c r="AB54" s="206">
        <f t="shared" si="13"/>
        <v>10721</v>
      </c>
      <c r="AC54" s="206">
        <f t="shared" si="13"/>
        <v>10773</v>
      </c>
      <c r="AD54" s="206">
        <f t="shared" si="13"/>
        <v>10857</v>
      </c>
      <c r="AE54" s="206">
        <f t="shared" si="13"/>
        <v>10894</v>
      </c>
      <c r="AF54" s="206">
        <f t="shared" si="13"/>
        <v>10978</v>
      </c>
      <c r="AG54" s="206">
        <f t="shared" si="13"/>
        <v>11018</v>
      </c>
      <c r="AH54" s="206">
        <f t="shared" si="13"/>
        <v>11070</v>
      </c>
      <c r="AI54" s="206">
        <f t="shared" si="13"/>
        <v>11158</v>
      </c>
      <c r="AJ54" s="206">
        <f t="shared" si="13"/>
        <v>11249</v>
      </c>
      <c r="AK54" s="206">
        <f t="shared" si="13"/>
        <v>11290</v>
      </c>
      <c r="AL54" s="206">
        <f t="shared" si="13"/>
        <v>11404</v>
      </c>
      <c r="AM54" s="206">
        <f t="shared" si="13"/>
        <v>11462</v>
      </c>
      <c r="AN54" s="206">
        <f t="shared" si="13"/>
        <v>11545</v>
      </c>
      <c r="AO54" s="206">
        <f t="shared" si="13"/>
        <v>11687</v>
      </c>
      <c r="AP54" s="206">
        <f t="shared" si="13"/>
        <v>11795</v>
      </c>
      <c r="AQ54" s="206">
        <f t="shared" si="13"/>
        <v>11900</v>
      </c>
      <c r="AR54" s="206">
        <f t="shared" si="13"/>
        <v>12000</v>
      </c>
      <c r="AS54" s="206">
        <f t="shared" si="13"/>
        <v>12015</v>
      </c>
      <c r="AT54" s="206">
        <f t="shared" si="13"/>
        <v>12103</v>
      </c>
      <c r="AU54" s="206">
        <f t="shared" si="13"/>
        <v>12170</v>
      </c>
      <c r="AV54" s="206">
        <f t="shared" si="13"/>
        <v>12070</v>
      </c>
      <c r="AW54" s="206">
        <f t="shared" si="13"/>
        <v>12165</v>
      </c>
      <c r="AX54" s="206">
        <f t="shared" si="13"/>
        <v>12089</v>
      </c>
      <c r="AY54" s="206">
        <f t="shared" si="13"/>
        <v>12072</v>
      </c>
      <c r="AZ54" s="206">
        <f t="shared" si="13"/>
        <v>12082</v>
      </c>
      <c r="BA54" s="206">
        <f t="shared" si="13"/>
        <v>12047</v>
      </c>
      <c r="BB54" s="206">
        <f t="shared" si="13"/>
        <v>12038</v>
      </c>
      <c r="BC54" s="206">
        <f t="shared" si="13"/>
        <v>12078</v>
      </c>
      <c r="BD54" s="206">
        <f t="shared" si="13"/>
        <v>12123</v>
      </c>
      <c r="BE54" s="206">
        <f t="shared" si="13"/>
        <v>12140</v>
      </c>
      <c r="BF54" s="206">
        <f t="shared" si="13"/>
        <v>12143</v>
      </c>
      <c r="BG54" s="206">
        <f t="shared" si="13"/>
        <v>12125</v>
      </c>
      <c r="BH54" s="206">
        <f t="shared" si="13"/>
        <v>12217</v>
      </c>
      <c r="BI54" s="206">
        <f t="shared" si="13"/>
        <v>12193</v>
      </c>
      <c r="BJ54" s="206">
        <f t="shared" si="13"/>
        <v>12206</v>
      </c>
    </row>
    <row r="55" spans="2:64" x14ac:dyDescent="0.2">
      <c r="B55" s="201" t="s">
        <v>209</v>
      </c>
      <c r="C55" s="206">
        <f>C17+C36</f>
        <v>8861</v>
      </c>
      <c r="D55" s="206">
        <f t="shared" ref="D55:BJ57" si="14">D17+D36</f>
        <v>216</v>
      </c>
      <c r="E55" s="206">
        <f t="shared" si="14"/>
        <v>210</v>
      </c>
      <c r="F55" s="206">
        <f t="shared" si="14"/>
        <v>178</v>
      </c>
      <c r="G55" s="206">
        <f t="shared" si="14"/>
        <v>124</v>
      </c>
      <c r="H55" s="206">
        <f t="shared" si="14"/>
        <v>233</v>
      </c>
      <c r="I55" s="206">
        <f t="shared" si="14"/>
        <v>195</v>
      </c>
      <c r="J55" s="206">
        <f t="shared" si="14"/>
        <v>236</v>
      </c>
      <c r="K55" s="206">
        <f t="shared" si="14"/>
        <v>301</v>
      </c>
      <c r="L55" s="206">
        <f t="shared" si="14"/>
        <v>242</v>
      </c>
      <c r="M55" s="206">
        <f t="shared" si="14"/>
        <v>274</v>
      </c>
      <c r="N55" s="206">
        <f t="shared" si="14"/>
        <v>282</v>
      </c>
      <c r="O55" s="206">
        <f t="shared" si="14"/>
        <v>185</v>
      </c>
      <c r="P55" s="206">
        <f t="shared" si="14"/>
        <v>203</v>
      </c>
      <c r="Q55" s="206">
        <f t="shared" si="14"/>
        <v>224</v>
      </c>
      <c r="R55" s="206">
        <f t="shared" si="14"/>
        <v>169</v>
      </c>
      <c r="S55" s="206">
        <f t="shared" si="14"/>
        <v>229</v>
      </c>
      <c r="T55" s="206">
        <f t="shared" si="14"/>
        <v>254</v>
      </c>
      <c r="U55" s="206">
        <f t="shared" si="14"/>
        <v>139</v>
      </c>
      <c r="V55" s="206">
        <f t="shared" si="14"/>
        <v>193</v>
      </c>
      <c r="W55" s="206">
        <f t="shared" si="14"/>
        <v>216</v>
      </c>
      <c r="X55" s="206">
        <f t="shared" si="14"/>
        <v>173</v>
      </c>
      <c r="Y55" s="206">
        <f t="shared" si="14"/>
        <v>178</v>
      </c>
      <c r="Z55" s="206">
        <f t="shared" si="14"/>
        <v>169</v>
      </c>
      <c r="AA55" s="206">
        <f t="shared" si="14"/>
        <v>233</v>
      </c>
      <c r="AB55" s="206">
        <f t="shared" si="14"/>
        <v>177</v>
      </c>
      <c r="AC55" s="206">
        <f t="shared" si="14"/>
        <v>210</v>
      </c>
      <c r="AD55" s="206">
        <f t="shared" si="14"/>
        <v>144</v>
      </c>
      <c r="AE55" s="206">
        <f t="shared" si="14"/>
        <v>181</v>
      </c>
      <c r="AF55" s="206">
        <f t="shared" si="14"/>
        <v>171</v>
      </c>
      <c r="AG55" s="206">
        <f t="shared" si="14"/>
        <v>178</v>
      </c>
      <c r="AH55" s="206">
        <f t="shared" si="14"/>
        <v>222</v>
      </c>
      <c r="AI55" s="206">
        <f t="shared" si="14"/>
        <v>220</v>
      </c>
      <c r="AJ55" s="206">
        <f t="shared" si="14"/>
        <v>175</v>
      </c>
      <c r="AK55" s="206">
        <f t="shared" si="14"/>
        <v>234</v>
      </c>
      <c r="AL55" s="206">
        <f t="shared" si="14"/>
        <v>206</v>
      </c>
      <c r="AM55" s="206">
        <f t="shared" si="14"/>
        <v>227</v>
      </c>
      <c r="AN55" s="206">
        <f t="shared" si="14"/>
        <v>244</v>
      </c>
      <c r="AO55" s="206">
        <f t="shared" si="14"/>
        <v>221</v>
      </c>
      <c r="AP55" s="206">
        <f t="shared" si="14"/>
        <v>196</v>
      </c>
      <c r="AQ55" s="206">
        <f t="shared" si="14"/>
        <v>233</v>
      </c>
      <c r="AR55" s="206">
        <f t="shared" si="14"/>
        <v>192</v>
      </c>
      <c r="AS55" s="206">
        <f t="shared" si="14"/>
        <v>220</v>
      </c>
      <c r="AT55" s="206">
        <f t="shared" si="14"/>
        <v>231</v>
      </c>
      <c r="AU55" s="206">
        <f t="shared" si="14"/>
        <v>231</v>
      </c>
      <c r="AV55" s="206">
        <f t="shared" si="14"/>
        <v>263</v>
      </c>
      <c r="AW55" s="206">
        <f t="shared" si="14"/>
        <v>222</v>
      </c>
      <c r="AX55" s="206">
        <f t="shared" si="14"/>
        <v>267</v>
      </c>
      <c r="AY55" s="206">
        <f t="shared" si="14"/>
        <v>237</v>
      </c>
      <c r="AZ55" s="206">
        <f t="shared" si="14"/>
        <v>163</v>
      </c>
      <c r="BA55" s="206">
        <f t="shared" si="14"/>
        <v>232</v>
      </c>
      <c r="BB55" s="206">
        <f t="shared" si="14"/>
        <v>203</v>
      </c>
      <c r="BC55" s="206">
        <f t="shared" si="14"/>
        <v>250</v>
      </c>
      <c r="BD55" s="206">
        <f t="shared" si="14"/>
        <v>238</v>
      </c>
      <c r="BE55" s="206">
        <f t="shared" si="14"/>
        <v>222</v>
      </c>
      <c r="BF55" s="206">
        <f t="shared" si="14"/>
        <v>258</v>
      </c>
      <c r="BG55" s="206">
        <f t="shared" si="14"/>
        <v>279</v>
      </c>
      <c r="BH55" s="206">
        <f t="shared" si="14"/>
        <v>221</v>
      </c>
      <c r="BI55" s="206">
        <f t="shared" si="14"/>
        <v>266</v>
      </c>
      <c r="BJ55" s="206">
        <f t="shared" si="14"/>
        <v>241</v>
      </c>
    </row>
    <row r="56" spans="2:64" x14ac:dyDescent="0.2">
      <c r="B56" s="201" t="s">
        <v>210</v>
      </c>
      <c r="C56" s="206">
        <f>C18+C37</f>
        <v>0</v>
      </c>
      <c r="D56" s="206">
        <f t="shared" si="14"/>
        <v>-64</v>
      </c>
      <c r="E56" s="206">
        <f t="shared" si="14"/>
        <v>-39</v>
      </c>
      <c r="F56" s="206">
        <f t="shared" si="14"/>
        <v>-32</v>
      </c>
      <c r="G56" s="206">
        <f t="shared" si="14"/>
        <v>-21</v>
      </c>
      <c r="H56" s="206">
        <f t="shared" si="14"/>
        <v>-36</v>
      </c>
      <c r="I56" s="206">
        <f t="shared" si="14"/>
        <v>-29</v>
      </c>
      <c r="J56" s="206">
        <f t="shared" si="14"/>
        <v>-14</v>
      </c>
      <c r="K56" s="206">
        <f t="shared" si="14"/>
        <v>7</v>
      </c>
      <c r="L56" s="206">
        <f t="shared" si="14"/>
        <v>-30</v>
      </c>
      <c r="M56" s="206">
        <f t="shared" si="14"/>
        <v>-8</v>
      </c>
      <c r="N56" s="206">
        <f t="shared" si="14"/>
        <v>-28</v>
      </c>
      <c r="O56" s="206">
        <f t="shared" si="14"/>
        <v>-26</v>
      </c>
      <c r="P56" s="206">
        <f t="shared" si="14"/>
        <v>-21</v>
      </c>
      <c r="Q56" s="206">
        <f t="shared" si="14"/>
        <v>-6</v>
      </c>
      <c r="R56" s="206">
        <f t="shared" si="14"/>
        <v>8</v>
      </c>
      <c r="S56" s="206">
        <f t="shared" si="14"/>
        <v>15</v>
      </c>
      <c r="T56" s="206">
        <f t="shared" si="14"/>
        <v>-9</v>
      </c>
      <c r="U56" s="206">
        <f t="shared" si="14"/>
        <v>-12</v>
      </c>
      <c r="V56" s="206">
        <f t="shared" si="14"/>
        <v>17</v>
      </c>
      <c r="W56" s="206">
        <f t="shared" si="14"/>
        <v>-3</v>
      </c>
      <c r="X56" s="206">
        <f t="shared" si="14"/>
        <v>9</v>
      </c>
      <c r="Y56" s="206">
        <f t="shared" si="14"/>
        <v>-4</v>
      </c>
      <c r="Z56" s="206">
        <f t="shared" si="14"/>
        <v>-4</v>
      </c>
      <c r="AA56" s="206">
        <f t="shared" si="14"/>
        <v>-19</v>
      </c>
      <c r="AB56" s="206">
        <f t="shared" si="14"/>
        <v>-19</v>
      </c>
      <c r="AC56" s="206">
        <f t="shared" si="14"/>
        <v>-8</v>
      </c>
      <c r="AD56" s="206">
        <f t="shared" si="14"/>
        <v>-14</v>
      </c>
      <c r="AE56" s="206">
        <f t="shared" si="14"/>
        <v>-5</v>
      </c>
      <c r="AF56" s="206">
        <f t="shared" si="14"/>
        <v>-25</v>
      </c>
      <c r="AG56" s="206">
        <f t="shared" si="14"/>
        <v>-9</v>
      </c>
      <c r="AH56" s="206">
        <f t="shared" si="14"/>
        <v>-6</v>
      </c>
      <c r="AI56" s="206">
        <f t="shared" si="14"/>
        <v>-5</v>
      </c>
      <c r="AJ56" s="206">
        <f t="shared" si="14"/>
        <v>-24</v>
      </c>
      <c r="AK56" s="206">
        <f t="shared" si="14"/>
        <v>-4</v>
      </c>
      <c r="AL56" s="206">
        <f t="shared" si="14"/>
        <v>17</v>
      </c>
      <c r="AM56" s="206">
        <f t="shared" si="14"/>
        <v>-15</v>
      </c>
      <c r="AN56" s="206">
        <f t="shared" si="14"/>
        <v>27</v>
      </c>
      <c r="AO56" s="206">
        <f t="shared" si="14"/>
        <v>12</v>
      </c>
      <c r="AP56" s="206">
        <f t="shared" si="14"/>
        <v>36</v>
      </c>
      <c r="AQ56" s="206">
        <f t="shared" si="14"/>
        <v>12</v>
      </c>
      <c r="AR56" s="206">
        <f t="shared" si="14"/>
        <v>11</v>
      </c>
      <c r="AS56" s="206">
        <f t="shared" si="14"/>
        <v>23</v>
      </c>
      <c r="AT56" s="206">
        <f t="shared" si="14"/>
        <v>26</v>
      </c>
      <c r="AU56" s="206">
        <f t="shared" si="14"/>
        <v>-28</v>
      </c>
      <c r="AV56" s="206">
        <f t="shared" si="14"/>
        <v>39</v>
      </c>
      <c r="AW56" s="206">
        <f t="shared" si="14"/>
        <v>-5</v>
      </c>
      <c r="AX56" s="206">
        <f t="shared" si="14"/>
        <v>13</v>
      </c>
      <c r="AY56" s="206">
        <f t="shared" si="14"/>
        <v>32</v>
      </c>
      <c r="AZ56" s="206">
        <f t="shared" si="14"/>
        <v>18</v>
      </c>
      <c r="BA56" s="206">
        <f t="shared" si="14"/>
        <v>7</v>
      </c>
      <c r="BB56" s="206">
        <f t="shared" si="14"/>
        <v>30</v>
      </c>
      <c r="BC56" s="206">
        <f t="shared" si="14"/>
        <v>16</v>
      </c>
      <c r="BD56" s="206">
        <f t="shared" si="14"/>
        <v>7</v>
      </c>
      <c r="BE56" s="206">
        <f t="shared" si="14"/>
        <v>22</v>
      </c>
      <c r="BF56" s="206">
        <f t="shared" si="14"/>
        <v>13</v>
      </c>
      <c r="BG56" s="206">
        <f t="shared" si="14"/>
        <v>44</v>
      </c>
      <c r="BH56" s="206">
        <f t="shared" si="14"/>
        <v>46</v>
      </c>
      <c r="BI56" s="206">
        <f t="shared" si="14"/>
        <v>58</v>
      </c>
      <c r="BJ56" s="206">
        <f t="shared" si="14"/>
        <v>53</v>
      </c>
    </row>
    <row r="57" spans="2:64" x14ac:dyDescent="0.2">
      <c r="B57" s="201" t="s">
        <v>211</v>
      </c>
      <c r="C57" s="206">
        <f>C19+C38</f>
        <v>0</v>
      </c>
      <c r="D57" s="206">
        <f t="shared" si="14"/>
        <v>-162</v>
      </c>
      <c r="E57" s="206">
        <f t="shared" si="14"/>
        <v>-144</v>
      </c>
      <c r="F57" s="206">
        <f t="shared" si="14"/>
        <v>-136</v>
      </c>
      <c r="G57" s="206">
        <f t="shared" si="14"/>
        <v>-119</v>
      </c>
      <c r="H57" s="206">
        <f t="shared" si="14"/>
        <v>-117</v>
      </c>
      <c r="I57" s="206">
        <f t="shared" si="14"/>
        <v>-165</v>
      </c>
      <c r="J57" s="206">
        <f t="shared" si="14"/>
        <v>-121</v>
      </c>
      <c r="K57" s="206">
        <f t="shared" si="14"/>
        <v>-133</v>
      </c>
      <c r="L57" s="206">
        <f t="shared" si="14"/>
        <v>-128</v>
      </c>
      <c r="M57" s="206">
        <f t="shared" si="14"/>
        <v>-131</v>
      </c>
      <c r="N57" s="206">
        <f t="shared" si="14"/>
        <v>-123</v>
      </c>
      <c r="O57" s="206">
        <f t="shared" si="14"/>
        <v>-109</v>
      </c>
      <c r="P57" s="206">
        <f t="shared" si="14"/>
        <v>-126</v>
      </c>
      <c r="Q57" s="206">
        <f t="shared" si="14"/>
        <v>-103</v>
      </c>
      <c r="R57" s="206">
        <f t="shared" si="14"/>
        <v>-71</v>
      </c>
      <c r="S57" s="206">
        <f t="shared" si="14"/>
        <v>-81</v>
      </c>
      <c r="T57" s="206">
        <f t="shared" si="14"/>
        <v>-97</v>
      </c>
      <c r="U57" s="206">
        <f t="shared" si="14"/>
        <v>-132</v>
      </c>
      <c r="V57" s="206">
        <f t="shared" si="14"/>
        <v>-104</v>
      </c>
      <c r="W57" s="206">
        <f t="shared" si="14"/>
        <v>-136</v>
      </c>
      <c r="X57" s="206">
        <f t="shared" si="14"/>
        <v>-143</v>
      </c>
      <c r="Y57" s="206">
        <f t="shared" si="14"/>
        <v>-117</v>
      </c>
      <c r="Z57" s="206">
        <f t="shared" si="14"/>
        <v>-76</v>
      </c>
      <c r="AA57" s="206">
        <f t="shared" si="14"/>
        <v>-98</v>
      </c>
      <c r="AB57" s="206">
        <f t="shared" si="14"/>
        <v>-106</v>
      </c>
      <c r="AC57" s="206">
        <f t="shared" si="14"/>
        <v>-118</v>
      </c>
      <c r="AD57" s="206">
        <f t="shared" si="14"/>
        <v>-93</v>
      </c>
      <c r="AE57" s="206">
        <f t="shared" si="14"/>
        <v>-92</v>
      </c>
      <c r="AF57" s="206">
        <f t="shared" si="14"/>
        <v>-106</v>
      </c>
      <c r="AG57" s="206">
        <f t="shared" si="14"/>
        <v>-117</v>
      </c>
      <c r="AH57" s="206">
        <f t="shared" si="14"/>
        <v>-128</v>
      </c>
      <c r="AI57" s="206">
        <f t="shared" si="14"/>
        <v>-124</v>
      </c>
      <c r="AJ57" s="206">
        <f t="shared" si="14"/>
        <v>-110</v>
      </c>
      <c r="AK57" s="206">
        <f t="shared" si="14"/>
        <v>-116</v>
      </c>
      <c r="AL57" s="206">
        <f t="shared" si="14"/>
        <v>-165</v>
      </c>
      <c r="AM57" s="206">
        <f t="shared" si="14"/>
        <v>-129</v>
      </c>
      <c r="AN57" s="206">
        <f t="shared" si="14"/>
        <v>-129</v>
      </c>
      <c r="AO57" s="206">
        <f t="shared" si="14"/>
        <v>-125</v>
      </c>
      <c r="AP57" s="206">
        <f t="shared" si="14"/>
        <v>-127</v>
      </c>
      <c r="AQ57" s="206">
        <f t="shared" si="14"/>
        <v>-145</v>
      </c>
      <c r="AR57" s="206">
        <f t="shared" si="14"/>
        <v>-188</v>
      </c>
      <c r="AS57" s="206">
        <f t="shared" si="14"/>
        <v>-155</v>
      </c>
      <c r="AT57" s="206">
        <f t="shared" si="14"/>
        <v>-190</v>
      </c>
      <c r="AU57" s="206">
        <f t="shared" si="14"/>
        <v>-303</v>
      </c>
      <c r="AV57" s="206">
        <f t="shared" si="14"/>
        <v>-207</v>
      </c>
      <c r="AW57" s="206">
        <f t="shared" si="14"/>
        <v>-293</v>
      </c>
      <c r="AX57" s="206">
        <f t="shared" si="14"/>
        <v>-297</v>
      </c>
      <c r="AY57" s="206">
        <f t="shared" si="14"/>
        <v>-259</v>
      </c>
      <c r="AZ57" s="206">
        <f t="shared" si="14"/>
        <v>-216</v>
      </c>
      <c r="BA57" s="206">
        <f t="shared" si="14"/>
        <v>-248</v>
      </c>
      <c r="BB57" s="206">
        <f t="shared" si="14"/>
        <v>-193</v>
      </c>
      <c r="BC57" s="206">
        <f t="shared" si="14"/>
        <v>-221</v>
      </c>
      <c r="BD57" s="206">
        <f t="shared" si="14"/>
        <v>-228</v>
      </c>
      <c r="BE57" s="206">
        <f t="shared" si="14"/>
        <v>-241</v>
      </c>
      <c r="BF57" s="206">
        <f t="shared" si="14"/>
        <v>-289</v>
      </c>
      <c r="BG57" s="206">
        <f t="shared" si="14"/>
        <v>-231</v>
      </c>
      <c r="BH57" s="206">
        <f t="shared" si="14"/>
        <v>-291</v>
      </c>
      <c r="BI57" s="206">
        <f t="shared" si="14"/>
        <v>-311</v>
      </c>
      <c r="BJ57" s="206">
        <f t="shared" si="14"/>
        <v>-293</v>
      </c>
    </row>
    <row r="58" spans="2:64" x14ac:dyDescent="0.2">
      <c r="B58" s="203" t="s">
        <v>212</v>
      </c>
      <c r="C58" s="207">
        <f>SUM(C54:C57)</f>
        <v>8886</v>
      </c>
      <c r="D58" s="207">
        <f t="shared" ref="D58:BJ58" si="15">SUM(D54:D57)</f>
        <v>8876</v>
      </c>
      <c r="E58" s="207">
        <f t="shared" si="15"/>
        <v>8903</v>
      </c>
      <c r="F58" s="207">
        <f t="shared" si="15"/>
        <v>8913</v>
      </c>
      <c r="G58" s="207">
        <f t="shared" si="15"/>
        <v>8897</v>
      </c>
      <c r="H58" s="207">
        <f t="shared" si="15"/>
        <v>8977</v>
      </c>
      <c r="I58" s="207">
        <f t="shared" si="15"/>
        <v>8978</v>
      </c>
      <c r="J58" s="207">
        <f t="shared" si="15"/>
        <v>9079</v>
      </c>
      <c r="K58" s="207">
        <f t="shared" si="15"/>
        <v>9254</v>
      </c>
      <c r="L58" s="207">
        <f t="shared" si="15"/>
        <v>9338</v>
      </c>
      <c r="M58" s="207">
        <f t="shared" si="15"/>
        <v>9473</v>
      </c>
      <c r="N58" s="207">
        <f t="shared" si="15"/>
        <v>9604</v>
      </c>
      <c r="O58" s="207">
        <f t="shared" si="15"/>
        <v>9654</v>
      </c>
      <c r="P58" s="207">
        <f t="shared" si="15"/>
        <v>9710</v>
      </c>
      <c r="Q58" s="207">
        <f t="shared" si="15"/>
        <v>9825</v>
      </c>
      <c r="R58" s="207">
        <f t="shared" si="15"/>
        <v>9931</v>
      </c>
      <c r="S58" s="207">
        <f t="shared" si="15"/>
        <v>10094</v>
      </c>
      <c r="T58" s="207">
        <f t="shared" si="15"/>
        <v>10242</v>
      </c>
      <c r="U58" s="207">
        <f t="shared" si="15"/>
        <v>10237</v>
      </c>
      <c r="V58" s="207">
        <f t="shared" si="15"/>
        <v>10343</v>
      </c>
      <c r="W58" s="207">
        <f t="shared" si="15"/>
        <v>10420</v>
      </c>
      <c r="X58" s="207">
        <f t="shared" si="15"/>
        <v>10459</v>
      </c>
      <c r="Y58" s="207">
        <f t="shared" si="15"/>
        <v>10516</v>
      </c>
      <c r="Z58" s="207">
        <f t="shared" si="15"/>
        <v>10605</v>
      </c>
      <c r="AA58" s="207">
        <f t="shared" si="15"/>
        <v>10721</v>
      </c>
      <c r="AB58" s="207">
        <f t="shared" si="15"/>
        <v>10773</v>
      </c>
      <c r="AC58" s="207">
        <f t="shared" si="15"/>
        <v>10857</v>
      </c>
      <c r="AD58" s="207">
        <f t="shared" si="15"/>
        <v>10894</v>
      </c>
      <c r="AE58" s="207">
        <f t="shared" si="15"/>
        <v>10978</v>
      </c>
      <c r="AF58" s="207">
        <f t="shared" si="15"/>
        <v>11018</v>
      </c>
      <c r="AG58" s="207">
        <f t="shared" si="15"/>
        <v>11070</v>
      </c>
      <c r="AH58" s="207">
        <f t="shared" si="15"/>
        <v>11158</v>
      </c>
      <c r="AI58" s="207">
        <f t="shared" si="15"/>
        <v>11249</v>
      </c>
      <c r="AJ58" s="207">
        <f t="shared" si="15"/>
        <v>11290</v>
      </c>
      <c r="AK58" s="207">
        <f t="shared" si="15"/>
        <v>11404</v>
      </c>
      <c r="AL58" s="207">
        <f t="shared" si="15"/>
        <v>11462</v>
      </c>
      <c r="AM58" s="207">
        <f t="shared" si="15"/>
        <v>11545</v>
      </c>
      <c r="AN58" s="207">
        <f t="shared" si="15"/>
        <v>11687</v>
      </c>
      <c r="AO58" s="207">
        <f t="shared" si="15"/>
        <v>11795</v>
      </c>
      <c r="AP58" s="207">
        <f t="shared" si="15"/>
        <v>11900</v>
      </c>
      <c r="AQ58" s="207">
        <f t="shared" si="15"/>
        <v>12000</v>
      </c>
      <c r="AR58" s="207">
        <f t="shared" si="15"/>
        <v>12015</v>
      </c>
      <c r="AS58" s="207">
        <f t="shared" si="15"/>
        <v>12103</v>
      </c>
      <c r="AT58" s="207">
        <f t="shared" si="15"/>
        <v>12170</v>
      </c>
      <c r="AU58" s="207">
        <f t="shared" si="15"/>
        <v>12070</v>
      </c>
      <c r="AV58" s="207">
        <f t="shared" si="15"/>
        <v>12165</v>
      </c>
      <c r="AW58" s="207">
        <f t="shared" si="15"/>
        <v>12089</v>
      </c>
      <c r="AX58" s="207">
        <f t="shared" si="15"/>
        <v>12072</v>
      </c>
      <c r="AY58" s="207">
        <f t="shared" si="15"/>
        <v>12082</v>
      </c>
      <c r="AZ58" s="207">
        <f t="shared" si="15"/>
        <v>12047</v>
      </c>
      <c r="BA58" s="207">
        <f t="shared" si="15"/>
        <v>12038</v>
      </c>
      <c r="BB58" s="207">
        <f t="shared" si="15"/>
        <v>12078</v>
      </c>
      <c r="BC58" s="207">
        <f t="shared" si="15"/>
        <v>12123</v>
      </c>
      <c r="BD58" s="207">
        <f t="shared" si="15"/>
        <v>12140</v>
      </c>
      <c r="BE58" s="207">
        <f t="shared" si="15"/>
        <v>12143</v>
      </c>
      <c r="BF58" s="207">
        <f t="shared" si="15"/>
        <v>12125</v>
      </c>
      <c r="BG58" s="207">
        <f t="shared" si="15"/>
        <v>12217</v>
      </c>
      <c r="BH58" s="207">
        <f t="shared" si="15"/>
        <v>12193</v>
      </c>
      <c r="BI58" s="207">
        <f t="shared" si="15"/>
        <v>12206</v>
      </c>
      <c r="BJ58" s="207">
        <f t="shared" si="15"/>
        <v>12207</v>
      </c>
    </row>
    <row r="61" spans="2:64" x14ac:dyDescent="0.2">
      <c r="B61" s="201" t="s">
        <v>217</v>
      </c>
      <c r="C61" s="202">
        <f>SUM(C8:C11)</f>
        <v>0</v>
      </c>
      <c r="D61" s="202">
        <f t="shared" ref="D61:BJ61" si="16">SUM(D8:D11)</f>
        <v>-4841.0899049736681</v>
      </c>
      <c r="E61" s="202">
        <f t="shared" si="16"/>
        <v>-7213.950927784741</v>
      </c>
      <c r="F61" s="202">
        <f t="shared" si="16"/>
        <v>-2535.748066953628</v>
      </c>
      <c r="G61" s="202">
        <f t="shared" si="16"/>
        <v>-5468.0630133647755</v>
      </c>
      <c r="H61" s="202">
        <f t="shared" si="16"/>
        <v>-1914.7239662748375</v>
      </c>
      <c r="I61" s="202">
        <f t="shared" si="16"/>
        <v>-6793.9900394355218</v>
      </c>
      <c r="J61" s="202">
        <f t="shared" si="16"/>
        <v>353.26805454783835</v>
      </c>
      <c r="K61" s="202">
        <f t="shared" si="16"/>
        <v>-6779.244569345723</v>
      </c>
      <c r="L61" s="202">
        <f t="shared" si="16"/>
        <v>-6480.2869106549215</v>
      </c>
      <c r="M61" s="202">
        <f t="shared" si="16"/>
        <v>-5813.0166269254469</v>
      </c>
      <c r="N61" s="202">
        <f t="shared" si="16"/>
        <v>-11807.404359165266</v>
      </c>
      <c r="O61" s="202">
        <f t="shared" si="16"/>
        <v>-3993.9065662702551</v>
      </c>
      <c r="P61" s="202">
        <f t="shared" si="16"/>
        <v>-3423.1617389486773</v>
      </c>
      <c r="Q61" s="202">
        <f t="shared" si="16"/>
        <v>-4611.4093435030472</v>
      </c>
      <c r="R61" s="202">
        <f t="shared" si="16"/>
        <v>-31.938333805674972</v>
      </c>
      <c r="S61" s="202">
        <f t="shared" si="16"/>
        <v>4153.2474304676043</v>
      </c>
      <c r="T61" s="202">
        <f t="shared" si="16"/>
        <v>-6583.3674127299846</v>
      </c>
      <c r="U61" s="202">
        <f t="shared" si="16"/>
        <v>2395.3035579489756</v>
      </c>
      <c r="V61" s="202">
        <f t="shared" si="16"/>
        <v>-4372.4972666856784</v>
      </c>
      <c r="W61" s="202">
        <f t="shared" si="16"/>
        <v>1595.9102252017835</v>
      </c>
      <c r="X61" s="202">
        <f t="shared" si="16"/>
        <v>391.13659226142818</v>
      </c>
      <c r="Y61" s="202">
        <f t="shared" si="16"/>
        <v>-4440.4327966924338</v>
      </c>
      <c r="Z61" s="202">
        <f t="shared" si="16"/>
        <v>6180.2402263940949</v>
      </c>
      <c r="AA61" s="202">
        <f t="shared" si="16"/>
        <v>67.028352154419736</v>
      </c>
      <c r="AB61" s="202">
        <f t="shared" si="16"/>
        <v>-8640.3298877064681</v>
      </c>
      <c r="AC61" s="202">
        <f t="shared" si="16"/>
        <v>6969.9757426273027</v>
      </c>
      <c r="AD61" s="202">
        <f t="shared" si="16"/>
        <v>5796.7126766094761</v>
      </c>
      <c r="AE61" s="202">
        <f t="shared" si="16"/>
        <v>2944.1387077751115</v>
      </c>
      <c r="AF61" s="202">
        <f t="shared" si="16"/>
        <v>3894.4371148950204</v>
      </c>
      <c r="AG61" s="202">
        <f t="shared" si="16"/>
        <v>6120.3588152054926</v>
      </c>
      <c r="AH61" s="202">
        <f t="shared" si="16"/>
        <v>3844.456510606562</v>
      </c>
      <c r="AI61" s="202">
        <f t="shared" si="16"/>
        <v>188.08235912012765</v>
      </c>
      <c r="AJ61" s="202">
        <f t="shared" si="16"/>
        <v>11662.448323838777</v>
      </c>
      <c r="AK61" s="202">
        <f t="shared" si="16"/>
        <v>11623.306400951378</v>
      </c>
      <c r="AL61" s="202">
        <f t="shared" si="16"/>
        <v>9088.450661808336</v>
      </c>
      <c r="AM61" s="202">
        <f t="shared" si="16"/>
        <v>9474.285257990261</v>
      </c>
      <c r="AN61" s="202">
        <f t="shared" si="16"/>
        <v>8474.2743713296804</v>
      </c>
      <c r="AO61" s="202">
        <f t="shared" si="16"/>
        <v>13021.132159560017</v>
      </c>
      <c r="AP61" s="202">
        <f t="shared" si="16"/>
        <v>16872.22987762294</v>
      </c>
      <c r="AQ61" s="202">
        <f t="shared" si="16"/>
        <v>10707.072865378484</v>
      </c>
      <c r="AR61" s="202">
        <f t="shared" si="16"/>
        <v>6766.3481764558874</v>
      </c>
      <c r="AS61" s="202">
        <f t="shared" si="16"/>
        <v>10140.573237755085</v>
      </c>
      <c r="AT61" s="202">
        <f t="shared" si="16"/>
        <v>20442.939890746202</v>
      </c>
      <c r="AU61" s="202">
        <f t="shared" si="16"/>
        <v>8160.4885520979069</v>
      </c>
      <c r="AV61" s="202">
        <f t="shared" si="16"/>
        <v>7608.7205710367671</v>
      </c>
      <c r="AW61" s="202">
        <f t="shared" si="16"/>
        <v>9650.9481578740597</v>
      </c>
      <c r="AX61" s="202">
        <f t="shared" si="16"/>
        <v>5400.3585607469449</v>
      </c>
      <c r="AY61" s="202">
        <f t="shared" si="16"/>
        <v>9162.312603518596</v>
      </c>
      <c r="AZ61" s="202">
        <f t="shared" si="16"/>
        <v>-2631.2035850683314</v>
      </c>
      <c r="BA61" s="202">
        <f t="shared" si="16"/>
        <v>8772.0181060336054</v>
      </c>
      <c r="BB61" s="202">
        <f t="shared" si="16"/>
        <v>-6955.9534846862543</v>
      </c>
      <c r="BC61" s="202">
        <f t="shared" si="16"/>
        <v>5345.4647002164929</v>
      </c>
      <c r="BD61" s="202">
        <f t="shared" si="16"/>
        <v>11028.937957684297</v>
      </c>
      <c r="BE61" s="202">
        <f t="shared" si="16"/>
        <v>-3352.2942516388835</v>
      </c>
      <c r="BF61" s="202">
        <f t="shared" si="16"/>
        <v>-570.71067924776571</v>
      </c>
      <c r="BG61" s="202">
        <f t="shared" si="16"/>
        <v>3093.0650588475237</v>
      </c>
      <c r="BH61" s="202">
        <f t="shared" si="16"/>
        <v>-7710.5043832286065</v>
      </c>
      <c r="BI61" s="202">
        <f t="shared" si="16"/>
        <v>-7078.8384583737961</v>
      </c>
      <c r="BJ61" s="202">
        <f t="shared" si="16"/>
        <v>14442.684947890502</v>
      </c>
    </row>
    <row r="62" spans="2:64" x14ac:dyDescent="0.2">
      <c r="B62" s="201" t="s">
        <v>218</v>
      </c>
      <c r="C62" s="202">
        <f>+SUM(C27:C30)</f>
        <v>2243.4877232041872</v>
      </c>
      <c r="D62" s="202">
        <f t="shared" ref="D62:AM62" si="17">+SUM(D27:D30)</f>
        <v>832.06058560856718</v>
      </c>
      <c r="E62" s="202">
        <f t="shared" si="17"/>
        <v>1522.1656664643911</v>
      </c>
      <c r="F62" s="202">
        <f t="shared" si="17"/>
        <v>-735.66784554699291</v>
      </c>
      <c r="G62" s="202">
        <f t="shared" si="17"/>
        <v>-140.79619577249298</v>
      </c>
      <c r="H62" s="202">
        <f t="shared" si="17"/>
        <v>-1315.2222955623138</v>
      </c>
      <c r="I62" s="202">
        <f t="shared" si="17"/>
        <v>-609.91884097311413</v>
      </c>
      <c r="J62" s="202">
        <f t="shared" si="17"/>
        <v>1456.9793352476502</v>
      </c>
      <c r="K62" s="202">
        <f t="shared" si="17"/>
        <v>3316.8134596551135</v>
      </c>
      <c r="L62" s="202">
        <f t="shared" si="17"/>
        <v>-288.33498694969262</v>
      </c>
      <c r="M62" s="202">
        <f t="shared" si="17"/>
        <v>684.28193728314227</v>
      </c>
      <c r="N62" s="202">
        <f t="shared" si="17"/>
        <v>1659.2706659690357</v>
      </c>
      <c r="O62" s="202">
        <f t="shared" si="17"/>
        <v>181.09639416799749</v>
      </c>
      <c r="P62" s="202">
        <f t="shared" si="17"/>
        <v>1361.2348952618552</v>
      </c>
      <c r="Q62" s="202">
        <f t="shared" si="17"/>
        <v>8313.6232311184758</v>
      </c>
      <c r="R62" s="202">
        <f t="shared" si="17"/>
        <v>287.08808984949201</v>
      </c>
      <c r="S62" s="202">
        <f t="shared" si="17"/>
        <v>774.93636932743141</v>
      </c>
      <c r="T62" s="202">
        <f t="shared" si="17"/>
        <v>7907.846549562084</v>
      </c>
      <c r="U62" s="202">
        <f t="shared" si="17"/>
        <v>1395.1958023355451</v>
      </c>
      <c r="V62" s="202">
        <f t="shared" si="17"/>
        <v>-298.92680870323375</v>
      </c>
      <c r="W62" s="202">
        <f t="shared" si="17"/>
        <v>5353.6457348395761</v>
      </c>
      <c r="X62" s="202">
        <f t="shared" si="17"/>
        <v>2830.1001249012893</v>
      </c>
      <c r="Y62" s="202">
        <f t="shared" si="17"/>
        <v>5393.1991447467899</v>
      </c>
      <c r="Z62" s="202">
        <f t="shared" si="17"/>
        <v>6766.1967860985887</v>
      </c>
      <c r="AA62" s="202">
        <f t="shared" si="17"/>
        <v>-1582.5324564119696</v>
      </c>
      <c r="AB62" s="202">
        <f t="shared" si="17"/>
        <v>2544.5259845229311</v>
      </c>
      <c r="AC62" s="202">
        <f t="shared" si="17"/>
        <v>1968.5434043294758</v>
      </c>
      <c r="AD62" s="202">
        <f t="shared" si="17"/>
        <v>-731.3033928653947</v>
      </c>
      <c r="AE62" s="202">
        <f t="shared" si="17"/>
        <v>22.765175290870502</v>
      </c>
      <c r="AF62" s="202">
        <f t="shared" si="17"/>
        <v>4752.1846706225024</v>
      </c>
      <c r="AG62" s="202">
        <f t="shared" si="17"/>
        <v>3271.7312636058568</v>
      </c>
      <c r="AH62" s="202">
        <f t="shared" si="17"/>
        <v>3676.1097263830297</v>
      </c>
      <c r="AI62" s="202">
        <f t="shared" si="17"/>
        <v>6005.5943632506805</v>
      </c>
      <c r="AJ62" s="202">
        <f t="shared" si="17"/>
        <v>1440.4217396914946</v>
      </c>
      <c r="AK62" s="202">
        <f t="shared" si="17"/>
        <v>6219.4278626859023</v>
      </c>
      <c r="AL62" s="202">
        <f t="shared" si="17"/>
        <v>14867.711533833208</v>
      </c>
      <c r="AM62" s="202">
        <f t="shared" si="17"/>
        <v>-2601.8158450766982</v>
      </c>
      <c r="AN62" s="202">
        <f t="shared" ref="AN62:BJ62" si="18">+SUM(AN27:AN30)</f>
        <v>-325.76474171547801</v>
      </c>
      <c r="AO62" s="202">
        <f t="shared" si="18"/>
        <v>11991.523289371584</v>
      </c>
      <c r="AP62" s="202">
        <f t="shared" si="18"/>
        <v>-610.09863135065098</v>
      </c>
      <c r="AQ62" s="202">
        <f t="shared" si="18"/>
        <v>2598.3345415789108</v>
      </c>
      <c r="AR62" s="202">
        <f t="shared" si="18"/>
        <v>-1032.8986219552394</v>
      </c>
      <c r="AS62" s="202">
        <f t="shared" si="18"/>
        <v>2312.8268328233789</v>
      </c>
      <c r="AT62" s="202">
        <f t="shared" si="18"/>
        <v>3345.0429552592177</v>
      </c>
      <c r="AU62" s="202">
        <f t="shared" si="18"/>
        <v>11112.290411291109</v>
      </c>
      <c r="AV62" s="202">
        <f t="shared" si="18"/>
        <v>5175.2973799343818</v>
      </c>
      <c r="AW62" s="202">
        <f t="shared" si="18"/>
        <v>6886.5435562255989</v>
      </c>
      <c r="AX62" s="202">
        <f t="shared" si="18"/>
        <v>5538.2886823766466</v>
      </c>
      <c r="AY62" s="202">
        <f t="shared" si="18"/>
        <v>-1128.5688511288918</v>
      </c>
      <c r="AZ62" s="202">
        <f t="shared" si="18"/>
        <v>2100.8324279543453</v>
      </c>
      <c r="BA62" s="202">
        <f t="shared" si="18"/>
        <v>4040.7250507081694</v>
      </c>
      <c r="BB62" s="202">
        <f t="shared" si="18"/>
        <v>-6960.0827468467287</v>
      </c>
      <c r="BC62" s="202">
        <f t="shared" si="18"/>
        <v>-580.34506126847191</v>
      </c>
      <c r="BD62" s="202">
        <f t="shared" si="18"/>
        <v>-145.27041528933842</v>
      </c>
      <c r="BE62" s="202">
        <f t="shared" si="18"/>
        <v>12899.350606206468</v>
      </c>
      <c r="BF62" s="202">
        <f t="shared" si="18"/>
        <v>3945.3072636379884</v>
      </c>
      <c r="BG62" s="202">
        <f t="shared" si="18"/>
        <v>5876.717968549422</v>
      </c>
      <c r="BH62" s="202">
        <f t="shared" si="18"/>
        <v>8681.3000825957406</v>
      </c>
      <c r="BI62" s="202">
        <f t="shared" si="18"/>
        <v>8268.6458081956007</v>
      </c>
      <c r="BJ62" s="202">
        <f t="shared" si="18"/>
        <v>20484.246604863794</v>
      </c>
    </row>
    <row r="63" spans="2:64" x14ac:dyDescent="0.2">
      <c r="B63" s="201" t="s">
        <v>219</v>
      </c>
      <c r="C63" s="202">
        <f>+SUM(C46:C49)</f>
        <v>2243.4877232041872</v>
      </c>
      <c r="D63" s="202">
        <f t="shared" ref="D63:BJ63" si="19">+SUM(D46:D49)</f>
        <v>-4009.0293193651009</v>
      </c>
      <c r="E63" s="202">
        <f t="shared" si="19"/>
        <v>-5691.7852613203495</v>
      </c>
      <c r="F63" s="202">
        <f t="shared" si="19"/>
        <v>-3271.4159125006217</v>
      </c>
      <c r="G63" s="202">
        <f t="shared" si="19"/>
        <v>-5608.8592091372684</v>
      </c>
      <c r="H63" s="202">
        <f t="shared" si="19"/>
        <v>-3229.9462618371513</v>
      </c>
      <c r="I63" s="202">
        <f t="shared" si="19"/>
        <v>-7403.9088804086359</v>
      </c>
      <c r="J63" s="202">
        <f t="shared" si="19"/>
        <v>1810.2473897954883</v>
      </c>
      <c r="K63" s="202">
        <f t="shared" si="19"/>
        <v>-3462.4311096906094</v>
      </c>
      <c r="L63" s="202">
        <f t="shared" si="19"/>
        <v>-6768.6218976046139</v>
      </c>
      <c r="M63" s="202">
        <f t="shared" si="19"/>
        <v>-5128.7346896423051</v>
      </c>
      <c r="N63" s="202">
        <f t="shared" si="19"/>
        <v>-10148.133693196231</v>
      </c>
      <c r="O63" s="202">
        <f t="shared" si="19"/>
        <v>-3812.8101721022576</v>
      </c>
      <c r="P63" s="202">
        <f t="shared" si="19"/>
        <v>-2061.9268436868215</v>
      </c>
      <c r="Q63" s="202">
        <f t="shared" si="19"/>
        <v>3702.2138876154277</v>
      </c>
      <c r="R63" s="202">
        <f t="shared" si="19"/>
        <v>255.14975604381749</v>
      </c>
      <c r="S63" s="202">
        <f t="shared" si="19"/>
        <v>4928.1837997950352</v>
      </c>
      <c r="T63" s="202">
        <f t="shared" si="19"/>
        <v>1324.4791368321005</v>
      </c>
      <c r="U63" s="202">
        <f t="shared" si="19"/>
        <v>3790.4993602845211</v>
      </c>
      <c r="V63" s="202">
        <f t="shared" si="19"/>
        <v>-4671.4240753889117</v>
      </c>
      <c r="W63" s="202">
        <f t="shared" si="19"/>
        <v>6949.555960041359</v>
      </c>
      <c r="X63" s="202">
        <f t="shared" si="19"/>
        <v>3221.2367171627175</v>
      </c>
      <c r="Y63" s="202">
        <f t="shared" si="19"/>
        <v>952.76634805435629</v>
      </c>
      <c r="Z63" s="202">
        <f t="shared" si="19"/>
        <v>12946.437012492685</v>
      </c>
      <c r="AA63" s="202">
        <f t="shared" si="19"/>
        <v>-1515.5041042575499</v>
      </c>
      <c r="AB63" s="202">
        <f t="shared" si="19"/>
        <v>-6095.8039031835351</v>
      </c>
      <c r="AC63" s="202">
        <f t="shared" si="19"/>
        <v>8938.5191469567781</v>
      </c>
      <c r="AD63" s="202">
        <f t="shared" si="19"/>
        <v>5065.4092837440812</v>
      </c>
      <c r="AE63" s="202">
        <f t="shared" si="19"/>
        <v>2966.9038830659829</v>
      </c>
      <c r="AF63" s="202">
        <f t="shared" si="19"/>
        <v>8646.6217855175237</v>
      </c>
      <c r="AG63" s="202">
        <f t="shared" si="19"/>
        <v>9392.0900788113522</v>
      </c>
      <c r="AH63" s="202">
        <f t="shared" si="19"/>
        <v>7520.566236989589</v>
      </c>
      <c r="AI63" s="202">
        <f t="shared" si="19"/>
        <v>6193.6767223708057</v>
      </c>
      <c r="AJ63" s="202">
        <f t="shared" si="19"/>
        <v>13102.87006353027</v>
      </c>
      <c r="AK63" s="202">
        <f t="shared" si="19"/>
        <v>17842.734263637281</v>
      </c>
      <c r="AL63" s="202">
        <f t="shared" si="19"/>
        <v>23956.162195641547</v>
      </c>
      <c r="AM63" s="202">
        <f t="shared" si="19"/>
        <v>6872.4694129135632</v>
      </c>
      <c r="AN63" s="202">
        <f t="shared" si="19"/>
        <v>8148.509629614201</v>
      </c>
      <c r="AO63" s="202">
        <f t="shared" si="19"/>
        <v>25012.655448931597</v>
      </c>
      <c r="AP63" s="202">
        <f t="shared" si="19"/>
        <v>16262.131246272287</v>
      </c>
      <c r="AQ63" s="202">
        <f t="shared" si="19"/>
        <v>13305.407406957398</v>
      </c>
      <c r="AR63" s="202">
        <f t="shared" si="19"/>
        <v>5733.4495545006484</v>
      </c>
      <c r="AS63" s="202">
        <f t="shared" si="19"/>
        <v>12453.40007057846</v>
      </c>
      <c r="AT63" s="202">
        <f t="shared" si="19"/>
        <v>23787.982846005416</v>
      </c>
      <c r="AU63" s="202">
        <f t="shared" si="19"/>
        <v>19272.778963389013</v>
      </c>
      <c r="AV63" s="202">
        <f t="shared" si="19"/>
        <v>12784.017950971149</v>
      </c>
      <c r="AW63" s="202">
        <f t="shared" si="19"/>
        <v>16537.491714099655</v>
      </c>
      <c r="AX63" s="202">
        <f t="shared" si="19"/>
        <v>10938.647243123585</v>
      </c>
      <c r="AY63" s="202">
        <f t="shared" si="19"/>
        <v>8033.7437523897033</v>
      </c>
      <c r="AZ63" s="202">
        <f t="shared" si="19"/>
        <v>-530.3711571139861</v>
      </c>
      <c r="BA63" s="202">
        <f t="shared" si="19"/>
        <v>12812.74315674177</v>
      </c>
      <c r="BB63" s="202">
        <f t="shared" si="19"/>
        <v>-13916.036231532988</v>
      </c>
      <c r="BC63" s="202">
        <f t="shared" si="19"/>
        <v>4765.1196389480219</v>
      </c>
      <c r="BD63" s="202">
        <f t="shared" si="19"/>
        <v>10883.667542394958</v>
      </c>
      <c r="BE63" s="202">
        <f t="shared" si="19"/>
        <v>9547.0563545675868</v>
      </c>
      <c r="BF63" s="202">
        <f t="shared" si="19"/>
        <v>3374.5965843902218</v>
      </c>
      <c r="BG63" s="202">
        <f t="shared" si="19"/>
        <v>8969.7830273969485</v>
      </c>
      <c r="BH63" s="202">
        <f t="shared" si="19"/>
        <v>970.79569936713369</v>
      </c>
      <c r="BI63" s="202">
        <f t="shared" si="19"/>
        <v>1189.8073498218046</v>
      </c>
      <c r="BJ63" s="202">
        <f t="shared" si="19"/>
        <v>34926.931552754293</v>
      </c>
    </row>
    <row r="66" spans="2:62" x14ac:dyDescent="0.2">
      <c r="B66" s="209" t="s">
        <v>220</v>
      </c>
      <c r="C66" s="210">
        <f>'Cons TrioMobil | Monthly'!O11-C12</f>
        <v>0</v>
      </c>
      <c r="D66" s="210">
        <f>'Cons TrioMobil | Monthly'!P11-D12</f>
        <v>0</v>
      </c>
      <c r="E66" s="210">
        <f>'Cons TrioMobil | Monthly'!Q11-E12</f>
        <v>0</v>
      </c>
      <c r="F66" s="210">
        <f>'Cons TrioMobil | Monthly'!R11-F12</f>
        <v>0</v>
      </c>
      <c r="G66" s="210">
        <f>'Cons TrioMobil | Monthly'!S11-G12</f>
        <v>0</v>
      </c>
      <c r="H66" s="210">
        <f>'Cons TrioMobil | Monthly'!T11-H12</f>
        <v>0</v>
      </c>
      <c r="I66" s="210">
        <f>'Cons TrioMobil | Monthly'!U11-I12</f>
        <v>0</v>
      </c>
      <c r="J66" s="210">
        <f>'Cons TrioMobil | Monthly'!V11-J12</f>
        <v>0</v>
      </c>
      <c r="K66" s="210">
        <f>'Cons TrioMobil | Monthly'!W11-K12</f>
        <v>0</v>
      </c>
      <c r="L66" s="210">
        <f>'Cons TrioMobil | Monthly'!X11-L12</f>
        <v>0</v>
      </c>
      <c r="M66" s="210">
        <f>'Cons TrioMobil | Monthly'!Y11-M12</f>
        <v>0</v>
      </c>
      <c r="N66" s="210">
        <f>'Cons TrioMobil | Monthly'!Z11-N12</f>
        <v>0</v>
      </c>
      <c r="O66" s="210">
        <f>'Cons TrioMobil | Monthly'!AA11-O12</f>
        <v>0</v>
      </c>
      <c r="P66" s="210">
        <f>'Cons TrioMobil | Monthly'!AB11-P12</f>
        <v>0</v>
      </c>
      <c r="Q66" s="210">
        <f>'Cons TrioMobil | Monthly'!AC11-Q12</f>
        <v>0</v>
      </c>
      <c r="R66" s="210">
        <f>'Cons TrioMobil | Monthly'!AD11-R12</f>
        <v>0</v>
      </c>
      <c r="S66" s="210">
        <f>'Cons TrioMobil | Monthly'!AE11-S12</f>
        <v>0</v>
      </c>
      <c r="T66" s="210">
        <f>'Cons TrioMobil | Monthly'!AF11-T12</f>
        <v>0</v>
      </c>
      <c r="U66" s="210">
        <f>'Cons TrioMobil | Monthly'!AG11-U12</f>
        <v>0</v>
      </c>
      <c r="V66" s="210">
        <f>'Cons TrioMobil | Monthly'!AH11-V12</f>
        <v>0</v>
      </c>
      <c r="W66" s="210">
        <f>'Cons TrioMobil | Monthly'!AI11-W12</f>
        <v>0</v>
      </c>
      <c r="X66" s="210">
        <f>'Cons TrioMobil | Monthly'!AJ11-X12</f>
        <v>0</v>
      </c>
      <c r="Y66" s="210">
        <f>'Cons TrioMobil | Monthly'!AK11-Y12</f>
        <v>0</v>
      </c>
      <c r="Z66" s="210">
        <f>'Cons TrioMobil | Monthly'!AL11-Z12</f>
        <v>0</v>
      </c>
      <c r="AA66" s="210">
        <f>'Cons TrioMobil | Monthly'!AM11-AA12</f>
        <v>0</v>
      </c>
      <c r="AB66" s="210">
        <f>'Cons TrioMobil | Monthly'!AN11-AB12</f>
        <v>0</v>
      </c>
      <c r="AC66" s="210">
        <f>'Cons TrioMobil | Monthly'!AO11-AC12</f>
        <v>0</v>
      </c>
      <c r="AD66" s="210">
        <f>'Cons TrioMobil | Monthly'!AP11-AD12</f>
        <v>0</v>
      </c>
      <c r="AE66" s="210">
        <f>'Cons TrioMobil | Monthly'!AQ11-AE12</f>
        <v>0</v>
      </c>
      <c r="AF66" s="210">
        <f>'Cons TrioMobil | Monthly'!AR11-AF12</f>
        <v>0</v>
      </c>
      <c r="AG66" s="210">
        <f>'Cons TrioMobil | Monthly'!AS11-AG12</f>
        <v>0</v>
      </c>
      <c r="AH66" s="210">
        <f>'Cons TrioMobil | Monthly'!AT11-AH12</f>
        <v>0</v>
      </c>
      <c r="AI66" s="210">
        <f>'Cons TrioMobil | Monthly'!AU11-AI12</f>
        <v>0</v>
      </c>
      <c r="AJ66" s="210">
        <f>'Cons TrioMobil | Monthly'!AV11-AJ12</f>
        <v>0</v>
      </c>
      <c r="AK66" s="210">
        <f>'Cons TrioMobil | Monthly'!AW11-AK12</f>
        <v>0</v>
      </c>
      <c r="AL66" s="210">
        <f>'Cons TrioMobil | Monthly'!AX11-AL12</f>
        <v>0</v>
      </c>
      <c r="AM66" s="210">
        <f>'Cons TrioMobil | Monthly'!AY11-AM12</f>
        <v>0</v>
      </c>
      <c r="AN66" s="210">
        <f>'Cons TrioMobil | Monthly'!AZ11-AN12</f>
        <v>0</v>
      </c>
      <c r="AO66" s="210">
        <f>'Cons TrioMobil | Monthly'!BA11-AO12</f>
        <v>0</v>
      </c>
      <c r="AP66" s="210">
        <f>'Cons TrioMobil | Monthly'!BB11-AP12</f>
        <v>0</v>
      </c>
      <c r="AQ66" s="210">
        <f>'Cons TrioMobil | Monthly'!BC11-AQ12</f>
        <v>0</v>
      </c>
      <c r="AR66" s="210">
        <f>'Cons TrioMobil | Monthly'!BD11-AR12</f>
        <v>0</v>
      </c>
      <c r="AS66" s="210">
        <f>'Cons TrioMobil | Monthly'!BE11-AS12</f>
        <v>0</v>
      </c>
      <c r="AT66" s="210">
        <f>'Cons TrioMobil | Monthly'!BF11-AT12</f>
        <v>0</v>
      </c>
      <c r="AU66" s="210">
        <f>'Cons TrioMobil | Monthly'!BG11-AU12</f>
        <v>0</v>
      </c>
      <c r="AV66" s="210">
        <f>'Cons TrioMobil | Monthly'!BH11-AV12</f>
        <v>0</v>
      </c>
      <c r="AW66" s="210">
        <f>'Cons TrioMobil | Monthly'!BI11-AW12</f>
        <v>0</v>
      </c>
      <c r="AX66" s="210">
        <f>'Cons TrioMobil | Monthly'!BJ11-AX12</f>
        <v>0</v>
      </c>
      <c r="AY66" s="210">
        <f>'Cons TrioMobil | Monthly'!BK11-AY12</f>
        <v>0</v>
      </c>
      <c r="AZ66" s="210">
        <f>'Cons TrioMobil | Monthly'!BL11-AZ12</f>
        <v>0</v>
      </c>
      <c r="BA66" s="210">
        <f>'Cons TrioMobil | Monthly'!BM11-BA12</f>
        <v>0</v>
      </c>
      <c r="BB66" s="210">
        <f>'Cons TrioMobil | Monthly'!BN11-BB12</f>
        <v>0</v>
      </c>
      <c r="BC66" s="210">
        <f>'Cons TrioMobil | Monthly'!BO11-BC12</f>
        <v>0</v>
      </c>
      <c r="BD66" s="210">
        <f>'Cons TrioMobil | Monthly'!BP11-BD12</f>
        <v>0</v>
      </c>
      <c r="BE66" s="210">
        <f>'Cons TrioMobil | Monthly'!BQ11-BE12</f>
        <v>0</v>
      </c>
      <c r="BF66" s="210">
        <f>'Cons TrioMobil | Monthly'!BR11-BF12</f>
        <v>0</v>
      </c>
      <c r="BG66" s="210">
        <f>'Cons TrioMobil | Monthly'!BS11-BG12</f>
        <v>0</v>
      </c>
      <c r="BH66" s="210">
        <f>'Cons TrioMobil | Monthly'!BT11-BH12</f>
        <v>0</v>
      </c>
      <c r="BI66" s="210">
        <f>'Cons TrioMobil | Monthly'!BU11-BI12</f>
        <v>0</v>
      </c>
      <c r="BJ66" s="210">
        <f>'Cons TrioMobil | Monthly'!BV11-BJ12</f>
        <v>0</v>
      </c>
    </row>
    <row r="67" spans="2:62" x14ac:dyDescent="0.2">
      <c r="B67" s="209" t="s">
        <v>221</v>
      </c>
      <c r="C67" s="210">
        <f>'Cons TrioMobil | Monthly'!O12-C31</f>
        <v>0</v>
      </c>
      <c r="D67" s="210">
        <f>'Cons TrioMobil | Monthly'!P12-D31</f>
        <v>0</v>
      </c>
      <c r="E67" s="210">
        <f>'Cons TrioMobil | Monthly'!Q12-E31</f>
        <v>0</v>
      </c>
      <c r="F67" s="210">
        <f>'Cons TrioMobil | Monthly'!R12-F31</f>
        <v>0</v>
      </c>
      <c r="G67" s="210">
        <f>'Cons TrioMobil | Monthly'!S12-G31</f>
        <v>0</v>
      </c>
      <c r="H67" s="210">
        <f>'Cons TrioMobil | Monthly'!T12-H31</f>
        <v>0</v>
      </c>
      <c r="I67" s="210">
        <f>'Cons TrioMobil | Monthly'!U12-I31</f>
        <v>0</v>
      </c>
      <c r="J67" s="210">
        <f>'Cons TrioMobil | Monthly'!V12-J31</f>
        <v>0</v>
      </c>
      <c r="K67" s="210">
        <f>'Cons TrioMobil | Monthly'!W12-K31</f>
        <v>0</v>
      </c>
      <c r="L67" s="210">
        <f>'Cons TrioMobil | Monthly'!X12-L31</f>
        <v>0</v>
      </c>
      <c r="M67" s="210">
        <f>'Cons TrioMobil | Monthly'!Y12-M31</f>
        <v>0</v>
      </c>
      <c r="N67" s="210">
        <f>'Cons TrioMobil | Monthly'!Z12-N31</f>
        <v>0</v>
      </c>
      <c r="O67" s="210">
        <f>'Cons TrioMobil | Monthly'!AA12-O31</f>
        <v>0</v>
      </c>
      <c r="P67" s="210">
        <f>'Cons TrioMobil | Monthly'!AB12-P31</f>
        <v>0</v>
      </c>
      <c r="Q67" s="210">
        <f>'Cons TrioMobil | Monthly'!AC12-Q31</f>
        <v>0</v>
      </c>
      <c r="R67" s="210">
        <f>'Cons TrioMobil | Monthly'!AD12-R31</f>
        <v>0</v>
      </c>
      <c r="S67" s="210">
        <f>'Cons TrioMobil | Monthly'!AE12-S31</f>
        <v>0</v>
      </c>
      <c r="T67" s="210">
        <f>'Cons TrioMobil | Monthly'!AF12-T31</f>
        <v>0</v>
      </c>
      <c r="U67" s="210">
        <f>'Cons TrioMobil | Monthly'!AG12-U31</f>
        <v>0</v>
      </c>
      <c r="V67" s="210">
        <f>'Cons TrioMobil | Monthly'!AH12-V31</f>
        <v>0</v>
      </c>
      <c r="W67" s="210">
        <f>'Cons TrioMobil | Monthly'!AI12-W31</f>
        <v>0</v>
      </c>
      <c r="X67" s="210">
        <f>'Cons TrioMobil | Monthly'!AJ12-X31</f>
        <v>0</v>
      </c>
      <c r="Y67" s="210">
        <f>'Cons TrioMobil | Monthly'!AK12-Y31</f>
        <v>0</v>
      </c>
      <c r="Z67" s="210">
        <f>'Cons TrioMobil | Monthly'!AL12-Z31</f>
        <v>0</v>
      </c>
      <c r="AA67" s="210">
        <f>'Cons TrioMobil | Monthly'!AM12-AA31</f>
        <v>0</v>
      </c>
      <c r="AB67" s="210">
        <f>'Cons TrioMobil | Monthly'!AN12-AB31</f>
        <v>0</v>
      </c>
      <c r="AC67" s="210">
        <f>'Cons TrioMobil | Monthly'!AO12-AC31</f>
        <v>0</v>
      </c>
      <c r="AD67" s="210">
        <f>'Cons TrioMobil | Monthly'!AP12-AD31</f>
        <v>0</v>
      </c>
      <c r="AE67" s="210">
        <f>'Cons TrioMobil | Monthly'!AQ12-AE31</f>
        <v>0</v>
      </c>
      <c r="AF67" s="210">
        <f>'Cons TrioMobil | Monthly'!AR12-AF31</f>
        <v>0</v>
      </c>
      <c r="AG67" s="210">
        <f>'Cons TrioMobil | Monthly'!AS12-AG31</f>
        <v>0</v>
      </c>
      <c r="AH67" s="210">
        <f>'Cons TrioMobil | Monthly'!AT12-AH31</f>
        <v>0</v>
      </c>
      <c r="AI67" s="210">
        <f>'Cons TrioMobil | Monthly'!AU12-AI31</f>
        <v>0</v>
      </c>
      <c r="AJ67" s="210">
        <f>'Cons TrioMobil | Monthly'!AV12-AJ31</f>
        <v>0</v>
      </c>
      <c r="AK67" s="210">
        <f>'Cons TrioMobil | Monthly'!AW12-AK31</f>
        <v>0</v>
      </c>
      <c r="AL67" s="210">
        <f>'Cons TrioMobil | Monthly'!AX12-AL31</f>
        <v>0</v>
      </c>
      <c r="AM67" s="210">
        <f>'Cons TrioMobil | Monthly'!AY12-AM31</f>
        <v>0</v>
      </c>
      <c r="AN67" s="210">
        <f>'Cons TrioMobil | Monthly'!AZ12-AN31</f>
        <v>0</v>
      </c>
      <c r="AO67" s="210">
        <f>'Cons TrioMobil | Monthly'!BA12-AO31</f>
        <v>0</v>
      </c>
      <c r="AP67" s="210">
        <f>'Cons TrioMobil | Monthly'!BB12-AP31</f>
        <v>0</v>
      </c>
      <c r="AQ67" s="210">
        <f>'Cons TrioMobil | Monthly'!BC12-AQ31</f>
        <v>0</v>
      </c>
      <c r="AR67" s="210">
        <f>'Cons TrioMobil | Monthly'!BD12-AR31</f>
        <v>0</v>
      </c>
      <c r="AS67" s="210">
        <f>'Cons TrioMobil | Monthly'!BE12-AS31</f>
        <v>0</v>
      </c>
      <c r="AT67" s="210">
        <f>'Cons TrioMobil | Monthly'!BF12-AT31</f>
        <v>0</v>
      </c>
      <c r="AU67" s="210">
        <f>'Cons TrioMobil | Monthly'!BG12-AU31</f>
        <v>0</v>
      </c>
      <c r="AV67" s="210">
        <f>'Cons TrioMobil | Monthly'!BH12-AV31</f>
        <v>0</v>
      </c>
      <c r="AW67" s="210">
        <f>'Cons TrioMobil | Monthly'!BI12-AW31</f>
        <v>0</v>
      </c>
      <c r="AX67" s="210">
        <f>'Cons TrioMobil | Monthly'!BJ12-AX31</f>
        <v>0</v>
      </c>
      <c r="AY67" s="210">
        <f>'Cons TrioMobil | Monthly'!BK12-AY31</f>
        <v>0</v>
      </c>
      <c r="AZ67" s="210">
        <f>'Cons TrioMobil | Monthly'!BL12-AZ31</f>
        <v>0</v>
      </c>
      <c r="BA67" s="210">
        <f>'Cons TrioMobil | Monthly'!BM12-BA31</f>
        <v>0</v>
      </c>
      <c r="BB67" s="210">
        <f>'Cons TrioMobil | Monthly'!BN12-BB31</f>
        <v>0</v>
      </c>
      <c r="BC67" s="210">
        <f>'Cons TrioMobil | Monthly'!BO12-BC31</f>
        <v>0</v>
      </c>
      <c r="BD67" s="210">
        <f>'Cons TrioMobil | Monthly'!BP12-BD31</f>
        <v>0</v>
      </c>
      <c r="BE67" s="210">
        <f>'Cons TrioMobil | Monthly'!BQ12-BE31</f>
        <v>0</v>
      </c>
      <c r="BF67" s="210">
        <f>'Cons TrioMobil | Monthly'!BR12-BF31</f>
        <v>0</v>
      </c>
      <c r="BG67" s="210">
        <f>'Cons TrioMobil | Monthly'!BS12-BG31</f>
        <v>0</v>
      </c>
      <c r="BH67" s="210">
        <f>'Cons TrioMobil | Monthly'!BT12-BH31</f>
        <v>0</v>
      </c>
      <c r="BI67" s="210">
        <f>'Cons TrioMobil | Monthly'!BU12-BI31</f>
        <v>0</v>
      </c>
      <c r="BJ67" s="210">
        <f>'Cons TrioMobil | Monthly'!BV12-BJ31</f>
        <v>0</v>
      </c>
    </row>
    <row r="68" spans="2:62" x14ac:dyDescent="0.2">
      <c r="B68" s="209" t="s">
        <v>222</v>
      </c>
      <c r="C68" s="210">
        <f>+'Cons TrioMobil | Monthly'!O13-C81</f>
        <v>0</v>
      </c>
      <c r="D68" s="210">
        <f>+'Cons TrioMobil | Monthly'!P13-D81</f>
        <v>0</v>
      </c>
      <c r="E68" s="210">
        <f>+'Cons TrioMobil | Monthly'!Q13-E81</f>
        <v>0</v>
      </c>
      <c r="F68" s="210">
        <f>+'Cons TrioMobil | Monthly'!R13-F81</f>
        <v>0</v>
      </c>
      <c r="G68" s="210">
        <f>+'Cons TrioMobil | Monthly'!S13-G81</f>
        <v>0</v>
      </c>
      <c r="H68" s="210">
        <f>+'Cons TrioMobil | Monthly'!T13-H81</f>
        <v>0</v>
      </c>
      <c r="I68" s="210">
        <f>+'Cons TrioMobil | Monthly'!U13-I81</f>
        <v>0</v>
      </c>
      <c r="J68" s="210">
        <f>+'Cons TrioMobil | Monthly'!V13-J81</f>
        <v>0</v>
      </c>
      <c r="K68" s="210">
        <f>+'Cons TrioMobil | Monthly'!W13-K81</f>
        <v>0</v>
      </c>
      <c r="L68" s="210">
        <f>+'Cons TrioMobil | Monthly'!X13-L81</f>
        <v>0</v>
      </c>
      <c r="M68" s="210">
        <f>+'Cons TrioMobil | Monthly'!Y13-M81</f>
        <v>0</v>
      </c>
      <c r="N68" s="210">
        <f>+'Cons TrioMobil | Monthly'!Z13-N81</f>
        <v>0</v>
      </c>
      <c r="O68" s="210">
        <f>+'Cons TrioMobil | Monthly'!AA13-O81</f>
        <v>2244.088407598083</v>
      </c>
      <c r="P68" s="210">
        <f>+'Cons TrioMobil | Monthly'!AB13-P81</f>
        <v>0</v>
      </c>
      <c r="Q68" s="210">
        <f>+'Cons TrioMobil | Monthly'!AC13-Q81</f>
        <v>0</v>
      </c>
      <c r="R68" s="210">
        <f>+'Cons TrioMobil | Monthly'!AD13-R81</f>
        <v>0</v>
      </c>
      <c r="S68" s="210">
        <f>+'Cons TrioMobil | Monthly'!AE13-S81</f>
        <v>0</v>
      </c>
      <c r="T68" s="210">
        <f>+'Cons TrioMobil | Monthly'!AF13-T81</f>
        <v>0</v>
      </c>
      <c r="U68" s="210">
        <f>+'Cons TrioMobil | Monthly'!AG13-U81</f>
        <v>0</v>
      </c>
      <c r="V68" s="210">
        <f>+'Cons TrioMobil | Monthly'!AH13-V81</f>
        <v>0</v>
      </c>
      <c r="W68" s="210">
        <f>+'Cons TrioMobil | Monthly'!AI13-W81</f>
        <v>0</v>
      </c>
      <c r="X68" s="210">
        <f>+'Cons TrioMobil | Monthly'!AJ13-X81</f>
        <v>0</v>
      </c>
      <c r="Y68" s="210">
        <f>+'Cons TrioMobil | Monthly'!AK13-Y81</f>
        <v>0</v>
      </c>
      <c r="Z68" s="210">
        <f>+'Cons TrioMobil | Monthly'!AL13-Z81</f>
        <v>0</v>
      </c>
      <c r="AA68" s="210">
        <f>+'Cons TrioMobil | Monthly'!AM13-AA81</f>
        <v>0</v>
      </c>
      <c r="AB68" s="210">
        <f>+'Cons TrioMobil | Monthly'!AN13-AB81</f>
        <v>0</v>
      </c>
      <c r="AC68" s="210">
        <f>+'Cons TrioMobil | Monthly'!AO13-AC81</f>
        <v>0</v>
      </c>
      <c r="AD68" s="210">
        <f>+'Cons TrioMobil | Monthly'!AP13-AD81</f>
        <v>0</v>
      </c>
      <c r="AE68" s="210">
        <f>+'Cons TrioMobil | Monthly'!AQ13-AE81</f>
        <v>0</v>
      </c>
      <c r="AF68" s="210">
        <f>+'Cons TrioMobil | Monthly'!AR13-AF81</f>
        <v>0</v>
      </c>
      <c r="AG68" s="210">
        <f>+'Cons TrioMobil | Monthly'!AS13-AG81</f>
        <v>1203.4265175416367</v>
      </c>
      <c r="AH68" s="210">
        <f>+'Cons TrioMobil | Monthly'!AT13-AH81</f>
        <v>0</v>
      </c>
      <c r="AI68" s="210">
        <f>+'Cons TrioMobil | Monthly'!AU13-AI81</f>
        <v>0</v>
      </c>
      <c r="AJ68" s="210">
        <f>+'Cons TrioMobil | Monthly'!AV13-AJ81</f>
        <v>0</v>
      </c>
      <c r="AK68" s="210">
        <f>+'Cons TrioMobil | Monthly'!AW13-AK81</f>
        <v>0</v>
      </c>
      <c r="AL68" s="210">
        <f>+'Cons TrioMobil | Monthly'!AX13-AL81</f>
        <v>0</v>
      </c>
      <c r="AM68" s="210">
        <f>+'Cons TrioMobil | Monthly'!AY13-AM81</f>
        <v>0</v>
      </c>
      <c r="AN68" s="210">
        <f>+'Cons TrioMobil | Monthly'!AZ13-AN81</f>
        <v>0</v>
      </c>
      <c r="AO68" s="210">
        <f>+'Cons TrioMobil | Monthly'!BA13-AO81</f>
        <v>0</v>
      </c>
      <c r="AP68" s="210">
        <f>+'Cons TrioMobil | Monthly'!BB13-AP81</f>
        <v>0</v>
      </c>
      <c r="AQ68" s="210">
        <f>+'Cons TrioMobil | Monthly'!BC13-AQ81</f>
        <v>0</v>
      </c>
      <c r="AR68" s="210">
        <f>+'Cons TrioMobil | Monthly'!BD13-AR81</f>
        <v>0</v>
      </c>
      <c r="AS68" s="210">
        <f>+'Cons TrioMobil | Monthly'!BE13-AS81</f>
        <v>0</v>
      </c>
      <c r="AT68" s="210">
        <f>+'Cons TrioMobil | Monthly'!BF13-AT81</f>
        <v>0</v>
      </c>
      <c r="AU68" s="210">
        <f>+'Cons TrioMobil | Monthly'!BG13-AU81</f>
        <v>0</v>
      </c>
      <c r="AV68" s="210">
        <f>+'Cons TrioMobil | Monthly'!BH13-AV81</f>
        <v>0</v>
      </c>
      <c r="AW68" s="210">
        <f>+'Cons TrioMobil | Monthly'!BI13-AW81</f>
        <v>0</v>
      </c>
      <c r="AX68" s="210">
        <f>+'Cons TrioMobil | Monthly'!BJ13-AX81</f>
        <v>0</v>
      </c>
      <c r="AY68" s="210">
        <f>+'Cons TrioMobil | Monthly'!BK13-AY81</f>
        <v>0</v>
      </c>
      <c r="AZ68" s="210">
        <f>+'Cons TrioMobil | Monthly'!BL13-AZ81</f>
        <v>0</v>
      </c>
      <c r="BA68" s="210">
        <f>+'Cons TrioMobil | Monthly'!BM13-BA81</f>
        <v>0</v>
      </c>
      <c r="BB68" s="210">
        <f>+'Cons TrioMobil | Monthly'!BN13-BB81</f>
        <v>0</v>
      </c>
      <c r="BC68" s="210">
        <f>+'Cons TrioMobil | Monthly'!BO13-BC81</f>
        <v>0</v>
      </c>
      <c r="BD68" s="210">
        <f>+'Cons TrioMobil | Monthly'!BP13-BD81</f>
        <v>0</v>
      </c>
      <c r="BE68" s="210">
        <f>+'Cons TrioMobil | Monthly'!BQ13-BE81</f>
        <v>0</v>
      </c>
      <c r="BF68" s="210">
        <f>+'Cons TrioMobil | Monthly'!BR13-BF81</f>
        <v>0</v>
      </c>
      <c r="BG68" s="210">
        <f>+'Cons TrioMobil | Monthly'!BS13-BG81</f>
        <v>0</v>
      </c>
      <c r="BH68" s="210">
        <f>+'Cons TrioMobil | Monthly'!BT13-BH81</f>
        <v>0</v>
      </c>
      <c r="BI68" s="210">
        <f>+'Cons TrioMobil | Monthly'!BU13-BI81</f>
        <v>0</v>
      </c>
      <c r="BJ68" s="210">
        <f>+'Cons TrioMobil | Monthly'!BV13-BJ81</f>
        <v>0</v>
      </c>
    </row>
    <row r="70" spans="2:62" x14ac:dyDescent="0.2">
      <c r="B70" s="199" t="s">
        <v>223</v>
      </c>
      <c r="C70" s="205"/>
      <c r="D70" s="205">
        <f t="shared" ref="D70:AQ70" si="20">+SUM(D46:D49)/C50+1</f>
        <v>0.98636995008785588</v>
      </c>
      <c r="E70" s="205">
        <f t="shared" si="20"/>
        <v>0.98064357396464408</v>
      </c>
      <c r="F70" s="205">
        <f t="shared" si="20"/>
        <v>0.98877065793618812</v>
      </c>
      <c r="G70" s="205">
        <f t="shared" si="20"/>
        <v>0.98073327924865517</v>
      </c>
      <c r="H70" s="205">
        <f t="shared" si="20"/>
        <v>0.98876409991591419</v>
      </c>
      <c r="I70" s="205">
        <f t="shared" si="20"/>
        <v>0.97426539011203073</v>
      </c>
      <c r="J70" s="205">
        <f t="shared" si="20"/>
        <v>1.0063795859299993</v>
      </c>
      <c r="K70" s="205">
        <f t="shared" si="20"/>
        <v>0.98811725495942038</v>
      </c>
      <c r="L70" s="205">
        <f t="shared" si="20"/>
        <v>0.97729828811793018</v>
      </c>
      <c r="M70" s="205">
        <f t="shared" si="20"/>
        <v>0.98263858159484696</v>
      </c>
      <c r="N70" s="205">
        <f t="shared" si="20"/>
        <v>0.96568111507868681</v>
      </c>
      <c r="O70" s="205">
        <f t="shared" si="20"/>
        <v>0.98695460897541953</v>
      </c>
      <c r="P70" s="205">
        <f t="shared" si="20"/>
        <v>0.99294720122848357</v>
      </c>
      <c r="Q70" s="205">
        <f t="shared" si="20"/>
        <v>1.0125695214088553</v>
      </c>
      <c r="R70" s="205">
        <f t="shared" si="20"/>
        <v>1.0008430168582718</v>
      </c>
      <c r="S70" s="205">
        <f t="shared" si="20"/>
        <v>1.0154775378476737</v>
      </c>
      <c r="T70" s="205">
        <f t="shared" si="20"/>
        <v>1.003927469397182</v>
      </c>
      <c r="U70" s="205">
        <f t="shared" si="20"/>
        <v>1.0108215439215311</v>
      </c>
      <c r="V70" s="205">
        <f t="shared" si="20"/>
        <v>0.98712717494172508</v>
      </c>
      <c r="W70" s="205">
        <f t="shared" si="20"/>
        <v>1.0190693334570067</v>
      </c>
      <c r="X70" s="205">
        <f t="shared" si="20"/>
        <v>1.0084967970626155</v>
      </c>
      <c r="Y70" s="205">
        <f t="shared" si="20"/>
        <v>1.002476976416754</v>
      </c>
      <c r="Z70" s="205">
        <f t="shared" si="20"/>
        <v>1.0329496297933991</v>
      </c>
      <c r="AA70" s="205">
        <f t="shared" si="20"/>
        <v>0.99636491924315918</v>
      </c>
      <c r="AB70" s="205">
        <f t="shared" si="20"/>
        <v>0.98559141868450917</v>
      </c>
      <c r="AC70" s="205">
        <f t="shared" si="20"/>
        <v>1.0208175079264874</v>
      </c>
      <c r="AD70" s="205">
        <f t="shared" si="20"/>
        <v>1.011335124971555</v>
      </c>
      <c r="AE70" s="205">
        <f t="shared" si="20"/>
        <v>1.0063763180985712</v>
      </c>
      <c r="AF70" s="205">
        <f t="shared" si="20"/>
        <v>1.0179731133189933</v>
      </c>
      <c r="AG70" s="205">
        <f t="shared" si="20"/>
        <v>1.0186805026657846</v>
      </c>
      <c r="AH70" s="205">
        <f t="shared" si="20"/>
        <v>1.0144223906172969</v>
      </c>
      <c r="AI70" s="205">
        <f t="shared" si="20"/>
        <v>1.0107081174876178</v>
      </c>
      <c r="AJ70" s="205">
        <f t="shared" si="20"/>
        <v>1.0219394756247131</v>
      </c>
      <c r="AK70" s="205">
        <f t="shared" si="20"/>
        <v>1.0290301396480472</v>
      </c>
      <c r="AL70" s="205">
        <f t="shared" si="20"/>
        <v>1.037560802428994</v>
      </c>
      <c r="AM70" s="205">
        <f t="shared" si="20"/>
        <v>1.0101697792482567</v>
      </c>
      <c r="AN70" s="205">
        <f t="shared" si="20"/>
        <v>1.0117210667956535</v>
      </c>
      <c r="AO70" s="205">
        <f t="shared" si="20"/>
        <v>1.0348344308620272</v>
      </c>
      <c r="AP70" s="205">
        <f t="shared" si="20"/>
        <v>1.021655081988192</v>
      </c>
      <c r="AQ70" s="205">
        <f t="shared" si="20"/>
        <v>1.017099795485032</v>
      </c>
      <c r="AR70" s="205">
        <f t="shared" ref="AR70:BC70" si="21">+SUM(AR46:AR49)/AQ50+1</f>
        <v>1.0070827358989456</v>
      </c>
      <c r="AS70" s="205">
        <f t="shared" si="21"/>
        <v>1.0149743991119486</v>
      </c>
      <c r="AT70" s="205">
        <f t="shared" si="21"/>
        <v>1.0279104534839916</v>
      </c>
      <c r="AU70" s="205">
        <f t="shared" si="21"/>
        <v>1.0218720419411942</v>
      </c>
      <c r="AV70" s="205">
        <f t="shared" si="21"/>
        <v>1.0140020344753582</v>
      </c>
      <c r="AW70" s="205">
        <f t="shared" si="21"/>
        <v>1.0177274847854509</v>
      </c>
      <c r="AX70" s="205">
        <f t="shared" si="21"/>
        <v>1.0114567973267425</v>
      </c>
      <c r="AY70" s="205">
        <f t="shared" si="21"/>
        <v>1.0079496812837863</v>
      </c>
      <c r="AZ70" s="205">
        <f t="shared" si="21"/>
        <v>0.99948556731849447</v>
      </c>
      <c r="BA70" s="205">
        <f t="shared" si="21"/>
        <v>1.0120679893769609</v>
      </c>
      <c r="BB70" s="205">
        <f t="shared" si="21"/>
        <v>0.98769234162595276</v>
      </c>
      <c r="BC70" s="205">
        <f t="shared" si="21"/>
        <v>1.0042261564621002</v>
      </c>
      <c r="BD70" s="211">
        <f t="shared" ref="BD70:BJ70" si="22">+SUM(BD46:BD49)/BC50+1</f>
        <v>1.0094725826269881</v>
      </c>
      <c r="BE70" s="211">
        <f t="shared" si="22"/>
        <v>1.0080057176607111</v>
      </c>
      <c r="BF70" s="211">
        <f t="shared" si="22"/>
        <v>1.0027809912458923</v>
      </c>
      <c r="BG70" s="211">
        <f t="shared" si="22"/>
        <v>1.0072826085312203</v>
      </c>
      <c r="BH70" s="211">
        <f t="shared" si="22"/>
        <v>1.0007627441980611</v>
      </c>
      <c r="BI70" s="211">
        <f t="shared" si="22"/>
        <v>1.0009266414400415</v>
      </c>
      <c r="BJ70" s="211">
        <f t="shared" si="22"/>
        <v>1.0268375202602131</v>
      </c>
    </row>
    <row r="71" spans="2:62" x14ac:dyDescent="0.2">
      <c r="B71" s="199" t="s">
        <v>224</v>
      </c>
      <c r="D71" s="205">
        <f>+SUM(D8:D11)/C12+1</f>
        <v>0.97912375179649003</v>
      </c>
      <c r="E71" s="205">
        <f t="shared" ref="E71:BJ71" si="23">+SUM(E8:E11)/D12+1</f>
        <v>0.96875712701737315</v>
      </c>
      <c r="F71" s="205">
        <f t="shared" si="23"/>
        <v>0.98878902764048693</v>
      </c>
      <c r="G71" s="205">
        <f t="shared" si="23"/>
        <v>0.97580721662519931</v>
      </c>
      <c r="H71" s="205">
        <f t="shared" si="23"/>
        <v>0.99137560358758903</v>
      </c>
      <c r="I71" s="205">
        <f t="shared" si="23"/>
        <v>0.96954284240166388</v>
      </c>
      <c r="J71" s="205">
        <f t="shared" si="23"/>
        <v>1.0016102616369558</v>
      </c>
      <c r="K71" s="205">
        <f t="shared" si="23"/>
        <v>0.96971703772890594</v>
      </c>
      <c r="L71" s="205">
        <f t="shared" si="23"/>
        <v>0.97071823918025679</v>
      </c>
      <c r="M71" s="205">
        <f t="shared" si="23"/>
        <v>0.97334113878981854</v>
      </c>
      <c r="N71" s="205">
        <f t="shared" si="23"/>
        <v>0.94538686373549485</v>
      </c>
      <c r="O71" s="205">
        <f t="shared" si="23"/>
        <v>0.98077003046314237</v>
      </c>
      <c r="P71" s="205">
        <f t="shared" si="23"/>
        <v>0.98343142266994055</v>
      </c>
      <c r="Q71" s="205">
        <f t="shared" si="23"/>
        <v>0.97759576152672323</v>
      </c>
      <c r="R71" s="205">
        <f t="shared" si="23"/>
        <v>0.99984439526916102</v>
      </c>
      <c r="S71" s="205">
        <f t="shared" si="23"/>
        <v>1.0199707310248454</v>
      </c>
      <c r="T71" s="205">
        <f t="shared" si="23"/>
        <v>0.96939260689447604</v>
      </c>
      <c r="U71" s="205">
        <f t="shared" si="23"/>
        <v>1.0111483968721522</v>
      </c>
      <c r="V71" s="205">
        <f t="shared" si="23"/>
        <v>0.98005846577446931</v>
      </c>
      <c r="W71" s="205">
        <f t="shared" si="23"/>
        <v>1.0072914271186761</v>
      </c>
      <c r="X71" s="205">
        <f t="shared" si="23"/>
        <v>1.0017472291461436</v>
      </c>
      <c r="Y71" s="205">
        <f t="shared" si="23"/>
        <v>0.98037569017144566</v>
      </c>
      <c r="Z71" s="205">
        <f t="shared" si="23"/>
        <v>1.0275571068756291</v>
      </c>
      <c r="AA71" s="205">
        <f t="shared" si="23"/>
        <v>1.0002857074765599</v>
      </c>
      <c r="AB71" s="205">
        <f t="shared" si="23"/>
        <v>0.96412583590875689</v>
      </c>
      <c r="AC71" s="205">
        <f t="shared" si="23"/>
        <v>1.0287088957035548</v>
      </c>
      <c r="AD71" s="205">
        <f t="shared" si="23"/>
        <v>1.0227032469158988</v>
      </c>
      <c r="AE71" s="205">
        <f t="shared" si="23"/>
        <v>1.0111686676693241</v>
      </c>
      <c r="AF71" s="205">
        <f t="shared" si="23"/>
        <v>1.0144145865228951</v>
      </c>
      <c r="AG71" s="205">
        <f t="shared" si="23"/>
        <v>1.0220402686308707</v>
      </c>
      <c r="AH71" s="205">
        <f t="shared" si="23"/>
        <v>1.0132962694072383</v>
      </c>
      <c r="AI71" s="205">
        <f t="shared" si="23"/>
        <v>1.0006312413796505</v>
      </c>
      <c r="AJ71" s="205">
        <f t="shared" si="23"/>
        <v>1.0385632813185703</v>
      </c>
      <c r="AK71" s="205">
        <f t="shared" si="23"/>
        <v>1.0366961559350536</v>
      </c>
      <c r="AL71" s="205">
        <f t="shared" si="23"/>
        <v>1.0273102654186599</v>
      </c>
      <c r="AM71" s="205">
        <f t="shared" si="23"/>
        <v>1.0274469803142505</v>
      </c>
      <c r="AN71" s="205">
        <f t="shared" si="23"/>
        <v>1.0231690907856441</v>
      </c>
      <c r="AO71" s="205">
        <f t="shared" si="23"/>
        <v>1.0340968570503317</v>
      </c>
      <c r="AP71" s="205">
        <f t="shared" si="23"/>
        <v>1.0420502118747015</v>
      </c>
      <c r="AQ71" s="205">
        <f t="shared" si="23"/>
        <v>1.0253051304096485</v>
      </c>
      <c r="AR71" s="205">
        <f t="shared" si="23"/>
        <v>1.0152531221437819</v>
      </c>
      <c r="AS71" s="205">
        <f t="shared" si="23"/>
        <v>1.0222889318086126</v>
      </c>
      <c r="AT71" s="205">
        <f t="shared" si="23"/>
        <v>1.0435772634102281</v>
      </c>
      <c r="AU71" s="205">
        <f t="shared" si="23"/>
        <v>1.0165714556691525</v>
      </c>
      <c r="AV71" s="205">
        <f t="shared" si="23"/>
        <v>1.0149673296668564</v>
      </c>
      <c r="AW71" s="205">
        <f t="shared" si="23"/>
        <v>1.0184982839469967</v>
      </c>
      <c r="AX71" s="205">
        <f t="shared" si="23"/>
        <v>1.0100982078908498</v>
      </c>
      <c r="AY71" s="205">
        <f t="shared" si="23"/>
        <v>1.015855087551057</v>
      </c>
      <c r="AZ71" s="205">
        <f t="shared" si="23"/>
        <v>0.99558758782285595</v>
      </c>
      <c r="BA71" s="205">
        <f t="shared" si="23"/>
        <v>1.0140462747924628</v>
      </c>
      <c r="BB71" s="205">
        <f t="shared" si="23"/>
        <v>0.98948052859446323</v>
      </c>
      <c r="BC71" s="205">
        <f t="shared" si="23"/>
        <v>1.008085312648457</v>
      </c>
      <c r="BD71" s="211">
        <f t="shared" si="23"/>
        <v>1.0164270791801331</v>
      </c>
      <c r="BE71" s="211">
        <f t="shared" si="23"/>
        <v>0.99514406053420967</v>
      </c>
      <c r="BF71" s="211">
        <f t="shared" si="23"/>
        <v>0.9991725912200623</v>
      </c>
      <c r="BG71" s="211">
        <f t="shared" si="23"/>
        <v>1.0044479002148916</v>
      </c>
      <c r="BH71" s="211">
        <f t="shared" si="23"/>
        <v>0.98909170364747934</v>
      </c>
      <c r="BI71" s="211">
        <f t="shared" si="23"/>
        <v>0.98997758012277282</v>
      </c>
      <c r="BJ71" s="211">
        <f t="shared" si="23"/>
        <v>1.0202544124192339</v>
      </c>
    </row>
    <row r="72" spans="2:62" x14ac:dyDescent="0.2">
      <c r="B72" s="199" t="s">
        <v>225</v>
      </c>
      <c r="D72" s="205">
        <f>+SUM(D27:D30)/C31+1</f>
        <v>1.0133692193902268</v>
      </c>
      <c r="E72" s="205">
        <f t="shared" ref="E72:BJ72" si="24">+SUM(E27:E30)/D31+1</f>
        <v>1.0241030661178832</v>
      </c>
      <c r="F72" s="205">
        <f t="shared" si="24"/>
        <v>0.98870687605754692</v>
      </c>
      <c r="G72" s="205">
        <f t="shared" si="24"/>
        <v>0.99783709993863612</v>
      </c>
      <c r="H72" s="205">
        <f t="shared" si="24"/>
        <v>0.97990619096230336</v>
      </c>
      <c r="I72" s="205">
        <f t="shared" si="24"/>
        <v>0.99056368635856828</v>
      </c>
      <c r="J72" s="205">
        <f t="shared" si="24"/>
        <v>1.0226341825035299</v>
      </c>
      <c r="K72" s="205">
        <f t="shared" si="24"/>
        <v>1.049123583031242</v>
      </c>
      <c r="L72" s="205">
        <f t="shared" si="24"/>
        <v>0.99624792099198223</v>
      </c>
      <c r="M72" s="205">
        <f t="shared" si="24"/>
        <v>1.008845658614808</v>
      </c>
      <c r="N72" s="205">
        <f t="shared" si="24"/>
        <v>1.0208712405120988</v>
      </c>
      <c r="O72" s="205">
        <f t="shared" si="24"/>
        <v>1.002141105037663</v>
      </c>
      <c r="P72" s="205">
        <f t="shared" si="24"/>
        <v>1.0158744265255994</v>
      </c>
      <c r="Q72" s="205">
        <f t="shared" si="24"/>
        <v>1.0937153584854258</v>
      </c>
      <c r="R72" s="205">
        <f t="shared" si="24"/>
        <v>1.0029472221177111</v>
      </c>
      <c r="S72" s="205">
        <f t="shared" si="24"/>
        <v>1.0070166785697532</v>
      </c>
      <c r="T72" s="205">
        <f t="shared" si="24"/>
        <v>1.0647420054697703</v>
      </c>
      <c r="U72" s="205">
        <f t="shared" si="24"/>
        <v>1.0103029505026773</v>
      </c>
      <c r="V72" s="205">
        <f t="shared" si="24"/>
        <v>0.99791869231453112</v>
      </c>
      <c r="W72" s="205">
        <f t="shared" si="24"/>
        <v>1.0367793081551566</v>
      </c>
      <c r="X72" s="205">
        <f t="shared" si="24"/>
        <v>1.018229213550693</v>
      </c>
      <c r="Y72" s="205">
        <f t="shared" si="24"/>
        <v>1.0340529428436347</v>
      </c>
      <c r="Z72" s="205">
        <f t="shared" si="24"/>
        <v>1.0401207731486939</v>
      </c>
      <c r="AA72" s="205">
        <f t="shared" si="24"/>
        <v>0.99131935629651546</v>
      </c>
      <c r="AB72" s="205">
        <f t="shared" si="24"/>
        <v>1.0139642964320483</v>
      </c>
      <c r="AC72" s="205">
        <f t="shared" si="24"/>
        <v>1.0105498732163987</v>
      </c>
      <c r="AD72" s="205">
        <f t="shared" si="24"/>
        <v>0.99618221924820005</v>
      </c>
      <c r="AE72" s="205">
        <f t="shared" si="24"/>
        <v>1.0001128701451292</v>
      </c>
      <c r="AF72" s="205">
        <f t="shared" si="24"/>
        <v>1.0225314786813946</v>
      </c>
      <c r="AG72" s="205">
        <f t="shared" si="24"/>
        <v>1.014535525516016</v>
      </c>
      <c r="AH72" s="205">
        <f t="shared" si="24"/>
        <v>1.0158239684744617</v>
      </c>
      <c r="AI72" s="205">
        <f t="shared" si="24"/>
        <v>1.0214138941230735</v>
      </c>
      <c r="AJ72" s="205">
        <f t="shared" si="24"/>
        <v>1.0048860253923588</v>
      </c>
      <c r="AK72" s="205">
        <f t="shared" si="24"/>
        <v>1.0208787330313771</v>
      </c>
      <c r="AL72" s="205">
        <f t="shared" si="24"/>
        <v>1.0487447215813885</v>
      </c>
      <c r="AM72" s="205">
        <f t="shared" si="24"/>
        <v>0.99212975031220674</v>
      </c>
      <c r="AN72" s="205">
        <f t="shared" si="24"/>
        <v>0.99901116899422426</v>
      </c>
      <c r="AO72" s="205">
        <f t="shared" si="24"/>
        <v>1.0356723404010841</v>
      </c>
      <c r="AP72" s="205">
        <f t="shared" si="24"/>
        <v>0.99825547219828825</v>
      </c>
      <c r="AQ72" s="205">
        <f t="shared" si="24"/>
        <v>1.0073195687926906</v>
      </c>
      <c r="AR72" s="205">
        <f t="shared" si="24"/>
        <v>0.99717704196854717</v>
      </c>
      <c r="AS72" s="205">
        <f t="shared" si="24"/>
        <v>1.0061399326524112</v>
      </c>
      <c r="AT72" s="205">
        <f t="shared" si="24"/>
        <v>1.0087297562379369</v>
      </c>
      <c r="AU72" s="205">
        <f t="shared" si="24"/>
        <v>1.0285870222770837</v>
      </c>
      <c r="AV72" s="205">
        <f t="shared" si="24"/>
        <v>1.012789368367885</v>
      </c>
      <c r="AW72" s="205">
        <f t="shared" si="24"/>
        <v>1.01674939738901</v>
      </c>
      <c r="AX72" s="205">
        <f t="shared" si="24"/>
        <v>1.0131867247062878</v>
      </c>
      <c r="AY72" s="205">
        <f t="shared" si="24"/>
        <v>0.99739177376769483</v>
      </c>
      <c r="AZ72" s="205">
        <f t="shared" si="24"/>
        <v>1.0048332331311838</v>
      </c>
      <c r="BA72" s="205">
        <f t="shared" si="24"/>
        <v>1.0092421821487028</v>
      </c>
      <c r="BB72" s="205">
        <f t="shared" si="24"/>
        <v>0.98517350660519365</v>
      </c>
      <c r="BC72" s="205">
        <f t="shared" si="24"/>
        <v>0.99875568607582821</v>
      </c>
      <c r="BD72" s="211">
        <f t="shared" si="24"/>
        <v>0.99969581815366926</v>
      </c>
      <c r="BE72" s="211">
        <f t="shared" si="24"/>
        <v>1.0256866832769231</v>
      </c>
      <c r="BF72" s="211">
        <f t="shared" si="24"/>
        <v>1.007533606319357</v>
      </c>
      <c r="BG72" s="211">
        <f t="shared" si="24"/>
        <v>1.0109584488002081</v>
      </c>
      <c r="BH72" s="211">
        <f t="shared" si="24"/>
        <v>1.015340171750265</v>
      </c>
      <c r="BI72" s="211">
        <f t="shared" si="24"/>
        <v>1.0143130595865559</v>
      </c>
      <c r="BJ72" s="211">
        <f t="shared" si="24"/>
        <v>1.034815952095647</v>
      </c>
    </row>
    <row r="73" spans="2:62" x14ac:dyDescent="0.2">
      <c r="AM73" s="205"/>
    </row>
    <row r="75" spans="2:62" x14ac:dyDescent="0.2">
      <c r="AF75" s="212"/>
      <c r="AR75" s="212"/>
      <c r="AS75" s="212"/>
      <c r="AT75" s="212"/>
      <c r="AU75" s="212"/>
      <c r="AV75" s="212"/>
      <c r="AW75" s="212"/>
      <c r="AX75" s="212"/>
      <c r="AY75" s="212"/>
      <c r="AZ75" s="212"/>
      <c r="BA75" s="212"/>
      <c r="BB75" s="212"/>
      <c r="BC75" s="212"/>
      <c r="BD75" s="213"/>
      <c r="BE75" s="213"/>
      <c r="BF75" s="213"/>
      <c r="BG75" s="213"/>
      <c r="BH75" s="213"/>
      <c r="BI75" s="213"/>
      <c r="BJ75" s="213"/>
    </row>
    <row r="76" spans="2:62" x14ac:dyDescent="0.2">
      <c r="C76" s="214">
        <v>44227</v>
      </c>
      <c r="D76" s="214">
        <f>+EOMONTH(C76,1)</f>
        <v>44255</v>
      </c>
      <c r="E76" s="214">
        <f t="shared" ref="E76:BJ76" si="25">+EOMONTH(D76,1)</f>
        <v>44286</v>
      </c>
      <c r="F76" s="214">
        <f t="shared" si="25"/>
        <v>44316</v>
      </c>
      <c r="G76" s="214">
        <f t="shared" si="25"/>
        <v>44347</v>
      </c>
      <c r="H76" s="214">
        <f t="shared" si="25"/>
        <v>44377</v>
      </c>
      <c r="I76" s="214">
        <f t="shared" si="25"/>
        <v>44408</v>
      </c>
      <c r="J76" s="214">
        <f t="shared" si="25"/>
        <v>44439</v>
      </c>
      <c r="K76" s="214">
        <f t="shared" si="25"/>
        <v>44469</v>
      </c>
      <c r="L76" s="214">
        <f t="shared" si="25"/>
        <v>44500</v>
      </c>
      <c r="M76" s="214">
        <f t="shared" si="25"/>
        <v>44530</v>
      </c>
      <c r="N76" s="214">
        <f t="shared" si="25"/>
        <v>44561</v>
      </c>
      <c r="O76" s="214">
        <f t="shared" si="25"/>
        <v>44592</v>
      </c>
      <c r="P76" s="214">
        <f t="shared" si="25"/>
        <v>44620</v>
      </c>
      <c r="Q76" s="214">
        <f t="shared" si="25"/>
        <v>44651</v>
      </c>
      <c r="R76" s="214">
        <f t="shared" si="25"/>
        <v>44681</v>
      </c>
      <c r="S76" s="214">
        <f t="shared" si="25"/>
        <v>44712</v>
      </c>
      <c r="T76" s="214">
        <f t="shared" si="25"/>
        <v>44742</v>
      </c>
      <c r="U76" s="214">
        <f t="shared" si="25"/>
        <v>44773</v>
      </c>
      <c r="V76" s="214">
        <f t="shared" si="25"/>
        <v>44804</v>
      </c>
      <c r="W76" s="214">
        <f t="shared" si="25"/>
        <v>44834</v>
      </c>
      <c r="X76" s="214">
        <f t="shared" si="25"/>
        <v>44865</v>
      </c>
      <c r="Y76" s="214">
        <f t="shared" si="25"/>
        <v>44895</v>
      </c>
      <c r="Z76" s="214">
        <f t="shared" si="25"/>
        <v>44926</v>
      </c>
      <c r="AA76" s="214">
        <f t="shared" si="25"/>
        <v>44957</v>
      </c>
      <c r="AB76" s="214">
        <f t="shared" si="25"/>
        <v>44985</v>
      </c>
      <c r="AC76" s="214">
        <f t="shared" si="25"/>
        <v>45016</v>
      </c>
      <c r="AD76" s="214">
        <f t="shared" si="25"/>
        <v>45046</v>
      </c>
      <c r="AE76" s="214">
        <f t="shared" si="25"/>
        <v>45077</v>
      </c>
      <c r="AF76" s="214">
        <f t="shared" si="25"/>
        <v>45107</v>
      </c>
      <c r="AG76" s="214">
        <f t="shared" si="25"/>
        <v>45138</v>
      </c>
      <c r="AH76" s="214">
        <f t="shared" si="25"/>
        <v>45169</v>
      </c>
      <c r="AI76" s="214">
        <f t="shared" si="25"/>
        <v>45199</v>
      </c>
      <c r="AJ76" s="214">
        <f t="shared" si="25"/>
        <v>45230</v>
      </c>
      <c r="AK76" s="214">
        <f t="shared" si="25"/>
        <v>45260</v>
      </c>
      <c r="AL76" s="214">
        <f t="shared" si="25"/>
        <v>45291</v>
      </c>
      <c r="AM76" s="214">
        <f t="shared" si="25"/>
        <v>45322</v>
      </c>
      <c r="AN76" s="214">
        <f t="shared" si="25"/>
        <v>45351</v>
      </c>
      <c r="AO76" s="214">
        <f t="shared" si="25"/>
        <v>45382</v>
      </c>
      <c r="AP76" s="214">
        <f t="shared" si="25"/>
        <v>45412</v>
      </c>
      <c r="AQ76" s="214">
        <f t="shared" si="25"/>
        <v>45443</v>
      </c>
      <c r="AR76" s="214">
        <f t="shared" si="25"/>
        <v>45473</v>
      </c>
      <c r="AS76" s="214">
        <f t="shared" si="25"/>
        <v>45504</v>
      </c>
      <c r="AT76" s="214">
        <f t="shared" si="25"/>
        <v>45535</v>
      </c>
      <c r="AU76" s="214">
        <f t="shared" si="25"/>
        <v>45565</v>
      </c>
      <c r="AV76" s="214">
        <f t="shared" si="25"/>
        <v>45596</v>
      </c>
      <c r="AW76" s="214">
        <f t="shared" si="25"/>
        <v>45626</v>
      </c>
      <c r="AX76" s="214">
        <f t="shared" si="25"/>
        <v>45657</v>
      </c>
      <c r="AY76" s="214">
        <f t="shared" si="25"/>
        <v>45688</v>
      </c>
      <c r="AZ76" s="214">
        <f t="shared" si="25"/>
        <v>45716</v>
      </c>
      <c r="BA76" s="214">
        <f t="shared" si="25"/>
        <v>45747</v>
      </c>
      <c r="BB76" s="214">
        <f t="shared" si="25"/>
        <v>45777</v>
      </c>
      <c r="BC76" s="214">
        <f t="shared" si="25"/>
        <v>45808</v>
      </c>
      <c r="BD76" s="214">
        <f t="shared" si="25"/>
        <v>45838</v>
      </c>
      <c r="BE76" s="214">
        <f t="shared" si="25"/>
        <v>45869</v>
      </c>
      <c r="BF76" s="214">
        <f t="shared" si="25"/>
        <v>45900</v>
      </c>
      <c r="BG76" s="214">
        <f t="shared" si="25"/>
        <v>45930</v>
      </c>
      <c r="BH76" s="214">
        <f t="shared" si="25"/>
        <v>45961</v>
      </c>
      <c r="BI76" s="214">
        <f t="shared" si="25"/>
        <v>45991</v>
      </c>
      <c r="BJ76" s="214">
        <f t="shared" si="25"/>
        <v>46022</v>
      </c>
    </row>
    <row r="78" spans="2:62" x14ac:dyDescent="0.2">
      <c r="B78" s="199" t="s">
        <v>226</v>
      </c>
      <c r="C78" s="202">
        <f>+SUM(C45:C49)</f>
        <v>234536.75776062385</v>
      </c>
      <c r="D78" s="202">
        <f t="shared" ref="D78:BJ78" si="26">+SUM(D45:D49)</f>
        <v>-80.212139723540076</v>
      </c>
      <c r="E78" s="202">
        <f t="shared" si="26"/>
        <v>-2723.9772961835342</v>
      </c>
      <c r="F78" s="202">
        <f t="shared" si="26"/>
        <v>-211.03606318318634</v>
      </c>
      <c r="G78" s="202">
        <f t="shared" si="26"/>
        <v>-3649.8190397826456</v>
      </c>
      <c r="H78" s="202">
        <f t="shared" si="26"/>
        <v>235.77053270983697</v>
      </c>
      <c r="I78" s="202">
        <f t="shared" si="26"/>
        <v>-3946.1427436709</v>
      </c>
      <c r="J78" s="202">
        <f t="shared" si="26"/>
        <v>7626.8504294917111</v>
      </c>
      <c r="K78" s="202">
        <f t="shared" si="26"/>
        <v>6771.5893174525518</v>
      </c>
      <c r="L78" s="202">
        <f t="shared" si="26"/>
        <v>-2744.8019467114023</v>
      </c>
      <c r="M78" s="202">
        <f t="shared" si="26"/>
        <v>291.25936800465047</v>
      </c>
      <c r="N78" s="202">
        <f t="shared" si="26"/>
        <v>-3428.5625451671795</v>
      </c>
      <c r="O78" s="202">
        <f t="shared" si="26"/>
        <v>83.244560592559083</v>
      </c>
      <c r="P78" s="202">
        <f t="shared" si="26"/>
        <v>2183.1391659718024</v>
      </c>
      <c r="Q78" s="202">
        <f t="shared" si="26"/>
        <v>8123.7272445918579</v>
      </c>
      <c r="R78" s="202">
        <f t="shared" si="26"/>
        <v>15746.073594510901</v>
      </c>
      <c r="S78" s="202">
        <f t="shared" si="26"/>
        <v>18825.973310432517</v>
      </c>
      <c r="T78" s="202">
        <f t="shared" si="26"/>
        <v>13038.690870218872</v>
      </c>
      <c r="U78" s="202">
        <f t="shared" si="26"/>
        <v>12616.92166733392</v>
      </c>
      <c r="V78" s="202">
        <f t="shared" si="26"/>
        <v>1545.8716713234337</v>
      </c>
      <c r="W78" s="202">
        <f t="shared" si="26"/>
        <v>14675.652797118475</v>
      </c>
      <c r="X78" s="202">
        <f t="shared" si="26"/>
        <v>5537.0569262940498</v>
      </c>
      <c r="Y78" s="202">
        <f t="shared" si="26"/>
        <v>8267.0703137502987</v>
      </c>
      <c r="Z78" s="202">
        <f t="shared" si="26"/>
        <v>23994.703106890982</v>
      </c>
      <c r="AA78" s="202">
        <f t="shared" si="26"/>
        <v>6156.8876925498935</v>
      </c>
      <c r="AB78" s="202">
        <f t="shared" si="26"/>
        <v>6307.4816780011579</v>
      </c>
      <c r="AC78" s="202">
        <f t="shared" si="26"/>
        <v>17502.152315487241</v>
      </c>
      <c r="AD78" s="202">
        <f t="shared" si="26"/>
        <v>18423.248685658102</v>
      </c>
      <c r="AE78" s="202">
        <f t="shared" si="26"/>
        <v>15785.996258966708</v>
      </c>
      <c r="AF78" s="202">
        <f t="shared" si="26"/>
        <v>21688.540780325038</v>
      </c>
      <c r="AG78" s="202">
        <f t="shared" si="26"/>
        <v>18675.719616616803</v>
      </c>
      <c r="AH78" s="202">
        <f t="shared" si="26"/>
        <v>56958.746689548061</v>
      </c>
      <c r="AI78" s="202">
        <f t="shared" si="26"/>
        <v>18818.556614798148</v>
      </c>
      <c r="AJ78" s="202">
        <f t="shared" si="26"/>
        <v>17399.875341250299</v>
      </c>
      <c r="AK78" s="202">
        <f t="shared" si="26"/>
        <v>23168.952194631947</v>
      </c>
      <c r="AL78" s="202">
        <f t="shared" si="26"/>
        <v>37976.836862216864</v>
      </c>
      <c r="AM78" s="202">
        <f t="shared" si="26"/>
        <v>19428.340911649637</v>
      </c>
      <c r="AN78" s="202">
        <f t="shared" si="26"/>
        <v>22841.992452030412</v>
      </c>
      <c r="AO78" s="202">
        <f t="shared" si="26"/>
        <v>32917.386354345617</v>
      </c>
      <c r="AP78" s="202">
        <f t="shared" si="26"/>
        <v>27141.880647568189</v>
      </c>
      <c r="AQ78" s="202">
        <f t="shared" si="26"/>
        <v>31393.141832632518</v>
      </c>
      <c r="AR78" s="202">
        <f t="shared" si="26"/>
        <v>22149.614914675331</v>
      </c>
      <c r="AS78" s="202">
        <f t="shared" si="26"/>
        <v>20650.473616007701</v>
      </c>
      <c r="AT78" s="202">
        <f t="shared" si="26"/>
        <v>28863.942608299567</v>
      </c>
      <c r="AU78" s="202">
        <f t="shared" si="26"/>
        <v>31850.981385245344</v>
      </c>
      <c r="AV78" s="202">
        <f t="shared" si="26"/>
        <v>19861.527876841654</v>
      </c>
      <c r="AW78" s="202">
        <f t="shared" si="26"/>
        <v>21900.577686279721</v>
      </c>
      <c r="AX78" s="202">
        <f t="shared" si="26"/>
        <v>55800.752951791845</v>
      </c>
      <c r="AY78" s="202">
        <f t="shared" si="26"/>
        <v>20408.307110026821</v>
      </c>
      <c r="AZ78" s="202">
        <f t="shared" si="26"/>
        <v>30730.535239977988</v>
      </c>
      <c r="BA78" s="202">
        <f t="shared" si="26"/>
        <v>68967.899525378336</v>
      </c>
      <c r="BB78" s="202">
        <f t="shared" si="26"/>
        <v>-3150.7197216988679</v>
      </c>
      <c r="BC78" s="202">
        <f t="shared" si="26"/>
        <v>21434.832092466891</v>
      </c>
      <c r="BD78" s="202">
        <f t="shared" si="26"/>
        <v>43564.560676513414</v>
      </c>
      <c r="BE78" s="202">
        <f t="shared" si="26"/>
        <v>20921.257125655051</v>
      </c>
      <c r="BF78" s="202">
        <f t="shared" si="26"/>
        <v>18220.735698374872</v>
      </c>
      <c r="BG78" s="202">
        <f t="shared" si="26"/>
        <v>41095.344533590505</v>
      </c>
      <c r="BH78" s="202">
        <f t="shared" si="26"/>
        <v>11232.648661773341</v>
      </c>
      <c r="BI78" s="202">
        <f t="shared" si="26"/>
        <v>17421.991333370021</v>
      </c>
      <c r="BJ78" s="202">
        <f t="shared" si="26"/>
        <v>86630.146095012708</v>
      </c>
    </row>
    <row r="79" spans="2:62" x14ac:dyDescent="0.2">
      <c r="AZ79" s="202"/>
    </row>
    <row r="81" spans="2:63" x14ac:dyDescent="0.2">
      <c r="B81" s="199" t="s">
        <v>227</v>
      </c>
      <c r="C81" s="215">
        <v>-35220.997053691193</v>
      </c>
      <c r="D81" s="215">
        <v>11708.460723928945</v>
      </c>
      <c r="E81" s="215">
        <v>53480.181511227005</v>
      </c>
      <c r="F81" s="215">
        <v>98044.20493157969</v>
      </c>
      <c r="G81" s="215">
        <v>5838.776801064515</v>
      </c>
      <c r="H81" s="215">
        <v>48216.423107887145</v>
      </c>
      <c r="I81" s="215">
        <v>12036.306429872231</v>
      </c>
      <c r="J81" s="215">
        <v>7305.6448653063808</v>
      </c>
      <c r="K81" s="215">
        <v>47161.392938939476</v>
      </c>
      <c r="L81" s="215">
        <v>23571.105299090781</v>
      </c>
      <c r="M81" s="215">
        <v>72995.620396026279</v>
      </c>
      <c r="N81" s="215">
        <v>71620.725817091967</v>
      </c>
      <c r="O81" s="215">
        <v>24566.316743564981</v>
      </c>
      <c r="P81" s="215">
        <v>41254.856899228769</v>
      </c>
      <c r="Q81" s="215">
        <v>23086.880745112067</v>
      </c>
      <c r="R81" s="215">
        <v>15604.556120658752</v>
      </c>
      <c r="S81" s="215">
        <v>8909.5980844251808</v>
      </c>
      <c r="T81" s="215">
        <v>9047.2584567331578</v>
      </c>
      <c r="U81" s="215">
        <v>23015.286262333404</v>
      </c>
      <c r="V81" s="215">
        <v>30580.364086115205</v>
      </c>
      <c r="W81" s="215">
        <v>50712.649814192227</v>
      </c>
      <c r="X81" s="215">
        <v>13020.237538569836</v>
      </c>
      <c r="Y81" s="215">
        <v>25707.449316020124</v>
      </c>
      <c r="Z81" s="215">
        <v>23631.128055813409</v>
      </c>
      <c r="AA81" s="215">
        <v>14601.8615294995</v>
      </c>
      <c r="AB81" s="215">
        <v>21096.473841898347</v>
      </c>
      <c r="AC81" s="215">
        <v>20958.861641598996</v>
      </c>
      <c r="AD81" s="215">
        <v>29521.130521932733</v>
      </c>
      <c r="AE81" s="215">
        <v>33804.308530416376</v>
      </c>
      <c r="AF81" s="215">
        <v>34847.883634840575</v>
      </c>
      <c r="AG81" s="215">
        <v>38746.051141000906</v>
      </c>
      <c r="AH81" s="215">
        <v>32315.168456238949</v>
      </c>
      <c r="AI81" s="215">
        <v>16435.489728374581</v>
      </c>
      <c r="AJ81" s="215">
        <v>25056.70114928866</v>
      </c>
      <c r="AK81" s="215">
        <v>14576.899120602964</v>
      </c>
      <c r="AL81" s="215">
        <v>15594.473787384261</v>
      </c>
      <c r="AM81" s="215">
        <v>27700.577681662831</v>
      </c>
      <c r="AN81" s="215">
        <v>24251.247559272288</v>
      </c>
      <c r="AO81" s="215">
        <v>45694.602482707982</v>
      </c>
      <c r="AP81" s="215">
        <v>36039.725155197557</v>
      </c>
      <c r="AQ81" s="215">
        <v>81440.866441512233</v>
      </c>
      <c r="AR81" s="215">
        <v>45398.978403410198</v>
      </c>
      <c r="AS81" s="215">
        <v>61857.82961956595</v>
      </c>
      <c r="AT81" s="215">
        <v>18980.918989515063</v>
      </c>
      <c r="AU81" s="215">
        <v>38837.914054020861</v>
      </c>
      <c r="AV81" s="215">
        <v>55456.210416974354</v>
      </c>
      <c r="AW81" s="215">
        <v>78123.955549697523</v>
      </c>
      <c r="AX81" s="215">
        <v>58601.413701960453</v>
      </c>
      <c r="AY81" s="215">
        <v>33531.274935072921</v>
      </c>
      <c r="AZ81" s="215">
        <v>13544.00638212513</v>
      </c>
      <c r="BA81" s="215">
        <v>215206.24017196521</v>
      </c>
      <c r="BB81" s="215">
        <v>197233.35882949654</v>
      </c>
      <c r="BC81" s="215">
        <v>23266.746244448172</v>
      </c>
      <c r="BD81" s="215">
        <v>59382.637122278022</v>
      </c>
      <c r="BE81" s="215">
        <v>51372.202239085003</v>
      </c>
      <c r="BF81" s="215">
        <v>71374.719834699441</v>
      </c>
      <c r="BG81" s="215">
        <v>30466.435224564106</v>
      </c>
      <c r="BH81" s="215">
        <v>102180.14081212279</v>
      </c>
      <c r="BI81" s="215">
        <v>64303.601029245263</v>
      </c>
      <c r="BJ81" s="215">
        <v>24288.701225433113</v>
      </c>
      <c r="BK81" s="2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E822-8E63-4307-8B5F-D36672605FA0}">
  <sheetPr>
    <tabColor theme="1"/>
  </sheetPr>
  <dimension ref="B1:BO30"/>
  <sheetViews>
    <sheetView showGridLines="0" zoomScale="80" zoomScaleNormal="80" workbookViewId="0">
      <pane xSplit="2" ySplit="2" topLeftCell="AL6" activePane="bottomRight" state="frozen"/>
      <selection pane="topRight"/>
      <selection pane="bottomLeft"/>
      <selection pane="bottomRight"/>
    </sheetView>
  </sheetViews>
  <sheetFormatPr defaultColWidth="9.140625" defaultRowHeight="12" outlineLevelRow="1" x14ac:dyDescent="0.2"/>
  <cols>
    <col min="1" max="1" width="2.5703125" style="1" customWidth="1"/>
    <col min="2" max="2" width="25.5703125" style="1" bestFit="1" customWidth="1"/>
    <col min="3" max="14" width="0" style="1" hidden="1" customWidth="1"/>
    <col min="15" max="48" width="9.140625" style="1"/>
    <col min="49" max="62" width="9.85546875" style="1" bestFit="1" customWidth="1"/>
    <col min="63" max="63" width="9.140625" style="1"/>
    <col min="64" max="67" width="10.85546875" style="1" bestFit="1" customWidth="1"/>
    <col min="68" max="16384" width="9.140625" style="1"/>
  </cols>
  <sheetData>
    <row r="1" spans="2:67" x14ac:dyDescent="0.2">
      <c r="BC1" s="1" t="s">
        <v>228</v>
      </c>
      <c r="BD1" s="1" t="s">
        <v>228</v>
      </c>
      <c r="BE1" s="1" t="s">
        <v>228</v>
      </c>
      <c r="BF1" s="1" t="s">
        <v>228</v>
      </c>
      <c r="BG1" s="1" t="s">
        <v>228</v>
      </c>
      <c r="BH1" s="1" t="s">
        <v>228</v>
      </c>
      <c r="BI1" s="1" t="s">
        <v>228</v>
      </c>
      <c r="BJ1" s="1" t="s">
        <v>228</v>
      </c>
    </row>
    <row r="2" spans="2:67" x14ac:dyDescent="0.2">
      <c r="B2" s="176" t="s">
        <v>229</v>
      </c>
      <c r="C2" s="176">
        <v>44197</v>
      </c>
      <c r="D2" s="176">
        <f t="shared" ref="D2:N2" si="0">EDATE(C2,1)</f>
        <v>44228</v>
      </c>
      <c r="E2" s="176">
        <f t="shared" si="0"/>
        <v>44256</v>
      </c>
      <c r="F2" s="176">
        <f t="shared" si="0"/>
        <v>44287</v>
      </c>
      <c r="G2" s="176">
        <f t="shared" si="0"/>
        <v>44317</v>
      </c>
      <c r="H2" s="176">
        <f t="shared" si="0"/>
        <v>44348</v>
      </c>
      <c r="I2" s="176">
        <f t="shared" si="0"/>
        <v>44378</v>
      </c>
      <c r="J2" s="176">
        <f t="shared" si="0"/>
        <v>44409</v>
      </c>
      <c r="K2" s="176">
        <f t="shared" si="0"/>
        <v>44440</v>
      </c>
      <c r="L2" s="176">
        <f t="shared" si="0"/>
        <v>44470</v>
      </c>
      <c r="M2" s="176">
        <f t="shared" si="0"/>
        <v>44501</v>
      </c>
      <c r="N2" s="176">
        <f t="shared" si="0"/>
        <v>44531</v>
      </c>
      <c r="O2" s="176">
        <f>EDATE(N2,1)</f>
        <v>44562</v>
      </c>
      <c r="P2" s="176">
        <f>EDATE(O2,1)</f>
        <v>44593</v>
      </c>
      <c r="Q2" s="176">
        <f>EDATE(P2,1)</f>
        <v>44621</v>
      </c>
      <c r="R2" s="176">
        <f>EDATE(Q2,1)</f>
        <v>44652</v>
      </c>
      <c r="S2" s="176">
        <f>EDATE(R2,1)</f>
        <v>44682</v>
      </c>
      <c r="T2" s="176">
        <f t="shared" ref="T2:BJ2" si="1">EDATE(S2,1)</f>
        <v>44713</v>
      </c>
      <c r="U2" s="176">
        <f t="shared" si="1"/>
        <v>44743</v>
      </c>
      <c r="V2" s="176">
        <f t="shared" si="1"/>
        <v>44774</v>
      </c>
      <c r="W2" s="176">
        <f t="shared" si="1"/>
        <v>44805</v>
      </c>
      <c r="X2" s="176">
        <f t="shared" si="1"/>
        <v>44835</v>
      </c>
      <c r="Y2" s="176">
        <f t="shared" si="1"/>
        <v>44866</v>
      </c>
      <c r="Z2" s="176">
        <f t="shared" si="1"/>
        <v>44896</v>
      </c>
      <c r="AA2" s="176">
        <f t="shared" si="1"/>
        <v>44927</v>
      </c>
      <c r="AB2" s="176">
        <f t="shared" si="1"/>
        <v>44958</v>
      </c>
      <c r="AC2" s="176">
        <f t="shared" si="1"/>
        <v>44986</v>
      </c>
      <c r="AD2" s="176">
        <f t="shared" si="1"/>
        <v>45017</v>
      </c>
      <c r="AE2" s="176">
        <f t="shared" si="1"/>
        <v>45047</v>
      </c>
      <c r="AF2" s="176">
        <f t="shared" si="1"/>
        <v>45078</v>
      </c>
      <c r="AG2" s="176">
        <f t="shared" si="1"/>
        <v>45108</v>
      </c>
      <c r="AH2" s="176">
        <f t="shared" si="1"/>
        <v>45139</v>
      </c>
      <c r="AI2" s="176">
        <f t="shared" si="1"/>
        <v>45170</v>
      </c>
      <c r="AJ2" s="176">
        <f t="shared" si="1"/>
        <v>45200</v>
      </c>
      <c r="AK2" s="176">
        <f t="shared" si="1"/>
        <v>45231</v>
      </c>
      <c r="AL2" s="176">
        <f t="shared" si="1"/>
        <v>45261</v>
      </c>
      <c r="AM2" s="176">
        <f t="shared" si="1"/>
        <v>45292</v>
      </c>
      <c r="AN2" s="176">
        <f t="shared" si="1"/>
        <v>45323</v>
      </c>
      <c r="AO2" s="176">
        <f t="shared" si="1"/>
        <v>45352</v>
      </c>
      <c r="AP2" s="176">
        <f t="shared" si="1"/>
        <v>45383</v>
      </c>
      <c r="AQ2" s="176">
        <f t="shared" si="1"/>
        <v>45413</v>
      </c>
      <c r="AR2" s="176">
        <f t="shared" si="1"/>
        <v>45444</v>
      </c>
      <c r="AS2" s="176">
        <f t="shared" si="1"/>
        <v>45474</v>
      </c>
      <c r="AT2" s="176">
        <f t="shared" si="1"/>
        <v>45505</v>
      </c>
      <c r="AU2" s="176">
        <f t="shared" si="1"/>
        <v>45536</v>
      </c>
      <c r="AV2" s="176">
        <f t="shared" si="1"/>
        <v>45566</v>
      </c>
      <c r="AW2" s="176">
        <f t="shared" si="1"/>
        <v>45597</v>
      </c>
      <c r="AX2" s="176">
        <f t="shared" si="1"/>
        <v>45627</v>
      </c>
      <c r="AY2" s="176">
        <f t="shared" si="1"/>
        <v>45658</v>
      </c>
      <c r="AZ2" s="176">
        <f t="shared" si="1"/>
        <v>45689</v>
      </c>
      <c r="BA2" s="176">
        <f t="shared" si="1"/>
        <v>45717</v>
      </c>
      <c r="BB2" s="176">
        <f t="shared" si="1"/>
        <v>45748</v>
      </c>
      <c r="BC2" s="176">
        <f t="shared" si="1"/>
        <v>45778</v>
      </c>
      <c r="BD2" s="176">
        <f t="shared" si="1"/>
        <v>45809</v>
      </c>
      <c r="BE2" s="176">
        <f t="shared" si="1"/>
        <v>45839</v>
      </c>
      <c r="BF2" s="176">
        <f t="shared" si="1"/>
        <v>45870</v>
      </c>
      <c r="BG2" s="176">
        <f t="shared" si="1"/>
        <v>45901</v>
      </c>
      <c r="BH2" s="176">
        <f t="shared" si="1"/>
        <v>45931</v>
      </c>
      <c r="BI2" s="176">
        <f t="shared" si="1"/>
        <v>45962</v>
      </c>
      <c r="BJ2" s="176">
        <f t="shared" si="1"/>
        <v>45992</v>
      </c>
      <c r="BL2" s="176" t="s">
        <v>230</v>
      </c>
      <c r="BM2" s="176" t="s">
        <v>231</v>
      </c>
      <c r="BN2" s="176" t="s">
        <v>135</v>
      </c>
      <c r="BO2" s="176" t="s">
        <v>232</v>
      </c>
    </row>
    <row r="3" spans="2:67" hidden="1" outlineLevel="1" x14ac:dyDescent="0.2">
      <c r="B3" s="170" t="s">
        <v>233</v>
      </c>
      <c r="C3" s="216">
        <f>MONTH(C2)</f>
        <v>1</v>
      </c>
      <c r="D3" s="216">
        <f t="shared" ref="D3:BO3" si="2">MONTH(D2)</f>
        <v>2</v>
      </c>
      <c r="E3" s="216">
        <f t="shared" si="2"/>
        <v>3</v>
      </c>
      <c r="F3" s="216">
        <f t="shared" si="2"/>
        <v>4</v>
      </c>
      <c r="G3" s="216">
        <f t="shared" si="2"/>
        <v>5</v>
      </c>
      <c r="H3" s="216">
        <f t="shared" si="2"/>
        <v>6</v>
      </c>
      <c r="I3" s="216">
        <f t="shared" si="2"/>
        <v>7</v>
      </c>
      <c r="J3" s="216">
        <f t="shared" si="2"/>
        <v>8</v>
      </c>
      <c r="K3" s="216">
        <f t="shared" si="2"/>
        <v>9</v>
      </c>
      <c r="L3" s="216">
        <f t="shared" si="2"/>
        <v>10</v>
      </c>
      <c r="M3" s="216">
        <f t="shared" si="2"/>
        <v>11</v>
      </c>
      <c r="N3" s="216">
        <f t="shared" si="2"/>
        <v>12</v>
      </c>
      <c r="O3" s="216">
        <f t="shared" si="2"/>
        <v>1</v>
      </c>
      <c r="P3" s="216">
        <f t="shared" si="2"/>
        <v>2</v>
      </c>
      <c r="Q3" s="216">
        <f t="shared" si="2"/>
        <v>3</v>
      </c>
      <c r="R3" s="216">
        <f t="shared" si="2"/>
        <v>4</v>
      </c>
      <c r="S3" s="216">
        <f t="shared" si="2"/>
        <v>5</v>
      </c>
      <c r="T3" s="216">
        <f t="shared" si="2"/>
        <v>6</v>
      </c>
      <c r="U3" s="216">
        <f t="shared" si="2"/>
        <v>7</v>
      </c>
      <c r="V3" s="216">
        <f t="shared" si="2"/>
        <v>8</v>
      </c>
      <c r="W3" s="216">
        <f t="shared" si="2"/>
        <v>9</v>
      </c>
      <c r="X3" s="216">
        <f t="shared" si="2"/>
        <v>10</v>
      </c>
      <c r="Y3" s="216">
        <f t="shared" si="2"/>
        <v>11</v>
      </c>
      <c r="Z3" s="216">
        <f t="shared" si="2"/>
        <v>12</v>
      </c>
      <c r="AA3" s="216">
        <f t="shared" si="2"/>
        <v>1</v>
      </c>
      <c r="AB3" s="216">
        <f t="shared" si="2"/>
        <v>2</v>
      </c>
      <c r="AC3" s="216">
        <f t="shared" si="2"/>
        <v>3</v>
      </c>
      <c r="AD3" s="216">
        <f t="shared" si="2"/>
        <v>4</v>
      </c>
      <c r="AE3" s="216">
        <f t="shared" si="2"/>
        <v>5</v>
      </c>
      <c r="AF3" s="216">
        <f t="shared" si="2"/>
        <v>6</v>
      </c>
      <c r="AG3" s="216">
        <f t="shared" si="2"/>
        <v>7</v>
      </c>
      <c r="AH3" s="216">
        <f t="shared" si="2"/>
        <v>8</v>
      </c>
      <c r="AI3" s="216">
        <f t="shared" si="2"/>
        <v>9</v>
      </c>
      <c r="AJ3" s="216">
        <f t="shared" si="2"/>
        <v>10</v>
      </c>
      <c r="AK3" s="216">
        <f t="shared" si="2"/>
        <v>11</v>
      </c>
      <c r="AL3" s="216">
        <f t="shared" si="2"/>
        <v>12</v>
      </c>
      <c r="AM3" s="216">
        <f t="shared" si="2"/>
        <v>1</v>
      </c>
      <c r="AN3" s="216">
        <f t="shared" si="2"/>
        <v>2</v>
      </c>
      <c r="AO3" s="216">
        <f t="shared" si="2"/>
        <v>3</v>
      </c>
      <c r="AP3" s="216">
        <f t="shared" si="2"/>
        <v>4</v>
      </c>
      <c r="AQ3" s="216">
        <f t="shared" si="2"/>
        <v>5</v>
      </c>
      <c r="AR3" s="216">
        <f t="shared" si="2"/>
        <v>6</v>
      </c>
      <c r="AS3" s="216">
        <f t="shared" si="2"/>
        <v>7</v>
      </c>
      <c r="AT3" s="216">
        <f t="shared" si="2"/>
        <v>8</v>
      </c>
      <c r="AU3" s="216">
        <f t="shared" si="2"/>
        <v>9</v>
      </c>
      <c r="AV3" s="216">
        <f t="shared" si="2"/>
        <v>10</v>
      </c>
      <c r="AW3" s="216">
        <f t="shared" si="2"/>
        <v>11</v>
      </c>
      <c r="AX3" s="216">
        <f t="shared" si="2"/>
        <v>12</v>
      </c>
      <c r="AY3" s="216">
        <f t="shared" si="2"/>
        <v>1</v>
      </c>
      <c r="AZ3" s="216">
        <f t="shared" si="2"/>
        <v>2</v>
      </c>
      <c r="BA3" s="216">
        <f t="shared" si="2"/>
        <v>3</v>
      </c>
      <c r="BB3" s="216">
        <f t="shared" si="2"/>
        <v>4</v>
      </c>
      <c r="BC3" s="216">
        <f t="shared" si="2"/>
        <v>5</v>
      </c>
      <c r="BD3" s="216">
        <f t="shared" si="2"/>
        <v>6</v>
      </c>
      <c r="BE3" s="216">
        <f t="shared" si="2"/>
        <v>7</v>
      </c>
      <c r="BF3" s="216">
        <f t="shared" si="2"/>
        <v>8</v>
      </c>
      <c r="BG3" s="216">
        <f t="shared" si="2"/>
        <v>9</v>
      </c>
      <c r="BH3" s="216">
        <f t="shared" si="2"/>
        <v>10</v>
      </c>
      <c r="BI3" s="216">
        <f t="shared" si="2"/>
        <v>11</v>
      </c>
      <c r="BJ3" s="216">
        <f t="shared" si="2"/>
        <v>12</v>
      </c>
      <c r="BL3" s="216" t="e">
        <f t="shared" si="2"/>
        <v>#VALUE!</v>
      </c>
      <c r="BM3" s="216" t="e">
        <f t="shared" si="2"/>
        <v>#VALUE!</v>
      </c>
      <c r="BN3" s="216" t="e">
        <f t="shared" si="2"/>
        <v>#VALUE!</v>
      </c>
      <c r="BO3" s="216" t="e">
        <f t="shared" si="2"/>
        <v>#VALUE!</v>
      </c>
    </row>
    <row r="4" spans="2:67" hidden="1" outlineLevel="1" x14ac:dyDescent="0.2">
      <c r="B4" s="170" t="s">
        <v>130</v>
      </c>
      <c r="C4" s="216">
        <f>YEAR(C2)</f>
        <v>2021</v>
      </c>
      <c r="D4" s="216">
        <f t="shared" ref="D4:BJ4" si="3">YEAR(D2)</f>
        <v>2021</v>
      </c>
      <c r="E4" s="216">
        <f t="shared" si="3"/>
        <v>2021</v>
      </c>
      <c r="F4" s="216">
        <f t="shared" si="3"/>
        <v>2021</v>
      </c>
      <c r="G4" s="216">
        <f t="shared" si="3"/>
        <v>2021</v>
      </c>
      <c r="H4" s="216">
        <f t="shared" si="3"/>
        <v>2021</v>
      </c>
      <c r="I4" s="216">
        <f t="shared" si="3"/>
        <v>2021</v>
      </c>
      <c r="J4" s="216">
        <f t="shared" si="3"/>
        <v>2021</v>
      </c>
      <c r="K4" s="216">
        <f t="shared" si="3"/>
        <v>2021</v>
      </c>
      <c r="L4" s="216">
        <f t="shared" si="3"/>
        <v>2021</v>
      </c>
      <c r="M4" s="216">
        <f t="shared" si="3"/>
        <v>2021</v>
      </c>
      <c r="N4" s="216">
        <f t="shared" si="3"/>
        <v>2021</v>
      </c>
      <c r="O4" s="216">
        <f t="shared" si="3"/>
        <v>2022</v>
      </c>
      <c r="P4" s="216">
        <f t="shared" si="3"/>
        <v>2022</v>
      </c>
      <c r="Q4" s="216">
        <f t="shared" si="3"/>
        <v>2022</v>
      </c>
      <c r="R4" s="216">
        <f t="shared" si="3"/>
        <v>2022</v>
      </c>
      <c r="S4" s="216">
        <f t="shared" si="3"/>
        <v>2022</v>
      </c>
      <c r="T4" s="216">
        <f t="shared" si="3"/>
        <v>2022</v>
      </c>
      <c r="U4" s="216">
        <f t="shared" si="3"/>
        <v>2022</v>
      </c>
      <c r="V4" s="216">
        <f t="shared" si="3"/>
        <v>2022</v>
      </c>
      <c r="W4" s="216">
        <f t="shared" si="3"/>
        <v>2022</v>
      </c>
      <c r="X4" s="216">
        <f t="shared" si="3"/>
        <v>2022</v>
      </c>
      <c r="Y4" s="216">
        <f t="shared" si="3"/>
        <v>2022</v>
      </c>
      <c r="Z4" s="216">
        <f t="shared" si="3"/>
        <v>2022</v>
      </c>
      <c r="AA4" s="216">
        <f t="shared" si="3"/>
        <v>2023</v>
      </c>
      <c r="AB4" s="216">
        <f t="shared" si="3"/>
        <v>2023</v>
      </c>
      <c r="AC4" s="216">
        <f t="shared" si="3"/>
        <v>2023</v>
      </c>
      <c r="AD4" s="216">
        <f t="shared" si="3"/>
        <v>2023</v>
      </c>
      <c r="AE4" s="216">
        <f t="shared" si="3"/>
        <v>2023</v>
      </c>
      <c r="AF4" s="216">
        <f t="shared" si="3"/>
        <v>2023</v>
      </c>
      <c r="AG4" s="216">
        <f t="shared" si="3"/>
        <v>2023</v>
      </c>
      <c r="AH4" s="216">
        <f t="shared" si="3"/>
        <v>2023</v>
      </c>
      <c r="AI4" s="216">
        <f t="shared" si="3"/>
        <v>2023</v>
      </c>
      <c r="AJ4" s="216">
        <f t="shared" si="3"/>
        <v>2023</v>
      </c>
      <c r="AK4" s="216">
        <f t="shared" si="3"/>
        <v>2023</v>
      </c>
      <c r="AL4" s="216">
        <f t="shared" si="3"/>
        <v>2023</v>
      </c>
      <c r="AM4" s="216">
        <f t="shared" si="3"/>
        <v>2024</v>
      </c>
      <c r="AN4" s="216">
        <f t="shared" si="3"/>
        <v>2024</v>
      </c>
      <c r="AO4" s="216">
        <f t="shared" si="3"/>
        <v>2024</v>
      </c>
      <c r="AP4" s="216">
        <f t="shared" si="3"/>
        <v>2024</v>
      </c>
      <c r="AQ4" s="216">
        <f t="shared" si="3"/>
        <v>2024</v>
      </c>
      <c r="AR4" s="216">
        <f t="shared" si="3"/>
        <v>2024</v>
      </c>
      <c r="AS4" s="216">
        <f t="shared" si="3"/>
        <v>2024</v>
      </c>
      <c r="AT4" s="216">
        <f t="shared" si="3"/>
        <v>2024</v>
      </c>
      <c r="AU4" s="216">
        <f t="shared" si="3"/>
        <v>2024</v>
      </c>
      <c r="AV4" s="216">
        <f t="shared" si="3"/>
        <v>2024</v>
      </c>
      <c r="AW4" s="216">
        <f t="shared" si="3"/>
        <v>2024</v>
      </c>
      <c r="AX4" s="216">
        <f t="shared" si="3"/>
        <v>2024</v>
      </c>
      <c r="AY4" s="216">
        <f t="shared" si="3"/>
        <v>2025</v>
      </c>
      <c r="AZ4" s="216">
        <f t="shared" si="3"/>
        <v>2025</v>
      </c>
      <c r="BA4" s="216">
        <f t="shared" si="3"/>
        <v>2025</v>
      </c>
      <c r="BB4" s="216">
        <f t="shared" si="3"/>
        <v>2025</v>
      </c>
      <c r="BC4" s="216">
        <f t="shared" si="3"/>
        <v>2025</v>
      </c>
      <c r="BD4" s="216">
        <f t="shared" si="3"/>
        <v>2025</v>
      </c>
      <c r="BE4" s="216">
        <f t="shared" si="3"/>
        <v>2025</v>
      </c>
      <c r="BF4" s="216">
        <f t="shared" si="3"/>
        <v>2025</v>
      </c>
      <c r="BG4" s="216">
        <f t="shared" si="3"/>
        <v>2025</v>
      </c>
      <c r="BH4" s="216">
        <f t="shared" si="3"/>
        <v>2025</v>
      </c>
      <c r="BI4" s="216">
        <f t="shared" si="3"/>
        <v>2025</v>
      </c>
      <c r="BJ4" s="216">
        <f t="shared" si="3"/>
        <v>2025</v>
      </c>
      <c r="BL4" s="216" t="e">
        <f t="shared" ref="BL4:BO4" si="4">YEAR(BL2)</f>
        <v>#VALUE!</v>
      </c>
      <c r="BM4" s="216" t="e">
        <f t="shared" si="4"/>
        <v>#VALUE!</v>
      </c>
      <c r="BN4" s="216" t="e">
        <f t="shared" si="4"/>
        <v>#VALUE!</v>
      </c>
      <c r="BO4" s="216" t="e">
        <f t="shared" si="4"/>
        <v>#VALUE!</v>
      </c>
    </row>
    <row r="5" spans="2:67" hidden="1" outlineLevel="1" x14ac:dyDescent="0.2">
      <c r="B5" s="170" t="s">
        <v>131</v>
      </c>
      <c r="C5" s="216">
        <f>ROUNDUP(C3/3,0)</f>
        <v>1</v>
      </c>
      <c r="D5" s="216">
        <f t="shared" ref="D5:BJ5" si="5">ROUNDUP(D3/3,0)</f>
        <v>1</v>
      </c>
      <c r="E5" s="216">
        <f t="shared" si="5"/>
        <v>1</v>
      </c>
      <c r="F5" s="216">
        <f t="shared" si="5"/>
        <v>2</v>
      </c>
      <c r="G5" s="216">
        <f t="shared" si="5"/>
        <v>2</v>
      </c>
      <c r="H5" s="216">
        <f t="shared" si="5"/>
        <v>2</v>
      </c>
      <c r="I5" s="216">
        <f t="shared" si="5"/>
        <v>3</v>
      </c>
      <c r="J5" s="216">
        <f t="shared" si="5"/>
        <v>3</v>
      </c>
      <c r="K5" s="216">
        <f t="shared" si="5"/>
        <v>3</v>
      </c>
      <c r="L5" s="216">
        <f t="shared" si="5"/>
        <v>4</v>
      </c>
      <c r="M5" s="216">
        <f t="shared" si="5"/>
        <v>4</v>
      </c>
      <c r="N5" s="216">
        <f t="shared" si="5"/>
        <v>4</v>
      </c>
      <c r="O5" s="216">
        <f t="shared" si="5"/>
        <v>1</v>
      </c>
      <c r="P5" s="216">
        <f t="shared" si="5"/>
        <v>1</v>
      </c>
      <c r="Q5" s="216">
        <f t="shared" si="5"/>
        <v>1</v>
      </c>
      <c r="R5" s="216">
        <f t="shared" si="5"/>
        <v>2</v>
      </c>
      <c r="S5" s="216">
        <f t="shared" si="5"/>
        <v>2</v>
      </c>
      <c r="T5" s="216">
        <f t="shared" si="5"/>
        <v>2</v>
      </c>
      <c r="U5" s="216">
        <f t="shared" si="5"/>
        <v>3</v>
      </c>
      <c r="V5" s="216">
        <f t="shared" si="5"/>
        <v>3</v>
      </c>
      <c r="W5" s="216">
        <f t="shared" si="5"/>
        <v>3</v>
      </c>
      <c r="X5" s="216">
        <f t="shared" si="5"/>
        <v>4</v>
      </c>
      <c r="Y5" s="216">
        <f t="shared" si="5"/>
        <v>4</v>
      </c>
      <c r="Z5" s="216">
        <f t="shared" si="5"/>
        <v>4</v>
      </c>
      <c r="AA5" s="216">
        <f t="shared" si="5"/>
        <v>1</v>
      </c>
      <c r="AB5" s="216">
        <f t="shared" si="5"/>
        <v>1</v>
      </c>
      <c r="AC5" s="216">
        <f t="shared" si="5"/>
        <v>1</v>
      </c>
      <c r="AD5" s="216">
        <f t="shared" si="5"/>
        <v>2</v>
      </c>
      <c r="AE5" s="216">
        <f t="shared" si="5"/>
        <v>2</v>
      </c>
      <c r="AF5" s="216">
        <f t="shared" si="5"/>
        <v>2</v>
      </c>
      <c r="AG5" s="216">
        <f t="shared" si="5"/>
        <v>3</v>
      </c>
      <c r="AH5" s="216">
        <f t="shared" si="5"/>
        <v>3</v>
      </c>
      <c r="AI5" s="216">
        <f t="shared" si="5"/>
        <v>3</v>
      </c>
      <c r="AJ5" s="216">
        <f t="shared" si="5"/>
        <v>4</v>
      </c>
      <c r="AK5" s="216">
        <f t="shared" si="5"/>
        <v>4</v>
      </c>
      <c r="AL5" s="216">
        <f t="shared" si="5"/>
        <v>4</v>
      </c>
      <c r="AM5" s="216">
        <f t="shared" si="5"/>
        <v>1</v>
      </c>
      <c r="AN5" s="216">
        <f t="shared" si="5"/>
        <v>1</v>
      </c>
      <c r="AO5" s="216">
        <f t="shared" si="5"/>
        <v>1</v>
      </c>
      <c r="AP5" s="216">
        <f t="shared" si="5"/>
        <v>2</v>
      </c>
      <c r="AQ5" s="216">
        <f t="shared" si="5"/>
        <v>2</v>
      </c>
      <c r="AR5" s="216">
        <f t="shared" si="5"/>
        <v>2</v>
      </c>
      <c r="AS5" s="216">
        <f t="shared" si="5"/>
        <v>3</v>
      </c>
      <c r="AT5" s="216">
        <f t="shared" si="5"/>
        <v>3</v>
      </c>
      <c r="AU5" s="216">
        <f t="shared" si="5"/>
        <v>3</v>
      </c>
      <c r="AV5" s="216">
        <f t="shared" si="5"/>
        <v>4</v>
      </c>
      <c r="AW5" s="216">
        <f t="shared" si="5"/>
        <v>4</v>
      </c>
      <c r="AX5" s="216">
        <f t="shared" si="5"/>
        <v>4</v>
      </c>
      <c r="AY5" s="216">
        <f t="shared" si="5"/>
        <v>1</v>
      </c>
      <c r="AZ5" s="216">
        <f t="shared" si="5"/>
        <v>1</v>
      </c>
      <c r="BA5" s="216">
        <f t="shared" si="5"/>
        <v>1</v>
      </c>
      <c r="BB5" s="216">
        <f t="shared" si="5"/>
        <v>2</v>
      </c>
      <c r="BC5" s="216">
        <f t="shared" si="5"/>
        <v>2</v>
      </c>
      <c r="BD5" s="216">
        <f t="shared" si="5"/>
        <v>2</v>
      </c>
      <c r="BE5" s="216">
        <f t="shared" si="5"/>
        <v>3</v>
      </c>
      <c r="BF5" s="216">
        <f t="shared" si="5"/>
        <v>3</v>
      </c>
      <c r="BG5" s="216">
        <f t="shared" si="5"/>
        <v>3</v>
      </c>
      <c r="BH5" s="216">
        <f t="shared" si="5"/>
        <v>4</v>
      </c>
      <c r="BI5" s="216">
        <f t="shared" si="5"/>
        <v>4</v>
      </c>
      <c r="BJ5" s="216">
        <f t="shared" si="5"/>
        <v>4</v>
      </c>
      <c r="BL5" s="216" t="e">
        <f t="shared" ref="BL5:BO5" si="6">ROUNDUP(BL3/3,0)</f>
        <v>#VALUE!</v>
      </c>
      <c r="BM5" s="216" t="e">
        <f t="shared" si="6"/>
        <v>#VALUE!</v>
      </c>
      <c r="BN5" s="216" t="e">
        <f t="shared" si="6"/>
        <v>#VALUE!</v>
      </c>
      <c r="BO5" s="216" t="e">
        <f t="shared" si="6"/>
        <v>#VALUE!</v>
      </c>
    </row>
    <row r="6" spans="2:67" collapsed="1" x14ac:dyDescent="0.2"/>
    <row r="7" spans="2:67" x14ac:dyDescent="0.2">
      <c r="B7" s="217" t="s">
        <v>152</v>
      </c>
      <c r="C7" s="218">
        <f>+SUMIFS('Cons TrioMobil | Monthly'!$B$9:$BW$9,'Cons TrioMobil | Monthly'!$B$4:$BW$4,C$2)</f>
        <v>258910.67122384947</v>
      </c>
      <c r="D7" s="218">
        <f>+SUMIFS('Cons TrioMobil | Monthly'!$B$9:$BW$9,'Cons TrioMobil | Monthly'!$B$4:$BW$4,D$2)</f>
        <v>305759.91686174605</v>
      </c>
      <c r="E7" s="218">
        <f>+SUMIFS('Cons TrioMobil | Monthly'!$B$9:$BW$9,'Cons TrioMobil | Monthly'!$B$4:$BW$4,E$2)</f>
        <v>344801.62115056039</v>
      </c>
      <c r="F7" s="218">
        <f>+SUMIFS('Cons TrioMobil | Monthly'!$B$9:$BW$9,'Cons TrioMobil | Monthly'!$B$4:$BW$4,F$2)</f>
        <v>389060.29069424042</v>
      </c>
      <c r="G7" s="218">
        <f>+SUMIFS('Cons TrioMobil | Monthly'!$B$9:$BW$9,'Cons TrioMobil | Monthly'!$B$4:$BW$4,G$2)</f>
        <v>293200.8738401208</v>
      </c>
      <c r="H7" s="218">
        <f>+SUMIFS('Cons TrioMobil | Monthly'!$B$9:$BW$9,'Cons TrioMobil | Monthly'!$B$4:$BW$4,H$2)</f>
        <v>335843.31802490633</v>
      </c>
      <c r="I7" s="218">
        <f>+SUMIFS('Cons TrioMobil | Monthly'!$B$9:$BW$9,'Cons TrioMobil | Monthly'!$B$4:$BW$4,I$2)</f>
        <v>295680.77407308895</v>
      </c>
      <c r="J7" s="218">
        <f>+SUMIFS('Cons TrioMobil | Monthly'!$B$9:$BW$9,'Cons TrioMobil | Monthly'!$B$4:$BW$4,J$2)</f>
        <v>298669.85952067393</v>
      </c>
      <c r="K7" s="218">
        <f>+SUMIFS('Cons TrioMobil | Monthly'!$B$9:$BW$9,'Cons TrioMobil | Monthly'!$B$4:$BW$4,K$2)</f>
        <v>345188.37011578429</v>
      </c>
      <c r="L7" s="218">
        <f>+SUMIFS('Cons TrioMobil | Monthly'!$B$9:$BW$9,'Cons TrioMobil | Monthly'!$B$4:$BW$4,L$2)</f>
        <v>318958.09661043476</v>
      </c>
      <c r="M7" s="218">
        <f>+SUMIFS('Cons TrioMobil | Monthly'!$B$9:$BW$9,'Cons TrioMobil | Monthly'!$B$4:$BW$4,M$2)</f>
        <v>366745.79320979572</v>
      </c>
      <c r="N7" s="218">
        <f>+SUMIFS('Cons TrioMobil | Monthly'!$B$9:$BW$9,'Cons TrioMobil | Monthly'!$B$4:$BW$4,N$2)</f>
        <v>362536.91469854501</v>
      </c>
      <c r="O7" s="218">
        <f>+SUMIFS('Cons TrioMobil | Monthly'!$B$9:$BW$9,'Cons TrioMobil | Monthly'!$B$4:$BW$4,O$2)</f>
        <v>318975.01226942061</v>
      </c>
      <c r="P7" s="218">
        <f>+SUMIFS('Cons TrioMobil | Monthly'!$B$9:$BW$9,'Cons TrioMobil | Monthly'!$B$4:$BW$4,P$2)</f>
        <v>333540.39296652243</v>
      </c>
      <c r="Q7" s="218">
        <f>+SUMIFS('Cons TrioMobil | Monthly'!$B$9:$BW$9,'Cons TrioMobil | Monthly'!$B$4:$BW$4,Q$2)</f>
        <v>325742.25950671989</v>
      </c>
      <c r="R7" s="218">
        <f>+SUMIFS('Cons TrioMobil | Monthly'!$B$9:$BW$9,'Cons TrioMobil | Monthly'!$B$4:$BW$4,R$2)</f>
        <v>333578.83405189886</v>
      </c>
      <c r="S7" s="218">
        <f>+SUMIFS('Cons TrioMobil | Monthly'!$B$9:$BW$9,'Cons TrioMobil | Monthly'!$B$4:$BW$4,S$2)</f>
        <v>346144.34211130184</v>
      </c>
      <c r="T7" s="218">
        <f>+SUMIFS('Cons TrioMobil | Monthly'!$B$9:$BW$9,'Cons TrioMobil | Monthly'!$B$4:$BW$4,T$2)</f>
        <v>359307.7554119128</v>
      </c>
      <c r="U7" s="218">
        <f>+SUMIFS('Cons TrioMobil | Monthly'!$B$9:$BW$9,'Cons TrioMobil | Monthly'!$B$4:$BW$4,U$2)</f>
        <v>385865.77510189504</v>
      </c>
      <c r="V7" s="218">
        <f>+SUMIFS('Cons TrioMobil | Monthly'!$B$9:$BW$9,'Cons TrioMobil | Monthly'!$B$4:$BW$4,V$2)</f>
        <v>394649.19063600694</v>
      </c>
      <c r="W7" s="218">
        <f>+SUMIFS('Cons TrioMobil | Monthly'!$B$9:$BW$9,'Cons TrioMobil | Monthly'!$B$4:$BW$4,W$2)</f>
        <v>429618.65197030979</v>
      </c>
      <c r="X7" s="218">
        <f>+SUMIFS('Cons TrioMobil | Monthly'!$B$9:$BW$9,'Cons TrioMobil | Monthly'!$B$4:$BW$4,X$2)</f>
        <v>397669.17549773527</v>
      </c>
      <c r="Y7" s="218">
        <f>+SUMIFS('Cons TrioMobil | Monthly'!$B$9:$BW$9,'Cons TrioMobil | Monthly'!$B$4:$BW$4,Y$2)</f>
        <v>418617.32430294721</v>
      </c>
      <c r="Z7" s="218">
        <f>+SUMIFS('Cons TrioMobil | Monthly'!$B$9:$BW$9,'Cons TrioMobil | Monthly'!$B$4:$BW$4,Z$2)</f>
        <v>440444.04204333603</v>
      </c>
      <c r="AA7" s="218">
        <f>+SUMIFS('Cons TrioMobil | Monthly'!$B$9:$BW$9,'Cons TrioMobil | Monthly'!$B$4:$BW$4,AA$2)</f>
        <v>437653.49576706561</v>
      </c>
      <c r="AB7" s="218">
        <f>+SUMIFS('Cons TrioMobil | Monthly'!$B$9:$BW$9,'Cons TrioMobil | Monthly'!$B$4:$BW$4,AB$2)</f>
        <v>450096.42453376303</v>
      </c>
      <c r="AC7" s="218">
        <f>+SUMIFS('Cons TrioMobil | Monthly'!$B$9:$BW$9,'Cons TrioMobil | Monthly'!$B$4:$BW$4,AC$2)</f>
        <v>467332.56011558574</v>
      </c>
      <c r="AD7" s="218">
        <f>+SUMIFS('Cons TrioMobil | Monthly'!$B$9:$BW$9,'Cons TrioMobil | Monthly'!$B$4:$BW$4,AD$2)</f>
        <v>494366.6352752801</v>
      </c>
      <c r="AE7" s="218">
        <f>+SUMIFS('Cons TrioMobil | Monthly'!$B$9:$BW$9,'Cons TrioMobil | Monthly'!$B$4:$BW$4,AE$2)</f>
        <v>514363.50318399828</v>
      </c>
      <c r="AF7" s="218">
        <f>+SUMIFS('Cons TrioMobil | Monthly'!$B$9:$BW$9,'Cons TrioMobil | Monthly'!$B$4:$BW$4,AF$2)</f>
        <v>537594.06987770565</v>
      </c>
      <c r="AG7" s="218">
        <f>+SUMIFS('Cons TrioMobil | Monthly'!$B$9:$BW$9,'Cons TrioMobil | Monthly'!$B$4:$BW$4,AG$2)</f>
        <v>561379.15057693596</v>
      </c>
      <c r="AH7" s="218">
        <f>+SUMIFS('Cons TrioMobil | Monthly'!$B$9:$BW$9,'Cons TrioMobil | Monthly'!$B$4:$BW$4,AH$2)</f>
        <v>610565.52279906324</v>
      </c>
      <c r="AI7" s="218">
        <f>+SUMIFS('Cons TrioMobil | Monthly'!$B$9:$BW$9,'Cons TrioMobil | Monthly'!$B$4:$BW$4,AI$2)</f>
        <v>613653.1340365127</v>
      </c>
      <c r="AJ7" s="218">
        <f>+SUMIFS('Cons TrioMobil | Monthly'!$B$9:$BW$9,'Cons TrioMobil | Monthly'!$B$4:$BW$4,AJ$2)</f>
        <v>639480.94781726622</v>
      </c>
      <c r="AK7" s="218">
        <f>+SUMIFS('Cons TrioMobil | Monthly'!$B$9:$BW$9,'Cons TrioMobil | Monthly'!$B$4:$BW$4,AK$2)</f>
        <v>652288.43610803387</v>
      </c>
      <c r="AL7" s="218">
        <f>+SUMIFS('Cons TrioMobil | Monthly'!$B$9:$BW$9,'Cons TrioMobil | Monthly'!$B$4:$BW$4,AL$2)</f>
        <v>691348.54219561035</v>
      </c>
      <c r="AM7" s="218">
        <f>+SUMIFS('Cons TrioMobil | Monthly'!$B$9:$BW$9,'Cons TrioMobil | Monthly'!$B$4:$BW$4,AM$2)</f>
        <v>722882.61189497227</v>
      </c>
      <c r="AN7" s="218">
        <f>+SUMIFS('Cons TrioMobil | Monthly'!$B$9:$BW$9,'Cons TrioMobil | Monthly'!$B$4:$BW$4,AN$2)</f>
        <v>742283.87973018026</v>
      </c>
      <c r="AO7" s="218">
        <f>+SUMIFS('Cons TrioMobil | Monthly'!$B$9:$BW$9,'Cons TrioMobil | Monthly'!$B$4:$BW$4,AO$2)</f>
        <v>793210.86271573033</v>
      </c>
      <c r="AP7" s="218">
        <f>+SUMIFS('Cons TrioMobil | Monthly'!$B$9:$BW$9,'Cons TrioMobil | Monthly'!$B$4:$BW$4,AP$2)</f>
        <v>813385.76206219359</v>
      </c>
      <c r="AQ7" s="218">
        <f>+SUMIFS('Cons TrioMobil | Monthly'!$B$9:$BW$9,'Cons TrioMobil | Monthly'!$B$4:$BW$4,AQ$2)</f>
        <v>890576.74811471219</v>
      </c>
      <c r="AR7" s="218">
        <f>+SUMIFS('Cons TrioMobil | Monthly'!$B$9:$BW$9,'Cons TrioMobil | Monthly'!$B$4:$BW$4,AR$2)</f>
        <v>875369.10618329491</v>
      </c>
      <c r="AS7" s="218">
        <f>+SUMIFS('Cons TrioMobil | Monthly'!$B$9:$BW$9,'Cons TrioMobil | Monthly'!$B$4:$BW$4,AS$2)</f>
        <v>914039.82550527854</v>
      </c>
      <c r="AT7" s="218">
        <f>+SUMIFS('Cons TrioMobil | Monthly'!$B$9:$BW$9,'Cons TrioMobil | Monthly'!$B$4:$BW$4,AT$2)</f>
        <v>899872.70343720657</v>
      </c>
      <c r="AU7" s="218">
        <f>+SUMIFS('Cons TrioMobil | Monthly'!$B$9:$BW$9,'Cons TrioMobil | Monthly'!$B$4:$BW$4,AU$2)</f>
        <v>951227.97392484185</v>
      </c>
      <c r="AV7" s="218">
        <f>+SUMIFS('Cons TrioMobil | Monthly'!$B$9:$BW$9,'Cons TrioMobil | Monthly'!$B$4:$BW$4,AV$2)</f>
        <v>986805.93727769575</v>
      </c>
      <c r="AW7" s="218">
        <f>+SUMIFS('Cons TrioMobil | Monthly'!$B$9:$BW$9,'Cons TrioMobil | Monthly'!$B$4:$BW$4,AW$2)</f>
        <v>1032039.1991898025</v>
      </c>
      <c r="AX7" s="218">
        <f>+SUMIFS('Cons TrioMobil | Monthly'!$B$9:$BW$9,'Cons TrioMobil | Monthly'!$B$4:$BW$4,AX$2)</f>
        <v>1068345.154809121</v>
      </c>
      <c r="AY7" s="218">
        <f>+SUMIFS('Cons TrioMobil | Monthly'!$B$9:$BW$9,'Cons TrioMobil | Monthly'!$B$4:$BW$4,AY$2)</f>
        <v>1064111.1051586459</v>
      </c>
      <c r="AZ7" s="218">
        <f>+SUMIFS('Cons TrioMobil | Monthly'!$B$9:$BW$9,'Cons TrioMobil | Monthly'!$B$4:$BW$4,AZ$2)</f>
        <v>1074366.2733095235</v>
      </c>
      <c r="BA7" s="218">
        <f>+SUMIFS('Cons TrioMobil | Monthly'!$B$9:$BW$9,'Cons TrioMobil | Monthly'!$B$4:$BW$4,BA$2)</f>
        <v>1344692.6993896731</v>
      </c>
      <c r="BB7" s="218">
        <f>+SUMIFS('Cons TrioMobil | Monthly'!$B$9:$BW$9,'Cons TrioMobil | Monthly'!$B$4:$BW$4,BB$2)</f>
        <v>1323135.7567363048</v>
      </c>
      <c r="BC7" s="218">
        <f>+SUMIFS('Cons TrioMobil | Monthly'!$B$9:$BW$9,'Cons TrioMobil | Monthly'!$B$4:$BW$4,BC$2)</f>
        <v>1169899.9608216004</v>
      </c>
      <c r="BD7" s="218">
        <f>+SUMIFS('Cons TrioMobil | Monthly'!$B$9:$BW$9,'Cons TrioMobil | Monthly'!$B$4:$BW$4,BD$2)</f>
        <v>1250624.5215999701</v>
      </c>
      <c r="BE7" s="218">
        <f>+SUMIFS('Cons TrioMobil | Monthly'!$B$9:$BW$9,'Cons TrioMobil | Monthly'!$B$4:$BW$4,BE$2)</f>
        <v>1263739.2441289972</v>
      </c>
      <c r="BF7" s="218">
        <f>+SUMIFS('Cons TrioMobil | Monthly'!$B$9:$BW$9,'Cons TrioMobil | Monthly'!$B$4:$BW$4,BF$2)</f>
        <v>1301705.1877426552</v>
      </c>
      <c r="BG7" s="218">
        <f>+SUMIFS('Cons TrioMobil | Monthly'!$B$9:$BW$9,'Cons TrioMobil | Monthly'!$B$4:$BW$4,BG$2)</f>
        <v>1298477.2112619586</v>
      </c>
      <c r="BH7" s="218">
        <f>+SUMIFS('Cons TrioMobil | Monthly'!$B$9:$BW$9,'Cons TrioMobil | Monthly'!$B$4:$BW$4,BH$2)</f>
        <v>1384658.1942470253</v>
      </c>
      <c r="BI7" s="218">
        <f>+SUMIFS('Cons TrioMobil | Monthly'!$B$9:$BW$9,'Cons TrioMobil | Monthly'!$B$4:$BW$4,BI$2)</f>
        <v>1364631.1820051491</v>
      </c>
      <c r="BJ7" s="218">
        <f>+SUMIFS('Cons TrioMobil | Monthly'!$B$9:$BW$9,'Cons TrioMobil | Monthly'!$B$4:$BW$4,BJ$2)</f>
        <v>1410766.7550102957</v>
      </c>
      <c r="BL7" s="218">
        <f>SUM(O7:Z7)</f>
        <v>4484152.755870007</v>
      </c>
      <c r="BM7" s="218">
        <f>SUM(AA7:AL7)</f>
        <v>6670122.4222868215</v>
      </c>
      <c r="BN7" s="218">
        <f>SUM(AM7:AX7)</f>
        <v>10690039.76484503</v>
      </c>
      <c r="BO7" s="218">
        <f>+SUM(AY7:BK7)</f>
        <v>15250808.091411799</v>
      </c>
    </row>
    <row r="8" spans="2:67" x14ac:dyDescent="0.2">
      <c r="B8" s="219" t="s">
        <v>234</v>
      </c>
      <c r="C8" s="220">
        <f>+SUMIFS('Cons TrioMobil | Monthly'!$B$19:$BW$19,'Cons TrioMobil | Monthly'!$B$4:$BW$4,C$2)</f>
        <v>-52182.026683379605</v>
      </c>
      <c r="D8" s="220">
        <f>+SUMIFS('Cons TrioMobil | Monthly'!$B$19:$BW$19,'Cons TrioMobil | Monthly'!$B$4:$BW$4,D$2)</f>
        <v>-53034.587123482124</v>
      </c>
      <c r="E8" s="220">
        <f>+SUMIFS('Cons TrioMobil | Monthly'!$B$19:$BW$19,'Cons TrioMobil | Monthly'!$B$4:$BW$4,E$2)</f>
        <v>-53870.703921482826</v>
      </c>
      <c r="F8" s="220">
        <f>+SUMIFS('Cons TrioMobil | Monthly'!$B$19:$BW$19,'Cons TrioMobil | Monthly'!$B$4:$BW$4,F$2)</f>
        <v>-53342.185271340648</v>
      </c>
      <c r="G8" s="220">
        <f>+SUMIFS('Cons TrioMobil | Monthly'!$B$19:$BW$19,'Cons TrioMobil | Monthly'!$B$4:$BW$4,G$2)</f>
        <v>-52465.251762869579</v>
      </c>
      <c r="H8" s="220">
        <f>+SUMIFS('Cons TrioMobil | Monthly'!$B$19:$BW$19,'Cons TrioMobil | Monthly'!$B$4:$BW$4,H$2)</f>
        <v>-53363.47349522388</v>
      </c>
      <c r="I8" s="220">
        <f>+SUMIFS('Cons TrioMobil | Monthly'!$B$19:$BW$19,'Cons TrioMobil | Monthly'!$B$4:$BW$4,I$2)</f>
        <v>-52437.247856381728</v>
      </c>
      <c r="J8" s="220">
        <f>+SUMIFS('Cons TrioMobil | Monthly'!$B$19:$BW$19,'Cons TrioMobil | Monthly'!$B$4:$BW$4,J$2)</f>
        <v>-52941.39844446272</v>
      </c>
      <c r="K8" s="220">
        <f>+SUMIFS('Cons TrioMobil | Monthly'!$B$19:$BW$19,'Cons TrioMobil | Monthly'!$B$4:$BW$4,K$2)</f>
        <v>-54638.656514897113</v>
      </c>
      <c r="L8" s="220">
        <f>+SUMIFS('Cons TrioMobil | Monthly'!$B$19:$BW$19,'Cons TrioMobil | Monthly'!$B$4:$BW$4,L$2)</f>
        <v>-54376.86637956115</v>
      </c>
      <c r="M8" s="220">
        <f>+SUMIFS('Cons TrioMobil | Monthly'!$B$19:$BW$19,'Cons TrioMobil | Monthly'!$B$4:$BW$4,M$2)</f>
        <v>-54454.809587664684</v>
      </c>
      <c r="N8" s="220">
        <f>+SUMIFS('Cons TrioMobil | Monthly'!$B$19:$BW$19,'Cons TrioMobil | Monthly'!$B$4:$BW$4,N$2)</f>
        <v>-53391.497707652205</v>
      </c>
      <c r="O8" s="220">
        <f>+SUMIFS('Cons TrioMobil | Monthly'!$B$19:$BW$19,'Cons TrioMobil | Monthly'!$B$4:$BW$4,O$2)</f>
        <v>-54493.913002660076</v>
      </c>
      <c r="P8" s="220">
        <f>+SUMIFS('Cons TrioMobil | Monthly'!$B$19:$BW$19,'Cons TrioMobil | Monthly'!$B$4:$BW$4,P$2)</f>
        <v>-55019.612376432502</v>
      </c>
      <c r="Q8" s="220">
        <f>+SUMIFS('Cons TrioMobil | Monthly'!$B$19:$BW$19,'Cons TrioMobil | Monthly'!$B$4:$BW$4,Q$2)</f>
        <v>-56700.980020485571</v>
      </c>
      <c r="R8" s="220">
        <f>+SUMIFS('Cons TrioMobil | Monthly'!$B$19:$BW$19,'Cons TrioMobil | Monthly'!$B$4:$BW$4,R$2)</f>
        <v>-57312.46667417579</v>
      </c>
      <c r="S8" s="220">
        <f>+SUMIFS('Cons TrioMobil | Monthly'!$B$19:$BW$19,'Cons TrioMobil | Monthly'!$B$4:$BW$4,S$2)</f>
        <v>-59222.275670905925</v>
      </c>
      <c r="T8" s="220">
        <f>+SUMIFS('Cons TrioMobil | Monthly'!$B$19:$BW$19,'Cons TrioMobil | Monthly'!$B$4:$BW$4,T$2)</f>
        <v>-62653.377135132818</v>
      </c>
      <c r="U8" s="220">
        <f>+SUMIFS('Cons TrioMobil | Monthly'!$B$19:$BW$19,'Cons TrioMobil | Monthly'!$B$4:$BW$4,U$2)</f>
        <v>-63302.078451910078</v>
      </c>
      <c r="V8" s="220">
        <f>+SUMIFS('Cons TrioMobil | Monthly'!$B$19:$BW$19,'Cons TrioMobil | Monthly'!$B$4:$BW$4,V$2)</f>
        <v>-64134.249984631489</v>
      </c>
      <c r="W8" s="220">
        <f>+SUMIFS('Cons TrioMobil | Monthly'!$B$19:$BW$19,'Cons TrioMobil | Monthly'!$B$4:$BW$4,W$2)</f>
        <v>-66858.476643330534</v>
      </c>
      <c r="X8" s="220">
        <f>+SUMIFS('Cons TrioMobil | Monthly'!$B$19:$BW$19,'Cons TrioMobil | Monthly'!$B$4:$BW$4,X$2)</f>
        <v>-67204.970902603178</v>
      </c>
      <c r="Y8" s="220">
        <f>+SUMIFS('Cons TrioMobil | Monthly'!$B$19:$BW$19,'Cons TrioMobil | Monthly'!$B$4:$BW$4,Y$2)</f>
        <v>-68308.161281889072</v>
      </c>
      <c r="Z8" s="220">
        <f>+SUMIFS('Cons TrioMobil | Monthly'!$B$19:$BW$19,'Cons TrioMobil | Monthly'!$B$4:$BW$4,Z$2)</f>
        <v>-71835.488048403437</v>
      </c>
      <c r="AA8" s="220">
        <f>+SUMIFS('Cons TrioMobil | Monthly'!$B$19:$BW$19,'Cons TrioMobil | Monthly'!$B$4:$BW$4,AA$2)</f>
        <v>-73048.07165864631</v>
      </c>
      <c r="AB8" s="220">
        <f>+SUMIFS('Cons TrioMobil | Monthly'!$B$19:$BW$19,'Cons TrioMobil | Monthly'!$B$4:$BW$4,AB$2)</f>
        <v>-73969.970438078788</v>
      </c>
      <c r="AC8" s="220">
        <f>+SUMIFS('Cons TrioMobil | Monthly'!$B$19:$BW$19,'Cons TrioMobil | Monthly'!$B$4:$BW$4,AC$2)</f>
        <v>-77177.810638890209</v>
      </c>
      <c r="AD8" s="220">
        <f>+SUMIFS('Cons TrioMobil | Monthly'!$B$19:$BW$19,'Cons TrioMobil | Monthly'!$B$4:$BW$4,AD$2)</f>
        <v>-79993.122394664126</v>
      </c>
      <c r="AE8" s="220">
        <f>+SUMIFS('Cons TrioMobil | Monthly'!$B$19:$BW$19,'Cons TrioMobil | Monthly'!$B$4:$BW$4,AE$2)</f>
        <v>-82748.445130374661</v>
      </c>
      <c r="AF8" s="220">
        <f>+SUMIFS('Cons TrioMobil | Monthly'!$B$19:$BW$19,'Cons TrioMobil | Monthly'!$B$4:$BW$4,AF$2)</f>
        <v>-83997.783027778642</v>
      </c>
      <c r="AG8" s="220">
        <f>+SUMIFS('Cons TrioMobil | Monthly'!$B$19:$BW$19,'Cons TrioMobil | Monthly'!$B$4:$BW$4,AG$2)</f>
        <v>-85815.747693442594</v>
      </c>
      <c r="AH8" s="220">
        <f>+SUMIFS('Cons TrioMobil | Monthly'!$B$19:$BW$19,'Cons TrioMobil | Monthly'!$B$4:$BW$4,AH$2)</f>
        <v>-87806.471298270277</v>
      </c>
      <c r="AI8" s="220">
        <f>+SUMIFS('Cons TrioMobil | Monthly'!$B$19:$BW$19,'Cons TrioMobil | Monthly'!$B$4:$BW$4,AI$2)</f>
        <v>-91187.503785004243</v>
      </c>
      <c r="AJ8" s="220">
        <f>+SUMIFS('Cons TrioMobil | Monthly'!$B$19:$BW$19,'Cons TrioMobil | Monthly'!$B$4:$BW$4,AJ$2)</f>
        <v>-92661.010108028699</v>
      </c>
      <c r="AK8" s="220">
        <f>+SUMIFS('Cons TrioMobil | Monthly'!$B$19:$BW$19,'Cons TrioMobil | Monthly'!$B$4:$BW$4,AK$2)</f>
        <v>-97125.734741949942</v>
      </c>
      <c r="AL8" s="220">
        <f>+SUMIFS('Cons TrioMobil | Monthly'!$B$19:$BW$19,'Cons TrioMobil | Monthly'!$B$4:$BW$4,AL$2)</f>
        <v>-104453.63728857524</v>
      </c>
      <c r="AM8" s="220">
        <f>+SUMIFS('Cons TrioMobil | Monthly'!$B$19:$BW$19,'Cons TrioMobil | Monthly'!$B$4:$BW$4,AM$2)</f>
        <v>-107794.01924513266</v>
      </c>
      <c r="AN8" s="220">
        <f>+SUMIFS('Cons TrioMobil | Monthly'!$B$19:$BW$19,'Cons TrioMobil | Monthly'!$B$4:$BW$4,AN$2)</f>
        <v>-109839.05572244097</v>
      </c>
      <c r="AO8" s="220">
        <f>+SUMIFS('Cons TrioMobil | Monthly'!$B$19:$BW$19,'Cons TrioMobil | Monthly'!$B$4:$BW$4,AO$2)</f>
        <v>-114120.85908521913</v>
      </c>
      <c r="AP8" s="220">
        <f>+SUMIFS('Cons TrioMobil | Monthly'!$B$19:$BW$19,'Cons TrioMobil | Monthly'!$B$4:$BW$4,AP$2)</f>
        <v>-117333.0653251262</v>
      </c>
      <c r="AQ8" s="220">
        <f>+SUMIFS('Cons TrioMobil | Monthly'!$B$19:$BW$19,'Cons TrioMobil | Monthly'!$B$4:$BW$4,AQ$2)</f>
        <v>-119389.2053752646</v>
      </c>
      <c r="AR8" s="220">
        <f>+SUMIFS('Cons TrioMobil | Monthly'!$B$19:$BW$19,'Cons TrioMobil | Monthly'!$B$4:$BW$4,AR$2)</f>
        <v>-121208.93764905448</v>
      </c>
      <c r="AS8" s="220">
        <f>+SUMIFS('Cons TrioMobil | Monthly'!$B$19:$BW$19,'Cons TrioMobil | Monthly'!$B$4:$BW$4,AS$2)</f>
        <v>-123639.46090825248</v>
      </c>
      <c r="AT8" s="220">
        <f>+SUMIFS('Cons TrioMobil | Monthly'!$B$19:$BW$19,'Cons TrioMobil | Monthly'!$B$4:$BW$4,AT$2)</f>
        <v>-127657.36872745554</v>
      </c>
      <c r="AU8" s="220">
        <f>+SUMIFS('Cons TrioMobil | Monthly'!$B$19:$BW$19,'Cons TrioMobil | Monthly'!$B$4:$BW$4,AU$2)</f>
        <v>-132217.46625894419</v>
      </c>
      <c r="AV8" s="220">
        <f>+SUMIFS('Cons TrioMobil | Monthly'!$B$19:$BW$19,'Cons TrioMobil | Monthly'!$B$4:$BW$4,AV$2)</f>
        <v>-133726.19277574754</v>
      </c>
      <c r="AW8" s="220">
        <f>+SUMIFS('Cons TrioMobil | Monthly'!$B$19:$BW$19,'Cons TrioMobil | Monthly'!$B$4:$BW$4,AW$2)</f>
        <v>-135350.91820241977</v>
      </c>
      <c r="AX8" s="220">
        <f>+SUMIFS('Cons TrioMobil | Monthly'!$B$19:$BW$19,'Cons TrioMobil | Monthly'!$B$4:$BW$4,AX$2)</f>
        <v>-145904.041579721</v>
      </c>
      <c r="AY8" s="220">
        <f>+SUMIFS('Cons TrioMobil | Monthly'!$B$19:$BW$19,'Cons TrioMobil | Monthly'!$B$4:$BW$4,AY$2)</f>
        <v>-145462.85380460182</v>
      </c>
      <c r="AZ8" s="220">
        <f>+SUMIFS('Cons TrioMobil | Monthly'!$B$19:$BW$19,'Cons TrioMobil | Monthly'!$B$4:$BW$4,AZ$2)</f>
        <v>-148058.72106041899</v>
      </c>
      <c r="BA8" s="220">
        <f>+SUMIFS('Cons TrioMobil | Monthly'!$B$19:$BW$19,'Cons TrioMobil | Monthly'!$B$4:$BW$4,BA$2)</f>
        <v>-155283.64070918906</v>
      </c>
      <c r="BB8" s="220">
        <f>+SUMIFS('Cons TrioMobil | Monthly'!$B$19:$BW$19,'Cons TrioMobil | Monthly'!$B$4:$BW$4,BB$2)</f>
        <v>-155129.62161861648</v>
      </c>
      <c r="BC8" s="220">
        <f>+SUMIFS('Cons TrioMobil | Monthly'!$B$19:$BW$19,'Cons TrioMobil | Monthly'!$B$4:$BW$4,BC$2)</f>
        <v>-157208.87893794966</v>
      </c>
      <c r="BD8" s="220">
        <f>+SUMIFS('Cons TrioMobil | Monthly'!$B$19:$BW$19,'Cons TrioMobil | Monthly'!$B$4:$BW$4,BD$2)</f>
        <v>-164660.7537765583</v>
      </c>
      <c r="BE8" s="220">
        <f>+SUMIFS('Cons TrioMobil | Monthly'!$B$19:$BW$19,'Cons TrioMobil | Monthly'!$B$4:$BW$4,BE$2)</f>
        <v>-164092.64066657706</v>
      </c>
      <c r="BF8" s="220">
        <f>+SUMIFS('Cons TrioMobil | Monthly'!$B$19:$BW$19,'Cons TrioMobil | Monthly'!$B$4:$BW$4,BF$2)</f>
        <v>-165655.64716697996</v>
      </c>
      <c r="BG8" s="220">
        <f>+SUMIFS('Cons TrioMobil | Monthly'!$B$19:$BW$19,'Cons TrioMobil | Monthly'!$B$4:$BW$4,BG$2)</f>
        <v>-164130.35355326909</v>
      </c>
      <c r="BH8" s="220">
        <f>+SUMIFS('Cons TrioMobil | Monthly'!$B$19:$BW$19,'Cons TrioMobil | Monthly'!$B$4:$BW$4,BH$2)</f>
        <v>-165775.32487408401</v>
      </c>
      <c r="BI8" s="220">
        <f>+SUMIFS('Cons TrioMobil | Monthly'!$B$19:$BW$19,'Cons TrioMobil | Monthly'!$B$4:$BW$4,BI$2)</f>
        <v>-163948.04890618083</v>
      </c>
      <c r="BJ8" s="220">
        <f>+SUMIFS('Cons TrioMobil | Monthly'!$B$19:$BW$19,'Cons TrioMobil | Monthly'!$B$4:$BW$4,BJ$2)</f>
        <v>-174897.1897640907</v>
      </c>
      <c r="BL8" s="218">
        <f>SUM(O8:Z8)</f>
        <v>-747046.05019256042</v>
      </c>
      <c r="BM8" s="218">
        <f>SUM(AA8:AL8)</f>
        <v>-1029985.3082037037</v>
      </c>
      <c r="BN8" s="218">
        <f>SUM(AM8:AX8)</f>
        <v>-1488180.5908547784</v>
      </c>
      <c r="BO8" s="218">
        <f>+SUM(AY8:BK8)</f>
        <v>-1924303.6748385159</v>
      </c>
    </row>
    <row r="9" spans="2:67" x14ac:dyDescent="0.2">
      <c r="B9" s="217" t="s">
        <v>235</v>
      </c>
      <c r="C9" s="221">
        <f t="shared" ref="C9:AL9" si="7">SUM(C7:C8)</f>
        <v>206728.64454046986</v>
      </c>
      <c r="D9" s="221">
        <f t="shared" si="7"/>
        <v>252725.32973826391</v>
      </c>
      <c r="E9" s="221">
        <f t="shared" si="7"/>
        <v>290930.91722907755</v>
      </c>
      <c r="F9" s="221">
        <f t="shared" si="7"/>
        <v>335718.10542289977</v>
      </c>
      <c r="G9" s="221">
        <f t="shared" si="7"/>
        <v>240735.6220772512</v>
      </c>
      <c r="H9" s="221">
        <f t="shared" si="7"/>
        <v>282479.84452968242</v>
      </c>
      <c r="I9" s="221">
        <f t="shared" si="7"/>
        <v>243243.52621670722</v>
      </c>
      <c r="J9" s="221">
        <f t="shared" si="7"/>
        <v>245728.46107621121</v>
      </c>
      <c r="K9" s="221">
        <f t="shared" si="7"/>
        <v>290549.71360088716</v>
      </c>
      <c r="L9" s="221">
        <f t="shared" si="7"/>
        <v>264581.23023087363</v>
      </c>
      <c r="M9" s="221">
        <f t="shared" si="7"/>
        <v>312290.98362213105</v>
      </c>
      <c r="N9" s="221">
        <f t="shared" si="7"/>
        <v>309145.41699089279</v>
      </c>
      <c r="O9" s="221">
        <f t="shared" si="7"/>
        <v>264481.09926676052</v>
      </c>
      <c r="P9" s="221">
        <f t="shared" si="7"/>
        <v>278520.78059008991</v>
      </c>
      <c r="Q9" s="221">
        <f t="shared" si="7"/>
        <v>269041.2794862343</v>
      </c>
      <c r="R9" s="221">
        <f t="shared" si="7"/>
        <v>276266.36737772304</v>
      </c>
      <c r="S9" s="221">
        <f t="shared" si="7"/>
        <v>286922.06644039589</v>
      </c>
      <c r="T9" s="221">
        <f t="shared" si="7"/>
        <v>296654.37827678001</v>
      </c>
      <c r="U9" s="221">
        <f t="shared" si="7"/>
        <v>322563.69664998498</v>
      </c>
      <c r="V9" s="221">
        <f t="shared" si="7"/>
        <v>330514.94065137545</v>
      </c>
      <c r="W9" s="221">
        <f t="shared" si="7"/>
        <v>362760.17532697925</v>
      </c>
      <c r="X9" s="221">
        <f t="shared" si="7"/>
        <v>330464.20459513209</v>
      </c>
      <c r="Y9" s="221">
        <f t="shared" si="7"/>
        <v>350309.16302105814</v>
      </c>
      <c r="Z9" s="221">
        <f t="shared" si="7"/>
        <v>368608.55399493256</v>
      </c>
      <c r="AA9" s="221">
        <f t="shared" si="7"/>
        <v>364605.42410841933</v>
      </c>
      <c r="AB9" s="221">
        <f t="shared" si="7"/>
        <v>376126.45409568422</v>
      </c>
      <c r="AC9" s="221">
        <f t="shared" si="7"/>
        <v>390154.74947669555</v>
      </c>
      <c r="AD9" s="221">
        <f t="shared" si="7"/>
        <v>414373.51288061601</v>
      </c>
      <c r="AE9" s="221">
        <f t="shared" si="7"/>
        <v>431615.05805362365</v>
      </c>
      <c r="AF9" s="221">
        <f t="shared" si="7"/>
        <v>453596.28684992704</v>
      </c>
      <c r="AG9" s="221">
        <f t="shared" si="7"/>
        <v>475563.40288349334</v>
      </c>
      <c r="AH9" s="221">
        <f t="shared" si="7"/>
        <v>522759.05150079296</v>
      </c>
      <c r="AI9" s="221">
        <f t="shared" si="7"/>
        <v>522465.63025150844</v>
      </c>
      <c r="AJ9" s="221">
        <f t="shared" si="7"/>
        <v>546819.93770923757</v>
      </c>
      <c r="AK9" s="221">
        <f t="shared" si="7"/>
        <v>555162.70136608393</v>
      </c>
      <c r="AL9" s="221">
        <f t="shared" si="7"/>
        <v>586894.90490703518</v>
      </c>
      <c r="AM9" s="221">
        <f t="shared" ref="AM9:BJ9" si="8">SUM(AM7:AM8)</f>
        <v>615088.59264983959</v>
      </c>
      <c r="AN9" s="221">
        <f t="shared" si="8"/>
        <v>632444.82400773931</v>
      </c>
      <c r="AO9" s="221">
        <f t="shared" si="8"/>
        <v>679090.00363051123</v>
      </c>
      <c r="AP9" s="221">
        <f t="shared" si="8"/>
        <v>696052.69673706742</v>
      </c>
      <c r="AQ9" s="221">
        <f t="shared" si="8"/>
        <v>771187.54273944756</v>
      </c>
      <c r="AR9" s="221">
        <f t="shared" si="8"/>
        <v>754160.16853424045</v>
      </c>
      <c r="AS9" s="221">
        <f t="shared" si="8"/>
        <v>790400.36459702603</v>
      </c>
      <c r="AT9" s="221">
        <f t="shared" si="8"/>
        <v>772215.33470975107</v>
      </c>
      <c r="AU9" s="221">
        <f t="shared" si="8"/>
        <v>819010.50766589772</v>
      </c>
      <c r="AV9" s="221">
        <f t="shared" si="8"/>
        <v>853079.74450194824</v>
      </c>
      <c r="AW9" s="221">
        <f t="shared" si="8"/>
        <v>896688.28098738275</v>
      </c>
      <c r="AX9" s="221">
        <f t="shared" si="8"/>
        <v>922441.11322940001</v>
      </c>
      <c r="AY9" s="221">
        <f t="shared" si="8"/>
        <v>918648.25135404407</v>
      </c>
      <c r="AZ9" s="221">
        <f t="shared" si="8"/>
        <v>926307.55224910448</v>
      </c>
      <c r="BA9" s="221">
        <f t="shared" si="8"/>
        <v>1189409.0586804841</v>
      </c>
      <c r="BB9" s="221">
        <f t="shared" si="8"/>
        <v>1168006.1351176884</v>
      </c>
      <c r="BC9" s="221">
        <f t="shared" si="8"/>
        <v>1012691.0818836507</v>
      </c>
      <c r="BD9" s="221">
        <f t="shared" si="8"/>
        <v>1085963.7678234119</v>
      </c>
      <c r="BE9" s="221">
        <f t="shared" si="8"/>
        <v>1099646.6034624202</v>
      </c>
      <c r="BF9" s="221">
        <f t="shared" si="8"/>
        <v>1136049.5405756752</v>
      </c>
      <c r="BG9" s="221">
        <f t="shared" si="8"/>
        <v>1134346.8577086895</v>
      </c>
      <c r="BH9" s="221">
        <f t="shared" si="8"/>
        <v>1218882.8693729413</v>
      </c>
      <c r="BI9" s="221">
        <f t="shared" si="8"/>
        <v>1200683.1330989683</v>
      </c>
      <c r="BJ9" s="221">
        <f t="shared" si="8"/>
        <v>1235869.5652462048</v>
      </c>
      <c r="BL9" s="221">
        <f t="shared" ref="BL9:BO9" si="9">SUM(BL7:BL8)</f>
        <v>3737106.7056774464</v>
      </c>
      <c r="BM9" s="221">
        <f t="shared" si="9"/>
        <v>5640137.1140831178</v>
      </c>
      <c r="BN9" s="221">
        <f t="shared" si="9"/>
        <v>9201859.1739902515</v>
      </c>
      <c r="BO9" s="221">
        <f t="shared" si="9"/>
        <v>13326504.416573282</v>
      </c>
    </row>
    <row r="10" spans="2:67" x14ac:dyDescent="0.2">
      <c r="B10" s="217" t="s">
        <v>236</v>
      </c>
      <c r="C10" s="222">
        <f>IFERROR(C9/C7,0)</f>
        <v>0.79845548104788633</v>
      </c>
      <c r="D10" s="222">
        <f t="shared" ref="D10:BO10" si="10">IFERROR(D9/D7,0)</f>
        <v>0.82654826810584681</v>
      </c>
      <c r="E10" s="222">
        <f t="shared" si="10"/>
        <v>0.84376319420505341</v>
      </c>
      <c r="F10" s="222">
        <f t="shared" si="10"/>
        <v>0.86289480950071595</v>
      </c>
      <c r="G10" s="222">
        <f t="shared" si="10"/>
        <v>0.82106038404415427</v>
      </c>
      <c r="H10" s="222">
        <f t="shared" si="10"/>
        <v>0.84110604370795772</v>
      </c>
      <c r="I10" s="222">
        <f t="shared" si="10"/>
        <v>0.82265587601776291</v>
      </c>
      <c r="J10" s="222">
        <f t="shared" si="10"/>
        <v>0.82274274836628403</v>
      </c>
      <c r="K10" s="222">
        <f t="shared" si="10"/>
        <v>0.84171350704379166</v>
      </c>
      <c r="L10" s="222">
        <f t="shared" si="10"/>
        <v>0.82951720944718543</v>
      </c>
      <c r="M10" s="222">
        <f t="shared" si="10"/>
        <v>0.85151892510866789</v>
      </c>
      <c r="N10" s="222">
        <f t="shared" si="10"/>
        <v>0.85272810700657042</v>
      </c>
      <c r="O10" s="222">
        <f t="shared" si="10"/>
        <v>0.82915930431368057</v>
      </c>
      <c r="P10" s="222">
        <f t="shared" si="10"/>
        <v>0.83504363028691742</v>
      </c>
      <c r="Q10" s="222">
        <f t="shared" si="10"/>
        <v>0.82593299344595517</v>
      </c>
      <c r="R10" s="222">
        <f t="shared" si="10"/>
        <v>0.82818913904693658</v>
      </c>
      <c r="S10" s="222">
        <f t="shared" si="10"/>
        <v>0.8289087283366221</v>
      </c>
      <c r="T10" s="222">
        <f t="shared" si="10"/>
        <v>0.8256275402035046</v>
      </c>
      <c r="U10" s="222">
        <f t="shared" si="10"/>
        <v>0.83594793180298521</v>
      </c>
      <c r="V10" s="222">
        <f t="shared" si="10"/>
        <v>0.8374904814038151</v>
      </c>
      <c r="W10" s="222">
        <f t="shared" si="10"/>
        <v>0.84437715556178639</v>
      </c>
      <c r="X10" s="222">
        <f t="shared" si="10"/>
        <v>0.83100281579911917</v>
      </c>
      <c r="Y10" s="222">
        <f t="shared" si="10"/>
        <v>0.83682433259151157</v>
      </c>
      <c r="Z10" s="222">
        <f t="shared" si="10"/>
        <v>0.83690212333185465</v>
      </c>
      <c r="AA10" s="222">
        <f t="shared" si="10"/>
        <v>0.83309153847699413</v>
      </c>
      <c r="AB10" s="222">
        <f t="shared" si="10"/>
        <v>0.83565750269022609</v>
      </c>
      <c r="AC10" s="222">
        <f t="shared" si="10"/>
        <v>0.83485462553732237</v>
      </c>
      <c r="AD10" s="222">
        <f t="shared" si="10"/>
        <v>0.83819069353229869</v>
      </c>
      <c r="AE10" s="222">
        <f t="shared" si="10"/>
        <v>0.83912457898325299</v>
      </c>
      <c r="AF10" s="222">
        <f t="shared" si="10"/>
        <v>0.84375240030663501</v>
      </c>
      <c r="AG10" s="222">
        <f t="shared" si="10"/>
        <v>0.84713406686862391</v>
      </c>
      <c r="AH10" s="222">
        <f t="shared" si="10"/>
        <v>0.85618829098680149</v>
      </c>
      <c r="AI10" s="222">
        <f t="shared" si="10"/>
        <v>0.85140220308957382</v>
      </c>
      <c r="AJ10" s="222">
        <f t="shared" si="10"/>
        <v>0.85509965476796845</v>
      </c>
      <c r="AK10" s="222">
        <f t="shared" si="10"/>
        <v>0.85110002053468303</v>
      </c>
      <c r="AL10" s="222">
        <f t="shared" si="10"/>
        <v>0.84891320236700374</v>
      </c>
      <c r="AM10" s="222">
        <f t="shared" si="10"/>
        <v>0.85088309295120501</v>
      </c>
      <c r="AN10" s="222">
        <f t="shared" si="10"/>
        <v>0.85202554073736936</v>
      </c>
      <c r="AO10" s="222">
        <f t="shared" si="10"/>
        <v>0.85612796741776653</v>
      </c>
      <c r="AP10" s="222">
        <f t="shared" si="10"/>
        <v>0.85574733318708551</v>
      </c>
      <c r="AQ10" s="222">
        <f t="shared" si="10"/>
        <v>0.86594169943466059</v>
      </c>
      <c r="AR10" s="222">
        <f t="shared" si="10"/>
        <v>0.86153390976117639</v>
      </c>
      <c r="AS10" s="222">
        <f t="shared" si="10"/>
        <v>0.86473296079861184</v>
      </c>
      <c r="AT10" s="222">
        <f t="shared" si="10"/>
        <v>0.8581384142003109</v>
      </c>
      <c r="AU10" s="222">
        <f t="shared" si="10"/>
        <v>0.86100338732322557</v>
      </c>
      <c r="AV10" s="222">
        <f t="shared" si="10"/>
        <v>0.86448582469552393</v>
      </c>
      <c r="AW10" s="222">
        <f t="shared" si="10"/>
        <v>0.86885099101984076</v>
      </c>
      <c r="AX10" s="222">
        <f t="shared" si="10"/>
        <v>0.86342986541106237</v>
      </c>
      <c r="AY10" s="222">
        <f t="shared" si="10"/>
        <v>0.86330106593247602</v>
      </c>
      <c r="AZ10" s="222">
        <f t="shared" si="10"/>
        <v>0.86218971617162499</v>
      </c>
      <c r="BA10" s="222">
        <f t="shared" si="10"/>
        <v>0.88452109483477614</v>
      </c>
      <c r="BB10" s="222">
        <f t="shared" si="10"/>
        <v>0.88275608090188351</v>
      </c>
      <c r="BC10" s="222">
        <f t="shared" si="10"/>
        <v>0.865621947001738</v>
      </c>
      <c r="BD10" s="222">
        <f t="shared" si="10"/>
        <v>0.86833717799975518</v>
      </c>
      <c r="BE10" s="222">
        <f t="shared" si="10"/>
        <v>0.87015308622494025</v>
      </c>
      <c r="BF10" s="222">
        <f t="shared" si="10"/>
        <v>0.87273950451541893</v>
      </c>
      <c r="BG10" s="222">
        <f t="shared" si="10"/>
        <v>0.8735978174050858</v>
      </c>
      <c r="BH10" s="222">
        <f t="shared" si="10"/>
        <v>0.88027707808118505</v>
      </c>
      <c r="BI10" s="222">
        <f t="shared" si="10"/>
        <v>0.87985907762617566</v>
      </c>
      <c r="BJ10" s="222">
        <f t="shared" si="10"/>
        <v>0.87602685621634568</v>
      </c>
      <c r="BL10" s="222">
        <f t="shared" si="10"/>
        <v>0.83340307726701879</v>
      </c>
      <c r="BM10" s="222">
        <f t="shared" si="10"/>
        <v>0.84558224827145256</v>
      </c>
      <c r="BN10" s="222">
        <f t="shared" si="10"/>
        <v>0.8607881145822518</v>
      </c>
      <c r="BO10" s="222">
        <f t="shared" si="10"/>
        <v>0.87382283854701759</v>
      </c>
    </row>
    <row r="12" spans="2:67" x14ac:dyDescent="0.2">
      <c r="B12" s="163" t="s">
        <v>237</v>
      </c>
      <c r="C12" s="218">
        <f>+SUMIFS('Cons TrioMobil | Monthly'!$B$17:$BW$17,'Cons TrioMobil | Monthly'!$B$4:$BW$4,C$2)</f>
        <v>0</v>
      </c>
      <c r="D12" s="218">
        <f>+SUMIFS('Cons TrioMobil | Monthly'!$B$17:$BW$17,'Cons TrioMobil | Monthly'!$B$4:$BW$4,D$2)</f>
        <v>0</v>
      </c>
      <c r="E12" s="218">
        <f>+SUMIFS('Cons TrioMobil | Monthly'!$B$17:$BW$17,'Cons TrioMobil | Monthly'!$B$4:$BW$4,E$2)</f>
        <v>0</v>
      </c>
      <c r="F12" s="218">
        <f>+SUMIFS('Cons TrioMobil | Monthly'!$B$17:$BW$17,'Cons TrioMobil | Monthly'!$B$4:$BW$4,F$2)</f>
        <v>0</v>
      </c>
      <c r="G12" s="218">
        <f>+SUMIFS('Cons TrioMobil | Monthly'!$B$17:$BW$17,'Cons TrioMobil | Monthly'!$B$4:$BW$4,G$2)</f>
        <v>0</v>
      </c>
      <c r="H12" s="218">
        <f>+SUMIFS('Cons TrioMobil | Monthly'!$B$17:$BW$17,'Cons TrioMobil | Monthly'!$B$4:$BW$4,H$2)</f>
        <v>0</v>
      </c>
      <c r="I12" s="218">
        <f>+SUMIFS('Cons TrioMobil | Monthly'!$B$17:$BW$17,'Cons TrioMobil | Monthly'!$B$4:$BW$4,I$2)</f>
        <v>0</v>
      </c>
      <c r="J12" s="218">
        <f>+SUMIFS('Cons TrioMobil | Monthly'!$B$17:$BW$17,'Cons TrioMobil | Monthly'!$B$4:$BW$4,J$2)</f>
        <v>0</v>
      </c>
      <c r="K12" s="218">
        <f>+SUMIFS('Cons TrioMobil | Monthly'!$B$17:$BW$17,'Cons TrioMobil | Monthly'!$B$4:$BW$4,K$2)</f>
        <v>0</v>
      </c>
      <c r="L12" s="218">
        <f>+SUMIFS('Cons TrioMobil | Monthly'!$B$17:$BW$17,'Cons TrioMobil | Monthly'!$B$4:$BW$4,L$2)</f>
        <v>0</v>
      </c>
      <c r="M12" s="218">
        <f>+SUMIFS('Cons TrioMobil | Monthly'!$B$17:$BW$17,'Cons TrioMobil | Monthly'!$B$4:$BW$4,M$2)</f>
        <v>0</v>
      </c>
      <c r="N12" s="218">
        <f>+SUMIFS('Cons TrioMobil | Monthly'!$B$17:$BW$17,'Cons TrioMobil | Monthly'!$B$4:$BW$4,N$2)</f>
        <v>0</v>
      </c>
      <c r="O12" s="218">
        <f>+SUMIFS('Cons TrioMobil | Monthly'!$B$17:$BW$17,'Cons TrioMobil | Monthly'!$B$4:$BW$4,O$2)</f>
        <v>0</v>
      </c>
      <c r="P12" s="218">
        <f>+SUMIFS('Cons TrioMobil | Monthly'!$B$17:$BW$17,'Cons TrioMobil | Monthly'!$B$4:$BW$4,P$2)</f>
        <v>0</v>
      </c>
      <c r="Q12" s="218">
        <f>+SUMIFS('Cons TrioMobil | Monthly'!$B$17:$BW$17,'Cons TrioMobil | Monthly'!$B$4:$BW$4,Q$2)</f>
        <v>0</v>
      </c>
      <c r="R12" s="218">
        <f>+SUMIFS('Cons TrioMobil | Monthly'!$B$17:$BW$17,'Cons TrioMobil | Monthly'!$B$4:$BW$4,R$2)</f>
        <v>0</v>
      </c>
      <c r="S12" s="218">
        <f>+SUMIFS('Cons TrioMobil | Monthly'!$B$17:$BW$17,'Cons TrioMobil | Monthly'!$B$4:$BW$4,S$2)</f>
        <v>0</v>
      </c>
      <c r="T12" s="218">
        <f>+SUMIFS('Cons TrioMobil | Monthly'!$B$17:$BW$17,'Cons TrioMobil | Monthly'!$B$4:$BW$4,T$2)</f>
        <v>0</v>
      </c>
      <c r="U12" s="218">
        <f>+SUMIFS('Cons TrioMobil | Monthly'!$B$17:$BW$17,'Cons TrioMobil | Monthly'!$B$4:$BW$4,U$2)</f>
        <v>0</v>
      </c>
      <c r="V12" s="218">
        <f>+SUMIFS('Cons TrioMobil | Monthly'!$B$17:$BW$17,'Cons TrioMobil | Monthly'!$B$4:$BW$4,V$2)</f>
        <v>0</v>
      </c>
      <c r="W12" s="218">
        <f>+SUMIFS('Cons TrioMobil | Monthly'!$B$17:$BW$17,'Cons TrioMobil | Monthly'!$B$4:$BW$4,W$2)</f>
        <v>0</v>
      </c>
      <c r="X12" s="218">
        <f>+SUMIFS('Cons TrioMobil | Monthly'!$B$17:$BW$17,'Cons TrioMobil | Monthly'!$B$4:$BW$4,X$2)</f>
        <v>0</v>
      </c>
      <c r="Y12" s="218">
        <f>+SUMIFS('Cons TrioMobil | Monthly'!$B$17:$BW$17,'Cons TrioMobil | Monthly'!$B$4:$BW$4,Y$2)</f>
        <v>0</v>
      </c>
      <c r="Z12" s="218">
        <f>+SUMIFS('Cons TrioMobil | Monthly'!$B$17:$BW$17,'Cons TrioMobil | Monthly'!$B$4:$BW$4,Z$2)</f>
        <v>0</v>
      </c>
      <c r="AA12" s="218">
        <f>+SUMIFS('Cons TrioMobil | Monthly'!$B$17:$BW$17,'Cons TrioMobil | Monthly'!$B$4:$BW$4,AA$2)</f>
        <v>0</v>
      </c>
      <c r="AB12" s="218">
        <f>+SUMIFS('Cons TrioMobil | Monthly'!$B$17:$BW$17,'Cons TrioMobil | Monthly'!$B$4:$BW$4,AB$2)</f>
        <v>0</v>
      </c>
      <c r="AC12" s="218">
        <f>+SUMIFS('Cons TrioMobil | Monthly'!$B$17:$BW$17,'Cons TrioMobil | Monthly'!$B$4:$BW$4,AC$2)</f>
        <v>0</v>
      </c>
      <c r="AD12" s="218">
        <f>+SUMIFS('Cons TrioMobil | Monthly'!$B$17:$BW$17,'Cons TrioMobil | Monthly'!$B$4:$BW$4,AD$2)</f>
        <v>0</v>
      </c>
      <c r="AE12" s="218">
        <f>+SUMIFS('Cons TrioMobil | Monthly'!$B$17:$BW$17,'Cons TrioMobil | Monthly'!$B$4:$BW$4,AE$2)</f>
        <v>0</v>
      </c>
      <c r="AF12" s="218">
        <f>+SUMIFS('Cons TrioMobil | Monthly'!$B$17:$BW$17,'Cons TrioMobil | Monthly'!$B$4:$BW$4,AF$2)</f>
        <v>0</v>
      </c>
      <c r="AG12" s="218">
        <f>+SUMIFS('Cons TrioMobil | Monthly'!$B$17:$BW$17,'Cons TrioMobil | Monthly'!$B$4:$BW$4,AG$2)</f>
        <v>0</v>
      </c>
      <c r="AH12" s="218">
        <f>+SUMIFS('Cons TrioMobil | Monthly'!$B$17:$BW$17,'Cons TrioMobil | Monthly'!$B$4:$BW$4,AH$2)</f>
        <v>0</v>
      </c>
      <c r="AI12" s="218">
        <f>+SUMIFS('Cons TrioMobil | Monthly'!$B$17:$BW$17,'Cons TrioMobil | Monthly'!$B$4:$BW$4,AI$2)</f>
        <v>0</v>
      </c>
      <c r="AJ12" s="218">
        <f>+SUMIFS('Cons TrioMobil | Monthly'!$B$17:$BW$17,'Cons TrioMobil | Monthly'!$B$4:$BW$4,AJ$2)</f>
        <v>0</v>
      </c>
      <c r="AK12" s="218">
        <f>+SUMIFS('Cons TrioMobil | Monthly'!$B$17:$BW$17,'Cons TrioMobil | Monthly'!$B$4:$BW$4,AK$2)</f>
        <v>0</v>
      </c>
      <c r="AL12" s="218">
        <f>+SUMIFS('Cons TrioMobil | Monthly'!$B$17:$BW$17,'Cons TrioMobil | Monthly'!$B$4:$BW$4,AL$2)</f>
        <v>0</v>
      </c>
      <c r="AM12" s="218">
        <f>+SUMIFS('Cons TrioMobil | Monthly'!$B$17:$BW$17,'Cons TrioMobil | Monthly'!$B$4:$BW$4,AM$2)</f>
        <v>0</v>
      </c>
      <c r="AN12" s="218">
        <f>+SUMIFS('Cons TrioMobil | Monthly'!$B$17:$BW$17,'Cons TrioMobil | Monthly'!$B$4:$BW$4,AN$2)</f>
        <v>0</v>
      </c>
      <c r="AO12" s="218">
        <f>+SUMIFS('Cons TrioMobil | Monthly'!$B$17:$BW$17,'Cons TrioMobil | Monthly'!$B$4:$BW$4,AO$2)</f>
        <v>0</v>
      </c>
      <c r="AP12" s="218">
        <f>+SUMIFS('Cons TrioMobil | Monthly'!$B$17:$BW$17,'Cons TrioMobil | Monthly'!$B$4:$BW$4,AP$2)</f>
        <v>0</v>
      </c>
      <c r="AQ12" s="218">
        <f>+SUMIFS('Cons TrioMobil | Monthly'!$B$17:$BW$17,'Cons TrioMobil | Monthly'!$B$4:$BW$4,AQ$2)</f>
        <v>0</v>
      </c>
      <c r="AR12" s="218">
        <f>+SUMIFS('Cons TrioMobil | Monthly'!$B$17:$BW$17,'Cons TrioMobil | Monthly'!$B$4:$BW$4,AR$2)</f>
        <v>0</v>
      </c>
      <c r="AS12" s="218">
        <f>+SUMIFS('Cons TrioMobil | Monthly'!$B$17:$BW$17,'Cons TrioMobil | Monthly'!$B$4:$BW$4,AS$2)</f>
        <v>0</v>
      </c>
      <c r="AT12" s="218">
        <f>+SUMIFS('Cons TrioMobil | Monthly'!$B$17:$BW$17,'Cons TrioMobil | Monthly'!$B$4:$BW$4,AT$2)</f>
        <v>0</v>
      </c>
      <c r="AU12" s="218">
        <f>+SUMIFS('Cons TrioMobil | Monthly'!$B$17:$BW$17,'Cons TrioMobil | Monthly'!$B$4:$BW$4,AU$2)</f>
        <v>0</v>
      </c>
      <c r="AV12" s="218">
        <f>+SUMIFS('Cons TrioMobil | Monthly'!$B$17:$BW$17,'Cons TrioMobil | Monthly'!$B$4:$BW$4,AV$2)</f>
        <v>0</v>
      </c>
      <c r="AW12" s="218">
        <f>+SUMIFS('Cons TrioMobil | Monthly'!$B$17:$BW$17,'Cons TrioMobil | Monthly'!$B$4:$BW$4,AW$2)</f>
        <v>0</v>
      </c>
      <c r="AX12" s="218">
        <f>+SUMIFS('Cons TrioMobil | Monthly'!$B$17:$BW$17,'Cons TrioMobil | Monthly'!$B$4:$BW$4,AX$2)</f>
        <v>0</v>
      </c>
      <c r="AY12" s="218">
        <f>+SUMIFS('Cons TrioMobil | Monthly'!$B$17:$BW$17,'Cons TrioMobil | Monthly'!$B$4:$BW$4,AY$2)</f>
        <v>0</v>
      </c>
      <c r="AZ12" s="218">
        <f>+SUMIFS('Cons TrioMobil | Monthly'!$B$17:$BW$17,'Cons TrioMobil | Monthly'!$B$4:$BW$4,AZ$2)</f>
        <v>0</v>
      </c>
      <c r="BA12" s="218">
        <f>+SUMIFS('Cons TrioMobil | Monthly'!$B$17:$BW$17,'Cons TrioMobil | Monthly'!$B$4:$BW$4,BA$2)</f>
        <v>0</v>
      </c>
      <c r="BB12" s="218">
        <f>+SUMIFS('Cons TrioMobil | Monthly'!$B$17:$BW$17,'Cons TrioMobil | Monthly'!$B$4:$BW$4,BB$2)</f>
        <v>0</v>
      </c>
      <c r="BC12" s="218">
        <f>+SUMIFS('Cons TrioMobil | Monthly'!$B$17:$BW$17,'Cons TrioMobil | Monthly'!$B$4:$BW$4,BC$2)</f>
        <v>0</v>
      </c>
      <c r="BD12" s="218">
        <f>+SUMIFS('Cons TrioMobil | Monthly'!$B$17:$BW$17,'Cons TrioMobil | Monthly'!$B$4:$BW$4,BD$2)</f>
        <v>0</v>
      </c>
      <c r="BE12" s="218">
        <f>+SUMIFS('Cons TrioMobil | Monthly'!$B$17:$BW$17,'Cons TrioMobil | Monthly'!$B$4:$BW$4,BE$2)</f>
        <v>0</v>
      </c>
      <c r="BF12" s="218">
        <f>+SUMIFS('Cons TrioMobil | Monthly'!$B$17:$BW$17,'Cons TrioMobil | Monthly'!$B$4:$BW$4,BF$2)</f>
        <v>0</v>
      </c>
      <c r="BG12" s="218">
        <f>+SUMIFS('Cons TrioMobil | Monthly'!$B$17:$BW$17,'Cons TrioMobil | Monthly'!$B$4:$BW$4,BG$2)</f>
        <v>0</v>
      </c>
      <c r="BH12" s="218">
        <f>+SUMIFS('Cons TrioMobil | Monthly'!$B$17:$BW$17,'Cons TrioMobil | Monthly'!$B$4:$BW$4,BH$2)</f>
        <v>0</v>
      </c>
      <c r="BI12" s="218">
        <f>+SUMIFS('Cons TrioMobil | Monthly'!$B$17:$BW$17,'Cons TrioMobil | Monthly'!$B$4:$BW$4,BI$2)</f>
        <v>0</v>
      </c>
      <c r="BJ12" s="218">
        <f>+SUMIFS('Cons TrioMobil | Monthly'!$B$17:$BW$17,'Cons TrioMobil | Monthly'!$B$4:$BW$4,BJ$2)</f>
        <v>0</v>
      </c>
      <c r="BL12" s="218">
        <f>SUM(O12:Z12)</f>
        <v>0</v>
      </c>
      <c r="BM12" s="218">
        <f>SUM(AA12:AL12)</f>
        <v>0</v>
      </c>
      <c r="BN12" s="218">
        <f>SUM(AM12:AX12)</f>
        <v>0</v>
      </c>
      <c r="BO12" s="218">
        <f>+SUM(AY12:BK12)</f>
        <v>0</v>
      </c>
    </row>
    <row r="13" spans="2:67" x14ac:dyDescent="0.2">
      <c r="B13" s="223" t="s">
        <v>238</v>
      </c>
      <c r="C13" s="224">
        <f t="shared" ref="C13:BJ13" si="11">SUM(C9,C12)</f>
        <v>206728.64454046986</v>
      </c>
      <c r="D13" s="224">
        <f t="shared" si="11"/>
        <v>252725.32973826391</v>
      </c>
      <c r="E13" s="224">
        <f t="shared" si="11"/>
        <v>290930.91722907755</v>
      </c>
      <c r="F13" s="224">
        <f t="shared" si="11"/>
        <v>335718.10542289977</v>
      </c>
      <c r="G13" s="224">
        <f t="shared" si="11"/>
        <v>240735.6220772512</v>
      </c>
      <c r="H13" s="224">
        <f t="shared" si="11"/>
        <v>282479.84452968242</v>
      </c>
      <c r="I13" s="224">
        <f t="shared" si="11"/>
        <v>243243.52621670722</v>
      </c>
      <c r="J13" s="224">
        <f t="shared" si="11"/>
        <v>245728.46107621121</v>
      </c>
      <c r="K13" s="224">
        <f t="shared" si="11"/>
        <v>290549.71360088716</v>
      </c>
      <c r="L13" s="224">
        <f t="shared" si="11"/>
        <v>264581.23023087363</v>
      </c>
      <c r="M13" s="224">
        <f t="shared" si="11"/>
        <v>312290.98362213105</v>
      </c>
      <c r="N13" s="224">
        <f t="shared" si="11"/>
        <v>309145.41699089279</v>
      </c>
      <c r="O13" s="224">
        <f t="shared" si="11"/>
        <v>264481.09926676052</v>
      </c>
      <c r="P13" s="224">
        <f t="shared" si="11"/>
        <v>278520.78059008991</v>
      </c>
      <c r="Q13" s="224">
        <f t="shared" si="11"/>
        <v>269041.2794862343</v>
      </c>
      <c r="R13" s="224">
        <f t="shared" si="11"/>
        <v>276266.36737772304</v>
      </c>
      <c r="S13" s="224">
        <f t="shared" si="11"/>
        <v>286922.06644039589</v>
      </c>
      <c r="T13" s="224">
        <f t="shared" si="11"/>
        <v>296654.37827678001</v>
      </c>
      <c r="U13" s="224">
        <f t="shared" si="11"/>
        <v>322563.69664998498</v>
      </c>
      <c r="V13" s="224">
        <f t="shared" si="11"/>
        <v>330514.94065137545</v>
      </c>
      <c r="W13" s="224">
        <f t="shared" si="11"/>
        <v>362760.17532697925</v>
      </c>
      <c r="X13" s="224">
        <f t="shared" si="11"/>
        <v>330464.20459513209</v>
      </c>
      <c r="Y13" s="224">
        <f t="shared" si="11"/>
        <v>350309.16302105814</v>
      </c>
      <c r="Z13" s="224">
        <f t="shared" si="11"/>
        <v>368608.55399493256</v>
      </c>
      <c r="AA13" s="224">
        <f t="shared" si="11"/>
        <v>364605.42410841933</v>
      </c>
      <c r="AB13" s="224">
        <f t="shared" si="11"/>
        <v>376126.45409568422</v>
      </c>
      <c r="AC13" s="224">
        <f t="shared" si="11"/>
        <v>390154.74947669555</v>
      </c>
      <c r="AD13" s="224">
        <f t="shared" si="11"/>
        <v>414373.51288061601</v>
      </c>
      <c r="AE13" s="224">
        <f t="shared" si="11"/>
        <v>431615.05805362365</v>
      </c>
      <c r="AF13" s="224">
        <f t="shared" si="11"/>
        <v>453596.28684992704</v>
      </c>
      <c r="AG13" s="224">
        <f t="shared" si="11"/>
        <v>475563.40288349334</v>
      </c>
      <c r="AH13" s="224">
        <f t="shared" si="11"/>
        <v>522759.05150079296</v>
      </c>
      <c r="AI13" s="224">
        <f t="shared" si="11"/>
        <v>522465.63025150844</v>
      </c>
      <c r="AJ13" s="224">
        <f t="shared" si="11"/>
        <v>546819.93770923757</v>
      </c>
      <c r="AK13" s="224">
        <f t="shared" si="11"/>
        <v>555162.70136608393</v>
      </c>
      <c r="AL13" s="224">
        <f t="shared" si="11"/>
        <v>586894.90490703518</v>
      </c>
      <c r="AM13" s="224">
        <f t="shared" si="11"/>
        <v>615088.59264983959</v>
      </c>
      <c r="AN13" s="224">
        <f t="shared" si="11"/>
        <v>632444.82400773931</v>
      </c>
      <c r="AO13" s="224">
        <f t="shared" si="11"/>
        <v>679090.00363051123</v>
      </c>
      <c r="AP13" s="224">
        <f t="shared" si="11"/>
        <v>696052.69673706742</v>
      </c>
      <c r="AQ13" s="224">
        <f t="shared" si="11"/>
        <v>771187.54273944756</v>
      </c>
      <c r="AR13" s="224">
        <f t="shared" si="11"/>
        <v>754160.16853424045</v>
      </c>
      <c r="AS13" s="224">
        <f t="shared" si="11"/>
        <v>790400.36459702603</v>
      </c>
      <c r="AT13" s="224">
        <f t="shared" si="11"/>
        <v>772215.33470975107</v>
      </c>
      <c r="AU13" s="224">
        <f t="shared" si="11"/>
        <v>819010.50766589772</v>
      </c>
      <c r="AV13" s="224">
        <f t="shared" si="11"/>
        <v>853079.74450194824</v>
      </c>
      <c r="AW13" s="224">
        <f t="shared" si="11"/>
        <v>896688.28098738275</v>
      </c>
      <c r="AX13" s="224">
        <f t="shared" si="11"/>
        <v>922441.11322940001</v>
      </c>
      <c r="AY13" s="224">
        <f t="shared" si="11"/>
        <v>918648.25135404407</v>
      </c>
      <c r="AZ13" s="224">
        <f t="shared" si="11"/>
        <v>926307.55224910448</v>
      </c>
      <c r="BA13" s="224">
        <f t="shared" si="11"/>
        <v>1189409.0586804841</v>
      </c>
      <c r="BB13" s="224">
        <f t="shared" si="11"/>
        <v>1168006.1351176884</v>
      </c>
      <c r="BC13" s="224">
        <f t="shared" si="11"/>
        <v>1012691.0818836507</v>
      </c>
      <c r="BD13" s="224">
        <f t="shared" si="11"/>
        <v>1085963.7678234119</v>
      </c>
      <c r="BE13" s="224">
        <f t="shared" si="11"/>
        <v>1099646.6034624202</v>
      </c>
      <c r="BF13" s="224">
        <f t="shared" si="11"/>
        <v>1136049.5405756752</v>
      </c>
      <c r="BG13" s="224">
        <f t="shared" si="11"/>
        <v>1134346.8577086895</v>
      </c>
      <c r="BH13" s="224">
        <f t="shared" si="11"/>
        <v>1218882.8693729413</v>
      </c>
      <c r="BI13" s="224">
        <f t="shared" si="11"/>
        <v>1200683.1330989683</v>
      </c>
      <c r="BJ13" s="224">
        <f t="shared" si="11"/>
        <v>1235869.5652462048</v>
      </c>
      <c r="BL13" s="224">
        <f t="shared" ref="BL13:BO13" si="12">SUM(BL9,BL12)</f>
        <v>3737106.7056774464</v>
      </c>
      <c r="BM13" s="224">
        <f t="shared" si="12"/>
        <v>5640137.1140831178</v>
      </c>
      <c r="BN13" s="224">
        <f t="shared" si="12"/>
        <v>9201859.1739902515</v>
      </c>
      <c r="BO13" s="224">
        <f t="shared" si="12"/>
        <v>13326504.416573282</v>
      </c>
    </row>
    <row r="14" spans="2:67" x14ac:dyDescent="0.2">
      <c r="B14" s="217" t="s">
        <v>239</v>
      </c>
      <c r="C14" s="222">
        <f>IFERROR(C13/C7,0)</f>
        <v>0.79845548104788633</v>
      </c>
      <c r="D14" s="222">
        <f t="shared" ref="D14:BO14" si="13">IFERROR(D13/D7,0)</f>
        <v>0.82654826810584681</v>
      </c>
      <c r="E14" s="222">
        <f t="shared" si="13"/>
        <v>0.84376319420505341</v>
      </c>
      <c r="F14" s="222">
        <f t="shared" si="13"/>
        <v>0.86289480950071595</v>
      </c>
      <c r="G14" s="222">
        <f t="shared" si="13"/>
        <v>0.82106038404415427</v>
      </c>
      <c r="H14" s="222">
        <f t="shared" si="13"/>
        <v>0.84110604370795772</v>
      </c>
      <c r="I14" s="222">
        <f t="shared" si="13"/>
        <v>0.82265587601776291</v>
      </c>
      <c r="J14" s="222">
        <f t="shared" si="13"/>
        <v>0.82274274836628403</v>
      </c>
      <c r="K14" s="222">
        <f t="shared" si="13"/>
        <v>0.84171350704379166</v>
      </c>
      <c r="L14" s="222">
        <f t="shared" si="13"/>
        <v>0.82951720944718543</v>
      </c>
      <c r="M14" s="222">
        <f t="shared" si="13"/>
        <v>0.85151892510866789</v>
      </c>
      <c r="N14" s="222">
        <f t="shared" si="13"/>
        <v>0.85272810700657042</v>
      </c>
      <c r="O14" s="222">
        <f t="shared" si="13"/>
        <v>0.82915930431368057</v>
      </c>
      <c r="P14" s="222">
        <f t="shared" si="13"/>
        <v>0.83504363028691742</v>
      </c>
      <c r="Q14" s="222">
        <f t="shared" si="13"/>
        <v>0.82593299344595517</v>
      </c>
      <c r="R14" s="222">
        <f t="shared" si="13"/>
        <v>0.82818913904693658</v>
      </c>
      <c r="S14" s="222">
        <f t="shared" si="13"/>
        <v>0.8289087283366221</v>
      </c>
      <c r="T14" s="222">
        <f t="shared" si="13"/>
        <v>0.8256275402035046</v>
      </c>
      <c r="U14" s="222">
        <f t="shared" si="13"/>
        <v>0.83594793180298521</v>
      </c>
      <c r="V14" s="222">
        <f t="shared" si="13"/>
        <v>0.8374904814038151</v>
      </c>
      <c r="W14" s="222">
        <f t="shared" si="13"/>
        <v>0.84437715556178639</v>
      </c>
      <c r="X14" s="222">
        <f t="shared" si="13"/>
        <v>0.83100281579911917</v>
      </c>
      <c r="Y14" s="222">
        <f t="shared" si="13"/>
        <v>0.83682433259151157</v>
      </c>
      <c r="Z14" s="222">
        <f t="shared" si="13"/>
        <v>0.83690212333185465</v>
      </c>
      <c r="AA14" s="222">
        <f t="shared" si="13"/>
        <v>0.83309153847699413</v>
      </c>
      <c r="AB14" s="222">
        <f t="shared" si="13"/>
        <v>0.83565750269022609</v>
      </c>
      <c r="AC14" s="222">
        <f t="shared" si="13"/>
        <v>0.83485462553732237</v>
      </c>
      <c r="AD14" s="222">
        <f t="shared" si="13"/>
        <v>0.83819069353229869</v>
      </c>
      <c r="AE14" s="222">
        <f t="shared" si="13"/>
        <v>0.83912457898325299</v>
      </c>
      <c r="AF14" s="222">
        <f t="shared" si="13"/>
        <v>0.84375240030663501</v>
      </c>
      <c r="AG14" s="222">
        <f t="shared" si="13"/>
        <v>0.84713406686862391</v>
      </c>
      <c r="AH14" s="222">
        <f t="shared" si="13"/>
        <v>0.85618829098680149</v>
      </c>
      <c r="AI14" s="222">
        <f t="shared" si="13"/>
        <v>0.85140220308957382</v>
      </c>
      <c r="AJ14" s="222">
        <f t="shared" si="13"/>
        <v>0.85509965476796845</v>
      </c>
      <c r="AK14" s="222">
        <f t="shared" si="13"/>
        <v>0.85110002053468303</v>
      </c>
      <c r="AL14" s="222">
        <f t="shared" si="13"/>
        <v>0.84891320236700374</v>
      </c>
      <c r="AM14" s="222">
        <f t="shared" si="13"/>
        <v>0.85088309295120501</v>
      </c>
      <c r="AN14" s="222">
        <f t="shared" si="13"/>
        <v>0.85202554073736936</v>
      </c>
      <c r="AO14" s="222">
        <f t="shared" si="13"/>
        <v>0.85612796741776653</v>
      </c>
      <c r="AP14" s="222">
        <f t="shared" si="13"/>
        <v>0.85574733318708551</v>
      </c>
      <c r="AQ14" s="222">
        <f t="shared" si="13"/>
        <v>0.86594169943466059</v>
      </c>
      <c r="AR14" s="222">
        <f t="shared" si="13"/>
        <v>0.86153390976117639</v>
      </c>
      <c r="AS14" s="222">
        <f t="shared" si="13"/>
        <v>0.86473296079861184</v>
      </c>
      <c r="AT14" s="222">
        <f t="shared" si="13"/>
        <v>0.8581384142003109</v>
      </c>
      <c r="AU14" s="222">
        <f t="shared" si="13"/>
        <v>0.86100338732322557</v>
      </c>
      <c r="AV14" s="222">
        <f t="shared" si="13"/>
        <v>0.86448582469552393</v>
      </c>
      <c r="AW14" s="222">
        <f t="shared" si="13"/>
        <v>0.86885099101984076</v>
      </c>
      <c r="AX14" s="222">
        <f t="shared" si="13"/>
        <v>0.86342986541106237</v>
      </c>
      <c r="AY14" s="222">
        <f t="shared" si="13"/>
        <v>0.86330106593247602</v>
      </c>
      <c r="AZ14" s="222">
        <f t="shared" si="13"/>
        <v>0.86218971617162499</v>
      </c>
      <c r="BA14" s="222">
        <f t="shared" si="13"/>
        <v>0.88452109483477614</v>
      </c>
      <c r="BB14" s="222">
        <f t="shared" si="13"/>
        <v>0.88275608090188351</v>
      </c>
      <c r="BC14" s="222">
        <f t="shared" si="13"/>
        <v>0.865621947001738</v>
      </c>
      <c r="BD14" s="222">
        <f t="shared" si="13"/>
        <v>0.86833717799975518</v>
      </c>
      <c r="BE14" s="222">
        <f t="shared" si="13"/>
        <v>0.87015308622494025</v>
      </c>
      <c r="BF14" s="222">
        <f t="shared" si="13"/>
        <v>0.87273950451541893</v>
      </c>
      <c r="BG14" s="222">
        <f t="shared" si="13"/>
        <v>0.8735978174050858</v>
      </c>
      <c r="BH14" s="222">
        <f t="shared" si="13"/>
        <v>0.88027707808118505</v>
      </c>
      <c r="BI14" s="222">
        <f t="shared" si="13"/>
        <v>0.87985907762617566</v>
      </c>
      <c r="BJ14" s="222">
        <f t="shared" si="13"/>
        <v>0.87602685621634568</v>
      </c>
      <c r="BL14" s="222">
        <f t="shared" si="13"/>
        <v>0.83340307726701879</v>
      </c>
      <c r="BM14" s="222">
        <f t="shared" si="13"/>
        <v>0.84558224827145256</v>
      </c>
      <c r="BN14" s="222">
        <f t="shared" si="13"/>
        <v>0.8607881145822518</v>
      </c>
      <c r="BO14" s="222">
        <f t="shared" si="13"/>
        <v>0.87382283854701759</v>
      </c>
    </row>
    <row r="16" spans="2:67" x14ac:dyDescent="0.2">
      <c r="B16" s="163" t="s">
        <v>240</v>
      </c>
      <c r="C16" s="218">
        <f>+SUMIFS('Cons TrioMobil | Monthly'!$B$18:$BW$18,'Cons TrioMobil | Monthly'!$B$4:$BW$4,C$2)</f>
        <v>-18779.21313339108</v>
      </c>
      <c r="D16" s="218">
        <f>+SUMIFS('Cons TrioMobil | Monthly'!$B$18:$BW$18,'Cons TrioMobil | Monthly'!$B$4:$BW$4,D$2)</f>
        <v>-18839.072604557903</v>
      </c>
      <c r="E16" s="218">
        <f>+SUMIFS('Cons TrioMobil | Monthly'!$B$18:$BW$18,'Cons TrioMobil | Monthly'!$B$4:$BW$4,E$2)</f>
        <v>-14888.20386246373</v>
      </c>
      <c r="F16" s="218">
        <f>+SUMIFS('Cons TrioMobil | Monthly'!$B$18:$BW$18,'Cons TrioMobil | Monthly'!$B$4:$BW$4,F$2)</f>
        <v>-10708.097265332661</v>
      </c>
      <c r="G16" s="218">
        <f>+SUMIFS('Cons TrioMobil | Monthly'!$B$18:$BW$18,'Cons TrioMobil | Monthly'!$B$4:$BW$4,G$2)</f>
        <v>-8047.7234563162692</v>
      </c>
      <c r="H16" s="218">
        <f>+SUMIFS('Cons TrioMobil | Monthly'!$B$18:$BW$18,'Cons TrioMobil | Monthly'!$B$4:$BW$4,H$2)</f>
        <v>-20814.881167040865</v>
      </c>
      <c r="I16" s="218">
        <f>+SUMIFS('Cons TrioMobil | Monthly'!$B$18:$BW$18,'Cons TrioMobil | Monthly'!$B$4:$BW$4,I$2)</f>
        <v>-10505.330693991616</v>
      </c>
      <c r="J16" s="218">
        <f>+SUMIFS('Cons TrioMobil | Monthly'!$B$18:$BW$18,'Cons TrioMobil | Monthly'!$B$4:$BW$4,J$2)</f>
        <v>-21191.320104352344</v>
      </c>
      <c r="K16" s="218">
        <f>+SUMIFS('Cons TrioMobil | Monthly'!$B$18:$BW$18,'Cons TrioMobil | Monthly'!$B$4:$BW$4,K$2)</f>
        <v>-12097.832010147038</v>
      </c>
      <c r="L16" s="218">
        <f>+SUMIFS('Cons TrioMobil | Monthly'!$B$18:$BW$18,'Cons TrioMobil | Monthly'!$B$4:$BW$4,L$2)</f>
        <v>-10239.314804112923</v>
      </c>
      <c r="M16" s="218">
        <f>+SUMIFS('Cons TrioMobil | Monthly'!$B$18:$BW$18,'Cons TrioMobil | Monthly'!$B$4:$BW$4,M$2)</f>
        <v>-12213.895199151902</v>
      </c>
      <c r="N16" s="218">
        <f>+SUMIFS('Cons TrioMobil | Monthly'!$B$18:$BW$18,'Cons TrioMobil | Monthly'!$B$4:$BW$4,N$2)</f>
        <v>-10551.71254496073</v>
      </c>
      <c r="O16" s="218">
        <f>+SUMIFS('Cons TrioMobil | Monthly'!$B$18:$BW$18,'Cons TrioMobil | Monthly'!$B$4:$BW$4,O$2)</f>
        <v>-10910.142611988875</v>
      </c>
      <c r="P16" s="218">
        <f>+SUMIFS('Cons TrioMobil | Monthly'!$B$18:$BW$18,'Cons TrioMobil | Monthly'!$B$4:$BW$4,P$2)</f>
        <v>-9154.682801613495</v>
      </c>
      <c r="Q16" s="218">
        <f>+SUMIFS('Cons TrioMobil | Monthly'!$B$18:$BW$18,'Cons TrioMobil | Monthly'!$B$4:$BW$4,Q$2)</f>
        <v>-10571.63604213643</v>
      </c>
      <c r="R16" s="218">
        <f>+SUMIFS('Cons TrioMobil | Monthly'!$B$18:$BW$18,'Cons TrioMobil | Monthly'!$B$4:$BW$4,R$2)</f>
        <v>-13769.930746130431</v>
      </c>
      <c r="S16" s="218">
        <f>+SUMIFS('Cons TrioMobil | Monthly'!$B$18:$BW$18,'Cons TrioMobil | Monthly'!$B$4:$BW$4,S$2)</f>
        <v>-12130.017704812492</v>
      </c>
      <c r="T16" s="218">
        <f>+SUMIFS('Cons TrioMobil | Monthly'!$B$18:$BW$18,'Cons TrioMobil | Monthly'!$B$4:$BW$4,T$2)</f>
        <v>-26041.64444208952</v>
      </c>
      <c r="U16" s="218">
        <f>+SUMIFS('Cons TrioMobil | Monthly'!$B$18:$BW$18,'Cons TrioMobil | Monthly'!$B$4:$BW$4,U$2)</f>
        <v>-7460.5670577409701</v>
      </c>
      <c r="V16" s="218">
        <f>+SUMIFS('Cons TrioMobil | Monthly'!$B$18:$BW$18,'Cons TrioMobil | Monthly'!$B$4:$BW$4,V$2)</f>
        <v>-42532.175182968138</v>
      </c>
      <c r="W16" s="218">
        <f>+SUMIFS('Cons TrioMobil | Monthly'!$B$18:$BW$18,'Cons TrioMobil | Monthly'!$B$4:$BW$4,W$2)</f>
        <v>-19882.2818402679</v>
      </c>
      <c r="X16" s="218">
        <f>+SUMIFS('Cons TrioMobil | Monthly'!$B$18:$BW$18,'Cons TrioMobil | Monthly'!$B$4:$BW$4,X$2)</f>
        <v>-21327.065522461227</v>
      </c>
      <c r="Y16" s="218">
        <f>+SUMIFS('Cons TrioMobil | Monthly'!$B$18:$BW$18,'Cons TrioMobil | Monthly'!$B$4:$BW$4,Y$2)</f>
        <v>-20902.393595558209</v>
      </c>
      <c r="Z16" s="218">
        <f>+SUMIFS('Cons TrioMobil | Monthly'!$B$18:$BW$18,'Cons TrioMobil | Monthly'!$B$4:$BW$4,Z$2)</f>
        <v>-22745.013682459627</v>
      </c>
      <c r="AA16" s="218">
        <f>+SUMIFS('Cons TrioMobil | Monthly'!$B$18:$BW$18,'Cons TrioMobil | Monthly'!$B$4:$BW$4,AA$2)</f>
        <v>-22981.728778743356</v>
      </c>
      <c r="AB16" s="218">
        <f>+SUMIFS('Cons TrioMobil | Monthly'!$B$18:$BW$18,'Cons TrioMobil | Monthly'!$B$4:$BW$4,AB$2)</f>
        <v>-26831.392222475595</v>
      </c>
      <c r="AC16" s="218">
        <f>+SUMIFS('Cons TrioMobil | Monthly'!$B$18:$BW$18,'Cons TrioMobil | Monthly'!$B$4:$BW$4,AC$2)</f>
        <v>-19924.340329044502</v>
      </c>
      <c r="AD16" s="218">
        <f>+SUMIFS('Cons TrioMobil | Monthly'!$B$18:$BW$18,'Cons TrioMobil | Monthly'!$B$4:$BW$4,AD$2)</f>
        <v>-36562.470211575514</v>
      </c>
      <c r="AE16" s="218">
        <f>+SUMIFS('Cons TrioMobil | Monthly'!$B$18:$BW$18,'Cons TrioMobil | Monthly'!$B$4:$BW$4,AE$2)</f>
        <v>-29144.749016298432</v>
      </c>
      <c r="AF16" s="218">
        <f>+SUMIFS('Cons TrioMobil | Monthly'!$B$18:$BW$18,'Cons TrioMobil | Monthly'!$B$4:$BW$4,AF$2)</f>
        <v>-27152.091378888173</v>
      </c>
      <c r="AG16" s="218">
        <f>+SUMIFS('Cons TrioMobil | Monthly'!$B$18:$BW$18,'Cons TrioMobil | Monthly'!$B$4:$BW$4,AG$2)</f>
        <v>-27927.210647315253</v>
      </c>
      <c r="AH16" s="218">
        <f>+SUMIFS('Cons TrioMobil | Monthly'!$B$18:$BW$18,'Cons TrioMobil | Monthly'!$B$4:$BW$4,AH$2)</f>
        <v>-26720.155657035171</v>
      </c>
      <c r="AI16" s="218">
        <f>+SUMIFS('Cons TrioMobil | Monthly'!$B$18:$BW$18,'Cons TrioMobil | Monthly'!$B$4:$BW$4,AI$2)</f>
        <v>-24764.569361822221</v>
      </c>
      <c r="AJ16" s="218">
        <f>+SUMIFS('Cons TrioMobil | Monthly'!$B$18:$BW$18,'Cons TrioMobil | Monthly'!$B$4:$BW$4,AJ$2)</f>
        <v>-20437.971572508097</v>
      </c>
      <c r="AK16" s="218">
        <f>+SUMIFS('Cons TrioMobil | Monthly'!$B$18:$BW$18,'Cons TrioMobil | Monthly'!$B$4:$BW$4,AK$2)</f>
        <v>-25977.351016551773</v>
      </c>
      <c r="AL16" s="218">
        <f>+SUMIFS('Cons TrioMobil | Monthly'!$B$18:$BW$18,'Cons TrioMobil | Monthly'!$B$4:$BW$4,AL$2)</f>
        <v>-41246.626105051364</v>
      </c>
      <c r="AM16" s="218">
        <f>+SUMIFS('Cons TrioMobil | Monthly'!$B$18:$BW$18,'Cons TrioMobil | Monthly'!$B$4:$BW$4,AM$2)</f>
        <v>-25829.65397854627</v>
      </c>
      <c r="AN16" s="218">
        <f>+SUMIFS('Cons TrioMobil | Monthly'!$B$18:$BW$18,'Cons TrioMobil | Monthly'!$B$4:$BW$4,AN$2)</f>
        <v>-30579.230235218583</v>
      </c>
      <c r="AO16" s="218">
        <f>+SUMIFS('Cons TrioMobil | Monthly'!$B$18:$BW$18,'Cons TrioMobil | Monthly'!$B$4:$BW$4,AO$2)</f>
        <v>-29694.576545139596</v>
      </c>
      <c r="AP16" s="218">
        <f>+SUMIFS('Cons TrioMobil | Monthly'!$B$18:$BW$18,'Cons TrioMobil | Monthly'!$B$4:$BW$4,AP$2)</f>
        <v>-25141.616045667484</v>
      </c>
      <c r="AQ16" s="218">
        <f>+SUMIFS('Cons TrioMobil | Monthly'!$B$18:$BW$18,'Cons TrioMobil | Monthly'!$B$4:$BW$4,AQ$2)</f>
        <v>-34236.01908246395</v>
      </c>
      <c r="AR16" s="218">
        <f>+SUMIFS('Cons TrioMobil | Monthly'!$B$18:$BW$18,'Cons TrioMobil | Monthly'!$B$4:$BW$4,AR$2)</f>
        <v>-31284.199112833077</v>
      </c>
      <c r="AS16" s="218">
        <f>+SUMIFS('Cons TrioMobil | Monthly'!$B$18:$BW$18,'Cons TrioMobil | Monthly'!$B$4:$BW$4,AS$2)</f>
        <v>-34675.539320778618</v>
      </c>
      <c r="AT16" s="218">
        <f>+SUMIFS('Cons TrioMobil | Monthly'!$B$18:$BW$18,'Cons TrioMobil | Monthly'!$B$4:$BW$4,AT$2)</f>
        <v>-35726.542698657642</v>
      </c>
      <c r="AU16" s="218">
        <f>+SUMIFS('Cons TrioMobil | Monthly'!$B$18:$BW$18,'Cons TrioMobil | Monthly'!$B$4:$BW$4,AU$2)</f>
        <v>-36320.462433871784</v>
      </c>
      <c r="AV16" s="218">
        <f>+SUMIFS('Cons TrioMobil | Monthly'!$B$18:$BW$18,'Cons TrioMobil | Monthly'!$B$4:$BW$4,AV$2)</f>
        <v>-34806.135999389451</v>
      </c>
      <c r="AW16" s="218">
        <f>+SUMIFS('Cons TrioMobil | Monthly'!$B$18:$BW$18,'Cons TrioMobil | Monthly'!$B$4:$BW$4,AW$2)</f>
        <v>-32909.994759520203</v>
      </c>
      <c r="AX16" s="218">
        <f>+SUMIFS('Cons TrioMobil | Monthly'!$B$18:$BW$18,'Cons TrioMobil | Monthly'!$B$4:$BW$4,AX$2)</f>
        <v>-36563.07057508811</v>
      </c>
      <c r="AY16" s="218">
        <f>+SUMIFS('Cons TrioMobil | Monthly'!$B$18:$BW$18,'Cons TrioMobil | Monthly'!$B$4:$BW$4,AY$2)</f>
        <v>-38445.457213983711</v>
      </c>
      <c r="AZ16" s="218">
        <f>+SUMIFS('Cons TrioMobil | Monthly'!$B$18:$BW$18,'Cons TrioMobil | Monthly'!$B$4:$BW$4,AZ$2)</f>
        <v>-34904.608084046566</v>
      </c>
      <c r="BA16" s="218">
        <f>+SUMIFS('Cons TrioMobil | Monthly'!$B$18:$BW$18,'Cons TrioMobil | Monthly'!$B$4:$BW$4,BA$2)</f>
        <v>-38687.472750700304</v>
      </c>
      <c r="BB16" s="218">
        <f>+SUMIFS('Cons TrioMobil | Monthly'!$B$18:$BW$18,'Cons TrioMobil | Monthly'!$B$4:$BW$4,BB$2)</f>
        <v>-37532.216648736241</v>
      </c>
      <c r="BC16" s="218">
        <f>+SUMIFS('Cons TrioMobil | Monthly'!$B$18:$BW$18,'Cons TrioMobil | Monthly'!$B$4:$BW$4,BC$2)</f>
        <v>-43385.807259332847</v>
      </c>
      <c r="BD16" s="218">
        <f>+SUMIFS('Cons TrioMobil | Monthly'!$B$18:$BW$18,'Cons TrioMobil | Monthly'!$B$4:$BW$4,BD$2)</f>
        <v>-42282.81929586277</v>
      </c>
      <c r="BE16" s="218">
        <f>+SUMIFS('Cons TrioMobil | Monthly'!$B$18:$BW$18,'Cons TrioMobil | Monthly'!$B$4:$BW$4,BE$2)</f>
        <v>-43163.841802272793</v>
      </c>
      <c r="BF16" s="218">
        <f>+SUMIFS('Cons TrioMobil | Monthly'!$B$18:$BW$18,'Cons TrioMobil | Monthly'!$B$4:$BW$4,BF$2)</f>
        <v>-45994.3728991674</v>
      </c>
      <c r="BG16" s="218">
        <f>+SUMIFS('Cons TrioMobil | Monthly'!$B$18:$BW$18,'Cons TrioMobil | Monthly'!$B$4:$BW$4,BG$2)</f>
        <v>-48711.693992532266</v>
      </c>
      <c r="BH16" s="218">
        <f>+SUMIFS('Cons TrioMobil | Monthly'!$B$18:$BW$18,'Cons TrioMobil | Monthly'!$B$4:$BW$4,BH$2)</f>
        <v>-52132.358165581179</v>
      </c>
      <c r="BI16" s="218">
        <f>+SUMIFS('Cons TrioMobil | Monthly'!$B$18:$BW$18,'Cons TrioMobil | Monthly'!$B$4:$BW$4,BI$2)</f>
        <v>-55297.517563956164</v>
      </c>
      <c r="BJ16" s="218">
        <f>+SUMIFS('Cons TrioMobil | Monthly'!$B$18:$BW$18,'Cons TrioMobil | Monthly'!$B$4:$BW$4,BJ$2)</f>
        <v>-50663.893259192118</v>
      </c>
      <c r="BL16" s="218">
        <f>SUM(O16:Z16)</f>
        <v>-217427.55123022731</v>
      </c>
      <c r="BM16" s="218">
        <f>SUM(AA16:AL16)</f>
        <v>-329670.6562973095</v>
      </c>
      <c r="BN16" s="218">
        <f>SUM(AM16:AX16)</f>
        <v>-387767.04078717477</v>
      </c>
      <c r="BO16" s="218">
        <f>+SUM(AY16:BK16)</f>
        <v>-531202.05893536436</v>
      </c>
    </row>
    <row r="17" spans="2:67" x14ac:dyDescent="0.2">
      <c r="B17" s="223" t="s">
        <v>241</v>
      </c>
      <c r="C17" s="224">
        <f t="shared" ref="C17:BJ17" si="14">SUM(C13,C16)</f>
        <v>187949.43140707878</v>
      </c>
      <c r="D17" s="224">
        <f t="shared" si="14"/>
        <v>233886.25713370601</v>
      </c>
      <c r="E17" s="224">
        <f t="shared" si="14"/>
        <v>276042.71336661384</v>
      </c>
      <c r="F17" s="224">
        <f t="shared" si="14"/>
        <v>325010.00815756712</v>
      </c>
      <c r="G17" s="224">
        <f t="shared" si="14"/>
        <v>232687.89862093492</v>
      </c>
      <c r="H17" s="224">
        <f t="shared" si="14"/>
        <v>261664.96336264155</v>
      </c>
      <c r="I17" s="224">
        <f t="shared" si="14"/>
        <v>232738.1955227156</v>
      </c>
      <c r="J17" s="224">
        <f t="shared" si="14"/>
        <v>224537.14097185887</v>
      </c>
      <c r="K17" s="224">
        <f t="shared" si="14"/>
        <v>278451.88159074011</v>
      </c>
      <c r="L17" s="224">
        <f t="shared" si="14"/>
        <v>254341.91542676071</v>
      </c>
      <c r="M17" s="224">
        <f t="shared" si="14"/>
        <v>300077.08842297917</v>
      </c>
      <c r="N17" s="224">
        <f t="shared" si="14"/>
        <v>298593.70444593206</v>
      </c>
      <c r="O17" s="224">
        <f t="shared" si="14"/>
        <v>253570.95665477164</v>
      </c>
      <c r="P17" s="224">
        <f t="shared" si="14"/>
        <v>269366.09778847644</v>
      </c>
      <c r="Q17" s="224">
        <f t="shared" si="14"/>
        <v>258469.64344409786</v>
      </c>
      <c r="R17" s="224">
        <f t="shared" si="14"/>
        <v>262496.43663159263</v>
      </c>
      <c r="S17" s="224">
        <f t="shared" si="14"/>
        <v>274792.04873558338</v>
      </c>
      <c r="T17" s="224">
        <f t="shared" si="14"/>
        <v>270612.73383469047</v>
      </c>
      <c r="U17" s="224">
        <f t="shared" si="14"/>
        <v>315103.12959224399</v>
      </c>
      <c r="V17" s="224">
        <f t="shared" si="14"/>
        <v>287982.76546840731</v>
      </c>
      <c r="W17" s="224">
        <f t="shared" si="14"/>
        <v>342877.89348671137</v>
      </c>
      <c r="X17" s="224">
        <f t="shared" si="14"/>
        <v>309137.13907267083</v>
      </c>
      <c r="Y17" s="224">
        <f t="shared" si="14"/>
        <v>329406.76942549995</v>
      </c>
      <c r="Z17" s="224">
        <f t="shared" si="14"/>
        <v>345863.54031247296</v>
      </c>
      <c r="AA17" s="224">
        <f t="shared" si="14"/>
        <v>341623.69532967597</v>
      </c>
      <c r="AB17" s="224">
        <f t="shared" si="14"/>
        <v>349295.06187320861</v>
      </c>
      <c r="AC17" s="224">
        <f t="shared" si="14"/>
        <v>370230.40914765105</v>
      </c>
      <c r="AD17" s="224">
        <f t="shared" si="14"/>
        <v>377811.0426690405</v>
      </c>
      <c r="AE17" s="224">
        <f t="shared" si="14"/>
        <v>402470.30903732521</v>
      </c>
      <c r="AF17" s="224">
        <f t="shared" si="14"/>
        <v>426444.19547103887</v>
      </c>
      <c r="AG17" s="224">
        <f t="shared" si="14"/>
        <v>447636.19223617809</v>
      </c>
      <c r="AH17" s="224">
        <f t="shared" si="14"/>
        <v>496038.89584375778</v>
      </c>
      <c r="AI17" s="224">
        <f t="shared" si="14"/>
        <v>497701.06088968622</v>
      </c>
      <c r="AJ17" s="224">
        <f t="shared" si="14"/>
        <v>526381.96613672946</v>
      </c>
      <c r="AK17" s="224">
        <f t="shared" si="14"/>
        <v>529185.35034953221</v>
      </c>
      <c r="AL17" s="224">
        <f t="shared" si="14"/>
        <v>545648.2788019838</v>
      </c>
      <c r="AM17" s="224">
        <f t="shared" si="14"/>
        <v>589258.93867129332</v>
      </c>
      <c r="AN17" s="224">
        <f t="shared" si="14"/>
        <v>601865.59377252078</v>
      </c>
      <c r="AO17" s="224">
        <f t="shared" si="14"/>
        <v>649395.42708537169</v>
      </c>
      <c r="AP17" s="224">
        <f t="shared" si="14"/>
        <v>670911.08069139998</v>
      </c>
      <c r="AQ17" s="224">
        <f t="shared" si="14"/>
        <v>736951.52365698363</v>
      </c>
      <c r="AR17" s="224">
        <f t="shared" si="14"/>
        <v>722875.96942140732</v>
      </c>
      <c r="AS17" s="224">
        <f t="shared" si="14"/>
        <v>755724.82527624746</v>
      </c>
      <c r="AT17" s="224">
        <f t="shared" si="14"/>
        <v>736488.79201109346</v>
      </c>
      <c r="AU17" s="224">
        <f t="shared" si="14"/>
        <v>782690.04523202591</v>
      </c>
      <c r="AV17" s="224">
        <f t="shared" si="14"/>
        <v>818273.60850255878</v>
      </c>
      <c r="AW17" s="224">
        <f t="shared" si="14"/>
        <v>863778.28622786258</v>
      </c>
      <c r="AX17" s="224">
        <f t="shared" si="14"/>
        <v>885878.04265431187</v>
      </c>
      <c r="AY17" s="224">
        <f t="shared" si="14"/>
        <v>880202.79414006032</v>
      </c>
      <c r="AZ17" s="224">
        <f t="shared" si="14"/>
        <v>891402.94416505797</v>
      </c>
      <c r="BA17" s="224">
        <f t="shared" si="14"/>
        <v>1150721.5859297838</v>
      </c>
      <c r="BB17" s="224">
        <f t="shared" si="14"/>
        <v>1130473.9184689522</v>
      </c>
      <c r="BC17" s="224">
        <f t="shared" si="14"/>
        <v>969305.27462431788</v>
      </c>
      <c r="BD17" s="224">
        <f t="shared" si="14"/>
        <v>1043680.948527549</v>
      </c>
      <c r="BE17" s="224">
        <f t="shared" si="14"/>
        <v>1056482.7616601475</v>
      </c>
      <c r="BF17" s="224">
        <f t="shared" si="14"/>
        <v>1090055.1676765077</v>
      </c>
      <c r="BG17" s="224">
        <f t="shared" si="14"/>
        <v>1085635.1637161572</v>
      </c>
      <c r="BH17" s="224">
        <f t="shared" si="14"/>
        <v>1166750.5112073601</v>
      </c>
      <c r="BI17" s="224">
        <f t="shared" si="14"/>
        <v>1145385.6155350122</v>
      </c>
      <c r="BJ17" s="224">
        <f t="shared" si="14"/>
        <v>1185205.6719870127</v>
      </c>
      <c r="BL17" s="224">
        <f t="shared" ref="BL17:BO17" si="15">SUM(BL13,BL16)</f>
        <v>3519679.1544472193</v>
      </c>
      <c r="BM17" s="224">
        <f t="shared" si="15"/>
        <v>5310466.4577858085</v>
      </c>
      <c r="BN17" s="224">
        <f t="shared" si="15"/>
        <v>8814092.1332030762</v>
      </c>
      <c r="BO17" s="224">
        <f t="shared" si="15"/>
        <v>12795302.357637918</v>
      </c>
    </row>
    <row r="18" spans="2:67" x14ac:dyDescent="0.2">
      <c r="B18" s="217" t="s">
        <v>242</v>
      </c>
      <c r="C18" s="222">
        <f>IFERROR(C17/C7,0)</f>
        <v>0.72592385056458764</v>
      </c>
      <c r="D18" s="222">
        <f t="shared" ref="D18:BO18" si="16">IFERROR(D17/D7,0)</f>
        <v>0.76493432996144228</v>
      </c>
      <c r="E18" s="222">
        <f t="shared" si="16"/>
        <v>0.80058415167972075</v>
      </c>
      <c r="F18" s="222">
        <f t="shared" si="16"/>
        <v>0.83537183293010508</v>
      </c>
      <c r="G18" s="222">
        <f t="shared" si="16"/>
        <v>0.79361256865768093</v>
      </c>
      <c r="H18" s="222">
        <f t="shared" si="16"/>
        <v>0.77912809134179739</v>
      </c>
      <c r="I18" s="222">
        <f t="shared" si="16"/>
        <v>0.7871265768033513</v>
      </c>
      <c r="J18" s="222">
        <f t="shared" si="16"/>
        <v>0.75179042616557168</v>
      </c>
      <c r="K18" s="222">
        <f t="shared" si="16"/>
        <v>0.80666646300204381</v>
      </c>
      <c r="L18" s="222">
        <f t="shared" si="16"/>
        <v>0.79741482699342103</v>
      </c>
      <c r="M18" s="222">
        <f t="shared" si="16"/>
        <v>0.81821548870860816</v>
      </c>
      <c r="N18" s="222">
        <f t="shared" si="16"/>
        <v>0.82362289835841218</v>
      </c>
      <c r="O18" s="222">
        <f t="shared" si="16"/>
        <v>0.79495555106553062</v>
      </c>
      <c r="P18" s="222">
        <f t="shared" si="16"/>
        <v>0.80759663137865534</v>
      </c>
      <c r="Q18" s="222">
        <f t="shared" si="16"/>
        <v>0.79347900341670519</v>
      </c>
      <c r="R18" s="222">
        <f t="shared" si="16"/>
        <v>0.78690974916817691</v>
      </c>
      <c r="S18" s="222">
        <f t="shared" si="16"/>
        <v>0.79386549281578223</v>
      </c>
      <c r="T18" s="222">
        <f t="shared" si="16"/>
        <v>0.75315027231866516</v>
      </c>
      <c r="U18" s="222">
        <f t="shared" si="16"/>
        <v>0.81661331458856423</v>
      </c>
      <c r="V18" s="222">
        <f t="shared" si="16"/>
        <v>0.72971837343515478</v>
      </c>
      <c r="W18" s="222">
        <f t="shared" si="16"/>
        <v>0.79809824809563223</v>
      </c>
      <c r="X18" s="222">
        <f t="shared" si="16"/>
        <v>0.77737264570668585</v>
      </c>
      <c r="Y18" s="222">
        <f t="shared" si="16"/>
        <v>0.78689234845692413</v>
      </c>
      <c r="Z18" s="222">
        <f t="shared" si="16"/>
        <v>0.7852610259135776</v>
      </c>
      <c r="AA18" s="222">
        <f t="shared" si="16"/>
        <v>0.78058029613340496</v>
      </c>
      <c r="AB18" s="222">
        <f t="shared" si="16"/>
        <v>0.77604496022164471</v>
      </c>
      <c r="AC18" s="222">
        <f t="shared" si="16"/>
        <v>0.79222044587708951</v>
      </c>
      <c r="AD18" s="222">
        <f t="shared" si="16"/>
        <v>0.76423248599425098</v>
      </c>
      <c r="AE18" s="222">
        <f t="shared" si="16"/>
        <v>0.78246280411803126</v>
      </c>
      <c r="AF18" s="222">
        <f t="shared" si="16"/>
        <v>0.79324572082435418</v>
      </c>
      <c r="AG18" s="222">
        <f t="shared" si="16"/>
        <v>0.79738656445672607</v>
      </c>
      <c r="AH18" s="222">
        <f t="shared" si="16"/>
        <v>0.81242532917634769</v>
      </c>
      <c r="AI18" s="222">
        <f t="shared" si="16"/>
        <v>0.81104623000275056</v>
      </c>
      <c r="AJ18" s="222">
        <f t="shared" si="16"/>
        <v>0.82313940381402084</v>
      </c>
      <c r="AK18" s="222">
        <f t="shared" si="16"/>
        <v>0.81127507565056234</v>
      </c>
      <c r="AL18" s="222">
        <f t="shared" si="16"/>
        <v>0.78925208559649773</v>
      </c>
      <c r="AM18" s="222">
        <f t="shared" si="16"/>
        <v>0.81515162901290927</v>
      </c>
      <c r="AN18" s="222">
        <f t="shared" si="16"/>
        <v>0.81082940126801428</v>
      </c>
      <c r="AO18" s="222">
        <f t="shared" si="16"/>
        <v>0.81869204975588061</v>
      </c>
      <c r="AP18" s="222">
        <f t="shared" si="16"/>
        <v>0.82483750267576039</v>
      </c>
      <c r="AQ18" s="222">
        <f t="shared" si="16"/>
        <v>0.82749917423406538</v>
      </c>
      <c r="AR18" s="222">
        <f t="shared" si="16"/>
        <v>0.82579561503286958</v>
      </c>
      <c r="AS18" s="222">
        <f t="shared" si="16"/>
        <v>0.82679638697196256</v>
      </c>
      <c r="AT18" s="222">
        <f t="shared" si="16"/>
        <v>0.81843664020250606</v>
      </c>
      <c r="AU18" s="222">
        <f t="shared" si="16"/>
        <v>0.82282067673281822</v>
      </c>
      <c r="AV18" s="222">
        <f t="shared" si="16"/>
        <v>0.82921431417400304</v>
      </c>
      <c r="AW18" s="222">
        <f t="shared" si="16"/>
        <v>0.83696267245078249</v>
      </c>
      <c r="AX18" s="222">
        <f t="shared" si="16"/>
        <v>0.82920584107725914</v>
      </c>
      <c r="AY18" s="222">
        <f t="shared" si="16"/>
        <v>0.82717189010900594</v>
      </c>
      <c r="AZ18" s="222">
        <f t="shared" si="16"/>
        <v>0.82970116087053114</v>
      </c>
      <c r="BA18" s="222">
        <f t="shared" si="16"/>
        <v>0.85575060119837898</v>
      </c>
      <c r="BB18" s="222">
        <f t="shared" si="16"/>
        <v>0.85438996921783794</v>
      </c>
      <c r="BC18" s="222">
        <f t="shared" si="16"/>
        <v>0.82853688955044635</v>
      </c>
      <c r="BD18" s="222">
        <f t="shared" si="16"/>
        <v>0.83452781430539158</v>
      </c>
      <c r="BE18" s="222">
        <f t="shared" si="16"/>
        <v>0.83599743109054392</v>
      </c>
      <c r="BF18" s="222">
        <f t="shared" si="16"/>
        <v>0.83740556459394688</v>
      </c>
      <c r="BG18" s="222">
        <f t="shared" si="16"/>
        <v>0.83608334000798878</v>
      </c>
      <c r="BH18" s="222">
        <f t="shared" si="16"/>
        <v>0.84262709458187768</v>
      </c>
      <c r="BI18" s="222">
        <f t="shared" si="16"/>
        <v>0.83933712686530892</v>
      </c>
      <c r="BJ18" s="222">
        <f t="shared" si="16"/>
        <v>0.84011454606354341</v>
      </c>
      <c r="BL18" s="222">
        <f t="shared" si="16"/>
        <v>0.78491508788137565</v>
      </c>
      <c r="BM18" s="222">
        <f t="shared" si="16"/>
        <v>0.79615726992386127</v>
      </c>
      <c r="BN18" s="222">
        <f t="shared" si="16"/>
        <v>0.82451443840170324</v>
      </c>
      <c r="BO18" s="222">
        <f t="shared" si="16"/>
        <v>0.83899176233443962</v>
      </c>
    </row>
    <row r="20" spans="2:67" x14ac:dyDescent="0.2">
      <c r="B20" s="163" t="s">
        <v>243</v>
      </c>
      <c r="C20" s="218">
        <f>+SUMIFS('Cons TrioMobil | Monthly'!$B$20:$BW$20,'Cons TrioMobil | Monthly'!$B$4:$BW$4,C$2)+SUMIFS('Cons TrioMobil | Monthly'!$B$22:$BW$22,'Cons TrioMobil | Monthly'!$B$4:$BW$4,C$2)</f>
        <v>-16476.978670420092</v>
      </c>
      <c r="D20" s="218">
        <f>+SUMIFS('Cons TrioMobil | Monthly'!$B$20:$BW$20,'Cons TrioMobil | Monthly'!$B$4:$BW$4,D$2)+SUMIFS('Cons TrioMobil | Monthly'!$B$22:$BW$22,'Cons TrioMobil | Monthly'!$B$4:$BW$4,D$2)</f>
        <v>-13506.793086893904</v>
      </c>
      <c r="E20" s="218">
        <f>+SUMIFS('Cons TrioMobil | Monthly'!$B$20:$BW$20,'Cons TrioMobil | Monthly'!$B$4:$BW$4,E$2)+SUMIFS('Cons TrioMobil | Monthly'!$B$22:$BW$22,'Cons TrioMobil | Monthly'!$B$4:$BW$4,E$2)</f>
        <v>-25409.107379642635</v>
      </c>
      <c r="F20" s="218">
        <f>+SUMIFS('Cons TrioMobil | Monthly'!$B$20:$BW$20,'Cons TrioMobil | Monthly'!$B$4:$BW$4,F$2)+SUMIFS('Cons TrioMobil | Monthly'!$B$22:$BW$22,'Cons TrioMobil | Monthly'!$B$4:$BW$4,F$2)</f>
        <v>-19159.819161074236</v>
      </c>
      <c r="G20" s="218">
        <f>+SUMIFS('Cons TrioMobil | Monthly'!$B$20:$BW$20,'Cons TrioMobil | Monthly'!$B$4:$BW$4,G$2)+SUMIFS('Cons TrioMobil | Monthly'!$B$22:$BW$22,'Cons TrioMobil | Monthly'!$B$4:$BW$4,G$2)</f>
        <v>-15098.256009211726</v>
      </c>
      <c r="H20" s="218">
        <f>+SUMIFS('Cons TrioMobil | Monthly'!$B$20:$BW$20,'Cons TrioMobil | Monthly'!$B$4:$BW$4,H$2)+SUMIFS('Cons TrioMobil | Monthly'!$B$22:$BW$22,'Cons TrioMobil | Monthly'!$B$4:$BW$4,H$2)</f>
        <v>-16373.249496864859</v>
      </c>
      <c r="I20" s="218">
        <f>+SUMIFS('Cons TrioMobil | Monthly'!$B$20:$BW$20,'Cons TrioMobil | Monthly'!$B$4:$BW$4,I$2)+SUMIFS('Cons TrioMobil | Monthly'!$B$22:$BW$22,'Cons TrioMobil | Monthly'!$B$4:$BW$4,I$2)</f>
        <v>-11830.593851886353</v>
      </c>
      <c r="J20" s="218">
        <f>+SUMIFS('Cons TrioMobil | Monthly'!$B$20:$BW$20,'Cons TrioMobil | Monthly'!$B$4:$BW$4,J$2)+SUMIFS('Cons TrioMobil | Monthly'!$B$22:$BW$22,'Cons TrioMobil | Monthly'!$B$4:$BW$4,J$2)</f>
        <v>-16309.383447640859</v>
      </c>
      <c r="K20" s="218">
        <f>+SUMIFS('Cons TrioMobil | Monthly'!$B$20:$BW$20,'Cons TrioMobil | Monthly'!$B$4:$BW$4,K$2)+SUMIFS('Cons TrioMobil | Monthly'!$B$22:$BW$22,'Cons TrioMobil | Monthly'!$B$4:$BW$4,K$2)</f>
        <v>-19277.986564569928</v>
      </c>
      <c r="L20" s="218">
        <f>+SUMIFS('Cons TrioMobil | Monthly'!$B$20:$BW$20,'Cons TrioMobil | Monthly'!$B$4:$BW$4,L$2)+SUMIFS('Cons TrioMobil | Monthly'!$B$22:$BW$22,'Cons TrioMobil | Monthly'!$B$4:$BW$4,L$2)</f>
        <v>-16365.124139961403</v>
      </c>
      <c r="M20" s="218">
        <f>+SUMIFS('Cons TrioMobil | Monthly'!$B$20:$BW$20,'Cons TrioMobil | Monthly'!$B$4:$BW$4,M$2)+SUMIFS('Cons TrioMobil | Monthly'!$B$22:$BW$22,'Cons TrioMobil | Monthly'!$B$4:$BW$4,M$2)</f>
        <v>-15762.18858852037</v>
      </c>
      <c r="N20" s="218">
        <f>+SUMIFS('Cons TrioMobil | Monthly'!$B$20:$BW$20,'Cons TrioMobil | Monthly'!$B$4:$BW$4,N$2)+SUMIFS('Cons TrioMobil | Monthly'!$B$22:$BW$22,'Cons TrioMobil | Monthly'!$B$4:$BW$4,N$2)</f>
        <v>-21712.266020700285</v>
      </c>
      <c r="O20" s="218">
        <f>+SUMIFS('Cons TrioMobil | Monthly'!$B$20:$BW$20,'Cons TrioMobil | Monthly'!$B$4:$BW$4,O$2)+SUMIFS('Cons TrioMobil | Monthly'!$B$22:$BW$22,'Cons TrioMobil | Monthly'!$B$4:$BW$4,O$2)</f>
        <v>-13333.760873424464</v>
      </c>
      <c r="P20" s="218">
        <f>+SUMIFS('Cons TrioMobil | Monthly'!$B$20:$BW$20,'Cons TrioMobil | Monthly'!$B$4:$BW$4,P$2)+SUMIFS('Cons TrioMobil | Monthly'!$B$22:$BW$22,'Cons TrioMobil | Monthly'!$B$4:$BW$4,P$2)</f>
        <v>-17632.809680968097</v>
      </c>
      <c r="Q20" s="218">
        <f>+SUMIFS('Cons TrioMobil | Monthly'!$B$20:$BW$20,'Cons TrioMobil | Monthly'!$B$4:$BW$4,Q$2)+SUMIFS('Cons TrioMobil | Monthly'!$B$22:$BW$22,'Cons TrioMobil | Monthly'!$B$4:$BW$4,Q$2)</f>
        <v>-41823.990624164711</v>
      </c>
      <c r="R20" s="218">
        <f>+SUMIFS('Cons TrioMobil | Monthly'!$B$20:$BW$20,'Cons TrioMobil | Monthly'!$B$4:$BW$4,R$2)+SUMIFS('Cons TrioMobil | Monthly'!$B$22:$BW$22,'Cons TrioMobil | Monthly'!$B$4:$BW$4,R$2)</f>
        <v>-20555.69727138392</v>
      </c>
      <c r="S20" s="218">
        <f>+SUMIFS('Cons TrioMobil | Monthly'!$B$20:$BW$20,'Cons TrioMobil | Monthly'!$B$4:$BW$4,S$2)+SUMIFS('Cons TrioMobil | Monthly'!$B$22:$BW$22,'Cons TrioMobil | Monthly'!$B$4:$BW$4,S$2)</f>
        <v>-39696.248511186219</v>
      </c>
      <c r="T20" s="218">
        <f>+SUMIFS('Cons TrioMobil | Monthly'!$B$20:$BW$20,'Cons TrioMobil | Monthly'!$B$4:$BW$4,T$2)+SUMIFS('Cons TrioMobil | Monthly'!$B$22:$BW$22,'Cons TrioMobil | Monthly'!$B$4:$BW$4,T$2)</f>
        <v>-15099.119847872033</v>
      </c>
      <c r="U20" s="218">
        <f>+SUMIFS('Cons TrioMobil | Monthly'!$B$20:$BW$20,'Cons TrioMobil | Monthly'!$B$4:$BW$4,U$2)+SUMIFS('Cons TrioMobil | Monthly'!$B$22:$BW$22,'Cons TrioMobil | Monthly'!$B$4:$BW$4,U$2)</f>
        <v>-16141.214630779845</v>
      </c>
      <c r="V20" s="218">
        <f>+SUMIFS('Cons TrioMobil | Monthly'!$B$20:$BW$20,'Cons TrioMobil | Monthly'!$B$4:$BW$4,V$2)+SUMIFS('Cons TrioMobil | Monthly'!$B$22:$BW$22,'Cons TrioMobil | Monthly'!$B$4:$BW$4,V$2)</f>
        <v>-27438.342236487013</v>
      </c>
      <c r="W20" s="218">
        <f>+SUMIFS('Cons TrioMobil | Monthly'!$B$20:$BW$20,'Cons TrioMobil | Monthly'!$B$4:$BW$4,W$2)+SUMIFS('Cons TrioMobil | Monthly'!$B$22:$BW$22,'Cons TrioMobil | Monthly'!$B$4:$BW$4,W$2)</f>
        <v>-22344.712622294206</v>
      </c>
      <c r="X20" s="218">
        <f>+SUMIFS('Cons TrioMobil | Monthly'!$B$20:$BW$20,'Cons TrioMobil | Monthly'!$B$4:$BW$4,X$2)+SUMIFS('Cons TrioMobil | Monthly'!$B$22:$BW$22,'Cons TrioMobil | Monthly'!$B$4:$BW$4,X$2)</f>
        <v>-19493.884103409451</v>
      </c>
      <c r="Y20" s="218">
        <f>+SUMIFS('Cons TrioMobil | Monthly'!$B$20:$BW$20,'Cons TrioMobil | Monthly'!$B$4:$BW$4,Y$2)+SUMIFS('Cons TrioMobil | Monthly'!$B$22:$BW$22,'Cons TrioMobil | Monthly'!$B$4:$BW$4,Y$2)</f>
        <v>-17307.312598522629</v>
      </c>
      <c r="Z20" s="218">
        <f>+SUMIFS('Cons TrioMobil | Monthly'!$B$20:$BW$20,'Cons TrioMobil | Monthly'!$B$4:$BW$4,Z$2)+SUMIFS('Cons TrioMobil | Monthly'!$B$22:$BW$22,'Cons TrioMobil | Monthly'!$B$4:$BW$4,Z$2)</f>
        <v>-17312.752052368942</v>
      </c>
      <c r="AA20" s="218">
        <f>+SUMIFS('Cons TrioMobil | Monthly'!$B$20:$BW$20,'Cons TrioMobil | Monthly'!$B$4:$BW$4,AA$2)+SUMIFS('Cons TrioMobil | Monthly'!$B$22:$BW$22,'Cons TrioMobil | Monthly'!$B$4:$BW$4,AA$2)</f>
        <v>-20319.526057271185</v>
      </c>
      <c r="AB20" s="218">
        <f>+SUMIFS('Cons TrioMobil | Monthly'!$B$20:$BW$20,'Cons TrioMobil | Monthly'!$B$4:$BW$4,AB$2)+SUMIFS('Cons TrioMobil | Monthly'!$B$22:$BW$22,'Cons TrioMobil | Monthly'!$B$4:$BW$4,AB$2)</f>
        <v>-17097.693682418638</v>
      </c>
      <c r="AC20" s="218">
        <f>+SUMIFS('Cons TrioMobil | Monthly'!$B$20:$BW$20,'Cons TrioMobil | Monthly'!$B$4:$BW$4,AC$2)+SUMIFS('Cons TrioMobil | Monthly'!$B$22:$BW$22,'Cons TrioMobil | Monthly'!$B$4:$BW$4,AC$2)</f>
        <v>-23059.167897068131</v>
      </c>
      <c r="AD20" s="218">
        <f>+SUMIFS('Cons TrioMobil | Monthly'!$B$20:$BW$20,'Cons TrioMobil | Monthly'!$B$4:$BW$4,AD$2)+SUMIFS('Cons TrioMobil | Monthly'!$B$22:$BW$22,'Cons TrioMobil | Monthly'!$B$4:$BW$4,AD$2)</f>
        <v>-11069.839090701867</v>
      </c>
      <c r="AE20" s="218">
        <f>+SUMIFS('Cons TrioMobil | Monthly'!$B$20:$BW$20,'Cons TrioMobil | Monthly'!$B$4:$BW$4,AE$2)+SUMIFS('Cons TrioMobil | Monthly'!$B$22:$BW$22,'Cons TrioMobil | Monthly'!$B$4:$BW$4,AE$2)</f>
        <v>-23422.360273707967</v>
      </c>
      <c r="AF20" s="218">
        <f>+SUMIFS('Cons TrioMobil | Monthly'!$B$20:$BW$20,'Cons TrioMobil | Monthly'!$B$4:$BW$4,AF$2)+SUMIFS('Cons TrioMobil | Monthly'!$B$22:$BW$22,'Cons TrioMobil | Monthly'!$B$4:$BW$4,AF$2)</f>
        <v>-19974.306775663797</v>
      </c>
      <c r="AG20" s="218">
        <f>+SUMIFS('Cons TrioMobil | Monthly'!$B$20:$BW$20,'Cons TrioMobil | Monthly'!$B$4:$BW$4,AG$2)+SUMIFS('Cons TrioMobil | Monthly'!$B$22:$BW$22,'Cons TrioMobil | Monthly'!$B$4:$BW$4,AG$2)</f>
        <v>-17681.515666839627</v>
      </c>
      <c r="AH20" s="218">
        <f>+SUMIFS('Cons TrioMobil | Monthly'!$B$20:$BW$20,'Cons TrioMobil | Monthly'!$B$4:$BW$4,AH$2)+SUMIFS('Cons TrioMobil | Monthly'!$B$22:$BW$22,'Cons TrioMobil | Monthly'!$B$4:$BW$4,AH$2)</f>
        <v>-21211.498811056248</v>
      </c>
      <c r="AI20" s="218">
        <f>+SUMIFS('Cons TrioMobil | Monthly'!$B$20:$BW$20,'Cons TrioMobil | Monthly'!$B$4:$BW$4,AI$2)+SUMIFS('Cons TrioMobil | Monthly'!$B$22:$BW$22,'Cons TrioMobil | Monthly'!$B$4:$BW$4,AI$2)</f>
        <v>-21428.777785204493</v>
      </c>
      <c r="AJ20" s="218">
        <f>+SUMIFS('Cons TrioMobil | Monthly'!$B$20:$BW$20,'Cons TrioMobil | Monthly'!$B$4:$BW$4,AJ$2)+SUMIFS('Cons TrioMobil | Monthly'!$B$22:$BW$22,'Cons TrioMobil | Monthly'!$B$4:$BW$4,AJ$2)</f>
        <v>-24791.763584023029</v>
      </c>
      <c r="AK20" s="218">
        <f>+SUMIFS('Cons TrioMobil | Monthly'!$B$20:$BW$20,'Cons TrioMobil | Monthly'!$B$4:$BW$4,AK$2)+SUMIFS('Cons TrioMobil | Monthly'!$B$22:$BW$22,'Cons TrioMobil | Monthly'!$B$4:$BW$4,AK$2)</f>
        <v>-30443.477971795503</v>
      </c>
      <c r="AL20" s="218">
        <f>+SUMIFS('Cons TrioMobil | Monthly'!$B$20:$BW$20,'Cons TrioMobil | Monthly'!$B$4:$BW$4,AL$2)+SUMIFS('Cons TrioMobil | Monthly'!$B$22:$BW$22,'Cons TrioMobil | Monthly'!$B$4:$BW$4,AL$2)</f>
        <v>-33916.610394890064</v>
      </c>
      <c r="AM20" s="218">
        <f>+SUMIFS('Cons TrioMobil | Monthly'!$B$20:$BW$20,'Cons TrioMobil | Monthly'!$B$4:$BW$4,AM$2)+SUMIFS('Cons TrioMobil | Monthly'!$B$22:$BW$22,'Cons TrioMobil | Monthly'!$B$4:$BW$4,AM$2)</f>
        <v>-26426.008979079943</v>
      </c>
      <c r="AN20" s="218">
        <f>+SUMIFS('Cons TrioMobil | Monthly'!$B$20:$BW$20,'Cons TrioMobil | Monthly'!$B$4:$BW$4,AN$2)+SUMIFS('Cons TrioMobil | Monthly'!$B$22:$BW$22,'Cons TrioMobil | Monthly'!$B$4:$BW$4,AN$2)</f>
        <v>-33630.939538036837</v>
      </c>
      <c r="AO20" s="218">
        <f>+SUMIFS('Cons TrioMobil | Monthly'!$B$20:$BW$20,'Cons TrioMobil | Monthly'!$B$4:$BW$4,AO$2)+SUMIFS('Cons TrioMobil | Monthly'!$B$22:$BW$22,'Cons TrioMobil | Monthly'!$B$4:$BW$4,AO$2)</f>
        <v>-37846.940418427344</v>
      </c>
      <c r="AP20" s="218">
        <f>+SUMIFS('Cons TrioMobil | Monthly'!$B$20:$BW$20,'Cons TrioMobil | Monthly'!$B$4:$BW$4,AP$2)+SUMIFS('Cons TrioMobil | Monthly'!$B$22:$BW$22,'Cons TrioMobil | Monthly'!$B$4:$BW$4,AP$2)</f>
        <v>-47134.358886855087</v>
      </c>
      <c r="AQ20" s="218">
        <f>+SUMIFS('Cons TrioMobil | Monthly'!$B$20:$BW$20,'Cons TrioMobil | Monthly'!$B$4:$BW$4,AQ$2)+SUMIFS('Cons TrioMobil | Monthly'!$B$22:$BW$22,'Cons TrioMobil | Monthly'!$B$4:$BW$4,AQ$2)</f>
        <v>-32912.965453410405</v>
      </c>
      <c r="AR20" s="218">
        <f>+SUMIFS('Cons TrioMobil | Monthly'!$B$20:$BW$20,'Cons TrioMobil | Monthly'!$B$4:$BW$4,AR$2)+SUMIFS('Cons TrioMobil | Monthly'!$B$22:$BW$22,'Cons TrioMobil | Monthly'!$B$4:$BW$4,AR$2)</f>
        <v>-34418.502489373124</v>
      </c>
      <c r="AS20" s="218">
        <f>+SUMIFS('Cons TrioMobil | Monthly'!$B$20:$BW$20,'Cons TrioMobil | Monthly'!$B$4:$BW$4,AS$2)+SUMIFS('Cons TrioMobil | Monthly'!$B$22:$BW$22,'Cons TrioMobil | Monthly'!$B$4:$BW$4,AS$2)</f>
        <v>-34794.174970156157</v>
      </c>
      <c r="AT20" s="218">
        <f>+SUMIFS('Cons TrioMobil | Monthly'!$B$20:$BW$20,'Cons TrioMobil | Monthly'!$B$4:$BW$4,AT$2)+SUMIFS('Cons TrioMobil | Monthly'!$B$22:$BW$22,'Cons TrioMobil | Monthly'!$B$4:$BW$4,AT$2)</f>
        <v>-34831.933877108422</v>
      </c>
      <c r="AU20" s="218">
        <f>+SUMIFS('Cons TrioMobil | Monthly'!$B$20:$BW$20,'Cons TrioMobil | Monthly'!$B$4:$BW$4,AU$2)+SUMIFS('Cons TrioMobil | Monthly'!$B$22:$BW$22,'Cons TrioMobil | Monthly'!$B$4:$BW$4,AU$2)</f>
        <v>-49272.269276173814</v>
      </c>
      <c r="AV20" s="218">
        <f>+SUMIFS('Cons TrioMobil | Monthly'!$B$20:$BW$20,'Cons TrioMobil | Monthly'!$B$4:$BW$4,AV$2)+SUMIFS('Cons TrioMobil | Monthly'!$B$22:$BW$22,'Cons TrioMobil | Monthly'!$B$4:$BW$4,AV$2)</f>
        <v>-32779.647350283849</v>
      </c>
      <c r="AW20" s="218">
        <f>+SUMIFS('Cons TrioMobil | Monthly'!$B$20:$BW$20,'Cons TrioMobil | Monthly'!$B$4:$BW$4,AW$2)+SUMIFS('Cons TrioMobil | Monthly'!$B$22:$BW$22,'Cons TrioMobil | Monthly'!$B$4:$BW$4,AW$2)</f>
        <v>-51605.816059159195</v>
      </c>
      <c r="AX20" s="218">
        <f>+SUMIFS('Cons TrioMobil | Monthly'!$B$20:$BW$20,'Cons TrioMobil | Monthly'!$B$4:$BW$4,AX$2)+SUMIFS('Cons TrioMobil | Monthly'!$B$22:$BW$22,'Cons TrioMobil | Monthly'!$B$4:$BW$4,AX$2)</f>
        <v>-39019.27677010803</v>
      </c>
      <c r="AY20" s="218">
        <f>+SUMIFS('Cons TrioMobil | Monthly'!$B$20:$BW$20,'Cons TrioMobil | Monthly'!$B$4:$BW$4,AY$2)+SUMIFS('Cons TrioMobil | Monthly'!$B$22:$BW$22,'Cons TrioMobil | Monthly'!$B$4:$BW$4,AY$2)</f>
        <v>-57259.661481859905</v>
      </c>
      <c r="AZ20" s="218">
        <f>+SUMIFS('Cons TrioMobil | Monthly'!$B$20:$BW$20,'Cons TrioMobil | Monthly'!$B$4:$BW$4,AZ$2)+SUMIFS('Cons TrioMobil | Monthly'!$B$22:$BW$22,'Cons TrioMobil | Monthly'!$B$4:$BW$4,AZ$2)</f>
        <v>-72854.069203077437</v>
      </c>
      <c r="BA20" s="218">
        <f>+SUMIFS('Cons TrioMobil | Monthly'!$B$20:$BW$20,'Cons TrioMobil | Monthly'!$B$4:$BW$4,BA$2)+SUMIFS('Cons TrioMobil | Monthly'!$B$22:$BW$22,'Cons TrioMobil | Monthly'!$B$4:$BW$4,BA$2)</f>
        <v>-65144.56540237119</v>
      </c>
      <c r="BB20" s="218">
        <f>+SUMIFS('Cons TrioMobil | Monthly'!$B$20:$BW$20,'Cons TrioMobil | Monthly'!$B$4:$BW$4,BB$2)+SUMIFS('Cons TrioMobil | Monthly'!$B$22:$BW$22,'Cons TrioMobil | Monthly'!$B$4:$BW$4,BB$2)</f>
        <v>-61087.455184876351</v>
      </c>
      <c r="BC20" s="218">
        <f>+SUMIFS('Cons TrioMobil | Monthly'!$B$20:$BW$20,'Cons TrioMobil | Monthly'!$B$4:$BW$4,BC$2)+SUMIFS('Cons TrioMobil | Monthly'!$B$22:$BW$22,'Cons TrioMobil | Monthly'!$B$4:$BW$4,BC$2)</f>
        <v>-67814.878442906207</v>
      </c>
      <c r="BD20" s="218">
        <f>+SUMIFS('Cons TrioMobil | Monthly'!$B$20:$BW$20,'Cons TrioMobil | Monthly'!$B$4:$BW$4,BD$2)+SUMIFS('Cons TrioMobil | Monthly'!$B$22:$BW$22,'Cons TrioMobil | Monthly'!$B$4:$BW$4,BD$2)</f>
        <v>-111818.96166885407</v>
      </c>
      <c r="BE20" s="218">
        <f>+SUMIFS('Cons TrioMobil | Monthly'!$B$20:$BW$20,'Cons TrioMobil | Monthly'!$B$4:$BW$4,BE$2)+SUMIFS('Cons TrioMobil | Monthly'!$B$22:$BW$22,'Cons TrioMobil | Monthly'!$B$4:$BW$4,BE$2)</f>
        <v>-67165.277455127769</v>
      </c>
      <c r="BF20" s="218">
        <f>+SUMIFS('Cons TrioMobil | Monthly'!$B$20:$BW$20,'Cons TrioMobil | Monthly'!$B$4:$BW$4,BF$2)+SUMIFS('Cons TrioMobil | Monthly'!$B$22:$BW$22,'Cons TrioMobil | Monthly'!$B$4:$BW$4,BF$2)</f>
        <v>-64852.816688559935</v>
      </c>
      <c r="BG20" s="218">
        <f>+SUMIFS('Cons TrioMobil | Monthly'!$B$20:$BW$20,'Cons TrioMobil | Monthly'!$B$4:$BW$4,BG$2)+SUMIFS('Cons TrioMobil | Monthly'!$B$22:$BW$22,'Cons TrioMobil | Monthly'!$B$4:$BW$4,BG$2)</f>
        <v>-75067.684285100899</v>
      </c>
      <c r="BH20" s="218">
        <f>+SUMIFS('Cons TrioMobil | Monthly'!$B$20:$BW$20,'Cons TrioMobil | Monthly'!$B$4:$BW$4,BH$2)+SUMIFS('Cons TrioMobil | Monthly'!$B$22:$BW$22,'Cons TrioMobil | Monthly'!$B$4:$BW$4,BH$2)</f>
        <v>-80798.958488381279</v>
      </c>
      <c r="BI20" s="218">
        <f>+SUMIFS('Cons TrioMobil | Monthly'!$B$20:$BW$20,'Cons TrioMobil | Monthly'!$B$4:$BW$4,BI$2)+SUMIFS('Cons TrioMobil | Monthly'!$B$22:$BW$22,'Cons TrioMobil | Monthly'!$B$4:$BW$4,BI$2)</f>
        <v>-74722.713456137251</v>
      </c>
      <c r="BJ20" s="218">
        <f>+SUMIFS('Cons TrioMobil | Monthly'!$B$20:$BW$20,'Cons TrioMobil | Monthly'!$B$4:$BW$4,BJ$2)+SUMIFS('Cons TrioMobil | Monthly'!$B$22:$BW$22,'Cons TrioMobil | Monthly'!$B$4:$BW$4,BJ$2)</f>
        <v>-96971.234743597568</v>
      </c>
      <c r="BL20" s="218">
        <f>SUM(O20:Z20)</f>
        <v>-268179.84505286149</v>
      </c>
      <c r="BM20" s="218">
        <f>SUM(AA20:AL20)</f>
        <v>-264416.53799064056</v>
      </c>
      <c r="BN20" s="218">
        <f>SUM(AM20:AX20)</f>
        <v>-454672.83406817215</v>
      </c>
      <c r="BO20" s="218">
        <f>+SUM(AY20:BK20)</f>
        <v>-895558.27650084975</v>
      </c>
    </row>
    <row r="21" spans="2:67" x14ac:dyDescent="0.2">
      <c r="B21" s="223" t="s">
        <v>244</v>
      </c>
      <c r="C21" s="224">
        <f t="shared" ref="C21:BJ21" si="17">SUM(C17,C20)</f>
        <v>171472.45273665868</v>
      </c>
      <c r="D21" s="224">
        <f t="shared" si="17"/>
        <v>220379.46404681209</v>
      </c>
      <c r="E21" s="224">
        <f t="shared" si="17"/>
        <v>250633.6059869712</v>
      </c>
      <c r="F21" s="224">
        <f t="shared" si="17"/>
        <v>305850.18899649289</v>
      </c>
      <c r="G21" s="224">
        <f t="shared" si="17"/>
        <v>217589.64261172319</v>
      </c>
      <c r="H21" s="224">
        <f t="shared" si="17"/>
        <v>245291.71386577669</v>
      </c>
      <c r="I21" s="224">
        <f t="shared" si="17"/>
        <v>220907.60167082926</v>
      </c>
      <c r="J21" s="224">
        <f t="shared" si="17"/>
        <v>208227.757524218</v>
      </c>
      <c r="K21" s="224">
        <f t="shared" si="17"/>
        <v>259173.89502617018</v>
      </c>
      <c r="L21" s="224">
        <f t="shared" si="17"/>
        <v>237976.7912867993</v>
      </c>
      <c r="M21" s="224">
        <f t="shared" si="17"/>
        <v>284314.89983445877</v>
      </c>
      <c r="N21" s="224">
        <f t="shared" si="17"/>
        <v>276881.43842523178</v>
      </c>
      <c r="O21" s="224">
        <f t="shared" si="17"/>
        <v>240237.19578134717</v>
      </c>
      <c r="P21" s="224">
        <f t="shared" si="17"/>
        <v>251733.28810750836</v>
      </c>
      <c r="Q21" s="224">
        <f t="shared" si="17"/>
        <v>216645.65281993314</v>
      </c>
      <c r="R21" s="224">
        <f t="shared" si="17"/>
        <v>241940.73936020871</v>
      </c>
      <c r="S21" s="224">
        <f t="shared" si="17"/>
        <v>235095.80022439716</v>
      </c>
      <c r="T21" s="224">
        <f t="shared" si="17"/>
        <v>255513.61398681844</v>
      </c>
      <c r="U21" s="224">
        <f t="shared" si="17"/>
        <v>298961.91496146412</v>
      </c>
      <c r="V21" s="224">
        <f t="shared" si="17"/>
        <v>260544.42323192029</v>
      </c>
      <c r="W21" s="224">
        <f t="shared" si="17"/>
        <v>320533.18086441717</v>
      </c>
      <c r="X21" s="224">
        <f t="shared" si="17"/>
        <v>289643.25496926135</v>
      </c>
      <c r="Y21" s="224">
        <f t="shared" si="17"/>
        <v>312099.45682697732</v>
      </c>
      <c r="Z21" s="224">
        <f t="shared" si="17"/>
        <v>328550.78826010402</v>
      </c>
      <c r="AA21" s="224">
        <f t="shared" si="17"/>
        <v>321304.1692724048</v>
      </c>
      <c r="AB21" s="224">
        <f t="shared" si="17"/>
        <v>332197.36819079</v>
      </c>
      <c r="AC21" s="224">
        <f t="shared" si="17"/>
        <v>347171.24125058291</v>
      </c>
      <c r="AD21" s="224">
        <f t="shared" si="17"/>
        <v>366741.20357833861</v>
      </c>
      <c r="AE21" s="224">
        <f t="shared" si="17"/>
        <v>379047.94876361726</v>
      </c>
      <c r="AF21" s="224">
        <f t="shared" si="17"/>
        <v>406469.88869537506</v>
      </c>
      <c r="AG21" s="224">
        <f t="shared" si="17"/>
        <v>429954.67656933848</v>
      </c>
      <c r="AH21" s="224">
        <f t="shared" si="17"/>
        <v>474827.39703270153</v>
      </c>
      <c r="AI21" s="224">
        <f t="shared" si="17"/>
        <v>476272.28310448176</v>
      </c>
      <c r="AJ21" s="224">
        <f t="shared" si="17"/>
        <v>501590.20255270641</v>
      </c>
      <c r="AK21" s="224">
        <f t="shared" si="17"/>
        <v>498741.87237773673</v>
      </c>
      <c r="AL21" s="224">
        <f t="shared" si="17"/>
        <v>511731.66840709373</v>
      </c>
      <c r="AM21" s="224">
        <f t="shared" si="17"/>
        <v>562832.92969221342</v>
      </c>
      <c r="AN21" s="224">
        <f t="shared" si="17"/>
        <v>568234.65423448395</v>
      </c>
      <c r="AO21" s="224">
        <f t="shared" si="17"/>
        <v>611548.48666694434</v>
      </c>
      <c r="AP21" s="224">
        <f t="shared" si="17"/>
        <v>623776.72180454491</v>
      </c>
      <c r="AQ21" s="224">
        <f t="shared" si="17"/>
        <v>704038.55820357322</v>
      </c>
      <c r="AR21" s="224">
        <f t="shared" si="17"/>
        <v>688457.46693203424</v>
      </c>
      <c r="AS21" s="224">
        <f t="shared" si="17"/>
        <v>720930.65030609129</v>
      </c>
      <c r="AT21" s="224">
        <f t="shared" si="17"/>
        <v>701656.85813398508</v>
      </c>
      <c r="AU21" s="224">
        <f t="shared" si="17"/>
        <v>733417.77595585212</v>
      </c>
      <c r="AV21" s="224">
        <f t="shared" si="17"/>
        <v>785493.96115227498</v>
      </c>
      <c r="AW21" s="224">
        <f t="shared" si="17"/>
        <v>812172.47016870335</v>
      </c>
      <c r="AX21" s="224">
        <f t="shared" si="17"/>
        <v>846858.76588420384</v>
      </c>
      <c r="AY21" s="224">
        <f t="shared" si="17"/>
        <v>822943.13265820045</v>
      </c>
      <c r="AZ21" s="224">
        <f t="shared" si="17"/>
        <v>818548.8749619805</v>
      </c>
      <c r="BA21" s="224">
        <f t="shared" si="17"/>
        <v>1085577.0205274126</v>
      </c>
      <c r="BB21" s="224">
        <f t="shared" si="17"/>
        <v>1069386.4632840757</v>
      </c>
      <c r="BC21" s="224">
        <f t="shared" si="17"/>
        <v>901490.39618141169</v>
      </c>
      <c r="BD21" s="224">
        <f t="shared" si="17"/>
        <v>931861.98685869493</v>
      </c>
      <c r="BE21" s="224">
        <f t="shared" si="17"/>
        <v>989317.48420501966</v>
      </c>
      <c r="BF21" s="224">
        <f t="shared" si="17"/>
        <v>1025202.3509879478</v>
      </c>
      <c r="BG21" s="224">
        <f t="shared" si="17"/>
        <v>1010567.4794310563</v>
      </c>
      <c r="BH21" s="224">
        <f t="shared" si="17"/>
        <v>1085951.5527189788</v>
      </c>
      <c r="BI21" s="224">
        <f t="shared" si="17"/>
        <v>1070662.9020788749</v>
      </c>
      <c r="BJ21" s="224">
        <f t="shared" si="17"/>
        <v>1088234.437243415</v>
      </c>
      <c r="BL21" s="224">
        <f t="shared" ref="BL21:BO21" si="18">SUM(BL17,BL20)</f>
        <v>3251499.3093943577</v>
      </c>
      <c r="BM21" s="224">
        <f t="shared" si="18"/>
        <v>5046049.9197951676</v>
      </c>
      <c r="BN21" s="224">
        <f t="shared" si="18"/>
        <v>8359419.2991349045</v>
      </c>
      <c r="BO21" s="224">
        <f t="shared" si="18"/>
        <v>11899744.081137069</v>
      </c>
    </row>
    <row r="22" spans="2:67" x14ac:dyDescent="0.2">
      <c r="B22" s="217" t="s">
        <v>245</v>
      </c>
      <c r="C22" s="222">
        <f>IFERROR(C21/C7,0)</f>
        <v>0.66228422307246937</v>
      </c>
      <c r="D22" s="222">
        <f t="shared" ref="D22:BO22" si="19">IFERROR(D21/D7,0)</f>
        <v>0.7207598245994421</v>
      </c>
      <c r="E22" s="222">
        <f t="shared" si="19"/>
        <v>0.72689219137264449</v>
      </c>
      <c r="F22" s="222">
        <f t="shared" si="19"/>
        <v>0.7861254317440951</v>
      </c>
      <c r="G22" s="222">
        <f t="shared" si="19"/>
        <v>0.74211798812841334</v>
      </c>
      <c r="H22" s="222">
        <f t="shared" si="19"/>
        <v>0.73037544801646381</v>
      </c>
      <c r="I22" s="222">
        <f t="shared" si="19"/>
        <v>0.74711520342619031</v>
      </c>
      <c r="J22" s="222">
        <f t="shared" si="19"/>
        <v>0.69718369928052437</v>
      </c>
      <c r="K22" s="222">
        <f t="shared" si="19"/>
        <v>0.750818733954557</v>
      </c>
      <c r="L22" s="222">
        <f t="shared" si="19"/>
        <v>0.74610675764552403</v>
      </c>
      <c r="M22" s="222">
        <f t="shared" si="19"/>
        <v>0.77523697639748346</v>
      </c>
      <c r="N22" s="222">
        <f t="shared" si="19"/>
        <v>0.76373309089217278</v>
      </c>
      <c r="O22" s="222">
        <f t="shared" si="19"/>
        <v>0.75315365323485606</v>
      </c>
      <c r="P22" s="222">
        <f t="shared" si="19"/>
        <v>0.75473104132480562</v>
      </c>
      <c r="Q22" s="222">
        <f t="shared" si="19"/>
        <v>0.66508304187490253</v>
      </c>
      <c r="R22" s="222">
        <f t="shared" si="19"/>
        <v>0.72528804187428475</v>
      </c>
      <c r="S22" s="222">
        <f t="shared" si="19"/>
        <v>0.67918429286012338</v>
      </c>
      <c r="T22" s="222">
        <f t="shared" si="19"/>
        <v>0.71112746702028717</v>
      </c>
      <c r="U22" s="222">
        <f t="shared" si="19"/>
        <v>0.77478215030218134</v>
      </c>
      <c r="V22" s="222">
        <f t="shared" si="19"/>
        <v>0.66019246818176236</v>
      </c>
      <c r="W22" s="222">
        <f t="shared" si="19"/>
        <v>0.74608767425341826</v>
      </c>
      <c r="X22" s="222">
        <f t="shared" si="19"/>
        <v>0.72835229083756547</v>
      </c>
      <c r="Y22" s="222">
        <f t="shared" si="19"/>
        <v>0.74554835337181491</v>
      </c>
      <c r="Z22" s="222">
        <f t="shared" si="19"/>
        <v>0.74595353075017268</v>
      </c>
      <c r="AA22" s="222">
        <f t="shared" si="19"/>
        <v>0.73415195441147363</v>
      </c>
      <c r="AB22" s="222">
        <f t="shared" si="19"/>
        <v>0.73805822504566665</v>
      </c>
      <c r="AC22" s="222">
        <f t="shared" si="19"/>
        <v>0.74287835019395343</v>
      </c>
      <c r="AD22" s="222">
        <f t="shared" si="19"/>
        <v>0.74184052363105912</v>
      </c>
      <c r="AE22" s="222">
        <f t="shared" si="19"/>
        <v>0.73692621349929666</v>
      </c>
      <c r="AF22" s="222">
        <f t="shared" si="19"/>
        <v>0.75609072248107323</v>
      </c>
      <c r="AG22" s="222">
        <f t="shared" si="19"/>
        <v>0.76588999810104985</v>
      </c>
      <c r="AH22" s="222">
        <f t="shared" si="19"/>
        <v>0.77768458797986695</v>
      </c>
      <c r="AI22" s="222">
        <f t="shared" si="19"/>
        <v>0.77612621314526409</v>
      </c>
      <c r="AJ22" s="222">
        <f t="shared" si="19"/>
        <v>0.7843708311635853</v>
      </c>
      <c r="AK22" s="222">
        <f t="shared" si="19"/>
        <v>0.76460327175742493</v>
      </c>
      <c r="AL22" s="222">
        <f t="shared" si="19"/>
        <v>0.74019345839931527</v>
      </c>
      <c r="AM22" s="222">
        <f t="shared" si="19"/>
        <v>0.77859519710509717</v>
      </c>
      <c r="AN22" s="222">
        <f t="shared" si="19"/>
        <v>0.76552201893571625</v>
      </c>
      <c r="AO22" s="222">
        <f t="shared" si="19"/>
        <v>0.77097845656472075</v>
      </c>
      <c r="AP22" s="222">
        <f t="shared" si="19"/>
        <v>0.7668891575174257</v>
      </c>
      <c r="AQ22" s="222">
        <f t="shared" si="19"/>
        <v>0.79054226341971412</v>
      </c>
      <c r="AR22" s="222">
        <f t="shared" si="19"/>
        <v>0.78647676970664882</v>
      </c>
      <c r="AS22" s="222">
        <f t="shared" si="19"/>
        <v>0.78873002049726104</v>
      </c>
      <c r="AT22" s="222">
        <f t="shared" si="19"/>
        <v>0.77972901661967897</v>
      </c>
      <c r="AU22" s="222">
        <f t="shared" si="19"/>
        <v>0.77102208519973647</v>
      </c>
      <c r="AV22" s="222">
        <f t="shared" si="19"/>
        <v>0.79599638741455014</v>
      </c>
      <c r="AW22" s="222">
        <f t="shared" si="19"/>
        <v>0.78695893606201728</v>
      </c>
      <c r="AX22" s="222">
        <f t="shared" si="19"/>
        <v>0.79268274122094029</v>
      </c>
      <c r="AY22" s="222">
        <f t="shared" si="19"/>
        <v>0.77336203773149215</v>
      </c>
      <c r="AZ22" s="222">
        <f t="shared" si="19"/>
        <v>0.76188995810570992</v>
      </c>
      <c r="BA22" s="222">
        <f t="shared" si="19"/>
        <v>0.80730491138989047</v>
      </c>
      <c r="BB22" s="222">
        <f t="shared" si="19"/>
        <v>0.80822127120339005</v>
      </c>
      <c r="BC22" s="222">
        <f t="shared" si="19"/>
        <v>0.7705704986504236</v>
      </c>
      <c r="BD22" s="222">
        <f t="shared" si="19"/>
        <v>0.74511731600027287</v>
      </c>
      <c r="BE22" s="222">
        <f t="shared" si="19"/>
        <v>0.78284938036159801</v>
      </c>
      <c r="BF22" s="222">
        <f t="shared" si="19"/>
        <v>0.78758413244537862</v>
      </c>
      <c r="BG22" s="222">
        <f t="shared" si="19"/>
        <v>0.77827124778640533</v>
      </c>
      <c r="BH22" s="222">
        <f t="shared" si="19"/>
        <v>0.78427409539111381</v>
      </c>
      <c r="BI22" s="222">
        <f t="shared" si="19"/>
        <v>0.78458041718325255</v>
      </c>
      <c r="BJ22" s="222">
        <f t="shared" si="19"/>
        <v>0.77137799950174835</v>
      </c>
      <c r="BL22" s="222">
        <f t="shared" si="19"/>
        <v>0.72510895288702271</v>
      </c>
      <c r="BM22" s="222">
        <f t="shared" si="19"/>
        <v>0.75651533814954364</v>
      </c>
      <c r="BN22" s="222">
        <f t="shared" si="19"/>
        <v>0.78198205834794554</v>
      </c>
      <c r="BO22" s="222">
        <f t="shared" si="19"/>
        <v>0.78026974110559966</v>
      </c>
    </row>
    <row r="24" spans="2:67" x14ac:dyDescent="0.2">
      <c r="B24" s="163" t="s">
        <v>246</v>
      </c>
      <c r="C24" s="218">
        <f>+SUMIFS('Cons TrioMobil | Monthly'!$B$34:$BW$34,'Cons TrioMobil | Monthly'!$B$4:$BW$4,C$2)</f>
        <v>-567.3519380684279</v>
      </c>
      <c r="D24" s="218">
        <f>+SUMIFS('Cons TrioMobil | Monthly'!$B$34:$BW$34,'Cons TrioMobil | Monthly'!$B$4:$BW$4,D$2)</f>
        <v>-565.51636497133654</v>
      </c>
      <c r="E24" s="218">
        <f>+SUMIFS('Cons TrioMobil | Monthly'!$B$34:$BW$34,'Cons TrioMobil | Monthly'!$B$4:$BW$4,E$2)</f>
        <v>-877.18756974622215</v>
      </c>
      <c r="F24" s="218">
        <f>+SUMIFS('Cons TrioMobil | Monthly'!$B$34:$BW$34,'Cons TrioMobil | Monthly'!$B$4:$BW$4,F$2)</f>
        <v>-558.32852813799707</v>
      </c>
      <c r="G24" s="218">
        <f>+SUMIFS('Cons TrioMobil | Monthly'!$B$34:$BW$34,'Cons TrioMobil | Monthly'!$B$4:$BW$4,G$2)</f>
        <v>-319.82799980808903</v>
      </c>
      <c r="H24" s="218">
        <f>+SUMIFS('Cons TrioMobil | Monthly'!$B$34:$BW$34,'Cons TrioMobil | Monthly'!$B$4:$BW$4,H$2)</f>
        <v>-696.96141273368153</v>
      </c>
      <c r="I24" s="218">
        <f>+SUMIFS('Cons TrioMobil | Monthly'!$B$34:$BW$34,'Cons TrioMobil | Monthly'!$B$4:$BW$4,I$2)</f>
        <v>-463.02980903586405</v>
      </c>
      <c r="J24" s="218">
        <f>+SUMIFS('Cons TrioMobil | Monthly'!$B$34:$BW$34,'Cons TrioMobil | Monthly'!$B$4:$BW$4,J$2)</f>
        <v>-878.8839965530675</v>
      </c>
      <c r="K24" s="218">
        <f>+SUMIFS('Cons TrioMobil | Monthly'!$B$34:$BW$34,'Cons TrioMobil | Monthly'!$B$4:$BW$4,K$2)</f>
        <v>-919.25118616996292</v>
      </c>
      <c r="L24" s="218">
        <f>+SUMIFS('Cons TrioMobil | Monthly'!$B$34:$BW$34,'Cons TrioMobil | Monthly'!$B$4:$BW$4,L$2)</f>
        <v>-730.26681641242612</v>
      </c>
      <c r="M24" s="218">
        <f>+SUMIFS('Cons TrioMobil | Monthly'!$B$34:$BW$34,'Cons TrioMobil | Monthly'!$B$4:$BW$4,M$2)</f>
        <v>-737.29270786006362</v>
      </c>
      <c r="N24" s="218">
        <f>+SUMIFS('Cons TrioMobil | Monthly'!$B$34:$BW$34,'Cons TrioMobil | Monthly'!$B$4:$BW$4,N$2)</f>
        <v>-540.70102033325998</v>
      </c>
      <c r="O24" s="218">
        <f>+SUMIFS('Cons TrioMobil | Monthly'!$B$28:$BW$28,'Cons TrioMobil | Monthly'!$B$4:$BW$4,O$2)</f>
        <v>-104137.56065447661</v>
      </c>
      <c r="P24" s="218">
        <f>+SUMIFS('Cons TrioMobil | Monthly'!$B$28:$BW$28,'Cons TrioMobil | Monthly'!$B$4:$BW$4,P$2)</f>
        <v>-97696.242024202424</v>
      </c>
      <c r="Q24" s="218">
        <f>+SUMIFS('Cons TrioMobil | Monthly'!$B$28:$BW$28,'Cons TrioMobil | Monthly'!$B$4:$BW$4,Q$2)</f>
        <v>-139535.83378453398</v>
      </c>
      <c r="R24" s="218">
        <f>+SUMIFS('Cons TrioMobil | Monthly'!$B$28:$BW$28,'Cons TrioMobil | Monthly'!$B$4:$BW$4,R$2)</f>
        <v>-97397.850882867671</v>
      </c>
      <c r="S24" s="218">
        <f>+SUMIFS('Cons TrioMobil | Monthly'!$B$28:$BW$28,'Cons TrioMobil | Monthly'!$B$4:$BW$4,S$2)</f>
        <v>-96014.346692419116</v>
      </c>
      <c r="T24" s="218">
        <f>+SUMIFS('Cons TrioMobil | Monthly'!$B$28:$BW$28,'Cons TrioMobil | Monthly'!$B$4:$BW$4,T$2)</f>
        <v>-183402.91303861479</v>
      </c>
      <c r="U24" s="218">
        <f>+SUMIFS('Cons TrioMobil | Monthly'!$B$28:$BW$28,'Cons TrioMobil | Monthly'!$B$4:$BW$4,U$2)</f>
        <v>-109621.36760984587</v>
      </c>
      <c r="V24" s="218">
        <f>+SUMIFS('Cons TrioMobil | Monthly'!$B$28:$BW$28,'Cons TrioMobil | Monthly'!$B$4:$BW$4,V$2)</f>
        <v>-106379.49368634984</v>
      </c>
      <c r="W24" s="218">
        <f>+SUMIFS('Cons TrioMobil | Monthly'!$B$28:$BW$28,'Cons TrioMobil | Monthly'!$B$4:$BW$4,W$2)</f>
        <v>-150201.36520825583</v>
      </c>
      <c r="X24" s="218">
        <f>+SUMIFS('Cons TrioMobil | Monthly'!$B$28:$BW$28,'Cons TrioMobil | Monthly'!$B$4:$BW$4,X$2)</f>
        <v>-119806.72247631053</v>
      </c>
      <c r="Y24" s="218">
        <f>+SUMIFS('Cons TrioMobil | Monthly'!$B$28:$BW$28,'Cons TrioMobil | Monthly'!$B$4:$BW$4,Y$2)</f>
        <v>-152042.76650332758</v>
      </c>
      <c r="Z24" s="218">
        <f>+SUMIFS('Cons TrioMobil | Monthly'!$B$28:$BW$28,'Cons TrioMobil | Monthly'!$B$4:$BW$4,Z$2)</f>
        <v>-205772.17688844769</v>
      </c>
      <c r="AA24" s="218">
        <f>+SUMIFS('Cons TrioMobil | Monthly'!$B$28:$BW$28,'Cons TrioMobil | Monthly'!$B$4:$BW$4,AA$2)</f>
        <v>-186685.85858221623</v>
      </c>
      <c r="AB24" s="218">
        <f>+SUMIFS('Cons TrioMobil | Monthly'!$B$28:$BW$28,'Cons TrioMobil | Monthly'!$B$4:$BW$4,AB$2)</f>
        <v>-163693.84690861171</v>
      </c>
      <c r="AC24" s="218">
        <f>+SUMIFS('Cons TrioMobil | Monthly'!$B$28:$BW$28,'Cons TrioMobil | Monthly'!$B$4:$BW$4,AC$2)</f>
        <v>-222046.0638156507</v>
      </c>
      <c r="AD24" s="218">
        <f>+SUMIFS('Cons TrioMobil | Monthly'!$B$28:$BW$28,'Cons TrioMobil | Monthly'!$B$4:$BW$4,AD$2)</f>
        <v>-218954.45955944216</v>
      </c>
      <c r="AE24" s="218">
        <f>+SUMIFS('Cons TrioMobil | Monthly'!$B$28:$BW$28,'Cons TrioMobil | Monthly'!$B$4:$BW$4,AE$2)</f>
        <v>-183514.50215397598</v>
      </c>
      <c r="AF24" s="218">
        <f>+SUMIFS('Cons TrioMobil | Monthly'!$B$28:$BW$28,'Cons TrioMobil | Monthly'!$B$4:$BW$4,AF$2)</f>
        <v>-212569.13671969037</v>
      </c>
      <c r="AG24" s="218">
        <f>+SUMIFS('Cons TrioMobil | Monthly'!$B$28:$BW$28,'Cons TrioMobil | Monthly'!$B$4:$BW$4,AG$2)</f>
        <v>-257351.32253324444</v>
      </c>
      <c r="AH24" s="218">
        <f>+SUMIFS('Cons TrioMobil | Monthly'!$B$28:$BW$28,'Cons TrioMobil | Monthly'!$B$4:$BW$4,AH$2)</f>
        <v>-216449.97210971668</v>
      </c>
      <c r="AI24" s="218">
        <f>+SUMIFS('Cons TrioMobil | Monthly'!$B$28:$BW$28,'Cons TrioMobil | Monthly'!$B$4:$BW$4,AI$2)</f>
        <v>-234046.78196429237</v>
      </c>
      <c r="AJ24" s="218">
        <f>+SUMIFS('Cons TrioMobil | Monthly'!$B$28:$BW$28,'Cons TrioMobil | Monthly'!$B$4:$BW$4,AJ$2)</f>
        <v>-286649.51384310902</v>
      </c>
      <c r="AK24" s="218">
        <f>+SUMIFS('Cons TrioMobil | Monthly'!$B$28:$BW$28,'Cons TrioMobil | Monthly'!$B$4:$BW$4,AK$2)</f>
        <v>-255659.47848619518</v>
      </c>
      <c r="AL24" s="218">
        <f>+SUMIFS('Cons TrioMobil | Monthly'!$B$28:$BW$28,'Cons TrioMobil | Monthly'!$B$4:$BW$4,AL$2)</f>
        <v>-241265.80281294571</v>
      </c>
      <c r="AM24" s="218">
        <f>+SUMIFS('Cons TrioMobil | Monthly'!$B$28:$BW$28,'Cons TrioMobil | Monthly'!$B$4:$BW$4,AM$2)</f>
        <v>-332653.53997972037</v>
      </c>
      <c r="AN24" s="218">
        <f>+SUMIFS('Cons TrioMobil | Monthly'!$B$28:$BW$28,'Cons TrioMobil | Monthly'!$B$4:$BW$4,AN$2)</f>
        <v>-285049.96555134753</v>
      </c>
      <c r="AO24" s="218">
        <f>+SUMIFS('Cons TrioMobil | Monthly'!$B$28:$BW$28,'Cons TrioMobil | Monthly'!$B$4:$BW$4,AO$2)</f>
        <v>-342084.58855464333</v>
      </c>
      <c r="AP24" s="218">
        <f>+SUMIFS('Cons TrioMobil | Monthly'!$B$28:$BW$28,'Cons TrioMobil | Monthly'!$B$4:$BW$4,AP$2)</f>
        <v>-348303.49617876089</v>
      </c>
      <c r="AQ24" s="218">
        <f>+SUMIFS('Cons TrioMobil | Monthly'!$B$28:$BW$28,'Cons TrioMobil | Monthly'!$B$4:$BW$4,AQ$2)</f>
        <v>-325312.0108544869</v>
      </c>
      <c r="AR24" s="218">
        <f>+SUMIFS('Cons TrioMobil | Monthly'!$B$28:$BW$28,'Cons TrioMobil | Monthly'!$B$4:$BW$4,AR$2)</f>
        <v>-270300.81026189314</v>
      </c>
      <c r="AS24" s="218">
        <f>+SUMIFS('Cons TrioMobil | Monthly'!$B$28:$BW$28,'Cons TrioMobil | Monthly'!$B$4:$BW$4,AS$2)</f>
        <v>-290214.70138377958</v>
      </c>
      <c r="AT24" s="218">
        <f>+SUMIFS('Cons TrioMobil | Monthly'!$B$28:$BW$28,'Cons TrioMobil | Monthly'!$B$4:$BW$4,AT$2)</f>
        <v>-289621.87730479805</v>
      </c>
      <c r="AU24" s="218">
        <f>+SUMIFS('Cons TrioMobil | Monthly'!$B$28:$BW$28,'Cons TrioMobil | Monthly'!$B$4:$BW$4,AU$2)</f>
        <v>-289879.37040802988</v>
      </c>
      <c r="AV24" s="218">
        <f>+SUMIFS('Cons TrioMobil | Monthly'!$B$28:$BW$28,'Cons TrioMobil | Monthly'!$B$4:$BW$4,AV$2)</f>
        <v>-387556.02813648077</v>
      </c>
      <c r="AW24" s="218">
        <f>+SUMIFS('Cons TrioMobil | Monthly'!$B$28:$BW$28,'Cons TrioMobil | Monthly'!$B$4:$BW$4,AW$2)</f>
        <v>-320847.17249213933</v>
      </c>
      <c r="AX24" s="218">
        <f>+SUMIFS('Cons TrioMobil | Monthly'!$B$28:$BW$28,'Cons TrioMobil | Monthly'!$B$4:$BW$4,AX$2)</f>
        <v>-339560.51615433104</v>
      </c>
      <c r="AY24" s="218">
        <f>+SUMIFS('Cons TrioMobil | Monthly'!$B$28:$BW$28,'Cons TrioMobil | Monthly'!$B$4:$BW$4,AY$2)</f>
        <v>-341763.16781235009</v>
      </c>
      <c r="AZ24" s="218">
        <f>+SUMIFS('Cons TrioMobil | Monthly'!$B$28:$BW$28,'Cons TrioMobil | Monthly'!$B$4:$BW$4,AZ$2)</f>
        <v>-443409.51068043779</v>
      </c>
      <c r="BA24" s="218">
        <f>+SUMIFS('Cons TrioMobil | Monthly'!$B$28:$BW$28,'Cons TrioMobil | Monthly'!$B$4:$BW$4,BA$2)</f>
        <v>-337531.08469376783</v>
      </c>
      <c r="BB24" s="218">
        <f>+SUMIFS('Cons TrioMobil | Monthly'!$B$28:$BW$28,'Cons TrioMobil | Monthly'!$B$4:$BW$4,BB$2)</f>
        <v>-405252.06173555204</v>
      </c>
      <c r="BC24" s="218">
        <f>+SUMIFS('Cons TrioMobil | Monthly'!$B$28:$BW$28,'Cons TrioMobil | Monthly'!$B$4:$BW$4,BC$2)</f>
        <v>-408107.22122340871</v>
      </c>
      <c r="BD24" s="218">
        <f>+SUMIFS('Cons TrioMobil | Monthly'!$B$28:$BW$28,'Cons TrioMobil | Monthly'!$B$4:$BW$4,BD$2)</f>
        <v>-369525.22657550831</v>
      </c>
      <c r="BE24" s="218">
        <f>+SUMIFS('Cons TrioMobil | Monthly'!$B$28:$BW$28,'Cons TrioMobil | Monthly'!$B$4:$BW$4,BE$2)</f>
        <v>-383109.30759390991</v>
      </c>
      <c r="BF24" s="218">
        <f>+SUMIFS('Cons TrioMobil | Monthly'!$B$28:$BW$28,'Cons TrioMobil | Monthly'!$B$4:$BW$4,BF$2)</f>
        <v>-460273.51588051434</v>
      </c>
      <c r="BG24" s="218">
        <f>+SUMIFS('Cons TrioMobil | Monthly'!$B$28:$BW$28,'Cons TrioMobil | Monthly'!$B$4:$BW$4,BG$2)</f>
        <v>-452238.51439144847</v>
      </c>
      <c r="BH24" s="218">
        <f>+SUMIFS('Cons TrioMobil | Monthly'!$B$28:$BW$28,'Cons TrioMobil | Monthly'!$B$4:$BW$4,BH$2)</f>
        <v>-515345.96609435399</v>
      </c>
      <c r="BI24" s="218">
        <f>+SUMIFS('Cons TrioMobil | Monthly'!$B$28:$BW$28,'Cons TrioMobil | Monthly'!$B$4:$BW$4,BI$2)</f>
        <v>-538829.39464520453</v>
      </c>
      <c r="BJ24" s="218">
        <f>+SUMIFS('Cons TrioMobil | Monthly'!$B$28:$BW$28,'Cons TrioMobil | Monthly'!$B$4:$BW$4,BJ$2)</f>
        <v>-425776.11254589597</v>
      </c>
      <c r="BL24" s="218">
        <f>SUM(O24:Z24)</f>
        <v>-1562008.6394496518</v>
      </c>
      <c r="BM24" s="218">
        <f>SUM(AA24:AL24)</f>
        <v>-2678886.7394890902</v>
      </c>
      <c r="BN24" s="218">
        <f>SUM(AM24:AX24)</f>
        <v>-3821384.0772604109</v>
      </c>
      <c r="BO24" s="218">
        <f>+SUM(AY24:BK24)</f>
        <v>-5081161.0838723527</v>
      </c>
    </row>
    <row r="25" spans="2:67" x14ac:dyDescent="0.2">
      <c r="B25" s="223" t="s">
        <v>247</v>
      </c>
      <c r="C25" s="224">
        <f t="shared" ref="C25:BJ25" si="20">SUM(C21,C24)</f>
        <v>170905.10079859025</v>
      </c>
      <c r="D25" s="224">
        <f t="shared" si="20"/>
        <v>219813.94768184074</v>
      </c>
      <c r="E25" s="224">
        <f t="shared" si="20"/>
        <v>249756.41841722498</v>
      </c>
      <c r="F25" s="224">
        <f t="shared" si="20"/>
        <v>305291.86046835489</v>
      </c>
      <c r="G25" s="224">
        <f t="shared" si="20"/>
        <v>217269.81461191509</v>
      </c>
      <c r="H25" s="224">
        <f t="shared" si="20"/>
        <v>244594.75245304301</v>
      </c>
      <c r="I25" s="224">
        <f t="shared" si="20"/>
        <v>220444.5718617934</v>
      </c>
      <c r="J25" s="224">
        <f t="shared" si="20"/>
        <v>207348.87352766492</v>
      </c>
      <c r="K25" s="224">
        <f t="shared" si="20"/>
        <v>258254.64384000021</v>
      </c>
      <c r="L25" s="224">
        <f t="shared" si="20"/>
        <v>237246.52447038688</v>
      </c>
      <c r="M25" s="224">
        <f t="shared" si="20"/>
        <v>283577.60712659871</v>
      </c>
      <c r="N25" s="224">
        <f t="shared" si="20"/>
        <v>276340.73740489851</v>
      </c>
      <c r="O25" s="224">
        <f t="shared" si="20"/>
        <v>136099.63512687056</v>
      </c>
      <c r="P25" s="224">
        <f t="shared" si="20"/>
        <v>154037.04608330593</v>
      </c>
      <c r="Q25" s="224">
        <f t="shared" si="20"/>
        <v>77109.819035399152</v>
      </c>
      <c r="R25" s="224">
        <f t="shared" si="20"/>
        <v>144542.88847734104</v>
      </c>
      <c r="S25" s="224">
        <f t="shared" si="20"/>
        <v>139081.45353197804</v>
      </c>
      <c r="T25" s="224">
        <f t="shared" si="20"/>
        <v>72110.700948203652</v>
      </c>
      <c r="U25" s="224">
        <f t="shared" si="20"/>
        <v>189340.54735161824</v>
      </c>
      <c r="V25" s="224">
        <f t="shared" si="20"/>
        <v>154164.92954557046</v>
      </c>
      <c r="W25" s="224">
        <f t="shared" si="20"/>
        <v>170331.81565616134</v>
      </c>
      <c r="X25" s="224">
        <f t="shared" si="20"/>
        <v>169836.53249295082</v>
      </c>
      <c r="Y25" s="224">
        <f t="shared" si="20"/>
        <v>160056.69032364973</v>
      </c>
      <c r="Z25" s="224">
        <f t="shared" si="20"/>
        <v>122778.61137165633</v>
      </c>
      <c r="AA25" s="224">
        <f t="shared" si="20"/>
        <v>134618.31069018858</v>
      </c>
      <c r="AB25" s="224">
        <f t="shared" si="20"/>
        <v>168503.52128217829</v>
      </c>
      <c r="AC25" s="224">
        <f t="shared" si="20"/>
        <v>125125.17743493221</v>
      </c>
      <c r="AD25" s="224">
        <f t="shared" si="20"/>
        <v>147786.74401889645</v>
      </c>
      <c r="AE25" s="224">
        <f t="shared" si="20"/>
        <v>195533.44660964128</v>
      </c>
      <c r="AF25" s="224">
        <f t="shared" si="20"/>
        <v>193900.75197568469</v>
      </c>
      <c r="AG25" s="224">
        <f t="shared" si="20"/>
        <v>172603.35403609404</v>
      </c>
      <c r="AH25" s="224">
        <f t="shared" si="20"/>
        <v>258377.42492298485</v>
      </c>
      <c r="AI25" s="224">
        <f t="shared" si="20"/>
        <v>242225.50114018939</v>
      </c>
      <c r="AJ25" s="224">
        <f t="shared" si="20"/>
        <v>214940.68870959739</v>
      </c>
      <c r="AK25" s="224">
        <f t="shared" si="20"/>
        <v>243082.39389154155</v>
      </c>
      <c r="AL25" s="224">
        <f t="shared" si="20"/>
        <v>270465.86559414805</v>
      </c>
      <c r="AM25" s="224">
        <f t="shared" si="20"/>
        <v>230179.38971249305</v>
      </c>
      <c r="AN25" s="224">
        <f t="shared" si="20"/>
        <v>283184.68868313642</v>
      </c>
      <c r="AO25" s="224">
        <f t="shared" si="20"/>
        <v>269463.89811230102</v>
      </c>
      <c r="AP25" s="224">
        <f t="shared" si="20"/>
        <v>275473.22562578402</v>
      </c>
      <c r="AQ25" s="224">
        <f t="shared" si="20"/>
        <v>378726.54734908632</v>
      </c>
      <c r="AR25" s="224">
        <f t="shared" si="20"/>
        <v>418156.65667014109</v>
      </c>
      <c r="AS25" s="224">
        <f t="shared" si="20"/>
        <v>430715.94892231171</v>
      </c>
      <c r="AT25" s="224">
        <f t="shared" si="20"/>
        <v>412034.98082918703</v>
      </c>
      <c r="AU25" s="224">
        <f t="shared" si="20"/>
        <v>443538.40554782224</v>
      </c>
      <c r="AV25" s="224">
        <f t="shared" si="20"/>
        <v>397937.9330157942</v>
      </c>
      <c r="AW25" s="224">
        <f t="shared" si="20"/>
        <v>491325.29767656402</v>
      </c>
      <c r="AX25" s="224">
        <f t="shared" si="20"/>
        <v>507298.2497298728</v>
      </c>
      <c r="AY25" s="224">
        <f t="shared" si="20"/>
        <v>481179.96484585037</v>
      </c>
      <c r="AZ25" s="224">
        <f t="shared" si="20"/>
        <v>375139.36428154272</v>
      </c>
      <c r="BA25" s="224">
        <f t="shared" si="20"/>
        <v>748045.93583364482</v>
      </c>
      <c r="BB25" s="224">
        <f t="shared" si="20"/>
        <v>664134.40154852369</v>
      </c>
      <c r="BC25" s="224">
        <f t="shared" si="20"/>
        <v>493383.17495800299</v>
      </c>
      <c r="BD25" s="224">
        <f t="shared" si="20"/>
        <v>562336.76028318657</v>
      </c>
      <c r="BE25" s="224">
        <f t="shared" si="20"/>
        <v>606208.17661110975</v>
      </c>
      <c r="BF25" s="224">
        <f t="shared" si="20"/>
        <v>564928.83510743338</v>
      </c>
      <c r="BG25" s="224">
        <f t="shared" si="20"/>
        <v>558328.96503960784</v>
      </c>
      <c r="BH25" s="224">
        <f t="shared" si="20"/>
        <v>570605.58662462491</v>
      </c>
      <c r="BI25" s="224">
        <f t="shared" si="20"/>
        <v>531833.50743367034</v>
      </c>
      <c r="BJ25" s="224">
        <f t="shared" si="20"/>
        <v>662458.32469751907</v>
      </c>
      <c r="BL25" s="224">
        <f t="shared" ref="BL25:BO25" si="21">SUM(BL21,BL24)</f>
        <v>1689490.6699447059</v>
      </c>
      <c r="BM25" s="224">
        <f t="shared" si="21"/>
        <v>2367163.1803060775</v>
      </c>
      <c r="BN25" s="224">
        <f t="shared" si="21"/>
        <v>4538035.2218744941</v>
      </c>
      <c r="BO25" s="224">
        <f t="shared" si="21"/>
        <v>6818582.9972647158</v>
      </c>
    </row>
    <row r="26" spans="2:67" x14ac:dyDescent="0.2">
      <c r="B26" s="217" t="s">
        <v>248</v>
      </c>
      <c r="C26" s="222">
        <f>IFERROR(C25/C7,0)</f>
        <v>0.66009291927109792</v>
      </c>
      <c r="D26" s="222">
        <f t="shared" ref="D26:BO26" si="22">IFERROR(D25/D7,0)</f>
        <v>0.71891028077834329</v>
      </c>
      <c r="E26" s="222">
        <f t="shared" si="22"/>
        <v>0.72434815585790657</v>
      </c>
      <c r="F26" s="222">
        <f t="shared" si="22"/>
        <v>0.7846903623178586</v>
      </c>
      <c r="G26" s="222">
        <f t="shared" si="22"/>
        <v>0.74102717282619668</v>
      </c>
      <c r="H26" s="222">
        <f t="shared" si="22"/>
        <v>0.72830019037301119</v>
      </c>
      <c r="I26" s="222">
        <f t="shared" si="22"/>
        <v>0.74554922467600815</v>
      </c>
      <c r="J26" s="222">
        <f t="shared" si="22"/>
        <v>0.69424103878587806</v>
      </c>
      <c r="K26" s="222">
        <f t="shared" si="22"/>
        <v>0.74815569178467844</v>
      </c>
      <c r="L26" s="222">
        <f t="shared" si="22"/>
        <v>0.74381721922598576</v>
      </c>
      <c r="M26" s="222">
        <f t="shared" si="22"/>
        <v>0.77322661193929243</v>
      </c>
      <c r="N26" s="222">
        <f t="shared" si="22"/>
        <v>0.7622416537490535</v>
      </c>
      <c r="O26" s="222">
        <f t="shared" si="22"/>
        <v>0.42667804652959684</v>
      </c>
      <c r="P26" s="222">
        <f t="shared" si="22"/>
        <v>0.46182426276258148</v>
      </c>
      <c r="Q26" s="222">
        <f t="shared" si="22"/>
        <v>0.23672034188062854</v>
      </c>
      <c r="R26" s="222">
        <f t="shared" si="22"/>
        <v>0.43330953202760092</v>
      </c>
      <c r="S26" s="222">
        <f t="shared" si="22"/>
        <v>0.40180189768133417</v>
      </c>
      <c r="T26" s="222">
        <f t="shared" si="22"/>
        <v>0.20069341633201171</v>
      </c>
      <c r="U26" s="222">
        <f t="shared" si="22"/>
        <v>0.49069018184268698</v>
      </c>
      <c r="V26" s="222">
        <f t="shared" si="22"/>
        <v>0.39063789614549072</v>
      </c>
      <c r="W26" s="222">
        <f t="shared" si="22"/>
        <v>0.39647211515372632</v>
      </c>
      <c r="X26" s="222">
        <f t="shared" si="22"/>
        <v>0.42707995227535067</v>
      </c>
      <c r="Y26" s="222">
        <f t="shared" si="22"/>
        <v>0.38234607368475526</v>
      </c>
      <c r="Z26" s="222">
        <f t="shared" si="22"/>
        <v>0.27876097676802253</v>
      </c>
      <c r="AA26" s="222">
        <f t="shared" si="22"/>
        <v>0.3075910783124125</v>
      </c>
      <c r="AB26" s="222">
        <f t="shared" si="22"/>
        <v>0.3743720502928331</v>
      </c>
      <c r="AC26" s="222">
        <f t="shared" si="22"/>
        <v>0.26774333336411421</v>
      </c>
      <c r="AD26" s="222">
        <f t="shared" si="22"/>
        <v>0.29894158196295706</v>
      </c>
      <c r="AE26" s="222">
        <f t="shared" si="22"/>
        <v>0.38014642446296387</v>
      </c>
      <c r="AF26" s="222">
        <f t="shared" si="22"/>
        <v>0.36068246068970611</v>
      </c>
      <c r="AG26" s="222">
        <f t="shared" si="22"/>
        <v>0.30746306459494893</v>
      </c>
      <c r="AH26" s="222">
        <f t="shared" si="22"/>
        <v>0.42317722713605743</v>
      </c>
      <c r="AI26" s="222">
        <f t="shared" si="22"/>
        <v>0.39472706600041063</v>
      </c>
      <c r="AJ26" s="222">
        <f t="shared" si="22"/>
        <v>0.33611742373756753</v>
      </c>
      <c r="AK26" s="222">
        <f t="shared" si="22"/>
        <v>0.37266089728943402</v>
      </c>
      <c r="AL26" s="222">
        <f t="shared" si="22"/>
        <v>0.39121492139868053</v>
      </c>
      <c r="AM26" s="222">
        <f t="shared" si="22"/>
        <v>0.31841876665022878</v>
      </c>
      <c r="AN26" s="222">
        <f t="shared" si="22"/>
        <v>0.38150456505410557</v>
      </c>
      <c r="AO26" s="222">
        <f t="shared" si="22"/>
        <v>0.33971281884583959</v>
      </c>
      <c r="AP26" s="222">
        <f t="shared" si="22"/>
        <v>0.33867475738371805</v>
      </c>
      <c r="AQ26" s="222">
        <f t="shared" si="22"/>
        <v>0.42525986463359117</v>
      </c>
      <c r="AR26" s="222">
        <f t="shared" si="22"/>
        <v>0.47769181447738074</v>
      </c>
      <c r="AS26" s="222">
        <f t="shared" si="22"/>
        <v>0.47122230006139304</v>
      </c>
      <c r="AT26" s="222">
        <f t="shared" si="22"/>
        <v>0.4578814083984924</v>
      </c>
      <c r="AU26" s="222">
        <f t="shared" si="22"/>
        <v>0.46627981693783427</v>
      </c>
      <c r="AV26" s="222">
        <f t="shared" si="22"/>
        <v>0.40325855163943042</v>
      </c>
      <c r="AW26" s="222">
        <f t="shared" si="22"/>
        <v>0.47607232173184566</v>
      </c>
      <c r="AX26" s="222">
        <f t="shared" si="22"/>
        <v>0.47484490143123331</v>
      </c>
      <c r="AY26" s="222">
        <f t="shared" si="22"/>
        <v>0.45218959046021079</v>
      </c>
      <c r="AZ26" s="222">
        <f t="shared" si="22"/>
        <v>0.3491726924058659</v>
      </c>
      <c r="BA26" s="222">
        <f t="shared" si="22"/>
        <v>0.55629508226910629</v>
      </c>
      <c r="BB26" s="222">
        <f t="shared" si="22"/>
        <v>0.50193972777721763</v>
      </c>
      <c r="BC26" s="222">
        <f t="shared" si="22"/>
        <v>0.42173108084515926</v>
      </c>
      <c r="BD26" s="222">
        <f t="shared" si="22"/>
        <v>0.44964475793563397</v>
      </c>
      <c r="BE26" s="222">
        <f t="shared" si="22"/>
        <v>0.47969403453077425</v>
      </c>
      <c r="BF26" s="222">
        <f t="shared" si="22"/>
        <v>0.43399138332320975</v>
      </c>
      <c r="BG26" s="222">
        <f t="shared" si="22"/>
        <v>0.42998749627417904</v>
      </c>
      <c r="BH26" s="222">
        <f t="shared" si="22"/>
        <v>0.41209129371810005</v>
      </c>
      <c r="BI26" s="222">
        <f t="shared" si="22"/>
        <v>0.38972691995225389</v>
      </c>
      <c r="BJ26" s="222">
        <f t="shared" si="22"/>
        <v>0.46957324614066659</v>
      </c>
      <c r="BL26" s="222">
        <f t="shared" si="22"/>
        <v>0.37676920522679963</v>
      </c>
      <c r="BM26" s="222">
        <f t="shared" si="22"/>
        <v>0.35489051481224632</v>
      </c>
      <c r="BN26" s="222">
        <f t="shared" si="22"/>
        <v>0.42451060255155937</v>
      </c>
      <c r="BO26" s="222">
        <f t="shared" si="22"/>
        <v>0.44709650507663723</v>
      </c>
    </row>
    <row r="28" spans="2:67" x14ac:dyDescent="0.2">
      <c r="B28" s="163" t="s">
        <v>249</v>
      </c>
      <c r="C28" s="218">
        <f>+SUMIFS('Cons TrioMobil | Monthly'!$B$48:$BW$48,'Cons TrioMobil | Monthly'!$B$4:$BW$4,C$2)</f>
        <v>-20531.965948462537</v>
      </c>
      <c r="D28" s="218">
        <f>+SUMIFS('Cons TrioMobil | Monthly'!$B$48:$BW$48,'Cons TrioMobil | Monthly'!$B$4:$BW$4,D$2)</f>
        <v>-24408.243201265141</v>
      </c>
      <c r="E28" s="218">
        <f>+SUMIFS('Cons TrioMobil | Monthly'!$B$48:$BW$48,'Cons TrioMobil | Monthly'!$B$4:$BW$4,E$2)</f>
        <v>-21684.615788575407</v>
      </c>
      <c r="F28" s="218">
        <f>+SUMIFS('Cons TrioMobil | Monthly'!$B$48:$BW$48,'Cons TrioMobil | Monthly'!$B$4:$BW$4,F$2)</f>
        <v>-23534.198677446664</v>
      </c>
      <c r="G28" s="218">
        <f>+SUMIFS('Cons TrioMobil | Monthly'!$B$48:$BW$48,'Cons TrioMobil | Monthly'!$B$4:$BW$4,G$2)</f>
        <v>-17003.236098450321</v>
      </c>
      <c r="H28" s="218">
        <f>+SUMIFS('Cons TrioMobil | Monthly'!$B$48:$BW$48,'Cons TrioMobil | Monthly'!$B$4:$BW$4,H$2)</f>
        <v>-18365.936878351811</v>
      </c>
      <c r="I28" s="218">
        <f>+SUMIFS('Cons TrioMobil | Monthly'!$B$48:$BW$48,'Cons TrioMobil | Monthly'!$B$4:$BW$4,I$2)</f>
        <v>-34283.996273870522</v>
      </c>
      <c r="J28" s="218">
        <f>+SUMIFS('Cons TrioMobil | Monthly'!$B$48:$BW$48,'Cons TrioMobil | Monthly'!$B$4:$BW$4,J$2)</f>
        <v>-36874.028779526168</v>
      </c>
      <c r="K28" s="218">
        <f>+SUMIFS('Cons TrioMobil | Monthly'!$B$48:$BW$48,'Cons TrioMobil | Monthly'!$B$4:$BW$4,K$2)</f>
        <v>-39105.324846150237</v>
      </c>
      <c r="L28" s="218">
        <f>+SUMIFS('Cons TrioMobil | Monthly'!$B$48:$BW$48,'Cons TrioMobil | Monthly'!$B$4:$BW$4,L$2)</f>
        <v>-51917.924785467389</v>
      </c>
      <c r="M28" s="218">
        <f>+SUMIFS('Cons TrioMobil | Monthly'!$B$48:$BW$48,'Cons TrioMobil | Monthly'!$B$4:$BW$4,M$2)</f>
        <v>-55193.077956989247</v>
      </c>
      <c r="N28" s="218">
        <f>+SUMIFS('Cons TrioMobil | Monthly'!$B$48:$BW$48,'Cons TrioMobil | Monthly'!$B$4:$BW$4,N$2)</f>
        <v>-50025.920135065702</v>
      </c>
      <c r="O28" s="218">
        <f>+SUMIFS('Cons TrioMobil | Monthly'!$B$48:$BW$48,'Cons TrioMobil | Monthly'!$B$4:$BW$4,O$2)</f>
        <v>-47543.594295520437</v>
      </c>
      <c r="P28" s="218">
        <f>+SUMIFS('Cons TrioMobil | Monthly'!$B$48:$BW$48,'Cons TrioMobil | Monthly'!$B$4:$BW$4,P$2)</f>
        <v>-88169.382471580495</v>
      </c>
      <c r="Q28" s="218">
        <f>+SUMIFS('Cons TrioMobil | Monthly'!$B$48:$BW$48,'Cons TrioMobil | Monthly'!$B$4:$BW$4,Q$2)</f>
        <v>-69662.478153892545</v>
      </c>
      <c r="R28" s="218">
        <f>+SUMIFS('Cons TrioMobil | Monthly'!$B$48:$BW$48,'Cons TrioMobil | Monthly'!$B$4:$BW$4,R$2)</f>
        <v>-65778.285473030483</v>
      </c>
      <c r="S28" s="218">
        <f>+SUMIFS('Cons TrioMobil | Monthly'!$B$48:$BW$48,'Cons TrioMobil | Monthly'!$B$4:$BW$4,S$2)</f>
        <v>-75722.413004989518</v>
      </c>
      <c r="T28" s="218">
        <f>+SUMIFS('Cons TrioMobil | Monthly'!$B$48:$BW$48,'Cons TrioMobil | Monthly'!$B$4:$BW$4,T$2)</f>
        <v>-105697.27182276857</v>
      </c>
      <c r="U28" s="218">
        <f>+SUMIFS('Cons TrioMobil | Monthly'!$B$48:$BW$48,'Cons TrioMobil | Monthly'!$B$4:$BW$4,U$2)</f>
        <v>-85790.083390844258</v>
      </c>
      <c r="V28" s="218">
        <f>+SUMIFS('Cons TrioMobil | Monthly'!$B$48:$BW$48,'Cons TrioMobil | Monthly'!$B$4:$BW$4,V$2)</f>
        <v>-125843.79518674409</v>
      </c>
      <c r="W28" s="218">
        <f>+SUMIFS('Cons TrioMobil | Monthly'!$B$48:$BW$48,'Cons TrioMobil | Monthly'!$B$4:$BW$4,W$2)</f>
        <v>-122260.20158024909</v>
      </c>
      <c r="X28" s="218">
        <f>+SUMIFS('Cons TrioMobil | Monthly'!$B$48:$BW$48,'Cons TrioMobil | Monthly'!$B$4:$BW$4,X$2)</f>
        <v>-110985.84180444</v>
      </c>
      <c r="Y28" s="218">
        <f>+SUMIFS('Cons TrioMobil | Monthly'!$B$48:$BW$48,'Cons TrioMobil | Monthly'!$B$4:$BW$4,Y$2)</f>
        <v>-83884.111561244092</v>
      </c>
      <c r="Z28" s="218">
        <f>+SUMIFS('Cons TrioMobil | Monthly'!$B$48:$BW$48,'Cons TrioMobil | Monthly'!$B$4:$BW$4,Z$2)</f>
        <v>-110035.38445028708</v>
      </c>
      <c r="AA28" s="218">
        <f>+SUMIFS('Cons TrioMobil | Monthly'!$B$48:$BW$48,'Cons TrioMobil | Monthly'!$B$4:$BW$4,AA$2)</f>
        <v>-95002.644840963636</v>
      </c>
      <c r="AB28" s="218">
        <f>+SUMIFS('Cons TrioMobil | Monthly'!$B$48:$BW$48,'Cons TrioMobil | Monthly'!$B$4:$BW$4,AB$2)</f>
        <v>-81004.259979105802</v>
      </c>
      <c r="AC28" s="218">
        <f>+SUMIFS('Cons TrioMobil | Monthly'!$B$48:$BW$48,'Cons TrioMobil | Monthly'!$B$4:$BW$4,AC$2)</f>
        <v>-118346.66420586377</v>
      </c>
      <c r="AD28" s="218">
        <f>+SUMIFS('Cons TrioMobil | Monthly'!$B$48:$BW$48,'Cons TrioMobil | Monthly'!$B$4:$BW$4,AD$2)</f>
        <v>-198454.51074455521</v>
      </c>
      <c r="AE28" s="218">
        <f>+SUMIFS('Cons TrioMobil | Monthly'!$B$48:$BW$48,'Cons TrioMobil | Monthly'!$B$4:$BW$4,AE$2)</f>
        <v>-90684.553772431958</v>
      </c>
      <c r="AF28" s="218">
        <f>+SUMIFS('Cons TrioMobil | Monthly'!$B$48:$BW$48,'Cons TrioMobil | Monthly'!$B$4:$BW$4,AF$2)</f>
        <v>-161454.05559446538</v>
      </c>
      <c r="AG28" s="218">
        <f>+SUMIFS('Cons TrioMobil | Monthly'!$B$48:$BW$48,'Cons TrioMobil | Monthly'!$B$4:$BW$4,AG$2)</f>
        <v>-98233.074775876885</v>
      </c>
      <c r="AH28" s="218">
        <f>+SUMIFS('Cons TrioMobil | Monthly'!$B$48:$BW$48,'Cons TrioMobil | Monthly'!$B$4:$BW$4,AH$2)</f>
        <v>-189239.25716526873</v>
      </c>
      <c r="AI28" s="218">
        <f>+SUMIFS('Cons TrioMobil | Monthly'!$B$48:$BW$48,'Cons TrioMobil | Monthly'!$B$4:$BW$4,AI$2)</f>
        <v>-129032.58630617382</v>
      </c>
      <c r="AJ28" s="218">
        <f>+SUMIFS('Cons TrioMobil | Monthly'!$B$48:$BW$48,'Cons TrioMobil | Monthly'!$B$4:$BW$4,AJ$2)</f>
        <v>-115361.41096437567</v>
      </c>
      <c r="AK28" s="218">
        <f>+SUMIFS('Cons TrioMobil | Monthly'!$B$48:$BW$48,'Cons TrioMobil | Monthly'!$B$4:$BW$4,AK$2)</f>
        <v>-135469.00310179513</v>
      </c>
      <c r="AL28" s="218">
        <f>+SUMIFS('Cons TrioMobil | Monthly'!$B$48:$BW$48,'Cons TrioMobil | Monthly'!$B$4:$BW$4,AL$2)</f>
        <v>-237618.083472428</v>
      </c>
      <c r="AM28" s="218">
        <f>+SUMIFS('Cons TrioMobil | Monthly'!$B$48:$BW$48,'Cons TrioMobil | Monthly'!$B$4:$BW$4,AM$2)</f>
        <v>-131567.47459067137</v>
      </c>
      <c r="AN28" s="218">
        <f>+SUMIFS('Cons TrioMobil | Monthly'!$B$48:$BW$48,'Cons TrioMobil | Monthly'!$B$4:$BW$4,AN$2)</f>
        <v>-246366.75290299556</v>
      </c>
      <c r="AO28" s="218">
        <f>+SUMIFS('Cons TrioMobil | Monthly'!$B$48:$BW$48,'Cons TrioMobil | Monthly'!$B$4:$BW$4,AO$2)</f>
        <v>-319548.72257280501</v>
      </c>
      <c r="AP28" s="218">
        <f>+SUMIFS('Cons TrioMobil | Monthly'!$B$48:$BW$48,'Cons TrioMobil | Monthly'!$B$4:$BW$4,AP$2)</f>
        <v>-211348.14899233705</v>
      </c>
      <c r="AQ28" s="218">
        <f>+SUMIFS('Cons TrioMobil | Monthly'!$B$48:$BW$48,'Cons TrioMobil | Monthly'!$B$4:$BW$4,AQ$2)</f>
        <v>-193205.85285311411</v>
      </c>
      <c r="AR28" s="218">
        <f>+SUMIFS('Cons TrioMobil | Monthly'!$B$48:$BW$48,'Cons TrioMobil | Monthly'!$B$4:$BW$4,AR$2)</f>
        <v>-293760.15277458681</v>
      </c>
      <c r="AS28" s="218">
        <f>+SUMIFS('Cons TrioMobil | Monthly'!$B$48:$BW$48,'Cons TrioMobil | Monthly'!$B$4:$BW$4,AS$2)</f>
        <v>-227277.73043291838</v>
      </c>
      <c r="AT28" s="218">
        <f>+SUMIFS('Cons TrioMobil | Monthly'!$B$48:$BW$48,'Cons TrioMobil | Monthly'!$B$4:$BW$4,AT$2)</f>
        <v>-172207.17394842676</v>
      </c>
      <c r="AU28" s="218">
        <f>+SUMIFS('Cons TrioMobil | Monthly'!$B$48:$BW$48,'Cons TrioMobil | Monthly'!$B$4:$BW$4,AU$2)</f>
        <v>-264457.72610204871</v>
      </c>
      <c r="AV28" s="218">
        <f>+SUMIFS('Cons TrioMobil | Monthly'!$B$48:$BW$48,'Cons TrioMobil | Monthly'!$B$4:$BW$4,AV$2)</f>
        <v>-110407.88800227783</v>
      </c>
      <c r="AW28" s="218">
        <f>+SUMIFS('Cons TrioMobil | Monthly'!$B$48:$BW$48,'Cons TrioMobil | Monthly'!$B$4:$BW$4,AW$2)</f>
        <v>-238820.25631768955</v>
      </c>
      <c r="AX28" s="218">
        <f>+SUMIFS('Cons TrioMobil | Monthly'!$B$48:$BW$48,'Cons TrioMobil | Monthly'!$B$4:$BW$4,AX$2)</f>
        <v>-260795.1340680249</v>
      </c>
      <c r="AY28" s="218">
        <f>+SUMIFS('Cons TrioMobil | Monthly'!$B$48:$BW$48,'Cons TrioMobil | Monthly'!$B$4:$BW$4,AY$2)</f>
        <v>-135044.68643684126</v>
      </c>
      <c r="AZ28" s="218">
        <f>+SUMIFS('Cons TrioMobil | Monthly'!$B$48:$BW$48,'Cons TrioMobil | Monthly'!$B$4:$BW$4,AZ$2)</f>
        <v>-123663.21898042501</v>
      </c>
      <c r="BA28" s="218">
        <f>+SUMIFS('Cons TrioMobil | Monthly'!$B$48:$BW$48,'Cons TrioMobil | Monthly'!$B$4:$BW$4,BA$2)</f>
        <v>-217734.57323439396</v>
      </c>
      <c r="BB28" s="218">
        <f>+SUMIFS('Cons TrioMobil | Monthly'!$B$48:$BW$48,'Cons TrioMobil | Monthly'!$B$4:$BW$4,BB$2)</f>
        <v>-120036.83678740995</v>
      </c>
      <c r="BC28" s="218">
        <f>+SUMIFS('Cons TrioMobil | Monthly'!$B$48:$BW$48,'Cons TrioMobil | Monthly'!$B$4:$BW$4,BC$2)</f>
        <v>-195855.07545898523</v>
      </c>
      <c r="BD28" s="218">
        <f>+SUMIFS('Cons TrioMobil | Monthly'!$B$48:$BW$48,'Cons TrioMobil | Monthly'!$B$4:$BW$4,BD$2)</f>
        <v>-235528.20080221386</v>
      </c>
      <c r="BE28" s="218">
        <f>+SUMIFS('Cons TrioMobil | Monthly'!$B$48:$BW$48,'Cons TrioMobil | Monthly'!$B$4:$BW$4,BE$2)</f>
        <v>-177114.8866581528</v>
      </c>
      <c r="BF28" s="218">
        <f>+SUMIFS('Cons TrioMobil | Monthly'!$B$48:$BW$48,'Cons TrioMobil | Monthly'!$B$4:$BW$4,BF$2)</f>
        <v>-117424.19332320103</v>
      </c>
      <c r="BG28" s="218">
        <f>+SUMIFS('Cons TrioMobil | Monthly'!$B$48:$BW$48,'Cons TrioMobil | Monthly'!$B$4:$BW$4,BG$2)</f>
        <v>-171787.05767672654</v>
      </c>
      <c r="BH28" s="218">
        <f>+SUMIFS('Cons TrioMobil | Monthly'!$B$48:$BW$48,'Cons TrioMobil | Monthly'!$B$4:$BW$4,BH$2)</f>
        <v>-128738.46130184206</v>
      </c>
      <c r="BI28" s="218">
        <f>+SUMIFS('Cons TrioMobil | Monthly'!$B$48:$BW$48,'Cons TrioMobil | Monthly'!$B$4:$BW$4,BI$2)</f>
        <v>-196649.22089551741</v>
      </c>
      <c r="BJ28" s="218">
        <f>+SUMIFS('Cons TrioMobil | Monthly'!$B$48:$BW$48,'Cons TrioMobil | Monthly'!$B$4:$BW$4,BJ$2)</f>
        <v>-314020.44615032384</v>
      </c>
      <c r="BL28" s="218">
        <f>SUM(O28:Z28)</f>
        <v>-1091372.8431955907</v>
      </c>
      <c r="BM28" s="218">
        <f>SUM(AA28:AL28)</f>
        <v>-1649900.1049233039</v>
      </c>
      <c r="BN28" s="218">
        <f>SUM(AM28:AX28)</f>
        <v>-2669763.013557896</v>
      </c>
      <c r="BO28" s="218">
        <f>+SUM(AY28:BK28)</f>
        <v>-2133596.8577060327</v>
      </c>
    </row>
    <row r="29" spans="2:67" x14ac:dyDescent="0.2">
      <c r="B29" s="223" t="s">
        <v>250</v>
      </c>
      <c r="C29" s="224">
        <f t="shared" ref="C29:BJ29" si="23">SUM(C25,C28)</f>
        <v>150373.13485012771</v>
      </c>
      <c r="D29" s="224">
        <f t="shared" si="23"/>
        <v>195405.7044805756</v>
      </c>
      <c r="E29" s="224">
        <f t="shared" si="23"/>
        <v>228071.80262864957</v>
      </c>
      <c r="F29" s="224">
        <f t="shared" si="23"/>
        <v>281757.6617909082</v>
      </c>
      <c r="G29" s="224">
        <f t="shared" si="23"/>
        <v>200266.57851346477</v>
      </c>
      <c r="H29" s="224">
        <f t="shared" si="23"/>
        <v>226228.81557469119</v>
      </c>
      <c r="I29" s="224">
        <f t="shared" si="23"/>
        <v>186160.57558792288</v>
      </c>
      <c r="J29" s="224">
        <f t="shared" si="23"/>
        <v>170474.84474813874</v>
      </c>
      <c r="K29" s="224">
        <f t="shared" si="23"/>
        <v>219149.31899384997</v>
      </c>
      <c r="L29" s="224">
        <f t="shared" si="23"/>
        <v>185328.59968491949</v>
      </c>
      <c r="M29" s="224">
        <f t="shared" si="23"/>
        <v>228384.52916960948</v>
      </c>
      <c r="N29" s="224">
        <f t="shared" si="23"/>
        <v>226314.8172698328</v>
      </c>
      <c r="O29" s="224">
        <f t="shared" si="23"/>
        <v>88556.040831350125</v>
      </c>
      <c r="P29" s="224">
        <f t="shared" si="23"/>
        <v>65867.663611725438</v>
      </c>
      <c r="Q29" s="224">
        <f t="shared" si="23"/>
        <v>7447.3408815066068</v>
      </c>
      <c r="R29" s="224">
        <f t="shared" si="23"/>
        <v>78764.603004310557</v>
      </c>
      <c r="S29" s="224">
        <f t="shared" si="23"/>
        <v>63359.040526988523</v>
      </c>
      <c r="T29" s="224">
        <f t="shared" si="23"/>
        <v>-33586.570874564917</v>
      </c>
      <c r="U29" s="224">
        <f t="shared" si="23"/>
        <v>103550.46396077398</v>
      </c>
      <c r="V29" s="224">
        <f t="shared" si="23"/>
        <v>28321.13435882637</v>
      </c>
      <c r="W29" s="224">
        <f t="shared" si="23"/>
        <v>48071.61407591225</v>
      </c>
      <c r="X29" s="224">
        <f t="shared" si="23"/>
        <v>58850.690688510818</v>
      </c>
      <c r="Y29" s="224">
        <f t="shared" si="23"/>
        <v>76172.578762405639</v>
      </c>
      <c r="Z29" s="224">
        <f t="shared" si="23"/>
        <v>12743.226921369249</v>
      </c>
      <c r="AA29" s="224">
        <f t="shared" si="23"/>
        <v>39615.665849224941</v>
      </c>
      <c r="AB29" s="224">
        <f t="shared" si="23"/>
        <v>87499.26130307249</v>
      </c>
      <c r="AC29" s="224">
        <f t="shared" si="23"/>
        <v>6778.5132290684414</v>
      </c>
      <c r="AD29" s="224">
        <f t="shared" si="23"/>
        <v>-50667.766725658759</v>
      </c>
      <c r="AE29" s="224">
        <f t="shared" si="23"/>
        <v>104848.89283720932</v>
      </c>
      <c r="AF29" s="224">
        <f t="shared" si="23"/>
        <v>32446.696381219313</v>
      </c>
      <c r="AG29" s="224">
        <f t="shared" si="23"/>
        <v>74370.279260217154</v>
      </c>
      <c r="AH29" s="224">
        <f t="shared" si="23"/>
        <v>69138.167757716117</v>
      </c>
      <c r="AI29" s="224">
        <f t="shared" si="23"/>
        <v>113192.91483401557</v>
      </c>
      <c r="AJ29" s="224">
        <f t="shared" si="23"/>
        <v>99579.277745221727</v>
      </c>
      <c r="AK29" s="224">
        <f t="shared" si="23"/>
        <v>107613.39078974642</v>
      </c>
      <c r="AL29" s="224">
        <f t="shared" si="23"/>
        <v>32847.782121720054</v>
      </c>
      <c r="AM29" s="224">
        <f t="shared" si="23"/>
        <v>98611.915121821687</v>
      </c>
      <c r="AN29" s="224">
        <f t="shared" si="23"/>
        <v>36817.935780140862</v>
      </c>
      <c r="AO29" s="224">
        <f t="shared" si="23"/>
        <v>-50084.824460503994</v>
      </c>
      <c r="AP29" s="224">
        <f t="shared" si="23"/>
        <v>64125.076633446966</v>
      </c>
      <c r="AQ29" s="224">
        <f t="shared" si="23"/>
        <v>185520.69449597222</v>
      </c>
      <c r="AR29" s="224">
        <f t="shared" si="23"/>
        <v>124396.50389555428</v>
      </c>
      <c r="AS29" s="224">
        <f t="shared" si="23"/>
        <v>203438.21848939333</v>
      </c>
      <c r="AT29" s="224">
        <f t="shared" si="23"/>
        <v>239827.80688076027</v>
      </c>
      <c r="AU29" s="224">
        <f t="shared" si="23"/>
        <v>179080.67944577354</v>
      </c>
      <c r="AV29" s="224">
        <f t="shared" si="23"/>
        <v>287530.04501351638</v>
      </c>
      <c r="AW29" s="224">
        <f t="shared" si="23"/>
        <v>252505.04135887447</v>
      </c>
      <c r="AX29" s="224">
        <f t="shared" si="23"/>
        <v>246503.1156618479</v>
      </c>
      <c r="AY29" s="224">
        <f t="shared" si="23"/>
        <v>346135.2784090091</v>
      </c>
      <c r="AZ29" s="224">
        <f t="shared" si="23"/>
        <v>251476.14530111771</v>
      </c>
      <c r="BA29" s="224">
        <f t="shared" si="23"/>
        <v>530311.36259925086</v>
      </c>
      <c r="BB29" s="224">
        <f t="shared" si="23"/>
        <v>544097.56476111372</v>
      </c>
      <c r="BC29" s="224">
        <f t="shared" si="23"/>
        <v>297528.09949901776</v>
      </c>
      <c r="BD29" s="224">
        <f t="shared" si="23"/>
        <v>326808.5594809727</v>
      </c>
      <c r="BE29" s="224">
        <f t="shared" si="23"/>
        <v>429093.28995295695</v>
      </c>
      <c r="BF29" s="224">
        <f t="shared" si="23"/>
        <v>447504.64178423234</v>
      </c>
      <c r="BG29" s="224">
        <f t="shared" si="23"/>
        <v>386541.90736288129</v>
      </c>
      <c r="BH29" s="224">
        <f t="shared" si="23"/>
        <v>441867.12532278284</v>
      </c>
      <c r="BI29" s="224">
        <f t="shared" si="23"/>
        <v>335184.28653815296</v>
      </c>
      <c r="BJ29" s="224">
        <f t="shared" si="23"/>
        <v>348437.87854719523</v>
      </c>
      <c r="BL29" s="224">
        <f t="shared" ref="BL29:BO29" si="24">SUM(BL25,BL28)</f>
        <v>598117.82674911525</v>
      </c>
      <c r="BM29" s="224">
        <f t="shared" si="24"/>
        <v>717263.07538277353</v>
      </c>
      <c r="BN29" s="224">
        <f t="shared" si="24"/>
        <v>1868272.2083165981</v>
      </c>
      <c r="BO29" s="224">
        <f t="shared" si="24"/>
        <v>4684986.1395586831</v>
      </c>
    </row>
    <row r="30" spans="2:67" x14ac:dyDescent="0.2">
      <c r="B30" s="217" t="s">
        <v>251</v>
      </c>
      <c r="C30" s="222">
        <f>IFERROR(C29/C7,0)</f>
        <v>0.58079156853337199</v>
      </c>
      <c r="D30" s="222">
        <f t="shared" ref="D30:BO30" si="25">IFERROR(D29/D7,0)</f>
        <v>0.63908214813170305</v>
      </c>
      <c r="E30" s="222">
        <f t="shared" si="25"/>
        <v>0.66145803452896235</v>
      </c>
      <c r="F30" s="222">
        <f t="shared" si="25"/>
        <v>0.72420051218318615</v>
      </c>
      <c r="G30" s="222">
        <f t="shared" si="25"/>
        <v>0.68303540808226904</v>
      </c>
      <c r="H30" s="222">
        <f t="shared" si="25"/>
        <v>0.67361416301250909</v>
      </c>
      <c r="I30" s="222">
        <f t="shared" si="25"/>
        <v>0.62959986550192837</v>
      </c>
      <c r="J30" s="222">
        <f t="shared" si="25"/>
        <v>0.57078020869507418</v>
      </c>
      <c r="K30" s="222">
        <f t="shared" si="25"/>
        <v>0.63486877880718329</v>
      </c>
      <c r="L30" s="222">
        <f t="shared" si="25"/>
        <v>0.58104372221431311</v>
      </c>
      <c r="M30" s="222">
        <f t="shared" si="25"/>
        <v>0.62273251226896242</v>
      </c>
      <c r="N30" s="222">
        <f t="shared" si="25"/>
        <v>0.62425316731681524</v>
      </c>
      <c r="O30" s="222">
        <f t="shared" si="25"/>
        <v>0.27762689058712764</v>
      </c>
      <c r="P30" s="222">
        <f t="shared" si="25"/>
        <v>0.19748032022717141</v>
      </c>
      <c r="Q30" s="222">
        <f t="shared" si="25"/>
        <v>2.2862679508591582E-2</v>
      </c>
      <c r="R30" s="222">
        <f t="shared" si="25"/>
        <v>0.23611990619301765</v>
      </c>
      <c r="S30" s="222">
        <f t="shared" si="25"/>
        <v>0.18304225381969577</v>
      </c>
      <c r="T30" s="222">
        <f t="shared" si="25"/>
        <v>-9.3475774927432476E-2</v>
      </c>
      <c r="U30" s="222">
        <f t="shared" si="25"/>
        <v>0.26835876784726387</v>
      </c>
      <c r="V30" s="222">
        <f t="shared" si="25"/>
        <v>7.1762808668591777E-2</v>
      </c>
      <c r="W30" s="222">
        <f t="shared" si="25"/>
        <v>0.11189368491206568</v>
      </c>
      <c r="X30" s="222">
        <f t="shared" si="25"/>
        <v>0.14798906808618353</v>
      </c>
      <c r="Y30" s="222">
        <f t="shared" si="25"/>
        <v>0.18196231818461642</v>
      </c>
      <c r="Z30" s="222">
        <f t="shared" si="25"/>
        <v>2.8932680896874119E-2</v>
      </c>
      <c r="AA30" s="222">
        <f t="shared" si="25"/>
        <v>9.0518335240968292E-2</v>
      </c>
      <c r="AB30" s="222">
        <f t="shared" si="25"/>
        <v>0.19440114725130175</v>
      </c>
      <c r="AC30" s="222">
        <f t="shared" si="25"/>
        <v>1.4504688539980836E-2</v>
      </c>
      <c r="AD30" s="222">
        <f t="shared" si="25"/>
        <v>-0.10249026352161737</v>
      </c>
      <c r="AE30" s="222">
        <f t="shared" si="25"/>
        <v>0.20384201481671366</v>
      </c>
      <c r="AF30" s="222">
        <f t="shared" si="25"/>
        <v>6.0355383735167384E-2</v>
      </c>
      <c r="AG30" s="222">
        <f t="shared" si="25"/>
        <v>0.13247780788400484</v>
      </c>
      <c r="AH30" s="222">
        <f t="shared" si="25"/>
        <v>0.11323627878750935</v>
      </c>
      <c r="AI30" s="222">
        <f t="shared" si="25"/>
        <v>0.18445748673921142</v>
      </c>
      <c r="AJ30" s="222">
        <f t="shared" si="25"/>
        <v>0.15571891247912023</v>
      </c>
      <c r="AK30" s="222">
        <f t="shared" si="25"/>
        <v>0.16497822869869669</v>
      </c>
      <c r="AL30" s="222">
        <f t="shared" si="25"/>
        <v>4.7512622240296981E-2</v>
      </c>
      <c r="AM30" s="222">
        <f t="shared" si="25"/>
        <v>0.13641483900590629</v>
      </c>
      <c r="AN30" s="222">
        <f t="shared" si="25"/>
        <v>4.9600882877214252E-2</v>
      </c>
      <c r="AO30" s="222">
        <f t="shared" si="25"/>
        <v>-6.3141879183333013E-2</v>
      </c>
      <c r="AP30" s="222">
        <f t="shared" si="25"/>
        <v>7.8837225366312463E-2</v>
      </c>
      <c r="AQ30" s="222">
        <f t="shared" si="25"/>
        <v>0.20831522368926245</v>
      </c>
      <c r="AR30" s="222">
        <f t="shared" si="25"/>
        <v>0.14210748702103124</v>
      </c>
      <c r="AS30" s="222">
        <f t="shared" si="25"/>
        <v>0.22257040974875825</v>
      </c>
      <c r="AT30" s="222">
        <f t="shared" si="25"/>
        <v>0.26651303674919785</v>
      </c>
      <c r="AU30" s="222">
        <f t="shared" si="25"/>
        <v>0.18826262931153348</v>
      </c>
      <c r="AV30" s="222">
        <f t="shared" si="25"/>
        <v>0.29137445788654892</v>
      </c>
      <c r="AW30" s="222">
        <f t="shared" si="25"/>
        <v>0.24466613434557752</v>
      </c>
      <c r="AX30" s="222">
        <f t="shared" si="25"/>
        <v>0.23073359255875511</v>
      </c>
      <c r="AY30" s="222">
        <f t="shared" si="25"/>
        <v>0.32528114473291264</v>
      </c>
      <c r="AZ30" s="222">
        <f t="shared" si="25"/>
        <v>0.23406928488778778</v>
      </c>
      <c r="BA30" s="222">
        <f t="shared" si="25"/>
        <v>0.39437364599357738</v>
      </c>
      <c r="BB30" s="222">
        <f t="shared" si="25"/>
        <v>0.41121824574010812</v>
      </c>
      <c r="BC30" s="222">
        <f t="shared" si="25"/>
        <v>0.25431926614483252</v>
      </c>
      <c r="BD30" s="222">
        <f t="shared" si="25"/>
        <v>0.26131628945102919</v>
      </c>
      <c r="BE30" s="222">
        <f t="shared" si="25"/>
        <v>0.33954258518631308</v>
      </c>
      <c r="BF30" s="222">
        <f t="shared" si="25"/>
        <v>0.34378340502757776</v>
      </c>
      <c r="BG30" s="222">
        <f t="shared" si="25"/>
        <v>0.29768863404788642</v>
      </c>
      <c r="BH30" s="222">
        <f t="shared" si="25"/>
        <v>0.31911639071552195</v>
      </c>
      <c r="BI30" s="222">
        <f t="shared" si="25"/>
        <v>0.24562262020544115</v>
      </c>
      <c r="BJ30" s="222">
        <f t="shared" si="25"/>
        <v>0.24698475301443601</v>
      </c>
      <c r="BL30" s="222">
        <f t="shared" si="25"/>
        <v>0.1333848018371242</v>
      </c>
      <c r="BM30" s="222">
        <f t="shared" si="25"/>
        <v>0.10753371976894888</v>
      </c>
      <c r="BN30" s="222">
        <f t="shared" si="25"/>
        <v>0.17476756395804499</v>
      </c>
      <c r="BO30" s="222">
        <f t="shared" si="25"/>
        <v>0.30719592768313331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14E6-6D98-4E75-8E17-4415BF6FBB8E}">
  <sheetPr>
    <tabColor theme="1"/>
    <pageSetUpPr fitToPage="1"/>
  </sheetPr>
  <dimension ref="B2:H219"/>
  <sheetViews>
    <sheetView showGridLines="0" zoomScale="80" zoomScaleNormal="80" workbookViewId="0">
      <pane xSplit="2" ySplit="4" topLeftCell="C194" activePane="bottomRight" state="frozen"/>
      <selection pane="topRight"/>
      <selection pane="bottomLeft"/>
      <selection pane="bottomRight" activeCell="L146" sqref="L146"/>
    </sheetView>
  </sheetViews>
  <sheetFormatPr defaultColWidth="14.42578125" defaultRowHeight="15" customHeight="1" outlineLevelRow="1" x14ac:dyDescent="0.25"/>
  <cols>
    <col min="1" max="1" width="5.140625" style="226" bestFit="1" customWidth="1"/>
    <col min="2" max="2" width="45.85546875" style="226" customWidth="1"/>
    <col min="3" max="3" width="17.5703125" style="226" hidden="1" customWidth="1"/>
    <col min="4" max="8" width="15.5703125" style="226" customWidth="1"/>
    <col min="9" max="9" width="2.5703125" style="226" customWidth="1"/>
    <col min="10" max="16384" width="14.42578125" style="226"/>
  </cols>
  <sheetData>
    <row r="2" spans="2:8" ht="14.25" customHeight="1" x14ac:dyDescent="0.25">
      <c r="B2" s="176" t="s">
        <v>252</v>
      </c>
      <c r="C2" s="225">
        <v>2020</v>
      </c>
      <c r="D2" s="225">
        <v>2021</v>
      </c>
      <c r="E2" s="225">
        <v>2022</v>
      </c>
      <c r="F2" s="225">
        <v>2023</v>
      </c>
      <c r="G2" s="225">
        <v>2024</v>
      </c>
      <c r="H2" s="225">
        <v>2025</v>
      </c>
    </row>
    <row r="3" spans="2:8" ht="12" hidden="1" outlineLevel="1" x14ac:dyDescent="0.25">
      <c r="B3" s="227"/>
      <c r="C3" s="228"/>
      <c r="D3" s="228"/>
      <c r="E3" s="227"/>
      <c r="F3" s="227"/>
      <c r="G3" s="227"/>
      <c r="H3" s="227"/>
    </row>
    <row r="4" spans="2:8" ht="12" hidden="1" outlineLevel="1" x14ac:dyDescent="0.25">
      <c r="B4" s="227"/>
      <c r="C4" s="228"/>
      <c r="D4" s="228"/>
      <c r="E4" s="227"/>
      <c r="F4" s="227"/>
      <c r="G4" s="227"/>
      <c r="H4" s="227"/>
    </row>
    <row r="5" spans="2:8" ht="14.25" customHeight="1" collapsed="1" x14ac:dyDescent="0.25">
      <c r="B5" s="229" t="s">
        <v>253</v>
      </c>
      <c r="C5" s="230">
        <f t="shared" ref="C5:H5" si="0">SUM(C6:C11)</f>
        <v>0</v>
      </c>
      <c r="D5" s="230">
        <f t="shared" si="0"/>
        <v>3915356.5000237459</v>
      </c>
      <c r="E5" s="230">
        <f t="shared" si="0"/>
        <v>4484152.755870006</v>
      </c>
      <c r="F5" s="230">
        <f t="shared" si="0"/>
        <v>6670122.4222868206</v>
      </c>
      <c r="G5" s="230">
        <f t="shared" si="0"/>
        <v>10690039.764845032</v>
      </c>
      <c r="H5" s="230">
        <f t="shared" si="0"/>
        <v>15250808.091411801</v>
      </c>
    </row>
    <row r="6" spans="2:8" ht="14.25" hidden="1" customHeight="1" outlineLevel="1" x14ac:dyDescent="0.25">
      <c r="B6" s="231" t="s">
        <v>254</v>
      </c>
      <c r="C6" s="232">
        <f>SUM('Cons TrioMobil | Monthly'!C10:N10)</f>
        <v>0</v>
      </c>
      <c r="D6" s="232">
        <f>SUM('Cons TrioMobil | Monthly'!O10:Z10)</f>
        <v>0</v>
      </c>
      <c r="E6" s="232">
        <f>SUM('Cons TrioMobil | Monthly'!AA10:AL10)</f>
        <v>0</v>
      </c>
      <c r="F6" s="232">
        <f>SUM('Cons TrioMobil | Monthly'!AM10:AX10)</f>
        <v>0</v>
      </c>
      <c r="G6" s="232">
        <f>SUM('Cons TrioMobil | Monthly'!AY10:BJ10)</f>
        <v>0</v>
      </c>
      <c r="H6" s="232">
        <f>SUM('Cons TrioMobil | Monthly'!BK10:BW10)</f>
        <v>0</v>
      </c>
    </row>
    <row r="7" spans="2:8" ht="14.25" hidden="1" customHeight="1" outlineLevel="1" x14ac:dyDescent="0.2">
      <c r="B7" s="233" t="s">
        <v>255</v>
      </c>
      <c r="C7" s="232">
        <f>SUM('Cons TrioMobil | Monthly'!C11:N11)</f>
        <v>0</v>
      </c>
      <c r="D7" s="232">
        <f>SUM('Cons TrioMobil | Monthly'!O11:Z11)</f>
        <v>2666579.5820884248</v>
      </c>
      <c r="E7" s="232">
        <f>SUM('Cons TrioMobil | Monthly'!AA11:AL11)</f>
        <v>2602748.9225585293</v>
      </c>
      <c r="F7" s="232">
        <f>SUM('Cons TrioMobil | Monthly'!AM11:AX11)</f>
        <v>3434660.1330261379</v>
      </c>
      <c r="G7" s="232">
        <f>SUM('Cons TrioMobil | Monthly'!AY11:BJ11)</f>
        <v>5574867.8775347155</v>
      </c>
      <c r="H7" s="232">
        <f>SUM('Cons TrioMobil | Monthly'!BK11:BW11)</f>
        <v>8151727.0478388853</v>
      </c>
    </row>
    <row r="8" spans="2:8" ht="14.25" hidden="1" customHeight="1" outlineLevel="1" x14ac:dyDescent="0.2">
      <c r="B8" s="233" t="s">
        <v>256</v>
      </c>
      <c r="C8" s="232">
        <f>SUM('Cons TrioMobil | Monthly'!C12:N12)</f>
        <v>0</v>
      </c>
      <c r="D8" s="232">
        <f>SUM('Cons TrioMobil | Monthly'!O12:Z12)</f>
        <v>835894.15089127899</v>
      </c>
      <c r="E8" s="232">
        <f>SUM('Cons TrioMobil | Monthly'!AA12:AL12)</f>
        <v>1593639.6482374729</v>
      </c>
      <c r="F8" s="232">
        <f>SUM('Cons TrioMobil | Monthly'!AM12:AX12)</f>
        <v>2939108.5160418237</v>
      </c>
      <c r="G8" s="232">
        <f>SUM('Cons TrioMobil | Monthly'!AY12:BJ12)</f>
        <v>4553274.8043644587</v>
      </c>
      <c r="H8" s="232">
        <f>SUM('Cons TrioMobil | Monthly'!BK12:BW12)</f>
        <v>6232038.1306489548</v>
      </c>
    </row>
    <row r="9" spans="2:8" ht="14.25" hidden="1" customHeight="1" outlineLevel="1" x14ac:dyDescent="0.25">
      <c r="B9" s="231" t="s">
        <v>257</v>
      </c>
      <c r="C9" s="232">
        <f>SUM('Cons TrioMobil | Monthly'!C13:N13)</f>
        <v>0</v>
      </c>
      <c r="D9" s="232">
        <f>SUM('Cons TrioMobil | Monthly'!O13:Z13)</f>
        <v>416757.84576832328</v>
      </c>
      <c r="E9" s="232">
        <f>SUM('Cons TrioMobil | Monthly'!AA13:AL13)</f>
        <v>291380.67053036526</v>
      </c>
      <c r="F9" s="232">
        <f>SUM('Cons TrioMobil | Monthly'!AM13:AX13)</f>
        <v>298758.72960061854</v>
      </c>
      <c r="G9" s="232">
        <f>SUM('Cons TrioMobil | Monthly'!AY13:BJ13)</f>
        <v>572384.24005549727</v>
      </c>
      <c r="H9" s="232">
        <f>SUM('Cons TrioMobil | Monthly'!BK13:BW13)</f>
        <v>886150.06405053567</v>
      </c>
    </row>
    <row r="10" spans="2:8" ht="14.25" hidden="1" customHeight="1" outlineLevel="1" x14ac:dyDescent="0.25">
      <c r="B10" s="231" t="s">
        <v>258</v>
      </c>
      <c r="C10" s="232">
        <f>SUM('Cons TrioMobil | Monthly'!C14:N14)</f>
        <v>0</v>
      </c>
      <c r="D10" s="232">
        <f>SUM('Cons TrioMobil | Monthly'!O14:Z14)</f>
        <v>0</v>
      </c>
      <c r="E10" s="232">
        <f>SUM('Cons TrioMobil | Monthly'!AA14:AL14)</f>
        <v>0</v>
      </c>
      <c r="F10" s="232">
        <f>SUM('Cons TrioMobil | Monthly'!AM14:AX14)</f>
        <v>0</v>
      </c>
      <c r="G10" s="232">
        <f>SUM('Cons TrioMobil | Monthly'!AY14:BJ14)</f>
        <v>0</v>
      </c>
      <c r="H10" s="232">
        <f>SUM('Cons TrioMobil | Monthly'!BK14:BW14)</f>
        <v>0</v>
      </c>
    </row>
    <row r="11" spans="2:8" ht="14.25" hidden="1" customHeight="1" outlineLevel="1" x14ac:dyDescent="0.25">
      <c r="B11" s="231" t="s">
        <v>259</v>
      </c>
      <c r="C11" s="232">
        <f>SUM('Cons TrioMobil | Monthly'!C15:N15)</f>
        <v>0</v>
      </c>
      <c r="D11" s="232">
        <f>SUM('Cons TrioMobil | Monthly'!O15:Z15)</f>
        <v>-3875.0787242809311</v>
      </c>
      <c r="E11" s="232">
        <f>SUM('Cons TrioMobil | Monthly'!AA15:AL15)</f>
        <v>-3616.4854563604654</v>
      </c>
      <c r="F11" s="232">
        <f>SUM('Cons TrioMobil | Monthly'!AM15:AX15)</f>
        <v>-2404.956381759504</v>
      </c>
      <c r="G11" s="232">
        <f>SUM('Cons TrioMobil | Monthly'!AY15:BJ15)</f>
        <v>-10487.157109640959</v>
      </c>
      <c r="H11" s="232">
        <f>SUM('Cons TrioMobil | Monthly'!BK15:BW15)</f>
        <v>-19107.151126577013</v>
      </c>
    </row>
    <row r="12" spans="2:8" ht="14.25" customHeight="1" collapsed="1" x14ac:dyDescent="0.25">
      <c r="B12" s="229" t="s">
        <v>260</v>
      </c>
      <c r="C12" s="230">
        <f t="shared" ref="C12:H12" si="1">SUM(C13:C18)</f>
        <v>0</v>
      </c>
      <c r="D12" s="230">
        <f t="shared" si="1"/>
        <v>-1016657.048011604</v>
      </c>
      <c r="E12" s="230">
        <f t="shared" si="1"/>
        <v>-1232653.4464756493</v>
      </c>
      <c r="F12" s="230">
        <f t="shared" si="1"/>
        <v>-1624072.5024916539</v>
      </c>
      <c r="G12" s="230">
        <f t="shared" si="1"/>
        <v>-2357965.6928608976</v>
      </c>
      <c r="H12" s="230">
        <f t="shared" si="1"/>
        <v>-3731304.0191183491</v>
      </c>
    </row>
    <row r="13" spans="2:8" ht="14.25" hidden="1" customHeight="1" outlineLevel="1" x14ac:dyDescent="0.25">
      <c r="B13" s="231" t="s">
        <v>261</v>
      </c>
      <c r="C13" s="232">
        <f>SUM('Cons TrioMobil | Monthly'!C17:N17)</f>
        <v>0</v>
      </c>
      <c r="D13" s="232">
        <f>SUM('Cons TrioMobil | Monthly'!O17:Z17)</f>
        <v>0</v>
      </c>
      <c r="E13" s="232">
        <f>SUM('Cons TrioMobil | Monthly'!AA17:AL17)</f>
        <v>0</v>
      </c>
      <c r="F13" s="232">
        <f>SUM('Cons TrioMobil | Monthly'!AM17:AX17)</f>
        <v>0</v>
      </c>
      <c r="G13" s="232">
        <f>SUM('Cons TrioMobil | Monthly'!AY17:BJ17)</f>
        <v>0</v>
      </c>
      <c r="H13" s="232">
        <f>SUM('Cons TrioMobil | Monthly'!BK17:BW17)</f>
        <v>0</v>
      </c>
    </row>
    <row r="14" spans="2:8" ht="14.25" hidden="1" customHeight="1" outlineLevel="1" x14ac:dyDescent="0.25">
      <c r="B14" s="231" t="s">
        <v>262</v>
      </c>
      <c r="C14" s="232">
        <f>SUM('Cons TrioMobil | Monthly'!C18:N18)</f>
        <v>0</v>
      </c>
      <c r="D14" s="232">
        <f>SUM('Cons TrioMobil | Monthly'!O18:Z18)</f>
        <v>-168876.59684581906</v>
      </c>
      <c r="E14" s="232">
        <f>SUM('Cons TrioMobil | Monthly'!AA18:AL18)</f>
        <v>-217427.55123022731</v>
      </c>
      <c r="F14" s="232">
        <f>SUM('Cons TrioMobil | Monthly'!AM18:AX18)</f>
        <v>-329670.6562973095</v>
      </c>
      <c r="G14" s="232">
        <f>SUM('Cons TrioMobil | Monthly'!AY18:BJ18)</f>
        <v>-387767.04078717477</v>
      </c>
      <c r="H14" s="232">
        <f>SUM('Cons TrioMobil | Monthly'!BK18:BW18)</f>
        <v>-531202.05893536436</v>
      </c>
    </row>
    <row r="15" spans="2:8" ht="14.25" hidden="1" customHeight="1" outlineLevel="1" x14ac:dyDescent="0.25">
      <c r="B15" s="231" t="s">
        <v>263</v>
      </c>
      <c r="C15" s="232">
        <f>SUM('Cons TrioMobil | Monthly'!C19:N19)</f>
        <v>0</v>
      </c>
      <c r="D15" s="232">
        <f>SUM('Cons TrioMobil | Monthly'!O19:Z19)</f>
        <v>-640498.70474839828</v>
      </c>
      <c r="E15" s="232">
        <f>SUM('Cons TrioMobil | Monthly'!AA19:AL19)</f>
        <v>-747046.05019256042</v>
      </c>
      <c r="F15" s="232">
        <f>SUM('Cons TrioMobil | Monthly'!AM19:AX19)</f>
        <v>-1029985.3082037037</v>
      </c>
      <c r="G15" s="232">
        <f>SUM('Cons TrioMobil | Monthly'!AY19:BJ19)</f>
        <v>-1488180.5908547784</v>
      </c>
      <c r="H15" s="232">
        <f>SUM('Cons TrioMobil | Monthly'!BK19:BW19)</f>
        <v>-1924303.6748385159</v>
      </c>
    </row>
    <row r="16" spans="2:8" ht="14.25" hidden="1" customHeight="1" outlineLevel="1" x14ac:dyDescent="0.25">
      <c r="B16" s="231" t="s">
        <v>264</v>
      </c>
      <c r="C16" s="232">
        <f>SUM('Cons TrioMobil | Monthly'!C20:N20)</f>
        <v>0</v>
      </c>
      <c r="D16" s="232">
        <f>SUM('Cons TrioMobil | Monthly'!O20:Z20)</f>
        <v>0</v>
      </c>
      <c r="E16" s="232">
        <f>SUM('Cons TrioMobil | Monthly'!AA20:AL20)</f>
        <v>0</v>
      </c>
      <c r="F16" s="232">
        <f>SUM('Cons TrioMobil | Monthly'!AM20:AX20)</f>
        <v>0</v>
      </c>
      <c r="G16" s="232">
        <f>SUM('Cons TrioMobil | Monthly'!AY20:BJ20)</f>
        <v>0</v>
      </c>
      <c r="H16" s="232">
        <f>SUM('Cons TrioMobil | Monthly'!BK20:BW20)</f>
        <v>0</v>
      </c>
    </row>
    <row r="17" spans="2:8" ht="14.25" hidden="1" customHeight="1" outlineLevel="1" x14ac:dyDescent="0.25">
      <c r="B17" s="231" t="s">
        <v>265</v>
      </c>
      <c r="C17" s="232"/>
      <c r="D17" s="232">
        <f>SUM('Cons TrioMobil | Monthly'!O21:Z21)</f>
        <v>0</v>
      </c>
      <c r="E17" s="232">
        <f>SUM('Cons TrioMobil | Monthly'!AA21:AL21)</f>
        <v>0</v>
      </c>
      <c r="F17" s="232">
        <f>SUM('Cons TrioMobil | Monthly'!AM21:AX21)</f>
        <v>0</v>
      </c>
      <c r="G17" s="232">
        <f>SUM('Cons TrioMobil | Monthly'!AY21:BJ21)</f>
        <v>-27345.227150771967</v>
      </c>
      <c r="H17" s="232">
        <f>SUM('Cons TrioMobil | Monthly'!BK21:BW21)</f>
        <v>-380240.00884361914</v>
      </c>
    </row>
    <row r="18" spans="2:8" ht="14.25" hidden="1" customHeight="1" outlineLevel="1" x14ac:dyDescent="0.25">
      <c r="B18" s="231" t="s">
        <v>266</v>
      </c>
      <c r="C18" s="232">
        <f>SUM('Cons TrioMobil | Monthly'!C22:N22)</f>
        <v>0</v>
      </c>
      <c r="D18" s="232">
        <f>SUM('Cons TrioMobil | Monthly'!O22:Z22)</f>
        <v>-207281.74641738663</v>
      </c>
      <c r="E18" s="232">
        <f>SUM('Cons TrioMobil | Monthly'!AA22:AL22)</f>
        <v>-268179.84505286149</v>
      </c>
      <c r="F18" s="232">
        <f>SUM('Cons TrioMobil | Monthly'!AM22:AX22)</f>
        <v>-264416.53799064056</v>
      </c>
      <c r="G18" s="232">
        <f>SUM('Cons TrioMobil | Monthly'!AY22:BJ22)</f>
        <v>-454672.83406817215</v>
      </c>
      <c r="H18" s="232">
        <f>SUM('Cons TrioMobil | Monthly'!BK22:BW22)</f>
        <v>-895558.27650084975</v>
      </c>
    </row>
    <row r="19" spans="2:8" ht="14.25" customHeight="1" collapsed="1" x14ac:dyDescent="0.25">
      <c r="B19" s="234" t="s">
        <v>31</v>
      </c>
      <c r="C19" s="235">
        <f t="shared" ref="C19:H19" si="2">SUM(C12,C5)</f>
        <v>0</v>
      </c>
      <c r="D19" s="235">
        <f t="shared" si="2"/>
        <v>2898699.4520121422</v>
      </c>
      <c r="E19" s="235">
        <f t="shared" si="2"/>
        <v>3251499.3093943568</v>
      </c>
      <c r="F19" s="235">
        <f t="shared" si="2"/>
        <v>5046049.9197951667</v>
      </c>
      <c r="G19" s="235">
        <f t="shared" si="2"/>
        <v>8332074.0719841346</v>
      </c>
      <c r="H19" s="235">
        <f t="shared" si="2"/>
        <v>11519504.072293453</v>
      </c>
    </row>
    <row r="20" spans="2:8" ht="14.25" customHeight="1" x14ac:dyDescent="0.25">
      <c r="B20" s="236" t="s">
        <v>267</v>
      </c>
      <c r="C20" s="237">
        <f t="shared" ref="C20:H20" si="3">IFERROR(C19/C5,0)</f>
        <v>0</v>
      </c>
      <c r="D20" s="237">
        <f t="shared" si="3"/>
        <v>0.74034112908864413</v>
      </c>
      <c r="E20" s="237">
        <f t="shared" si="3"/>
        <v>0.7251089528870226</v>
      </c>
      <c r="F20" s="237">
        <f t="shared" si="3"/>
        <v>0.75651533814954353</v>
      </c>
      <c r="G20" s="237">
        <f t="shared" si="3"/>
        <v>0.77942404848527902</v>
      </c>
      <c r="H20" s="237">
        <f t="shared" si="3"/>
        <v>0.75533729119445414</v>
      </c>
    </row>
    <row r="21" spans="2:8" ht="6" customHeight="1" x14ac:dyDescent="0.25">
      <c r="B21" s="229"/>
      <c r="C21" s="229"/>
      <c r="D21" s="229"/>
      <c r="E21" s="229"/>
      <c r="F21" s="229"/>
      <c r="G21" s="229"/>
      <c r="H21" s="229"/>
    </row>
    <row r="22" spans="2:8" ht="14.25" customHeight="1" x14ac:dyDescent="0.25">
      <c r="B22" s="229" t="s">
        <v>268</v>
      </c>
      <c r="C22" s="230">
        <f t="shared" ref="C22:H22" si="4">SUM(C23:C36)</f>
        <v>0</v>
      </c>
      <c r="D22" s="230">
        <f t="shared" si="4"/>
        <v>-1847540.6821102907</v>
      </c>
      <c r="E22" s="230">
        <f t="shared" si="4"/>
        <v>-2558312.3112681801</v>
      </c>
      <c r="F22" s="230">
        <f t="shared" si="4"/>
        <v>-4018775.3718696297</v>
      </c>
      <c r="G22" s="230">
        <f t="shared" si="4"/>
        <v>-6062939.078914661</v>
      </c>
      <c r="H22" s="230">
        <f t="shared" si="4"/>
        <v>-8278417.1124315364</v>
      </c>
    </row>
    <row r="23" spans="2:8" ht="14.25" hidden="1" customHeight="1" outlineLevel="1" x14ac:dyDescent="0.25">
      <c r="B23" s="231" t="s">
        <v>269</v>
      </c>
      <c r="C23" s="232">
        <f>SUM('Cons TrioMobil | Monthly'!C27:N27)</f>
        <v>0</v>
      </c>
      <c r="D23" s="232">
        <f>SUM('Cons TrioMobil | Monthly'!O27:Z27)</f>
        <v>-444483.37555611995</v>
      </c>
      <c r="E23" s="232">
        <f>SUM('Cons TrioMobil | Monthly'!AA27:AL27)</f>
        <v>-543363.92010735709</v>
      </c>
      <c r="F23" s="232">
        <f>SUM('Cons TrioMobil | Monthly'!AM27:AX27)</f>
        <v>-785777.60789611423</v>
      </c>
      <c r="G23" s="232">
        <f>SUM('Cons TrioMobil | Monthly'!AY27:BJ27)</f>
        <v>-1199808.6490918999</v>
      </c>
      <c r="H23" s="232">
        <f>SUM('Cons TrioMobil | Monthly'!BK27:BW27)</f>
        <v>-1866002.7132651582</v>
      </c>
    </row>
    <row r="24" spans="2:8" ht="14.25" hidden="1" customHeight="1" outlineLevel="1" x14ac:dyDescent="0.25">
      <c r="B24" s="231" t="s">
        <v>270</v>
      </c>
      <c r="C24" s="232">
        <f>SUM('Cons TrioMobil | Monthly'!C28:N28)</f>
        <v>0</v>
      </c>
      <c r="D24" s="232">
        <f>SUM('Cons TrioMobil | Monthly'!O28:Z28)</f>
        <v>-1020826.8159166458</v>
      </c>
      <c r="E24" s="232">
        <f>SUM('Cons TrioMobil | Monthly'!AA28:AL28)</f>
        <v>-1562008.6394496518</v>
      </c>
      <c r="F24" s="232">
        <f>SUM('Cons TrioMobil | Monthly'!AM28:AX28)</f>
        <v>-2678886.7394890902</v>
      </c>
      <c r="G24" s="232">
        <f>SUM('Cons TrioMobil | Monthly'!AY28:BJ28)</f>
        <v>-3821384.0772604109</v>
      </c>
      <c r="H24" s="232">
        <f>SUM('Cons TrioMobil | Monthly'!BK28:BW28)</f>
        <v>-5081161.0838723527</v>
      </c>
    </row>
    <row r="25" spans="2:8" ht="14.25" hidden="1" customHeight="1" outlineLevel="1" x14ac:dyDescent="0.25">
      <c r="B25" s="231" t="s">
        <v>271</v>
      </c>
      <c r="C25" s="232">
        <f>SUM('Cons TrioMobil | Monthly'!C29:N29)</f>
        <v>0</v>
      </c>
      <c r="D25" s="232">
        <f>SUM('Cons TrioMobil | Monthly'!O29:Z29)</f>
        <v>0</v>
      </c>
      <c r="E25" s="232">
        <f>SUM('Cons TrioMobil | Monthly'!AA29:AL29)</f>
        <v>0</v>
      </c>
      <c r="F25" s="232">
        <f>SUM('Cons TrioMobil | Monthly'!AM29:AX29)</f>
        <v>0</v>
      </c>
      <c r="G25" s="232">
        <f>SUM('Cons TrioMobil | Monthly'!AY29:BJ29)</f>
        <v>0</v>
      </c>
      <c r="H25" s="232">
        <f>SUM('Cons TrioMobil | Monthly'!BK29:BW29)</f>
        <v>0</v>
      </c>
    </row>
    <row r="26" spans="2:8" ht="14.25" hidden="1" customHeight="1" outlineLevel="1" x14ac:dyDescent="0.25">
      <c r="B26" s="231" t="s">
        <v>272</v>
      </c>
      <c r="C26" s="232">
        <f>SUM('Cons TrioMobil | Monthly'!C30:N30)</f>
        <v>0</v>
      </c>
      <c r="D26" s="232">
        <f>SUM('Cons TrioMobil | Monthly'!O30:Z30)</f>
        <v>-4553.986052587481</v>
      </c>
      <c r="E26" s="232">
        <f>SUM('Cons TrioMobil | Monthly'!AA30:AL30)</f>
        <v>-36792.504953570591</v>
      </c>
      <c r="F26" s="232">
        <f>SUM('Cons TrioMobil | Monthly'!AM30:AX30)</f>
        <v>-55383.643154731253</v>
      </c>
      <c r="G26" s="232">
        <f>SUM('Cons TrioMobil | Monthly'!AY30:BJ30)</f>
        <v>-33757.505820614533</v>
      </c>
      <c r="H26" s="232">
        <f>SUM('Cons TrioMobil | Monthly'!BK30:BW30)</f>
        <v>-128579.97981041059</v>
      </c>
    </row>
    <row r="27" spans="2:8" ht="14.25" hidden="1" customHeight="1" outlineLevel="1" x14ac:dyDescent="0.25">
      <c r="B27" s="231" t="s">
        <v>273</v>
      </c>
      <c r="C27" s="232">
        <f>SUM('Cons TrioMobil | Monthly'!C31:N31)</f>
        <v>0</v>
      </c>
      <c r="D27" s="232">
        <f>SUM('Cons TrioMobil | Monthly'!O31:Z31)</f>
        <v>-148457.00448374133</v>
      </c>
      <c r="E27" s="232">
        <f>SUM('Cons TrioMobil | Monthly'!AA31:AL31)</f>
        <v>-105181.14122679377</v>
      </c>
      <c r="F27" s="232">
        <f>SUM('Cons TrioMobil | Monthly'!AM31:AX31)</f>
        <v>-76597.488243317581</v>
      </c>
      <c r="G27" s="232">
        <f>SUM('Cons TrioMobil | Monthly'!AY31:BJ31)</f>
        <v>-342740.04821997718</v>
      </c>
      <c r="H27" s="232">
        <f>SUM('Cons TrioMobil | Monthly'!BK31:BW31)</f>
        <v>-435847.49772832164</v>
      </c>
    </row>
    <row r="28" spans="2:8" ht="14.25" hidden="1" customHeight="1" outlineLevel="1" x14ac:dyDescent="0.25">
      <c r="B28" s="231" t="s">
        <v>274</v>
      </c>
      <c r="C28" s="232">
        <f>SUM('Cons TrioMobil | Monthly'!C32:N32)</f>
        <v>0</v>
      </c>
      <c r="D28" s="232">
        <f>SUM('Cons TrioMobil | Monthly'!O32:Z32)</f>
        <v>-21970.084080598062</v>
      </c>
      <c r="E28" s="232">
        <f>SUM('Cons TrioMobil | Monthly'!AA32:AL32)</f>
        <v>-43090.031088294279</v>
      </c>
      <c r="F28" s="232">
        <f>SUM('Cons TrioMobil | Monthly'!AM32:AX32)</f>
        <v>-89633.126064250639</v>
      </c>
      <c r="G28" s="232">
        <f>SUM('Cons TrioMobil | Monthly'!AY32:BJ32)</f>
        <v>-56324.088071431637</v>
      </c>
      <c r="H28" s="232">
        <f>SUM('Cons TrioMobil | Monthly'!BK32:BW32)</f>
        <v>-31186.055813534604</v>
      </c>
    </row>
    <row r="29" spans="2:8" ht="14.25" hidden="1" customHeight="1" outlineLevel="1" x14ac:dyDescent="0.25">
      <c r="B29" s="231" t="s">
        <v>275</v>
      </c>
      <c r="C29" s="232">
        <f>SUM('Cons TrioMobil | Monthly'!C33:N33)</f>
        <v>0</v>
      </c>
      <c r="D29" s="232">
        <f>SUM('Cons TrioMobil | Monthly'!O33:Z33)</f>
        <v>-43443.680869866097</v>
      </c>
      <c r="E29" s="232">
        <f>SUM('Cons TrioMobil | Monthly'!AA33:AL33)</f>
        <v>-84197.524185349495</v>
      </c>
      <c r="F29" s="232">
        <f>SUM('Cons TrioMobil | Monthly'!AM33:AX33)</f>
        <v>-44375.021409900924</v>
      </c>
      <c r="G29" s="232">
        <f>SUM('Cons TrioMobil | Monthly'!AY33:BJ33)</f>
        <v>-100409.80551002365</v>
      </c>
      <c r="H29" s="232">
        <f>SUM('Cons TrioMobil | Monthly'!BK33:BW33)</f>
        <v>-97656.549169666148</v>
      </c>
    </row>
    <row r="30" spans="2:8" ht="14.25" hidden="1" customHeight="1" outlineLevel="1" x14ac:dyDescent="0.25">
      <c r="B30" s="231" t="s">
        <v>276</v>
      </c>
      <c r="C30" s="232">
        <f>SUM('Cons TrioMobil | Monthly'!C34:N34)</f>
        <v>0</v>
      </c>
      <c r="D30" s="232">
        <f>SUM('Cons TrioMobil | Monthly'!O34:Z34)</f>
        <v>-7854.5993498303988</v>
      </c>
      <c r="E30" s="232">
        <f>SUM('Cons TrioMobil | Monthly'!AA34:AL34)</f>
        <v>-6827.5195824988714</v>
      </c>
      <c r="F30" s="232">
        <f>SUM('Cons TrioMobil | Monthly'!AM34:AX34)</f>
        <v>-8769.8737797470476</v>
      </c>
      <c r="G30" s="232">
        <f>SUM('Cons TrioMobil | Monthly'!AY34:BJ34)</f>
        <v>-20877.722917637428</v>
      </c>
      <c r="H30" s="232">
        <f>SUM('Cons TrioMobil | Monthly'!BK34:BW34)</f>
        <v>-28805.272934407774</v>
      </c>
    </row>
    <row r="31" spans="2:8" ht="14.25" hidden="1" customHeight="1" outlineLevel="1" x14ac:dyDescent="0.25">
      <c r="B31" s="231" t="s">
        <v>277</v>
      </c>
      <c r="C31" s="232">
        <f>SUM('Cons TrioMobil | Monthly'!C35:N35)</f>
        <v>0</v>
      </c>
      <c r="D31" s="232">
        <f>SUM('Cons TrioMobil | Monthly'!O35:Z35)</f>
        <v>-17939.555750232103</v>
      </c>
      <c r="E31" s="232">
        <f>SUM('Cons TrioMobil | Monthly'!AA35:AL35)</f>
        <v>-15647.759116168419</v>
      </c>
      <c r="F31" s="232">
        <f>SUM('Cons TrioMobil | Monthly'!AM35:AX35)</f>
        <v>-20189.936617061216</v>
      </c>
      <c r="G31" s="232">
        <f>SUM('Cons TrioMobil | Monthly'!AY35:BJ35)</f>
        <v>-46943.847599104178</v>
      </c>
      <c r="H31" s="232">
        <f>SUM('Cons TrioMobil | Monthly'!BK35:BW35)</f>
        <v>-78093.215227630528</v>
      </c>
    </row>
    <row r="32" spans="2:8" ht="14.25" hidden="1" customHeight="1" outlineLevel="1" x14ac:dyDescent="0.25">
      <c r="B32" s="231" t="s">
        <v>278</v>
      </c>
      <c r="C32" s="232">
        <f>SUM('Cons TrioMobil | Monthly'!C36:N36)</f>
        <v>0</v>
      </c>
      <c r="D32" s="232">
        <f>SUM('Cons TrioMobil | Monthly'!O36:Z36)</f>
        <v>-7279.9443221283773</v>
      </c>
      <c r="E32" s="232">
        <f>SUM('Cons TrioMobil | Monthly'!AA36:AL36)</f>
        <v>-2531.3359937024866</v>
      </c>
      <c r="F32" s="232">
        <f>SUM('Cons TrioMobil | Monthly'!AM36:AX36)</f>
        <v>-4257.0553341639861</v>
      </c>
      <c r="G32" s="232">
        <f>SUM('Cons TrioMobil | Monthly'!AY36:BJ36)</f>
        <v>-1294.9702329559441</v>
      </c>
      <c r="H32" s="232">
        <f>SUM('Cons TrioMobil | Monthly'!BK36:BW36)</f>
        <v>-6124.0148734514178</v>
      </c>
    </row>
    <row r="33" spans="2:8" ht="14.25" hidden="1" customHeight="1" outlineLevel="1" x14ac:dyDescent="0.25">
      <c r="B33" s="231" t="s">
        <v>279</v>
      </c>
      <c r="C33" s="232">
        <f>SUM('Cons TrioMobil | Monthly'!C37:N37)</f>
        <v>0</v>
      </c>
      <c r="D33" s="232">
        <f>SUM('Cons TrioMobil | Monthly'!O37:Z37)</f>
        <v>-14406.728848319188</v>
      </c>
      <c r="E33" s="232">
        <f>SUM('Cons TrioMobil | Monthly'!AA37:AL37)</f>
        <v>-3131.5425597732969</v>
      </c>
      <c r="F33" s="232">
        <f>SUM('Cons TrioMobil | Monthly'!AM37:AX37)</f>
        <v>-2295.9652516537894</v>
      </c>
      <c r="G33" s="232">
        <f>SUM('Cons TrioMobil | Monthly'!AY37:BJ37)</f>
        <v>-11663.315578717371</v>
      </c>
      <c r="H33" s="232">
        <f>SUM('Cons TrioMobil | Monthly'!BK37:BW37)</f>
        <v>-10322.209348299668</v>
      </c>
    </row>
    <row r="34" spans="2:8" ht="14.25" hidden="1" customHeight="1" outlineLevel="1" x14ac:dyDescent="0.25">
      <c r="B34" s="231" t="s">
        <v>280</v>
      </c>
      <c r="C34" s="232"/>
      <c r="D34" s="232">
        <f>SUM('Cons TrioMobil | Monthly'!O38:Z38)</f>
        <v>0</v>
      </c>
      <c r="E34" s="232">
        <f>SUM('Cons TrioMobil | Monthly'!AA38:AL38)</f>
        <v>0</v>
      </c>
      <c r="F34" s="232">
        <f>SUM('Cons TrioMobil | Monthly'!AM38:AX38)</f>
        <v>-9352.5957504134931</v>
      </c>
      <c r="G34" s="232">
        <f>SUM('Cons TrioMobil | Monthly'!AY38:BJ38)</f>
        <v>-37950.559511539061</v>
      </c>
      <c r="H34" s="232">
        <f>SUM('Cons TrioMobil | Monthly'!BK38:BW38)</f>
        <v>-29678.055317442901</v>
      </c>
    </row>
    <row r="35" spans="2:8" ht="14.25" hidden="1" customHeight="1" outlineLevel="1" x14ac:dyDescent="0.25">
      <c r="B35" s="231" t="s">
        <v>281</v>
      </c>
      <c r="C35" s="232"/>
      <c r="D35" s="232">
        <f>SUM('Cons TrioMobil | Monthly'!O39:Z39)</f>
        <v>-116324.90688022203</v>
      </c>
      <c r="E35" s="232">
        <f>SUM('Cons TrioMobil | Monthly'!AA39:AL39)</f>
        <v>-155540.39300501969</v>
      </c>
      <c r="F35" s="232">
        <f>SUM('Cons TrioMobil | Monthly'!AM39:AX39)</f>
        <v>-242778.57802013523</v>
      </c>
      <c r="G35" s="232">
        <f>SUM('Cons TrioMobil | Monthly'!AY39:BJ39)</f>
        <v>-352274.22518073925</v>
      </c>
      <c r="H35" s="232">
        <f>SUM('Cons TrioMobil | Monthly'!BK39:BW39)</f>
        <v>-180059.0515862132</v>
      </c>
    </row>
    <row r="36" spans="2:8" ht="14.25" hidden="1" customHeight="1" outlineLevel="1" x14ac:dyDescent="0.25">
      <c r="B36" s="231" t="s">
        <v>282</v>
      </c>
      <c r="C36" s="232">
        <f>SUM('Cons TrioMobil | Monthly'!C40:N40)</f>
        <v>0</v>
      </c>
      <c r="D36" s="232">
        <f>SUM('Cons TrioMobil | Monthly'!O40:Z40)</f>
        <v>0</v>
      </c>
      <c r="E36" s="232">
        <f>SUM('Cons TrioMobil | Monthly'!AA40:AL40)</f>
        <v>0</v>
      </c>
      <c r="F36" s="232">
        <f>SUM('Cons TrioMobil | Monthly'!AM40:AX40)</f>
        <v>-477.7408590504142</v>
      </c>
      <c r="G36" s="232">
        <f>SUM('Cons TrioMobil | Monthly'!AY40:BJ40)</f>
        <v>-37510.263919608733</v>
      </c>
      <c r="H36" s="232">
        <f>SUM('Cons TrioMobil | Monthly'!BK40:BW40)</f>
        <v>-304901.41348464665</v>
      </c>
    </row>
    <row r="37" spans="2:8" ht="14.25" customHeight="1" collapsed="1" x14ac:dyDescent="0.25">
      <c r="B37" s="229" t="s">
        <v>283</v>
      </c>
      <c r="C37" s="230">
        <f t="shared" ref="C37:H37" si="5">SUM(C38:C40)</f>
        <v>0</v>
      </c>
      <c r="D37" s="230">
        <f t="shared" si="5"/>
        <v>-109944.6293767328</v>
      </c>
      <c r="E37" s="230">
        <f t="shared" si="5"/>
        <v>-109201.28451041703</v>
      </c>
      <c r="F37" s="230">
        <f t="shared" si="5"/>
        <v>-149066.22109839314</v>
      </c>
      <c r="G37" s="230">
        <f t="shared" si="5"/>
        <v>-215482.77595474245</v>
      </c>
      <c r="H37" s="230">
        <f t="shared" si="5"/>
        <v>-311666.71560884983</v>
      </c>
    </row>
    <row r="38" spans="2:8" ht="14.25" hidden="1" customHeight="1" outlineLevel="1" x14ac:dyDescent="0.25">
      <c r="B38" s="231" t="s">
        <v>284</v>
      </c>
      <c r="C38" s="232">
        <f>SUM('Cons TrioMobil | Monthly'!C42:N42)</f>
        <v>0</v>
      </c>
      <c r="D38" s="232">
        <f>SUM('Cons TrioMobil | Monthly'!O42:Z42)</f>
        <v>-21390.583559622908</v>
      </c>
      <c r="E38" s="232">
        <f>SUM('Cons TrioMobil | Monthly'!AA42:AL42)</f>
        <v>-14850.065217415153</v>
      </c>
      <c r="F38" s="232">
        <f>SUM('Cons TrioMobil | Monthly'!AM42:AX42)</f>
        <v>-21945.47192335844</v>
      </c>
      <c r="G38" s="232">
        <f>SUM('Cons TrioMobil | Monthly'!AY42:BJ42)</f>
        <v>-33005.398067928829</v>
      </c>
      <c r="H38" s="232">
        <f>SUM('Cons TrioMobil | Monthly'!BK42:BW42)</f>
        <v>-35415.325724526207</v>
      </c>
    </row>
    <row r="39" spans="2:8" ht="14.25" hidden="1" customHeight="1" outlineLevel="1" x14ac:dyDescent="0.25">
      <c r="B39" s="231" t="s">
        <v>285</v>
      </c>
      <c r="C39" s="232"/>
      <c r="D39" s="232">
        <f>SUM('Cons TrioMobil | Monthly'!O43:Z43)</f>
        <v>-83823.811418402489</v>
      </c>
      <c r="E39" s="232">
        <f>SUM('Cons TrioMobil | Monthly'!AA43:AL43)</f>
        <v>-87127.449522496434</v>
      </c>
      <c r="F39" s="232">
        <f>SUM('Cons TrioMobil | Monthly'!AM43:AX43)</f>
        <v>-119007.09773825369</v>
      </c>
      <c r="G39" s="232">
        <f>SUM('Cons TrioMobil | Monthly'!AY43:BJ43)</f>
        <v>-175154.20895206812</v>
      </c>
      <c r="H39" s="232">
        <f>SUM('Cons TrioMobil | Monthly'!BK43:BW43)</f>
        <v>-264338.02739108494</v>
      </c>
    </row>
    <row r="40" spans="2:8" ht="14.25" hidden="1" customHeight="1" outlineLevel="1" x14ac:dyDescent="0.25">
      <c r="B40" s="231" t="s">
        <v>286</v>
      </c>
      <c r="C40" s="232">
        <f>SUM('Cons TrioMobil | Monthly'!C44:N44)</f>
        <v>0</v>
      </c>
      <c r="D40" s="232">
        <f>SUM('Cons TrioMobil | Monthly'!O44:Z44)</f>
        <v>-4730.2343987073955</v>
      </c>
      <c r="E40" s="232">
        <f>SUM('Cons TrioMobil | Monthly'!AA44:AL44)</f>
        <v>-7223.7697705054416</v>
      </c>
      <c r="F40" s="232">
        <f>SUM('Cons TrioMobil | Monthly'!AM44:AX44)</f>
        <v>-8113.6514367810032</v>
      </c>
      <c r="G40" s="232">
        <f>SUM('Cons TrioMobil | Monthly'!AY44:BJ44)</f>
        <v>-7323.1689347455158</v>
      </c>
      <c r="H40" s="232">
        <f>SUM('Cons TrioMobil | Monthly'!BK44:BW44)</f>
        <v>-11913.362493238685</v>
      </c>
    </row>
    <row r="41" spans="2:8" ht="14.25" customHeight="1" collapsed="1" x14ac:dyDescent="0.25">
      <c r="B41" s="229" t="s">
        <v>287</v>
      </c>
      <c r="C41" s="230" t="e">
        <f t="shared" ref="C41:H41" si="6">SUM(C42:C43)</f>
        <v>#REF!</v>
      </c>
      <c r="D41" s="230">
        <f t="shared" si="6"/>
        <v>-76467.007437994529</v>
      </c>
      <c r="E41" s="230">
        <f t="shared" si="6"/>
        <v>-55336.909868633309</v>
      </c>
      <c r="F41" s="230">
        <f t="shared" si="6"/>
        <v>-104758.97408229149</v>
      </c>
      <c r="G41" s="230">
        <f t="shared" si="6"/>
        <v>-161462.62952728727</v>
      </c>
      <c r="H41" s="230">
        <f t="shared" si="6"/>
        <v>-286943.24341756199</v>
      </c>
    </row>
    <row r="42" spans="2:8" ht="14.25" hidden="1" customHeight="1" outlineLevel="1" x14ac:dyDescent="0.25">
      <c r="B42" s="231" t="s">
        <v>288</v>
      </c>
      <c r="C42" s="232">
        <f>SUM('Cons TrioMobil | Monthly'!C46:N46)</f>
        <v>0</v>
      </c>
      <c r="D42" s="232">
        <f>SUM('Cons TrioMobil | Monthly'!O46:Z46)</f>
        <v>0</v>
      </c>
      <c r="E42" s="232">
        <f>SUM('Cons TrioMobil | Monthly'!AA46:AL46)</f>
        <v>-1200</v>
      </c>
      <c r="F42" s="232">
        <f>SUM('Cons TrioMobil | Monthly'!AM46:AX46)</f>
        <v>-1462.9670665022711</v>
      </c>
      <c r="G42" s="232">
        <f>SUM('Cons TrioMobil | Monthly'!AY46:BJ46)</f>
        <v>-16547.196636341512</v>
      </c>
      <c r="H42" s="232">
        <f>SUM('Cons TrioMobil | Monthly'!BK46:BW46)</f>
        <v>-16552.091915749483</v>
      </c>
    </row>
    <row r="43" spans="2:8" ht="14.25" hidden="1" customHeight="1" outlineLevel="1" x14ac:dyDescent="0.25">
      <c r="B43" s="231" t="s">
        <v>289</v>
      </c>
      <c r="C43" s="232" t="e">
        <f>SUM('Cons TrioMobil | Monthly'!C47:N47)</f>
        <v>#REF!</v>
      </c>
      <c r="D43" s="232">
        <f>SUM('Cons TrioMobil | Monthly'!O47:Z47)</f>
        <v>-76467.007437994529</v>
      </c>
      <c r="E43" s="232">
        <f>SUM('Cons TrioMobil | Monthly'!AA47:AL47)</f>
        <v>-54136.909868633309</v>
      </c>
      <c r="F43" s="232">
        <f>SUM('Cons TrioMobil | Monthly'!AM47:AX47)</f>
        <v>-103296.00701578922</v>
      </c>
      <c r="G43" s="232">
        <f>SUM('Cons TrioMobil | Monthly'!AY47:BJ47)</f>
        <v>-144915.43289094575</v>
      </c>
      <c r="H43" s="232">
        <f>SUM('Cons TrioMobil | Monthly'!BK47:BW47)</f>
        <v>-270391.15150181251</v>
      </c>
    </row>
    <row r="44" spans="2:8" ht="14.25" customHeight="1" collapsed="1" x14ac:dyDescent="0.25">
      <c r="B44" s="229" t="s">
        <v>290</v>
      </c>
      <c r="C44" s="230">
        <f t="shared" ref="C44:H44" si="7">SUM(C45:C55)</f>
        <v>0</v>
      </c>
      <c r="D44" s="230">
        <f t="shared" si="7"/>
        <v>-392928.46936962113</v>
      </c>
      <c r="E44" s="230">
        <f t="shared" si="7"/>
        <v>-1091372.8431955907</v>
      </c>
      <c r="F44" s="230">
        <f t="shared" si="7"/>
        <v>-1649900.1049233037</v>
      </c>
      <c r="G44" s="230">
        <f t="shared" si="7"/>
        <v>-2669763.013557896</v>
      </c>
      <c r="H44" s="230">
        <f t="shared" si="7"/>
        <v>-2133596.8577060332</v>
      </c>
    </row>
    <row r="45" spans="2:8" ht="14.25" hidden="1" customHeight="1" outlineLevel="1" x14ac:dyDescent="0.25">
      <c r="B45" s="231" t="s">
        <v>291</v>
      </c>
      <c r="C45" s="232">
        <f>SUM('Cons TrioMobil | Monthly'!C49:N49)</f>
        <v>0</v>
      </c>
      <c r="D45" s="232">
        <f>SUM('Cons TrioMobil | Monthly'!O49:Z49)</f>
        <v>0</v>
      </c>
      <c r="E45" s="232">
        <f>SUM('Cons TrioMobil | Monthly'!AA49:AL49)</f>
        <v>0</v>
      </c>
      <c r="F45" s="232">
        <f>SUM('Cons TrioMobil | Monthly'!AM49:AX49)</f>
        <v>0</v>
      </c>
      <c r="G45" s="232">
        <f>SUM('Cons TrioMobil | Monthly'!AY49:BJ49)</f>
        <v>0</v>
      </c>
      <c r="H45" s="232">
        <f>SUM('Cons TrioMobil | Monthly'!BK49:BW49)</f>
        <v>0</v>
      </c>
    </row>
    <row r="46" spans="2:8" ht="14.25" hidden="1" customHeight="1" outlineLevel="1" x14ac:dyDescent="0.2">
      <c r="B46" s="233" t="s">
        <v>292</v>
      </c>
      <c r="C46" s="232">
        <f>SUM('Cons TrioMobil | Monthly'!C50:N50)</f>
        <v>0</v>
      </c>
      <c r="D46" s="232">
        <f>SUM('Cons TrioMobil | Monthly'!O50:Z50)</f>
        <v>-274435.43053426454</v>
      </c>
      <c r="E46" s="232">
        <f>SUM('Cons TrioMobil | Monthly'!AA50:AL50)</f>
        <v>-692488.24307885161</v>
      </c>
      <c r="F46" s="232">
        <f>SUM('Cons TrioMobil | Monthly'!AM50:AX50)</f>
        <v>-1309918.8230867269</v>
      </c>
      <c r="G46" s="232">
        <f>SUM('Cons TrioMobil | Monthly'!AY50:BJ50)</f>
        <v>-2087825.7120245888</v>
      </c>
      <c r="H46" s="232">
        <f>SUM('Cons TrioMobil | Monthly'!BK50:BW50)</f>
        <v>-1366657.617719973</v>
      </c>
    </row>
    <row r="47" spans="2:8" ht="14.25" hidden="1" customHeight="1" outlineLevel="1" x14ac:dyDescent="0.2">
      <c r="B47" s="233" t="s">
        <v>293</v>
      </c>
      <c r="C47" s="232">
        <f>SUM('Cons TrioMobil | Monthly'!C51:N51)</f>
        <v>0</v>
      </c>
      <c r="D47" s="232">
        <f>SUM('Cons TrioMobil | Monthly'!O51:Z51)</f>
        <v>-7277.7506436468284</v>
      </c>
      <c r="E47" s="232">
        <f>SUM('Cons TrioMobil | Monthly'!AA51:AL51)</f>
        <v>-88851.113673485088</v>
      </c>
      <c r="F47" s="232">
        <f>SUM('Cons TrioMobil | Monthly'!AM51:AX51)</f>
        <v>-66352.61362480816</v>
      </c>
      <c r="G47" s="232">
        <f>SUM('Cons TrioMobil | Monthly'!AY51:BJ51)</f>
        <v>-142553.29427429615</v>
      </c>
      <c r="H47" s="232">
        <f>SUM('Cons TrioMobil | Monthly'!BK51:BW51)</f>
        <v>-182834.45858766302</v>
      </c>
    </row>
    <row r="48" spans="2:8" ht="14.25" hidden="1" customHeight="1" outlineLevel="1" x14ac:dyDescent="0.25">
      <c r="B48" s="231" t="s">
        <v>294</v>
      </c>
      <c r="C48" s="232">
        <f>SUM('Cons TrioMobil | Monthly'!C52:N52)</f>
        <v>0</v>
      </c>
      <c r="D48" s="232">
        <f>SUM('Cons TrioMobil | Monthly'!O52:Z52)</f>
        <v>0</v>
      </c>
      <c r="E48" s="232">
        <f>SUM('Cons TrioMobil | Monthly'!AA52:AL52)</f>
        <v>-48621.02465245872</v>
      </c>
      <c r="F48" s="232">
        <f>SUM('Cons TrioMobil | Monthly'!AM52:AX52)</f>
        <v>-46090.499406946459</v>
      </c>
      <c r="G48" s="232">
        <f>SUM('Cons TrioMobil | Monthly'!AY52:BJ52)</f>
        <v>-127988.32886130159</v>
      </c>
      <c r="H48" s="232">
        <f>SUM('Cons TrioMobil | Monthly'!BK52:BW52)</f>
        <v>-66966.838557633018</v>
      </c>
    </row>
    <row r="49" spans="2:8" ht="14.25" hidden="1" customHeight="1" outlineLevel="1" x14ac:dyDescent="0.25">
      <c r="B49" s="231" t="s">
        <v>295</v>
      </c>
      <c r="C49" s="232">
        <f>SUM('Cons TrioMobil | Monthly'!C53:N53)</f>
        <v>0</v>
      </c>
      <c r="D49" s="232">
        <f>SUM('Cons TrioMobil | Monthly'!O53:Z53)</f>
        <v>0</v>
      </c>
      <c r="E49" s="232">
        <f>SUM('Cons TrioMobil | Monthly'!AA53:AL53)</f>
        <v>0</v>
      </c>
      <c r="F49" s="232">
        <f>SUM('Cons TrioMobil | Monthly'!AM53:AX53)</f>
        <v>0</v>
      </c>
      <c r="G49" s="232">
        <f>SUM('Cons TrioMobil | Monthly'!AY53:BJ53)</f>
        <v>-4968.9257728180492</v>
      </c>
      <c r="H49" s="232">
        <f>SUM('Cons TrioMobil | Monthly'!BK53:BW53)</f>
        <v>-102449.53894351699</v>
      </c>
    </row>
    <row r="50" spans="2:8" ht="14.25" hidden="1" customHeight="1" outlineLevel="1" x14ac:dyDescent="0.25">
      <c r="B50" s="231" t="s">
        <v>296</v>
      </c>
      <c r="C50" s="232">
        <f>SUM('Cons TrioMobil | Monthly'!C54:N54)</f>
        <v>0</v>
      </c>
      <c r="D50" s="232">
        <f>SUM('Cons TrioMobil | Monthly'!O54:Z54)</f>
        <v>0</v>
      </c>
      <c r="E50" s="232">
        <f>SUM('Cons TrioMobil | Monthly'!AA54:AL54)</f>
        <v>0</v>
      </c>
      <c r="F50" s="232">
        <f>SUM('Cons TrioMobil | Monthly'!AM54:AX54)</f>
        <v>-1042.0689161387688</v>
      </c>
      <c r="G50" s="232">
        <f>SUM('Cons TrioMobil | Monthly'!AY54:BJ54)</f>
        <v>-1023.6062200523564</v>
      </c>
      <c r="H50" s="232">
        <f>SUM('Cons TrioMobil | Monthly'!BK54:BW54)</f>
        <v>-4138.0861740493938</v>
      </c>
    </row>
    <row r="51" spans="2:8" ht="14.25" hidden="1" customHeight="1" outlineLevel="1" x14ac:dyDescent="0.25">
      <c r="B51" s="231" t="s">
        <v>297</v>
      </c>
      <c r="C51" s="232"/>
      <c r="D51" s="232">
        <f>SUM('Cons TrioMobil | Monthly'!O55:Z55)</f>
        <v>0</v>
      </c>
      <c r="E51" s="232">
        <f>SUM('Cons TrioMobil | Monthly'!AA55:AL55)</f>
        <v>-4020.9253367634965</v>
      </c>
      <c r="F51" s="232">
        <f>SUM('Cons TrioMobil | Monthly'!AM55:AX55)</f>
        <v>-4875.724321958045</v>
      </c>
      <c r="G51" s="232">
        <f>SUM('Cons TrioMobil | Monthly'!AY55:BJ55)</f>
        <v>-2396.8241228875522</v>
      </c>
      <c r="H51" s="232">
        <f>SUM('Cons TrioMobil | Monthly'!BK55:BW55)</f>
        <v>-23992.817346226235</v>
      </c>
    </row>
    <row r="52" spans="2:8" ht="14.25" hidden="1" customHeight="1" outlineLevel="1" x14ac:dyDescent="0.25">
      <c r="B52" s="231" t="s">
        <v>298</v>
      </c>
      <c r="C52" s="232"/>
      <c r="D52" s="232">
        <f>SUM('Cons TrioMobil | Monthly'!O56:Z56)</f>
        <v>-28935.583861018655</v>
      </c>
      <c r="E52" s="232">
        <f>SUM('Cons TrioMobil | Monthly'!AA56:AL56)</f>
        <v>-123905.03822887431</v>
      </c>
      <c r="F52" s="232">
        <f>SUM('Cons TrioMobil | Monthly'!AM56:AX56)</f>
        <v>-121558.98545768051</v>
      </c>
      <c r="G52" s="232">
        <f>SUM('Cons TrioMobil | Monthly'!AY56:BJ56)</f>
        <v>-248094.50903477543</v>
      </c>
      <c r="H52" s="232">
        <f>SUM('Cons TrioMobil | Monthly'!BK56:BW56)</f>
        <v>-247456.07755754955</v>
      </c>
    </row>
    <row r="53" spans="2:8" ht="14.25" hidden="1" customHeight="1" outlineLevel="1" x14ac:dyDescent="0.2">
      <c r="B53" s="233" t="s">
        <v>299</v>
      </c>
      <c r="C53" s="232"/>
      <c r="D53" s="232">
        <f>SUM('Cons TrioMobil | Monthly'!O57:Z57)</f>
        <v>0</v>
      </c>
      <c r="E53" s="232">
        <f>SUM('Cons TrioMobil | Monthly'!AA57:AL57)</f>
        <v>0</v>
      </c>
      <c r="F53" s="232">
        <f>SUM('Cons TrioMobil | Monthly'!AM57:AX57)</f>
        <v>0</v>
      </c>
      <c r="G53" s="232">
        <f>SUM('Cons TrioMobil | Monthly'!AY57:BJ57)</f>
        <v>0</v>
      </c>
      <c r="H53" s="232">
        <f>SUM('Cons TrioMobil | Monthly'!BK57:BW57)</f>
        <v>-9581.5380075411504</v>
      </c>
    </row>
    <row r="54" spans="2:8" ht="14.25" hidden="1" customHeight="1" outlineLevel="1" x14ac:dyDescent="0.2">
      <c r="B54" s="233" t="s">
        <v>300</v>
      </c>
      <c r="C54" s="232"/>
      <c r="D54" s="232">
        <f>SUM('Cons TrioMobil | Monthly'!O58:Z58)</f>
        <v>0</v>
      </c>
      <c r="E54" s="232">
        <f>SUM('Cons TrioMobil | Monthly'!AA58:AL58)</f>
        <v>0</v>
      </c>
      <c r="F54" s="232">
        <f>SUM('Cons TrioMobil | Monthly'!AM58:AX58)</f>
        <v>0</v>
      </c>
      <c r="G54" s="232">
        <f>SUM('Cons TrioMobil | Monthly'!AY58:BJ58)</f>
        <v>0</v>
      </c>
      <c r="H54" s="232">
        <f>SUM('Cons TrioMobil | Monthly'!BK58:BW58)</f>
        <v>-96523.634094829904</v>
      </c>
    </row>
    <row r="55" spans="2:8" ht="14.25" hidden="1" customHeight="1" outlineLevel="1" x14ac:dyDescent="0.25">
      <c r="B55" s="231" t="s">
        <v>301</v>
      </c>
      <c r="C55" s="232">
        <f>SUM('Cons TrioMobil | Monthly'!C59:N59)</f>
        <v>0</v>
      </c>
      <c r="D55" s="232">
        <f>SUM('Cons TrioMobil | Monthly'!O59:Z59)</f>
        <v>-82279.704330691136</v>
      </c>
      <c r="E55" s="232">
        <f>SUM('Cons TrioMobil | Monthly'!AA59:AL59)</f>
        <v>-133486.49822515744</v>
      </c>
      <c r="F55" s="232">
        <f>SUM('Cons TrioMobil | Monthly'!AM59:AX59)</f>
        <v>-100061.39010904492</v>
      </c>
      <c r="G55" s="232">
        <f>SUM('Cons TrioMobil | Monthly'!AY59:BJ59)</f>
        <v>-54911.813247176084</v>
      </c>
      <c r="H55" s="232">
        <f>SUM('Cons TrioMobil | Monthly'!BK59:BW59)</f>
        <v>-32996.250717050934</v>
      </c>
    </row>
    <row r="56" spans="2:8" ht="14.25" customHeight="1" collapsed="1" x14ac:dyDescent="0.25">
      <c r="B56" s="229" t="s">
        <v>302</v>
      </c>
      <c r="C56" s="230">
        <f t="shared" ref="C56:H56" si="8">SUM(C57:C59)</f>
        <v>0</v>
      </c>
      <c r="D56" s="230">
        <f t="shared" si="8"/>
        <v>-134091.64293365445</v>
      </c>
      <c r="E56" s="230">
        <f t="shared" si="8"/>
        <v>-100838.99841785571</v>
      </c>
      <c r="F56" s="230">
        <f t="shared" si="8"/>
        <v>-212611.82111706532</v>
      </c>
      <c r="G56" s="230">
        <f t="shared" si="8"/>
        <v>-346098.66949613357</v>
      </c>
      <c r="H56" s="230">
        <f t="shared" si="8"/>
        <v>-855165.32284073171</v>
      </c>
    </row>
    <row r="57" spans="2:8" ht="14.25" hidden="1" customHeight="1" outlineLevel="1" x14ac:dyDescent="0.25">
      <c r="B57" s="231" t="s">
        <v>303</v>
      </c>
      <c r="C57" s="232">
        <f>SUM('Cons TrioMobil | Monthly'!C61:N61)</f>
        <v>0</v>
      </c>
      <c r="D57" s="232">
        <f>SUM('Cons TrioMobil | Monthly'!O61:Z61)</f>
        <v>-30853.693335384087</v>
      </c>
      <c r="E57" s="232">
        <f>SUM('Cons TrioMobil | Monthly'!AA61:AL61)</f>
        <v>-59169.858300533859</v>
      </c>
      <c r="F57" s="232">
        <f>SUM('Cons TrioMobil | Monthly'!AM61:AX61)</f>
        <v>-126248.45436633672</v>
      </c>
      <c r="G57" s="232">
        <f>SUM('Cons TrioMobil | Monthly'!AY61:BJ61)</f>
        <v>-241886.54381903278</v>
      </c>
      <c r="H57" s="232">
        <f>SUM('Cons TrioMobil | Monthly'!BK61:BW61)</f>
        <v>-762749.6596867512</v>
      </c>
    </row>
    <row r="58" spans="2:8" ht="14.25" hidden="1" customHeight="1" outlineLevel="1" x14ac:dyDescent="0.25">
      <c r="B58" s="231" t="s">
        <v>304</v>
      </c>
      <c r="C58" s="232">
        <f>SUM('Cons TrioMobil | Monthly'!C62:N62)</f>
        <v>0</v>
      </c>
      <c r="D58" s="232">
        <f>SUM('Cons TrioMobil | Monthly'!O62:Z62)</f>
        <v>-76863.941607768051</v>
      </c>
      <c r="E58" s="232">
        <f>SUM('Cons TrioMobil | Monthly'!AA62:AL62)</f>
        <v>-18080.493421587533</v>
      </c>
      <c r="F58" s="232">
        <f>SUM('Cons TrioMobil | Monthly'!AM62:AX62)</f>
        <v>-21765.170041647132</v>
      </c>
      <c r="G58" s="232">
        <f>SUM('Cons TrioMobil | Monthly'!AY62:BJ62)</f>
        <v>-28086.598998242614</v>
      </c>
      <c r="H58" s="232">
        <f>SUM('Cons TrioMobil | Monthly'!BK62:BW62)</f>
        <v>-26715.625376187112</v>
      </c>
    </row>
    <row r="59" spans="2:8" ht="14.25" hidden="1" customHeight="1" outlineLevel="1" x14ac:dyDescent="0.25">
      <c r="B59" s="231" t="s">
        <v>305</v>
      </c>
      <c r="C59" s="232">
        <f>SUM('Cons TrioMobil | Monthly'!C63:N63)</f>
        <v>0</v>
      </c>
      <c r="D59" s="232">
        <f>SUM('Cons TrioMobil | Monthly'!O63:Z63)</f>
        <v>-26374.007990502323</v>
      </c>
      <c r="E59" s="232">
        <f>SUM('Cons TrioMobil | Monthly'!AA63:AL63)</f>
        <v>-23588.646695734329</v>
      </c>
      <c r="F59" s="232">
        <f>SUM('Cons TrioMobil | Monthly'!AM63:AX63)</f>
        <v>-64598.196709081465</v>
      </c>
      <c r="G59" s="232">
        <f>SUM('Cons TrioMobil | Monthly'!AY63:BJ63)</f>
        <v>-76125.526678858179</v>
      </c>
      <c r="H59" s="232">
        <f>SUM('Cons TrioMobil | Monthly'!BK63:BW63)</f>
        <v>-65700.037777793361</v>
      </c>
    </row>
    <row r="60" spans="2:8" ht="14.25" customHeight="1" collapsed="1" x14ac:dyDescent="0.25">
      <c r="B60" s="229" t="s">
        <v>306</v>
      </c>
      <c r="C60" s="230">
        <f t="shared" ref="C60:H60" si="9">SUM(C61:C67)</f>
        <v>0</v>
      </c>
      <c r="D60" s="230">
        <f t="shared" si="9"/>
        <v>-28041.108613842276</v>
      </c>
      <c r="E60" s="230">
        <f t="shared" si="9"/>
        <v>-160359.80899757799</v>
      </c>
      <c r="F60" s="230">
        <f t="shared" si="9"/>
        <v>-369845.54009542521</v>
      </c>
      <c r="G60" s="230">
        <f t="shared" si="9"/>
        <v>-550708.91648779914</v>
      </c>
      <c r="H60" s="230">
        <f t="shared" si="9"/>
        <v>-971109.99895344349</v>
      </c>
    </row>
    <row r="61" spans="2:8" ht="14.25" hidden="1" customHeight="1" outlineLevel="1" x14ac:dyDescent="0.25">
      <c r="B61" s="231" t="s">
        <v>307</v>
      </c>
      <c r="C61" s="232">
        <f>SUM('Cons TrioMobil | Monthly'!C65:N65)</f>
        <v>0</v>
      </c>
      <c r="D61" s="232">
        <f>SUM('Cons TrioMobil | Monthly'!O65:Z65)</f>
        <v>0</v>
      </c>
      <c r="E61" s="232">
        <f>SUM('Cons TrioMobil | Monthly'!AA65:AL65)</f>
        <v>0</v>
      </c>
      <c r="F61" s="232">
        <f>SUM('Cons TrioMobil | Monthly'!AM65:AX65)</f>
        <v>-388.0219947578907</v>
      </c>
      <c r="G61" s="232">
        <f>SUM('Cons TrioMobil | Monthly'!AY65:BJ65)</f>
        <v>-7.8077863648207018</v>
      </c>
      <c r="H61" s="232">
        <f>SUM('Cons TrioMobil | Monthly'!BK65:BW65)</f>
        <v>-1042.4483052906057</v>
      </c>
    </row>
    <row r="62" spans="2:8" ht="14.25" hidden="1" customHeight="1" outlineLevel="1" x14ac:dyDescent="0.25">
      <c r="B62" s="231" t="s">
        <v>308</v>
      </c>
      <c r="C62" s="232">
        <f>SUM('Cons TrioMobil | Monthly'!C66:N66)</f>
        <v>0</v>
      </c>
      <c r="D62" s="232">
        <f>SUM('Cons TrioMobil | Monthly'!O66:Z66)</f>
        <v>-21250.468462926219</v>
      </c>
      <c r="E62" s="232">
        <f>SUM('Cons TrioMobil | Monthly'!AA66:AL66)</f>
        <v>-146088.54287664819</v>
      </c>
      <c r="F62" s="232">
        <f>SUM('Cons TrioMobil | Monthly'!AM66:AX66)</f>
        <v>-340442.68635511771</v>
      </c>
      <c r="G62" s="232">
        <f>SUM('Cons TrioMobil | Monthly'!AY66:BJ66)</f>
        <v>-379391.1245901488</v>
      </c>
      <c r="H62" s="232">
        <f>SUM('Cons TrioMobil | Monthly'!BK66:BW66)</f>
        <v>-611231.13786705607</v>
      </c>
    </row>
    <row r="63" spans="2:8" ht="14.25" hidden="1" customHeight="1" outlineLevel="1" x14ac:dyDescent="0.25">
      <c r="B63" s="231" t="s">
        <v>309</v>
      </c>
      <c r="C63" s="232"/>
      <c r="D63" s="232">
        <f>SUM('Cons TrioMobil | Monthly'!O67:Z67)</f>
        <v>-571.53966862839832</v>
      </c>
      <c r="E63" s="232">
        <f>SUM('Cons TrioMobil | Monthly'!AA67:AL67)</f>
        <v>-431.74362345114827</v>
      </c>
      <c r="F63" s="232">
        <f>SUM('Cons TrioMobil | Monthly'!AM67:AX67)</f>
        <v>-26.691075125190913</v>
      </c>
      <c r="G63" s="232">
        <f>SUM('Cons TrioMobil | Monthly'!AY67:BJ67)</f>
        <v>-2362.6444688877996</v>
      </c>
      <c r="H63" s="232">
        <f>SUM('Cons TrioMobil | Monthly'!BK67:BW67)</f>
        <v>-19183.735890260308</v>
      </c>
    </row>
    <row r="64" spans="2:8" ht="14.25" hidden="1" customHeight="1" outlineLevel="1" x14ac:dyDescent="0.25">
      <c r="B64" s="231" t="s">
        <v>310</v>
      </c>
      <c r="C64" s="232"/>
      <c r="D64" s="232">
        <f>SUM('Cons TrioMobil | Monthly'!O68:Z68)</f>
        <v>0</v>
      </c>
      <c r="E64" s="232">
        <f>SUM('Cons TrioMobil | Monthly'!AA68:AL68)</f>
        <v>0</v>
      </c>
      <c r="F64" s="232">
        <f>SUM('Cons TrioMobil | Monthly'!AM68:AX68)</f>
        <v>0</v>
      </c>
      <c r="G64" s="232">
        <f>SUM('Cons TrioMobil | Monthly'!AY68:BJ68)</f>
        <v>-579.99358221390071</v>
      </c>
      <c r="H64" s="232">
        <f>SUM('Cons TrioMobil | Monthly'!BK68:BW68)</f>
        <v>-101.33232757257426</v>
      </c>
    </row>
    <row r="65" spans="2:8" ht="14.25" hidden="1" customHeight="1" outlineLevel="1" x14ac:dyDescent="0.25">
      <c r="B65" s="231" t="s">
        <v>311</v>
      </c>
      <c r="C65" s="232"/>
      <c r="D65" s="232">
        <f>SUM('Cons TrioMobil | Monthly'!O69:Z69)</f>
        <v>0</v>
      </c>
      <c r="E65" s="232">
        <f>SUM('Cons TrioMobil | Monthly'!AA69:AL69)</f>
        <v>0</v>
      </c>
      <c r="F65" s="232">
        <f>SUM('Cons TrioMobil | Monthly'!AM69:AX69)</f>
        <v>0</v>
      </c>
      <c r="G65" s="232">
        <f>SUM('Cons TrioMobil | Monthly'!AY69:BJ69)</f>
        <v>-112621.83569542182</v>
      </c>
      <c r="H65" s="232">
        <f>SUM('Cons TrioMobil | Monthly'!BK69:BW69)</f>
        <v>-273300.00742075534</v>
      </c>
    </row>
    <row r="66" spans="2:8" ht="14.25" hidden="1" customHeight="1" outlineLevel="1" x14ac:dyDescent="0.25">
      <c r="B66" s="231" t="s">
        <v>312</v>
      </c>
      <c r="C66" s="232"/>
      <c r="D66" s="232">
        <f>SUM('Cons TrioMobil | Monthly'!O70:Z70)</f>
        <v>-6219.1004822876621</v>
      </c>
      <c r="E66" s="232">
        <f>SUM('Cons TrioMobil | Monthly'!AA70:AL70)</f>
        <v>-13839.522497478651</v>
      </c>
      <c r="F66" s="232">
        <f>SUM('Cons TrioMobil | Monthly'!AM70:AX70)</f>
        <v>-21351.219717788143</v>
      </c>
      <c r="G66" s="232">
        <f>SUM('Cons TrioMobil | Monthly'!AY70:BJ70)</f>
        <v>-26104.838046460918</v>
      </c>
      <c r="H66" s="232">
        <f>SUM('Cons TrioMobil | Monthly'!BK70:BW70)</f>
        <v>-30131.459436553429</v>
      </c>
    </row>
    <row r="67" spans="2:8" ht="14.25" hidden="1" customHeight="1" outlineLevel="1" x14ac:dyDescent="0.25">
      <c r="B67" s="231" t="s">
        <v>313</v>
      </c>
      <c r="C67" s="232">
        <f>SUM('Cons TrioMobil | Monthly'!C71:N71)</f>
        <v>0</v>
      </c>
      <c r="D67" s="232">
        <f>SUM('Cons TrioMobil | Monthly'!O71:Z71)</f>
        <v>0</v>
      </c>
      <c r="E67" s="232">
        <f>SUM('Cons TrioMobil | Monthly'!AA71:AL71)</f>
        <v>0</v>
      </c>
      <c r="F67" s="232">
        <f>SUM('Cons TrioMobil | Monthly'!AM71:AX71)</f>
        <v>-7636.9209526362692</v>
      </c>
      <c r="G67" s="232">
        <f>SUM('Cons TrioMobil | Monthly'!AY71:BJ71)</f>
        <v>-29640.672318301091</v>
      </c>
      <c r="H67" s="232">
        <f>SUM('Cons TrioMobil | Monthly'!BK71:BW71)</f>
        <v>-36119.877705955027</v>
      </c>
    </row>
    <row r="68" spans="2:8" ht="14.25" customHeight="1" collapsed="1" x14ac:dyDescent="0.25">
      <c r="B68" s="229" t="s">
        <v>314</v>
      </c>
      <c r="C68" s="230">
        <f>SUM(C69)</f>
        <v>0</v>
      </c>
      <c r="D68" s="230">
        <f>SUM(D69:D74)</f>
        <v>-18690.502898440624</v>
      </c>
      <c r="E68" s="230">
        <f t="shared" ref="E68:H68" si="10">SUM(E69:E74)</f>
        <v>-33660.275487732826</v>
      </c>
      <c r="F68" s="230">
        <f t="shared" si="10"/>
        <v>-54744.998427879967</v>
      </c>
      <c r="G68" s="230">
        <f t="shared" si="10"/>
        <v>-65735.929225072061</v>
      </c>
      <c r="H68" s="230">
        <f t="shared" si="10"/>
        <v>-113690.31895317236</v>
      </c>
    </row>
    <row r="69" spans="2:8" ht="12" hidden="1" outlineLevel="1" x14ac:dyDescent="0.25">
      <c r="B69" s="231" t="s">
        <v>315</v>
      </c>
      <c r="C69" s="232">
        <f>SUM('Cons TrioMobil | Monthly'!C73:N73)</f>
        <v>0</v>
      </c>
      <c r="D69" s="232">
        <f>SUM('Cons TrioMobil | Monthly'!O73:Z73)</f>
        <v>-2192.5280709770327</v>
      </c>
      <c r="E69" s="232">
        <f>SUM('Cons TrioMobil | Monthly'!AA73:AL73)</f>
        <v>-1742.8876822663578</v>
      </c>
      <c r="F69" s="232">
        <f>SUM('Cons TrioMobil | Monthly'!AM73:AX73)</f>
        <v>-2205.1883128151735</v>
      </c>
      <c r="G69" s="232">
        <f>SUM('Cons TrioMobil | Monthly'!AY73:BJ73)</f>
        <v>-2966.1631548386572</v>
      </c>
      <c r="H69" s="232">
        <f>SUM('Cons TrioMobil | Monthly'!BK73:BW73)</f>
        <v>-3525.525931135749</v>
      </c>
    </row>
    <row r="70" spans="2:8" ht="12" hidden="1" outlineLevel="1" x14ac:dyDescent="0.25">
      <c r="B70" s="231" t="s">
        <v>316</v>
      </c>
      <c r="C70" s="232"/>
      <c r="D70" s="232">
        <f>SUM('Cons TrioMobil | Monthly'!O74:Z74)</f>
        <v>0</v>
      </c>
      <c r="E70" s="232">
        <f>SUM('Cons TrioMobil | Monthly'!AA74:AL74)</f>
        <v>-3789.50166504861</v>
      </c>
      <c r="F70" s="232">
        <f>SUM('Cons TrioMobil | Monthly'!AM74:AX74)</f>
        <v>-6805.3779944125545</v>
      </c>
      <c r="G70" s="232">
        <f>SUM('Cons TrioMobil | Monthly'!AY74:BJ74)</f>
        <v>-2622.3416017019213</v>
      </c>
      <c r="H70" s="232">
        <f>SUM('Cons TrioMobil | Monthly'!BK74:BW74)</f>
        <v>-1924.1099901388779</v>
      </c>
    </row>
    <row r="71" spans="2:8" ht="12" hidden="1" outlineLevel="1" x14ac:dyDescent="0.25">
      <c r="B71" s="231" t="s">
        <v>317</v>
      </c>
      <c r="C71" s="232"/>
      <c r="D71" s="232">
        <f>SUM('Cons TrioMobil | Monthly'!O75:Z75)</f>
        <v>-2874.4052829603206</v>
      </c>
      <c r="E71" s="232">
        <f>SUM('Cons TrioMobil | Monthly'!AA75:AL75)</f>
        <v>-2912.8256681989155</v>
      </c>
      <c r="F71" s="232">
        <f>SUM('Cons TrioMobil | Monthly'!AM75:AX75)</f>
        <v>-12496.905299190288</v>
      </c>
      <c r="G71" s="232">
        <f>SUM('Cons TrioMobil | Monthly'!AY75:BJ75)</f>
        <v>-30962.428305485086</v>
      </c>
      <c r="H71" s="232">
        <f>SUM('Cons TrioMobil | Monthly'!BK75:BW75)</f>
        <v>-70823.707323558439</v>
      </c>
    </row>
    <row r="72" spans="2:8" ht="12" hidden="1" outlineLevel="1" x14ac:dyDescent="0.25">
      <c r="B72" s="231" t="s">
        <v>318</v>
      </c>
      <c r="C72" s="232"/>
      <c r="D72" s="232">
        <f>SUM('Cons TrioMobil | Monthly'!O76:Z76)</f>
        <v>-3366.1070032554426</v>
      </c>
      <c r="E72" s="232">
        <f>SUM('Cons TrioMobil | Monthly'!AA76:AL76)</f>
        <v>-3556.0355954562174</v>
      </c>
      <c r="F72" s="232">
        <f>SUM('Cons TrioMobil | Monthly'!AM76:AX76)</f>
        <v>-9617.3103863729593</v>
      </c>
      <c r="G72" s="232">
        <f>SUM('Cons TrioMobil | Monthly'!AY76:BJ76)</f>
        <v>-14211.511317679535</v>
      </c>
      <c r="H72" s="232">
        <f>SUM('Cons TrioMobil | Monthly'!BK76:BW76)</f>
        <v>-35183.355866605976</v>
      </c>
    </row>
    <row r="73" spans="2:8" ht="12" hidden="1" outlineLevel="1" x14ac:dyDescent="0.25">
      <c r="B73" s="231" t="s">
        <v>319</v>
      </c>
      <c r="C73" s="232"/>
      <c r="D73" s="232">
        <f>SUM('Cons TrioMobil | Monthly'!O77:Z77)</f>
        <v>-4165.4433456889283</v>
      </c>
      <c r="E73" s="232">
        <f>SUM('Cons TrioMobil | Monthly'!AA77:AL77)</f>
        <v>-8104.1979798477587</v>
      </c>
      <c r="F73" s="232">
        <f>SUM('Cons TrioMobil | Monthly'!AM77:AX77)</f>
        <v>-8467.3842165331989</v>
      </c>
      <c r="G73" s="232">
        <f>SUM('Cons TrioMobil | Monthly'!AY77:BJ77)</f>
        <v>-7291.0208978475875</v>
      </c>
      <c r="H73" s="232">
        <f>SUM('Cons TrioMobil | Monthly'!BK77:BW77)</f>
        <v>-2043.2135591127383</v>
      </c>
    </row>
    <row r="74" spans="2:8" ht="12" hidden="1" outlineLevel="1" x14ac:dyDescent="0.25">
      <c r="B74" s="231" t="s">
        <v>320</v>
      </c>
      <c r="C74" s="232"/>
      <c r="D74" s="232">
        <f>SUM('Cons TrioMobil | Monthly'!O78:Z78)</f>
        <v>-6092.019195558898</v>
      </c>
      <c r="E74" s="232">
        <f>SUM('Cons TrioMobil | Monthly'!AA78:AL78)</f>
        <v>-13554.826896914965</v>
      </c>
      <c r="F74" s="232">
        <f>SUM('Cons TrioMobil | Monthly'!AM78:AX78)</f>
        <v>-15152.832218555795</v>
      </c>
      <c r="G74" s="232">
        <f>SUM('Cons TrioMobil | Monthly'!AY78:BJ78)</f>
        <v>-7682.4639475192771</v>
      </c>
      <c r="H74" s="232">
        <f>SUM('Cons TrioMobil | Monthly'!BK78:BW78)</f>
        <v>-190.40628262056214</v>
      </c>
    </row>
    <row r="75" spans="2:8" ht="12" collapsed="1" x14ac:dyDescent="0.25">
      <c r="B75" s="229" t="s">
        <v>321</v>
      </c>
      <c r="C75" s="230">
        <f t="shared" ref="C75:H75" si="11">SUM(C76:C78)</f>
        <v>0</v>
      </c>
      <c r="D75" s="230">
        <f t="shared" si="11"/>
        <v>-697985.10429758858</v>
      </c>
      <c r="E75" s="230">
        <f t="shared" si="11"/>
        <v>-904400.04764021258</v>
      </c>
      <c r="F75" s="230">
        <f t="shared" si="11"/>
        <v>-1560413.0553826508</v>
      </c>
      <c r="G75" s="230">
        <f t="shared" si="11"/>
        <v>-2175963.5484557715</v>
      </c>
      <c r="H75" s="230">
        <f t="shared" si="11"/>
        <v>-2884525.0275525856</v>
      </c>
    </row>
    <row r="76" spans="2:8" ht="14.25" hidden="1" customHeight="1" outlineLevel="1" x14ac:dyDescent="0.25">
      <c r="B76" s="231" t="s">
        <v>322</v>
      </c>
      <c r="C76" s="232">
        <f>SUM('Cons TrioMobil | Monthly'!C80:N80)</f>
        <v>0</v>
      </c>
      <c r="D76" s="232">
        <f>SUM('Cons TrioMobil | Monthly'!O80:Z80)</f>
        <v>-824838.62522617937</v>
      </c>
      <c r="E76" s="232">
        <f>SUM('Cons TrioMobil | Monthly'!AA80:AL80)</f>
        <v>-1083207.4785086755</v>
      </c>
      <c r="F76" s="232">
        <f>SUM('Cons TrioMobil | Monthly'!AM80:AX80)</f>
        <v>-1861479.4863258854</v>
      </c>
      <c r="G76" s="232">
        <f>SUM('Cons TrioMobil | Monthly'!AY80:BJ80)</f>
        <v>-2628712.3061705837</v>
      </c>
      <c r="H76" s="232">
        <f>SUM('Cons TrioMobil | Monthly'!BK80:BW80)</f>
        <v>-3428186.3936005989</v>
      </c>
    </row>
    <row r="77" spans="2:8" ht="14.25" hidden="1" customHeight="1" outlineLevel="1" x14ac:dyDescent="0.25">
      <c r="B77" s="231" t="s">
        <v>323</v>
      </c>
      <c r="C77" s="232">
        <f>SUM('Cons TrioMobil | Monthly'!C81:N81)</f>
        <v>0</v>
      </c>
      <c r="D77" s="232">
        <f>SUM('Cons TrioMobil | Monthly'!O81:Z81)</f>
        <v>-9193.6433562696729</v>
      </c>
      <c r="E77" s="232">
        <f>SUM('Cons TrioMobil | Monthly'!AA81:AL81)</f>
        <v>-16946.911283309015</v>
      </c>
      <c r="F77" s="232">
        <f>SUM('Cons TrioMobil | Monthly'!AM81:AX81)</f>
        <v>-28504.875240366164</v>
      </c>
      <c r="G77" s="232">
        <f>SUM('Cons TrioMobil | Monthly'!AY81:BJ81)</f>
        <v>-33738.753236233613</v>
      </c>
      <c r="H77" s="232">
        <f>SUM('Cons TrioMobil | Monthly'!BK81:BW81)</f>
        <v>-36607.878882036355</v>
      </c>
    </row>
    <row r="78" spans="2:8" ht="14.25" hidden="1" customHeight="1" outlineLevel="1" x14ac:dyDescent="0.25">
      <c r="B78" s="231" t="s">
        <v>324</v>
      </c>
      <c r="C78" s="232">
        <f>SUM('Cons TrioMobil | Monthly'!C82:N82)</f>
        <v>0</v>
      </c>
      <c r="D78" s="232">
        <f>SUM('Cons TrioMobil | Monthly'!O82:Z82)</f>
        <v>136047.16428486042</v>
      </c>
      <c r="E78" s="232">
        <f>SUM('Cons TrioMobil | Monthly'!AA82:AL82)</f>
        <v>195754.342151772</v>
      </c>
      <c r="F78" s="232">
        <f>SUM('Cons TrioMobil | Monthly'!AM82:AX82)</f>
        <v>329571.30618360086</v>
      </c>
      <c r="G78" s="232">
        <f>SUM('Cons TrioMobil | Monthly'!AY82:BJ82)</f>
        <v>486487.51095104608</v>
      </c>
      <c r="H78" s="232">
        <f>SUM('Cons TrioMobil | Monthly'!BK82:BW82)</f>
        <v>580269.24493004987</v>
      </c>
    </row>
    <row r="79" spans="2:8" ht="14.25" customHeight="1" collapsed="1" x14ac:dyDescent="0.25">
      <c r="B79" s="229" t="s">
        <v>325</v>
      </c>
      <c r="C79" s="230">
        <f t="shared" ref="C79:H79" si="12">SUM(C80:C90)</f>
        <v>0</v>
      </c>
      <c r="D79" s="230">
        <f t="shared" si="12"/>
        <v>44281.150413761774</v>
      </c>
      <c r="E79" s="230">
        <f t="shared" si="12"/>
        <v>60444.284736220536</v>
      </c>
      <c r="F79" s="230">
        <f t="shared" si="12"/>
        <v>40385.444531478875</v>
      </c>
      <c r="G79" s="230">
        <f t="shared" si="12"/>
        <v>-71181.274421863258</v>
      </c>
      <c r="H79" s="230">
        <f t="shared" si="12"/>
        <v>-212026.74349481691</v>
      </c>
    </row>
    <row r="80" spans="2:8" ht="14.25" hidden="1" customHeight="1" outlineLevel="1" x14ac:dyDescent="0.25">
      <c r="B80" s="231" t="s">
        <v>326</v>
      </c>
      <c r="C80" s="232">
        <f>SUM('Cons TrioMobil | Monthly'!C84:N84)</f>
        <v>0</v>
      </c>
      <c r="D80" s="232">
        <f>SUM('Cons TrioMobil | Monthly'!O84:Z84)</f>
        <v>-17661.51046652806</v>
      </c>
      <c r="E80" s="232">
        <f>SUM('Cons TrioMobil | Monthly'!AA84:AL84)</f>
        <v>-16754.518818058841</v>
      </c>
      <c r="F80" s="232">
        <f>SUM('Cons TrioMobil | Monthly'!AM84:AX84)</f>
        <v>-27207.64181165331</v>
      </c>
      <c r="G80" s="232">
        <f>SUM('Cons TrioMobil | Monthly'!AY84:BJ84)</f>
        <v>-52670.627761514028</v>
      </c>
      <c r="H80" s="232">
        <f>SUM('Cons TrioMobil | Monthly'!BK84:BW84)</f>
        <v>-74548.809219135801</v>
      </c>
    </row>
    <row r="81" spans="2:8" ht="14.25" hidden="1" customHeight="1" outlineLevel="1" x14ac:dyDescent="0.25">
      <c r="B81" s="231" t="s">
        <v>327</v>
      </c>
      <c r="C81" s="232">
        <f>SUM('Cons TrioMobil | Monthly'!C85:N85)</f>
        <v>0</v>
      </c>
      <c r="D81" s="232">
        <f>SUM('Cons TrioMobil | Monthly'!O85:Z85)</f>
        <v>0</v>
      </c>
      <c r="E81" s="232">
        <f>SUM('Cons TrioMobil | Monthly'!AA85:AL85)</f>
        <v>-46644.372110369935</v>
      </c>
      <c r="F81" s="232">
        <f>SUM('Cons TrioMobil | Monthly'!AM85:AX85)</f>
        <v>-36498.770620289535</v>
      </c>
      <c r="G81" s="232">
        <f>SUM('Cons TrioMobil | Monthly'!AY85:BJ85)</f>
        <v>-43927.116220179574</v>
      </c>
      <c r="H81" s="232">
        <f>SUM('Cons TrioMobil | Monthly'!BK85:BW85)</f>
        <v>-81865.397905469523</v>
      </c>
    </row>
    <row r="82" spans="2:8" ht="14.25" hidden="1" customHeight="1" outlineLevel="1" x14ac:dyDescent="0.25">
      <c r="B82" s="231" t="s">
        <v>328</v>
      </c>
      <c r="C82" s="232">
        <f>SUM('Cons TrioMobil | Monthly'!C86:N86)</f>
        <v>0</v>
      </c>
      <c r="D82" s="232">
        <f>SUM('Cons TrioMobil | Monthly'!O86:Z86)</f>
        <v>-11483.446523452905</v>
      </c>
      <c r="E82" s="232">
        <f>SUM('Cons TrioMobil | Monthly'!AA86:AL86)</f>
        <v>-1545.6356229063272</v>
      </c>
      <c r="F82" s="232">
        <f>SUM('Cons TrioMobil | Monthly'!AM86:AX86)</f>
        <v>-7995.1683581411544</v>
      </c>
      <c r="G82" s="232">
        <f>SUM('Cons TrioMobil | Monthly'!AY86:BJ86)</f>
        <v>-3885.8141952182732</v>
      </c>
      <c r="H82" s="232">
        <f>SUM('Cons TrioMobil | Monthly'!BK86:BW86)</f>
        <v>-70696.582515861402</v>
      </c>
    </row>
    <row r="83" spans="2:8" ht="14.25" hidden="1" customHeight="1" outlineLevel="1" x14ac:dyDescent="0.25">
      <c r="B83" s="231" t="s">
        <v>329</v>
      </c>
      <c r="C83" s="232"/>
      <c r="D83" s="232">
        <f>SUM('Cons TrioMobil | Monthly'!O87:Z87)</f>
        <v>-4234.6317650733263</v>
      </c>
      <c r="E83" s="232">
        <f>SUM('Cons TrioMobil | Monthly'!AA87:AL87)</f>
        <v>-3398.9424508911634</v>
      </c>
      <c r="F83" s="232">
        <f>SUM('Cons TrioMobil | Monthly'!AM87:AX87)</f>
        <v>-6753.2492084696232</v>
      </c>
      <c r="G83" s="232">
        <f>SUM('Cons TrioMobil | Monthly'!AY87:BJ87)</f>
        <v>-25096.976890744339</v>
      </c>
      <c r="H83" s="232">
        <f>SUM('Cons TrioMobil | Monthly'!BK87:BW87)</f>
        <v>-27987.346608453103</v>
      </c>
    </row>
    <row r="84" spans="2:8" ht="14.25" hidden="1" customHeight="1" outlineLevel="1" x14ac:dyDescent="0.25">
      <c r="B84" s="231" t="s">
        <v>330</v>
      </c>
      <c r="C84" s="232"/>
      <c r="D84" s="232">
        <f>SUM('Cons TrioMobil | Monthly'!O88:Z88)</f>
        <v>0</v>
      </c>
      <c r="E84" s="232">
        <f>SUM('Cons TrioMobil | Monthly'!AA88:AL88)</f>
        <v>30316.297167695346</v>
      </c>
      <c r="F84" s="232">
        <f>SUM('Cons TrioMobil | Monthly'!AM88:AX88)</f>
        <v>66276.737305383009</v>
      </c>
      <c r="G84" s="232">
        <f>SUM('Cons TrioMobil | Monthly'!AY88:BJ88)</f>
        <v>48532.111632542597</v>
      </c>
      <c r="H84" s="232">
        <f>SUM('Cons TrioMobil | Monthly'!BK88:BW88)</f>
        <v>0</v>
      </c>
    </row>
    <row r="85" spans="2:8" ht="14.25" hidden="1" customHeight="1" outlineLevel="1" x14ac:dyDescent="0.25">
      <c r="B85" s="231" t="s">
        <v>331</v>
      </c>
      <c r="C85" s="232"/>
      <c r="D85" s="232">
        <f>SUM('Cons TrioMobil | Monthly'!O89:Z89)</f>
        <v>138137.55975542276</v>
      </c>
      <c r="E85" s="232">
        <f>SUM('Cons TrioMobil | Monthly'!AA89:AL89)</f>
        <v>169416.95823669297</v>
      </c>
      <c r="F85" s="232">
        <f>SUM('Cons TrioMobil | Monthly'!AM89:AX89)</f>
        <v>177583.23147607982</v>
      </c>
      <c r="G85" s="232">
        <f>SUM('Cons TrioMobil | Monthly'!AY89:BJ89)</f>
        <v>252226.82198979691</v>
      </c>
      <c r="H85" s="232">
        <f>SUM('Cons TrioMobil | Monthly'!BK89:BW89)</f>
        <v>302464.61215627077</v>
      </c>
    </row>
    <row r="86" spans="2:8" ht="14.25" hidden="1" customHeight="1" outlineLevel="1" x14ac:dyDescent="0.25">
      <c r="B86" s="231" t="s">
        <v>332</v>
      </c>
      <c r="C86" s="232"/>
      <c r="D86" s="232">
        <f>SUM('Cons TrioMobil | Monthly'!O90:Z90)</f>
        <v>-22830.342108093842</v>
      </c>
      <c r="E86" s="232">
        <f>SUM('Cons TrioMobil | Monthly'!AA90:AL90)</f>
        <v>-12222.095652035807</v>
      </c>
      <c r="F86" s="232">
        <f>SUM('Cons TrioMobil | Monthly'!AM90:AX90)</f>
        <v>-40669.486591771441</v>
      </c>
      <c r="G86" s="232">
        <f>SUM('Cons TrioMobil | Monthly'!AY90:BJ90)</f>
        <v>-127110.78251090428</v>
      </c>
      <c r="H86" s="232">
        <f>SUM('Cons TrioMobil | Monthly'!BK90:BW90)</f>
        <v>-155035.61120562718</v>
      </c>
    </row>
    <row r="87" spans="2:8" ht="14.25" hidden="1" customHeight="1" outlineLevel="1" x14ac:dyDescent="0.25">
      <c r="B87" s="231" t="s">
        <v>333</v>
      </c>
      <c r="C87" s="232"/>
      <c r="D87" s="232">
        <f>SUM('Cons TrioMobil | Monthly'!O91:Z91)</f>
        <v>-6294.9845688568867</v>
      </c>
      <c r="E87" s="232">
        <f>SUM('Cons TrioMobil | Monthly'!AA91:AL91)</f>
        <v>-5063.3650608486896</v>
      </c>
      <c r="F87" s="232">
        <f>SUM('Cons TrioMobil | Monthly'!AM91:AX91)</f>
        <v>-7217.9544356783017</v>
      </c>
      <c r="G87" s="232">
        <f>SUM('Cons TrioMobil | Monthly'!AY91:BJ91)</f>
        <v>-11103.368484360966</v>
      </c>
      <c r="H87" s="232">
        <f>SUM('Cons TrioMobil | Monthly'!BK91:BW91)</f>
        <v>-18642.4614767598</v>
      </c>
    </row>
    <row r="88" spans="2:8" ht="14.25" hidden="1" customHeight="1" outlineLevel="1" x14ac:dyDescent="0.25">
      <c r="B88" s="231" t="s">
        <v>334</v>
      </c>
      <c r="C88" s="232"/>
      <c r="D88" s="232">
        <f>SUM('Cons TrioMobil | Monthly'!O92:Z92)</f>
        <v>-49191.964556075662</v>
      </c>
      <c r="E88" s="232">
        <f>SUM('Cons TrioMobil | Monthly'!AA92:AL92)</f>
        <v>-137172.38291995379</v>
      </c>
      <c r="F88" s="232">
        <f>SUM('Cons TrioMobil | Monthly'!AM92:AX92)</f>
        <v>-177711.4735657844</v>
      </c>
      <c r="G88" s="232">
        <f>SUM('Cons TrioMobil | Monthly'!AY92:BJ92)</f>
        <v>-172722.89087644804</v>
      </c>
      <c r="H88" s="232">
        <f>SUM('Cons TrioMobil | Monthly'!BK92:BW92)</f>
        <v>-79885.299433614375</v>
      </c>
    </row>
    <row r="89" spans="2:8" ht="14.25" hidden="1" customHeight="1" outlineLevel="1" x14ac:dyDescent="0.25">
      <c r="B89" s="231" t="s">
        <v>335</v>
      </c>
      <c r="C89" s="232"/>
      <c r="D89" s="232">
        <f>SUM('Cons TrioMobil | Monthly'!O93:Z93)</f>
        <v>-97.910557053016475</v>
      </c>
      <c r="E89" s="232">
        <f>SUM('Cons TrioMobil | Monthly'!AA93:AL93)</f>
        <v>-154.16258301520833</v>
      </c>
      <c r="F89" s="232">
        <f>SUM('Cons TrioMobil | Monthly'!AM93:AX93)</f>
        <v>-2283.4488251137391</v>
      </c>
      <c r="G89" s="232">
        <f>SUM('Cons TrioMobil | Monthly'!AY93:BJ93)</f>
        <v>-16926.645420602137</v>
      </c>
      <c r="H89" s="232">
        <f>SUM('Cons TrioMobil | Monthly'!BK93:BW93)</f>
        <v>-4744.0546541611229</v>
      </c>
    </row>
    <row r="90" spans="2:8" ht="14.25" hidden="1" customHeight="1" outlineLevel="1" x14ac:dyDescent="0.25">
      <c r="B90" s="231" t="s">
        <v>68</v>
      </c>
      <c r="C90" s="232">
        <f>SUM('Cons TrioMobil | Monthly'!C94:N94)</f>
        <v>0</v>
      </c>
      <c r="D90" s="232">
        <f>SUM('Cons TrioMobil | Monthly'!O94:Z94)</f>
        <v>17938.381203472705</v>
      </c>
      <c r="E90" s="232">
        <f>SUM('Cons TrioMobil | Monthly'!AA94:AL94)</f>
        <v>83666.504549911973</v>
      </c>
      <c r="F90" s="232">
        <f>SUM('Cons TrioMobil | Monthly'!AM94:AX94)</f>
        <v>102862.66916691756</v>
      </c>
      <c r="G90" s="232">
        <f>SUM('Cons TrioMobil | Monthly'!AY94:BJ94)</f>
        <v>81504.014315768873</v>
      </c>
      <c r="H90" s="232">
        <f>SUM('Cons TrioMobil | Monthly'!BK94:BW94)</f>
        <v>-1085.7926320053812</v>
      </c>
    </row>
    <row r="91" spans="2:8" ht="14.25" customHeight="1" collapsed="1" x14ac:dyDescent="0.25">
      <c r="B91" s="238" t="s">
        <v>336</v>
      </c>
      <c r="C91" s="230">
        <f t="shared" ref="C91:H91" si="13">C92</f>
        <v>0</v>
      </c>
      <c r="D91" s="230">
        <f t="shared" si="13"/>
        <v>-6697.4638479042796</v>
      </c>
      <c r="E91" s="230">
        <f t="shared" si="13"/>
        <v>-5568.5743413639539</v>
      </c>
      <c r="F91" s="230">
        <f t="shared" si="13"/>
        <v>0</v>
      </c>
      <c r="G91" s="230">
        <f t="shared" si="13"/>
        <v>-209021.66874999998</v>
      </c>
      <c r="H91" s="230">
        <f t="shared" si="13"/>
        <v>-125413.00125</v>
      </c>
    </row>
    <row r="92" spans="2:8" ht="14.25" hidden="1" customHeight="1" outlineLevel="1" x14ac:dyDescent="0.25">
      <c r="B92" s="231" t="s">
        <v>336</v>
      </c>
      <c r="C92" s="232">
        <f>SUM('Cons TrioMobil | Monthly'!C96:N96)</f>
        <v>0</v>
      </c>
      <c r="D92" s="232">
        <f>SUM('Cons TrioMobil | Monthly'!O96:Z96)</f>
        <v>-6697.4638479042796</v>
      </c>
      <c r="E92" s="232">
        <f>SUM('Cons TrioMobil | Monthly'!AA96:AL96)</f>
        <v>-5568.5743413639539</v>
      </c>
      <c r="F92" s="232">
        <f>SUM('Cons TrioMobil | Monthly'!AM96:AX96)</f>
        <v>0</v>
      </c>
      <c r="G92" s="232">
        <f>SUM('Cons TrioMobil | Monthly'!AY96:BJ96)</f>
        <v>-209021.66874999998</v>
      </c>
      <c r="H92" s="232">
        <f>SUM('Cons TrioMobil | Monthly'!BK96:BW96)</f>
        <v>-125413.00125</v>
      </c>
    </row>
    <row r="93" spans="2:8" ht="14.25" customHeight="1" collapsed="1" x14ac:dyDescent="0.25">
      <c r="B93" s="234" t="s">
        <v>84</v>
      </c>
      <c r="C93" s="235" t="e">
        <f t="shared" ref="C93:H93" si="14">SUM(C19,C22,C37,C41,C44,C56,C60,C68,C75,C79,C91)</f>
        <v>#REF!</v>
      </c>
      <c r="D93" s="235">
        <f t="shared" si="14"/>
        <v>-369406.00846016541</v>
      </c>
      <c r="E93" s="235">
        <f t="shared" si="14"/>
        <v>-1707107.4595969869</v>
      </c>
      <c r="F93" s="235">
        <f t="shared" si="14"/>
        <v>-3033680.7226699935</v>
      </c>
      <c r="G93" s="235">
        <f t="shared" si="14"/>
        <v>-4196283.4328070916</v>
      </c>
      <c r="H93" s="235">
        <f t="shared" si="14"/>
        <v>-4653050.2699152781</v>
      </c>
    </row>
    <row r="94" spans="2:8" ht="14.25" customHeight="1" x14ac:dyDescent="0.25">
      <c r="B94" s="236" t="s">
        <v>337</v>
      </c>
      <c r="C94" s="237">
        <f t="shared" ref="C94:H94" si="15">IFERROR(C93/C5,0)</f>
        <v>0</v>
      </c>
      <c r="D94" s="237">
        <f t="shared" si="15"/>
        <v>-9.4347988097105595E-2</v>
      </c>
      <c r="E94" s="237">
        <f t="shared" si="15"/>
        <v>-0.38069788264065896</v>
      </c>
      <c r="F94" s="237">
        <f t="shared" si="15"/>
        <v>-0.4548163482777442</v>
      </c>
      <c r="G94" s="237">
        <f t="shared" si="15"/>
        <v>-0.39254142408402193</v>
      </c>
      <c r="H94" s="237">
        <f t="shared" si="15"/>
        <v>-0.30510188325925847</v>
      </c>
    </row>
    <row r="95" spans="2:8" ht="6" hidden="1" customHeight="1" outlineLevel="1" x14ac:dyDescent="0.25">
      <c r="B95" s="236"/>
      <c r="C95" s="230"/>
      <c r="D95" s="230"/>
      <c r="E95" s="230"/>
      <c r="F95" s="230"/>
      <c r="G95" s="230"/>
      <c r="H95" s="230"/>
    </row>
    <row r="96" spans="2:8" ht="6" customHeight="1" collapsed="1" x14ac:dyDescent="0.25">
      <c r="B96" s="229"/>
      <c r="C96" s="239"/>
      <c r="D96" s="239"/>
      <c r="E96" s="239"/>
      <c r="F96" s="239"/>
      <c r="G96" s="239"/>
      <c r="H96" s="239"/>
    </row>
    <row r="97" spans="2:8" ht="14.25" customHeight="1" x14ac:dyDescent="0.25">
      <c r="B97" s="229" t="s">
        <v>338</v>
      </c>
      <c r="C97" s="230">
        <f t="shared" ref="C97:H97" si="16">SUM(C98:C100)</f>
        <v>0</v>
      </c>
      <c r="D97" s="230">
        <f t="shared" si="16"/>
        <v>331206.52313013584</v>
      </c>
      <c r="E97" s="230">
        <f t="shared" si="16"/>
        <v>263045.64409339428</v>
      </c>
      <c r="F97" s="230">
        <f t="shared" si="16"/>
        <v>136745.81066509793</v>
      </c>
      <c r="G97" s="230">
        <f t="shared" si="16"/>
        <v>-417665.69925805181</v>
      </c>
      <c r="H97" s="230">
        <f t="shared" si="16"/>
        <v>-554453.17843027273</v>
      </c>
    </row>
    <row r="98" spans="2:8" ht="14.25" hidden="1" customHeight="1" outlineLevel="1" x14ac:dyDescent="0.25">
      <c r="B98" s="231" t="s">
        <v>339</v>
      </c>
      <c r="C98" s="232">
        <f>SUM('Cons TrioMobil | Monthly'!C102:N102)</f>
        <v>0</v>
      </c>
      <c r="D98" s="232">
        <f>SUM('Cons TrioMobil | Monthly'!O102:Z102)</f>
        <v>-31385.661434220485</v>
      </c>
      <c r="E98" s="232">
        <f>SUM('Cons TrioMobil | Monthly'!AA102:AL102)</f>
        <v>-33138.591728442043</v>
      </c>
      <c r="F98" s="232">
        <f>SUM('Cons TrioMobil | Monthly'!AM102:AX102)</f>
        <v>-129587.96385682141</v>
      </c>
      <c r="G98" s="232">
        <f>SUM('Cons TrioMobil | Monthly'!AY102:BJ102)</f>
        <v>-269701.7364370802</v>
      </c>
      <c r="H98" s="232">
        <f>SUM('Cons TrioMobil | Monthly'!BK102:BW102)</f>
        <v>-370604.46400366194</v>
      </c>
    </row>
    <row r="99" spans="2:8" ht="14.25" hidden="1" customHeight="1" outlineLevel="1" x14ac:dyDescent="0.25">
      <c r="B99" s="231" t="s">
        <v>340</v>
      </c>
      <c r="C99" s="232">
        <f>SUM('Cons TrioMobil | Monthly'!C103:N103)</f>
        <v>0</v>
      </c>
      <c r="D99" s="232">
        <f>SUM('Cons TrioMobil | Monthly'!O103:Z103)</f>
        <v>17974.739134433799</v>
      </c>
      <c r="E99" s="232">
        <f>SUM('Cons TrioMobil | Monthly'!AA103:AL103)</f>
        <v>38362.049729739221</v>
      </c>
      <c r="F99" s="232">
        <f>SUM('Cons TrioMobil | Monthly'!AM103:AX103)</f>
        <v>-113095.09389223668</v>
      </c>
      <c r="G99" s="232">
        <f>SUM('Cons TrioMobil | Monthly'!AY103:BJ103)</f>
        <v>-141116.7135869537</v>
      </c>
      <c r="H99" s="232">
        <f>SUM('Cons TrioMobil | Monthly'!BK103:BW103)</f>
        <v>106625.09609806171</v>
      </c>
    </row>
    <row r="100" spans="2:8" ht="14.25" hidden="1" customHeight="1" outlineLevel="1" x14ac:dyDescent="0.25">
      <c r="B100" s="231" t="s">
        <v>341</v>
      </c>
      <c r="C100" s="232">
        <f>SUM('Cons TrioMobil | Monthly'!C104:N104)</f>
        <v>0</v>
      </c>
      <c r="D100" s="232">
        <f>SUM('Cons TrioMobil | Monthly'!O104:Z104)</f>
        <v>344617.44542992255</v>
      </c>
      <c r="E100" s="232">
        <f>SUM('Cons TrioMobil | Monthly'!AA104:AL104)</f>
        <v>257822.18609209708</v>
      </c>
      <c r="F100" s="232">
        <f>SUM('Cons TrioMobil | Monthly'!AM104:AX104)</f>
        <v>379428.86841415602</v>
      </c>
      <c r="G100" s="232">
        <f>SUM('Cons TrioMobil | Monthly'!AY104:BJ104)</f>
        <v>-6847.2492340179306</v>
      </c>
      <c r="H100" s="232">
        <f>SUM('Cons TrioMobil | Monthly'!BK104:BW104)</f>
        <v>-290473.81052467244</v>
      </c>
    </row>
    <row r="101" spans="2:8" ht="14.25" customHeight="1" collapsed="1" x14ac:dyDescent="0.25">
      <c r="B101" s="229" t="s">
        <v>342</v>
      </c>
      <c r="C101" s="230">
        <f t="shared" ref="C101:H101" si="17">SUM(C102:C103)</f>
        <v>0</v>
      </c>
      <c r="D101" s="230">
        <f t="shared" si="17"/>
        <v>1506.1238467065978</v>
      </c>
      <c r="E101" s="230">
        <f t="shared" si="17"/>
        <v>130920.1068936275</v>
      </c>
      <c r="F101" s="230">
        <f t="shared" si="17"/>
        <v>-46331.029110225034</v>
      </c>
      <c r="G101" s="230">
        <f t="shared" si="17"/>
        <v>-141929.09911273772</v>
      </c>
      <c r="H101" s="230">
        <f t="shared" si="17"/>
        <v>136846.81855257001</v>
      </c>
    </row>
    <row r="102" spans="2:8" ht="14.25" hidden="1" customHeight="1" outlineLevel="1" x14ac:dyDescent="0.25">
      <c r="B102" s="231" t="s">
        <v>343</v>
      </c>
      <c r="C102" s="232">
        <f>SUM('Cons TrioMobil | Monthly'!C106:N106)</f>
        <v>0</v>
      </c>
      <c r="D102" s="232">
        <f>SUM('Cons TrioMobil | Monthly'!O106:Z106)</f>
        <v>13383.136844822096</v>
      </c>
      <c r="E102" s="232">
        <f>SUM('Cons TrioMobil | Monthly'!AA106:AL106)</f>
        <v>144464.74955942945</v>
      </c>
      <c r="F102" s="232">
        <f>SUM('Cons TrioMobil | Monthly'!AM106:AX106)</f>
        <v>2970.0031093995476</v>
      </c>
      <c r="G102" s="232">
        <f>SUM('Cons TrioMobil | Monthly'!AY106:BJ106)</f>
        <v>4349.5282334540134</v>
      </c>
      <c r="H102" s="232">
        <f>SUM('Cons TrioMobil | Monthly'!BK106:BW106)</f>
        <v>332197.13982606982</v>
      </c>
    </row>
    <row r="103" spans="2:8" ht="14.25" hidden="1" customHeight="1" outlineLevel="1" x14ac:dyDescent="0.25">
      <c r="B103" s="231" t="s">
        <v>344</v>
      </c>
      <c r="C103" s="232">
        <f>SUM('Cons TrioMobil | Monthly'!C107:N107)</f>
        <v>0</v>
      </c>
      <c r="D103" s="232">
        <f>SUM('Cons TrioMobil | Monthly'!O107:Z107)</f>
        <v>-11877.012998115499</v>
      </c>
      <c r="E103" s="232">
        <f>SUM('Cons TrioMobil | Monthly'!AA107:AL107)</f>
        <v>-13544.642665801945</v>
      </c>
      <c r="F103" s="232">
        <f>SUM('Cons TrioMobil | Monthly'!AM107:AX107)</f>
        <v>-49301.032219624583</v>
      </c>
      <c r="G103" s="232">
        <f>SUM('Cons TrioMobil | Monthly'!AY107:BJ107)</f>
        <v>-146278.62734619173</v>
      </c>
      <c r="H103" s="232">
        <f>SUM('Cons TrioMobil | Monthly'!BK107:BW107)</f>
        <v>-195350.32127349981</v>
      </c>
    </row>
    <row r="104" spans="2:8" ht="14.25" customHeight="1" collapsed="1" x14ac:dyDescent="0.25">
      <c r="B104" s="229" t="s">
        <v>345</v>
      </c>
      <c r="C104" s="230">
        <f t="shared" ref="C104:H104" si="18">SUM(C105:C109)</f>
        <v>0</v>
      </c>
      <c r="D104" s="230">
        <f t="shared" si="18"/>
        <v>-65602.655254507423</v>
      </c>
      <c r="E104" s="230">
        <f t="shared" si="18"/>
        <v>-50611.362895907994</v>
      </c>
      <c r="F104" s="230">
        <f t="shared" si="18"/>
        <v>-57005.571568626263</v>
      </c>
      <c r="G104" s="230">
        <f t="shared" si="18"/>
        <v>-105270.97997633996</v>
      </c>
      <c r="H104" s="230">
        <f t="shared" si="18"/>
        <v>-124319.30977673741</v>
      </c>
    </row>
    <row r="105" spans="2:8" ht="14.25" hidden="1" customHeight="1" outlineLevel="1" x14ac:dyDescent="0.25">
      <c r="B105" s="231" t="s">
        <v>346</v>
      </c>
      <c r="C105" s="232">
        <f>SUM('Cons TrioMobil | Monthly'!C109:N109)</f>
        <v>0</v>
      </c>
      <c r="D105" s="232">
        <f>SUM('Cons TrioMobil | Monthly'!O109:Z109)</f>
        <v>0</v>
      </c>
      <c r="E105" s="232">
        <f>SUM('Cons TrioMobil | Monthly'!AA109:AL109)</f>
        <v>0</v>
      </c>
      <c r="F105" s="232">
        <f>SUM('Cons TrioMobil | Monthly'!AM109:AX109)</f>
        <v>0</v>
      </c>
      <c r="G105" s="232">
        <f>SUM('Cons TrioMobil | Monthly'!AY109:BJ109)</f>
        <v>0</v>
      </c>
      <c r="H105" s="232">
        <f>SUM('Cons TrioMobil | Monthly'!BK109:BW109)</f>
        <v>0</v>
      </c>
    </row>
    <row r="106" spans="2:8" ht="14.25" hidden="1" customHeight="1" outlineLevel="1" x14ac:dyDescent="0.25">
      <c r="B106" s="231" t="s">
        <v>347</v>
      </c>
      <c r="C106" s="232">
        <f>SUM('Cons TrioMobil | Monthly'!C110:N110)</f>
        <v>0</v>
      </c>
      <c r="D106" s="232">
        <f>SUM('Cons TrioMobil | Monthly'!O110:Z110)</f>
        <v>0</v>
      </c>
      <c r="E106" s="232">
        <f>SUM('Cons TrioMobil | Monthly'!AA110:AL110)</f>
        <v>0</v>
      </c>
      <c r="F106" s="232">
        <f>SUM('Cons TrioMobil | Monthly'!AM110:AX110)</f>
        <v>0</v>
      </c>
      <c r="G106" s="232">
        <f>SUM('Cons TrioMobil | Monthly'!AY110:BJ110)</f>
        <v>0</v>
      </c>
      <c r="H106" s="232">
        <f>SUM('Cons TrioMobil | Monthly'!BK110:BW110)</f>
        <v>0</v>
      </c>
    </row>
    <row r="107" spans="2:8" ht="14.25" hidden="1" customHeight="1" outlineLevel="1" x14ac:dyDescent="0.25">
      <c r="B107" s="231" t="s">
        <v>345</v>
      </c>
      <c r="C107" s="232">
        <f>SUM('Cons TrioMobil | Monthly'!C111:N111)</f>
        <v>0</v>
      </c>
      <c r="D107" s="232">
        <f>SUM('Cons TrioMobil | Monthly'!O111:Z111)</f>
        <v>-65602.655254507423</v>
      </c>
      <c r="E107" s="232">
        <f>SUM('Cons TrioMobil | Monthly'!AA111:AL111)</f>
        <v>-50611.362895907994</v>
      </c>
      <c r="F107" s="232">
        <f>SUM('Cons TrioMobil | Monthly'!AM111:AX111)</f>
        <v>-57005.571568626263</v>
      </c>
      <c r="G107" s="232">
        <f>SUM('Cons TrioMobil | Monthly'!AY111:BJ111)</f>
        <v>-105270.97997633996</v>
      </c>
      <c r="H107" s="232">
        <f>SUM('Cons TrioMobil | Monthly'!BK111:BW111)</f>
        <v>-124319.30977673741</v>
      </c>
    </row>
    <row r="108" spans="2:8" ht="14.25" hidden="1" customHeight="1" outlineLevel="1" x14ac:dyDescent="0.25">
      <c r="B108" s="231" t="s">
        <v>348</v>
      </c>
      <c r="C108" s="232">
        <f>SUM('Cons TrioMobil | Monthly'!C112:N112)</f>
        <v>0</v>
      </c>
      <c r="D108" s="232">
        <f>SUM('Cons TrioMobil | Monthly'!O112:Z112)</f>
        <v>0</v>
      </c>
      <c r="E108" s="232">
        <f>SUM('Cons TrioMobil | Monthly'!AA112:AL112)</f>
        <v>0</v>
      </c>
      <c r="F108" s="232">
        <f>SUM('Cons TrioMobil | Monthly'!AM112:AX112)</f>
        <v>0</v>
      </c>
      <c r="G108" s="232">
        <f>SUM('Cons TrioMobil | Monthly'!AY112:BJ112)</f>
        <v>0</v>
      </c>
      <c r="H108" s="232">
        <f>SUM('Cons TrioMobil | Monthly'!BK112:BW112)</f>
        <v>0</v>
      </c>
    </row>
    <row r="109" spans="2:8" ht="14.25" hidden="1" customHeight="1" outlineLevel="1" x14ac:dyDescent="0.25">
      <c r="B109" s="231" t="s">
        <v>349</v>
      </c>
      <c r="C109" s="232">
        <f>SUM('Cons TrioMobil | Monthly'!C113:N113)</f>
        <v>0</v>
      </c>
      <c r="D109" s="232">
        <f>SUM('Cons TrioMobil | Monthly'!O113:Z113)</f>
        <v>0</v>
      </c>
      <c r="E109" s="232">
        <f>SUM('Cons TrioMobil | Monthly'!AA113:AL113)</f>
        <v>0</v>
      </c>
      <c r="F109" s="232">
        <f>SUM('Cons TrioMobil | Monthly'!AM113:AX113)</f>
        <v>0</v>
      </c>
      <c r="G109" s="232">
        <f>SUM('Cons TrioMobil | Monthly'!AY113:BJ113)</f>
        <v>0</v>
      </c>
      <c r="H109" s="232">
        <f>SUM('Cons TrioMobil | Monthly'!BK113:BW113)</f>
        <v>0</v>
      </c>
    </row>
    <row r="110" spans="2:8" ht="14.25" customHeight="1" collapsed="1" x14ac:dyDescent="0.25">
      <c r="B110" s="234" t="s">
        <v>350</v>
      </c>
      <c r="C110" s="235" t="e">
        <f t="shared" ref="C110:H110" si="19">SUM(C93,C97,C101,C104)</f>
        <v>#REF!</v>
      </c>
      <c r="D110" s="235">
        <f t="shared" si="19"/>
        <v>-102296.01673783039</v>
      </c>
      <c r="E110" s="235">
        <f t="shared" si="19"/>
        <v>-1363753.0715058732</v>
      </c>
      <c r="F110" s="235">
        <f t="shared" si="19"/>
        <v>-3000271.5126837469</v>
      </c>
      <c r="G110" s="235">
        <f t="shared" si="19"/>
        <v>-4861149.2111542216</v>
      </c>
      <c r="H110" s="235">
        <f t="shared" si="19"/>
        <v>-5194975.9395697182</v>
      </c>
    </row>
    <row r="111" spans="2:8" ht="14.25" customHeight="1" x14ac:dyDescent="0.25">
      <c r="B111" s="236" t="s">
        <v>351</v>
      </c>
      <c r="C111" s="237">
        <f t="shared" ref="C111:H111" si="20">IFERROR(C110/C5,0)</f>
        <v>0</v>
      </c>
      <c r="D111" s="237">
        <f t="shared" si="20"/>
        <v>-2.612687164941685E-2</v>
      </c>
      <c r="E111" s="237">
        <f t="shared" si="20"/>
        <v>-0.30412725563834647</v>
      </c>
      <c r="F111" s="237">
        <f t="shared" si="20"/>
        <v>-0.44980756315041032</v>
      </c>
      <c r="G111" s="237">
        <f t="shared" si="20"/>
        <v>-0.45473630763661532</v>
      </c>
      <c r="H111" s="237">
        <f t="shared" si="20"/>
        <v>-0.34063610980031733</v>
      </c>
    </row>
    <row r="112" spans="2:8" ht="6" hidden="1" customHeight="1" outlineLevel="1" x14ac:dyDescent="0.25">
      <c r="B112" s="236"/>
      <c r="C112" s="237"/>
      <c r="D112" s="237"/>
      <c r="E112" s="237"/>
      <c r="F112" s="237"/>
      <c r="G112" s="237"/>
      <c r="H112" s="237"/>
    </row>
    <row r="113" spans="2:8" s="240" customFormat="1" ht="14.25" hidden="1" customHeight="1" outlineLevel="1" x14ac:dyDescent="0.25">
      <c r="B113" s="231" t="s">
        <v>352</v>
      </c>
      <c r="C113" s="232">
        <f>SUM('Cons TrioMobil | Monthly'!C117:N117)</f>
        <v>0</v>
      </c>
      <c r="D113" s="232">
        <f>SUM('Cons TrioMobil | Monthly'!O117:Z117)</f>
        <v>-102296.01673783048</v>
      </c>
      <c r="E113" s="232">
        <f>SUM('Cons TrioMobil | Monthly'!AA117:AL117)</f>
        <v>-1363753.0715058721</v>
      </c>
      <c r="F113" s="232">
        <f>SUM('Cons TrioMobil | Monthly'!AM117:AX117)</f>
        <v>-3000271.5126837473</v>
      </c>
      <c r="G113" s="232">
        <f>SUM('Cons TrioMobil | Monthly'!AY117:BJ117)</f>
        <v>-4861149.2111542225</v>
      </c>
      <c r="H113" s="232">
        <f>SUM('Cons TrioMobil | Monthly'!BK117:BW117)</f>
        <v>-5194975.939569721</v>
      </c>
    </row>
    <row r="114" spans="2:8" ht="14.25" hidden="1" customHeight="1" outlineLevel="1" x14ac:dyDescent="0.25">
      <c r="B114" s="236" t="s">
        <v>40</v>
      </c>
      <c r="C114" s="241" t="e">
        <f t="shared" ref="C114:H114" si="21">C110-C113</f>
        <v>#REF!</v>
      </c>
      <c r="D114" s="241">
        <f t="shared" si="21"/>
        <v>0</v>
      </c>
      <c r="E114" s="241">
        <f t="shared" si="21"/>
        <v>0</v>
      </c>
      <c r="F114" s="241">
        <f t="shared" si="21"/>
        <v>0</v>
      </c>
      <c r="G114" s="241">
        <f t="shared" si="21"/>
        <v>0</v>
      </c>
      <c r="H114" s="241">
        <f t="shared" si="21"/>
        <v>0</v>
      </c>
    </row>
    <row r="115" spans="2:8" ht="12" collapsed="1" x14ac:dyDescent="0.25">
      <c r="B115" s="229"/>
      <c r="C115" s="230"/>
      <c r="D115" s="230"/>
      <c r="E115" s="230"/>
      <c r="F115" s="230"/>
      <c r="G115" s="230"/>
      <c r="H115" s="230"/>
    </row>
    <row r="116" spans="2:8" ht="14.25" customHeight="1" x14ac:dyDescent="0.25">
      <c r="B116" s="242" t="s">
        <v>353</v>
      </c>
      <c r="C116" s="243">
        <v>2020</v>
      </c>
      <c r="D116" s="243">
        <v>2021</v>
      </c>
      <c r="E116" s="243">
        <v>2022</v>
      </c>
      <c r="F116" s="243">
        <f>F2</f>
        <v>2023</v>
      </c>
      <c r="G116" s="243">
        <f>G2</f>
        <v>2024</v>
      </c>
      <c r="H116" s="243">
        <f>H2</f>
        <v>2025</v>
      </c>
    </row>
    <row r="117" spans="2:8" ht="14.25" hidden="1" customHeight="1" outlineLevel="1" x14ac:dyDescent="0.25">
      <c r="B117" s="227"/>
      <c r="C117" s="216"/>
      <c r="D117" s="216"/>
      <c r="E117" s="216"/>
      <c r="F117" s="216"/>
      <c r="G117" s="216"/>
      <c r="H117" s="216"/>
    </row>
    <row r="118" spans="2:8" ht="14.25" customHeight="1" collapsed="1" x14ac:dyDescent="0.25">
      <c r="B118" s="244" t="s">
        <v>354</v>
      </c>
      <c r="C118" s="230">
        <f t="shared" ref="C118:H118" si="22">SUM(C119:C121)</f>
        <v>0</v>
      </c>
      <c r="D118" s="230">
        <f t="shared" si="22"/>
        <v>1015750.787131574</v>
      </c>
      <c r="E118" s="230">
        <f t="shared" si="22"/>
        <v>2602303.8553541764</v>
      </c>
      <c r="F118" s="230">
        <f t="shared" si="22"/>
        <v>3328659.015364029</v>
      </c>
      <c r="G118" s="230">
        <f t="shared" si="22"/>
        <v>13794874.805568302</v>
      </c>
      <c r="H118" s="230">
        <f t="shared" si="22"/>
        <v>8075653.3630552506</v>
      </c>
    </row>
    <row r="119" spans="2:8" ht="14.25" hidden="1" customHeight="1" outlineLevel="1" x14ac:dyDescent="0.25">
      <c r="B119" s="231" t="s">
        <v>65</v>
      </c>
      <c r="C119" s="232">
        <f>'Cons TrioMobil | Monthly'!N125</f>
        <v>0</v>
      </c>
      <c r="D119" s="232">
        <f>'Cons TrioMobil | Monthly'!Z125</f>
        <v>401.42092082450404</v>
      </c>
      <c r="E119" s="232">
        <f>'Cons TrioMobil | Monthly'!AL125</f>
        <v>4176.7032297053747</v>
      </c>
      <c r="F119" s="232">
        <f>'Cons TrioMobil | Monthly'!AX125</f>
        <v>4937.680671354171</v>
      </c>
      <c r="G119" s="232">
        <f>'Cons TrioMobil | Monthly'!BJ125</f>
        <v>3205.4824505370025</v>
      </c>
      <c r="H119" s="232">
        <f>'Cons TrioMobil | Monthly'!BV125</f>
        <v>3270.9026347162899</v>
      </c>
    </row>
    <row r="120" spans="2:8" ht="14.25" hidden="1" customHeight="1" outlineLevel="1" x14ac:dyDescent="0.25">
      <c r="B120" s="231" t="s">
        <v>355</v>
      </c>
      <c r="C120" s="232">
        <f>'Cons TrioMobil | Monthly'!N126</f>
        <v>0</v>
      </c>
      <c r="D120" s="232">
        <f>'Cons TrioMobil | Monthly'!Z126</f>
        <v>1011440.832980158</v>
      </c>
      <c r="E120" s="232">
        <f>'Cons TrioMobil | Monthly'!AL126</f>
        <v>2595477.3358310112</v>
      </c>
      <c r="F120" s="232">
        <f>'Cons TrioMobil | Monthly'!AX126</f>
        <v>3319700.6052379287</v>
      </c>
      <c r="G120" s="232">
        <f>'Cons TrioMobil | Monthly'!BJ126</f>
        <v>13781806.46529354</v>
      </c>
      <c r="H120" s="232">
        <f>'Cons TrioMobil | Monthly'!BV126</f>
        <v>8059849.3495048806</v>
      </c>
    </row>
    <row r="121" spans="2:8" ht="14.25" hidden="1" customHeight="1" outlineLevel="1" x14ac:dyDescent="0.25">
      <c r="B121" s="231" t="s">
        <v>356</v>
      </c>
      <c r="C121" s="232">
        <f>'Cons TrioMobil | Monthly'!N127</f>
        <v>0</v>
      </c>
      <c r="D121" s="232">
        <f>'Cons TrioMobil | Monthly'!Z127</f>
        <v>3908.5332305914089</v>
      </c>
      <c r="E121" s="232">
        <f>'Cons TrioMobil | Monthly'!AL127</f>
        <v>2649.8162934598331</v>
      </c>
      <c r="F121" s="232">
        <f>'Cons TrioMobil | Monthly'!AX127</f>
        <v>4020.7294547458523</v>
      </c>
      <c r="G121" s="232">
        <f>'Cons TrioMobil | Monthly'!BJ127</f>
        <v>9862.8578242243166</v>
      </c>
      <c r="H121" s="232">
        <f>'Cons TrioMobil | Monthly'!BV127</f>
        <v>12533.110915653133</v>
      </c>
    </row>
    <row r="122" spans="2:8" ht="14.25" customHeight="1" collapsed="1" x14ac:dyDescent="0.25">
      <c r="B122" s="244" t="s">
        <v>357</v>
      </c>
      <c r="C122" s="230">
        <f t="shared" ref="C122:H122" si="23">SUM(C123:C127)</f>
        <v>0</v>
      </c>
      <c r="D122" s="230">
        <f t="shared" si="23"/>
        <v>1151121.8092853036</v>
      </c>
      <c r="E122" s="230">
        <f t="shared" si="23"/>
        <v>1838878.4584694889</v>
      </c>
      <c r="F122" s="230">
        <f t="shared" si="23"/>
        <v>3496564.1293512047</v>
      </c>
      <c r="G122" s="230">
        <f t="shared" si="23"/>
        <v>4975723.4361346392</v>
      </c>
      <c r="H122" s="230">
        <f t="shared" si="23"/>
        <v>3921841.2621983476</v>
      </c>
    </row>
    <row r="123" spans="2:8" ht="14.25" hidden="1" customHeight="1" outlineLevel="1" x14ac:dyDescent="0.25">
      <c r="B123" s="231" t="s">
        <v>358</v>
      </c>
      <c r="C123" s="232">
        <f>'Cons TrioMobil | Monthly'!N129</f>
        <v>0</v>
      </c>
      <c r="D123" s="232">
        <f>'Cons TrioMobil | Monthly'!Z129</f>
        <v>2568.9963398189175</v>
      </c>
      <c r="E123" s="232">
        <f>'Cons TrioMobil | Monthly'!AL129</f>
        <v>32400.974954942427</v>
      </c>
      <c r="F123" s="232">
        <f>'Cons TrioMobil | Monthly'!AX129</f>
        <v>229212.59095223024</v>
      </c>
      <c r="G123" s="232">
        <f>'Cons TrioMobil | Monthly'!BJ129</f>
        <v>485153.12704942474</v>
      </c>
      <c r="H123" s="232">
        <f>'Cons TrioMobil | Monthly'!BV129</f>
        <v>151482.59122818892</v>
      </c>
    </row>
    <row r="124" spans="2:8" ht="14.25" hidden="1" customHeight="1" outlineLevel="1" x14ac:dyDescent="0.25">
      <c r="B124" s="231" t="s">
        <v>359</v>
      </c>
      <c r="C124" s="232">
        <f>'Cons TrioMobil | Monthly'!N130</f>
        <v>0</v>
      </c>
      <c r="D124" s="232">
        <f>'Cons TrioMobil | Monthly'!Z130</f>
        <v>1148552.8129454846</v>
      </c>
      <c r="E124" s="232">
        <f>'Cons TrioMobil | Monthly'!AL130</f>
        <v>1804443.4804233562</v>
      </c>
      <c r="F124" s="232">
        <f>'Cons TrioMobil | Monthly'!AX130</f>
        <v>3266057.800538695</v>
      </c>
      <c r="G124" s="232">
        <f>'Cons TrioMobil | Monthly'!BJ130</f>
        <v>4698512.2266477905</v>
      </c>
      <c r="H124" s="232">
        <f>'Cons TrioMobil | Monthly'!BV130</f>
        <v>4104081.4706318891</v>
      </c>
    </row>
    <row r="125" spans="2:8" ht="14.25" hidden="1" customHeight="1" outlineLevel="1" x14ac:dyDescent="0.25">
      <c r="B125" s="231" t="s">
        <v>360</v>
      </c>
      <c r="C125" s="232">
        <f>'Cons TrioMobil | Monthly'!N131</f>
        <v>0</v>
      </c>
      <c r="D125" s="232">
        <f>'Cons TrioMobil | Monthly'!Z131</f>
        <v>0</v>
      </c>
      <c r="E125" s="232">
        <f>'Cons TrioMobil | Monthly'!AL131</f>
        <v>0</v>
      </c>
      <c r="F125" s="232">
        <f>'Cons TrioMobil | Monthly'!AX131</f>
        <v>0</v>
      </c>
      <c r="G125" s="232">
        <f>'Cons TrioMobil | Monthly'!BJ131</f>
        <v>0</v>
      </c>
      <c r="H125" s="232">
        <f>'Cons TrioMobil | Monthly'!BV131</f>
        <v>0</v>
      </c>
    </row>
    <row r="126" spans="2:8" s="245" customFormat="1" ht="14.25" hidden="1" customHeight="1" outlineLevel="1" x14ac:dyDescent="0.25">
      <c r="B126" s="231" t="s">
        <v>361</v>
      </c>
      <c r="C126" s="232">
        <f>'Cons TrioMobil | Monthly'!N132</f>
        <v>0</v>
      </c>
      <c r="D126" s="232">
        <f>'Cons TrioMobil | Monthly'!Z132</f>
        <v>7030.5952610286968</v>
      </c>
      <c r="E126" s="232">
        <f>'Cons TrioMobil | Monthly'!AL132</f>
        <v>12212.204852847588</v>
      </c>
      <c r="F126" s="232">
        <f>'Cons TrioMobil | Monthly'!AX132</f>
        <v>1293.7378602796862</v>
      </c>
      <c r="G126" s="232">
        <f>'Cons TrioMobil | Monthly'!BJ132</f>
        <v>1079.7511874242334</v>
      </c>
      <c r="H126" s="232">
        <f>'Cons TrioMobil | Monthly'!BV132</f>
        <v>711.87033826929496</v>
      </c>
    </row>
    <row r="127" spans="2:8" ht="14.25" hidden="1" customHeight="1" outlineLevel="1" x14ac:dyDescent="0.25">
      <c r="B127" s="231" t="s">
        <v>362</v>
      </c>
      <c r="C127" s="232">
        <f>'Cons TrioMobil | Monthly'!N133</f>
        <v>0</v>
      </c>
      <c r="D127" s="232">
        <f>'Cons TrioMobil | Monthly'!Z133</f>
        <v>-7030.5952610286968</v>
      </c>
      <c r="E127" s="232">
        <f>'Cons TrioMobil | Monthly'!AL133</f>
        <v>-10178.201761657478</v>
      </c>
      <c r="F127" s="232">
        <f>'Cons TrioMobil | Monthly'!AX133</f>
        <v>1.5469017592992012E-14</v>
      </c>
      <c r="G127" s="232">
        <f>'Cons TrioMobil | Monthly'!BJ133</f>
        <v>-209021.66874999998</v>
      </c>
      <c r="H127" s="232">
        <f>'Cons TrioMobil | Monthly'!BV133</f>
        <v>-334434.67</v>
      </c>
    </row>
    <row r="128" spans="2:8" ht="14.25" customHeight="1" collapsed="1" x14ac:dyDescent="0.25">
      <c r="B128" s="244" t="s">
        <v>67</v>
      </c>
      <c r="C128" s="246">
        <f>'Cons TrioMobil | Monthly'!N134</f>
        <v>0</v>
      </c>
      <c r="D128" s="246">
        <f>'Cons TrioMobil | Monthly'!Z134</f>
        <v>842642.96590252419</v>
      </c>
      <c r="E128" s="246">
        <f>'Cons TrioMobil | Monthly'!AL134</f>
        <v>1210208.6175178494</v>
      </c>
      <c r="F128" s="246">
        <f>'Cons TrioMobil | Monthly'!AX134</f>
        <v>1129571.241725391</v>
      </c>
      <c r="G128" s="246">
        <f>'Cons TrioMobil | Monthly'!BJ134</f>
        <v>2297274.7877751756</v>
      </c>
      <c r="H128" s="246">
        <f>'Cons TrioMobil | Monthly'!BV134</f>
        <v>3170924.8630756196</v>
      </c>
    </row>
    <row r="129" spans="2:8" ht="14.25" customHeight="1" x14ac:dyDescent="0.25">
      <c r="B129" s="238" t="s">
        <v>363</v>
      </c>
      <c r="C129" s="230">
        <f t="shared" ref="C129:H129" si="24">SUM(C130:C131)</f>
        <v>0</v>
      </c>
      <c r="D129" s="230">
        <f t="shared" si="24"/>
        <v>149.53034097476402</v>
      </c>
      <c r="E129" s="230">
        <f t="shared" si="24"/>
        <v>103.78109239877422</v>
      </c>
      <c r="F129" s="230">
        <f t="shared" si="24"/>
        <v>2659.4262058080162</v>
      </c>
      <c r="G129" s="230">
        <f t="shared" si="24"/>
        <v>2219.5521146513811</v>
      </c>
      <c r="H129" s="230">
        <f t="shared" si="24"/>
        <v>4545.5250884810193</v>
      </c>
    </row>
    <row r="130" spans="2:8" ht="14.25" hidden="1" customHeight="1" outlineLevel="1" x14ac:dyDescent="0.25">
      <c r="B130" s="231" t="s">
        <v>364</v>
      </c>
      <c r="C130" s="232">
        <f>'Cons TrioMobil | Monthly'!N136</f>
        <v>0</v>
      </c>
      <c r="D130" s="232">
        <f>'Cons TrioMobil | Monthly'!Z136</f>
        <v>0</v>
      </c>
      <c r="E130" s="232">
        <f>'Cons TrioMobil | Monthly'!AL136</f>
        <v>0</v>
      </c>
      <c r="F130" s="232">
        <f>'Cons TrioMobil | Monthly'!AX136</f>
        <v>0</v>
      </c>
      <c r="G130" s="232">
        <f>'Cons TrioMobil | Monthly'!BJ136</f>
        <v>0</v>
      </c>
      <c r="H130" s="232">
        <f>'Cons TrioMobil | Monthly'!BV136</f>
        <v>0</v>
      </c>
    </row>
    <row r="131" spans="2:8" ht="14.25" hidden="1" customHeight="1" outlineLevel="1" x14ac:dyDescent="0.25">
      <c r="B131" s="231" t="s">
        <v>363</v>
      </c>
      <c r="C131" s="232">
        <f>'Cons TrioMobil | Monthly'!N137</f>
        <v>0</v>
      </c>
      <c r="D131" s="232">
        <f>'Cons TrioMobil | Monthly'!Z137</f>
        <v>149.53034097476402</v>
      </c>
      <c r="E131" s="232">
        <f>'Cons TrioMobil | Monthly'!AL137</f>
        <v>103.78109239877422</v>
      </c>
      <c r="F131" s="232">
        <f>'Cons TrioMobil | Monthly'!AX137</f>
        <v>2659.4262058080162</v>
      </c>
      <c r="G131" s="232">
        <f>'Cons TrioMobil | Monthly'!BJ137</f>
        <v>2219.5521146513811</v>
      </c>
      <c r="H131" s="232">
        <f>'Cons TrioMobil | Monthly'!BV137</f>
        <v>4545.5250884810193</v>
      </c>
    </row>
    <row r="132" spans="2:8" ht="14.25" customHeight="1" collapsed="1" x14ac:dyDescent="0.25">
      <c r="B132" s="244" t="s">
        <v>365</v>
      </c>
      <c r="C132" s="230">
        <f t="shared" ref="C132:H132" si="25">SUM(C133:C137)</f>
        <v>0</v>
      </c>
      <c r="D132" s="230">
        <f t="shared" si="25"/>
        <v>189120.53770102843</v>
      </c>
      <c r="E132" s="230">
        <f t="shared" si="25"/>
        <v>796981.97894841398</v>
      </c>
      <c r="F132" s="230">
        <f t="shared" si="25"/>
        <v>1755814.8746857345</v>
      </c>
      <c r="G132" s="230">
        <f t="shared" si="25"/>
        <v>2203270.1161919697</v>
      </c>
      <c r="H132" s="230">
        <f t="shared" si="25"/>
        <v>2998839.1745545124</v>
      </c>
    </row>
    <row r="133" spans="2:8" ht="14.25" hidden="1" customHeight="1" outlineLevel="1" x14ac:dyDescent="0.25">
      <c r="B133" s="231" t="s">
        <v>366</v>
      </c>
      <c r="C133" s="232">
        <f>'Cons TrioMobil | Monthly'!N139</f>
        <v>0</v>
      </c>
      <c r="D133" s="232">
        <f>'Cons TrioMobil | Monthly'!Z139</f>
        <v>173474.4849173644</v>
      </c>
      <c r="E133" s="232">
        <f>'Cons TrioMobil | Monthly'!AL139</f>
        <v>793666.8385345795</v>
      </c>
      <c r="F133" s="232">
        <f>'Cons TrioMobil | Monthly'!AX139</f>
        <v>1714998.674898407</v>
      </c>
      <c r="G133" s="232">
        <f>'Cons TrioMobil | Monthly'!BJ139</f>
        <v>1893597.4530275303</v>
      </c>
      <c r="H133" s="232">
        <f>'Cons TrioMobil | Monthly'!BV139</f>
        <v>2432528.0809143907</v>
      </c>
    </row>
    <row r="134" spans="2:8" ht="14.25" hidden="1" customHeight="1" outlineLevel="1" x14ac:dyDescent="0.25">
      <c r="B134" s="231" t="s">
        <v>367</v>
      </c>
      <c r="C134" s="232">
        <f>'Cons TrioMobil | Monthly'!N140</f>
        <v>0</v>
      </c>
      <c r="D134" s="232">
        <f>'Cons TrioMobil | Monthly'!Z140</f>
        <v>328.45848584087844</v>
      </c>
      <c r="E134" s="232">
        <f>'Cons TrioMobil | Monthly'!AL140</f>
        <v>250.01684645128168</v>
      </c>
      <c r="F134" s="232">
        <f>'Cons TrioMobil | Monthly'!AX140</f>
        <v>33378.840233626899</v>
      </c>
      <c r="G134" s="232">
        <f>'Cons TrioMobil | Monthly'!BJ140</f>
        <v>302557.52301005297</v>
      </c>
      <c r="H134" s="232">
        <f>'Cons TrioMobil | Monthly'!BV140</f>
        <v>483359.5434072832</v>
      </c>
    </row>
    <row r="135" spans="2:8" ht="14.25" hidden="1" customHeight="1" outlineLevel="1" x14ac:dyDescent="0.25">
      <c r="B135" s="231" t="s">
        <v>368</v>
      </c>
      <c r="C135" s="232">
        <f>'Cons TrioMobil | Monthly'!N141</f>
        <v>0</v>
      </c>
      <c r="D135" s="232">
        <f>'Cons TrioMobil | Monthly'!Z141</f>
        <v>2816.4430745521095</v>
      </c>
      <c r="E135" s="232">
        <f>'Cons TrioMobil | Monthly'!AL141</f>
        <v>1284.7125139718585</v>
      </c>
      <c r="F135" s="232">
        <f>'Cons TrioMobil | Monthly'!AX141</f>
        <v>1060.7501369173972</v>
      </c>
      <c r="G135" s="232">
        <f>'Cons TrioMobil | Monthly'!BJ141</f>
        <v>4843.1532500078019</v>
      </c>
      <c r="H135" s="232">
        <f>'Cons TrioMobil | Monthly'!BV141</f>
        <v>64421.266043702744</v>
      </c>
    </row>
    <row r="136" spans="2:8" ht="14.25" hidden="1" customHeight="1" outlineLevel="1" x14ac:dyDescent="0.25">
      <c r="B136" s="231" t="s">
        <v>369</v>
      </c>
      <c r="C136" s="232">
        <f>'Cons TrioMobil | Monthly'!N142</f>
        <v>0</v>
      </c>
      <c r="D136" s="232">
        <f>'Cons TrioMobil | Monthly'!Z142</f>
        <v>12501.151223271047</v>
      </c>
      <c r="E136" s="232">
        <f>'Cons TrioMobil | Monthly'!AL142</f>
        <v>1780.4110534112729</v>
      </c>
      <c r="F136" s="232">
        <f>'Cons TrioMobil | Monthly'!AX142</f>
        <v>6376.609416783177</v>
      </c>
      <c r="G136" s="232">
        <f>'Cons TrioMobil | Monthly'!BJ142</f>
        <v>2271.9869043786343</v>
      </c>
      <c r="H136" s="232">
        <f>'Cons TrioMobil | Monthly'!BV142</f>
        <v>18530.284189135898</v>
      </c>
    </row>
    <row r="137" spans="2:8" ht="14.25" hidden="1" customHeight="1" outlineLevel="1" x14ac:dyDescent="0.25">
      <c r="B137" s="231" t="s">
        <v>370</v>
      </c>
      <c r="C137" s="232">
        <f>'Cons TrioMobil | Monthly'!N143</f>
        <v>0</v>
      </c>
      <c r="D137" s="232">
        <f>'Cons TrioMobil | Monthly'!Z143</f>
        <v>0</v>
      </c>
      <c r="E137" s="232">
        <f>'Cons TrioMobil | Monthly'!AL143</f>
        <v>0</v>
      </c>
      <c r="F137" s="232">
        <f>'Cons TrioMobil | Monthly'!AX143</f>
        <v>0</v>
      </c>
      <c r="G137" s="232">
        <f>'Cons TrioMobil | Monthly'!BJ143</f>
        <v>0</v>
      </c>
      <c r="H137" s="232">
        <f>'Cons TrioMobil | Monthly'!BV143</f>
        <v>0</v>
      </c>
    </row>
    <row r="138" spans="2:8" ht="14.25" customHeight="1" collapsed="1" x14ac:dyDescent="0.25">
      <c r="B138" s="247" t="s">
        <v>371</v>
      </c>
      <c r="C138" s="248">
        <f t="shared" ref="C138:H138" si="26">SUM(C128,C118,C122,C129,C132)</f>
        <v>0</v>
      </c>
      <c r="D138" s="248">
        <f t="shared" si="26"/>
        <v>3198785.6303614047</v>
      </c>
      <c r="E138" s="248">
        <f t="shared" si="26"/>
        <v>6448476.691382328</v>
      </c>
      <c r="F138" s="248">
        <f t="shared" si="26"/>
        <v>9713268.6873321682</v>
      </c>
      <c r="G138" s="248">
        <f t="shared" si="26"/>
        <v>23273362.697784737</v>
      </c>
      <c r="H138" s="248">
        <f t="shared" si="26"/>
        <v>18171804.18797221</v>
      </c>
    </row>
    <row r="139" spans="2:8" ht="14.25" customHeight="1" x14ac:dyDescent="0.25">
      <c r="B139" s="244" t="s">
        <v>372</v>
      </c>
      <c r="C139" s="232">
        <f>'Cons TrioMobil | Monthly'!N145</f>
        <v>0</v>
      </c>
      <c r="D139" s="232">
        <f>'Cons TrioMobil | Monthly'!Z145</f>
        <v>7730.2323251781936</v>
      </c>
      <c r="E139" s="232">
        <f>'Cons TrioMobil | Monthly'!AL145</f>
        <v>6680.0447099468938</v>
      </c>
      <c r="F139" s="232">
        <f>'Cons TrioMobil | Monthly'!AX145</f>
        <v>27566.133964683821</v>
      </c>
      <c r="G139" s="232">
        <f>'Cons TrioMobil | Monthly'!BJ145</f>
        <v>32860.997975771716</v>
      </c>
      <c r="H139" s="232">
        <f>'Cons TrioMobil | Monthly'!BV145</f>
        <v>30747.088700326407</v>
      </c>
    </row>
    <row r="140" spans="2:8" ht="14.25" customHeight="1" x14ac:dyDescent="0.25">
      <c r="B140" s="244" t="s">
        <v>373</v>
      </c>
      <c r="C140" s="232">
        <f>'Cons TrioMobil | Monthly'!N146</f>
        <v>0</v>
      </c>
      <c r="D140" s="232">
        <f>'Cons TrioMobil | Monthly'!Z146</f>
        <v>0</v>
      </c>
      <c r="E140" s="232">
        <f>'Cons TrioMobil | Monthly'!AL146</f>
        <v>2674.0398859791458</v>
      </c>
      <c r="F140" s="232">
        <f>'Cons TrioMobil | Monthly'!AX146</f>
        <v>12658.016212373041</v>
      </c>
      <c r="G140" s="232">
        <f>'Cons TrioMobil | Monthly'!BJ146</f>
        <v>56596.398917761631</v>
      </c>
      <c r="H140" s="232">
        <f>'Cons TrioMobil | Monthly'!BV146</f>
        <v>34984.051142845768</v>
      </c>
    </row>
    <row r="141" spans="2:8" ht="14.25" customHeight="1" x14ac:dyDescent="0.25">
      <c r="B141" s="238" t="s">
        <v>374</v>
      </c>
      <c r="C141" s="232">
        <f>'Cons TrioMobil | Monthly'!N147</f>
        <v>0</v>
      </c>
      <c r="D141" s="232">
        <f>'Cons TrioMobil | Monthly'!Z147</f>
        <v>193057.64010908836</v>
      </c>
      <c r="E141" s="232">
        <f>'Cons TrioMobil | Monthly'!AL147</f>
        <v>208896.7659047184</v>
      </c>
      <c r="F141" s="232">
        <f>'Cons TrioMobil | Monthly'!AX147</f>
        <v>327048.85593153618</v>
      </c>
      <c r="G141" s="232">
        <f>'Cons TrioMobil | Monthly'!BJ147</f>
        <v>767463.04029380984</v>
      </c>
      <c r="H141" s="232">
        <f>'Cons TrioMobil | Monthly'!BV147</f>
        <v>1802732.4018799732</v>
      </c>
    </row>
    <row r="142" spans="2:8" ht="14.25" customHeight="1" x14ac:dyDescent="0.25">
      <c r="B142" s="238" t="s">
        <v>375</v>
      </c>
      <c r="C142" s="232">
        <f>'Cons TrioMobil | Monthly'!N148</f>
        <v>0</v>
      </c>
      <c r="D142" s="232">
        <f>'Cons TrioMobil | Monthly'!Z148</f>
        <v>1227569.2271974413</v>
      </c>
      <c r="E142" s="232">
        <f>'Cons TrioMobil | Monthly'!AL148</f>
        <v>1258595.3719514832</v>
      </c>
      <c r="F142" s="232">
        <f>'Cons TrioMobil | Monthly'!AX148</f>
        <v>3516563.4968614802</v>
      </c>
      <c r="G142" s="232">
        <f>'Cons TrioMobil | Monthly'!BJ148</f>
        <v>3881664.1713250205</v>
      </c>
      <c r="H142" s="232">
        <f>'Cons TrioMobil | Monthly'!BV148</f>
        <v>3882600.3320947019</v>
      </c>
    </row>
    <row r="143" spans="2:8" ht="14.25" customHeight="1" x14ac:dyDescent="0.25">
      <c r="B143" s="238" t="s">
        <v>376</v>
      </c>
      <c r="C143" s="232">
        <f>'Cons TrioMobil | Monthly'!N149</f>
        <v>0</v>
      </c>
      <c r="D143" s="232">
        <f>'Cons TrioMobil | Monthly'!Z149</f>
        <v>0</v>
      </c>
      <c r="E143" s="232">
        <f>'Cons TrioMobil | Monthly'!AL149</f>
        <v>0</v>
      </c>
      <c r="F143" s="232">
        <f>'Cons TrioMobil | Monthly'!AX149</f>
        <v>1133.9952988879938</v>
      </c>
      <c r="G143" s="232">
        <f>'Cons TrioMobil | Monthly'!BJ149</f>
        <v>10015.644473970357</v>
      </c>
      <c r="H143" s="232">
        <f>'Cons TrioMobil | Monthly'!BV149</f>
        <v>760.36843566490859</v>
      </c>
    </row>
    <row r="144" spans="2:8" ht="14.25" customHeight="1" x14ac:dyDescent="0.25">
      <c r="B144" s="234" t="s">
        <v>377</v>
      </c>
      <c r="C144" s="248">
        <f t="shared" ref="C144:H144" si="27">SUM(C139:C143)</f>
        <v>0</v>
      </c>
      <c r="D144" s="248">
        <f t="shared" si="27"/>
        <v>1428357.0996317079</v>
      </c>
      <c r="E144" s="248">
        <f t="shared" si="27"/>
        <v>1476846.2224521276</v>
      </c>
      <c r="F144" s="248">
        <f t="shared" si="27"/>
        <v>3884970.4982689614</v>
      </c>
      <c r="G144" s="248">
        <f t="shared" si="27"/>
        <v>4748600.2529863333</v>
      </c>
      <c r="H144" s="248">
        <f t="shared" si="27"/>
        <v>5751824.2422535121</v>
      </c>
    </row>
    <row r="145" spans="2:8" ht="14.25" customHeight="1" x14ac:dyDescent="0.25">
      <c r="B145" s="170" t="s">
        <v>378</v>
      </c>
      <c r="C145" s="249">
        <f t="shared" ref="C145:H145" si="28">SUM(C144,C138)</f>
        <v>0</v>
      </c>
      <c r="D145" s="249">
        <f t="shared" si="28"/>
        <v>4627142.7299931124</v>
      </c>
      <c r="E145" s="249">
        <f t="shared" si="28"/>
        <v>7925322.9138344554</v>
      </c>
      <c r="F145" s="249">
        <f t="shared" si="28"/>
        <v>13598239.18560113</v>
      </c>
      <c r="G145" s="249">
        <f t="shared" si="28"/>
        <v>28021962.950771071</v>
      </c>
      <c r="H145" s="249">
        <f t="shared" si="28"/>
        <v>23923628.430225722</v>
      </c>
    </row>
    <row r="147" spans="2:8" ht="14.25" customHeight="1" x14ac:dyDescent="0.25">
      <c r="B147" s="238" t="s">
        <v>379</v>
      </c>
      <c r="C147" s="232">
        <f>'Cons TrioMobil | Monthly'!N153</f>
        <v>0</v>
      </c>
      <c r="D147" s="232">
        <f>'Cons TrioMobil | Monthly'!Z153</f>
        <v>9100.1756886919648</v>
      </c>
      <c r="E147" s="232">
        <f>'Cons TrioMobil | Monthly'!AL153</f>
        <v>176128.85877325747</v>
      </c>
      <c r="F147" s="232">
        <f>'Cons TrioMobil | Monthly'!AX153</f>
        <v>1457115.9341163982</v>
      </c>
      <c r="G147" s="232">
        <f>'Cons TrioMobil | Monthly'!BJ153</f>
        <v>1582794.2149088811</v>
      </c>
      <c r="H147" s="232">
        <f>'Cons TrioMobil | Monthly'!BV153</f>
        <v>2358610.3335565291</v>
      </c>
    </row>
    <row r="148" spans="2:8" ht="14.25" customHeight="1" x14ac:dyDescent="0.25">
      <c r="B148" s="238" t="s">
        <v>380</v>
      </c>
      <c r="C148" s="232">
        <f>'Cons TrioMobil | Monthly'!N154</f>
        <v>0</v>
      </c>
      <c r="D148" s="232">
        <f>'Cons TrioMobil | Monthly'!Z154</f>
        <v>198664.82758620699</v>
      </c>
      <c r="E148" s="232">
        <f>'Cons TrioMobil | Monthly'!AL154</f>
        <v>500190.90636335907</v>
      </c>
      <c r="F148" s="232">
        <f>'Cons TrioMobil | Monthly'!AX154</f>
        <v>714529.92371275672</v>
      </c>
      <c r="G148" s="232">
        <f>'Cons TrioMobil | Monthly'!BJ154</f>
        <v>1505565.645119481</v>
      </c>
      <c r="H148" s="232">
        <f>'Cons TrioMobil | Monthly'!BV154</f>
        <v>2317875.0152147934</v>
      </c>
    </row>
    <row r="149" spans="2:8" ht="14.25" customHeight="1" x14ac:dyDescent="0.25">
      <c r="B149" s="244" t="s">
        <v>381</v>
      </c>
      <c r="C149" s="246">
        <f t="shared" ref="C149:H149" si="29">SUM(C150:C151)</f>
        <v>0</v>
      </c>
      <c r="D149" s="246">
        <f t="shared" si="29"/>
        <v>0</v>
      </c>
      <c r="E149" s="246">
        <f t="shared" si="29"/>
        <v>0</v>
      </c>
      <c r="F149" s="246">
        <f t="shared" si="29"/>
        <v>0</v>
      </c>
      <c r="G149" s="246">
        <f t="shared" si="29"/>
        <v>0</v>
      </c>
      <c r="H149" s="246">
        <f t="shared" si="29"/>
        <v>0</v>
      </c>
    </row>
    <row r="150" spans="2:8" ht="14.25" hidden="1" customHeight="1" outlineLevel="1" x14ac:dyDescent="0.25">
      <c r="B150" s="231" t="s">
        <v>382</v>
      </c>
      <c r="C150" s="232">
        <f>'Cons TrioMobil | Monthly'!N156</f>
        <v>0</v>
      </c>
      <c r="D150" s="232">
        <f>'Cons TrioMobil | Monthly'!Z156</f>
        <v>0</v>
      </c>
      <c r="E150" s="232">
        <f>'Cons TrioMobil | Monthly'!AL156</f>
        <v>0</v>
      </c>
      <c r="F150" s="232">
        <f>'Cons TrioMobil | Monthly'!AX156</f>
        <v>0</v>
      </c>
      <c r="G150" s="232">
        <f>'Cons TrioMobil | Monthly'!BJ156</f>
        <v>0</v>
      </c>
      <c r="H150" s="232">
        <f>'Cons TrioMobil | Monthly'!BV156</f>
        <v>0</v>
      </c>
    </row>
    <row r="151" spans="2:8" ht="14.25" hidden="1" customHeight="1" outlineLevel="1" x14ac:dyDescent="0.25">
      <c r="B151" s="231" t="s">
        <v>383</v>
      </c>
      <c r="C151" s="232">
        <f>'Cons TrioMobil | Monthly'!N157</f>
        <v>0</v>
      </c>
      <c r="D151" s="232">
        <f>'Cons TrioMobil | Monthly'!Z157</f>
        <v>0</v>
      </c>
      <c r="E151" s="232">
        <f>'Cons TrioMobil | Monthly'!AL157</f>
        <v>0</v>
      </c>
      <c r="F151" s="232">
        <f>'Cons TrioMobil | Monthly'!AX157</f>
        <v>0</v>
      </c>
      <c r="G151" s="232">
        <f>'Cons TrioMobil | Monthly'!BJ157</f>
        <v>0</v>
      </c>
      <c r="H151" s="232">
        <f>'Cons TrioMobil | Monthly'!BV157</f>
        <v>0</v>
      </c>
    </row>
    <row r="152" spans="2:8" ht="14.25" customHeight="1" collapsed="1" x14ac:dyDescent="0.25">
      <c r="B152" s="244" t="s">
        <v>384</v>
      </c>
      <c r="C152" s="232">
        <f>'Cons TrioMobil | Monthly'!N158</f>
        <v>0</v>
      </c>
      <c r="D152" s="232">
        <f>'Cons TrioMobil | Monthly'!Z158</f>
        <v>0</v>
      </c>
      <c r="E152" s="232">
        <f>'Cons TrioMobil | Monthly'!AL158</f>
        <v>0</v>
      </c>
      <c r="F152" s="232">
        <f>'Cons TrioMobil | Monthly'!AX158</f>
        <v>0</v>
      </c>
      <c r="G152" s="232">
        <f>'Cons TrioMobil | Monthly'!BJ158</f>
        <v>0</v>
      </c>
      <c r="H152" s="232">
        <f>'Cons TrioMobil | Monthly'!BV158</f>
        <v>0</v>
      </c>
    </row>
    <row r="153" spans="2:8" ht="14.25" customHeight="1" x14ac:dyDescent="0.25">
      <c r="B153" s="244" t="s">
        <v>385</v>
      </c>
      <c r="C153" s="232">
        <f>'Cons TrioMobil | Monthly'!N159</f>
        <v>0</v>
      </c>
      <c r="D153" s="232">
        <f>'Cons TrioMobil | Monthly'!Z159</f>
        <v>0</v>
      </c>
      <c r="E153" s="232">
        <f>'Cons TrioMobil | Monthly'!AL159</f>
        <v>0</v>
      </c>
      <c r="F153" s="232">
        <f>'Cons TrioMobil | Monthly'!AX159</f>
        <v>0</v>
      </c>
      <c r="G153" s="232">
        <f>'Cons TrioMobil | Monthly'!BJ159</f>
        <v>0</v>
      </c>
      <c r="H153" s="232">
        <f>'Cons TrioMobil | Monthly'!BV159</f>
        <v>0</v>
      </c>
    </row>
    <row r="154" spans="2:8" ht="14.25" customHeight="1" x14ac:dyDescent="0.25">
      <c r="B154" s="244" t="s">
        <v>386</v>
      </c>
      <c r="C154" s="232">
        <f>'Cons TrioMobil | Monthly'!N160</f>
        <v>0</v>
      </c>
      <c r="D154" s="232">
        <f>'Cons TrioMobil | Monthly'!Z160</f>
        <v>104418.43575418995</v>
      </c>
      <c r="E154" s="232">
        <f>'Cons TrioMobil | Monthly'!AL160</f>
        <v>136548.37298722344</v>
      </c>
      <c r="F154" s="232">
        <f>'Cons TrioMobil | Monthly'!AX160</f>
        <v>219208.53737047265</v>
      </c>
      <c r="G154" s="232">
        <f>'Cons TrioMobil | Monthly'!BJ160</f>
        <v>291021.65881555667</v>
      </c>
      <c r="H154" s="232">
        <f>'Cons TrioMobil | Monthly'!BV160</f>
        <v>350130.28740333591</v>
      </c>
    </row>
    <row r="155" spans="2:8" ht="14.25" customHeight="1" x14ac:dyDescent="0.25">
      <c r="B155" s="244" t="s">
        <v>387</v>
      </c>
      <c r="C155" s="232">
        <f>'Cons TrioMobil | Monthly'!N161</f>
        <v>0</v>
      </c>
      <c r="D155" s="232">
        <f>'Cons TrioMobil | Monthly'!Z161</f>
        <v>1193652.3179208164</v>
      </c>
      <c r="E155" s="232">
        <f>'Cons TrioMobil | Monthly'!AL161</f>
        <v>3674338.1884498689</v>
      </c>
      <c r="F155" s="232">
        <f>'Cons TrioMobil | Monthly'!AX161</f>
        <v>10457527.442385525</v>
      </c>
      <c r="G155" s="232">
        <f>'Cons TrioMobil | Monthly'!BJ161</f>
        <v>13960349.281814571</v>
      </c>
      <c r="H155" s="232">
        <f>'Cons TrioMobil | Monthly'!BV161</f>
        <v>15009978.556742925</v>
      </c>
    </row>
    <row r="156" spans="2:8" ht="14.25" customHeight="1" x14ac:dyDescent="0.25">
      <c r="B156" s="244" t="s">
        <v>388</v>
      </c>
      <c r="C156" s="232"/>
      <c r="D156" s="232">
        <f>'Cons TrioMobil | Monthly'!Z162</f>
        <v>0</v>
      </c>
      <c r="E156" s="232">
        <f>'Cons TrioMobil | Monthly'!AL162</f>
        <v>0</v>
      </c>
      <c r="F156" s="232">
        <f>'Cons TrioMobil | Monthly'!AX162</f>
        <v>0</v>
      </c>
      <c r="G156" s="232">
        <f>'Cons TrioMobil | Monthly'!BJ162</f>
        <v>0</v>
      </c>
      <c r="H156" s="232">
        <f>'Cons TrioMobil | Monthly'!BV162</f>
        <v>0</v>
      </c>
    </row>
    <row r="157" spans="2:8" ht="14.25" customHeight="1" x14ac:dyDescent="0.25">
      <c r="B157" s="244" t="s">
        <v>389</v>
      </c>
      <c r="C157" s="246">
        <f t="shared" ref="C157:H157" si="30">SUM(C158:C160)</f>
        <v>0</v>
      </c>
      <c r="D157" s="246">
        <f t="shared" si="30"/>
        <v>165254.64072433062</v>
      </c>
      <c r="E157" s="246">
        <f t="shared" si="30"/>
        <v>291117.25771861617</v>
      </c>
      <c r="F157" s="246">
        <f t="shared" si="30"/>
        <v>626010.34987573698</v>
      </c>
      <c r="G157" s="246">
        <f t="shared" si="30"/>
        <v>725691.30463616422</v>
      </c>
      <c r="H157" s="246">
        <f t="shared" si="30"/>
        <v>927264.76154784078</v>
      </c>
    </row>
    <row r="158" spans="2:8" ht="14.25" hidden="1" customHeight="1" outlineLevel="1" x14ac:dyDescent="0.25">
      <c r="B158" s="231" t="s">
        <v>390</v>
      </c>
      <c r="C158" s="232">
        <f>'Cons TrioMobil | Monthly'!N164</f>
        <v>0</v>
      </c>
      <c r="D158" s="232">
        <f>'Cons TrioMobil | Monthly'!Z164</f>
        <v>82211.789635908324</v>
      </c>
      <c r="E158" s="232">
        <f>'Cons TrioMobil | Monthly'!AL164</f>
        <v>84597.462870956195</v>
      </c>
      <c r="F158" s="232">
        <f>'Cons TrioMobil | Monthly'!AX164</f>
        <v>24997.428335255281</v>
      </c>
      <c r="G158" s="232">
        <f>'Cons TrioMobil | Monthly'!BJ164</f>
        <v>77324.697004539616</v>
      </c>
      <c r="H158" s="232">
        <f>'Cons TrioMobil | Monthly'!BV164</f>
        <v>161211.32300413187</v>
      </c>
    </row>
    <row r="159" spans="2:8" ht="14.25" hidden="1" customHeight="1" outlineLevel="1" x14ac:dyDescent="0.25">
      <c r="B159" s="231" t="s">
        <v>391</v>
      </c>
      <c r="C159" s="232">
        <f>'Cons TrioMobil | Monthly'!N165</f>
        <v>0</v>
      </c>
      <c r="D159" s="232">
        <f>'Cons TrioMobil | Monthly'!Z165</f>
        <v>47773.076478520517</v>
      </c>
      <c r="E159" s="232">
        <f>'Cons TrioMobil | Monthly'!AL165</f>
        <v>145281.26781579078</v>
      </c>
      <c r="F159" s="232">
        <f>'Cons TrioMobil | Monthly'!AX165</f>
        <v>430255.63090494712</v>
      </c>
      <c r="G159" s="232">
        <f>'Cons TrioMobil | Monthly'!BJ165</f>
        <v>522100.9192946431</v>
      </c>
      <c r="H159" s="232">
        <f>'Cons TrioMobil | Monthly'!BV165</f>
        <v>617195.80514559429</v>
      </c>
    </row>
    <row r="160" spans="2:8" ht="14.25" hidden="1" customHeight="1" outlineLevel="1" x14ac:dyDescent="0.25">
      <c r="B160" s="231" t="s">
        <v>392</v>
      </c>
      <c r="C160" s="232">
        <f>'Cons TrioMobil | Monthly'!N166</f>
        <v>0</v>
      </c>
      <c r="D160" s="232">
        <f>'Cons TrioMobil | Monthly'!Z166</f>
        <v>35269.774609901753</v>
      </c>
      <c r="E160" s="232">
        <f>'Cons TrioMobil | Monthly'!AL166</f>
        <v>61238.527031869198</v>
      </c>
      <c r="F160" s="232">
        <f>'Cons TrioMobil | Monthly'!AX166</f>
        <v>170757.29063553453</v>
      </c>
      <c r="G160" s="232">
        <f>'Cons TrioMobil | Monthly'!BJ166</f>
        <v>126265.68833698148</v>
      </c>
      <c r="H160" s="232">
        <f>'Cons TrioMobil | Monthly'!BV166</f>
        <v>148857.63339811456</v>
      </c>
    </row>
    <row r="161" spans="2:8" ht="14.25" customHeight="1" collapsed="1" x14ac:dyDescent="0.25">
      <c r="B161" s="247" t="s">
        <v>393</v>
      </c>
      <c r="C161" s="248">
        <f>SUM(C147,C148,C149,C152,C153,C154,C155,C157)</f>
        <v>0</v>
      </c>
      <c r="D161" s="248">
        <f>SUM(D147,D148,D149,D152,D153,D154,D155,D157,D156)</f>
        <v>1671090.397674236</v>
      </c>
      <c r="E161" s="248">
        <f t="shared" ref="E161:H161" si="31">SUM(E147,E148,E149,E152,E153,E154,E155,E157,E156)</f>
        <v>4778323.5842923252</v>
      </c>
      <c r="F161" s="248">
        <f t="shared" si="31"/>
        <v>13474392.187460888</v>
      </c>
      <c r="G161" s="248">
        <f t="shared" si="31"/>
        <v>18065422.105294656</v>
      </c>
      <c r="H161" s="248">
        <f t="shared" si="31"/>
        <v>20963858.954465427</v>
      </c>
    </row>
    <row r="162" spans="2:8" ht="14.25" customHeight="1" x14ac:dyDescent="0.25">
      <c r="B162" s="244" t="s">
        <v>394</v>
      </c>
      <c r="C162" s="232">
        <f>'Cons TrioMobil | Monthly'!N168</f>
        <v>0</v>
      </c>
      <c r="D162" s="232">
        <f>'Cons TrioMobil | Monthly'!Z168</f>
        <v>500838.32179360138</v>
      </c>
      <c r="E162" s="232">
        <f>'Cons TrioMobil | Monthly'!AL168</f>
        <v>2500838.3217936009</v>
      </c>
      <c r="F162" s="232">
        <f>'Cons TrioMobil | Monthly'!AX168</f>
        <v>4000838.3217936009</v>
      </c>
      <c r="G162" s="232">
        <f>'Cons TrioMobil | Monthly'!BJ168</f>
        <v>28382793.672780819</v>
      </c>
      <c r="H162" s="232">
        <f>'Cons TrioMobil | Monthly'!BV168</f>
        <v>28382793.20278082</v>
      </c>
    </row>
    <row r="163" spans="2:8" ht="14.25" customHeight="1" x14ac:dyDescent="0.25">
      <c r="B163" s="244" t="s">
        <v>395</v>
      </c>
      <c r="C163" s="232">
        <f>'Cons TrioMobil | Monthly'!N169</f>
        <v>0</v>
      </c>
      <c r="D163" s="232">
        <f>'Cons TrioMobil | Monthly'!Z169</f>
        <v>193611.84913768899</v>
      </c>
      <c r="E163" s="232">
        <f>'Cons TrioMobil | Monthly'!AL169</f>
        <v>227059.52375921066</v>
      </c>
      <c r="F163" s="232">
        <f>'Cons TrioMobil | Monthly'!AX169</f>
        <v>209661.1671074093</v>
      </c>
      <c r="G163" s="232">
        <f>'Cons TrioMobil | Monthly'!BJ169</f>
        <v>215886.78134777959</v>
      </c>
      <c r="H163" s="232">
        <f>'Cons TrioMobil | Monthly'!BV169</f>
        <v>216558.01563573346</v>
      </c>
    </row>
    <row r="164" spans="2:8" ht="14.25" customHeight="1" x14ac:dyDescent="0.25">
      <c r="B164" s="244" t="s">
        <v>396</v>
      </c>
      <c r="C164" s="232">
        <f>'Cons TrioMobil | Monthly'!N170</f>
        <v>0</v>
      </c>
      <c r="D164" s="232">
        <f>'Cons TrioMobil | Monthly'!Z170</f>
        <v>2969281.7925181556</v>
      </c>
      <c r="E164" s="232">
        <f>'Cons TrioMobil | Monthly'!AL170</f>
        <v>2969281.7925181556</v>
      </c>
      <c r="F164" s="232">
        <f>'Cons TrioMobil | Monthly'!AX170</f>
        <v>6901810.9764908329</v>
      </c>
      <c r="G164" s="232">
        <f>'Cons TrioMobil | Monthly'!BJ170</f>
        <v>7978975.8493863121</v>
      </c>
      <c r="H164" s="232">
        <f>'Cons TrioMobil | Monthly'!BV170</f>
        <v>8095116.9330625795</v>
      </c>
    </row>
    <row r="165" spans="2:8" ht="14.25" customHeight="1" x14ac:dyDescent="0.25">
      <c r="B165" s="244" t="s">
        <v>397</v>
      </c>
      <c r="C165" s="232">
        <f>'Cons TrioMobil | Monthly'!N171</f>
        <v>0</v>
      </c>
      <c r="D165" s="232">
        <f>'Cons TrioMobil | Monthly'!Z171</f>
        <v>85133.483309670395</v>
      </c>
      <c r="E165" s="232">
        <f>'Cons TrioMobil | Monthly'!AL171</f>
        <v>85133.483309670395</v>
      </c>
      <c r="F165" s="232">
        <f>'Cons TrioMobil | Monthly'!AX171</f>
        <v>130804.44212662191</v>
      </c>
      <c r="G165" s="232">
        <f>'Cons TrioMobil | Monthly'!BJ171</f>
        <v>240046.79165250235</v>
      </c>
      <c r="H165" s="232">
        <f>'Cons TrioMobil | Monthly'!BV171</f>
        <v>519277.74700084247</v>
      </c>
    </row>
    <row r="166" spans="2:8" ht="14.25" customHeight="1" x14ac:dyDescent="0.25">
      <c r="B166" s="244" t="s">
        <v>398</v>
      </c>
      <c r="C166" s="232"/>
      <c r="D166" s="232">
        <f>'Cons TrioMobil | Monthly'!Z172</f>
        <v>0</v>
      </c>
      <c r="E166" s="232">
        <f>'Cons TrioMobil | Monthly'!AL172</f>
        <v>0</v>
      </c>
      <c r="F166" s="232">
        <f>'Cons TrioMobil | Monthly'!AX172</f>
        <v>1162246.0613729833</v>
      </c>
      <c r="G166" s="232">
        <f>'Cons TrioMobil | Monthly'!BJ172</f>
        <v>1392703.0371286676</v>
      </c>
      <c r="H166" s="232">
        <f>'Cons TrioMobil | Monthly'!BV172</f>
        <v>1395171.609397081</v>
      </c>
    </row>
    <row r="167" spans="2:8" ht="14.25" customHeight="1" x14ac:dyDescent="0.25">
      <c r="B167" s="244" t="s">
        <v>399</v>
      </c>
      <c r="C167" s="232">
        <f>'Cons TrioMobil | Monthly'!N173</f>
        <v>0</v>
      </c>
      <c r="D167" s="232">
        <f>'Cons TrioMobil | Monthly'!Z173</f>
        <v>-852772.31514121965</v>
      </c>
      <c r="E167" s="232">
        <f>'Cons TrioMobil | Monthly'!AL173</f>
        <v>-1331519.9210336162</v>
      </c>
      <c r="F167" s="232">
        <f>'Cons TrioMobil | Monthly'!AX173</f>
        <v>-5024479.2827566173</v>
      </c>
      <c r="G167" s="232">
        <f>'Cons TrioMobil | Monthly'!BJ173</f>
        <v>-6889320.2326495703</v>
      </c>
      <c r="H167" s="232">
        <f>'Cons TrioMobil | Monthly'!BV173</f>
        <v>-9074403.7083769515</v>
      </c>
    </row>
    <row r="168" spans="2:8" ht="14.25" customHeight="1" x14ac:dyDescent="0.25">
      <c r="B168" s="244" t="s">
        <v>400</v>
      </c>
      <c r="C168" s="230">
        <f t="shared" ref="C168:H168" si="32">SUM(C169:C170)</f>
        <v>0</v>
      </c>
      <c r="D168" s="230">
        <f t="shared" si="32"/>
        <v>162255.2174388112</v>
      </c>
      <c r="E168" s="230">
        <f t="shared" si="32"/>
        <v>59959.200700980786</v>
      </c>
      <c r="F168" s="230">
        <f t="shared" si="32"/>
        <v>-4256763.1753108446</v>
      </c>
      <c r="G168" s="230">
        <f t="shared" si="32"/>
        <v>-16503396.233015871</v>
      </c>
      <c r="H168" s="230">
        <f t="shared" si="32"/>
        <v>-21379768.924170095</v>
      </c>
    </row>
    <row r="169" spans="2:8" ht="14.25" customHeight="1" outlineLevel="1" x14ac:dyDescent="0.25">
      <c r="B169" s="231" t="s">
        <v>401</v>
      </c>
      <c r="C169" s="232">
        <f>'Cons TrioMobil | Monthly'!N175</f>
        <v>0</v>
      </c>
      <c r="D169" s="232">
        <f>'Cons TrioMobil | Monthly'!Z175</f>
        <v>578265.42149256996</v>
      </c>
      <c r="E169" s="232">
        <f>'Cons TrioMobil | Monthly'!AL175</f>
        <v>448327.32389675057</v>
      </c>
      <c r="F169" s="232">
        <f>'Cons TrioMobil | Monthly'!AX175</f>
        <v>-1678346.3459411054</v>
      </c>
      <c r="G169" s="232">
        <f>'Cons TrioMobil | Monthly'!BJ175</f>
        <v>-1142217.7385585271</v>
      </c>
      <c r="H169" s="232">
        <f>'Cons TrioMobil | Monthly'!BV175</f>
        <v>-2038549.0924584013</v>
      </c>
    </row>
    <row r="170" spans="2:8" ht="14.25" customHeight="1" outlineLevel="1" x14ac:dyDescent="0.25">
      <c r="B170" s="231" t="s">
        <v>402</v>
      </c>
      <c r="C170" s="232">
        <f>'Cons TrioMobil | Monthly'!N176</f>
        <v>0</v>
      </c>
      <c r="D170" s="232">
        <f>'Cons TrioMobil | Monthly'!Z176</f>
        <v>-416010.20405375876</v>
      </c>
      <c r="E170" s="232">
        <f>'Cons TrioMobil | Monthly'!AL176</f>
        <v>-388368.12319576979</v>
      </c>
      <c r="F170" s="232">
        <f>'Cons TrioMobil | Monthly'!AX176</f>
        <v>-2578416.8293697396</v>
      </c>
      <c r="G170" s="232">
        <f>'Cons TrioMobil | Monthly'!BJ176</f>
        <v>-15361178.494457344</v>
      </c>
      <c r="H170" s="232">
        <f>'Cons TrioMobil | Monthly'!BV176</f>
        <v>-19341219.831711695</v>
      </c>
    </row>
    <row r="171" spans="2:8" ht="14.25" customHeight="1" x14ac:dyDescent="0.25">
      <c r="B171" s="238" t="s">
        <v>403</v>
      </c>
      <c r="C171" s="232">
        <f>'Cons TrioMobil | Monthly'!N177</f>
        <v>0</v>
      </c>
      <c r="D171" s="232">
        <f>'Cons TrioMobil | Monthly'!Z177</f>
        <v>-102296.01673783043</v>
      </c>
      <c r="E171" s="232">
        <f>'Cons TrioMobil | Monthly'!AL177</f>
        <v>-1363753.0715058718</v>
      </c>
      <c r="F171" s="232">
        <f>'Cons TrioMobil | Monthly'!AX177</f>
        <v>-3000271.5126837478</v>
      </c>
      <c r="G171" s="232">
        <f>'Cons TrioMobil | Monthly'!BJ177</f>
        <v>-4861149.2111542225</v>
      </c>
      <c r="H171" s="232">
        <f>'Cons TrioMobil | Monthly'!BV177</f>
        <v>-5194975.8695697207</v>
      </c>
    </row>
    <row r="172" spans="2:8" ht="14.25" customHeight="1" x14ac:dyDescent="0.25">
      <c r="B172" s="362" t="s">
        <v>559</v>
      </c>
      <c r="C172" s="363" t="e">
        <f>SUM(#REF!,C161)</f>
        <v>#REF!</v>
      </c>
      <c r="D172" s="363">
        <f>SUM(D161)+SUM(D162,D163,D164,D165,D166,D167,D168,D171)</f>
        <v>4627142.7299931133</v>
      </c>
      <c r="E172" s="363">
        <f>SUM(E161)+SUM(E162,E163,E164,E165,E166,E167,E168,E171)</f>
        <v>7925322.9138344554</v>
      </c>
      <c r="F172" s="363">
        <f>SUM(F161)+SUM(F162,F163,F164,F165,F166,F167,F168,F171)</f>
        <v>13598239.185601128</v>
      </c>
      <c r="G172" s="363">
        <f>SUM(G161)+SUM(G162,G163,G164,G165,G166,G167,G168,G171)</f>
        <v>28021962.56077107</v>
      </c>
      <c r="H172" s="363">
        <f>SUM(H161)+SUM(H162,H163,H164,H165,H166,H167,H168,H171)</f>
        <v>23923627.960225716</v>
      </c>
    </row>
    <row r="173" spans="2:8" ht="6" customHeight="1" x14ac:dyDescent="0.25">
      <c r="B173" s="238"/>
      <c r="C173" s="230"/>
      <c r="D173" s="230"/>
      <c r="E173" s="230"/>
      <c r="F173" s="230"/>
      <c r="G173" s="230"/>
      <c r="H173" s="230"/>
    </row>
    <row r="174" spans="2:8" ht="14.25" customHeight="1" x14ac:dyDescent="0.25">
      <c r="B174" s="250" t="s">
        <v>406</v>
      </c>
      <c r="C174" s="251" t="e">
        <f t="shared" ref="C174:H174" si="33">C172-C145</f>
        <v>#REF!</v>
      </c>
      <c r="D174" s="251">
        <f t="shared" si="33"/>
        <v>0</v>
      </c>
      <c r="E174" s="251">
        <f t="shared" si="33"/>
        <v>0</v>
      </c>
      <c r="F174" s="251">
        <f t="shared" si="33"/>
        <v>0</v>
      </c>
      <c r="G174" s="251">
        <f t="shared" si="33"/>
        <v>-0.39000000059604645</v>
      </c>
      <c r="H174" s="251">
        <f t="shared" si="33"/>
        <v>-0.4700000062584877</v>
      </c>
    </row>
    <row r="175" spans="2:8" ht="14.25" customHeight="1" x14ac:dyDescent="0.25">
      <c r="B175" s="250" t="s">
        <v>407</v>
      </c>
      <c r="C175" s="251" t="e">
        <f t="shared" ref="C175:H175" si="34">SUM(C110)-C171</f>
        <v>#REF!</v>
      </c>
      <c r="D175" s="251">
        <f t="shared" si="34"/>
        <v>0</v>
      </c>
      <c r="E175" s="251">
        <f t="shared" si="34"/>
        <v>0</v>
      </c>
      <c r="F175" s="251">
        <f t="shared" si="34"/>
        <v>0</v>
      </c>
      <c r="G175" s="251">
        <f t="shared" si="34"/>
        <v>0</v>
      </c>
      <c r="H175" s="251">
        <f t="shared" si="34"/>
        <v>-6.99999975040555E-2</v>
      </c>
    </row>
    <row r="179" spans="2:8" ht="14.25" customHeight="1" x14ac:dyDescent="0.25">
      <c r="B179" s="176" t="s">
        <v>408</v>
      </c>
      <c r="C179" s="225">
        <f t="shared" ref="C179:H179" si="35">C2</f>
        <v>2020</v>
      </c>
      <c r="D179" s="225">
        <f t="shared" si="35"/>
        <v>2021</v>
      </c>
      <c r="E179" s="225">
        <f t="shared" si="35"/>
        <v>2022</v>
      </c>
      <c r="F179" s="225">
        <f t="shared" si="35"/>
        <v>2023</v>
      </c>
      <c r="G179" s="225">
        <f t="shared" si="35"/>
        <v>2024</v>
      </c>
      <c r="H179" s="225">
        <f t="shared" si="35"/>
        <v>2025</v>
      </c>
    </row>
    <row r="180" spans="2:8" ht="15" customHeight="1" x14ac:dyDescent="0.25">
      <c r="B180" s="252" t="s">
        <v>409</v>
      </c>
      <c r="C180" s="252"/>
      <c r="D180" s="252"/>
      <c r="E180" s="252"/>
      <c r="F180" s="252"/>
      <c r="G180" s="252"/>
      <c r="H180" s="252"/>
    </row>
    <row r="181" spans="2:8" ht="14.25" customHeight="1" x14ac:dyDescent="0.25">
      <c r="B181" s="229" t="s">
        <v>410</v>
      </c>
      <c r="C181" s="230" t="e">
        <f>C110</f>
        <v>#REF!</v>
      </c>
      <c r="D181" s="230">
        <f>+D110</f>
        <v>-102296.01673783039</v>
      </c>
      <c r="E181" s="230">
        <f>+E110</f>
        <v>-1363753.0715058732</v>
      </c>
      <c r="F181" s="230">
        <f>+F110</f>
        <v>-3000271.5126837469</v>
      </c>
      <c r="G181" s="230">
        <f>+G110</f>
        <v>-4861149.2111542216</v>
      </c>
      <c r="H181" s="230">
        <f>+H110</f>
        <v>-5194975.9395697182</v>
      </c>
    </row>
    <row r="182" spans="2:8" ht="14.25" customHeight="1" x14ac:dyDescent="0.25">
      <c r="B182" s="229" t="s">
        <v>411</v>
      </c>
      <c r="C182" s="230"/>
      <c r="D182" s="230">
        <f>+D104*-1+D17*-1</f>
        <v>65602.655254507423</v>
      </c>
      <c r="E182" s="230">
        <f>+E104*-1+E17*-1</f>
        <v>50611.362895907994</v>
      </c>
      <c r="F182" s="230">
        <f>+F104*-1+F17*-1</f>
        <v>57005.571568626263</v>
      </c>
      <c r="G182" s="230">
        <f>+G104*-1+G17*-1</f>
        <v>132616.20712711193</v>
      </c>
      <c r="H182" s="230">
        <f>+H104*-1+H17*-1</f>
        <v>504559.31862035656</v>
      </c>
    </row>
    <row r="183" spans="2:8" ht="14.25" customHeight="1" x14ac:dyDescent="0.25">
      <c r="B183" s="229" t="s">
        <v>412</v>
      </c>
      <c r="C183" s="230">
        <f>(0-C122)+(C148-0)</f>
        <v>0</v>
      </c>
      <c r="D183" s="230">
        <f>(C122-D122)+(D148-C148)</f>
        <v>-952456.98169909662</v>
      </c>
      <c r="E183" s="230">
        <f>(D122-E122)+(E148-D148)</f>
        <v>-386230.5704070332</v>
      </c>
      <c r="F183" s="230">
        <f>(E122-F122)+(F148-E148)</f>
        <v>-1443346.6535323183</v>
      </c>
      <c r="G183" s="230">
        <f>(F122-G122)+(G148-F148)</f>
        <v>-688123.58537671017</v>
      </c>
      <c r="H183" s="230">
        <f>(G122-H122)+(H148-G148)</f>
        <v>1866191.544031604</v>
      </c>
    </row>
    <row r="184" spans="2:8" ht="14.25" customHeight="1" x14ac:dyDescent="0.25">
      <c r="B184" s="229" t="s">
        <v>413</v>
      </c>
      <c r="C184" s="230">
        <f>0-C129</f>
        <v>0</v>
      </c>
      <c r="D184" s="230">
        <f>C129-D129</f>
        <v>-149.53034097476402</v>
      </c>
      <c r="E184" s="230">
        <f>D129-E129</f>
        <v>45.749248575989796</v>
      </c>
      <c r="F184" s="230">
        <f>E129-F129</f>
        <v>-2555.6451134092422</v>
      </c>
      <c r="G184" s="230">
        <f>F129-G129</f>
        <v>439.87409115663513</v>
      </c>
      <c r="H184" s="230">
        <f>G129-H129</f>
        <v>-2325.9729738296382</v>
      </c>
    </row>
    <row r="185" spans="2:8" ht="14.25" customHeight="1" x14ac:dyDescent="0.25">
      <c r="B185" s="229" t="s">
        <v>414</v>
      </c>
      <c r="C185" s="230">
        <f>0-C128</f>
        <v>0</v>
      </c>
      <c r="D185" s="230">
        <f>C128-D128</f>
        <v>-842642.96590252419</v>
      </c>
      <c r="E185" s="230">
        <f>D128-E128</f>
        <v>-367565.65161532525</v>
      </c>
      <c r="F185" s="230">
        <f>E128-F128</f>
        <v>80637.375792458421</v>
      </c>
      <c r="G185" s="230">
        <f>F128-G128</f>
        <v>-1167703.5460497846</v>
      </c>
      <c r="H185" s="230">
        <f>G128-H128</f>
        <v>-873650.07530044392</v>
      </c>
    </row>
    <row r="186" spans="2:8" ht="14.25" customHeight="1" x14ac:dyDescent="0.25">
      <c r="B186" s="229" t="s">
        <v>415</v>
      </c>
      <c r="C186" s="230">
        <f>0-C132</f>
        <v>0</v>
      </c>
      <c r="D186" s="230">
        <f>C132-D132</f>
        <v>-189120.53770102843</v>
      </c>
      <c r="E186" s="230">
        <f>D132-E132</f>
        <v>-607861.44124738558</v>
      </c>
      <c r="F186" s="230">
        <f>E132-F132</f>
        <v>-958832.89573732053</v>
      </c>
      <c r="G186" s="230">
        <f>F132-G132</f>
        <v>-447455.24150623521</v>
      </c>
      <c r="H186" s="230">
        <f>G132-H132</f>
        <v>-795569.05836254265</v>
      </c>
    </row>
    <row r="187" spans="2:8" ht="14.25" customHeight="1" x14ac:dyDescent="0.25">
      <c r="B187" s="244" t="s">
        <v>416</v>
      </c>
      <c r="C187" s="230">
        <f>0-C139</f>
        <v>0</v>
      </c>
      <c r="D187" s="230">
        <f t="shared" ref="D187:H188" si="36">C139-D139</f>
        <v>-7730.2323251781936</v>
      </c>
      <c r="E187" s="230">
        <f t="shared" si="36"/>
        <v>1050.1876152312998</v>
      </c>
      <c r="F187" s="230">
        <f t="shared" si="36"/>
        <v>-20886.089254736926</v>
      </c>
      <c r="G187" s="230">
        <f t="shared" si="36"/>
        <v>-5294.8640110878951</v>
      </c>
      <c r="H187" s="230">
        <f t="shared" si="36"/>
        <v>2113.9092754453086</v>
      </c>
    </row>
    <row r="188" spans="2:8" ht="14.25" customHeight="1" x14ac:dyDescent="0.25">
      <c r="B188" s="244" t="s">
        <v>417</v>
      </c>
      <c r="C188" s="230">
        <f>0-C140</f>
        <v>0</v>
      </c>
      <c r="D188" s="230">
        <f t="shared" si="36"/>
        <v>0</v>
      </c>
      <c r="E188" s="230">
        <f t="shared" si="36"/>
        <v>-2674.0398859791458</v>
      </c>
      <c r="F188" s="230">
        <f t="shared" si="36"/>
        <v>-9983.9763263938949</v>
      </c>
      <c r="G188" s="230">
        <f t="shared" si="36"/>
        <v>-43938.382705388591</v>
      </c>
      <c r="H188" s="230">
        <f t="shared" si="36"/>
        <v>21612.347774915863</v>
      </c>
    </row>
    <row r="189" spans="2:8" ht="14.25" customHeight="1" x14ac:dyDescent="0.25">
      <c r="B189" s="244" t="s">
        <v>418</v>
      </c>
      <c r="C189" s="230">
        <f>0-C143</f>
        <v>0</v>
      </c>
      <c r="D189" s="230">
        <f>C143-D143</f>
        <v>0</v>
      </c>
      <c r="E189" s="230">
        <f>D143-E143</f>
        <v>0</v>
      </c>
      <c r="F189" s="230">
        <f>E143-F143</f>
        <v>-1133.9952988879938</v>
      </c>
      <c r="G189" s="230">
        <f>F143-G143</f>
        <v>-8881.6491750823625</v>
      </c>
      <c r="H189" s="230">
        <f>G143-H143</f>
        <v>9255.2760383054483</v>
      </c>
    </row>
    <row r="190" spans="2:8" ht="14.25" customHeight="1" x14ac:dyDescent="0.25">
      <c r="B190" s="244" t="s">
        <v>419</v>
      </c>
      <c r="C190" s="230">
        <f>C149-0</f>
        <v>0</v>
      </c>
      <c r="D190" s="230">
        <f>D149-C149</f>
        <v>0</v>
      </c>
      <c r="E190" s="230">
        <f>E149-D149</f>
        <v>0</v>
      </c>
      <c r="F190" s="230">
        <f>F149-E149</f>
        <v>0</v>
      </c>
      <c r="G190" s="230">
        <f>G149-F149</f>
        <v>0</v>
      </c>
      <c r="H190" s="230">
        <f>H149-G149</f>
        <v>0</v>
      </c>
    </row>
    <row r="191" spans="2:8" ht="14.25" customHeight="1" x14ac:dyDescent="0.25">
      <c r="B191" s="244" t="s">
        <v>420</v>
      </c>
      <c r="C191" s="230">
        <f>C153-0</f>
        <v>0</v>
      </c>
      <c r="D191" s="230">
        <f t="shared" ref="D191:H192" si="37">D153-C153</f>
        <v>0</v>
      </c>
      <c r="E191" s="230">
        <f t="shared" si="37"/>
        <v>0</v>
      </c>
      <c r="F191" s="230">
        <f t="shared" si="37"/>
        <v>0</v>
      </c>
      <c r="G191" s="230">
        <f t="shared" si="37"/>
        <v>0</v>
      </c>
      <c r="H191" s="230">
        <f t="shared" si="37"/>
        <v>0</v>
      </c>
    </row>
    <row r="192" spans="2:8" ht="14.25" customHeight="1" x14ac:dyDescent="0.25">
      <c r="B192" s="244" t="s">
        <v>421</v>
      </c>
      <c r="C192" s="230">
        <f>C154-0</f>
        <v>0</v>
      </c>
      <c r="D192" s="230">
        <f t="shared" si="37"/>
        <v>104418.43575418995</v>
      </c>
      <c r="E192" s="230">
        <f t="shared" si="37"/>
        <v>32129.937233033488</v>
      </c>
      <c r="F192" s="230">
        <f t="shared" si="37"/>
        <v>82660.164383249212</v>
      </c>
      <c r="G192" s="230">
        <f t="shared" si="37"/>
        <v>71813.12144508402</v>
      </c>
      <c r="H192" s="230">
        <f t="shared" si="37"/>
        <v>59108.62858777924</v>
      </c>
    </row>
    <row r="193" spans="2:8" ht="14.25" customHeight="1" x14ac:dyDescent="0.25">
      <c r="B193" s="244" t="s">
        <v>422</v>
      </c>
      <c r="C193" s="230">
        <f>C155-0</f>
        <v>0</v>
      </c>
      <c r="D193" s="230">
        <f>D155-C155</f>
        <v>1193652.3179208164</v>
      </c>
      <c r="E193" s="230">
        <f>E155-D155</f>
        <v>2480685.8705290528</v>
      </c>
      <c r="F193" s="230">
        <v>3023649.7228312213</v>
      </c>
      <c r="G193" s="230">
        <f>G155-F155</f>
        <v>3502821.839429047</v>
      </c>
      <c r="H193" s="230">
        <f>H155-G155</f>
        <v>1049629.2749283537</v>
      </c>
    </row>
    <row r="194" spans="2:8" ht="14.25" customHeight="1" x14ac:dyDescent="0.25">
      <c r="B194" s="244" t="s">
        <v>423</v>
      </c>
      <c r="C194" s="230">
        <f>C157-0</f>
        <v>0</v>
      </c>
      <c r="D194" s="230">
        <f>D157-C157</f>
        <v>165254.64072433062</v>
      </c>
      <c r="E194" s="230">
        <f>E157-D157</f>
        <v>125862.61699428555</v>
      </c>
      <c r="F194" s="230">
        <f>F157-E157</f>
        <v>334893.09215712082</v>
      </c>
      <c r="G194" s="230">
        <f>G157-F157</f>
        <v>99680.954760427237</v>
      </c>
      <c r="H194" s="230">
        <f>H157-G157</f>
        <v>201573.45691167656</v>
      </c>
    </row>
    <row r="195" spans="2:8" ht="14.25" customHeight="1" x14ac:dyDescent="0.25">
      <c r="B195" s="253" t="s">
        <v>409</v>
      </c>
      <c r="C195" s="248" t="e">
        <f t="shared" ref="C195:H195" si="38">SUM(C181:C194)</f>
        <v>#REF!</v>
      </c>
      <c r="D195" s="248">
        <f t="shared" si="38"/>
        <v>-565468.21505278815</v>
      </c>
      <c r="E195" s="248">
        <f t="shared" si="38"/>
        <v>-37699.050145509129</v>
      </c>
      <c r="F195" s="248">
        <f t="shared" si="38"/>
        <v>-1858164.8412141372</v>
      </c>
      <c r="G195" s="248">
        <f t="shared" si="38"/>
        <v>-3415174.4831256825</v>
      </c>
      <c r="H195" s="248">
        <f t="shared" si="38"/>
        <v>-3152477.2900380958</v>
      </c>
    </row>
    <row r="196" spans="2:8" ht="6" customHeight="1" x14ac:dyDescent="0.25">
      <c r="B196" s="229"/>
      <c r="C196" s="230"/>
      <c r="D196" s="230"/>
      <c r="E196" s="229"/>
      <c r="F196" s="229"/>
      <c r="G196" s="229"/>
      <c r="H196" s="229"/>
    </row>
    <row r="197" spans="2:8" ht="6" customHeight="1" x14ac:dyDescent="0.25">
      <c r="B197" s="229"/>
      <c r="C197" s="230"/>
      <c r="D197" s="230"/>
      <c r="E197" s="229"/>
      <c r="F197" s="229"/>
      <c r="G197" s="229"/>
      <c r="H197" s="229"/>
    </row>
    <row r="198" spans="2:8" ht="14.25" customHeight="1" x14ac:dyDescent="0.25">
      <c r="B198" s="252" t="s">
        <v>424</v>
      </c>
      <c r="C198" s="252"/>
      <c r="D198" s="252"/>
      <c r="E198" s="252"/>
      <c r="F198" s="252"/>
      <c r="G198" s="252"/>
      <c r="H198" s="252"/>
    </row>
    <row r="199" spans="2:8" ht="14.25" customHeight="1" x14ac:dyDescent="0.25">
      <c r="B199" s="229" t="s">
        <v>425</v>
      </c>
      <c r="C199" s="230">
        <f>(SUM(C141,C142)-C104)*-1</f>
        <v>0</v>
      </c>
      <c r="D199" s="230">
        <f>(SUM(D141,D142)-SUM(C141,C142)-D104-D17)*-1</f>
        <v>-1486229.522561037</v>
      </c>
      <c r="E199" s="230">
        <f>(SUM(E141,E142)-SUM(D141,D142)-E104-E17)*-1</f>
        <v>-97476.633445579952</v>
      </c>
      <c r="F199" s="230">
        <f>(SUM(F141,F142)-SUM(E141,E142)-F104-F17)*-1</f>
        <v>-2433125.7865054416</v>
      </c>
      <c r="G199" s="230">
        <f>(SUM(G141,G142)-SUM(F141,F142)-G104-G17)*-1</f>
        <v>-938131.06595292594</v>
      </c>
      <c r="H199" s="230">
        <f>(SUM(H141,H142)-SUM(G141,G142)-H104-H17)*-1</f>
        <v>-1540764.8409762008</v>
      </c>
    </row>
    <row r="200" spans="2:8" ht="14.25" customHeight="1" x14ac:dyDescent="0.25">
      <c r="B200" s="244" t="s">
        <v>426</v>
      </c>
      <c r="C200" s="230">
        <f>C163-0</f>
        <v>0</v>
      </c>
      <c r="D200" s="230">
        <f t="shared" ref="D200:H203" si="39">D163-C163</f>
        <v>193611.84913768899</v>
      </c>
      <c r="E200" s="230">
        <f t="shared" si="39"/>
        <v>33447.67462152167</v>
      </c>
      <c r="F200" s="230">
        <f t="shared" si="39"/>
        <v>-17398.356651801354</v>
      </c>
      <c r="G200" s="230">
        <f t="shared" si="39"/>
        <v>6225.6142403702834</v>
      </c>
      <c r="H200" s="230">
        <f t="shared" si="39"/>
        <v>671.23428795387736</v>
      </c>
    </row>
    <row r="201" spans="2:8" ht="14.25" customHeight="1" x14ac:dyDescent="0.25">
      <c r="B201" s="244" t="s">
        <v>427</v>
      </c>
      <c r="C201" s="230">
        <f>C164-0</f>
        <v>0</v>
      </c>
      <c r="D201" s="230">
        <f t="shared" si="39"/>
        <v>2969281.7925181556</v>
      </c>
      <c r="E201" s="230">
        <f t="shared" si="39"/>
        <v>0</v>
      </c>
      <c r="F201" s="230">
        <f t="shared" si="39"/>
        <v>3932529.1839726772</v>
      </c>
      <c r="G201" s="230">
        <f t="shared" si="39"/>
        <v>1077164.8728954792</v>
      </c>
      <c r="H201" s="230">
        <f t="shared" si="39"/>
        <v>116141.08367626742</v>
      </c>
    </row>
    <row r="202" spans="2:8" ht="14.25" customHeight="1" x14ac:dyDescent="0.25">
      <c r="B202" s="244" t="s">
        <v>428</v>
      </c>
      <c r="C202" s="230">
        <f>C165-0</f>
        <v>0</v>
      </c>
      <c r="D202" s="230">
        <f t="shared" si="39"/>
        <v>85133.483309670395</v>
      </c>
      <c r="E202" s="230">
        <f t="shared" si="39"/>
        <v>0</v>
      </c>
      <c r="F202" s="230">
        <f t="shared" si="39"/>
        <v>45670.958816951519</v>
      </c>
      <c r="G202" s="230">
        <f t="shared" si="39"/>
        <v>109242.34952588043</v>
      </c>
      <c r="H202" s="230">
        <f t="shared" si="39"/>
        <v>279230.9553483401</v>
      </c>
    </row>
    <row r="203" spans="2:8" ht="14.25" customHeight="1" x14ac:dyDescent="0.25">
      <c r="B203" s="244" t="s">
        <v>429</v>
      </c>
      <c r="C203" s="230"/>
      <c r="D203" s="230">
        <f t="shared" si="39"/>
        <v>0</v>
      </c>
      <c r="E203" s="230">
        <f t="shared" si="39"/>
        <v>0</v>
      </c>
      <c r="F203" s="230">
        <f t="shared" si="39"/>
        <v>1162246.0613729833</v>
      </c>
      <c r="G203" s="230">
        <f t="shared" si="39"/>
        <v>230456.97575568431</v>
      </c>
      <c r="H203" s="230">
        <f t="shared" si="39"/>
        <v>2468.5722684133798</v>
      </c>
    </row>
    <row r="204" spans="2:8" ht="14.25" customHeight="1" x14ac:dyDescent="0.25">
      <c r="B204" s="244" t="s">
        <v>430</v>
      </c>
      <c r="C204" s="230">
        <f>C152-0</f>
        <v>0</v>
      </c>
      <c r="D204" s="230">
        <f>D152-C152</f>
        <v>0</v>
      </c>
      <c r="E204" s="230">
        <f>E152-D152</f>
        <v>0</v>
      </c>
      <c r="F204" s="230">
        <f>F152-E152</f>
        <v>0</v>
      </c>
      <c r="G204" s="230">
        <f>G152-F152</f>
        <v>0</v>
      </c>
      <c r="H204" s="230">
        <f>H152-G152</f>
        <v>0</v>
      </c>
    </row>
    <row r="205" spans="2:8" ht="14.25" customHeight="1" x14ac:dyDescent="0.25">
      <c r="B205" s="244" t="s">
        <v>431</v>
      </c>
      <c r="C205" s="230">
        <f>C167-0</f>
        <v>0</v>
      </c>
      <c r="D205" s="230">
        <f>D167-C167</f>
        <v>-852772.31514121965</v>
      </c>
      <c r="E205" s="230">
        <f>E167-D167</f>
        <v>-478747.60589239653</v>
      </c>
      <c r="F205" s="230">
        <v>66580.169381433167</v>
      </c>
      <c r="G205" s="230">
        <f>G167-F167</f>
        <v>-1864840.949892953</v>
      </c>
      <c r="H205" s="230">
        <f>H167-G167</f>
        <v>-2185083.4757273812</v>
      </c>
    </row>
    <row r="206" spans="2:8" ht="14.25" customHeight="1" x14ac:dyDescent="0.25">
      <c r="B206" s="244" t="s">
        <v>432</v>
      </c>
      <c r="C206" s="230">
        <f>C168-0</f>
        <v>0</v>
      </c>
      <c r="D206" s="230">
        <f>D168-C168</f>
        <v>162255.2174388112</v>
      </c>
      <c r="E206" s="230">
        <f>E168-D168-D110</f>
        <v>0</v>
      </c>
      <c r="F206" s="230">
        <f>F168-E168-E110</f>
        <v>-2952969.3045059517</v>
      </c>
      <c r="G206" s="230">
        <f>G168-F168-F110</f>
        <v>-9246361.5450212788</v>
      </c>
      <c r="H206" s="230">
        <f>H168-G168-G110</f>
        <v>-15223.480000003241</v>
      </c>
    </row>
    <row r="207" spans="2:8" ht="14.25" customHeight="1" x14ac:dyDescent="0.25">
      <c r="B207" s="253" t="s">
        <v>424</v>
      </c>
      <c r="C207" s="248">
        <f t="shared" ref="C207:H207" si="40">SUM(C199:C206)</f>
        <v>0</v>
      </c>
      <c r="D207" s="248">
        <f t="shared" si="40"/>
        <v>1071280.5047020696</v>
      </c>
      <c r="E207" s="248">
        <f t="shared" si="40"/>
        <v>-542776.56471645483</v>
      </c>
      <c r="F207" s="248">
        <f t="shared" si="40"/>
        <v>-196467.07411914924</v>
      </c>
      <c r="G207" s="248">
        <f t="shared" si="40"/>
        <v>-10626243.748449743</v>
      </c>
      <c r="H207" s="248">
        <f t="shared" si="40"/>
        <v>-3342559.9511226104</v>
      </c>
    </row>
    <row r="210" spans="2:8" ht="14.25" customHeight="1" x14ac:dyDescent="0.25">
      <c r="B210" s="252" t="s">
        <v>433</v>
      </c>
      <c r="C210" s="252"/>
      <c r="D210" s="252"/>
      <c r="E210" s="252"/>
      <c r="F210" s="252"/>
      <c r="G210" s="252"/>
      <c r="H210" s="252"/>
    </row>
    <row r="211" spans="2:8" ht="14.25" customHeight="1" x14ac:dyDescent="0.25">
      <c r="B211" s="244" t="s">
        <v>434</v>
      </c>
      <c r="C211" s="230"/>
      <c r="D211" s="230">
        <f>D156-C156</f>
        <v>0</v>
      </c>
      <c r="E211" s="230">
        <f>E156-D156</f>
        <v>0</v>
      </c>
      <c r="F211" s="230">
        <f>F156-E156</f>
        <v>0</v>
      </c>
      <c r="G211" s="230">
        <f>G156-F156</f>
        <v>0</v>
      </c>
      <c r="H211" s="230">
        <f>H156-G156</f>
        <v>0</v>
      </c>
    </row>
    <row r="212" spans="2:8" ht="14.25" customHeight="1" x14ac:dyDescent="0.25">
      <c r="B212" s="244" t="s">
        <v>435</v>
      </c>
      <c r="C212" s="230">
        <f>C162-0</f>
        <v>0</v>
      </c>
      <c r="D212" s="230">
        <f>D162-C162</f>
        <v>500838.32179360138</v>
      </c>
      <c r="E212" s="230">
        <f>E162-D162</f>
        <v>1999999.9999999995</v>
      </c>
      <c r="F212" s="230">
        <f>F162-E162</f>
        <v>1500000</v>
      </c>
      <c r="G212" s="230">
        <f>G162-F162</f>
        <v>24381955.350987218</v>
      </c>
      <c r="H212" s="230">
        <f>H162-G162</f>
        <v>-0.4699999988079071</v>
      </c>
    </row>
    <row r="213" spans="2:8" ht="14.25" customHeight="1" x14ac:dyDescent="0.25">
      <c r="B213" s="244" t="s">
        <v>436</v>
      </c>
      <c r="C213" s="230">
        <f>C147-0</f>
        <v>0</v>
      </c>
      <c r="D213" s="230">
        <f>D147-C147</f>
        <v>9100.1756886919648</v>
      </c>
      <c r="E213" s="230">
        <f>E147-D147</f>
        <v>167028.68308456551</v>
      </c>
      <c r="F213" s="230">
        <f>F147-E147</f>
        <v>1280987.0753431409</v>
      </c>
      <c r="G213" s="230">
        <f>G147-F147</f>
        <v>125678.2807924829</v>
      </c>
      <c r="H213" s="230">
        <f>H147-G147</f>
        <v>775816.11864764802</v>
      </c>
    </row>
    <row r="214" spans="2:8" ht="14.25" customHeight="1" x14ac:dyDescent="0.25">
      <c r="B214" s="247" t="s">
        <v>433</v>
      </c>
      <c r="C214" s="248">
        <f>C213</f>
        <v>0</v>
      </c>
      <c r="D214" s="248">
        <f>SUM(D211:D213)</f>
        <v>509938.49748229334</v>
      </c>
      <c r="E214" s="248">
        <f t="shared" ref="E214:H214" si="41">SUM(E211:E213)</f>
        <v>2167028.6830845652</v>
      </c>
      <c r="F214" s="248">
        <f t="shared" si="41"/>
        <v>2780987.0753431409</v>
      </c>
      <c r="G214" s="248">
        <f t="shared" si="41"/>
        <v>24507633.631779701</v>
      </c>
      <c r="H214" s="248">
        <f t="shared" si="41"/>
        <v>775815.64864764921</v>
      </c>
    </row>
    <row r="215" spans="2:8" ht="12" x14ac:dyDescent="0.25">
      <c r="B215" s="229"/>
      <c r="C215" s="229"/>
      <c r="D215" s="229"/>
      <c r="E215" s="229"/>
      <c r="F215" s="229"/>
      <c r="G215" s="229"/>
      <c r="H215" s="229"/>
    </row>
    <row r="216" spans="2:8" ht="14.25" customHeight="1" x14ac:dyDescent="0.25">
      <c r="B216" s="254" t="s">
        <v>437</v>
      </c>
      <c r="C216" s="255" t="e">
        <f t="shared" ref="C216:H216" si="42">SUM(C195,C207,C214)</f>
        <v>#REF!</v>
      </c>
      <c r="D216" s="255">
        <f t="shared" si="42"/>
        <v>1015750.7871315747</v>
      </c>
      <c r="E216" s="255">
        <f t="shared" si="42"/>
        <v>1586553.0682226012</v>
      </c>
      <c r="F216" s="255">
        <f t="shared" si="42"/>
        <v>726355.16000985447</v>
      </c>
      <c r="G216" s="255">
        <f t="shared" si="42"/>
        <v>10466215.400204275</v>
      </c>
      <c r="H216" s="255">
        <f t="shared" si="42"/>
        <v>-5719221.5925130565</v>
      </c>
    </row>
    <row r="217" spans="2:8" ht="14.25" customHeight="1" x14ac:dyDescent="0.25">
      <c r="B217" s="256" t="s">
        <v>438</v>
      </c>
      <c r="C217" s="257" t="e">
        <f>C216</f>
        <v>#REF!</v>
      </c>
      <c r="D217" s="257">
        <f>+D216</f>
        <v>1015750.7871315747</v>
      </c>
      <c r="E217" s="257">
        <f>D217+E216</f>
        <v>2602303.8553541759</v>
      </c>
      <c r="F217" s="257">
        <f>E217+F216</f>
        <v>3328659.0153640304</v>
      </c>
      <c r="G217" s="257">
        <f>F217+G216</f>
        <v>13794874.415568305</v>
      </c>
      <c r="H217" s="257">
        <f>G217+H216</f>
        <v>8075652.8230552487</v>
      </c>
    </row>
    <row r="218" spans="2:8" ht="6" customHeight="1" x14ac:dyDescent="0.25">
      <c r="B218" s="229"/>
      <c r="C218" s="258"/>
      <c r="D218" s="259"/>
      <c r="E218" s="259"/>
      <c r="F218" s="259"/>
      <c r="G218" s="259"/>
      <c r="H218" s="259"/>
    </row>
    <row r="219" spans="2:8" ht="14.25" customHeight="1" x14ac:dyDescent="0.25">
      <c r="B219" s="260" t="s">
        <v>439</v>
      </c>
      <c r="C219" s="261" t="e">
        <f t="shared" ref="C219:H219" si="43">C118-C217</f>
        <v>#REF!</v>
      </c>
      <c r="D219" s="262">
        <f t="shared" si="43"/>
        <v>0</v>
      </c>
      <c r="E219" s="263">
        <f t="shared" si="43"/>
        <v>0</v>
      </c>
      <c r="F219" s="263">
        <f t="shared" si="43"/>
        <v>0</v>
      </c>
      <c r="G219" s="263">
        <f t="shared" si="43"/>
        <v>0.38999999687075615</v>
      </c>
      <c r="H219" s="263">
        <f t="shared" si="43"/>
        <v>0.54000000189989805</v>
      </c>
    </row>
  </sheetData>
  <printOptions horizontalCentered="1" verticalCentered="1"/>
  <pageMargins left="0.25" right="0.25" top="0.75" bottom="0.75" header="0" footer="0"/>
  <pageSetup paperSize="9" scale="10" fitToWidth="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3408-9C8F-4F1C-9380-9B505A8BA4A6}">
  <sheetPr>
    <tabColor theme="1"/>
    <pageSetUpPr fitToPage="1"/>
  </sheetPr>
  <dimension ref="B2:Z222"/>
  <sheetViews>
    <sheetView showGridLines="0" tabSelected="1" zoomScale="80" zoomScaleNormal="80" workbookViewId="0">
      <pane xSplit="6" ySplit="2" topLeftCell="W76" activePane="bottomRight" state="frozen"/>
      <selection pane="topRight"/>
      <selection pane="bottomLeft"/>
      <selection pane="bottomRight" activeCell="Z112" sqref="W112:Z112"/>
    </sheetView>
  </sheetViews>
  <sheetFormatPr defaultColWidth="14.42578125" defaultRowHeight="15" customHeight="1" outlineLevelRow="1" x14ac:dyDescent="0.25"/>
  <cols>
    <col min="1" max="1" width="5.140625" style="226" bestFit="1" customWidth="1"/>
    <col min="2" max="2" width="48.140625" style="226" bestFit="1" customWidth="1"/>
    <col min="3" max="6" width="17.5703125" style="226" hidden="1" customWidth="1"/>
    <col min="7" max="26" width="15.5703125" style="226" customWidth="1"/>
    <col min="27" max="27" width="2.5703125" style="226" customWidth="1"/>
    <col min="28" max="28" width="10.140625" style="226" bestFit="1" customWidth="1"/>
    <col min="29" max="29" width="14.42578125" style="226"/>
    <col min="30" max="31" width="7.42578125" style="226" bestFit="1" customWidth="1"/>
    <col min="32" max="16384" width="14.42578125" style="226"/>
  </cols>
  <sheetData>
    <row r="2" spans="2:26" ht="14.25" customHeight="1" x14ac:dyDescent="0.25">
      <c r="B2" s="176" t="s">
        <v>252</v>
      </c>
      <c r="C2" s="176" t="s">
        <v>440</v>
      </c>
      <c r="D2" s="176" t="s">
        <v>441</v>
      </c>
      <c r="E2" s="176" t="s">
        <v>442</v>
      </c>
      <c r="F2" s="176" t="s">
        <v>443</v>
      </c>
      <c r="G2" s="176" t="s">
        <v>444</v>
      </c>
      <c r="H2" s="176" t="s">
        <v>445</v>
      </c>
      <c r="I2" s="176" t="s">
        <v>446</v>
      </c>
      <c r="J2" s="176" t="s">
        <v>447</v>
      </c>
      <c r="K2" s="176" t="s">
        <v>448</v>
      </c>
      <c r="L2" s="176" t="s">
        <v>449</v>
      </c>
      <c r="M2" s="176" t="s">
        <v>450</v>
      </c>
      <c r="N2" s="176" t="s">
        <v>139</v>
      </c>
      <c r="O2" s="176" t="s">
        <v>140</v>
      </c>
      <c r="P2" s="176" t="s">
        <v>141</v>
      </c>
      <c r="Q2" s="176" t="s">
        <v>142</v>
      </c>
      <c r="R2" s="176" t="s">
        <v>143</v>
      </c>
      <c r="S2" s="176" t="s">
        <v>144</v>
      </c>
      <c r="T2" s="176" t="s">
        <v>145</v>
      </c>
      <c r="U2" s="176" t="s">
        <v>146</v>
      </c>
      <c r="V2" s="176" t="s">
        <v>147</v>
      </c>
      <c r="W2" s="176" t="s">
        <v>148</v>
      </c>
      <c r="X2" s="176" t="s">
        <v>149</v>
      </c>
      <c r="Y2" s="176" t="s">
        <v>150</v>
      </c>
      <c r="Z2" s="176" t="s">
        <v>151</v>
      </c>
    </row>
    <row r="3" spans="2:26" ht="12" outlineLevel="1" x14ac:dyDescent="0.25">
      <c r="B3" s="170" t="s">
        <v>130</v>
      </c>
      <c r="C3" s="216"/>
      <c r="D3" s="216"/>
      <c r="E3" s="216"/>
      <c r="F3" s="216"/>
      <c r="G3" s="216">
        <v>2021</v>
      </c>
      <c r="H3" s="216">
        <v>2021</v>
      </c>
      <c r="I3" s="216">
        <v>2021</v>
      </c>
      <c r="J3" s="216">
        <v>2021</v>
      </c>
      <c r="K3" s="216">
        <v>2022</v>
      </c>
      <c r="L3" s="216">
        <v>2022</v>
      </c>
      <c r="M3" s="216">
        <v>2022</v>
      </c>
      <c r="N3" s="216">
        <v>2022</v>
      </c>
      <c r="O3" s="216">
        <v>2023</v>
      </c>
      <c r="P3" s="216">
        <v>2023</v>
      </c>
      <c r="Q3" s="216">
        <v>2023</v>
      </c>
      <c r="R3" s="216">
        <v>2023</v>
      </c>
      <c r="S3" s="216">
        <v>2024</v>
      </c>
      <c r="T3" s="216">
        <v>2024</v>
      </c>
      <c r="U3" s="216">
        <v>2024</v>
      </c>
      <c r="V3" s="216">
        <v>2024</v>
      </c>
      <c r="W3" s="216">
        <v>2025</v>
      </c>
      <c r="X3" s="216">
        <v>2025</v>
      </c>
      <c r="Y3" s="216">
        <v>2025</v>
      </c>
      <c r="Z3" s="216">
        <v>2025</v>
      </c>
    </row>
    <row r="4" spans="2:26" ht="12" outlineLevel="1" x14ac:dyDescent="0.25">
      <c r="B4" s="170" t="s">
        <v>131</v>
      </c>
      <c r="C4" s="216"/>
      <c r="D4" s="216"/>
      <c r="E4" s="216"/>
      <c r="F4" s="216"/>
      <c r="G4" s="216" t="s">
        <v>4</v>
      </c>
      <c r="H4" s="216" t="s">
        <v>5</v>
      </c>
      <c r="I4" s="216" t="s">
        <v>6</v>
      </c>
      <c r="J4" s="216" t="s">
        <v>2</v>
      </c>
      <c r="K4" s="216" t="s">
        <v>4</v>
      </c>
      <c r="L4" s="216" t="s">
        <v>5</v>
      </c>
      <c r="M4" s="216" t="s">
        <v>6</v>
      </c>
      <c r="N4" s="216" t="s">
        <v>2</v>
      </c>
      <c r="O4" s="216" t="s">
        <v>4</v>
      </c>
      <c r="P4" s="216" t="s">
        <v>5</v>
      </c>
      <c r="Q4" s="216" t="s">
        <v>6</v>
      </c>
      <c r="R4" s="216" t="s">
        <v>2</v>
      </c>
      <c r="S4" s="216" t="s">
        <v>4</v>
      </c>
      <c r="T4" s="216" t="s">
        <v>5</v>
      </c>
      <c r="U4" s="216" t="s">
        <v>6</v>
      </c>
      <c r="V4" s="216" t="s">
        <v>2</v>
      </c>
      <c r="W4" s="216" t="s">
        <v>4</v>
      </c>
      <c r="X4" s="216" t="s">
        <v>5</v>
      </c>
      <c r="Y4" s="216" t="s">
        <v>6</v>
      </c>
      <c r="Z4" s="216" t="s">
        <v>5</v>
      </c>
    </row>
    <row r="5" spans="2:26" ht="12" outlineLevel="1" x14ac:dyDescent="0.25">
      <c r="B5" s="170" t="s">
        <v>451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</row>
    <row r="6" spans="2:26" ht="12" outlineLevel="1" x14ac:dyDescent="0.25">
      <c r="B6" s="227"/>
      <c r="C6" s="228"/>
      <c r="D6" s="228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</row>
    <row r="7" spans="2:26" ht="14.25" customHeight="1" x14ac:dyDescent="0.25">
      <c r="B7" s="229" t="s">
        <v>253</v>
      </c>
      <c r="C7" s="230">
        <f t="shared" ref="C7:Q7" si="0">SUM(C8:C13)</f>
        <v>0</v>
      </c>
      <c r="D7" s="230">
        <f t="shared" si="0"/>
        <v>0</v>
      </c>
      <c r="E7" s="230">
        <f t="shared" si="0"/>
        <v>0</v>
      </c>
      <c r="F7" s="230">
        <f t="shared" si="0"/>
        <v>0</v>
      </c>
      <c r="G7" s="230">
        <f t="shared" si="0"/>
        <v>909472.20923615596</v>
      </c>
      <c r="H7" s="230">
        <f t="shared" si="0"/>
        <v>1018104.4825592674</v>
      </c>
      <c r="I7" s="230">
        <f t="shared" si="0"/>
        <v>939539.00370954699</v>
      </c>
      <c r="J7" s="230">
        <f t="shared" si="0"/>
        <v>1048240.8045187753</v>
      </c>
      <c r="K7" s="230">
        <f t="shared" si="0"/>
        <v>978257.66474266304</v>
      </c>
      <c r="L7" s="230">
        <f t="shared" si="0"/>
        <v>1039030.9315751134</v>
      </c>
      <c r="M7" s="230">
        <f t="shared" si="0"/>
        <v>1210133.6177082118</v>
      </c>
      <c r="N7" s="230">
        <f t="shared" si="0"/>
        <v>1256730.5418440185</v>
      </c>
      <c r="O7" s="230">
        <f t="shared" si="0"/>
        <v>1355082.4804164143</v>
      </c>
      <c r="P7" s="230">
        <f t="shared" si="0"/>
        <v>1546324.2083369843</v>
      </c>
      <c r="Q7" s="230">
        <f t="shared" si="0"/>
        <v>1785597.8074125121</v>
      </c>
      <c r="R7" s="230">
        <f t="shared" ref="R7:Z7" si="1">SUM(R8:R13)</f>
        <v>1983117.9261209106</v>
      </c>
      <c r="S7" s="230">
        <f t="shared" si="1"/>
        <v>2258377.3543408825</v>
      </c>
      <c r="T7" s="230">
        <f t="shared" si="1"/>
        <v>2579331.616360201</v>
      </c>
      <c r="U7" s="230">
        <f t="shared" si="1"/>
        <v>2765140.5028673271</v>
      </c>
      <c r="V7" s="230">
        <f t="shared" si="1"/>
        <v>3087190.2912766193</v>
      </c>
      <c r="W7" s="230">
        <f t="shared" si="1"/>
        <v>3483170.0778578417</v>
      </c>
      <c r="X7" s="230">
        <f t="shared" si="1"/>
        <v>3743660.2391578755</v>
      </c>
      <c r="Y7" s="230">
        <f t="shared" si="1"/>
        <v>3863921.643133611</v>
      </c>
      <c r="Z7" s="230">
        <f t="shared" si="1"/>
        <v>4160056.13126247</v>
      </c>
    </row>
    <row r="8" spans="2:26" ht="14.25" customHeight="1" outlineLevel="1" x14ac:dyDescent="0.25">
      <c r="B8" s="231" t="s">
        <v>254</v>
      </c>
      <c r="C8" s="232">
        <f>SUM('Cons TrioMobil | Monthly'!C10:E10)</f>
        <v>0</v>
      </c>
      <c r="D8" s="232">
        <f>SUM('Cons TrioMobil | Monthly'!F10:H10)</f>
        <v>0</v>
      </c>
      <c r="E8" s="232">
        <f>SUM('Cons TrioMobil | Monthly'!I10:K10)</f>
        <v>0</v>
      </c>
      <c r="F8" s="231">
        <f>SUM('Cons TrioMobil | Monthly'!L10:N10)</f>
        <v>0</v>
      </c>
      <c r="G8" s="232">
        <f>SUM('Cons TrioMobil | Monthly'!O10:Q10)</f>
        <v>0</v>
      </c>
      <c r="H8" s="232">
        <f>SUM('Cons TrioMobil | Monthly'!R10:T10)</f>
        <v>0</v>
      </c>
      <c r="I8" s="232">
        <f>SUM('Cons TrioMobil | Monthly'!U10:W10)</f>
        <v>0</v>
      </c>
      <c r="J8" s="231">
        <f>SUM('Cons TrioMobil | Monthly'!X10:Z10)</f>
        <v>0</v>
      </c>
      <c r="K8" s="232">
        <f>SUM('Cons TrioMobil | Monthly'!AA10:AC10)</f>
        <v>0</v>
      </c>
      <c r="L8" s="232">
        <f>SUM('Cons TrioMobil | Monthly'!AD10:AF10)</f>
        <v>0</v>
      </c>
      <c r="M8" s="232">
        <f>SUM('Cons TrioMobil | Monthly'!AG10:AI10)</f>
        <v>0</v>
      </c>
      <c r="N8" s="232">
        <f>SUM('Cons TrioMobil | Monthly'!AJ10:AL10)</f>
        <v>0</v>
      </c>
      <c r="O8" s="232">
        <f>SUM('Cons TrioMobil | Monthly'!AM10:AO10)</f>
        <v>0</v>
      </c>
      <c r="P8" s="232">
        <f>SUM('Cons TrioMobil | Monthly'!AP10:AR10)</f>
        <v>0</v>
      </c>
      <c r="Q8" s="232">
        <f>SUM('Cons TrioMobil | Monthly'!AS10:AU10)</f>
        <v>0</v>
      </c>
      <c r="R8" s="232">
        <f>SUM('Cons TrioMobil | Monthly'!AV10:AX10)</f>
        <v>0</v>
      </c>
      <c r="S8" s="232">
        <f>SUM('Cons TrioMobil | Monthly'!AY10:BA10)</f>
        <v>0</v>
      </c>
      <c r="T8" s="232">
        <f>SUM('Cons TrioMobil | Monthly'!BB10:BD10)</f>
        <v>0</v>
      </c>
      <c r="U8" s="232">
        <f>SUM('Cons TrioMobil | Monthly'!BE10:BG10)</f>
        <v>0</v>
      </c>
      <c r="V8" s="232">
        <f>SUM('Cons TrioMobil | Monthly'!BH10:BJ10)</f>
        <v>0</v>
      </c>
      <c r="W8" s="232">
        <f>SUM('Cons TrioMobil | Monthly'!BK10:BM10)</f>
        <v>0</v>
      </c>
      <c r="X8" s="232">
        <f>SUM('Cons TrioMobil | Monthly'!BN10:BP10)</f>
        <v>0</v>
      </c>
      <c r="Y8" s="232">
        <f>SUM('Cons TrioMobil | Monthly'!BQ10:BS10)</f>
        <v>0</v>
      </c>
      <c r="Z8" s="232">
        <f>SUM('Cons TrioMobil | Monthly'!BT10:BW10)</f>
        <v>0</v>
      </c>
    </row>
    <row r="9" spans="2:26" ht="14.25" customHeight="1" outlineLevel="1" x14ac:dyDescent="0.2">
      <c r="B9" s="233" t="s">
        <v>255</v>
      </c>
      <c r="C9" s="232"/>
      <c r="D9" s="232"/>
      <c r="E9" s="232"/>
      <c r="F9" s="231"/>
      <c r="G9" s="232">
        <f>SUM('Cons TrioMobil | Monthly'!O11:Q11)</f>
        <v>688978.21220591664</v>
      </c>
      <c r="H9" s="232">
        <f>SUM('Cons TrioMobil | Monthly'!R11:T11)</f>
        <v>671100.04360683355</v>
      </c>
      <c r="I9" s="232">
        <f>SUM('Cons TrioMobil | Monthly'!U11:W11)</f>
        <v>664556.78869761224</v>
      </c>
      <c r="J9" s="231">
        <f>SUM('Cons TrioMobil | Monthly'!X11:Z11)</f>
        <v>641944.53757806239</v>
      </c>
      <c r="K9" s="232">
        <f>SUM('Cons TrioMobil | Monthly'!AA11:AC11)</f>
        <v>617686.16959696682</v>
      </c>
      <c r="L9" s="232">
        <f>SUM('Cons TrioMobil | Monthly'!AD11:AF11)</f>
        <v>637913.80199682387</v>
      </c>
      <c r="M9" s="232">
        <f>SUM('Cons TrioMobil | Monthly'!AG11:AI11)</f>
        <v>662001.79273814033</v>
      </c>
      <c r="N9" s="232">
        <f>SUM('Cons TrioMobil | Monthly'!AJ11:AL11)</f>
        <v>685147.15822659805</v>
      </c>
      <c r="O9" s="232">
        <f>SUM('Cons TrioMobil | Monthly'!AM11:AO11)</f>
        <v>738957.36210733012</v>
      </c>
      <c r="P9" s="232">
        <f>SUM('Cons TrioMobil | Monthly'!AP11:AR11)</f>
        <v>811470.17135008797</v>
      </c>
      <c r="Q9" s="232">
        <f>SUM('Cons TrioMobil | Monthly'!AS11:AU11)</f>
        <v>889517.95423606597</v>
      </c>
      <c r="R9" s="232">
        <f>SUM('Cons TrioMobil | Monthly'!AV11:AX11)</f>
        <v>994714.64533265447</v>
      </c>
      <c r="S9" s="232">
        <f>SUM('Cons TrioMobil | Monthly'!AY11:BA11)</f>
        <v>1148884.3928536286</v>
      </c>
      <c r="T9" s="232">
        <f>SUM('Cons TrioMobil | Monthly'!BB11:BD11)</f>
        <v>1321682.8396855115</v>
      </c>
      <c r="U9" s="232">
        <f>SUM('Cons TrioMobil | Monthly'!BE11:BG11)</f>
        <v>1469917.1217260195</v>
      </c>
      <c r="V9" s="232">
        <f>SUM('Cons TrioMobil | Monthly'!BH11:BJ11)</f>
        <v>1634383.523269556</v>
      </c>
      <c r="W9" s="232">
        <f>SUM('Cons TrioMobil | Monthly'!BK11:BM11)</f>
        <v>1882072.6713816568</v>
      </c>
      <c r="X9" s="232">
        <f>SUM('Cons TrioMobil | Monthly'!BN11:BP11)</f>
        <v>2022869.6239610924</v>
      </c>
      <c r="Y9" s="232">
        <f>SUM('Cons TrioMobil | Monthly'!BQ11:BS11)</f>
        <v>2092003.2648448762</v>
      </c>
      <c r="Z9" s="232">
        <f>SUM('Cons TrioMobil | Monthly'!BT11:BW11)</f>
        <v>2154781.4876512606</v>
      </c>
    </row>
    <row r="10" spans="2:26" ht="14.25" customHeight="1" outlineLevel="1" x14ac:dyDescent="0.2">
      <c r="B10" s="233" t="s">
        <v>256</v>
      </c>
      <c r="C10" s="232"/>
      <c r="D10" s="232"/>
      <c r="E10" s="232"/>
      <c r="F10" s="231"/>
      <c r="G10" s="232">
        <f>SUM('Cons TrioMobil | Monthly'!O12:Q12)</f>
        <v>190532.39105107472</v>
      </c>
      <c r="H10" s="232">
        <f>SUM('Cons TrioMobil | Monthly'!R12:T12)</f>
        <v>195185.41718166211</v>
      </c>
      <c r="I10" s="232">
        <f>SUM('Cons TrioMobil | Monthly'!U12:W12)</f>
        <v>208737.25606194377</v>
      </c>
      <c r="J10" s="231">
        <f>SUM('Cons TrioMobil | Monthly'!X12:Z12)</f>
        <v>241439.08659659844</v>
      </c>
      <c r="K10" s="232">
        <f>SUM('Cons TrioMobil | Monthly'!AA12:AC12)</f>
        <v>271871.32811367733</v>
      </c>
      <c r="L10" s="232">
        <f>SUM('Cons TrioMobil | Monthly'!AD12:AF12)</f>
        <v>368003.14764359244</v>
      </c>
      <c r="M10" s="232">
        <f>SUM('Cons TrioMobil | Monthly'!AG12:AI12)</f>
        <v>444436.67309491325</v>
      </c>
      <c r="N10" s="232">
        <f>SUM('Cons TrioMobil | Monthly'!AJ12:AL12)</f>
        <v>509328.49938528979</v>
      </c>
      <c r="O10" s="232">
        <f>SUM('Cons TrioMobil | Monthly'!AM12:AO12)</f>
        <v>560362.55078122939</v>
      </c>
      <c r="P10" s="232">
        <f>SUM('Cons TrioMobil | Monthly'!AP12:AR12)</f>
        <v>637691.80720267992</v>
      </c>
      <c r="Q10" s="232">
        <f>SUM('Cons TrioMobil | Monthly'!AS12:AU12)</f>
        <v>807570.31098006328</v>
      </c>
      <c r="R10" s="232">
        <f>SUM('Cons TrioMobil | Monthly'!AV12:AX12)</f>
        <v>933483.84707785095</v>
      </c>
      <c r="S10" s="232">
        <f>SUM('Cons TrioMobil | Monthly'!AY12:BA12)</f>
        <v>1015323.1194692978</v>
      </c>
      <c r="T10" s="232">
        <f>SUM('Cons TrioMobil | Monthly'!BB12:BD12)</f>
        <v>1097562.9783207814</v>
      </c>
      <c r="U10" s="232">
        <f>SUM('Cons TrioMobil | Monthly'!BE12:BG12)</f>
        <v>1176551.3553921243</v>
      </c>
      <c r="V10" s="232">
        <f>SUM('Cons TrioMobil | Monthly'!BH12:BJ12)</f>
        <v>1263837.3511822545</v>
      </c>
      <c r="W10" s="232">
        <f>SUM('Cons TrioMobil | Monthly'!BK12:BM12)</f>
        <v>1341304.1779954326</v>
      </c>
      <c r="X10" s="232">
        <f>SUM('Cons TrioMobil | Monthly'!BN12:BP12)</f>
        <v>1446155.6254030822</v>
      </c>
      <c r="Y10" s="232">
        <f>SUM('Cons TrioMobil | Monthly'!BQ12:BS12)</f>
        <v>1625886.525272097</v>
      </c>
      <c r="Z10" s="232">
        <f>SUM('Cons TrioMobil | Monthly'!BT12:BW12)</f>
        <v>1818691.8019783418</v>
      </c>
    </row>
    <row r="11" spans="2:26" ht="14.25" customHeight="1" outlineLevel="1" x14ac:dyDescent="0.25">
      <c r="B11" s="231" t="s">
        <v>257</v>
      </c>
      <c r="C11" s="232"/>
      <c r="D11" s="232"/>
      <c r="E11" s="232"/>
      <c r="F11" s="231"/>
      <c r="G11" s="232">
        <f>SUM('Cons TrioMobil | Monthly'!O13:Q13)</f>
        <v>29967.645181464759</v>
      </c>
      <c r="H11" s="232">
        <f>SUM('Cons TrioMobil | Monthly'!R13:T13)</f>
        <v>152099.40484053135</v>
      </c>
      <c r="I11" s="232">
        <f>SUM('Cons TrioMobil | Monthly'!U13:W13)</f>
        <v>66503.344234118093</v>
      </c>
      <c r="J11" s="231">
        <f>SUM('Cons TrioMobil | Monthly'!X13:Z13)</f>
        <v>168187.45151220902</v>
      </c>
      <c r="K11" s="232">
        <f>SUM('Cons TrioMobil | Monthly'!AA13:AC13)</f>
        <v>91152.142795503896</v>
      </c>
      <c r="L11" s="232">
        <f>SUM('Cons TrioMobil | Monthly'!AD13:AF13)</f>
        <v>33561.412661817092</v>
      </c>
      <c r="M11" s="232">
        <f>SUM('Cons TrioMobil | Monthly'!AG13:AI13)</f>
        <v>104308.30016264084</v>
      </c>
      <c r="N11" s="232">
        <f>SUM('Cons TrioMobil | Monthly'!AJ13:AL13)</f>
        <v>62358.814910403373</v>
      </c>
      <c r="O11" s="232">
        <f>SUM('Cons TrioMobil | Monthly'!AM13:AO13)</f>
        <v>56657.197012996839</v>
      </c>
      <c r="P11" s="232">
        <f>SUM('Cons TrioMobil | Monthly'!AP13:AR13)</f>
        <v>98173.322687189677</v>
      </c>
      <c r="Q11" s="232">
        <f>SUM('Cons TrioMobil | Monthly'!AS13:AU13)</f>
        <v>88700.13584315608</v>
      </c>
      <c r="R11" s="232">
        <f>SUM('Cons TrioMobil | Monthly'!AV13:AX13)</f>
        <v>55228.074057275888</v>
      </c>
      <c r="S11" s="232">
        <f>SUM('Cons TrioMobil | Monthly'!AY13:BA13)</f>
        <v>97646.427723643108</v>
      </c>
      <c r="T11" s="232">
        <f>SUM('Cons TrioMobil | Monthly'!BB13:BD13)</f>
        <v>162879.57000012</v>
      </c>
      <c r="U11" s="232">
        <f>SUM('Cons TrioMobil | Monthly'!BE13:BG13)</f>
        <v>119676.66266310187</v>
      </c>
      <c r="V11" s="232">
        <f>SUM('Cons TrioMobil | Monthly'!BH13:BJ13)</f>
        <v>192181.57966863236</v>
      </c>
      <c r="W11" s="232">
        <f>SUM('Cons TrioMobil | Monthly'!BK13:BM13)</f>
        <v>262281.52148916328</v>
      </c>
      <c r="X11" s="232">
        <f>SUM('Cons TrioMobil | Monthly'!BN13:BP13)</f>
        <v>279882.74219622277</v>
      </c>
      <c r="Y11" s="232">
        <f>SUM('Cons TrioMobil | Monthly'!BQ13:BS13)</f>
        <v>153213.35729834856</v>
      </c>
      <c r="Z11" s="232">
        <f>SUM('Cons TrioMobil | Monthly'!BT13:BW13)</f>
        <v>190772.44306680118</v>
      </c>
    </row>
    <row r="12" spans="2:26" ht="14.25" customHeight="1" outlineLevel="1" x14ac:dyDescent="0.25">
      <c r="B12" s="231" t="s">
        <v>258</v>
      </c>
      <c r="C12" s="232"/>
      <c r="D12" s="232"/>
      <c r="E12" s="232"/>
      <c r="F12" s="231"/>
      <c r="G12" s="232">
        <f>SUM('Cons TrioMobil | Monthly'!O14:Q14)</f>
        <v>0</v>
      </c>
      <c r="H12" s="232">
        <f>SUM('Cons TrioMobil | Monthly'!R14:T14)</f>
        <v>0</v>
      </c>
      <c r="I12" s="232">
        <f>SUM('Cons TrioMobil | Monthly'!U14:W14)</f>
        <v>0</v>
      </c>
      <c r="J12" s="231">
        <f>SUM('Cons TrioMobil | Monthly'!X14:Z14)</f>
        <v>0</v>
      </c>
      <c r="K12" s="232">
        <f>SUM('Cons TrioMobil | Monthly'!AA14:AC14)</f>
        <v>0</v>
      </c>
      <c r="L12" s="232">
        <f>SUM('Cons TrioMobil | Monthly'!AD14:AF14)</f>
        <v>0</v>
      </c>
      <c r="M12" s="232">
        <f>SUM('Cons TrioMobil | Monthly'!AG14:AI14)</f>
        <v>0</v>
      </c>
      <c r="N12" s="232">
        <f>SUM('Cons TrioMobil | Monthly'!AJ14:AL14)</f>
        <v>0</v>
      </c>
      <c r="O12" s="232">
        <f>SUM('Cons TrioMobil | Monthly'!AM14:AO14)</f>
        <v>0</v>
      </c>
      <c r="P12" s="232">
        <f>SUM('Cons TrioMobil | Monthly'!AP14:AR14)</f>
        <v>0</v>
      </c>
      <c r="Q12" s="232">
        <f>SUM('Cons TrioMobil | Monthly'!AS14:AU14)</f>
        <v>0</v>
      </c>
      <c r="R12" s="232">
        <f>SUM('Cons TrioMobil | Monthly'!AV14:AX14)</f>
        <v>0</v>
      </c>
      <c r="S12" s="232">
        <f>SUM('Cons TrioMobil | Monthly'!AY14:BA14)</f>
        <v>0</v>
      </c>
      <c r="T12" s="232">
        <f>SUM('Cons TrioMobil | Monthly'!BB14:BD14)</f>
        <v>0</v>
      </c>
      <c r="U12" s="232">
        <f>SUM('Cons TrioMobil | Monthly'!BE14:BG14)</f>
        <v>0</v>
      </c>
      <c r="V12" s="232">
        <f>SUM('Cons TrioMobil | Monthly'!BH14:BJ14)</f>
        <v>0</v>
      </c>
      <c r="W12" s="232">
        <f>SUM('Cons TrioMobil | Monthly'!BK14:BM14)</f>
        <v>0</v>
      </c>
      <c r="X12" s="232">
        <f>SUM('Cons TrioMobil | Monthly'!BN14:BP14)</f>
        <v>0</v>
      </c>
      <c r="Y12" s="232">
        <f>SUM('Cons TrioMobil | Monthly'!BQ14:BS14)</f>
        <v>0</v>
      </c>
      <c r="Z12" s="232">
        <f>SUM('Cons TrioMobil | Monthly'!BT14:BW14)</f>
        <v>0</v>
      </c>
    </row>
    <row r="13" spans="2:26" ht="14.25" customHeight="1" outlineLevel="1" x14ac:dyDescent="0.25">
      <c r="B13" s="231" t="s">
        <v>259</v>
      </c>
      <c r="C13" s="232">
        <f>SUM('Cons TrioMobil | Monthly'!C15:E15)</f>
        <v>0</v>
      </c>
      <c r="D13" s="232">
        <f>SUM('Cons TrioMobil | Monthly'!F15:H15)</f>
        <v>0</v>
      </c>
      <c r="E13" s="232">
        <f>SUM('Cons TrioMobil | Monthly'!I15:K15)</f>
        <v>0</v>
      </c>
      <c r="F13" s="231">
        <f>SUM('Cons TrioMobil | Monthly'!L15:N15)</f>
        <v>0</v>
      </c>
      <c r="G13" s="232">
        <f>SUM('Cons TrioMobil | Monthly'!O15:Q15)</f>
        <v>-6.0392023001483546</v>
      </c>
      <c r="H13" s="232">
        <f>SUM('Cons TrioMobil | Monthly'!R15:T15)</f>
        <v>-280.38306975941953</v>
      </c>
      <c r="I13" s="232">
        <f>SUM('Cons TrioMobil | Monthly'!U15:W15)</f>
        <v>-258.38528412704665</v>
      </c>
      <c r="J13" s="231">
        <f>SUM('Cons TrioMobil | Monthly'!X15:Z15)</f>
        <v>-3330.2711680943166</v>
      </c>
      <c r="K13" s="232">
        <f>SUM('Cons TrioMobil | Monthly'!AA15:AC15)</f>
        <v>-2451.975763485103</v>
      </c>
      <c r="L13" s="232">
        <f>SUM('Cons TrioMobil | Monthly'!AD15:AF15)</f>
        <v>-447.4307271198972</v>
      </c>
      <c r="M13" s="232">
        <f>SUM('Cons TrioMobil | Monthly'!AG15:AI15)</f>
        <v>-613.14828748262892</v>
      </c>
      <c r="N13" s="232">
        <f>SUM('Cons TrioMobil | Monthly'!AJ15:AL15)</f>
        <v>-103.93067827283546</v>
      </c>
      <c r="O13" s="232">
        <f>SUM('Cons TrioMobil | Monthly'!AM15:AO15)</f>
        <v>-894.6294851420032</v>
      </c>
      <c r="P13" s="232">
        <f>SUM('Cons TrioMobil | Monthly'!AP15:AR15)</f>
        <v>-1011.0929029733227</v>
      </c>
      <c r="Q13" s="232">
        <f>SUM('Cons TrioMobil | Monthly'!AS15:AU15)</f>
        <v>-190.59364677336913</v>
      </c>
      <c r="R13" s="232">
        <f>SUM('Cons TrioMobil | Monthly'!AV15:AX15)</f>
        <v>-308.64034687080851</v>
      </c>
      <c r="S13" s="232">
        <f>SUM('Cons TrioMobil | Monthly'!AY15:BA15)</f>
        <v>-3476.5857056868081</v>
      </c>
      <c r="T13" s="232">
        <f>SUM('Cons TrioMobil | Monthly'!BB15:BD15)</f>
        <v>-2793.771646211932</v>
      </c>
      <c r="U13" s="232">
        <f>SUM('Cons TrioMobil | Monthly'!BE15:BG15)</f>
        <v>-1004.6369139185563</v>
      </c>
      <c r="V13" s="232">
        <f>SUM('Cons TrioMobil | Monthly'!BH15:BJ15)</f>
        <v>-3212.1628438236635</v>
      </c>
      <c r="W13" s="232">
        <f>SUM('Cons TrioMobil | Monthly'!BK15:BM15)</f>
        <v>-2488.2930084106811</v>
      </c>
      <c r="X13" s="232">
        <f>SUM('Cons TrioMobil | Monthly'!BN15:BP15)</f>
        <v>-5247.7524025220209</v>
      </c>
      <c r="Y13" s="232">
        <f>SUM('Cons TrioMobil | Monthly'!BQ15:BS15)</f>
        <v>-7181.5042817108324</v>
      </c>
      <c r="Z13" s="232">
        <f>SUM('Cons TrioMobil | Monthly'!BT15:BW15)</f>
        <v>-4189.6014339334797</v>
      </c>
    </row>
    <row r="14" spans="2:26" ht="14.25" customHeight="1" x14ac:dyDescent="0.25">
      <c r="B14" s="229" t="s">
        <v>260</v>
      </c>
      <c r="C14" s="230">
        <f t="shared" ref="C14:Q14" si="2">SUM(C15:C20)</f>
        <v>0</v>
      </c>
      <c r="D14" s="230">
        <f t="shared" si="2"/>
        <v>0</v>
      </c>
      <c r="E14" s="230">
        <f t="shared" si="2"/>
        <v>0</v>
      </c>
      <c r="F14" s="230">
        <f t="shared" si="2"/>
        <v>0</v>
      </c>
      <c r="G14" s="230">
        <f t="shared" si="2"/>
        <v>-266986.68646571389</v>
      </c>
      <c r="H14" s="230">
        <f t="shared" si="2"/>
        <v>-249372.93708527472</v>
      </c>
      <c r="I14" s="230">
        <f t="shared" si="2"/>
        <v>-251229.74948832969</v>
      </c>
      <c r="J14" s="230">
        <f t="shared" si="2"/>
        <v>-249067.67497228563</v>
      </c>
      <c r="K14" s="230">
        <f t="shared" si="2"/>
        <v>-269641.52803387423</v>
      </c>
      <c r="L14" s="230">
        <f t="shared" si="2"/>
        <v>-306480.77800368913</v>
      </c>
      <c r="M14" s="230">
        <f t="shared" si="2"/>
        <v>-330094.09865041019</v>
      </c>
      <c r="N14" s="230">
        <f t="shared" si="2"/>
        <v>-326437.04178767576</v>
      </c>
      <c r="O14" s="230">
        <f t="shared" si="2"/>
        <v>-354409.70170263672</v>
      </c>
      <c r="P14" s="230">
        <f t="shared" si="2"/>
        <v>-394065.16729965317</v>
      </c>
      <c r="Q14" s="230">
        <f t="shared" si="2"/>
        <v>-404543.45070599014</v>
      </c>
      <c r="R14" s="230">
        <f t="shared" ref="R14:Z14" si="3">SUM(R15:R20)</f>
        <v>-471054.18278337369</v>
      </c>
      <c r="S14" s="230">
        <f t="shared" si="3"/>
        <v>-515761.28374724131</v>
      </c>
      <c r="T14" s="230">
        <f t="shared" si="3"/>
        <v>-564744.30483193835</v>
      </c>
      <c r="U14" s="230">
        <f t="shared" si="3"/>
        <v>-621706.09750603919</v>
      </c>
      <c r="V14" s="230">
        <f t="shared" si="3"/>
        <v>-655754.0067756786</v>
      </c>
      <c r="W14" s="230">
        <f t="shared" si="3"/>
        <v>-798286.10201436316</v>
      </c>
      <c r="X14" s="230">
        <f t="shared" si="3"/>
        <v>-916236.46028153994</v>
      </c>
      <c r="Y14" s="230">
        <f t="shared" si="3"/>
        <v>-941914.8889543789</v>
      </c>
      <c r="Z14" s="230">
        <f t="shared" si="3"/>
        <v>-1074866.5678680674</v>
      </c>
    </row>
    <row r="15" spans="2:26" ht="14.25" customHeight="1" outlineLevel="1" x14ac:dyDescent="0.25">
      <c r="B15" s="231" t="s">
        <v>261</v>
      </c>
      <c r="C15" s="232">
        <f>SUM('Cons TrioMobil | Monthly'!C17:E17)</f>
        <v>0</v>
      </c>
      <c r="D15" s="232">
        <f>SUM('Cons TrioMobil | Monthly'!F17:H17)</f>
        <v>0</v>
      </c>
      <c r="E15" s="232">
        <f>SUM('Cons TrioMobil | Monthly'!I17:K17)</f>
        <v>0</v>
      </c>
      <c r="F15" s="231">
        <f>SUM('Cons TrioMobil | Monthly'!L17:N17)</f>
        <v>0</v>
      </c>
      <c r="G15" s="232">
        <f>SUM('Cons TrioMobil | Monthly'!O17:Q17)</f>
        <v>0</v>
      </c>
      <c r="H15" s="232">
        <f>SUM('Cons TrioMobil | Monthly'!R17:T17)</f>
        <v>0</v>
      </c>
      <c r="I15" s="232">
        <f>SUM('Cons TrioMobil | Monthly'!U17:W17)</f>
        <v>0</v>
      </c>
      <c r="J15" s="231">
        <f>SUM('Cons TrioMobil | Monthly'!X17:Z17)</f>
        <v>0</v>
      </c>
      <c r="K15" s="232">
        <f>SUM('Cons TrioMobil | Monthly'!AA17:AC17)</f>
        <v>0</v>
      </c>
      <c r="L15" s="232">
        <f>SUM('Cons TrioMobil | Monthly'!AD17:AF17)</f>
        <v>0</v>
      </c>
      <c r="M15" s="232">
        <f>SUM('Cons TrioMobil | Monthly'!AG17:AI17)</f>
        <v>0</v>
      </c>
      <c r="N15" s="232">
        <f>SUM('Cons TrioMobil | Monthly'!AJ17:AL17)</f>
        <v>0</v>
      </c>
      <c r="O15" s="232">
        <f>SUM('Cons TrioMobil | Monthly'!AM17:AO17)</f>
        <v>0</v>
      </c>
      <c r="P15" s="232">
        <f>SUM('Cons TrioMobil | Monthly'!AP17:AR17)</f>
        <v>0</v>
      </c>
      <c r="Q15" s="232">
        <f>SUM('Cons TrioMobil | Monthly'!AS17:AU17)</f>
        <v>0</v>
      </c>
      <c r="R15" s="232">
        <f>SUM('Cons TrioMobil | Monthly'!AV17:AX17)</f>
        <v>0</v>
      </c>
      <c r="S15" s="232">
        <f>SUM('Cons TrioMobil | Monthly'!AY17:BA17)</f>
        <v>0</v>
      </c>
      <c r="T15" s="232">
        <f>SUM('Cons TrioMobil | Monthly'!BB17:BD17)</f>
        <v>0</v>
      </c>
      <c r="U15" s="232">
        <f>SUM('Cons TrioMobil | Monthly'!BE17:BG17)</f>
        <v>0</v>
      </c>
      <c r="V15" s="232">
        <f>SUM('Cons TrioMobil | Monthly'!BH17:BJ17)</f>
        <v>0</v>
      </c>
      <c r="W15" s="232">
        <f>SUM('Cons TrioMobil | Monthly'!BK17:BM17)</f>
        <v>0</v>
      </c>
      <c r="X15" s="232">
        <f>SUM('Cons TrioMobil | Monthly'!BN17:BP17)</f>
        <v>0</v>
      </c>
      <c r="Y15" s="232">
        <f>SUM('Cons TrioMobil | Monthly'!BQ17:BS17)</f>
        <v>0</v>
      </c>
      <c r="Z15" s="232">
        <f>SUM('Cons TrioMobil | Monthly'!BT17:BW17)</f>
        <v>0</v>
      </c>
    </row>
    <row r="16" spans="2:26" ht="14.25" customHeight="1" outlineLevel="1" x14ac:dyDescent="0.25">
      <c r="B16" s="231" t="s">
        <v>262</v>
      </c>
      <c r="C16" s="232">
        <f>SUM('Cons TrioMobil | Monthly'!C18:E18)</f>
        <v>0</v>
      </c>
      <c r="D16" s="232">
        <f>SUM('Cons TrioMobil | Monthly'!F18:H18)</f>
        <v>0</v>
      </c>
      <c r="E16" s="232">
        <f>SUM('Cons TrioMobil | Monthly'!I18:K18)</f>
        <v>0</v>
      </c>
      <c r="F16" s="231">
        <f>SUM('Cons TrioMobil | Monthly'!L18:N18)</f>
        <v>0</v>
      </c>
      <c r="G16" s="232">
        <f>SUM('Cons TrioMobil | Monthly'!O18:Q18)</f>
        <v>-52506.489600412715</v>
      </c>
      <c r="H16" s="232">
        <f>SUM('Cons TrioMobil | Monthly'!R18:T18)</f>
        <v>-39570.7018886898</v>
      </c>
      <c r="I16" s="232">
        <f>SUM('Cons TrioMobil | Monthly'!U18:W18)</f>
        <v>-43794.482808490997</v>
      </c>
      <c r="J16" s="231">
        <f>SUM('Cons TrioMobil | Monthly'!X18:Z18)</f>
        <v>-33004.922548225557</v>
      </c>
      <c r="K16" s="232">
        <f>SUM('Cons TrioMobil | Monthly'!AA18:AC18)</f>
        <v>-30636.461455738798</v>
      </c>
      <c r="L16" s="232">
        <f>SUM('Cons TrioMobil | Monthly'!AD18:AF18)</f>
        <v>-51941.592893032444</v>
      </c>
      <c r="M16" s="232">
        <f>SUM('Cons TrioMobil | Monthly'!AG18:AI18)</f>
        <v>-69875.024080977004</v>
      </c>
      <c r="N16" s="232">
        <f>SUM('Cons TrioMobil | Monthly'!AJ18:AL18)</f>
        <v>-64974.472800479067</v>
      </c>
      <c r="O16" s="232">
        <f>SUM('Cons TrioMobil | Monthly'!AM18:AO18)</f>
        <v>-69737.461330263453</v>
      </c>
      <c r="P16" s="232">
        <f>SUM('Cons TrioMobil | Monthly'!AP18:AR18)</f>
        <v>-92859.310606762127</v>
      </c>
      <c r="Q16" s="232">
        <f>SUM('Cons TrioMobil | Monthly'!AS18:AU18)</f>
        <v>-79411.935666172649</v>
      </c>
      <c r="R16" s="232">
        <f>SUM('Cons TrioMobil | Monthly'!AV18:AX18)</f>
        <v>-87661.948694111226</v>
      </c>
      <c r="S16" s="232">
        <f>SUM('Cons TrioMobil | Monthly'!AY18:BA18)</f>
        <v>-86103.460758904446</v>
      </c>
      <c r="T16" s="232">
        <f>SUM('Cons TrioMobil | Monthly'!BB18:BD18)</f>
        <v>-90661.834240964512</v>
      </c>
      <c r="U16" s="232">
        <f>SUM('Cons TrioMobil | Monthly'!BE18:BG18)</f>
        <v>-106722.54445330804</v>
      </c>
      <c r="V16" s="232">
        <f>SUM('Cons TrioMobil | Monthly'!BH18:BJ18)</f>
        <v>-104279.20133399777</v>
      </c>
      <c r="W16" s="232">
        <f>SUM('Cons TrioMobil | Monthly'!BK18:BM18)</f>
        <v>-112037.53804873058</v>
      </c>
      <c r="X16" s="232">
        <f>SUM('Cons TrioMobil | Monthly'!BN18:BP18)</f>
        <v>-123200.84320393187</v>
      </c>
      <c r="Y16" s="232">
        <f>SUM('Cons TrioMobil | Monthly'!BQ18:BS18)</f>
        <v>-137869.90869397245</v>
      </c>
      <c r="Z16" s="232">
        <f>SUM('Cons TrioMobil | Monthly'!BT18:BW18)</f>
        <v>-158093.76898872945</v>
      </c>
    </row>
    <row r="17" spans="2:26" ht="14.25" customHeight="1" outlineLevel="1" x14ac:dyDescent="0.25">
      <c r="B17" s="231" t="s">
        <v>263</v>
      </c>
      <c r="C17" s="232"/>
      <c r="D17" s="232"/>
      <c r="E17" s="232"/>
      <c r="F17" s="231"/>
      <c r="G17" s="232">
        <f>SUM('Cons TrioMobil | Monthly'!O19:Q19)</f>
        <v>-159087.31772834455</v>
      </c>
      <c r="H17" s="232">
        <f>SUM('Cons TrioMobil | Monthly'!R19:T19)</f>
        <v>-159170.9105294341</v>
      </c>
      <c r="I17" s="232">
        <f>SUM('Cons TrioMobil | Monthly'!U19:W19)</f>
        <v>-160017.30281574157</v>
      </c>
      <c r="J17" s="231">
        <f>SUM('Cons TrioMobil | Monthly'!X19:Z19)</f>
        <v>-162223.17367487802</v>
      </c>
      <c r="K17" s="232">
        <f>SUM('Cons TrioMobil | Monthly'!AA19:AC19)</f>
        <v>-166214.50539957813</v>
      </c>
      <c r="L17" s="232">
        <f>SUM('Cons TrioMobil | Monthly'!AD19:AF19)</f>
        <v>-179188.11948021455</v>
      </c>
      <c r="M17" s="232">
        <f>SUM('Cons TrioMobil | Monthly'!AG19:AI19)</f>
        <v>-194294.80507987211</v>
      </c>
      <c r="N17" s="232">
        <f>SUM('Cons TrioMobil | Monthly'!AJ19:AL19)</f>
        <v>-207348.62023289569</v>
      </c>
      <c r="O17" s="232">
        <f>SUM('Cons TrioMobil | Monthly'!AM19:AO19)</f>
        <v>-224195.85273561528</v>
      </c>
      <c r="P17" s="232">
        <f>SUM('Cons TrioMobil | Monthly'!AP19:AR19)</f>
        <v>-246739.35055281743</v>
      </c>
      <c r="Q17" s="232">
        <f>SUM('Cons TrioMobil | Monthly'!AS19:AU19)</f>
        <v>-264809.7227767171</v>
      </c>
      <c r="R17" s="232">
        <f>SUM('Cons TrioMobil | Monthly'!AV19:AX19)</f>
        <v>-294240.38213855389</v>
      </c>
      <c r="S17" s="232">
        <f>SUM('Cons TrioMobil | Monthly'!AY19:BA19)</f>
        <v>-331753.93405279273</v>
      </c>
      <c r="T17" s="232">
        <f>SUM('Cons TrioMobil | Monthly'!BB19:BD19)</f>
        <v>-357931.20834944525</v>
      </c>
      <c r="U17" s="232">
        <f>SUM('Cons TrioMobil | Monthly'!BE19:BG19)</f>
        <v>-383514.2958946522</v>
      </c>
      <c r="V17" s="232">
        <f>SUM('Cons TrioMobil | Monthly'!BH19:BJ19)</f>
        <v>-414981.1525578883</v>
      </c>
      <c r="W17" s="232">
        <f>SUM('Cons TrioMobil | Monthly'!BK19:BM19)</f>
        <v>-448805.21557420987</v>
      </c>
      <c r="X17" s="232">
        <f>SUM('Cons TrioMobil | Monthly'!BN19:BP19)</f>
        <v>-476999.2543331245</v>
      </c>
      <c r="Y17" s="232">
        <f>SUM('Cons TrioMobil | Monthly'!BQ19:BS19)</f>
        <v>-493878.64138682606</v>
      </c>
      <c r="Z17" s="232">
        <f>SUM('Cons TrioMobil | Monthly'!BT19:BW19)</f>
        <v>-504620.56354435557</v>
      </c>
    </row>
    <row r="18" spans="2:26" ht="14.25" customHeight="1" outlineLevel="1" x14ac:dyDescent="0.25">
      <c r="B18" s="231" t="s">
        <v>264</v>
      </c>
      <c r="C18" s="232"/>
      <c r="D18" s="232"/>
      <c r="E18" s="232"/>
      <c r="F18" s="231"/>
      <c r="G18" s="232">
        <f>SUM('Cons TrioMobil | Monthly'!O20:Q20)</f>
        <v>0</v>
      </c>
      <c r="H18" s="232">
        <f>SUM('Cons TrioMobil | Monthly'!R20:T20)</f>
        <v>0</v>
      </c>
      <c r="I18" s="232">
        <f>SUM('Cons TrioMobil | Monthly'!U20:W20)</f>
        <v>0</v>
      </c>
      <c r="J18" s="231">
        <f>SUM('Cons TrioMobil | Monthly'!X20:Z20)</f>
        <v>0</v>
      </c>
      <c r="K18" s="232">
        <f>SUM('Cons TrioMobil | Monthly'!AA20:AC20)</f>
        <v>0</v>
      </c>
      <c r="L18" s="232">
        <f>SUM('Cons TrioMobil | Monthly'!AD20:AF20)</f>
        <v>0</v>
      </c>
      <c r="M18" s="232">
        <f>SUM('Cons TrioMobil | Monthly'!AG20:AI20)</f>
        <v>0</v>
      </c>
      <c r="N18" s="232">
        <f>SUM('Cons TrioMobil | Monthly'!AJ20:AL20)</f>
        <v>0</v>
      </c>
      <c r="O18" s="232">
        <f>SUM('Cons TrioMobil | Monthly'!AM20:AO20)</f>
        <v>0</v>
      </c>
      <c r="P18" s="232">
        <f>SUM('Cons TrioMobil | Monthly'!AP20:AR20)</f>
        <v>0</v>
      </c>
      <c r="Q18" s="232">
        <f>SUM('Cons TrioMobil | Monthly'!AS20:AU20)</f>
        <v>0</v>
      </c>
      <c r="R18" s="232">
        <f>SUM('Cons TrioMobil | Monthly'!AV20:AX20)</f>
        <v>0</v>
      </c>
      <c r="S18" s="232">
        <f>SUM('Cons TrioMobil | Monthly'!AY20:BA20)</f>
        <v>0</v>
      </c>
      <c r="T18" s="232">
        <f>SUM('Cons TrioMobil | Monthly'!BB20:BD20)</f>
        <v>0</v>
      </c>
      <c r="U18" s="232">
        <f>SUM('Cons TrioMobil | Monthly'!BE20:BG20)</f>
        <v>0</v>
      </c>
      <c r="V18" s="232">
        <f>SUM('Cons TrioMobil | Monthly'!BH20:BJ20)</f>
        <v>0</v>
      </c>
      <c r="W18" s="232">
        <f>SUM('Cons TrioMobil | Monthly'!BK20:BM20)</f>
        <v>0</v>
      </c>
      <c r="X18" s="232">
        <f>SUM('Cons TrioMobil | Monthly'!BN20:BP20)</f>
        <v>0</v>
      </c>
      <c r="Y18" s="232">
        <f>SUM('Cons TrioMobil | Monthly'!BQ20:BS20)</f>
        <v>0</v>
      </c>
      <c r="Z18" s="232">
        <f>SUM('Cons TrioMobil | Monthly'!BT20:BW20)</f>
        <v>0</v>
      </c>
    </row>
    <row r="19" spans="2:26" ht="14.25" customHeight="1" outlineLevel="1" x14ac:dyDescent="0.25">
      <c r="B19" s="231" t="s">
        <v>265</v>
      </c>
      <c r="C19" s="232"/>
      <c r="D19" s="232"/>
      <c r="E19" s="232"/>
      <c r="F19" s="231"/>
      <c r="G19" s="232">
        <f>SUM('Cons TrioMobil | Monthly'!O21:Q21)</f>
        <v>0</v>
      </c>
      <c r="H19" s="232">
        <f>SUM('Cons TrioMobil | Monthly'!R21:T21)</f>
        <v>0</v>
      </c>
      <c r="I19" s="232">
        <f>SUM('Cons TrioMobil | Monthly'!U21:W21)</f>
        <v>0</v>
      </c>
      <c r="J19" s="231">
        <f>SUM('Cons TrioMobil | Monthly'!X21:Z21)</f>
        <v>0</v>
      </c>
      <c r="K19" s="232">
        <f>SUM('Cons TrioMobil | Monthly'!AA21:AC21)</f>
        <v>0</v>
      </c>
      <c r="L19" s="232">
        <f>SUM('Cons TrioMobil | Monthly'!AD21:AF21)</f>
        <v>0</v>
      </c>
      <c r="M19" s="232">
        <f>SUM('Cons TrioMobil | Monthly'!AG21:AI21)</f>
        <v>0</v>
      </c>
      <c r="N19" s="232">
        <f>SUM('Cons TrioMobil | Monthly'!AJ21:AL21)</f>
        <v>0</v>
      </c>
      <c r="O19" s="232">
        <f>SUM('Cons TrioMobil | Monthly'!AM21:AO21)</f>
        <v>0</v>
      </c>
      <c r="P19" s="232">
        <f>SUM('Cons TrioMobil | Monthly'!AP21:AR21)</f>
        <v>0</v>
      </c>
      <c r="Q19" s="232">
        <f>SUM('Cons TrioMobil | Monthly'!AS21:AU21)</f>
        <v>0</v>
      </c>
      <c r="R19" s="232">
        <f>SUM('Cons TrioMobil | Monthly'!AV21:AX21)</f>
        <v>0</v>
      </c>
      <c r="S19" s="232">
        <f>SUM('Cons TrioMobil | Monthly'!AY21:BA21)</f>
        <v>0</v>
      </c>
      <c r="T19" s="232">
        <f>SUM('Cons TrioMobil | Monthly'!BB21:BD21)</f>
        <v>-1685.4354118899646</v>
      </c>
      <c r="U19" s="232">
        <f>SUM('Cons TrioMobil | Monthly'!BE21:BG21)</f>
        <v>-12570.879034640549</v>
      </c>
      <c r="V19" s="232">
        <f>SUM('Cons TrioMobil | Monthly'!BH21:BJ21)</f>
        <v>-13088.912704241451</v>
      </c>
      <c r="W19" s="232">
        <f>SUM('Cons TrioMobil | Monthly'!BK21:BM21)</f>
        <v>-42185.05230411412</v>
      </c>
      <c r="X19" s="232">
        <f>SUM('Cons TrioMobil | Monthly'!BN21:BP21)</f>
        <v>-75315.067447847017</v>
      </c>
      <c r="Y19" s="232">
        <f>SUM('Cons TrioMobil | Monthly'!BQ21:BS21)</f>
        <v>-103080.56044479166</v>
      </c>
      <c r="Z19" s="232">
        <f>SUM('Cons TrioMobil | Monthly'!BT21:BW21)</f>
        <v>-159659.32864686631</v>
      </c>
    </row>
    <row r="20" spans="2:26" ht="14.25" customHeight="1" outlineLevel="1" x14ac:dyDescent="0.25">
      <c r="B20" s="231" t="s">
        <v>266</v>
      </c>
      <c r="C20" s="232">
        <f>SUM('Cons TrioMobil | Monthly'!C22:E22)</f>
        <v>0</v>
      </c>
      <c r="D20" s="232">
        <f>SUM('Cons TrioMobil | Monthly'!F22:H22)</f>
        <v>0</v>
      </c>
      <c r="E20" s="232">
        <f>SUM('Cons TrioMobil | Monthly'!I22:K22)</f>
        <v>0</v>
      </c>
      <c r="F20" s="231">
        <f>SUM('Cons TrioMobil | Monthly'!L22:N22)</f>
        <v>0</v>
      </c>
      <c r="G20" s="232">
        <f>SUM('Cons TrioMobil | Monthly'!O22:Q22)</f>
        <v>-55392.879136956632</v>
      </c>
      <c r="H20" s="232">
        <f>SUM('Cons TrioMobil | Monthly'!R22:T22)</f>
        <v>-50631.324667150824</v>
      </c>
      <c r="I20" s="232">
        <f>SUM('Cons TrioMobil | Monthly'!U22:W22)</f>
        <v>-47417.963864097139</v>
      </c>
      <c r="J20" s="231">
        <f>SUM('Cons TrioMobil | Monthly'!X22:Z22)</f>
        <v>-53839.578749182059</v>
      </c>
      <c r="K20" s="232">
        <f>SUM('Cons TrioMobil | Monthly'!AA22:AC22)</f>
        <v>-72790.561178557269</v>
      </c>
      <c r="L20" s="232">
        <f>SUM('Cons TrioMobil | Monthly'!AD22:AF22)</f>
        <v>-75351.065630442172</v>
      </c>
      <c r="M20" s="232">
        <f>SUM('Cons TrioMobil | Monthly'!AG22:AI22)</f>
        <v>-65924.269489561062</v>
      </c>
      <c r="N20" s="232">
        <f>SUM('Cons TrioMobil | Monthly'!AJ22:AL22)</f>
        <v>-54113.948754301018</v>
      </c>
      <c r="O20" s="232">
        <f>SUM('Cons TrioMobil | Monthly'!AM22:AO22)</f>
        <v>-60476.387636757958</v>
      </c>
      <c r="P20" s="232">
        <f>SUM('Cons TrioMobil | Monthly'!AP22:AR22)</f>
        <v>-54466.50614007363</v>
      </c>
      <c r="Q20" s="232">
        <f>SUM('Cons TrioMobil | Monthly'!AS22:AU22)</f>
        <v>-60321.792263100375</v>
      </c>
      <c r="R20" s="232">
        <f>SUM('Cons TrioMobil | Monthly'!AV22:AX22)</f>
        <v>-89151.851950708602</v>
      </c>
      <c r="S20" s="232">
        <f>SUM('Cons TrioMobil | Monthly'!AY22:BA22)</f>
        <v>-97903.888935544121</v>
      </c>
      <c r="T20" s="232">
        <f>SUM('Cons TrioMobil | Monthly'!BB22:BD22)</f>
        <v>-114465.82682963862</v>
      </c>
      <c r="U20" s="232">
        <f>SUM('Cons TrioMobil | Monthly'!BE22:BG22)</f>
        <v>-118898.37812343839</v>
      </c>
      <c r="V20" s="232">
        <f>SUM('Cons TrioMobil | Monthly'!BH22:BJ22)</f>
        <v>-123404.74017955107</v>
      </c>
      <c r="W20" s="232">
        <f>SUM('Cons TrioMobil | Monthly'!BK22:BM22)</f>
        <v>-195258.29608730852</v>
      </c>
      <c r="X20" s="232">
        <f>SUM('Cons TrioMobil | Monthly'!BN22:BP22)</f>
        <v>-240721.29529663664</v>
      </c>
      <c r="Y20" s="232">
        <f>SUM('Cons TrioMobil | Monthly'!BQ22:BS22)</f>
        <v>-207085.77842878859</v>
      </c>
      <c r="Z20" s="232">
        <f>SUM('Cons TrioMobil | Monthly'!BT22:BW22)</f>
        <v>-252492.90668811608</v>
      </c>
    </row>
    <row r="21" spans="2:26" ht="14.25" customHeight="1" x14ac:dyDescent="0.25">
      <c r="B21" s="234" t="s">
        <v>31</v>
      </c>
      <c r="C21" s="235">
        <f t="shared" ref="C21:Z21" si="4">SUM(C14,C7)</f>
        <v>0</v>
      </c>
      <c r="D21" s="235">
        <f t="shared" si="4"/>
        <v>0</v>
      </c>
      <c r="E21" s="235">
        <f t="shared" si="4"/>
        <v>0</v>
      </c>
      <c r="F21" s="235">
        <f t="shared" si="4"/>
        <v>0</v>
      </c>
      <c r="G21" s="235">
        <f t="shared" si="4"/>
        <v>642485.52277044207</v>
      </c>
      <c r="H21" s="235">
        <f t="shared" si="4"/>
        <v>768731.54547399271</v>
      </c>
      <c r="I21" s="235">
        <f t="shared" si="4"/>
        <v>688309.25422121724</v>
      </c>
      <c r="J21" s="235">
        <f t="shared" si="4"/>
        <v>799173.12954648968</v>
      </c>
      <c r="K21" s="235">
        <f t="shared" si="4"/>
        <v>708616.13670878881</v>
      </c>
      <c r="L21" s="235">
        <f t="shared" si="4"/>
        <v>732550.15357142431</v>
      </c>
      <c r="M21" s="235">
        <f t="shared" si="4"/>
        <v>880039.51905780158</v>
      </c>
      <c r="N21" s="235">
        <f t="shared" si="4"/>
        <v>930293.50005634269</v>
      </c>
      <c r="O21" s="235">
        <f t="shared" si="4"/>
        <v>1000672.7787137777</v>
      </c>
      <c r="P21" s="235">
        <f t="shared" si="4"/>
        <v>1152259.0410373311</v>
      </c>
      <c r="Q21" s="235">
        <f t="shared" si="4"/>
        <v>1381054.3567065219</v>
      </c>
      <c r="R21" s="235">
        <f t="shared" si="4"/>
        <v>1512063.7433375369</v>
      </c>
      <c r="S21" s="235">
        <f t="shared" si="4"/>
        <v>1742616.0705936411</v>
      </c>
      <c r="T21" s="235">
        <f t="shared" si="4"/>
        <v>2014587.3115282627</v>
      </c>
      <c r="U21" s="235">
        <f t="shared" si="4"/>
        <v>2143434.4053612878</v>
      </c>
      <c r="V21" s="235">
        <f t="shared" si="4"/>
        <v>2431436.2845009407</v>
      </c>
      <c r="W21" s="235">
        <f t="shared" si="4"/>
        <v>2684883.9758434785</v>
      </c>
      <c r="X21" s="235">
        <f t="shared" si="4"/>
        <v>2827423.7788763354</v>
      </c>
      <c r="Y21" s="235">
        <f t="shared" si="4"/>
        <v>2922006.7541792318</v>
      </c>
      <c r="Z21" s="235">
        <f t="shared" si="4"/>
        <v>3085189.5633944026</v>
      </c>
    </row>
    <row r="22" spans="2:26" ht="14.25" customHeight="1" x14ac:dyDescent="0.25">
      <c r="B22" s="236" t="s">
        <v>267</v>
      </c>
      <c r="C22" s="237">
        <f t="shared" ref="C22:Z22" si="5">IFERROR(C21/C7,0)</f>
        <v>0</v>
      </c>
      <c r="D22" s="237">
        <f t="shared" si="5"/>
        <v>0</v>
      </c>
      <c r="E22" s="237">
        <f t="shared" si="5"/>
        <v>0</v>
      </c>
      <c r="F22" s="237">
        <f t="shared" si="5"/>
        <v>0</v>
      </c>
      <c r="G22" s="237">
        <f t="shared" si="5"/>
        <v>0.70643777373917815</v>
      </c>
      <c r="H22" s="237">
        <f t="shared" si="5"/>
        <v>0.75506154686755556</v>
      </c>
      <c r="I22" s="237">
        <f t="shared" si="5"/>
        <v>0.73260317187853974</v>
      </c>
      <c r="J22" s="237">
        <f t="shared" si="5"/>
        <v>0.76239460065034659</v>
      </c>
      <c r="K22" s="237">
        <f t="shared" si="5"/>
        <v>0.72436553502005507</v>
      </c>
      <c r="L22" s="237">
        <f t="shared" si="5"/>
        <v>0.70503209414653212</v>
      </c>
      <c r="M22" s="237">
        <f t="shared" si="5"/>
        <v>0.72722508174299583</v>
      </c>
      <c r="N22" s="237">
        <f t="shared" si="5"/>
        <v>0.74024897866436024</v>
      </c>
      <c r="O22" s="237">
        <f t="shared" si="5"/>
        <v>0.73845894488007313</v>
      </c>
      <c r="P22" s="237">
        <f t="shared" si="5"/>
        <v>0.74516006075889096</v>
      </c>
      <c r="Q22" s="237">
        <f t="shared" si="5"/>
        <v>0.77344088964120694</v>
      </c>
      <c r="R22" s="237">
        <f t="shared" si="5"/>
        <v>0.76246789130448644</v>
      </c>
      <c r="S22" s="237">
        <f t="shared" si="5"/>
        <v>0.77162307142520536</v>
      </c>
      <c r="T22" s="237">
        <f t="shared" si="5"/>
        <v>0.78105013669049972</v>
      </c>
      <c r="U22" s="237">
        <f t="shared" si="5"/>
        <v>0.77516292685259292</v>
      </c>
      <c r="V22" s="237">
        <f t="shared" si="5"/>
        <v>0.78758873120694151</v>
      </c>
      <c r="W22" s="237">
        <f t="shared" si="5"/>
        <v>0.77081621506541209</v>
      </c>
      <c r="X22" s="237">
        <f t="shared" si="5"/>
        <v>0.75525651321188148</v>
      </c>
      <c r="Y22" s="237">
        <f t="shared" si="5"/>
        <v>0.75622826342034888</v>
      </c>
      <c r="Z22" s="237">
        <f t="shared" si="5"/>
        <v>0.74162209981001548</v>
      </c>
    </row>
    <row r="23" spans="2:26" ht="6" customHeight="1" x14ac:dyDescent="0.25"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spans="2:26" ht="14.25" customHeight="1" x14ac:dyDescent="0.25">
      <c r="B24" s="229" t="s">
        <v>268</v>
      </c>
      <c r="C24" s="230">
        <f t="shared" ref="C24:O24" si="6">SUM(C25:C38)</f>
        <v>0</v>
      </c>
      <c r="D24" s="230">
        <f t="shared" si="6"/>
        <v>0</v>
      </c>
      <c r="E24" s="230">
        <f t="shared" si="6"/>
        <v>0</v>
      </c>
      <c r="F24" s="230">
        <f t="shared" si="6"/>
        <v>0</v>
      </c>
      <c r="G24" s="230">
        <f t="shared" si="6"/>
        <v>-412467.925886927</v>
      </c>
      <c r="H24" s="230">
        <f t="shared" si="6"/>
        <v>-417219.2264822796</v>
      </c>
      <c r="I24" s="230">
        <f t="shared" si="6"/>
        <v>-502602.90205805475</v>
      </c>
      <c r="J24" s="230">
        <f t="shared" si="6"/>
        <v>-515250.62768302928</v>
      </c>
      <c r="K24" s="230">
        <f t="shared" si="6"/>
        <v>-550111.00693000027</v>
      </c>
      <c r="L24" s="230">
        <f t="shared" si="6"/>
        <v>-622638.77365723916</v>
      </c>
      <c r="M24" s="230">
        <f t="shared" si="6"/>
        <v>-621093.02177122165</v>
      </c>
      <c r="N24" s="230">
        <f t="shared" si="6"/>
        <v>-764469.50890971906</v>
      </c>
      <c r="O24" s="230">
        <f t="shared" si="6"/>
        <v>-903615.56583779538</v>
      </c>
      <c r="P24" s="230">
        <f t="shared" ref="P24:Z24" si="7">SUM(P25:P38)</f>
        <v>-938084.31690952391</v>
      </c>
      <c r="Q24" s="230">
        <f t="shared" si="7"/>
        <v>-1040731.7816483553</v>
      </c>
      <c r="R24" s="230">
        <f t="shared" si="7"/>
        <v>-1136343.7074739558</v>
      </c>
      <c r="S24" s="230">
        <f t="shared" si="7"/>
        <v>-1419165.3069394368</v>
      </c>
      <c r="T24" s="230">
        <f t="shared" si="7"/>
        <v>-1472041.8066120532</v>
      </c>
      <c r="U24" s="230">
        <f t="shared" si="7"/>
        <v>-1468716.2085352968</v>
      </c>
      <c r="V24" s="230">
        <f t="shared" si="7"/>
        <v>-1703015.7568278727</v>
      </c>
      <c r="W24" s="230">
        <f t="shared" si="7"/>
        <v>-1876144.7320520428</v>
      </c>
      <c r="X24" s="230">
        <f t="shared" si="7"/>
        <v>-1976020.5173762098</v>
      </c>
      <c r="Y24" s="230">
        <f t="shared" si="7"/>
        <v>-2088538.2506649829</v>
      </c>
      <c r="Z24" s="230">
        <f t="shared" si="7"/>
        <v>-2337713.6123382985</v>
      </c>
    </row>
    <row r="25" spans="2:26" ht="14.25" customHeight="1" outlineLevel="1" x14ac:dyDescent="0.25">
      <c r="B25" s="231" t="s">
        <v>269</v>
      </c>
      <c r="C25" s="232">
        <f>SUM('Cons TrioMobil | Monthly'!C27:E27)</f>
        <v>0</v>
      </c>
      <c r="D25" s="232">
        <f>SUM('Cons TrioMobil | Monthly'!F27:H27)</f>
        <v>0</v>
      </c>
      <c r="E25" s="232">
        <f>SUM('Cons TrioMobil | Monthly'!I27:K27)</f>
        <v>0</v>
      </c>
      <c r="F25" s="231">
        <f>SUM('Cons TrioMobil | Monthly'!L27:N27)</f>
        <v>0</v>
      </c>
      <c r="G25" s="232">
        <f>SUM('Cons TrioMobil | Monthly'!O27:Q27)</f>
        <v>-113571.21482614023</v>
      </c>
      <c r="H25" s="232">
        <f>SUM('Cons TrioMobil | Monthly'!R27:T27)</f>
        <v>-110863.77422971613</v>
      </c>
      <c r="I25" s="232">
        <f>SUM('Cons TrioMobil | Monthly'!U27:W27)</f>
        <v>-116115.98027473839</v>
      </c>
      <c r="J25" s="231">
        <f>SUM('Cons TrioMobil | Monthly'!X27:Z27)</f>
        <v>-103932.40622552513</v>
      </c>
      <c r="K25" s="232">
        <f>SUM('Cons TrioMobil | Monthly'!AA27:AC27)</f>
        <v>-113856.75305156251</v>
      </c>
      <c r="L25" s="232">
        <f>SUM('Cons TrioMobil | Monthly'!AD27:AF27)</f>
        <v>-128986.67732880857</v>
      </c>
      <c r="M25" s="232">
        <f>SUM('Cons TrioMobil | Monthly'!AG27:AI27)</f>
        <v>-136324.4047973594</v>
      </c>
      <c r="N25" s="232">
        <f>SUM('Cons TrioMobil | Monthly'!AJ27:AL27)</f>
        <v>-164196.08492962673</v>
      </c>
      <c r="O25" s="232">
        <f>SUM('Cons TrioMobil | Monthly'!AM27:AO27)</f>
        <v>-192991.87334376844</v>
      </c>
      <c r="P25" s="232">
        <f>SUM('Cons TrioMobil | Monthly'!AP27:AR27)</f>
        <v>-187469.02932315931</v>
      </c>
      <c r="Q25" s="232">
        <f>SUM('Cons TrioMobil | Monthly'!AS27:AU27)</f>
        <v>-201501.02897017612</v>
      </c>
      <c r="R25" s="232">
        <f>SUM('Cons TrioMobil | Monthly'!AV27:AX27)</f>
        <v>-203815.6762590103</v>
      </c>
      <c r="S25" s="232">
        <f>SUM('Cons TrioMobil | Monthly'!AY27:BA27)</f>
        <v>-256558.6997939368</v>
      </c>
      <c r="T25" s="232">
        <f>SUM('Cons TrioMobil | Monthly'!BB27:BD27)</f>
        <v>-263533.10863496858</v>
      </c>
      <c r="U25" s="232">
        <f>SUM('Cons TrioMobil | Monthly'!BE27:BG27)</f>
        <v>-333260.72127753473</v>
      </c>
      <c r="V25" s="232">
        <f>SUM('Cons TrioMobil | Monthly'!BH27:BJ27)</f>
        <v>-346456.11938545975</v>
      </c>
      <c r="W25" s="232">
        <f>SUM('Cons TrioMobil | Monthly'!BK27:BM27)</f>
        <v>-410314.24586321501</v>
      </c>
      <c r="X25" s="232">
        <f>SUM('Cons TrioMobil | Monthly'!BN27:BP27)</f>
        <v>-489800.24467753724</v>
      </c>
      <c r="Y25" s="232">
        <f>SUM('Cons TrioMobil | Monthly'!BQ27:BS27)</f>
        <v>-466359.89025479875</v>
      </c>
      <c r="Z25" s="232">
        <f>SUM('Cons TrioMobil | Monthly'!BT27:BW27)</f>
        <v>-499528.33246960689</v>
      </c>
    </row>
    <row r="26" spans="2:26" ht="14.25" customHeight="1" outlineLevel="1" x14ac:dyDescent="0.25">
      <c r="B26" s="231" t="s">
        <v>270</v>
      </c>
      <c r="C26" s="232">
        <f>SUM('Cons TrioMobil | Monthly'!C28:E28)</f>
        <v>0</v>
      </c>
      <c r="D26" s="232">
        <f>SUM('Cons TrioMobil | Monthly'!F28:H28)</f>
        <v>0</v>
      </c>
      <c r="E26" s="232">
        <f>SUM('Cons TrioMobil | Monthly'!I28:K28)</f>
        <v>0</v>
      </c>
      <c r="F26" s="231">
        <f>SUM('Cons TrioMobil | Monthly'!L28:N28)</f>
        <v>0</v>
      </c>
      <c r="G26" s="232">
        <f>SUM('Cons TrioMobil | Monthly'!O28:Q28)</f>
        <v>-206170.6287455564</v>
      </c>
      <c r="H26" s="232">
        <f>SUM('Cons TrioMobil | Monthly'!R28:T28)</f>
        <v>-212641.28947360796</v>
      </c>
      <c r="I26" s="232">
        <f>SUM('Cons TrioMobil | Monthly'!U28:W28)</f>
        <v>-287238.95928511181</v>
      </c>
      <c r="J26" s="231">
        <f>SUM('Cons TrioMobil | Monthly'!X28:Z28)</f>
        <v>-314775.93841236958</v>
      </c>
      <c r="K26" s="232">
        <f>SUM('Cons TrioMobil | Monthly'!AA28:AC28)</f>
        <v>-341369.63646321301</v>
      </c>
      <c r="L26" s="232">
        <f>SUM('Cons TrioMobil | Monthly'!AD28:AF28)</f>
        <v>-376815.11061390158</v>
      </c>
      <c r="M26" s="232">
        <f>SUM('Cons TrioMobil | Monthly'!AG28:AI28)</f>
        <v>-366202.22650445154</v>
      </c>
      <c r="N26" s="232">
        <f>SUM('Cons TrioMobil | Monthly'!AJ28:AL28)</f>
        <v>-477621.66586808581</v>
      </c>
      <c r="O26" s="232">
        <f>SUM('Cons TrioMobil | Monthly'!AM28:AO28)</f>
        <v>-572425.76930647856</v>
      </c>
      <c r="P26" s="232">
        <f>SUM('Cons TrioMobil | Monthly'!AP28:AR28)</f>
        <v>-615038.09843310853</v>
      </c>
      <c r="Q26" s="232">
        <f>SUM('Cons TrioMobil | Monthly'!AS28:AU28)</f>
        <v>-707848.07660725352</v>
      </c>
      <c r="R26" s="232">
        <f>SUM('Cons TrioMobil | Monthly'!AV28:AX28)</f>
        <v>-783574.7951422499</v>
      </c>
      <c r="S26" s="232">
        <f>SUM('Cons TrioMobil | Monthly'!AY28:BA28)</f>
        <v>-959788.09408571129</v>
      </c>
      <c r="T26" s="232">
        <f>SUM('Cons TrioMobil | Monthly'!BB28:BD28)</f>
        <v>-943916.31729514082</v>
      </c>
      <c r="U26" s="232">
        <f>SUM('Cons TrioMobil | Monthly'!BE28:BG28)</f>
        <v>-869715.94909660751</v>
      </c>
      <c r="V26" s="232">
        <f>SUM('Cons TrioMobil | Monthly'!BH28:BJ28)</f>
        <v>-1047963.7167829511</v>
      </c>
      <c r="W26" s="232">
        <f>SUM('Cons TrioMobil | Monthly'!BK28:BM28)</f>
        <v>-1122703.7631865558</v>
      </c>
      <c r="X26" s="232">
        <f>SUM('Cons TrioMobil | Monthly'!BN28:BP28)</f>
        <v>-1182884.5095344691</v>
      </c>
      <c r="Y26" s="232">
        <f>SUM('Cons TrioMobil | Monthly'!BQ28:BS28)</f>
        <v>-1295621.3378658728</v>
      </c>
      <c r="Z26" s="232">
        <f>SUM('Cons TrioMobil | Monthly'!BT28:BW28)</f>
        <v>-1479951.4732854543</v>
      </c>
    </row>
    <row r="27" spans="2:26" ht="14.25" customHeight="1" outlineLevel="1" x14ac:dyDescent="0.25">
      <c r="B27" s="231" t="s">
        <v>271</v>
      </c>
      <c r="C27" s="232">
        <f>SUM('Cons TrioMobil | Monthly'!C29:E29)</f>
        <v>0</v>
      </c>
      <c r="D27" s="232">
        <f>SUM('Cons TrioMobil | Monthly'!F29:H29)</f>
        <v>0</v>
      </c>
      <c r="E27" s="232">
        <f>SUM('Cons TrioMobil | Monthly'!I29:K29)</f>
        <v>0</v>
      </c>
      <c r="F27" s="231">
        <f>SUM('Cons TrioMobil | Monthly'!L29:N29)</f>
        <v>0</v>
      </c>
      <c r="G27" s="232">
        <f>SUM('Cons TrioMobil | Monthly'!O29:Q29)</f>
        <v>0</v>
      </c>
      <c r="H27" s="232">
        <f>SUM('Cons TrioMobil | Monthly'!R29:T29)</f>
        <v>0</v>
      </c>
      <c r="I27" s="232">
        <f>SUM('Cons TrioMobil | Monthly'!U29:W29)</f>
        <v>0</v>
      </c>
      <c r="J27" s="231">
        <f>SUM('Cons TrioMobil | Monthly'!X29:Z29)</f>
        <v>0</v>
      </c>
      <c r="K27" s="232">
        <f>SUM('Cons TrioMobil | Monthly'!AA29:AC29)</f>
        <v>0</v>
      </c>
      <c r="L27" s="232">
        <f>SUM('Cons TrioMobil | Monthly'!AD29:AF29)</f>
        <v>0</v>
      </c>
      <c r="M27" s="232">
        <f>SUM('Cons TrioMobil | Monthly'!AG29:AI29)</f>
        <v>0</v>
      </c>
      <c r="N27" s="232">
        <f>SUM('Cons TrioMobil | Monthly'!AJ29:AL29)</f>
        <v>0</v>
      </c>
      <c r="O27" s="232">
        <f>SUM('Cons TrioMobil | Monthly'!AM29:AO29)</f>
        <v>0</v>
      </c>
      <c r="P27" s="232">
        <f>SUM('Cons TrioMobil | Monthly'!AP29:AR29)</f>
        <v>0</v>
      </c>
      <c r="Q27" s="232">
        <f>SUM('Cons TrioMobil | Monthly'!AS29:AU29)</f>
        <v>0</v>
      </c>
      <c r="R27" s="232">
        <f>SUM('Cons TrioMobil | Monthly'!AV29:AX29)</f>
        <v>0</v>
      </c>
      <c r="S27" s="232">
        <f>SUM('Cons TrioMobil | Monthly'!AY29:BA29)</f>
        <v>0</v>
      </c>
      <c r="T27" s="232">
        <f>SUM('Cons TrioMobil | Monthly'!BB29:BD29)</f>
        <v>0</v>
      </c>
      <c r="U27" s="232">
        <f>SUM('Cons TrioMobil | Monthly'!BE29:BG29)</f>
        <v>0</v>
      </c>
      <c r="V27" s="232">
        <f>SUM('Cons TrioMobil | Monthly'!BH29:BJ29)</f>
        <v>0</v>
      </c>
      <c r="W27" s="232">
        <f>SUM('Cons TrioMobil | Monthly'!BK29:BM29)</f>
        <v>0</v>
      </c>
      <c r="X27" s="232">
        <f>SUM('Cons TrioMobil | Monthly'!BN29:BP29)</f>
        <v>0</v>
      </c>
      <c r="Y27" s="232">
        <f>SUM('Cons TrioMobil | Monthly'!BQ29:BS29)</f>
        <v>0</v>
      </c>
      <c r="Z27" s="232">
        <f>SUM('Cons TrioMobil | Monthly'!BT29:BW29)</f>
        <v>0</v>
      </c>
    </row>
    <row r="28" spans="2:26" ht="14.25" customHeight="1" outlineLevel="1" x14ac:dyDescent="0.25">
      <c r="B28" s="231" t="s">
        <v>272</v>
      </c>
      <c r="C28" s="232">
        <f>SUM('Cons TrioMobil | Monthly'!C30:E30)</f>
        <v>0</v>
      </c>
      <c r="D28" s="232">
        <f>SUM('Cons TrioMobil | Monthly'!F30:H30)</f>
        <v>0</v>
      </c>
      <c r="E28" s="232">
        <f>SUM('Cons TrioMobil | Monthly'!I30:K30)</f>
        <v>0</v>
      </c>
      <c r="F28" s="231">
        <f>SUM('Cons TrioMobil | Monthly'!L30:N30)</f>
        <v>0</v>
      </c>
      <c r="G28" s="232">
        <f>SUM('Cons TrioMobil | Monthly'!O30:Q30)</f>
        <v>-1223.4781289337438</v>
      </c>
      <c r="H28" s="232">
        <f>SUM('Cons TrioMobil | Monthly'!R30:T30)</f>
        <v>-1076.8860272836546</v>
      </c>
      <c r="I28" s="232">
        <f>SUM('Cons TrioMobil | Monthly'!U30:W30)</f>
        <v>-1101.1816681204864</v>
      </c>
      <c r="J28" s="231">
        <f>SUM('Cons TrioMobil | Monthly'!X30:Z30)</f>
        <v>-1152.4402282495957</v>
      </c>
      <c r="K28" s="232">
        <f>SUM('Cons TrioMobil | Monthly'!AA30:AC30)</f>
        <v>-3676.9476736199449</v>
      </c>
      <c r="L28" s="232">
        <f>SUM('Cons TrioMobil | Monthly'!AD30:AF30)</f>
        <v>-7712.6392274397267</v>
      </c>
      <c r="M28" s="232">
        <f>SUM('Cons TrioMobil | Monthly'!AG30:AI30)</f>
        <v>-12930.890498233786</v>
      </c>
      <c r="N28" s="232">
        <f>SUM('Cons TrioMobil | Monthly'!AJ30:AL30)</f>
        <v>-12472.027554277132</v>
      </c>
      <c r="O28" s="232">
        <f>SUM('Cons TrioMobil | Monthly'!AM30:AO30)</f>
        <v>-13166.607090501533</v>
      </c>
      <c r="P28" s="232">
        <f>SUM('Cons TrioMobil | Monthly'!AP30:AR30)</f>
        <v>-12126.376158977109</v>
      </c>
      <c r="Q28" s="232">
        <f>SUM('Cons TrioMobil | Monthly'!AS30:AU30)</f>
        <v>-11178.819386603082</v>
      </c>
      <c r="R28" s="232">
        <f>SUM('Cons TrioMobil | Monthly'!AV30:AX30)</f>
        <v>-18911.840518649526</v>
      </c>
      <c r="S28" s="232">
        <f>SUM('Cons TrioMobil | Monthly'!AY30:BA30)</f>
        <v>-6090.6798008774658</v>
      </c>
      <c r="T28" s="232">
        <f>SUM('Cons TrioMobil | Monthly'!BB30:BD30)</f>
        <v>-6007.7857376088305</v>
      </c>
      <c r="U28" s="232">
        <f>SUM('Cons TrioMobil | Monthly'!BE30:BG30)</f>
        <v>-6102.9101293319582</v>
      </c>
      <c r="V28" s="232">
        <f>SUM('Cons TrioMobil | Monthly'!BH30:BJ30)</f>
        <v>-15556.130152796279</v>
      </c>
      <c r="W28" s="232">
        <f>SUM('Cons TrioMobil | Monthly'!BK30:BM30)</f>
        <v>-29445.273259563492</v>
      </c>
      <c r="X28" s="232">
        <f>SUM('Cons TrioMobil | Monthly'!BN30:BP30)</f>
        <v>-34963.139479604957</v>
      </c>
      <c r="Y28" s="232">
        <f>SUM('Cons TrioMobil | Monthly'!BQ30:BS30)</f>
        <v>-29828.445873257755</v>
      </c>
      <c r="Z28" s="232">
        <f>SUM('Cons TrioMobil | Monthly'!BT30:BW30)</f>
        <v>-34343.121197984394</v>
      </c>
    </row>
    <row r="29" spans="2:26" ht="14.25" customHeight="1" outlineLevel="1" x14ac:dyDescent="0.25">
      <c r="B29" s="231" t="s">
        <v>273</v>
      </c>
      <c r="C29" s="232">
        <f>SUM('Cons TrioMobil | Monthly'!C31:E31)</f>
        <v>0</v>
      </c>
      <c r="D29" s="232">
        <f>SUM('Cons TrioMobil | Monthly'!F31:H31)</f>
        <v>0</v>
      </c>
      <c r="E29" s="232">
        <f>SUM('Cons TrioMobil | Monthly'!I31:K31)</f>
        <v>0</v>
      </c>
      <c r="F29" s="231">
        <f>SUM('Cons TrioMobil | Monthly'!L31:N31)</f>
        <v>0</v>
      </c>
      <c r="G29" s="232">
        <f>SUM('Cons TrioMobil | Monthly'!O31:Q31)</f>
        <v>-32949.286867481089</v>
      </c>
      <c r="H29" s="232">
        <f>SUM('Cons TrioMobil | Monthly'!R31:T31)</f>
        <v>-38544.298900052025</v>
      </c>
      <c r="I29" s="232">
        <f>SUM('Cons TrioMobil | Monthly'!U31:W31)</f>
        <v>-41865.677131367906</v>
      </c>
      <c r="J29" s="231">
        <f>SUM('Cons TrioMobil | Monthly'!X31:Z31)</f>
        <v>-35097.741584840289</v>
      </c>
      <c r="K29" s="232">
        <f>SUM('Cons TrioMobil | Monthly'!AA31:AC31)</f>
        <v>-29533.446766968053</v>
      </c>
      <c r="L29" s="232">
        <f>SUM('Cons TrioMobil | Monthly'!AD31:AF31)</f>
        <v>-27373.115118655609</v>
      </c>
      <c r="M29" s="232">
        <f>SUM('Cons TrioMobil | Monthly'!AG31:AI31)</f>
        <v>-24570.043485775281</v>
      </c>
      <c r="N29" s="232">
        <f>SUM('Cons TrioMobil | Monthly'!AJ31:AL31)</f>
        <v>-23704.535855394835</v>
      </c>
      <c r="O29" s="232">
        <f>SUM('Cons TrioMobil | Monthly'!AM31:AO31)</f>
        <v>-23285.557319454663</v>
      </c>
      <c r="P29" s="232">
        <f>SUM('Cons TrioMobil | Monthly'!AP31:AR31)</f>
        <v>-21416.507606510586</v>
      </c>
      <c r="Q29" s="232">
        <f>SUM('Cons TrioMobil | Monthly'!AS31:AU31)</f>
        <v>-16632.372531055789</v>
      </c>
      <c r="R29" s="232">
        <f>SUM('Cons TrioMobil | Monthly'!AV31:AX31)</f>
        <v>-15263.050786296555</v>
      </c>
      <c r="S29" s="232">
        <f>SUM('Cons TrioMobil | Monthly'!AY31:BA31)</f>
        <v>-48175.583075748582</v>
      </c>
      <c r="T29" s="232">
        <f>SUM('Cons TrioMobil | Monthly'!BB31:BD31)</f>
        <v>-98011.18951380752</v>
      </c>
      <c r="U29" s="232">
        <f>SUM('Cons TrioMobil | Monthly'!BE31:BG31)</f>
        <v>-92001.085040873164</v>
      </c>
      <c r="V29" s="232">
        <f>SUM('Cons TrioMobil | Monthly'!BH31:BJ31)</f>
        <v>-104552.19058954788</v>
      </c>
      <c r="W29" s="232">
        <f>SUM('Cons TrioMobil | Monthly'!BK31:BM31)</f>
        <v>-107150.81307626016</v>
      </c>
      <c r="X29" s="232">
        <f>SUM('Cons TrioMobil | Monthly'!BN31:BP31)</f>
        <v>-109479.01589405829</v>
      </c>
      <c r="Y29" s="232">
        <f>SUM('Cons TrioMobil | Monthly'!BQ31:BS31)</f>
        <v>-101571.15123155373</v>
      </c>
      <c r="Z29" s="232">
        <f>SUM('Cons TrioMobil | Monthly'!BT31:BW31)</f>
        <v>-117646.51752644961</v>
      </c>
    </row>
    <row r="30" spans="2:26" ht="14.25" customHeight="1" outlineLevel="1" x14ac:dyDescent="0.25">
      <c r="B30" s="231" t="s">
        <v>274</v>
      </c>
      <c r="C30" s="232">
        <f>SUM('Cons TrioMobil | Monthly'!C32:E32)</f>
        <v>0</v>
      </c>
      <c r="D30" s="232">
        <f>SUM('Cons TrioMobil | Monthly'!F32:H32)</f>
        <v>0</v>
      </c>
      <c r="E30" s="232">
        <f>SUM('Cons TrioMobil | Monthly'!I32:K32)</f>
        <v>0</v>
      </c>
      <c r="F30" s="231">
        <f>SUM('Cons TrioMobil | Monthly'!L32:N32)</f>
        <v>0</v>
      </c>
      <c r="G30" s="232">
        <f>SUM('Cons TrioMobil | Monthly'!O32:Q32)</f>
        <v>-5147.8901109851968</v>
      </c>
      <c r="H30" s="232">
        <f>SUM('Cons TrioMobil | Monthly'!R32:T32)</f>
        <v>-4480.232546358201</v>
      </c>
      <c r="I30" s="232">
        <f>SUM('Cons TrioMobil | Monthly'!U32:W32)</f>
        <v>-6529.9887670114676</v>
      </c>
      <c r="J30" s="231">
        <f>SUM('Cons TrioMobil | Monthly'!X32:Z32)</f>
        <v>-5811.972656243197</v>
      </c>
      <c r="K30" s="232">
        <f>SUM('Cons TrioMobil | Monthly'!AA32:AC32)</f>
        <v>-7973.0538676626857</v>
      </c>
      <c r="L30" s="232">
        <f>SUM('Cons TrioMobil | Monthly'!AD32:AF32)</f>
        <v>-11975.470188855659</v>
      </c>
      <c r="M30" s="232">
        <f>SUM('Cons TrioMobil | Monthly'!AG32:AI32)</f>
        <v>-11681.499763188922</v>
      </c>
      <c r="N30" s="232">
        <f>SUM('Cons TrioMobil | Monthly'!AJ32:AL32)</f>
        <v>-11460.007268587018</v>
      </c>
      <c r="O30" s="232">
        <f>SUM('Cons TrioMobil | Monthly'!AM32:AO32)</f>
        <v>-10081.838889343284</v>
      </c>
      <c r="P30" s="232">
        <f>SUM('Cons TrioMobil | Monthly'!AP32:AR32)</f>
        <v>-13962.897224798322</v>
      </c>
      <c r="Q30" s="232">
        <f>SUM('Cons TrioMobil | Monthly'!AS32:AU32)</f>
        <v>-30028.904325253861</v>
      </c>
      <c r="R30" s="232">
        <f>SUM('Cons TrioMobil | Monthly'!AV32:AX32)</f>
        <v>-35559.485624855173</v>
      </c>
      <c r="S30" s="232">
        <f>SUM('Cons TrioMobil | Monthly'!AY32:BA32)</f>
        <v>-18015.839107315976</v>
      </c>
      <c r="T30" s="232">
        <f>SUM('Cons TrioMobil | Monthly'!BB32:BD32)</f>
        <v>-8701.5342088277775</v>
      </c>
      <c r="U30" s="232">
        <f>SUM('Cons TrioMobil | Monthly'!BE32:BG32)</f>
        <v>-15841.453224520417</v>
      </c>
      <c r="V30" s="232">
        <f>SUM('Cons TrioMobil | Monthly'!BH32:BJ32)</f>
        <v>-13765.261530767464</v>
      </c>
      <c r="W30" s="232">
        <f>SUM('Cons TrioMobil | Monthly'!BK32:BM32)</f>
        <v>-10996.900688102927</v>
      </c>
      <c r="X30" s="232">
        <f>SUM('Cons TrioMobil | Monthly'!BN32:BP32)</f>
        <v>-5838.9629277580852</v>
      </c>
      <c r="Y30" s="232">
        <f>SUM('Cons TrioMobil | Monthly'!BQ32:BS32)</f>
        <v>-9986.667877405438</v>
      </c>
      <c r="Z30" s="232">
        <f>SUM('Cons TrioMobil | Monthly'!BT32:BW32)</f>
        <v>-4363.5243202681577</v>
      </c>
    </row>
    <row r="31" spans="2:26" ht="14.25" customHeight="1" outlineLevel="1" x14ac:dyDescent="0.25">
      <c r="B31" s="231" t="s">
        <v>275</v>
      </c>
      <c r="C31" s="232">
        <f>SUM('Cons TrioMobil | Monthly'!C33:E33)</f>
        <v>0</v>
      </c>
      <c r="D31" s="232">
        <f>SUM('Cons TrioMobil | Monthly'!F33:H33)</f>
        <v>0</v>
      </c>
      <c r="E31" s="232">
        <f>SUM('Cons TrioMobil | Monthly'!I33:K33)</f>
        <v>0</v>
      </c>
      <c r="F31" s="231">
        <f>SUM('Cons TrioMobil | Monthly'!L33:N33)</f>
        <v>0</v>
      </c>
      <c r="G31" s="232">
        <f>SUM('Cons TrioMobil | Monthly'!O33:Q33)</f>
        <v>-10179.444462971593</v>
      </c>
      <c r="H31" s="232">
        <f>SUM('Cons TrioMobil | Monthly'!R33:T33)</f>
        <v>-8859.2175716170332</v>
      </c>
      <c r="I31" s="232">
        <f>SUM('Cons TrioMobil | Monthly'!U33:W33)</f>
        <v>-12912.411879598651</v>
      </c>
      <c r="J31" s="231">
        <f>SUM('Cons TrioMobil | Monthly'!X33:Z33)</f>
        <v>-11492.606955678815</v>
      </c>
      <c r="K31" s="232">
        <f>SUM('Cons TrioMobil | Monthly'!AA33:AC33)</f>
        <v>-15765.925249353029</v>
      </c>
      <c r="L31" s="232">
        <f>SUM('Cons TrioMobil | Monthly'!AD33:AF33)</f>
        <v>-23680.306999277622</v>
      </c>
      <c r="M31" s="232">
        <f>SUM('Cons TrioMobil | Monthly'!AG33:AI33)</f>
        <v>-23099.010430352977</v>
      </c>
      <c r="N31" s="232">
        <f>SUM('Cons TrioMobil | Monthly'!AJ33:AL33)</f>
        <v>-21652.28150636586</v>
      </c>
      <c r="O31" s="232">
        <f>SUM('Cons TrioMobil | Monthly'!AM33:AO33)</f>
        <v>-18573.849820155625</v>
      </c>
      <c r="P31" s="232">
        <f>SUM('Cons TrioMobil | Monthly'!AP33:AR33)</f>
        <v>-14785.657614790034</v>
      </c>
      <c r="Q31" s="232">
        <f>SUM('Cons TrioMobil | Monthly'!AS33:AU33)</f>
        <v>-9557.7639749552654</v>
      </c>
      <c r="R31" s="232">
        <f>SUM('Cons TrioMobil | Monthly'!AV33:AX33)</f>
        <v>-1457.75</v>
      </c>
      <c r="S31" s="232">
        <f>SUM('Cons TrioMobil | Monthly'!AY33:BA33)</f>
        <v>-19256.679333911496</v>
      </c>
      <c r="T31" s="232">
        <f>SUM('Cons TrioMobil | Monthly'!BB33:BD33)</f>
        <v>-21798.596010355723</v>
      </c>
      <c r="U31" s="232">
        <f>SUM('Cons TrioMobil | Monthly'!BE33:BG33)</f>
        <v>-32032.322320652147</v>
      </c>
      <c r="V31" s="232">
        <f>SUM('Cons TrioMobil | Monthly'!BH33:BJ33)</f>
        <v>-27322.207845104283</v>
      </c>
      <c r="W31" s="232">
        <f>SUM('Cons TrioMobil | Monthly'!BK33:BM33)</f>
        <v>-23788.616789151434</v>
      </c>
      <c r="X31" s="232">
        <f>SUM('Cons TrioMobil | Monthly'!BN33:BP33)</f>
        <v>-21282.927214342461</v>
      </c>
      <c r="Y31" s="232">
        <f>SUM('Cons TrioMobil | Monthly'!BQ33:BS33)</f>
        <v>-27399.40029743695</v>
      </c>
      <c r="Z31" s="232">
        <f>SUM('Cons TrioMobil | Monthly'!BT33:BW33)</f>
        <v>-25185.604868735296</v>
      </c>
    </row>
    <row r="32" spans="2:26" ht="14.25" customHeight="1" outlineLevel="1" x14ac:dyDescent="0.25">
      <c r="B32" s="231" t="s">
        <v>276</v>
      </c>
      <c r="C32" s="232">
        <f>SUM('Cons TrioMobil | Monthly'!C34:E34)</f>
        <v>0</v>
      </c>
      <c r="D32" s="232">
        <f>SUM('Cons TrioMobil | Monthly'!F34:H34)</f>
        <v>0</v>
      </c>
      <c r="E32" s="232">
        <f>SUM('Cons TrioMobil | Monthly'!I34:K34)</f>
        <v>0</v>
      </c>
      <c r="F32" s="231">
        <f>SUM('Cons TrioMobil | Monthly'!L34:N34)</f>
        <v>0</v>
      </c>
      <c r="G32" s="232">
        <f>SUM('Cons TrioMobil | Monthly'!O34:Q34)</f>
        <v>-2010.0558727859866</v>
      </c>
      <c r="H32" s="232">
        <f>SUM('Cons TrioMobil | Monthly'!R34:T34)</f>
        <v>-1575.1179406797676</v>
      </c>
      <c r="I32" s="232">
        <f>SUM('Cons TrioMobil | Monthly'!U34:W34)</f>
        <v>-2261.1649917588948</v>
      </c>
      <c r="J32" s="231">
        <f>SUM('Cons TrioMobil | Monthly'!X34:Z34)</f>
        <v>-2008.2605446057498</v>
      </c>
      <c r="K32" s="232">
        <f>SUM('Cons TrioMobil | Monthly'!AA34:AC34)</f>
        <v>-1484.4697781079153</v>
      </c>
      <c r="L32" s="232">
        <f>SUM('Cons TrioMobil | Monthly'!AD34:AF34)</f>
        <v>-1703.2351110075347</v>
      </c>
      <c r="M32" s="232">
        <f>SUM('Cons TrioMobil | Monthly'!AG34:AI34)</f>
        <v>-1767.5484194475434</v>
      </c>
      <c r="N32" s="232">
        <f>SUM('Cons TrioMobil | Monthly'!AJ34:AL34)</f>
        <v>-1872.2662739358789</v>
      </c>
      <c r="O32" s="232">
        <f>SUM('Cons TrioMobil | Monthly'!AM34:AO34)</f>
        <v>-2079.613280236742</v>
      </c>
      <c r="P32" s="232">
        <f>SUM('Cons TrioMobil | Monthly'!AP34:AR34)</f>
        <v>-2738.5969123487193</v>
      </c>
      <c r="Q32" s="232">
        <f>SUM('Cons TrioMobil | Monthly'!AS34:AU34)</f>
        <v>-2278.0774845233514</v>
      </c>
      <c r="R32" s="232">
        <f>SUM('Cons TrioMobil | Monthly'!AV34:AX34)</f>
        <v>-1673.5861026382345</v>
      </c>
      <c r="S32" s="232">
        <f>SUM('Cons TrioMobil | Monthly'!AY34:BA34)</f>
        <v>-5191.0908321885681</v>
      </c>
      <c r="T32" s="232">
        <f>SUM('Cons TrioMobil | Monthly'!BB34:BD34)</f>
        <v>-4117.9943096391389</v>
      </c>
      <c r="U32" s="232">
        <f>SUM('Cons TrioMobil | Monthly'!BE34:BG34)</f>
        <v>-5195.7046790507065</v>
      </c>
      <c r="V32" s="232">
        <f>SUM('Cons TrioMobil | Monthly'!BH34:BJ34)</f>
        <v>-6372.9330967590131</v>
      </c>
      <c r="W32" s="232">
        <f>SUM('Cons TrioMobil | Monthly'!BK34:BM34)</f>
        <v>-7611.3780452079354</v>
      </c>
      <c r="X32" s="232">
        <f>SUM('Cons TrioMobil | Monthly'!BN34:BP34)</f>
        <v>-7669.040825540842</v>
      </c>
      <c r="Y32" s="232">
        <f>SUM('Cons TrioMobil | Monthly'!BQ34:BS34)</f>
        <v>-6511.1847314053357</v>
      </c>
      <c r="Z32" s="232">
        <f>SUM('Cons TrioMobil | Monthly'!BT34:BW34)</f>
        <v>-7013.6693322536612</v>
      </c>
    </row>
    <row r="33" spans="2:26" ht="14.25" customHeight="1" outlineLevel="1" x14ac:dyDescent="0.25">
      <c r="B33" s="231" t="s">
        <v>277</v>
      </c>
      <c r="C33" s="232">
        <f>SUM('Cons TrioMobil | Monthly'!C35:E35)</f>
        <v>0</v>
      </c>
      <c r="D33" s="232">
        <f>SUM('Cons TrioMobil | Monthly'!F35:H35)</f>
        <v>0</v>
      </c>
      <c r="E33" s="232">
        <f>SUM('Cons TrioMobil | Monthly'!I35:K35)</f>
        <v>0</v>
      </c>
      <c r="F33" s="231">
        <f>SUM('Cons TrioMobil | Monthly'!L35:N35)</f>
        <v>0</v>
      </c>
      <c r="G33" s="232">
        <f>SUM('Cons TrioMobil | Monthly'!O35:Q35)</f>
        <v>-4531.7811403262886</v>
      </c>
      <c r="H33" s="232">
        <f>SUM('Cons TrioMobil | Monthly'!R35:T35)</f>
        <v>-3599.233844434737</v>
      </c>
      <c r="I33" s="232">
        <f>SUM('Cons TrioMobil | Monthly'!U35:W35)</f>
        <v>-5143.9407385862924</v>
      </c>
      <c r="J33" s="231">
        <f>SUM('Cons TrioMobil | Monthly'!X35:Z35)</f>
        <v>-4664.6000268847838</v>
      </c>
      <c r="K33" s="232">
        <f>SUM('Cons TrioMobil | Monthly'!AA35:AC35)</f>
        <v>-3374.2826050889944</v>
      </c>
      <c r="L33" s="232">
        <f>SUM('Cons TrioMobil | Monthly'!AD35:AF35)</f>
        <v>-3890.058378017643</v>
      </c>
      <c r="M33" s="232">
        <f>SUM('Cons TrioMobil | Monthly'!AG35:AI35)</f>
        <v>-4066.9566798032201</v>
      </c>
      <c r="N33" s="232">
        <f>SUM('Cons TrioMobil | Monthly'!AJ35:AL35)</f>
        <v>-4316.4614532585611</v>
      </c>
      <c r="O33" s="232">
        <f>SUM('Cons TrioMobil | Monthly'!AM35:AO35)</f>
        <v>-4798.307693556143</v>
      </c>
      <c r="P33" s="232">
        <f>SUM('Cons TrioMobil | Monthly'!AP35:AR35)</f>
        <v>-6308.4593035464641</v>
      </c>
      <c r="Q33" s="232">
        <f>SUM('Cons TrioMobil | Monthly'!AS35:AU35)</f>
        <v>-5243.3279509592021</v>
      </c>
      <c r="R33" s="232">
        <f>SUM('Cons TrioMobil | Monthly'!AV35:AX35)</f>
        <v>-3839.8416689994046</v>
      </c>
      <c r="S33" s="232">
        <f>SUM('Cons TrioMobil | Monthly'!AY35:BA35)</f>
        <v>-7236.7985233548779</v>
      </c>
      <c r="T33" s="232">
        <f>SUM('Cons TrioMobil | Monthly'!BB35:BD35)</f>
        <v>-10446.993637788326</v>
      </c>
      <c r="U33" s="232">
        <f>SUM('Cons TrioMobil | Monthly'!BE35:BG35)</f>
        <v>-13389.605116348124</v>
      </c>
      <c r="V33" s="232">
        <f>SUM('Cons TrioMobil | Monthly'!BH35:BJ35)</f>
        <v>-15870.450321612854</v>
      </c>
      <c r="W33" s="232">
        <f>SUM('Cons TrioMobil | Monthly'!BK35:BM35)</f>
        <v>-19454.792998068704</v>
      </c>
      <c r="X33" s="232">
        <f>SUM('Cons TrioMobil | Monthly'!BN35:BP35)</f>
        <v>-20924.893521460966</v>
      </c>
      <c r="Y33" s="232">
        <f>SUM('Cons TrioMobil | Monthly'!BQ35:BS35)</f>
        <v>-17670.682648571044</v>
      </c>
      <c r="Z33" s="232">
        <f>SUM('Cons TrioMobil | Monthly'!BT35:BW35)</f>
        <v>-20042.846059529809</v>
      </c>
    </row>
    <row r="34" spans="2:26" ht="14.25" customHeight="1" outlineLevel="1" x14ac:dyDescent="0.25">
      <c r="B34" s="231" t="s">
        <v>278</v>
      </c>
      <c r="C34" s="232">
        <f>SUM('Cons TrioMobil | Monthly'!C36:E36)</f>
        <v>0</v>
      </c>
      <c r="D34" s="232">
        <f>SUM('Cons TrioMobil | Monthly'!F36:H36)</f>
        <v>0</v>
      </c>
      <c r="E34" s="232">
        <f>SUM('Cons TrioMobil | Monthly'!I36:K36)</f>
        <v>0</v>
      </c>
      <c r="F34" s="231">
        <f>SUM('Cons TrioMobil | Monthly'!L36:N36)</f>
        <v>0</v>
      </c>
      <c r="G34" s="232">
        <f>SUM('Cons TrioMobil | Monthly'!O36:Q36)</f>
        <v>-2741.5369875305564</v>
      </c>
      <c r="H34" s="232">
        <f>SUM('Cons TrioMobil | Monthly'!R36:T36)</f>
        <v>-3622.5367166544042</v>
      </c>
      <c r="I34" s="232">
        <f>SUM('Cons TrioMobil | Monthly'!U36:W36)</f>
        <v>-453.61126559503668</v>
      </c>
      <c r="J34" s="231">
        <f>SUM('Cons TrioMobil | Monthly'!X36:Z36)</f>
        <v>-462.25935234837868</v>
      </c>
      <c r="K34" s="232">
        <f>SUM('Cons TrioMobil | Monthly'!AA36:AC36)</f>
        <v>-431.42519605436809</v>
      </c>
      <c r="L34" s="232">
        <f>SUM('Cons TrioMobil | Monthly'!AD36:AF36)</f>
        <v>-1183.7520722139905</v>
      </c>
      <c r="M34" s="232">
        <f>SUM('Cons TrioMobil | Monthly'!AG36:AI36)</f>
        <v>-327.01332504710115</v>
      </c>
      <c r="N34" s="232">
        <f>SUM('Cons TrioMobil | Monthly'!AJ36:AL36)</f>
        <v>-589.14540038702683</v>
      </c>
      <c r="O34" s="232">
        <f>SUM('Cons TrioMobil | Monthly'!AM36:AO36)</f>
        <v>-396.06547777593448</v>
      </c>
      <c r="P34" s="232">
        <f>SUM('Cons TrioMobil | Monthly'!AP36:AR36)</f>
        <v>-619.23934602905229</v>
      </c>
      <c r="Q34" s="232">
        <f>SUM('Cons TrioMobil | Monthly'!AS36:AU36)</f>
        <v>-729.92541975000677</v>
      </c>
      <c r="R34" s="232">
        <f>SUM('Cons TrioMobil | Monthly'!AV36:AX36)</f>
        <v>-2511.8250906089925</v>
      </c>
      <c r="S34" s="232">
        <f>SUM('Cons TrioMobil | Monthly'!AY36:BA36)</f>
        <v>-767.28347427114795</v>
      </c>
      <c r="T34" s="232">
        <f>SUM('Cons TrioMobil | Monthly'!BB36:BD36)</f>
        <v>-98.175169291965318</v>
      </c>
      <c r="U34" s="232">
        <f>SUM('Cons TrioMobil | Monthly'!BE36:BG36)</f>
        <v>-302.78415912951175</v>
      </c>
      <c r="V34" s="232">
        <f>SUM('Cons TrioMobil | Monthly'!BH36:BJ36)</f>
        <v>-126.72743026331925</v>
      </c>
      <c r="W34" s="232">
        <f>SUM('Cons TrioMobil | Monthly'!BK36:BM36)</f>
        <v>-1721.652605898041</v>
      </c>
      <c r="X34" s="232">
        <f>SUM('Cons TrioMobil | Monthly'!BN36:BP36)</f>
        <v>-686.06104712150432</v>
      </c>
      <c r="Y34" s="232">
        <f>SUM('Cons TrioMobil | Monthly'!BQ36:BS36)</f>
        <v>-2849.8976800855294</v>
      </c>
      <c r="Z34" s="232">
        <f>SUM('Cons TrioMobil | Monthly'!BT36:BW36)</f>
        <v>-866.40354034634288</v>
      </c>
    </row>
    <row r="35" spans="2:26" ht="14.25" customHeight="1" outlineLevel="1" x14ac:dyDescent="0.25">
      <c r="B35" s="231" t="s">
        <v>279</v>
      </c>
      <c r="C35" s="232">
        <f>SUM('Cons TrioMobil | Monthly'!C37:E37)</f>
        <v>0</v>
      </c>
      <c r="D35" s="232">
        <f>SUM('Cons TrioMobil | Monthly'!F37:H37)</f>
        <v>0</v>
      </c>
      <c r="E35" s="232">
        <f>SUM('Cons TrioMobil | Monthly'!I37:K37)</f>
        <v>0</v>
      </c>
      <c r="F35" s="231">
        <f>SUM('Cons TrioMobil | Monthly'!L37:N37)</f>
        <v>0</v>
      </c>
      <c r="G35" s="232">
        <f>SUM('Cons TrioMobil | Monthly'!O37:Q37)</f>
        <v>-5421.1218475267488</v>
      </c>
      <c r="H35" s="232">
        <f>SUM('Cons TrioMobil | Monthly'!R37:T37)</f>
        <v>-7163.2878024317251</v>
      </c>
      <c r="I35" s="232">
        <f>SUM('Cons TrioMobil | Monthly'!U37:W37)</f>
        <v>-906.75524638230263</v>
      </c>
      <c r="J35" s="231">
        <f>SUM('Cons TrioMobil | Monthly'!X37:Z37)</f>
        <v>-915.56395197841027</v>
      </c>
      <c r="K35" s="232">
        <f>SUM('Cons TrioMobil | Monthly'!AA37:AC37)</f>
        <v>-416.85171644177012</v>
      </c>
      <c r="L35" s="232">
        <f>SUM('Cons TrioMobil | Monthly'!AD37:AF37)</f>
        <v>-1139.0135757959092</v>
      </c>
      <c r="M35" s="232">
        <f>SUM('Cons TrioMobil | Monthly'!AG37:AI37)</f>
        <v>-410.31367377093795</v>
      </c>
      <c r="N35" s="232">
        <f>SUM('Cons TrioMobil | Monthly'!AJ37:AL37)</f>
        <v>-1165.36359376468</v>
      </c>
      <c r="O35" s="232">
        <f>SUM('Cons TrioMobil | Monthly'!AM37:AO37)</f>
        <v>-687.84819230872063</v>
      </c>
      <c r="P35" s="232">
        <f>SUM('Cons TrioMobil | Monthly'!AP37:AR37)</f>
        <v>-381.02668370020456</v>
      </c>
      <c r="Q35" s="232">
        <f>SUM('Cons TrioMobil | Monthly'!AS37:AU37)</f>
        <v>-453.42821092523224</v>
      </c>
      <c r="R35" s="232">
        <f>SUM('Cons TrioMobil | Monthly'!AV37:AX37)</f>
        <v>-773.66216471963196</v>
      </c>
      <c r="S35" s="232">
        <f>SUM('Cons TrioMobil | Monthly'!AY37:BA37)</f>
        <v>-1078.7688846135454</v>
      </c>
      <c r="T35" s="232">
        <f>SUM('Cons TrioMobil | Monthly'!BB37:BD37)</f>
        <v>-4619.0812477021282</v>
      </c>
      <c r="U35" s="232">
        <f>SUM('Cons TrioMobil | Monthly'!BE37:BG37)</f>
        <v>-1863.1384750847938</v>
      </c>
      <c r="V35" s="232">
        <f>SUM('Cons TrioMobil | Monthly'!BH37:BJ37)</f>
        <v>-4102.326971316902</v>
      </c>
      <c r="W35" s="232">
        <f>SUM('Cons TrioMobil | Monthly'!BK37:BM37)</f>
        <v>-4058.7750083117426</v>
      </c>
      <c r="X35" s="232">
        <f>SUM('Cons TrioMobil | Monthly'!BN37:BP37)</f>
        <v>-2920.962199649859</v>
      </c>
      <c r="Y35" s="232">
        <f>SUM('Cons TrioMobil | Monthly'!BQ37:BS37)</f>
        <v>-1496.1055645254546</v>
      </c>
      <c r="Z35" s="232">
        <f>SUM('Cons TrioMobil | Monthly'!BT37:BW37)</f>
        <v>-1846.3665758126115</v>
      </c>
    </row>
    <row r="36" spans="2:26" ht="14.25" customHeight="1" outlineLevel="1" x14ac:dyDescent="0.25">
      <c r="B36" s="231" t="s">
        <v>280</v>
      </c>
      <c r="C36" s="232"/>
      <c r="D36" s="232"/>
      <c r="E36" s="232"/>
      <c r="F36" s="231"/>
      <c r="G36" s="232">
        <f>SUM('Cons TrioMobil | Monthly'!O38:Q38)</f>
        <v>0</v>
      </c>
      <c r="H36" s="232">
        <f>SUM('Cons TrioMobil | Monthly'!R38:T38)</f>
        <v>0</v>
      </c>
      <c r="I36" s="232">
        <f>SUM('Cons TrioMobil | Monthly'!U38:W38)</f>
        <v>0</v>
      </c>
      <c r="J36" s="231">
        <f>SUM('Cons TrioMobil | Monthly'!X38:Z38)</f>
        <v>0</v>
      </c>
      <c r="K36" s="232">
        <f>SUM('Cons TrioMobil | Monthly'!AA38:AC38)</f>
        <v>0</v>
      </c>
      <c r="L36" s="232">
        <f>SUM('Cons TrioMobil | Monthly'!AD38:AF38)</f>
        <v>0</v>
      </c>
      <c r="M36" s="232">
        <f>SUM('Cons TrioMobil | Monthly'!AG38:AI38)</f>
        <v>0</v>
      </c>
      <c r="N36" s="232">
        <f>SUM('Cons TrioMobil | Monthly'!AJ38:AL38)</f>
        <v>0</v>
      </c>
      <c r="O36" s="232">
        <f>SUM('Cons TrioMobil | Monthly'!AM38:AO38)</f>
        <v>0</v>
      </c>
      <c r="P36" s="232">
        <f>SUM('Cons TrioMobil | Monthly'!AP38:AR38)</f>
        <v>0</v>
      </c>
      <c r="Q36" s="232">
        <f>SUM('Cons TrioMobil | Monthly'!AS38:AU38)</f>
        <v>-1199.8595109860366</v>
      </c>
      <c r="R36" s="232">
        <f>SUM('Cons TrioMobil | Monthly'!AV38:AX38)</f>
        <v>-8152.7362394274551</v>
      </c>
      <c r="S36" s="232">
        <f>SUM('Cons TrioMobil | Monthly'!AY38:BA38)</f>
        <v>-14350.42040888476</v>
      </c>
      <c r="T36" s="232">
        <f>SUM('Cons TrioMobil | Monthly'!BB38:BD38)</f>
        <v>-5105.1042007867763</v>
      </c>
      <c r="U36" s="232">
        <f>SUM('Cons TrioMobil | Monthly'!BE38:BG38)</f>
        <v>-4105.9531051841695</v>
      </c>
      <c r="V36" s="232">
        <f>SUM('Cons TrioMobil | Monthly'!BH38:BJ38)</f>
        <v>-14389.08179668336</v>
      </c>
      <c r="W36" s="232">
        <f>SUM('Cons TrioMobil | Monthly'!BK38:BM38)</f>
        <v>-2725.971200223988</v>
      </c>
      <c r="X36" s="232">
        <f>SUM('Cons TrioMobil | Monthly'!BN38:BP38)</f>
        <v>-12281.092284068895</v>
      </c>
      <c r="Y36" s="232">
        <f>SUM('Cons TrioMobil | Monthly'!BQ38:BS38)</f>
        <v>-3454.4999470855564</v>
      </c>
      <c r="Z36" s="232">
        <f>SUM('Cons TrioMobil | Monthly'!BT38:BW38)</f>
        <v>-11216.491886064465</v>
      </c>
    </row>
    <row r="37" spans="2:26" ht="14.25" customHeight="1" outlineLevel="1" x14ac:dyDescent="0.25">
      <c r="B37" s="231" t="s">
        <v>281</v>
      </c>
      <c r="C37" s="232"/>
      <c r="D37" s="232"/>
      <c r="E37" s="232"/>
      <c r="F37" s="231"/>
      <c r="G37" s="232">
        <f>SUM('Cons TrioMobil | Monthly'!O39:Q39)</f>
        <v>-28521.486896689181</v>
      </c>
      <c r="H37" s="232">
        <f>SUM('Cons TrioMobil | Monthly'!R39:T39)</f>
        <v>-24793.351429443916</v>
      </c>
      <c r="I37" s="232">
        <f>SUM('Cons TrioMobil | Monthly'!U39:W39)</f>
        <v>-28073.230809783556</v>
      </c>
      <c r="J37" s="231">
        <f>SUM('Cons TrioMobil | Monthly'!X39:Z39)</f>
        <v>-34936.837744305361</v>
      </c>
      <c r="K37" s="232">
        <f>SUM('Cons TrioMobil | Monthly'!AA39:AC39)</f>
        <v>-32228.214561927925</v>
      </c>
      <c r="L37" s="232">
        <f>SUM('Cons TrioMobil | Monthly'!AD39:AF39)</f>
        <v>-38179.39504326514</v>
      </c>
      <c r="M37" s="232">
        <f>SUM('Cons TrioMobil | Monthly'!AG39:AI39)</f>
        <v>-39713.114193790883</v>
      </c>
      <c r="N37" s="232">
        <f>SUM('Cons TrioMobil | Monthly'!AJ39:AL39)</f>
        <v>-45419.669206035731</v>
      </c>
      <c r="O37" s="232">
        <f>SUM('Cons TrioMobil | Monthly'!AM39:AO39)</f>
        <v>-65128.235424215687</v>
      </c>
      <c r="P37" s="232">
        <f>SUM('Cons TrioMobil | Monthly'!AP39:AR39)</f>
        <v>-62884.852099602969</v>
      </c>
      <c r="Q37" s="232">
        <f>SUM('Cons TrioMobil | Monthly'!AS39:AU39)</f>
        <v>-54072.828767151499</v>
      </c>
      <c r="R37" s="232">
        <f>SUM('Cons TrioMobil | Monthly'!AV39:AX39)</f>
        <v>-60692.661729165091</v>
      </c>
      <c r="S37" s="232">
        <f>SUM('Cons TrioMobil | Monthly'!AY39:BA39)</f>
        <v>-76473.108985711166</v>
      </c>
      <c r="T37" s="232">
        <f>SUM('Cons TrioMobil | Monthly'!BB39:BD39)</f>
        <v>-96574.173187250824</v>
      </c>
      <c r="U37" s="232">
        <f>SUM('Cons TrioMobil | Monthly'!BE39:BG39)</f>
        <v>-84490.598769349715</v>
      </c>
      <c r="V37" s="232">
        <f>SUM('Cons TrioMobil | Monthly'!BH39:BJ39)</f>
        <v>-94736.344238427497</v>
      </c>
      <c r="W37" s="232">
        <f>SUM('Cons TrioMobil | Monthly'!BK39:BM39)</f>
        <v>-32208.611406963646</v>
      </c>
      <c r="X37" s="232">
        <f>SUM('Cons TrioMobil | Monthly'!BN39:BP39)</f>
        <v>-40093.054239652498</v>
      </c>
      <c r="Y37" s="232">
        <f>SUM('Cons TrioMobil | Monthly'!BQ39:BS39)</f>
        <v>-50809.243792210742</v>
      </c>
      <c r="Z37" s="232">
        <f>SUM('Cons TrioMobil | Monthly'!BT39:BW39)</f>
        <v>-56948.14214738633</v>
      </c>
    </row>
    <row r="38" spans="2:26" ht="14.25" customHeight="1" outlineLevel="1" x14ac:dyDescent="0.25">
      <c r="B38" s="231" t="s">
        <v>282</v>
      </c>
      <c r="C38" s="232">
        <f>SUM('Cons TrioMobil | Monthly'!C40:E40)</f>
        <v>0</v>
      </c>
      <c r="D38" s="232">
        <f>SUM('Cons TrioMobil | Monthly'!F40:H40)</f>
        <v>0</v>
      </c>
      <c r="E38" s="232">
        <f>SUM('Cons TrioMobil | Monthly'!I40:K40)</f>
        <v>0</v>
      </c>
      <c r="F38" s="231">
        <f>SUM('Cons TrioMobil | Monthly'!L40:N40)</f>
        <v>0</v>
      </c>
      <c r="G38" s="232">
        <f>SUM('Cons TrioMobil | Monthly'!O40:Q40)</f>
        <v>0</v>
      </c>
      <c r="H38" s="232">
        <f>SUM('Cons TrioMobil | Monthly'!R40:T40)</f>
        <v>0</v>
      </c>
      <c r="I38" s="232">
        <f>SUM('Cons TrioMobil | Monthly'!U40:W40)</f>
        <v>0</v>
      </c>
      <c r="J38" s="231">
        <f>SUM('Cons TrioMobil | Monthly'!X40:Z40)</f>
        <v>0</v>
      </c>
      <c r="K38" s="232">
        <f>SUM('Cons TrioMobil | Monthly'!AA40:AC40)</f>
        <v>0</v>
      </c>
      <c r="L38" s="232">
        <f>SUM('Cons TrioMobil | Monthly'!AD40:AF40)</f>
        <v>0</v>
      </c>
      <c r="M38" s="232">
        <f>SUM('Cons TrioMobil | Monthly'!AG40:AI40)</f>
        <v>0</v>
      </c>
      <c r="N38" s="232">
        <f>SUM('Cons TrioMobil | Monthly'!AJ40:AL40)</f>
        <v>0</v>
      </c>
      <c r="O38" s="232">
        <f>SUM('Cons TrioMobil | Monthly'!AM40:AO40)</f>
        <v>0</v>
      </c>
      <c r="P38" s="232">
        <f>SUM('Cons TrioMobil | Monthly'!AP40:AR40)</f>
        <v>-353.57620295280361</v>
      </c>
      <c r="Q38" s="232">
        <f>SUM('Cons TrioMobil | Monthly'!AS40:AU40)</f>
        <v>-7.3685087622950514</v>
      </c>
      <c r="R38" s="232">
        <f>SUM('Cons TrioMobil | Monthly'!AV40:AX40)</f>
        <v>-116.79614733531554</v>
      </c>
      <c r="S38" s="232">
        <f>SUM('Cons TrioMobil | Monthly'!AY40:BA40)</f>
        <v>-6182.2606329109731</v>
      </c>
      <c r="T38" s="232">
        <f>SUM('Cons TrioMobil | Monthly'!BB40:BD40)</f>
        <v>-9111.7534588849612</v>
      </c>
      <c r="U38" s="232">
        <f>SUM('Cons TrioMobil | Monthly'!BE40:BG40)</f>
        <v>-10413.983141629818</v>
      </c>
      <c r="V38" s="232">
        <f>SUM('Cons TrioMobil | Monthly'!BH40:BJ40)</f>
        <v>-11802.266686182982</v>
      </c>
      <c r="W38" s="232">
        <f>SUM('Cons TrioMobil | Monthly'!BK40:BM40)</f>
        <v>-103963.93792451988</v>
      </c>
      <c r="X38" s="232">
        <f>SUM('Cons TrioMobil | Monthly'!BN40:BP40)</f>
        <v>-47196.613530945142</v>
      </c>
      <c r="Y38" s="232">
        <f>SUM('Cons TrioMobil | Monthly'!BQ40:BS40)</f>
        <v>-74979.742900774378</v>
      </c>
      <c r="Z38" s="232">
        <f>SUM('Cons TrioMobil | Monthly'!BT40:BW40)</f>
        <v>-78761.119128407227</v>
      </c>
    </row>
    <row r="39" spans="2:26" ht="14.25" customHeight="1" x14ac:dyDescent="0.25">
      <c r="B39" s="229" t="s">
        <v>283</v>
      </c>
      <c r="C39" s="230">
        <f t="shared" ref="C39:M39" si="8">SUM(C40:C42)</f>
        <v>0</v>
      </c>
      <c r="D39" s="230">
        <f t="shared" si="8"/>
        <v>0</v>
      </c>
      <c r="E39" s="230">
        <f t="shared" si="8"/>
        <v>0</v>
      </c>
      <c r="F39" s="230">
        <f t="shared" si="8"/>
        <v>0</v>
      </c>
      <c r="G39" s="230">
        <f t="shared" si="8"/>
        <v>-30717.437848815738</v>
      </c>
      <c r="H39" s="230">
        <f t="shared" si="8"/>
        <v>-27440.139393760135</v>
      </c>
      <c r="I39" s="230">
        <f t="shared" si="8"/>
        <v>-29967.792362927932</v>
      </c>
      <c r="J39" s="230">
        <f t="shared" si="8"/>
        <v>-21819.259771228975</v>
      </c>
      <c r="K39" s="230">
        <f t="shared" si="8"/>
        <v>-28644.695556145383</v>
      </c>
      <c r="L39" s="230">
        <f t="shared" si="8"/>
        <v>-26912.488112954929</v>
      </c>
      <c r="M39" s="230">
        <f t="shared" si="8"/>
        <v>-29194.507887962242</v>
      </c>
      <c r="N39" s="230">
        <f t="shared" ref="N39:Z39" si="9">SUM(N40:N42)</f>
        <v>-24449.592953354473</v>
      </c>
      <c r="O39" s="230">
        <f t="shared" si="9"/>
        <v>-35428.593097322519</v>
      </c>
      <c r="P39" s="230">
        <f t="shared" si="9"/>
        <v>-37624.10578305064</v>
      </c>
      <c r="Q39" s="230">
        <f t="shared" si="9"/>
        <v>-40067.755693867315</v>
      </c>
      <c r="R39" s="230">
        <f t="shared" si="9"/>
        <v>-35945.76652415267</v>
      </c>
      <c r="S39" s="230">
        <f t="shared" si="9"/>
        <v>-44432.786696385265</v>
      </c>
      <c r="T39" s="230">
        <f t="shared" si="9"/>
        <v>-52125.31425088102</v>
      </c>
      <c r="U39" s="230">
        <f t="shared" si="9"/>
        <v>-60958.043660182608</v>
      </c>
      <c r="V39" s="230">
        <f t="shared" si="9"/>
        <v>-57966.631347293551</v>
      </c>
      <c r="W39" s="230">
        <f t="shared" si="9"/>
        <v>-72381.962513327002</v>
      </c>
      <c r="X39" s="230">
        <f t="shared" si="9"/>
        <v>-75204.60989591328</v>
      </c>
      <c r="Y39" s="230">
        <f t="shared" si="9"/>
        <v>-87064.858153667607</v>
      </c>
      <c r="Z39" s="230">
        <f t="shared" si="9"/>
        <v>-77015.285045941986</v>
      </c>
    </row>
    <row r="40" spans="2:26" ht="14.25" customHeight="1" outlineLevel="1" x14ac:dyDescent="0.25">
      <c r="B40" s="231" t="s">
        <v>284</v>
      </c>
      <c r="C40" s="232">
        <f>SUM('Cons TrioMobil | Monthly'!C42:E42)</f>
        <v>0</v>
      </c>
      <c r="D40" s="232">
        <f>SUM('Cons TrioMobil | Monthly'!F42:H42)</f>
        <v>0</v>
      </c>
      <c r="E40" s="232">
        <f>SUM('Cons TrioMobil | Monthly'!I42:K42)</f>
        <v>0</v>
      </c>
      <c r="F40" s="231">
        <f>SUM('Cons TrioMobil | Monthly'!L42:N42)</f>
        <v>0</v>
      </c>
      <c r="G40" s="232">
        <f>SUM('Cons TrioMobil | Monthly'!O42:Q42)</f>
        <v>-5946.6073678129633</v>
      </c>
      <c r="H40" s="232">
        <f>SUM('Cons TrioMobil | Monthly'!R42:T42)</f>
        <v>-5336.2060167982618</v>
      </c>
      <c r="I40" s="232">
        <f>SUM('Cons TrioMobil | Monthly'!U42:W42)</f>
        <v>-5655.1204946259522</v>
      </c>
      <c r="J40" s="231">
        <f>SUM('Cons TrioMobil | Monthly'!X42:Z42)</f>
        <v>-4452.6496803857281</v>
      </c>
      <c r="K40" s="232">
        <f>SUM('Cons TrioMobil | Monthly'!AA42:AC42)</f>
        <v>-3756.0589547678383</v>
      </c>
      <c r="L40" s="232">
        <f>SUM('Cons TrioMobil | Monthly'!AD42:AF42)</f>
        <v>-3524.1141158086011</v>
      </c>
      <c r="M40" s="232">
        <f>SUM('Cons TrioMobil | Monthly'!AG42:AI42)</f>
        <v>-3854.4167771089578</v>
      </c>
      <c r="N40" s="232">
        <f>SUM('Cons TrioMobil | Monthly'!AJ42:AL42)</f>
        <v>-3715.4753697297529</v>
      </c>
      <c r="O40" s="232">
        <f>SUM('Cons TrioMobil | Monthly'!AM42:AO42)</f>
        <v>-5725.2799344985751</v>
      </c>
      <c r="P40" s="232">
        <f>SUM('Cons TrioMobil | Monthly'!AP42:AR42)</f>
        <v>-5781.8523222010081</v>
      </c>
      <c r="Q40" s="232">
        <f>SUM('Cons TrioMobil | Monthly'!AS42:AU42)</f>
        <v>-4426.5826660090534</v>
      </c>
      <c r="R40" s="232">
        <f>SUM('Cons TrioMobil | Monthly'!AV42:AX42)</f>
        <v>-6011.7570006498008</v>
      </c>
      <c r="S40" s="232">
        <f>SUM('Cons TrioMobil | Monthly'!AY42:BA42)</f>
        <v>-7119.6957463122617</v>
      </c>
      <c r="T40" s="232">
        <f>SUM('Cons TrioMobil | Monthly'!BB42:BD42)</f>
        <v>-8128.2911674750949</v>
      </c>
      <c r="U40" s="232">
        <f>SUM('Cons TrioMobil | Monthly'!BE42:BG42)</f>
        <v>-8649.0262130600786</v>
      </c>
      <c r="V40" s="232">
        <f>SUM('Cons TrioMobil | Monthly'!BH42:BJ42)</f>
        <v>-9108.3849410813982</v>
      </c>
      <c r="W40" s="232">
        <f>SUM('Cons TrioMobil | Monthly'!BK42:BM42)</f>
        <v>-8629.2343330262593</v>
      </c>
      <c r="X40" s="232">
        <f>SUM('Cons TrioMobil | Monthly'!BN42:BP42)</f>
        <v>-9258.0076031831104</v>
      </c>
      <c r="Y40" s="232">
        <f>SUM('Cons TrioMobil | Monthly'!BQ42:BS42)</f>
        <v>-9243.4367163722854</v>
      </c>
      <c r="Z40" s="232">
        <f>SUM('Cons TrioMobil | Monthly'!BT42:BW42)</f>
        <v>-8284.6470719445442</v>
      </c>
    </row>
    <row r="41" spans="2:26" ht="14.25" customHeight="1" outlineLevel="1" x14ac:dyDescent="0.25">
      <c r="B41" s="231" t="s">
        <v>285</v>
      </c>
      <c r="C41" s="232"/>
      <c r="D41" s="232"/>
      <c r="E41" s="232"/>
      <c r="F41" s="231"/>
      <c r="G41" s="232">
        <f>SUM('Cons TrioMobil | Monthly'!O43:Q43)</f>
        <v>-23241.905168627989</v>
      </c>
      <c r="H41" s="232">
        <f>SUM('Cons TrioMobil | Monthly'!R43:T43)</f>
        <v>-21166.878040491159</v>
      </c>
      <c r="I41" s="232">
        <f>SUM('Cons TrioMobil | Monthly'!U43:W43)</f>
        <v>-22946.944927643701</v>
      </c>
      <c r="J41" s="231">
        <f>SUM('Cons TrioMobil | Monthly'!X43:Z43)</f>
        <v>-16468.083281639621</v>
      </c>
      <c r="K41" s="232">
        <f>SUM('Cons TrioMobil | Monthly'!AA43:AC43)</f>
        <v>-22856.3118870486</v>
      </c>
      <c r="L41" s="232">
        <f>SUM('Cons TrioMobil | Monthly'!AD43:AF43)</f>
        <v>-21841.493262519158</v>
      </c>
      <c r="M41" s="232">
        <f>SUM('Cons TrioMobil | Monthly'!AG43:AI43)</f>
        <v>-23478.369290246836</v>
      </c>
      <c r="N41" s="232">
        <f>SUM('Cons TrioMobil | Monthly'!AJ43:AL43)</f>
        <v>-18951.275082681837</v>
      </c>
      <c r="O41" s="232">
        <f>SUM('Cons TrioMobil | Monthly'!AM43:AO43)</f>
        <v>-27406.427624737982</v>
      </c>
      <c r="P41" s="232">
        <f>SUM('Cons TrioMobil | Monthly'!AP43:AR43)</f>
        <v>-30397.195066348635</v>
      </c>
      <c r="Q41" s="232">
        <f>SUM('Cons TrioMobil | Monthly'!AS43:AU43)</f>
        <v>-32909.247749302107</v>
      </c>
      <c r="R41" s="232">
        <f>SUM('Cons TrioMobil | Monthly'!AV43:AX43)</f>
        <v>-28294.227297864974</v>
      </c>
      <c r="S41" s="232">
        <f>SUM('Cons TrioMobil | Monthly'!AY43:BA43)</f>
        <v>-35472.019593495177</v>
      </c>
      <c r="T41" s="232">
        <f>SUM('Cons TrioMobil | Monthly'!BB43:BD43)</f>
        <v>-42700.40657915303</v>
      </c>
      <c r="U41" s="232">
        <f>SUM('Cons TrioMobil | Monthly'!BE43:BG43)</f>
        <v>-49992.643292053908</v>
      </c>
      <c r="V41" s="232">
        <f>SUM('Cons TrioMobil | Monthly'!BH43:BJ43)</f>
        <v>-46989.139487365981</v>
      </c>
      <c r="W41" s="232">
        <f>SUM('Cons TrioMobil | Monthly'!BK43:BM43)</f>
        <v>-59254.992541265281</v>
      </c>
      <c r="X41" s="232">
        <f>SUM('Cons TrioMobil | Monthly'!BN43:BP43)</f>
        <v>-63303.120388181385</v>
      </c>
      <c r="Y41" s="232">
        <f>SUM('Cons TrioMobil | Monthly'!BQ43:BS43)</f>
        <v>-75022.302596114023</v>
      </c>
      <c r="Z41" s="232">
        <f>SUM('Cons TrioMobil | Monthly'!BT43:BW43)</f>
        <v>-66757.61186552429</v>
      </c>
    </row>
    <row r="42" spans="2:26" ht="14.25" customHeight="1" outlineLevel="1" x14ac:dyDescent="0.25">
      <c r="B42" s="231" t="s">
        <v>286</v>
      </c>
      <c r="C42" s="232">
        <f>SUM('Cons TrioMobil | Monthly'!C44:E44)</f>
        <v>0</v>
      </c>
      <c r="D42" s="232">
        <f>SUM('Cons TrioMobil | Monthly'!F44:H44)</f>
        <v>0</v>
      </c>
      <c r="E42" s="232">
        <f>SUM('Cons TrioMobil | Monthly'!I44:K44)</f>
        <v>0</v>
      </c>
      <c r="F42" s="231">
        <f>SUM('Cons TrioMobil | Monthly'!L44:N44)</f>
        <v>0</v>
      </c>
      <c r="G42" s="232">
        <f>SUM('Cons TrioMobil | Monthly'!O44:Q44)</f>
        <v>-1528.9253123747853</v>
      </c>
      <c r="H42" s="232">
        <f>SUM('Cons TrioMobil | Monthly'!R44:T44)</f>
        <v>-937.05533647071081</v>
      </c>
      <c r="I42" s="232">
        <f>SUM('Cons TrioMobil | Monthly'!U44:W44)</f>
        <v>-1365.7269406582766</v>
      </c>
      <c r="J42" s="231">
        <f>SUM('Cons TrioMobil | Monthly'!X44:Z44)</f>
        <v>-898.52680920362263</v>
      </c>
      <c r="K42" s="232">
        <f>SUM('Cons TrioMobil | Monthly'!AA44:AC44)</f>
        <v>-2032.3247143289445</v>
      </c>
      <c r="L42" s="232">
        <f>SUM('Cons TrioMobil | Monthly'!AD44:AF44)</f>
        <v>-1546.8807346271687</v>
      </c>
      <c r="M42" s="232">
        <f>SUM('Cons TrioMobil | Monthly'!AG44:AI44)</f>
        <v>-1861.7218206064463</v>
      </c>
      <c r="N42" s="232">
        <f>SUM('Cons TrioMobil | Monthly'!AJ44:AL44)</f>
        <v>-1782.842500942882</v>
      </c>
      <c r="O42" s="232">
        <f>SUM('Cons TrioMobil | Monthly'!AM44:AO44)</f>
        <v>-2296.8855380859641</v>
      </c>
      <c r="P42" s="232">
        <f>SUM('Cons TrioMobil | Monthly'!AP44:AR44)</f>
        <v>-1445.058394500991</v>
      </c>
      <c r="Q42" s="232">
        <f>SUM('Cons TrioMobil | Monthly'!AS44:AU44)</f>
        <v>-2731.925278556153</v>
      </c>
      <c r="R42" s="232">
        <f>SUM('Cons TrioMobil | Monthly'!AV44:AX44)</f>
        <v>-1639.7822256378936</v>
      </c>
      <c r="S42" s="232">
        <f>SUM('Cons TrioMobil | Monthly'!AY44:BA44)</f>
        <v>-1841.0713565778269</v>
      </c>
      <c r="T42" s="232">
        <f>SUM('Cons TrioMobil | Monthly'!BB44:BD44)</f>
        <v>-1296.6165042528953</v>
      </c>
      <c r="U42" s="232">
        <f>SUM('Cons TrioMobil | Monthly'!BE44:BG44)</f>
        <v>-2316.3741550686254</v>
      </c>
      <c r="V42" s="232">
        <f>SUM('Cons TrioMobil | Monthly'!BH44:BJ44)</f>
        <v>-1869.1069188461679</v>
      </c>
      <c r="W42" s="232">
        <f>SUM('Cons TrioMobil | Monthly'!BK44:BM44)</f>
        <v>-4497.7356390354589</v>
      </c>
      <c r="X42" s="232">
        <f>SUM('Cons TrioMobil | Monthly'!BN44:BP44)</f>
        <v>-2643.4819045487884</v>
      </c>
      <c r="Y42" s="232">
        <f>SUM('Cons TrioMobil | Monthly'!BQ44:BS44)</f>
        <v>-2799.1188411812927</v>
      </c>
      <c r="Z42" s="232">
        <f>SUM('Cons TrioMobil | Monthly'!BT44:BW44)</f>
        <v>-1973.0261084731437</v>
      </c>
    </row>
    <row r="43" spans="2:26" ht="14.25" customHeight="1" x14ac:dyDescent="0.25">
      <c r="B43" s="229" t="s">
        <v>287</v>
      </c>
      <c r="C43" s="230" t="e">
        <f t="shared" ref="C43:V43" si="10">SUM(C44:C45)</f>
        <v>#REF!</v>
      </c>
      <c r="D43" s="230" t="e">
        <f t="shared" si="10"/>
        <v>#REF!</v>
      </c>
      <c r="E43" s="230" t="e">
        <f t="shared" si="10"/>
        <v>#REF!</v>
      </c>
      <c r="F43" s="230" t="e">
        <f t="shared" si="10"/>
        <v>#REF!</v>
      </c>
      <c r="G43" s="230">
        <f t="shared" si="10"/>
        <v>-17967.215225885517</v>
      </c>
      <c r="H43" s="230">
        <f t="shared" si="10"/>
        <v>-20439.987819263424</v>
      </c>
      <c r="I43" s="230">
        <f t="shared" si="10"/>
        <v>-21790.219899031603</v>
      </c>
      <c r="J43" s="230">
        <f t="shared" si="10"/>
        <v>-16269.584493813982</v>
      </c>
      <c r="K43" s="230">
        <f t="shared" si="10"/>
        <v>-11778.050261269647</v>
      </c>
      <c r="L43" s="230">
        <f t="shared" si="10"/>
        <v>-12241.084420987165</v>
      </c>
      <c r="M43" s="230">
        <f t="shared" si="10"/>
        <v>-14959.828203988149</v>
      </c>
      <c r="N43" s="230">
        <f t="shared" si="10"/>
        <v>-16357.946982388346</v>
      </c>
      <c r="O43" s="230">
        <f t="shared" si="10"/>
        <v>-19674.599880039721</v>
      </c>
      <c r="P43" s="230">
        <f t="shared" si="10"/>
        <v>-28085.630545489559</v>
      </c>
      <c r="Q43" s="230">
        <f t="shared" si="10"/>
        <v>-28929.317486176231</v>
      </c>
      <c r="R43" s="230">
        <f t="shared" si="10"/>
        <v>-28069.426170585997</v>
      </c>
      <c r="S43" s="230">
        <f t="shared" si="10"/>
        <v>-32793.000063356594</v>
      </c>
      <c r="T43" s="230">
        <f t="shared" si="10"/>
        <v>-44985.735400652324</v>
      </c>
      <c r="U43" s="230">
        <f t="shared" si="10"/>
        <v>-39961.483327028385</v>
      </c>
      <c r="V43" s="230">
        <f t="shared" si="10"/>
        <v>-43722.410736249993</v>
      </c>
      <c r="W43" s="230">
        <f t="shared" ref="W43:Z43" si="11">SUM(W44:W45)</f>
        <v>-61316.527493414156</v>
      </c>
      <c r="X43" s="230">
        <f t="shared" si="11"/>
        <v>-60576.694085073686</v>
      </c>
      <c r="Y43" s="230">
        <f t="shared" si="11"/>
        <v>-84651.969668577964</v>
      </c>
      <c r="Z43" s="230">
        <f t="shared" si="11"/>
        <v>-80398.052170496187</v>
      </c>
    </row>
    <row r="44" spans="2:26" ht="14.25" customHeight="1" outlineLevel="1" x14ac:dyDescent="0.25">
      <c r="B44" s="231" t="s">
        <v>288</v>
      </c>
      <c r="C44" s="232">
        <f>SUM('Cons TrioMobil | Monthly'!C46:E46)</f>
        <v>0</v>
      </c>
      <c r="D44" s="232">
        <f>SUM('Cons TrioMobil | Monthly'!F46:H46)</f>
        <v>0</v>
      </c>
      <c r="E44" s="232">
        <f>SUM('Cons TrioMobil | Monthly'!I46:K46)</f>
        <v>0</v>
      </c>
      <c r="F44" s="231">
        <f>SUM('Cons TrioMobil | Monthly'!L46:N46)</f>
        <v>0</v>
      </c>
      <c r="G44" s="232">
        <f>SUM('Cons TrioMobil | Monthly'!O46:Q46)</f>
        <v>0</v>
      </c>
      <c r="H44" s="232">
        <f>SUM('Cons TrioMobil | Monthly'!R46:T46)</f>
        <v>0</v>
      </c>
      <c r="I44" s="232">
        <f>SUM('Cons TrioMobil | Monthly'!U46:W46)</f>
        <v>0</v>
      </c>
      <c r="J44" s="231">
        <f>SUM('Cons TrioMobil | Monthly'!X46:Z46)</f>
        <v>0</v>
      </c>
      <c r="K44" s="232">
        <f>SUM('Cons TrioMobil | Monthly'!AA46:AC46)</f>
        <v>0</v>
      </c>
      <c r="L44" s="232">
        <f>SUM('Cons TrioMobil | Monthly'!AD46:AF46)</f>
        <v>0</v>
      </c>
      <c r="M44" s="232">
        <f>SUM('Cons TrioMobil | Monthly'!AG46:AI46)</f>
        <v>-600</v>
      </c>
      <c r="N44" s="232">
        <f>SUM('Cons TrioMobil | Monthly'!AJ46:AL46)</f>
        <v>-600</v>
      </c>
      <c r="O44" s="232">
        <f>SUM('Cons TrioMobil | Monthly'!AM46:AO46)</f>
        <v>-600</v>
      </c>
      <c r="P44" s="232">
        <f>SUM('Cons TrioMobil | Monthly'!AP46:AR46)</f>
        <v>-400</v>
      </c>
      <c r="Q44" s="232">
        <f>SUM('Cons TrioMobil | Monthly'!AS46:AU46)</f>
        <v>0</v>
      </c>
      <c r="R44" s="232">
        <f>SUM('Cons TrioMobil | Monthly'!AV46:AX46)</f>
        <v>-462.967066502271</v>
      </c>
      <c r="S44" s="232">
        <f>SUM('Cons TrioMobil | Monthly'!AY46:BA46)</f>
        <v>-5683.2684124066636</v>
      </c>
      <c r="T44" s="232">
        <f>SUM('Cons TrioMobil | Monthly'!BB46:BD46)</f>
        <v>-5351.782854283696</v>
      </c>
      <c r="U44" s="232">
        <f>SUM('Cons TrioMobil | Monthly'!BE46:BG46)</f>
        <v>-2450.495478969754</v>
      </c>
      <c r="V44" s="232">
        <f>SUM('Cons TrioMobil | Monthly'!BH46:BJ46)</f>
        <v>-3061.6498906813977</v>
      </c>
      <c r="W44" s="232">
        <f>SUM('Cons TrioMobil | Monthly'!BK46:BM46)</f>
        <v>-5416.3127572465082</v>
      </c>
      <c r="X44" s="232">
        <f>SUM('Cons TrioMobil | Monthly'!BN46:BP46)</f>
        <v>-3185.5136550159646</v>
      </c>
      <c r="Y44" s="232">
        <f>SUM('Cons TrioMobil | Monthly'!BQ46:BS46)</f>
        <v>-4054.0004347955191</v>
      </c>
      <c r="Z44" s="232">
        <f>SUM('Cons TrioMobil | Monthly'!BT46:BW46)</f>
        <v>-3896.2650686914913</v>
      </c>
    </row>
    <row r="45" spans="2:26" ht="14.25" customHeight="1" outlineLevel="1" x14ac:dyDescent="0.25">
      <c r="B45" s="231" t="s">
        <v>289</v>
      </c>
      <c r="C45" s="232" t="e">
        <f>SUM('Cons TrioMobil | Monthly'!C47:E47)</f>
        <v>#REF!</v>
      </c>
      <c r="D45" s="232" t="e">
        <f>SUM('Cons TrioMobil | Monthly'!F47:H47)</f>
        <v>#REF!</v>
      </c>
      <c r="E45" s="232" t="e">
        <f>SUM('Cons TrioMobil | Monthly'!I47:K47)</f>
        <v>#REF!</v>
      </c>
      <c r="F45" s="231" t="e">
        <f>SUM('Cons TrioMobil | Monthly'!L47:N47)</f>
        <v>#REF!</v>
      </c>
      <c r="G45" s="232">
        <f>SUM('Cons TrioMobil | Monthly'!O47:Q47)</f>
        <v>-17967.215225885517</v>
      </c>
      <c r="H45" s="232">
        <f>SUM('Cons TrioMobil | Monthly'!R47:T47)</f>
        <v>-20439.987819263424</v>
      </c>
      <c r="I45" s="232">
        <f>SUM('Cons TrioMobil | Monthly'!U47:W47)</f>
        <v>-21790.219899031603</v>
      </c>
      <c r="J45" s="231">
        <f>SUM('Cons TrioMobil | Monthly'!X47:Z47)</f>
        <v>-16269.584493813982</v>
      </c>
      <c r="K45" s="232">
        <f>SUM('Cons TrioMobil | Monthly'!AA47:AC47)</f>
        <v>-11778.050261269647</v>
      </c>
      <c r="L45" s="232">
        <f>SUM('Cons TrioMobil | Monthly'!AD47:AF47)</f>
        <v>-12241.084420987165</v>
      </c>
      <c r="M45" s="232">
        <f>SUM('Cons TrioMobil | Monthly'!AG47:AI47)</f>
        <v>-14359.828203988149</v>
      </c>
      <c r="N45" s="232">
        <f>SUM('Cons TrioMobil | Monthly'!AJ47:AL47)</f>
        <v>-15757.946982388346</v>
      </c>
      <c r="O45" s="232">
        <f>SUM('Cons TrioMobil | Monthly'!AM47:AO47)</f>
        <v>-19074.599880039721</v>
      </c>
      <c r="P45" s="232">
        <f>SUM('Cons TrioMobil | Monthly'!AP47:AR47)</f>
        <v>-27685.630545489559</v>
      </c>
      <c r="Q45" s="232">
        <f>SUM('Cons TrioMobil | Monthly'!AS47:AU47)</f>
        <v>-28929.317486176231</v>
      </c>
      <c r="R45" s="232">
        <f>SUM('Cons TrioMobil | Monthly'!AV47:AX47)</f>
        <v>-27606.459104083726</v>
      </c>
      <c r="S45" s="232">
        <f>SUM('Cons TrioMobil | Monthly'!AY47:BA47)</f>
        <v>-27109.731650949929</v>
      </c>
      <c r="T45" s="232">
        <f>SUM('Cons TrioMobil | Monthly'!BB47:BD47)</f>
        <v>-39633.95254636863</v>
      </c>
      <c r="U45" s="232">
        <f>SUM('Cons TrioMobil | Monthly'!BE47:BG47)</f>
        <v>-37510.987848058634</v>
      </c>
      <c r="V45" s="232">
        <f>SUM('Cons TrioMobil | Monthly'!BH47:BJ47)</f>
        <v>-40660.760845568591</v>
      </c>
      <c r="W45" s="232">
        <f>SUM('Cons TrioMobil | Monthly'!BK47:BM47)</f>
        <v>-55900.214736167647</v>
      </c>
      <c r="X45" s="232">
        <f>SUM('Cons TrioMobil | Monthly'!BN47:BP47)</f>
        <v>-57391.180430057721</v>
      </c>
      <c r="Y45" s="232">
        <f>SUM('Cons TrioMobil | Monthly'!BQ47:BS47)</f>
        <v>-80597.969233782438</v>
      </c>
      <c r="Z45" s="232">
        <f>SUM('Cons TrioMobil | Monthly'!BT47:BW47)</f>
        <v>-76501.787101804701</v>
      </c>
    </row>
    <row r="46" spans="2:26" ht="14.25" customHeight="1" x14ac:dyDescent="0.25">
      <c r="B46" s="229" t="s">
        <v>290</v>
      </c>
      <c r="C46" s="230">
        <f t="shared" ref="C46:V46" si="12">SUM(C47:C57)</f>
        <v>0</v>
      </c>
      <c r="D46" s="230">
        <f t="shared" si="12"/>
        <v>0</v>
      </c>
      <c r="E46" s="230">
        <f t="shared" si="12"/>
        <v>0</v>
      </c>
      <c r="F46" s="230">
        <f t="shared" si="12"/>
        <v>0</v>
      </c>
      <c r="G46" s="230">
        <f t="shared" si="12"/>
        <v>-66624.824938303092</v>
      </c>
      <c r="H46" s="230">
        <f t="shared" si="12"/>
        <v>-58903.371654248796</v>
      </c>
      <c r="I46" s="230">
        <f t="shared" si="12"/>
        <v>-110263.34989954693</v>
      </c>
      <c r="J46" s="230">
        <f t="shared" si="12"/>
        <v>-157136.92287752233</v>
      </c>
      <c r="K46" s="230">
        <f t="shared" si="12"/>
        <v>-205375.45492099348</v>
      </c>
      <c r="L46" s="230">
        <f t="shared" si="12"/>
        <v>-247197.97030078855</v>
      </c>
      <c r="M46" s="230">
        <f t="shared" si="12"/>
        <v>-333894.08015783742</v>
      </c>
      <c r="N46" s="230">
        <f t="shared" si="12"/>
        <v>-304905.33781597117</v>
      </c>
      <c r="O46" s="230">
        <f t="shared" si="12"/>
        <v>-294353.56902593322</v>
      </c>
      <c r="P46" s="230">
        <f t="shared" si="12"/>
        <v>-450593.12011145253</v>
      </c>
      <c r="Q46" s="230">
        <f t="shared" si="12"/>
        <v>-416504.91824731941</v>
      </c>
      <c r="R46" s="230">
        <f t="shared" si="12"/>
        <v>-488448.49753859872</v>
      </c>
      <c r="S46" s="230">
        <f t="shared" si="12"/>
        <v>-697482.95006647182</v>
      </c>
      <c r="T46" s="230">
        <f t="shared" si="12"/>
        <v>-698314.154620038</v>
      </c>
      <c r="U46" s="230">
        <f t="shared" si="12"/>
        <v>-663942.63048339402</v>
      </c>
      <c r="V46" s="230">
        <f t="shared" si="12"/>
        <v>-610023.27838799229</v>
      </c>
      <c r="W46" s="230">
        <f t="shared" ref="W46:Z46" si="13">SUM(W47:W57)</f>
        <v>-476442.47865166032</v>
      </c>
      <c r="X46" s="230">
        <f t="shared" si="13"/>
        <v>-551420.113048609</v>
      </c>
      <c r="Y46" s="230">
        <f t="shared" si="13"/>
        <v>-466326.13765808038</v>
      </c>
      <c r="Z46" s="230">
        <f t="shared" si="13"/>
        <v>-639408.12834768347</v>
      </c>
    </row>
    <row r="47" spans="2:26" ht="14.25" customHeight="1" outlineLevel="1" x14ac:dyDescent="0.25">
      <c r="B47" s="231" t="s">
        <v>291</v>
      </c>
      <c r="C47" s="232">
        <f>SUM('Cons TrioMobil | Monthly'!C49:E49)</f>
        <v>0</v>
      </c>
      <c r="D47" s="232">
        <f>SUM('Cons TrioMobil | Monthly'!F49:H49)</f>
        <v>0</v>
      </c>
      <c r="E47" s="232">
        <f>SUM('Cons TrioMobil | Monthly'!I49:K49)</f>
        <v>0</v>
      </c>
      <c r="F47" s="231">
        <f>SUM('Cons TrioMobil | Monthly'!L49:N49)</f>
        <v>0</v>
      </c>
      <c r="G47" s="232">
        <f>SUM('Cons TrioMobil | Monthly'!O49:Q49)</f>
        <v>0</v>
      </c>
      <c r="H47" s="232">
        <f>SUM('Cons TrioMobil | Monthly'!R49:T49)</f>
        <v>0</v>
      </c>
      <c r="I47" s="232">
        <f>SUM('Cons TrioMobil | Monthly'!U49:W49)</f>
        <v>0</v>
      </c>
      <c r="J47" s="231">
        <f>SUM('Cons TrioMobil | Monthly'!X49:Z49)</f>
        <v>0</v>
      </c>
      <c r="K47" s="232">
        <f>SUM('Cons TrioMobil | Monthly'!AA49:AC49)</f>
        <v>0</v>
      </c>
      <c r="L47" s="232">
        <f>SUM('Cons TrioMobil | Monthly'!AD49:AF49)</f>
        <v>0</v>
      </c>
      <c r="M47" s="232">
        <f>SUM('Cons TrioMobil | Monthly'!AG49:AI49)</f>
        <v>0</v>
      </c>
      <c r="N47" s="232">
        <f>SUM('Cons TrioMobil | Monthly'!AJ49:AL49)</f>
        <v>0</v>
      </c>
      <c r="O47" s="232">
        <f>SUM('Cons TrioMobil | Monthly'!AM49:AO49)</f>
        <v>0</v>
      </c>
      <c r="P47" s="232">
        <f>SUM('Cons TrioMobil | Monthly'!AP49:AR49)</f>
        <v>0</v>
      </c>
      <c r="Q47" s="232">
        <f>SUM('Cons TrioMobil | Monthly'!AS49:AU49)</f>
        <v>0</v>
      </c>
      <c r="R47" s="232">
        <f>SUM('Cons TrioMobil | Monthly'!AV49:AX49)</f>
        <v>0</v>
      </c>
      <c r="S47" s="232">
        <f>SUM('Cons TrioMobil | Monthly'!AY49:BA49)</f>
        <v>0</v>
      </c>
      <c r="T47" s="232">
        <f>SUM('Cons TrioMobil | Monthly'!BB49:BD49)</f>
        <v>0</v>
      </c>
      <c r="U47" s="232">
        <f>SUM('Cons TrioMobil | Monthly'!BE49:BG49)</f>
        <v>0</v>
      </c>
      <c r="V47" s="232">
        <f>SUM('Cons TrioMobil | Monthly'!BH49:BJ49)</f>
        <v>0</v>
      </c>
      <c r="W47" s="232">
        <f>SUM('Cons TrioMobil | Monthly'!BK49:BM49)</f>
        <v>0</v>
      </c>
      <c r="X47" s="232">
        <f>SUM('Cons TrioMobil | Monthly'!BN49:BP49)</f>
        <v>0</v>
      </c>
      <c r="Y47" s="232">
        <f>SUM('Cons TrioMobil | Monthly'!BQ49:BS49)</f>
        <v>0</v>
      </c>
      <c r="Z47" s="232">
        <f>SUM('Cons TrioMobil | Monthly'!BT49:BW49)</f>
        <v>0</v>
      </c>
    </row>
    <row r="48" spans="2:26" ht="14.25" customHeight="1" outlineLevel="1" x14ac:dyDescent="0.2">
      <c r="B48" s="233" t="s">
        <v>292</v>
      </c>
      <c r="C48" s="232"/>
      <c r="D48" s="232"/>
      <c r="E48" s="232"/>
      <c r="F48" s="231"/>
      <c r="G48" s="232">
        <f>SUM('Cons TrioMobil | Monthly'!O50:Q50)</f>
        <v>-49076.170801453765</v>
      </c>
      <c r="H48" s="232">
        <f>SUM('Cons TrioMobil | Monthly'!R50:T50)</f>
        <v>-45108.378747181108</v>
      </c>
      <c r="I48" s="232">
        <f>SUM('Cons TrioMobil | Monthly'!U50:W50)</f>
        <v>-84243.683253011317</v>
      </c>
      <c r="J48" s="231">
        <f>SUM('Cons TrioMobil | Monthly'!X50:Z50)</f>
        <v>-96007.197732618341</v>
      </c>
      <c r="K48" s="232">
        <f>SUM('Cons TrioMobil | Monthly'!AA50:AC50)</f>
        <v>-103195.4069079794</v>
      </c>
      <c r="L48" s="232">
        <f>SUM('Cons TrioMobil | Monthly'!AD50:AF50)</f>
        <v>-154872.4947467543</v>
      </c>
      <c r="M48" s="232">
        <f>SUM('Cons TrioMobil | Monthly'!AG50:AI50)</f>
        <v>-245258.23125300722</v>
      </c>
      <c r="N48" s="232">
        <f>SUM('Cons TrioMobil | Monthly'!AJ50:AL50)</f>
        <v>-189162.11017111066</v>
      </c>
      <c r="O48" s="232">
        <f>SUM('Cons TrioMobil | Monthly'!AM50:AO50)</f>
        <v>-230939.58068216039</v>
      </c>
      <c r="P48" s="232">
        <f>SUM('Cons TrioMobil | Monthly'!AP50:AR50)</f>
        <v>-340191.12461528985</v>
      </c>
      <c r="Q48" s="232">
        <f>SUM('Cons TrioMobil | Monthly'!AS50:AU50)</f>
        <v>-337693.65315394802</v>
      </c>
      <c r="R48" s="232">
        <f>SUM('Cons TrioMobil | Monthly'!AV50:AX50)</f>
        <v>-401094.4646353288</v>
      </c>
      <c r="S48" s="232">
        <f>SUM('Cons TrioMobil | Monthly'!AY50:BA50)</f>
        <v>-542731.34687869507</v>
      </c>
      <c r="T48" s="232">
        <f>SUM('Cons TrioMobil | Monthly'!BB50:BD50)</f>
        <v>-570899.6684408416</v>
      </c>
      <c r="U48" s="232">
        <f>SUM('Cons TrioMobil | Monthly'!BE50:BG50)</f>
        <v>-537859.35053227399</v>
      </c>
      <c r="V48" s="232">
        <f>SUM('Cons TrioMobil | Monthly'!BH50:BJ50)</f>
        <v>-436335.34617277817</v>
      </c>
      <c r="W48" s="232">
        <f>SUM('Cons TrioMobil | Monthly'!BK50:BM50)</f>
        <v>-255993.18334225329</v>
      </c>
      <c r="X48" s="232">
        <f>SUM('Cons TrioMobil | Monthly'!BN50:BP50)</f>
        <v>-355035.47676427593</v>
      </c>
      <c r="Y48" s="232">
        <f>SUM('Cons TrioMobil | Monthly'!BQ50:BS50)</f>
        <v>-325979.15302968392</v>
      </c>
      <c r="Z48" s="232">
        <f>SUM('Cons TrioMobil | Monthly'!BT50:BW50)</f>
        <v>-429649.80458375957</v>
      </c>
    </row>
    <row r="49" spans="2:26" ht="14.25" customHeight="1" outlineLevel="1" x14ac:dyDescent="0.2">
      <c r="B49" s="233" t="s">
        <v>293</v>
      </c>
      <c r="C49" s="232"/>
      <c r="D49" s="232"/>
      <c r="E49" s="232"/>
      <c r="F49" s="231"/>
      <c r="G49" s="232">
        <f>SUM('Cons TrioMobil | Monthly'!O51:Q51)</f>
        <v>0</v>
      </c>
      <c r="H49" s="232">
        <f>SUM('Cons TrioMobil | Monthly'!R51:T51)</f>
        <v>0</v>
      </c>
      <c r="I49" s="232">
        <f>SUM('Cons TrioMobil | Monthly'!U51:W51)</f>
        <v>0</v>
      </c>
      <c r="J49" s="231">
        <f>SUM('Cons TrioMobil | Monthly'!X51:Z51)</f>
        <v>-7277.7506436468284</v>
      </c>
      <c r="K49" s="232">
        <f>SUM('Cons TrioMobil | Monthly'!AA51:AC51)</f>
        <v>-39312.714924224638</v>
      </c>
      <c r="L49" s="232">
        <f>SUM('Cons TrioMobil | Monthly'!AD51:AF51)</f>
        <v>-22623.586197998313</v>
      </c>
      <c r="M49" s="232">
        <f>SUM('Cons TrioMobil | Monthly'!AG51:AI51)</f>
        <v>-5020.887277388867</v>
      </c>
      <c r="N49" s="232">
        <f>SUM('Cons TrioMobil | Monthly'!AJ51:AL51)</f>
        <v>-21893.925273873254</v>
      </c>
      <c r="O49" s="232">
        <f>SUM('Cons TrioMobil | Monthly'!AM51:AO51)</f>
        <v>-17679.838466541485</v>
      </c>
      <c r="P49" s="232">
        <f>SUM('Cons TrioMobil | Monthly'!AP51:AR51)</f>
        <v>-30800.105980110187</v>
      </c>
      <c r="Q49" s="232">
        <f>SUM('Cons TrioMobil | Monthly'!AS51:AU51)</f>
        <v>-7223.4417162806358</v>
      </c>
      <c r="R49" s="232">
        <f>SUM('Cons TrioMobil | Monthly'!AV51:AX51)</f>
        <v>-10649.227461875842</v>
      </c>
      <c r="S49" s="232">
        <f>SUM('Cons TrioMobil | Monthly'!AY51:BA51)</f>
        <v>-71906.697447090468</v>
      </c>
      <c r="T49" s="232">
        <f>SUM('Cons TrioMobil | Monthly'!BB51:BD51)</f>
        <v>-16578.580673169701</v>
      </c>
      <c r="U49" s="232">
        <f>SUM('Cons TrioMobil | Monthly'!BE51:BG51)</f>
        <v>-14678.661404430237</v>
      </c>
      <c r="V49" s="232">
        <f>SUM('Cons TrioMobil | Monthly'!BH51:BJ51)</f>
        <v>-39389.354749605744</v>
      </c>
      <c r="W49" s="232">
        <f>SUM('Cons TrioMobil | Monthly'!BK51:BM51)</f>
        <v>-48736.428714517424</v>
      </c>
      <c r="X49" s="232">
        <f>SUM('Cons TrioMobil | Monthly'!BN51:BP51)</f>
        <v>-66331.463898372836</v>
      </c>
      <c r="Y49" s="232">
        <f>SUM('Cons TrioMobil | Monthly'!BQ51:BS51)</f>
        <v>-37241.314483032511</v>
      </c>
      <c r="Z49" s="232">
        <f>SUM('Cons TrioMobil | Monthly'!BT51:BW51)</f>
        <v>-30525.251491740259</v>
      </c>
    </row>
    <row r="50" spans="2:26" ht="14.25" customHeight="1" outlineLevel="1" x14ac:dyDescent="0.25">
      <c r="B50" s="231" t="s">
        <v>294</v>
      </c>
      <c r="C50" s="232">
        <f>SUM('Cons TrioMobil | Monthly'!C52:E52)</f>
        <v>0</v>
      </c>
      <c r="D50" s="232">
        <f>SUM('Cons TrioMobil | Monthly'!F52:H52)</f>
        <v>0</v>
      </c>
      <c r="E50" s="232">
        <f>SUM('Cons TrioMobil | Monthly'!I52:K52)</f>
        <v>0</v>
      </c>
      <c r="F50" s="231">
        <f>SUM('Cons TrioMobil | Monthly'!L52:N52)</f>
        <v>0</v>
      </c>
      <c r="G50" s="232">
        <f>SUM('Cons TrioMobil | Monthly'!O52:Q52)</f>
        <v>0</v>
      </c>
      <c r="H50" s="232">
        <f>SUM('Cons TrioMobil | Monthly'!R52:T52)</f>
        <v>0</v>
      </c>
      <c r="I50" s="232">
        <f>SUM('Cons TrioMobil | Monthly'!U52:W52)</f>
        <v>0</v>
      </c>
      <c r="J50" s="231">
        <f>SUM('Cons TrioMobil | Monthly'!X52:Z52)</f>
        <v>0</v>
      </c>
      <c r="K50" s="232">
        <f>SUM('Cons TrioMobil | Monthly'!AA52:AC52)</f>
        <v>-5877.8944899981143</v>
      </c>
      <c r="L50" s="232">
        <f>SUM('Cons TrioMobil | Monthly'!AD52:AF52)</f>
        <v>-9029.749127309251</v>
      </c>
      <c r="M50" s="232">
        <f>SUM('Cons TrioMobil | Monthly'!AG52:AI52)</f>
        <v>-18308.085768268749</v>
      </c>
      <c r="N50" s="232">
        <f>SUM('Cons TrioMobil | Monthly'!AJ52:AL52)</f>
        <v>-15405.295266882609</v>
      </c>
      <c r="O50" s="232">
        <f>SUM('Cons TrioMobil | Monthly'!AM52:AO52)</f>
        <v>-2600.3466199102704</v>
      </c>
      <c r="P50" s="232">
        <f>SUM('Cons TrioMobil | Monthly'!AP52:AR52)</f>
        <v>-24463.999772454856</v>
      </c>
      <c r="Q50" s="232">
        <f>SUM('Cons TrioMobil | Monthly'!AS52:AU52)</f>
        <v>-10016.305510220709</v>
      </c>
      <c r="R50" s="232">
        <f>SUM('Cons TrioMobil | Monthly'!AV52:AX52)</f>
        <v>-9009.8475043606195</v>
      </c>
      <c r="S50" s="232">
        <f>SUM('Cons TrioMobil | Monthly'!AY52:BA52)</f>
        <v>-21904.445126756123</v>
      </c>
      <c r="T50" s="232">
        <f>SUM('Cons TrioMobil | Monthly'!BB52:BD52)</f>
        <v>-45485.9322901985</v>
      </c>
      <c r="U50" s="232">
        <f>SUM('Cons TrioMobil | Monthly'!BE52:BG52)</f>
        <v>-29387.992615512165</v>
      </c>
      <c r="V50" s="232">
        <f>SUM('Cons TrioMobil | Monthly'!BH52:BJ52)</f>
        <v>-31209.958828834788</v>
      </c>
      <c r="W50" s="232">
        <f>SUM('Cons TrioMobil | Monthly'!BK52:BM52)</f>
        <v>-15975.412816614818</v>
      </c>
      <c r="X50" s="232">
        <f>SUM('Cons TrioMobil | Monthly'!BN52:BP52)</f>
        <v>-18057.232982335161</v>
      </c>
      <c r="Y50" s="232">
        <f>SUM('Cons TrioMobil | Monthly'!BQ52:BS52)</f>
        <v>-19740.614274724143</v>
      </c>
      <c r="Z50" s="232">
        <f>SUM('Cons TrioMobil | Monthly'!BT52:BW52)</f>
        <v>-13193.578483958903</v>
      </c>
    </row>
    <row r="51" spans="2:26" ht="14.25" customHeight="1" outlineLevel="1" x14ac:dyDescent="0.25">
      <c r="B51" s="231" t="s">
        <v>295</v>
      </c>
      <c r="C51" s="232">
        <f>SUM('Cons TrioMobil | Monthly'!C53:E53)</f>
        <v>0</v>
      </c>
      <c r="D51" s="232">
        <f>SUM('Cons TrioMobil | Monthly'!F53:H53)</f>
        <v>0</v>
      </c>
      <c r="E51" s="232">
        <f>SUM('Cons TrioMobil | Monthly'!I53:K53)</f>
        <v>0</v>
      </c>
      <c r="F51" s="231">
        <f>SUM('Cons TrioMobil | Monthly'!L53:N53)</f>
        <v>0</v>
      </c>
      <c r="G51" s="232">
        <f>SUM('Cons TrioMobil | Monthly'!O53:Q53)</f>
        <v>0</v>
      </c>
      <c r="H51" s="232">
        <f>SUM('Cons TrioMobil | Monthly'!R53:T53)</f>
        <v>0</v>
      </c>
      <c r="I51" s="232">
        <f>SUM('Cons TrioMobil | Monthly'!U53:W53)</f>
        <v>0</v>
      </c>
      <c r="J51" s="231">
        <f>SUM('Cons TrioMobil | Monthly'!X53:Z53)</f>
        <v>0</v>
      </c>
      <c r="K51" s="232">
        <f>SUM('Cons TrioMobil | Monthly'!AA53:AC53)</f>
        <v>0</v>
      </c>
      <c r="L51" s="232">
        <f>SUM('Cons TrioMobil | Monthly'!AD53:AF53)</f>
        <v>0</v>
      </c>
      <c r="M51" s="232">
        <f>SUM('Cons TrioMobil | Monthly'!AG53:AI53)</f>
        <v>0</v>
      </c>
      <c r="N51" s="232">
        <f>SUM('Cons TrioMobil | Monthly'!AJ53:AL53)</f>
        <v>0</v>
      </c>
      <c r="O51" s="232">
        <f>SUM('Cons TrioMobil | Monthly'!AM53:AO53)</f>
        <v>0</v>
      </c>
      <c r="P51" s="232">
        <f>SUM('Cons TrioMobil | Monthly'!AP53:AR53)</f>
        <v>0</v>
      </c>
      <c r="Q51" s="232">
        <f>SUM('Cons TrioMobil | Monthly'!AS53:AU53)</f>
        <v>0</v>
      </c>
      <c r="R51" s="232">
        <f>SUM('Cons TrioMobil | Monthly'!AV53:AX53)</f>
        <v>0</v>
      </c>
      <c r="S51" s="232">
        <f>SUM('Cons TrioMobil | Monthly'!AY53:BA53)</f>
        <v>0</v>
      </c>
      <c r="T51" s="232">
        <f>SUM('Cons TrioMobil | Monthly'!BB53:BD53)</f>
        <v>-4968.9257728180492</v>
      </c>
      <c r="U51" s="232">
        <f>SUM('Cons TrioMobil | Monthly'!BE53:BG53)</f>
        <v>0</v>
      </c>
      <c r="V51" s="232">
        <f>SUM('Cons TrioMobil | Monthly'!BH53:BJ53)</f>
        <v>0</v>
      </c>
      <c r="W51" s="232">
        <f>SUM('Cons TrioMobil | Monthly'!BK53:BM53)</f>
        <v>-405.19404742931391</v>
      </c>
      <c r="X51" s="232">
        <f>SUM('Cons TrioMobil | Monthly'!BN53:BP53)</f>
        <v>-3433.4912834912839</v>
      </c>
      <c r="Y51" s="232">
        <f>SUM('Cons TrioMobil | Monthly'!BQ53:BS53)</f>
        <v>-11104.480170184823</v>
      </c>
      <c r="Z51" s="232">
        <f>SUM('Cons TrioMobil | Monthly'!BT53:BW53)</f>
        <v>-87506.373442411583</v>
      </c>
    </row>
    <row r="52" spans="2:26" ht="14.25" customHeight="1" outlineLevel="1" x14ac:dyDescent="0.25">
      <c r="B52" s="231" t="s">
        <v>296</v>
      </c>
      <c r="C52" s="232">
        <f>SUM('Cons TrioMobil | Monthly'!C54:E54)</f>
        <v>0</v>
      </c>
      <c r="D52" s="232">
        <f>SUM('Cons TrioMobil | Monthly'!F54:H54)</f>
        <v>0</v>
      </c>
      <c r="E52" s="232">
        <f>SUM('Cons TrioMobil | Monthly'!I54:K54)</f>
        <v>0</v>
      </c>
      <c r="F52" s="231">
        <f>SUM('Cons TrioMobil | Monthly'!L54:N54)</f>
        <v>0</v>
      </c>
      <c r="G52" s="232">
        <f>SUM('Cons TrioMobil | Monthly'!O54:Q54)</f>
        <v>0</v>
      </c>
      <c r="H52" s="232">
        <f>SUM('Cons TrioMobil | Monthly'!R54:T54)</f>
        <v>0</v>
      </c>
      <c r="I52" s="232">
        <f>SUM('Cons TrioMobil | Monthly'!U54:W54)</f>
        <v>0</v>
      </c>
      <c r="J52" s="231">
        <f>SUM('Cons TrioMobil | Monthly'!X54:Z54)</f>
        <v>0</v>
      </c>
      <c r="K52" s="232">
        <f>SUM('Cons TrioMobil | Monthly'!AA54:AC54)</f>
        <v>0</v>
      </c>
      <c r="L52" s="232">
        <f>SUM('Cons TrioMobil | Monthly'!AD54:AF54)</f>
        <v>0</v>
      </c>
      <c r="M52" s="232">
        <f>SUM('Cons TrioMobil | Monthly'!AG54:AI54)</f>
        <v>0</v>
      </c>
      <c r="N52" s="232">
        <f>SUM('Cons TrioMobil | Monthly'!AJ54:AL54)</f>
        <v>0</v>
      </c>
      <c r="O52" s="232">
        <f>SUM('Cons TrioMobil | Monthly'!AM54:AO54)</f>
        <v>-380.89109275012612</v>
      </c>
      <c r="P52" s="232">
        <f>SUM('Cons TrioMobil | Monthly'!AP54:AR54)</f>
        <v>-43.845744890261351</v>
      </c>
      <c r="Q52" s="232">
        <f>SUM('Cons TrioMobil | Monthly'!AS54:AU54)</f>
        <v>-139.44354220376488</v>
      </c>
      <c r="R52" s="232">
        <f>SUM('Cons TrioMobil | Monthly'!AV54:AX54)</f>
        <v>-477.88853629461647</v>
      </c>
      <c r="S52" s="232">
        <f>SUM('Cons TrioMobil | Monthly'!AY54:BA54)</f>
        <v>-591.09194644007925</v>
      </c>
      <c r="T52" s="232">
        <f>SUM('Cons TrioMobil | Monthly'!BB54:BD54)</f>
        <v>-218.6180493864573</v>
      </c>
      <c r="U52" s="232">
        <f>SUM('Cons TrioMobil | Monthly'!BE54:BG54)</f>
        <v>-64.015765779997167</v>
      </c>
      <c r="V52" s="232">
        <f>SUM('Cons TrioMobil | Monthly'!BH54:BJ54)</f>
        <v>-149.88045844582265</v>
      </c>
      <c r="W52" s="232">
        <f>SUM('Cons TrioMobil | Monthly'!BK54:BM54)</f>
        <v>-1779.4394268039111</v>
      </c>
      <c r="X52" s="232">
        <f>SUM('Cons TrioMobil | Monthly'!BN54:BP54)</f>
        <v>-1062.4336636074418</v>
      </c>
      <c r="Y52" s="232">
        <f>SUM('Cons TrioMobil | Monthly'!BQ54:BS54)</f>
        <v>-1057.1917622833093</v>
      </c>
      <c r="Z52" s="232">
        <f>SUM('Cons TrioMobil | Monthly'!BT54:BW54)</f>
        <v>-239.0213213547311</v>
      </c>
    </row>
    <row r="53" spans="2:26" ht="14.25" customHeight="1" outlineLevel="1" x14ac:dyDescent="0.25">
      <c r="B53" s="231" t="s">
        <v>297</v>
      </c>
      <c r="C53" s="232"/>
      <c r="D53" s="232"/>
      <c r="E53" s="232"/>
      <c r="F53" s="231"/>
      <c r="G53" s="232">
        <f>SUM('Cons TrioMobil | Monthly'!O55:Q55)</f>
        <v>0</v>
      </c>
      <c r="H53" s="232">
        <f>SUM('Cons TrioMobil | Monthly'!R55:T55)</f>
        <v>0</v>
      </c>
      <c r="I53" s="232">
        <f>SUM('Cons TrioMobil | Monthly'!U55:W55)</f>
        <v>0</v>
      </c>
      <c r="J53" s="231">
        <f>SUM('Cons TrioMobil | Monthly'!X55:Z55)</f>
        <v>0</v>
      </c>
      <c r="K53" s="232">
        <f>SUM('Cons TrioMobil | Monthly'!AA55:AC55)</f>
        <v>-581.04120751309483</v>
      </c>
      <c r="L53" s="232">
        <f>SUM('Cons TrioMobil | Monthly'!AD55:AF55)</f>
        <v>-115.76359711544355</v>
      </c>
      <c r="M53" s="232">
        <f>SUM('Cons TrioMobil | Monthly'!AG55:AI55)</f>
        <v>-902.84313510910715</v>
      </c>
      <c r="N53" s="232">
        <f>SUM('Cons TrioMobil | Monthly'!AJ55:AL55)</f>
        <v>-2421.2773970258509</v>
      </c>
      <c r="O53" s="232">
        <f>SUM('Cons TrioMobil | Monthly'!AM55:AO55)</f>
        <v>-1062.28588977339</v>
      </c>
      <c r="P53" s="232">
        <f>SUM('Cons TrioMobil | Monthly'!AP55:AR55)</f>
        <v>-617.78602068093744</v>
      </c>
      <c r="Q53" s="232">
        <f>SUM('Cons TrioMobil | Monthly'!AS55:AU55)</f>
        <v>-1149.9923952115801</v>
      </c>
      <c r="R53" s="232">
        <f>SUM('Cons TrioMobil | Monthly'!AV55:AX55)</f>
        <v>-2045.6600162921372</v>
      </c>
      <c r="S53" s="232">
        <f>SUM('Cons TrioMobil | Monthly'!AY55:BA55)</f>
        <v>-751.69036464314138</v>
      </c>
      <c r="T53" s="232">
        <f>SUM('Cons TrioMobil | Monthly'!BB55:BD55)</f>
        <v>-1645.133758244411</v>
      </c>
      <c r="U53" s="232">
        <f>SUM('Cons TrioMobil | Monthly'!BE55:BG55)</f>
        <v>0</v>
      </c>
      <c r="V53" s="232">
        <f>SUM('Cons TrioMobil | Monthly'!BH55:BJ55)</f>
        <v>0</v>
      </c>
      <c r="W53" s="232">
        <f>SUM('Cons TrioMobil | Monthly'!BK55:BM55)</f>
        <v>-10431.987405631435</v>
      </c>
      <c r="X53" s="232">
        <f>SUM('Cons TrioMobil | Monthly'!BN55:BP55)</f>
        <v>-5260.0916143355462</v>
      </c>
      <c r="Y53" s="232">
        <f>SUM('Cons TrioMobil | Monthly'!BQ55:BS55)</f>
        <v>-2108.9190142387683</v>
      </c>
      <c r="Z53" s="232">
        <f>SUM('Cons TrioMobil | Monthly'!BT55:BW55)</f>
        <v>-6191.8193120204833</v>
      </c>
    </row>
    <row r="54" spans="2:26" ht="14.25" customHeight="1" outlineLevel="1" x14ac:dyDescent="0.25">
      <c r="B54" s="231" t="s">
        <v>298</v>
      </c>
      <c r="C54" s="232"/>
      <c r="D54" s="232"/>
      <c r="E54" s="232"/>
      <c r="F54" s="231"/>
      <c r="G54" s="232">
        <f>SUM('Cons TrioMobil | Monthly'!O56:Q56)</f>
        <v>-1462.3245482403568</v>
      </c>
      <c r="H54" s="232">
        <f>SUM('Cons TrioMobil | Monthly'!R56:T56)</f>
        <v>0</v>
      </c>
      <c r="I54" s="232">
        <f>SUM('Cons TrioMobil | Monthly'!U56:W56)</f>
        <v>0</v>
      </c>
      <c r="J54" s="231">
        <f>SUM('Cons TrioMobil | Monthly'!X56:Z56)</f>
        <v>-27473.259312778297</v>
      </c>
      <c r="K54" s="232">
        <f>SUM('Cons TrioMobil | Monthly'!AA56:AC56)</f>
        <v>-27668.690849593186</v>
      </c>
      <c r="L54" s="232">
        <f>SUM('Cons TrioMobil | Monthly'!AD56:AF56)</f>
        <v>-33964.750269280783</v>
      </c>
      <c r="M54" s="232">
        <f>SUM('Cons TrioMobil | Monthly'!AG56:AI56)</f>
        <v>-34856.202233474876</v>
      </c>
      <c r="N54" s="232">
        <f>SUM('Cons TrioMobil | Monthly'!AJ56:AL56)</f>
        <v>-27415.394876525468</v>
      </c>
      <c r="O54" s="232">
        <f>SUM('Cons TrioMobil | Monthly'!AM56:AO56)</f>
        <v>-30616.241357431725</v>
      </c>
      <c r="P54" s="232">
        <f>SUM('Cons TrioMobil | Monthly'!AP56:AR56)</f>
        <v>-38019.061729045687</v>
      </c>
      <c r="Q54" s="232">
        <f>SUM('Cons TrioMobil | Monthly'!AS56:AU56)</f>
        <v>-22503.727962932215</v>
      </c>
      <c r="R54" s="232">
        <f>SUM('Cons TrioMobil | Monthly'!AV56:AX56)</f>
        <v>-30419.954408270882</v>
      </c>
      <c r="S54" s="232">
        <f>SUM('Cons TrioMobil | Monthly'!AY56:BA56)</f>
        <v>-47938.009562443709</v>
      </c>
      <c r="T54" s="232">
        <f>SUM('Cons TrioMobil | Monthly'!BB56:BD56)</f>
        <v>-50181.958311020149</v>
      </c>
      <c r="U54" s="232">
        <f>SUM('Cons TrioMobil | Monthly'!BE56:BG56)</f>
        <v>-62276.001924358628</v>
      </c>
      <c r="V54" s="232">
        <f>SUM('Cons TrioMobil | Monthly'!BH56:BJ56)</f>
        <v>-87698.539236952944</v>
      </c>
      <c r="W54" s="232">
        <f>SUM('Cons TrioMobil | Monthly'!BK56:BM56)</f>
        <v>-92665.028553236509</v>
      </c>
      <c r="X54" s="232">
        <f>SUM('Cons TrioMobil | Monthly'!BN56:BP56)</f>
        <v>-65576.789532781098</v>
      </c>
      <c r="Y54" s="232">
        <f>SUM('Cons TrioMobil | Monthly'!BQ56:BS56)</f>
        <v>-46387.235207466074</v>
      </c>
      <c r="Z54" s="232">
        <f>SUM('Cons TrioMobil | Monthly'!BT56:BW56)</f>
        <v>-42827.024264065847</v>
      </c>
    </row>
    <row r="55" spans="2:26" ht="14.25" customHeight="1" outlineLevel="1" x14ac:dyDescent="0.2">
      <c r="B55" s="233" t="s">
        <v>299</v>
      </c>
      <c r="C55" s="232"/>
      <c r="D55" s="232"/>
      <c r="E55" s="232"/>
      <c r="F55" s="231"/>
      <c r="G55" s="232">
        <f>SUM('Cons TrioMobil | Monthly'!O57:Q57)</f>
        <v>0</v>
      </c>
      <c r="H55" s="232">
        <f>SUM('Cons TrioMobil | Monthly'!R57:T57)</f>
        <v>0</v>
      </c>
      <c r="I55" s="232">
        <f>SUM('Cons TrioMobil | Monthly'!U57:W57)</f>
        <v>0</v>
      </c>
      <c r="J55" s="231">
        <f>SUM('Cons TrioMobil | Monthly'!X57:Z57)</f>
        <v>0</v>
      </c>
      <c r="K55" s="232">
        <f>SUM('Cons TrioMobil | Monthly'!AA57:AC57)</f>
        <v>0</v>
      </c>
      <c r="L55" s="232">
        <f>SUM('Cons TrioMobil | Monthly'!AD57:AF57)</f>
        <v>0</v>
      </c>
      <c r="M55" s="232">
        <f>SUM('Cons TrioMobil | Monthly'!AG57:AI57)</f>
        <v>0</v>
      </c>
      <c r="N55" s="232">
        <f>SUM('Cons TrioMobil | Monthly'!AJ57:AL57)</f>
        <v>0</v>
      </c>
      <c r="O55" s="232">
        <f>SUM('Cons TrioMobil | Monthly'!AM57:AO57)</f>
        <v>0</v>
      </c>
      <c r="P55" s="232">
        <f>SUM('Cons TrioMobil | Monthly'!AP57:AR57)</f>
        <v>0</v>
      </c>
      <c r="Q55" s="232">
        <f>SUM('Cons TrioMobil | Monthly'!AS57:AU57)</f>
        <v>0</v>
      </c>
      <c r="R55" s="232">
        <f>SUM('Cons TrioMobil | Monthly'!AV57:AX57)</f>
        <v>0</v>
      </c>
      <c r="S55" s="232">
        <f>SUM('Cons TrioMobil | Monthly'!AY57:BA57)</f>
        <v>0</v>
      </c>
      <c r="T55" s="232">
        <f>SUM('Cons TrioMobil | Monthly'!BB57:BD57)</f>
        <v>0</v>
      </c>
      <c r="U55" s="232">
        <f>SUM('Cons TrioMobil | Monthly'!BE57:BG57)</f>
        <v>0</v>
      </c>
      <c r="V55" s="232">
        <f>SUM('Cons TrioMobil | Monthly'!BH57:BJ57)</f>
        <v>0</v>
      </c>
      <c r="W55" s="232">
        <f>SUM('Cons TrioMobil | Monthly'!BK57:BM57)</f>
        <v>-1482.3255056315247</v>
      </c>
      <c r="X55" s="232">
        <f>SUM('Cons TrioMobil | Monthly'!BN57:BP57)</f>
        <v>-2061.4407198777571</v>
      </c>
      <c r="Y55" s="232">
        <f>SUM('Cons TrioMobil | Monthly'!BQ57:BS57)</f>
        <v>-2647.8951516289094</v>
      </c>
      <c r="Z55" s="232">
        <f>SUM('Cons TrioMobil | Monthly'!BT57:BW57)</f>
        <v>-3389.8766304029587</v>
      </c>
    </row>
    <row r="56" spans="2:26" ht="14.25" customHeight="1" outlineLevel="1" x14ac:dyDescent="0.2">
      <c r="B56" s="233" t="s">
        <v>300</v>
      </c>
      <c r="C56" s="232"/>
      <c r="D56" s="232"/>
      <c r="E56" s="232"/>
      <c r="F56" s="231"/>
      <c r="G56" s="232">
        <f>SUM('Cons TrioMobil | Monthly'!O58:Q58)</f>
        <v>0</v>
      </c>
      <c r="H56" s="232">
        <f>SUM('Cons TrioMobil | Monthly'!R58:T58)</f>
        <v>0</v>
      </c>
      <c r="I56" s="232">
        <f>SUM('Cons TrioMobil | Monthly'!U58:W58)</f>
        <v>0</v>
      </c>
      <c r="J56" s="231">
        <f>SUM('Cons TrioMobil | Monthly'!X58:Z58)</f>
        <v>0</v>
      </c>
      <c r="K56" s="232">
        <f>SUM('Cons TrioMobil | Monthly'!AA58:AC58)</f>
        <v>0</v>
      </c>
      <c r="L56" s="232">
        <f>SUM('Cons TrioMobil | Monthly'!AD58:AF58)</f>
        <v>0</v>
      </c>
      <c r="M56" s="232">
        <f>SUM('Cons TrioMobil | Monthly'!AG58:AI58)</f>
        <v>0</v>
      </c>
      <c r="N56" s="232">
        <f>SUM('Cons TrioMobil | Monthly'!AJ58:AL58)</f>
        <v>0</v>
      </c>
      <c r="O56" s="232">
        <f>SUM('Cons TrioMobil | Monthly'!AM58:AO58)</f>
        <v>0</v>
      </c>
      <c r="P56" s="232">
        <f>SUM('Cons TrioMobil | Monthly'!AP58:AR58)</f>
        <v>0</v>
      </c>
      <c r="Q56" s="232">
        <f>SUM('Cons TrioMobil | Monthly'!AS58:AU58)</f>
        <v>0</v>
      </c>
      <c r="R56" s="232">
        <f>SUM('Cons TrioMobil | Monthly'!AV58:AX58)</f>
        <v>0</v>
      </c>
      <c r="S56" s="232">
        <f>SUM('Cons TrioMobil | Monthly'!AY58:BA58)</f>
        <v>0</v>
      </c>
      <c r="T56" s="232">
        <f>SUM('Cons TrioMobil | Monthly'!BB58:BD58)</f>
        <v>0</v>
      </c>
      <c r="U56" s="232">
        <f>SUM('Cons TrioMobil | Monthly'!BE58:BG58)</f>
        <v>0</v>
      </c>
      <c r="V56" s="232">
        <f>SUM('Cons TrioMobil | Monthly'!BH58:BJ58)</f>
        <v>0</v>
      </c>
      <c r="W56" s="232">
        <f>SUM('Cons TrioMobil | Monthly'!BK58:BM58)</f>
        <v>-25483.924699678522</v>
      </c>
      <c r="X56" s="232">
        <f>SUM('Cons TrioMobil | Monthly'!BN58:BP58)</f>
        <v>-25094.996012344523</v>
      </c>
      <c r="Y56" s="232">
        <f>SUM('Cons TrioMobil | Monthly'!BQ58:BS58)</f>
        <v>-20059.334564837925</v>
      </c>
      <c r="Z56" s="232">
        <f>SUM('Cons TrioMobil | Monthly'!BT58:BW58)</f>
        <v>-25885.378817968951</v>
      </c>
    </row>
    <row r="57" spans="2:26" ht="14.25" customHeight="1" outlineLevel="1" x14ac:dyDescent="0.25">
      <c r="B57" s="231" t="s">
        <v>301</v>
      </c>
      <c r="C57" s="232">
        <f>SUM('Cons TrioMobil | Monthly'!C59:E59)</f>
        <v>0</v>
      </c>
      <c r="D57" s="232">
        <f>SUM('Cons TrioMobil | Monthly'!F59:H59)</f>
        <v>0</v>
      </c>
      <c r="E57" s="232">
        <f>SUM('Cons TrioMobil | Monthly'!I59:K59)</f>
        <v>0</v>
      </c>
      <c r="F57" s="231">
        <f>SUM('Cons TrioMobil | Monthly'!L59:N59)</f>
        <v>0</v>
      </c>
      <c r="G57" s="232">
        <f>SUM('Cons TrioMobil | Monthly'!O59:Q59)</f>
        <v>-16086.329588608964</v>
      </c>
      <c r="H57" s="232">
        <f>SUM('Cons TrioMobil | Monthly'!R59:T59)</f>
        <v>-13794.992907067692</v>
      </c>
      <c r="I57" s="232">
        <f>SUM('Cons TrioMobil | Monthly'!U59:W59)</f>
        <v>-26019.666646535607</v>
      </c>
      <c r="J57" s="231">
        <f>SUM('Cons TrioMobil | Monthly'!X59:Z59)</f>
        <v>-26378.715188478876</v>
      </c>
      <c r="K57" s="232">
        <f>SUM('Cons TrioMobil | Monthly'!AA59:AC59)</f>
        <v>-28739.706541685042</v>
      </c>
      <c r="L57" s="232">
        <f>SUM('Cons TrioMobil | Monthly'!AD59:AF59)</f>
        <v>-26591.626362330491</v>
      </c>
      <c r="M57" s="232">
        <f>SUM('Cons TrioMobil | Monthly'!AG59:AI59)</f>
        <v>-29547.830490588596</v>
      </c>
      <c r="N57" s="232">
        <f>SUM('Cons TrioMobil | Monthly'!AJ59:AL59)</f>
        <v>-48607.334830553329</v>
      </c>
      <c r="O57" s="232">
        <f>SUM('Cons TrioMobil | Monthly'!AM59:AO59)</f>
        <v>-11074.384917365809</v>
      </c>
      <c r="P57" s="232">
        <f>SUM('Cons TrioMobil | Monthly'!AP59:AR59)</f>
        <v>-16457.196248980741</v>
      </c>
      <c r="Q57" s="232">
        <f>SUM('Cons TrioMobil | Monthly'!AS59:AU59)</f>
        <v>-37778.353966522525</v>
      </c>
      <c r="R57" s="232">
        <f>SUM('Cons TrioMobil | Monthly'!AV59:AX59)</f>
        <v>-34751.454976175854</v>
      </c>
      <c r="S57" s="232">
        <f>SUM('Cons TrioMobil | Monthly'!AY59:BA59)</f>
        <v>-11659.668740403366</v>
      </c>
      <c r="T57" s="232">
        <f>SUM('Cons TrioMobil | Monthly'!BB59:BD59)</f>
        <v>-8335.337324359054</v>
      </c>
      <c r="U57" s="232">
        <f>SUM('Cons TrioMobil | Monthly'!BE59:BG59)</f>
        <v>-19676.608241038906</v>
      </c>
      <c r="V57" s="232">
        <f>SUM('Cons TrioMobil | Monthly'!BH59:BJ59)</f>
        <v>-15240.198941374758</v>
      </c>
      <c r="W57" s="232">
        <f>SUM('Cons TrioMobil | Monthly'!BK59:BM59)</f>
        <v>-23489.554139863503</v>
      </c>
      <c r="X57" s="232">
        <f>SUM('Cons TrioMobil | Monthly'!BN59:BP59)</f>
        <v>-9506.6965771874256</v>
      </c>
      <c r="Y57" s="232">
        <f>SUM('Cons TrioMobil | Monthly'!BQ59:BS59)</f>
        <v>0</v>
      </c>
      <c r="Z57" s="232">
        <f>SUM('Cons TrioMobil | Monthly'!BT59:BW59)</f>
        <v>0</v>
      </c>
    </row>
    <row r="58" spans="2:26" ht="14.25" customHeight="1" x14ac:dyDescent="0.25">
      <c r="B58" s="229" t="s">
        <v>302</v>
      </c>
      <c r="C58" s="230">
        <f t="shared" ref="C58:O58" si="14">SUM(C59:C61)</f>
        <v>0</v>
      </c>
      <c r="D58" s="230">
        <f t="shared" si="14"/>
        <v>0</v>
      </c>
      <c r="E58" s="230">
        <f t="shared" si="14"/>
        <v>0</v>
      </c>
      <c r="F58" s="230">
        <f t="shared" si="14"/>
        <v>0</v>
      </c>
      <c r="G58" s="230">
        <f t="shared" si="14"/>
        <v>-15180.962166471376</v>
      </c>
      <c r="H58" s="230">
        <f t="shared" si="14"/>
        <v>-22362.06137501257</v>
      </c>
      <c r="I58" s="230">
        <f t="shared" si="14"/>
        <v>-80040.841569899188</v>
      </c>
      <c r="J58" s="230">
        <f t="shared" si="14"/>
        <v>-16507.777822271313</v>
      </c>
      <c r="K58" s="230">
        <f t="shared" si="14"/>
        <v>-20688.684110057355</v>
      </c>
      <c r="L58" s="230">
        <f t="shared" si="14"/>
        <v>-21090.527840032537</v>
      </c>
      <c r="M58" s="230">
        <f t="shared" si="14"/>
        <v>-36348.115665025689</v>
      </c>
      <c r="N58" s="230">
        <f t="shared" si="14"/>
        <v>-22711.67080274014</v>
      </c>
      <c r="O58" s="230">
        <f t="shared" si="14"/>
        <v>-32507.596137429442</v>
      </c>
      <c r="P58" s="230">
        <f t="shared" ref="P58:Z58" si="15">SUM(P59:P61)</f>
        <v>-46831.466936919562</v>
      </c>
      <c r="Q58" s="230">
        <f t="shared" si="15"/>
        <v>-77595.847462287536</v>
      </c>
      <c r="R58" s="230">
        <f t="shared" si="15"/>
        <v>-55676.91058042879</v>
      </c>
      <c r="S58" s="230">
        <f t="shared" si="15"/>
        <v>-66278.164451109755</v>
      </c>
      <c r="T58" s="230">
        <f t="shared" si="15"/>
        <v>-61711.643159889558</v>
      </c>
      <c r="U58" s="230">
        <f t="shared" si="15"/>
        <v>-33528.63406809757</v>
      </c>
      <c r="V58" s="230">
        <f t="shared" si="15"/>
        <v>-184580.22781703668</v>
      </c>
      <c r="W58" s="230">
        <f t="shared" si="15"/>
        <v>-248613.13715199259</v>
      </c>
      <c r="X58" s="230">
        <f t="shared" si="15"/>
        <v>-185887.80450236175</v>
      </c>
      <c r="Y58" s="230">
        <f t="shared" si="15"/>
        <v>-191456.17958427849</v>
      </c>
      <c r="Z58" s="230">
        <f t="shared" si="15"/>
        <v>-229208.20160209888</v>
      </c>
    </row>
    <row r="59" spans="2:26" ht="14.25" customHeight="1" outlineLevel="1" x14ac:dyDescent="0.25">
      <c r="B59" s="231" t="s">
        <v>303</v>
      </c>
      <c r="C59" s="232">
        <f>SUM('Cons TrioMobil | Monthly'!C61:E61)</f>
        <v>0</v>
      </c>
      <c r="D59" s="232">
        <f>SUM('Cons TrioMobil | Monthly'!F61:H61)</f>
        <v>0</v>
      </c>
      <c r="E59" s="232">
        <f>SUM('Cons TrioMobil | Monthly'!I61:K61)</f>
        <v>0</v>
      </c>
      <c r="F59" s="231">
        <f>SUM('Cons TrioMobil | Monthly'!L61:N61)</f>
        <v>0</v>
      </c>
      <c r="G59" s="232">
        <f>SUM('Cons TrioMobil | Monthly'!O61:Q61)</f>
        <v>-8727.3598631582263</v>
      </c>
      <c r="H59" s="232">
        <f>SUM('Cons TrioMobil | Monthly'!R61:T61)</f>
        <v>-5417.27639236715</v>
      </c>
      <c r="I59" s="232">
        <f>SUM('Cons TrioMobil | Monthly'!U61:W61)</f>
        <v>-10082.978581317708</v>
      </c>
      <c r="J59" s="231">
        <f>SUM('Cons TrioMobil | Monthly'!X61:Z61)</f>
        <v>-6626.0784985410073</v>
      </c>
      <c r="K59" s="232">
        <f>SUM('Cons TrioMobil | Monthly'!AA61:AC61)</f>
        <v>-12409.428767322803</v>
      </c>
      <c r="L59" s="232">
        <f>SUM('Cons TrioMobil | Monthly'!AD61:AF61)</f>
        <v>-9697.9181993007423</v>
      </c>
      <c r="M59" s="232">
        <f>SUM('Cons TrioMobil | Monthly'!AG61:AI61)</f>
        <v>-26454.426272038043</v>
      </c>
      <c r="N59" s="232">
        <f>SUM('Cons TrioMobil | Monthly'!AJ61:AL61)</f>
        <v>-10608.085061872272</v>
      </c>
      <c r="O59" s="232">
        <f>SUM('Cons TrioMobil | Monthly'!AM61:AO61)</f>
        <v>-14777.02316231357</v>
      </c>
      <c r="P59" s="232">
        <f>SUM('Cons TrioMobil | Monthly'!AP61:AR61)</f>
        <v>-22974.282125993217</v>
      </c>
      <c r="Q59" s="232">
        <f>SUM('Cons TrioMobil | Monthly'!AS61:AU61)</f>
        <v>-46425.73442079364</v>
      </c>
      <c r="R59" s="232">
        <f>SUM('Cons TrioMobil | Monthly'!AV61:AX61)</f>
        <v>-42071.41465723631</v>
      </c>
      <c r="S59" s="232">
        <f>SUM('Cons TrioMobil | Monthly'!AY61:BA61)</f>
        <v>-35529.506987387795</v>
      </c>
      <c r="T59" s="232">
        <f>SUM('Cons TrioMobil | Monthly'!BB61:BD61)</f>
        <v>-44461.88102637323</v>
      </c>
      <c r="U59" s="232">
        <f>SUM('Cons TrioMobil | Monthly'!BE61:BG61)</f>
        <v>-12341.539354729388</v>
      </c>
      <c r="V59" s="232">
        <f>SUM('Cons TrioMobil | Monthly'!BH61:BJ61)</f>
        <v>-149553.61645054235</v>
      </c>
      <c r="W59" s="232">
        <f>SUM('Cons TrioMobil | Monthly'!BK61:BM61)</f>
        <v>-223952.19727220331</v>
      </c>
      <c r="X59" s="232">
        <f>SUM('Cons TrioMobil | Monthly'!BN61:BP61)</f>
        <v>-164426.31219839287</v>
      </c>
      <c r="Y59" s="232">
        <f>SUM('Cons TrioMobil | Monthly'!BQ61:BS61)</f>
        <v>-171521.35526866524</v>
      </c>
      <c r="Z59" s="232">
        <f>SUM('Cons TrioMobil | Monthly'!BT61:BW61)</f>
        <v>-202849.79494748981</v>
      </c>
    </row>
    <row r="60" spans="2:26" ht="14.25" customHeight="1" outlineLevel="1" x14ac:dyDescent="0.25">
      <c r="B60" s="231" t="s">
        <v>304</v>
      </c>
      <c r="C60" s="232">
        <f>SUM('Cons TrioMobil | Monthly'!C62:E62)</f>
        <v>0</v>
      </c>
      <c r="D60" s="232">
        <f>SUM('Cons TrioMobil | Monthly'!F62:H62)</f>
        <v>0</v>
      </c>
      <c r="E60" s="232">
        <f>SUM('Cons TrioMobil | Monthly'!I62:K62)</f>
        <v>0</v>
      </c>
      <c r="F60" s="231">
        <f>SUM('Cons TrioMobil | Monthly'!L62:N62)</f>
        <v>0</v>
      </c>
      <c r="G60" s="232">
        <f>SUM('Cons TrioMobil | Monthly'!O62:Q62)</f>
        <v>-3528.6678797220216</v>
      </c>
      <c r="H60" s="232">
        <f>SUM('Cons TrioMobil | Monthly'!R62:T62)</f>
        <v>-2941.6257194041887</v>
      </c>
      <c r="I60" s="232">
        <f>SUM('Cons TrioMobil | Monthly'!U62:W62)</f>
        <v>-65906.850336126518</v>
      </c>
      <c r="J60" s="231">
        <f>SUM('Cons TrioMobil | Monthly'!X62:Z62)</f>
        <v>-4486.7976725153167</v>
      </c>
      <c r="K60" s="232">
        <f>SUM('Cons TrioMobil | Monthly'!AA62:AC62)</f>
        <v>-6079.8522758164372</v>
      </c>
      <c r="L60" s="232">
        <f>SUM('Cons TrioMobil | Monthly'!AD62:AF62)</f>
        <v>-5852.5564531259151</v>
      </c>
      <c r="M60" s="232">
        <f>SUM('Cons TrioMobil | Monthly'!AG62:AI62)</f>
        <v>-1912.2907131315797</v>
      </c>
      <c r="N60" s="232">
        <f>SUM('Cons TrioMobil | Monthly'!AJ62:AL62)</f>
        <v>-4235.7939795136008</v>
      </c>
      <c r="O60" s="232">
        <f>SUM('Cons TrioMobil | Monthly'!AM62:AO62)</f>
        <v>-7740.8239263976184</v>
      </c>
      <c r="P60" s="232">
        <f>SUM('Cons TrioMobil | Monthly'!AP62:AR62)</f>
        <v>-8485.0428544889764</v>
      </c>
      <c r="Q60" s="232">
        <f>SUM('Cons TrioMobil | Monthly'!AS62:AU62)</f>
        <v>-4072.1522214257443</v>
      </c>
      <c r="R60" s="232">
        <f>SUM('Cons TrioMobil | Monthly'!AV62:AX62)</f>
        <v>-1467.1510393347935</v>
      </c>
      <c r="S60" s="232">
        <f>SUM('Cons TrioMobil | Monthly'!AY62:BA62)</f>
        <v>-10165.5889021398</v>
      </c>
      <c r="T60" s="232">
        <f>SUM('Cons TrioMobil | Monthly'!BB62:BD62)</f>
        <v>-3979.1972654704368</v>
      </c>
      <c r="U60" s="232">
        <f>SUM('Cons TrioMobil | Monthly'!BE62:BG62)</f>
        <v>-7583.8568355099469</v>
      </c>
      <c r="V60" s="232">
        <f>SUM('Cons TrioMobil | Monthly'!BH62:BJ62)</f>
        <v>-6357.9559951224346</v>
      </c>
      <c r="W60" s="232">
        <f>SUM('Cons TrioMobil | Monthly'!BK62:BM62)</f>
        <v>-9293.2345424602936</v>
      </c>
      <c r="X60" s="232">
        <f>SUM('Cons TrioMobil | Monthly'!BN62:BP62)</f>
        <v>-1208.6251130792052</v>
      </c>
      <c r="Y60" s="232">
        <f>SUM('Cons TrioMobil | Monthly'!BQ62:BS62)</f>
        <v>-4537.4432531144794</v>
      </c>
      <c r="Z60" s="232">
        <f>SUM('Cons TrioMobil | Monthly'!BT62:BW62)</f>
        <v>-11676.322467533135</v>
      </c>
    </row>
    <row r="61" spans="2:26" ht="14.25" customHeight="1" outlineLevel="1" x14ac:dyDescent="0.25">
      <c r="B61" s="231" t="s">
        <v>305</v>
      </c>
      <c r="C61" s="232">
        <f>SUM('Cons TrioMobil | Monthly'!C63:E63)</f>
        <v>0</v>
      </c>
      <c r="D61" s="232">
        <f>SUM('Cons TrioMobil | Monthly'!F63:H63)</f>
        <v>0</v>
      </c>
      <c r="E61" s="232">
        <f>SUM('Cons TrioMobil | Monthly'!I63:K63)</f>
        <v>0</v>
      </c>
      <c r="F61" s="231">
        <f>SUM('Cons TrioMobil | Monthly'!L63:N63)</f>
        <v>0</v>
      </c>
      <c r="G61" s="232">
        <f>SUM('Cons TrioMobil | Monthly'!O63:Q63)</f>
        <v>-2924.9344235911285</v>
      </c>
      <c r="H61" s="232">
        <f>SUM('Cons TrioMobil | Monthly'!R63:T63)</f>
        <v>-14003.159263241234</v>
      </c>
      <c r="I61" s="232">
        <f>SUM('Cons TrioMobil | Monthly'!U63:W63)</f>
        <v>-4051.0126524549696</v>
      </c>
      <c r="J61" s="231">
        <f>SUM('Cons TrioMobil | Monthly'!X63:Z63)</f>
        <v>-5394.9016512149901</v>
      </c>
      <c r="K61" s="232">
        <f>SUM('Cons TrioMobil | Monthly'!AA63:AC63)</f>
        <v>-2199.4030669181143</v>
      </c>
      <c r="L61" s="232">
        <f>SUM('Cons TrioMobil | Monthly'!AD63:AF63)</f>
        <v>-5540.0531876058803</v>
      </c>
      <c r="M61" s="232">
        <f>SUM('Cons TrioMobil | Monthly'!AG63:AI63)</f>
        <v>-7981.3986798560682</v>
      </c>
      <c r="N61" s="232">
        <f>SUM('Cons TrioMobil | Monthly'!AJ63:AL63)</f>
        <v>-7867.7917613542659</v>
      </c>
      <c r="O61" s="232">
        <f>SUM('Cons TrioMobil | Monthly'!AM63:AO63)</f>
        <v>-9989.7490487182531</v>
      </c>
      <c r="P61" s="232">
        <f>SUM('Cons TrioMobil | Monthly'!AP63:AR63)</f>
        <v>-15372.141956437368</v>
      </c>
      <c r="Q61" s="232">
        <f>SUM('Cons TrioMobil | Monthly'!AS63:AU63)</f>
        <v>-27097.960820068154</v>
      </c>
      <c r="R61" s="232">
        <f>SUM('Cons TrioMobil | Monthly'!AV63:AX63)</f>
        <v>-12138.344883857686</v>
      </c>
      <c r="S61" s="232">
        <f>SUM('Cons TrioMobil | Monthly'!AY63:BA63)</f>
        <v>-20583.068561582157</v>
      </c>
      <c r="T61" s="232">
        <f>SUM('Cons TrioMobil | Monthly'!BB63:BD63)</f>
        <v>-13270.564868045887</v>
      </c>
      <c r="U61" s="232">
        <f>SUM('Cons TrioMobil | Monthly'!BE63:BG63)</f>
        <v>-13603.237877858233</v>
      </c>
      <c r="V61" s="232">
        <f>SUM('Cons TrioMobil | Monthly'!BH63:BJ63)</f>
        <v>-28668.655371371904</v>
      </c>
      <c r="W61" s="232">
        <f>SUM('Cons TrioMobil | Monthly'!BK63:BM63)</f>
        <v>-15367.705337328967</v>
      </c>
      <c r="X61" s="232">
        <f>SUM('Cons TrioMobil | Monthly'!BN63:BP63)</f>
        <v>-20252.867190889665</v>
      </c>
      <c r="Y61" s="232">
        <f>SUM('Cons TrioMobil | Monthly'!BQ63:BS63)</f>
        <v>-15397.381062498795</v>
      </c>
      <c r="Z61" s="232">
        <f>SUM('Cons TrioMobil | Monthly'!BT63:BW63)</f>
        <v>-14682.084187075936</v>
      </c>
    </row>
    <row r="62" spans="2:26" ht="14.25" customHeight="1" x14ac:dyDescent="0.25">
      <c r="B62" s="229" t="s">
        <v>306</v>
      </c>
      <c r="C62" s="230">
        <f t="shared" ref="C62:M62" si="16">SUM(C63:C69)</f>
        <v>0</v>
      </c>
      <c r="D62" s="230">
        <f t="shared" si="16"/>
        <v>0</v>
      </c>
      <c r="E62" s="230">
        <f t="shared" si="16"/>
        <v>0</v>
      </c>
      <c r="F62" s="230">
        <f t="shared" si="16"/>
        <v>0</v>
      </c>
      <c r="G62" s="230">
        <f t="shared" si="16"/>
        <v>-4487.997152534339</v>
      </c>
      <c r="H62" s="230">
        <f t="shared" si="16"/>
        <v>-3943.3744141628949</v>
      </c>
      <c r="I62" s="230">
        <f t="shared" si="16"/>
        <v>-4910.5685125671016</v>
      </c>
      <c r="J62" s="230">
        <f t="shared" si="16"/>
        <v>-14699.168534577946</v>
      </c>
      <c r="K62" s="230">
        <f t="shared" si="16"/>
        <v>-18336.595428292843</v>
      </c>
      <c r="L62" s="230">
        <f t="shared" si="16"/>
        <v>-36251.693406510392</v>
      </c>
      <c r="M62" s="230">
        <f t="shared" si="16"/>
        <v>-50663.413429643188</v>
      </c>
      <c r="N62" s="230">
        <f t="shared" ref="N62:Z62" si="17">SUM(N63:N69)</f>
        <v>-55108.106733131557</v>
      </c>
      <c r="O62" s="230">
        <f t="shared" si="17"/>
        <v>-62441.259704012133</v>
      </c>
      <c r="P62" s="230">
        <f t="shared" si="17"/>
        <v>-102571.90807968988</v>
      </c>
      <c r="Q62" s="230">
        <f t="shared" si="17"/>
        <v>-84053.606675231087</v>
      </c>
      <c r="R62" s="230">
        <f t="shared" si="17"/>
        <v>-120778.76563649216</v>
      </c>
      <c r="S62" s="230">
        <f t="shared" si="17"/>
        <v>-94512.501294561793</v>
      </c>
      <c r="T62" s="230">
        <f t="shared" si="17"/>
        <v>-102773.63088639245</v>
      </c>
      <c r="U62" s="230">
        <f t="shared" si="17"/>
        <v>-167663.90740218773</v>
      </c>
      <c r="V62" s="230">
        <f t="shared" si="17"/>
        <v>-185758.8769046572</v>
      </c>
      <c r="W62" s="230">
        <f t="shared" si="17"/>
        <v>-165222.78254272122</v>
      </c>
      <c r="X62" s="230">
        <f t="shared" si="17"/>
        <v>-208071.56635835371</v>
      </c>
      <c r="Y62" s="230">
        <f t="shared" si="17"/>
        <v>-252413.05499186902</v>
      </c>
      <c r="Z62" s="230">
        <f t="shared" si="17"/>
        <v>-345402.59506049944</v>
      </c>
    </row>
    <row r="63" spans="2:26" ht="14.25" customHeight="1" outlineLevel="1" x14ac:dyDescent="0.25">
      <c r="B63" s="231" t="s">
        <v>307</v>
      </c>
      <c r="C63" s="232">
        <f>SUM('Cons TrioMobil | Monthly'!C65:E65)</f>
        <v>0</v>
      </c>
      <c r="D63" s="232">
        <f>SUM('Cons TrioMobil | Monthly'!F65:H65)</f>
        <v>0</v>
      </c>
      <c r="E63" s="232">
        <f>SUM('Cons TrioMobil | Monthly'!I65:K65)</f>
        <v>0</v>
      </c>
      <c r="F63" s="231">
        <f>SUM('Cons TrioMobil | Monthly'!L65:N65)</f>
        <v>0</v>
      </c>
      <c r="G63" s="232">
        <f>SUM('Cons TrioMobil | Monthly'!O65:Q65)</f>
        <v>0</v>
      </c>
      <c r="H63" s="232">
        <f>SUM('Cons TrioMobil | Monthly'!R65:T65)</f>
        <v>0</v>
      </c>
      <c r="I63" s="232">
        <f>SUM('Cons TrioMobil | Monthly'!U65:W65)</f>
        <v>0</v>
      </c>
      <c r="J63" s="231">
        <f>SUM('Cons TrioMobil | Monthly'!X65:Z65)</f>
        <v>0</v>
      </c>
      <c r="K63" s="232">
        <f>SUM('Cons TrioMobil | Monthly'!AA65:AC65)</f>
        <v>0</v>
      </c>
      <c r="L63" s="232">
        <f>SUM('Cons TrioMobil | Monthly'!AD65:AF65)</f>
        <v>0</v>
      </c>
      <c r="M63" s="232">
        <f>SUM('Cons TrioMobil | Monthly'!AG65:AI65)</f>
        <v>0</v>
      </c>
      <c r="N63" s="232">
        <f>SUM('Cons TrioMobil | Monthly'!AJ65:AL65)</f>
        <v>0</v>
      </c>
      <c r="O63" s="232">
        <f>SUM('Cons TrioMobil | Monthly'!AM65:AO65)</f>
        <v>-32.816782234331846</v>
      </c>
      <c r="P63" s="232">
        <f>SUM('Cons TrioMobil | Monthly'!AP65:AR65)</f>
        <v>-72.816584976094234</v>
      </c>
      <c r="Q63" s="232">
        <f>SUM('Cons TrioMobil | Monthly'!AS65:AU65)</f>
        <v>-188.42430613170242</v>
      </c>
      <c r="R63" s="232">
        <f>SUM('Cons TrioMobil | Monthly'!AV65:AX65)</f>
        <v>-93.964321415762214</v>
      </c>
      <c r="S63" s="232">
        <f>SUM('Cons TrioMobil | Monthly'!AY65:BA65)</f>
        <v>0</v>
      </c>
      <c r="T63" s="232">
        <f>SUM('Cons TrioMobil | Monthly'!BB65:BD65)</f>
        <v>0</v>
      </c>
      <c r="U63" s="232">
        <f>SUM('Cons TrioMobil | Monthly'!BE65:BG65)</f>
        <v>-4.8724632738080738</v>
      </c>
      <c r="V63" s="232">
        <f>SUM('Cons TrioMobil | Monthly'!BH65:BJ65)</f>
        <v>-2.935323091012628</v>
      </c>
      <c r="W63" s="232">
        <f>SUM('Cons TrioMobil | Monthly'!BK65:BM65)</f>
        <v>-107.63907282100317</v>
      </c>
      <c r="X63" s="232">
        <f>SUM('Cons TrioMobil | Monthly'!BN65:BP65)</f>
        <v>-344.03465563951295</v>
      </c>
      <c r="Y63" s="232">
        <f>SUM('Cons TrioMobil | Monthly'!BQ65:BS65)</f>
        <v>-140.88616516268993</v>
      </c>
      <c r="Z63" s="232">
        <f>SUM('Cons TrioMobil | Monthly'!BT65:BW65)</f>
        <v>-449.8884116673994</v>
      </c>
    </row>
    <row r="64" spans="2:26" ht="14.25" customHeight="1" outlineLevel="1" x14ac:dyDescent="0.25">
      <c r="B64" s="231" t="s">
        <v>308</v>
      </c>
      <c r="C64" s="232">
        <f>SUM('Cons TrioMobil | Monthly'!C66:E66)</f>
        <v>0</v>
      </c>
      <c r="D64" s="232">
        <f>SUM('Cons TrioMobil | Monthly'!F66:H66)</f>
        <v>0</v>
      </c>
      <c r="E64" s="232">
        <f>SUM('Cons TrioMobil | Monthly'!I66:K66)</f>
        <v>0</v>
      </c>
      <c r="F64" s="231">
        <f>SUM('Cons TrioMobil | Monthly'!L66:N66)</f>
        <v>0</v>
      </c>
      <c r="G64" s="232">
        <f>SUM('Cons TrioMobil | Monthly'!O66:Q66)</f>
        <v>-4477.7333926857045</v>
      </c>
      <c r="H64" s="232">
        <f>SUM('Cons TrioMobil | Monthly'!R66:T66)</f>
        <v>-1943.4459790084911</v>
      </c>
      <c r="I64" s="232">
        <f>SUM('Cons TrioMobil | Monthly'!U66:W66)</f>
        <v>-4568.8893695099287</v>
      </c>
      <c r="J64" s="231">
        <f>SUM('Cons TrioMobil | Monthly'!X66:Z66)</f>
        <v>-10260.399721722097</v>
      </c>
      <c r="K64" s="232">
        <f>SUM('Cons TrioMobil | Monthly'!AA66:AC66)</f>
        <v>-14406.61520041836</v>
      </c>
      <c r="L64" s="232">
        <f>SUM('Cons TrioMobil | Monthly'!AD66:AF66)</f>
        <v>-34110.728170112248</v>
      </c>
      <c r="M64" s="232">
        <f>SUM('Cons TrioMobil | Monthly'!AG66:AI66)</f>
        <v>-49884.244000710911</v>
      </c>
      <c r="N64" s="232">
        <f>SUM('Cons TrioMobil | Monthly'!AJ66:AL66)</f>
        <v>-47686.955505406666</v>
      </c>
      <c r="O64" s="232">
        <f>SUM('Cons TrioMobil | Monthly'!AM66:AO66)</f>
        <v>-59371.476879313945</v>
      </c>
      <c r="P64" s="232">
        <f>SUM('Cons TrioMobil | Monthly'!AP66:AR66)</f>
        <v>-97021.669052750804</v>
      </c>
      <c r="Q64" s="232">
        <f>SUM('Cons TrioMobil | Monthly'!AS66:AU66)</f>
        <v>-79304.848970675972</v>
      </c>
      <c r="R64" s="232">
        <f>SUM('Cons TrioMobil | Monthly'!AV66:AX66)</f>
        <v>-104744.69145237704</v>
      </c>
      <c r="S64" s="232">
        <f>SUM('Cons TrioMobil | Monthly'!AY66:BA66)</f>
        <v>-65665.013482085851</v>
      </c>
      <c r="T64" s="232">
        <f>SUM('Cons TrioMobil | Monthly'!BB66:BD66)</f>
        <v>-77953.146565314601</v>
      </c>
      <c r="U64" s="232">
        <f>SUM('Cons TrioMobil | Monthly'!BE66:BG66)</f>
        <v>-119944.20731612737</v>
      </c>
      <c r="V64" s="232">
        <f>SUM('Cons TrioMobil | Monthly'!BH66:BJ66)</f>
        <v>-115828.75722662103</v>
      </c>
      <c r="W64" s="232">
        <f>SUM('Cons TrioMobil | Monthly'!BK66:BM66)</f>
        <v>-92401.557684177722</v>
      </c>
      <c r="X64" s="232">
        <f>SUM('Cons TrioMobil | Monthly'!BN66:BP66)</f>
        <v>-125162.90362730634</v>
      </c>
      <c r="Y64" s="232">
        <f>SUM('Cons TrioMobil | Monthly'!BQ66:BS66)</f>
        <v>-156812.56016456441</v>
      </c>
      <c r="Z64" s="232">
        <f>SUM('Cons TrioMobil | Monthly'!BT66:BW66)</f>
        <v>-236854.11639100764</v>
      </c>
    </row>
    <row r="65" spans="2:26" ht="14.25" customHeight="1" outlineLevel="1" x14ac:dyDescent="0.25">
      <c r="B65" s="231" t="s">
        <v>309</v>
      </c>
      <c r="C65" s="232"/>
      <c r="D65" s="232"/>
      <c r="E65" s="232"/>
      <c r="F65" s="231"/>
      <c r="G65" s="232">
        <f>SUM('Cons TrioMobil | Monthly'!O67:Q67)</f>
        <v>0</v>
      </c>
      <c r="H65" s="232">
        <f>SUM('Cons TrioMobil | Monthly'!R67:T67)</f>
        <v>0</v>
      </c>
      <c r="I65" s="232">
        <f>SUM('Cons TrioMobil | Monthly'!U67:W67)</f>
        <v>0</v>
      </c>
      <c r="J65" s="231">
        <f>SUM('Cons TrioMobil | Monthly'!X67:Z67)</f>
        <v>-571.53966862839832</v>
      </c>
      <c r="K65" s="232">
        <f>SUM('Cons TrioMobil | Monthly'!AA67:AC67)</f>
        <v>-431.74362345114827</v>
      </c>
      <c r="L65" s="232">
        <f>SUM('Cons TrioMobil | Monthly'!AD67:AF67)</f>
        <v>0</v>
      </c>
      <c r="M65" s="232">
        <f>SUM('Cons TrioMobil | Monthly'!AG67:AI67)</f>
        <v>0</v>
      </c>
      <c r="N65" s="232">
        <f>SUM('Cons TrioMobil | Monthly'!AJ67:AL67)</f>
        <v>0</v>
      </c>
      <c r="O65" s="232">
        <f>SUM('Cons TrioMobil | Monthly'!AM67:AO67)</f>
        <v>-26.691075125190913</v>
      </c>
      <c r="P65" s="232">
        <f>SUM('Cons TrioMobil | Monthly'!AP67:AR67)</f>
        <v>0</v>
      </c>
      <c r="Q65" s="232">
        <f>SUM('Cons TrioMobil | Monthly'!AS67:AU67)</f>
        <v>0</v>
      </c>
      <c r="R65" s="232">
        <f>SUM('Cons TrioMobil | Monthly'!AV67:AX67)</f>
        <v>0</v>
      </c>
      <c r="S65" s="232">
        <f>SUM('Cons TrioMobil | Monthly'!AY67:BA67)</f>
        <v>-99.402692338806546</v>
      </c>
      <c r="T65" s="232">
        <f>SUM('Cons TrioMobil | Monthly'!BB67:BD67)</f>
        <v>-1010.9463124950098</v>
      </c>
      <c r="U65" s="232">
        <f>SUM('Cons TrioMobil | Monthly'!BE67:BG67)</f>
        <v>0</v>
      </c>
      <c r="V65" s="232">
        <f>SUM('Cons TrioMobil | Monthly'!BH67:BJ67)</f>
        <v>-1252.2954640539831</v>
      </c>
      <c r="W65" s="232">
        <f>SUM('Cons TrioMobil | Monthly'!BK67:BM67)</f>
        <v>-5168.7289030420607</v>
      </c>
      <c r="X65" s="232">
        <f>SUM('Cons TrioMobil | Monthly'!BN67:BP67)</f>
        <v>-3268.4715775127861</v>
      </c>
      <c r="Y65" s="232">
        <f>SUM('Cons TrioMobil | Monthly'!BQ67:BS67)</f>
        <v>-4925.7005773331884</v>
      </c>
      <c r="Z65" s="232">
        <f>SUM('Cons TrioMobil | Monthly'!BT67:BW67)</f>
        <v>-5820.8348323722748</v>
      </c>
    </row>
    <row r="66" spans="2:26" ht="14.25" customHeight="1" outlineLevel="1" x14ac:dyDescent="0.25">
      <c r="B66" s="231" t="s">
        <v>310</v>
      </c>
      <c r="C66" s="232"/>
      <c r="D66" s="232"/>
      <c r="E66" s="232"/>
      <c r="F66" s="231"/>
      <c r="G66" s="232">
        <f>SUM('Cons TrioMobil | Monthly'!O68:Q68)</f>
        <v>0</v>
      </c>
      <c r="H66" s="232">
        <f>SUM('Cons TrioMobil | Monthly'!R68:T68)</f>
        <v>0</v>
      </c>
      <c r="I66" s="232">
        <f>SUM('Cons TrioMobil | Monthly'!U68:W68)</f>
        <v>0</v>
      </c>
      <c r="J66" s="231">
        <f>SUM('Cons TrioMobil | Monthly'!X68:Z68)</f>
        <v>0</v>
      </c>
      <c r="K66" s="232">
        <f>SUM('Cons TrioMobil | Monthly'!AA68:AC68)</f>
        <v>0</v>
      </c>
      <c r="L66" s="232">
        <f>SUM('Cons TrioMobil | Monthly'!AD68:AF68)</f>
        <v>0</v>
      </c>
      <c r="M66" s="232">
        <f>SUM('Cons TrioMobil | Monthly'!AG68:AI68)</f>
        <v>0</v>
      </c>
      <c r="N66" s="232">
        <f>SUM('Cons TrioMobil | Monthly'!AJ68:AL68)</f>
        <v>0</v>
      </c>
      <c r="O66" s="232">
        <f>SUM('Cons TrioMobil | Monthly'!AM68:AO68)</f>
        <v>0</v>
      </c>
      <c r="P66" s="232">
        <f>SUM('Cons TrioMobil | Monthly'!AP68:AR68)</f>
        <v>0</v>
      </c>
      <c r="Q66" s="232">
        <f>SUM('Cons TrioMobil | Monthly'!AS68:AU68)</f>
        <v>0</v>
      </c>
      <c r="R66" s="232">
        <f>SUM('Cons TrioMobil | Monthly'!AV68:AX68)</f>
        <v>0</v>
      </c>
      <c r="S66" s="232">
        <f>SUM('Cons TrioMobil | Monthly'!AY68:BA68)</f>
        <v>0</v>
      </c>
      <c r="T66" s="232">
        <f>SUM('Cons TrioMobil | Monthly'!BB68:BD68)</f>
        <v>0</v>
      </c>
      <c r="U66" s="232">
        <f>SUM('Cons TrioMobil | Monthly'!BE68:BG68)</f>
        <v>-579.99358221390071</v>
      </c>
      <c r="V66" s="232">
        <f>SUM('Cons TrioMobil | Monthly'!BH68:BJ68)</f>
        <v>0</v>
      </c>
      <c r="W66" s="232">
        <f>SUM('Cons TrioMobil | Monthly'!BK68:BM68)</f>
        <v>-20.705288122958642</v>
      </c>
      <c r="X66" s="232">
        <f>SUM('Cons TrioMobil | Monthly'!BN68:BP68)</f>
        <v>0</v>
      </c>
      <c r="Y66" s="232">
        <f>SUM('Cons TrioMobil | Monthly'!BQ68:BS68)</f>
        <v>-80.627039449615623</v>
      </c>
      <c r="Z66" s="232">
        <f>SUM('Cons TrioMobil | Monthly'!BT68:BW68)</f>
        <v>0</v>
      </c>
    </row>
    <row r="67" spans="2:26" ht="14.25" customHeight="1" outlineLevel="1" x14ac:dyDescent="0.25">
      <c r="B67" s="231" t="s">
        <v>311</v>
      </c>
      <c r="C67" s="232"/>
      <c r="D67" s="232"/>
      <c r="E67" s="232"/>
      <c r="F67" s="231"/>
      <c r="G67" s="232">
        <f>SUM('Cons TrioMobil | Monthly'!O69:Q69)</f>
        <v>0</v>
      </c>
      <c r="H67" s="232">
        <f>SUM('Cons TrioMobil | Monthly'!R69:T69)</f>
        <v>0</v>
      </c>
      <c r="I67" s="232">
        <f>SUM('Cons TrioMobil | Monthly'!U69:W69)</f>
        <v>0</v>
      </c>
      <c r="J67" s="231">
        <f>SUM('Cons TrioMobil | Monthly'!X69:Z69)</f>
        <v>0</v>
      </c>
      <c r="K67" s="232">
        <f>SUM('Cons TrioMobil | Monthly'!AA69:AC69)</f>
        <v>0</v>
      </c>
      <c r="L67" s="232">
        <f>SUM('Cons TrioMobil | Monthly'!AD69:AF69)</f>
        <v>0</v>
      </c>
      <c r="M67" s="232">
        <f>SUM('Cons TrioMobil | Monthly'!AG69:AI69)</f>
        <v>0</v>
      </c>
      <c r="N67" s="232">
        <f>SUM('Cons TrioMobil | Monthly'!AJ69:AL69)</f>
        <v>0</v>
      </c>
      <c r="O67" s="232">
        <f>SUM('Cons TrioMobil | Monthly'!AM69:AO69)</f>
        <v>0</v>
      </c>
      <c r="P67" s="232">
        <f>SUM('Cons TrioMobil | Monthly'!AP69:AR69)</f>
        <v>0</v>
      </c>
      <c r="Q67" s="232">
        <f>SUM('Cons TrioMobil | Monthly'!AS69:AU69)</f>
        <v>0</v>
      </c>
      <c r="R67" s="232">
        <f>SUM('Cons TrioMobil | Monthly'!AV69:AX69)</f>
        <v>0</v>
      </c>
      <c r="S67" s="232">
        <f>SUM('Cons TrioMobil | Monthly'!AY69:BA69)</f>
        <v>-25213.602941447793</v>
      </c>
      <c r="T67" s="232">
        <f>SUM('Cons TrioMobil | Monthly'!BB69:BD69)</f>
        <v>-20083.127766640035</v>
      </c>
      <c r="U67" s="232">
        <f>SUM('Cons TrioMobil | Monthly'!BE69:BG69)</f>
        <v>-36152.573537478005</v>
      </c>
      <c r="V67" s="232">
        <f>SUM('Cons TrioMobil | Monthly'!BH69:BJ69)</f>
        <v>-31172.531449856004</v>
      </c>
      <c r="W67" s="232">
        <f>SUM('Cons TrioMobil | Monthly'!BK69:BM69)</f>
        <v>-58327.849020992624</v>
      </c>
      <c r="X67" s="232">
        <f>SUM('Cons TrioMobil | Monthly'!BN69:BP69)</f>
        <v>-59591.116671890311</v>
      </c>
      <c r="Y67" s="232">
        <f>SUM('Cons TrioMobil | Monthly'!BQ69:BS69)</f>
        <v>-71473.2589281767</v>
      </c>
      <c r="Z67" s="232">
        <f>SUM('Cons TrioMobil | Monthly'!BT69:BW69)</f>
        <v>-83907.782799695677</v>
      </c>
    </row>
    <row r="68" spans="2:26" ht="14.25" customHeight="1" outlineLevel="1" x14ac:dyDescent="0.25">
      <c r="B68" s="231" t="s">
        <v>312</v>
      </c>
      <c r="C68" s="232"/>
      <c r="D68" s="232"/>
      <c r="E68" s="232"/>
      <c r="F68" s="231"/>
      <c r="G68" s="232">
        <f>SUM('Cons TrioMobil | Monthly'!O70:Q70)</f>
        <v>-10.263759848634605</v>
      </c>
      <c r="H68" s="232">
        <f>SUM('Cons TrioMobil | Monthly'!R70:T70)</f>
        <v>-1999.9284351544036</v>
      </c>
      <c r="I68" s="232">
        <f>SUM('Cons TrioMobil | Monthly'!U70:W70)</f>
        <v>-341.67914305717272</v>
      </c>
      <c r="J68" s="231">
        <f>SUM('Cons TrioMobil | Monthly'!X70:Z70)</f>
        <v>-3867.2291442274513</v>
      </c>
      <c r="K68" s="232">
        <f>SUM('Cons TrioMobil | Monthly'!AA70:AC70)</f>
        <v>-3498.2366044233368</v>
      </c>
      <c r="L68" s="232">
        <f>SUM('Cons TrioMobil | Monthly'!AD70:AF70)</f>
        <v>-2140.9652363981472</v>
      </c>
      <c r="M68" s="232">
        <f>SUM('Cons TrioMobil | Monthly'!AG70:AI70)</f>
        <v>-779.16942893227645</v>
      </c>
      <c r="N68" s="232">
        <f>SUM('Cons TrioMobil | Monthly'!AJ70:AL70)</f>
        <v>-7421.1512277248876</v>
      </c>
      <c r="O68" s="232">
        <f>SUM('Cons TrioMobil | Monthly'!AM70:AO70)</f>
        <v>-1811.634967338663</v>
      </c>
      <c r="P68" s="232">
        <f>SUM('Cons TrioMobil | Monthly'!AP70:AR70)</f>
        <v>-5141.3624419629714</v>
      </c>
      <c r="Q68" s="232">
        <f>SUM('Cons TrioMobil | Monthly'!AS70:AU70)</f>
        <v>-1836.3633984234189</v>
      </c>
      <c r="R68" s="232">
        <f>SUM('Cons TrioMobil | Monthly'!AV70:AX70)</f>
        <v>-12561.858910063089</v>
      </c>
      <c r="S68" s="232">
        <f>SUM('Cons TrioMobil | Monthly'!AY70:BA70)</f>
        <v>-242.8777017149244</v>
      </c>
      <c r="T68" s="232">
        <f>SUM('Cons TrioMobil | Monthly'!BB70:BD70)</f>
        <v>0</v>
      </c>
      <c r="U68" s="232">
        <f>SUM('Cons TrioMobil | Monthly'!BE70:BG70)</f>
        <v>-988.57457438008009</v>
      </c>
      <c r="V68" s="232">
        <f>SUM('Cons TrioMobil | Monthly'!BH70:BJ70)</f>
        <v>-24873.385770365912</v>
      </c>
      <c r="W68" s="232">
        <f>SUM('Cons TrioMobil | Monthly'!BK70:BM70)</f>
        <v>-3743.0587170955714</v>
      </c>
      <c r="X68" s="232">
        <f>SUM('Cons TrioMobil | Monthly'!BN70:BP70)</f>
        <v>-13670.355082477423</v>
      </c>
      <c r="Y68" s="232">
        <f>SUM('Cons TrioMobil | Monthly'!BQ70:BS70)</f>
        <v>-5500.6921133755104</v>
      </c>
      <c r="Z68" s="232">
        <f>SUM('Cons TrioMobil | Monthly'!BT70:BW70)</f>
        <v>-7217.3535236049256</v>
      </c>
    </row>
    <row r="69" spans="2:26" ht="14.25" customHeight="1" outlineLevel="1" x14ac:dyDescent="0.25">
      <c r="B69" s="231" t="s">
        <v>313</v>
      </c>
      <c r="C69" s="232">
        <f>SUM('Cons TrioMobil | Monthly'!C71:E71)</f>
        <v>0</v>
      </c>
      <c r="D69" s="232">
        <f>SUM('Cons TrioMobil | Monthly'!F71:H71)</f>
        <v>0</v>
      </c>
      <c r="E69" s="232">
        <f>SUM('Cons TrioMobil | Monthly'!I71:K71)</f>
        <v>0</v>
      </c>
      <c r="F69" s="231">
        <f>SUM('Cons TrioMobil | Monthly'!L71:N71)</f>
        <v>0</v>
      </c>
      <c r="G69" s="232">
        <f>SUM('Cons TrioMobil | Monthly'!O71:Q71)</f>
        <v>0</v>
      </c>
      <c r="H69" s="232">
        <f>SUM('Cons TrioMobil | Monthly'!R71:T71)</f>
        <v>0</v>
      </c>
      <c r="I69" s="232">
        <f>SUM('Cons TrioMobil | Monthly'!U71:W71)</f>
        <v>0</v>
      </c>
      <c r="J69" s="231">
        <f>SUM('Cons TrioMobil | Monthly'!X71:Z71)</f>
        <v>0</v>
      </c>
      <c r="K69" s="232">
        <f>SUM('Cons TrioMobil | Monthly'!AA71:AC71)</f>
        <v>0</v>
      </c>
      <c r="L69" s="232">
        <f>SUM('Cons TrioMobil | Monthly'!AD71:AF71)</f>
        <v>0</v>
      </c>
      <c r="M69" s="232">
        <f>SUM('Cons TrioMobil | Monthly'!AG71:AI71)</f>
        <v>0</v>
      </c>
      <c r="N69" s="232">
        <f>SUM('Cons TrioMobil | Monthly'!AJ71:AL71)</f>
        <v>0</v>
      </c>
      <c r="O69" s="232">
        <f>SUM('Cons TrioMobil | Monthly'!AM71:AO71)</f>
        <v>-1198.6399999999999</v>
      </c>
      <c r="P69" s="232">
        <f>SUM('Cons TrioMobil | Monthly'!AP71:AR71)</f>
        <v>-336.06</v>
      </c>
      <c r="Q69" s="232">
        <f>SUM('Cons TrioMobil | Monthly'!AS71:AU71)</f>
        <v>-2723.97</v>
      </c>
      <c r="R69" s="232">
        <f>SUM('Cons TrioMobil | Monthly'!AV71:AX71)</f>
        <v>-3378.2509526362696</v>
      </c>
      <c r="S69" s="232">
        <f>SUM('Cons TrioMobil | Monthly'!AY71:BA71)</f>
        <v>-3291.6044769744158</v>
      </c>
      <c r="T69" s="232">
        <f>SUM('Cons TrioMobil | Monthly'!BB71:BD71)</f>
        <v>-3726.4102419428154</v>
      </c>
      <c r="U69" s="232">
        <f>SUM('Cons TrioMobil | Monthly'!BE71:BG71)</f>
        <v>-9993.6859287145908</v>
      </c>
      <c r="V69" s="232">
        <f>SUM('Cons TrioMobil | Monthly'!BH71:BJ71)</f>
        <v>-12628.971670669271</v>
      </c>
      <c r="W69" s="232">
        <f>SUM('Cons TrioMobil | Monthly'!BK71:BM71)</f>
        <v>-5453.2438564692466</v>
      </c>
      <c r="X69" s="232">
        <f>SUM('Cons TrioMobil | Monthly'!BN71:BP71)</f>
        <v>-6034.6847435273376</v>
      </c>
      <c r="Y69" s="232">
        <f>SUM('Cons TrioMobil | Monthly'!BQ71:BS71)</f>
        <v>-13479.330003806914</v>
      </c>
      <c r="Z69" s="232">
        <f>SUM('Cons TrioMobil | Monthly'!BT71:BW71)</f>
        <v>-11152.619102151526</v>
      </c>
    </row>
    <row r="70" spans="2:26" ht="14.25" customHeight="1" x14ac:dyDescent="0.25">
      <c r="B70" s="229" t="s">
        <v>314</v>
      </c>
      <c r="C70" s="230">
        <f t="shared" ref="C70:F70" si="18">SUM(C71)</f>
        <v>0</v>
      </c>
      <c r="D70" s="230">
        <f t="shared" si="18"/>
        <v>0</v>
      </c>
      <c r="E70" s="230">
        <f t="shared" si="18"/>
        <v>0</v>
      </c>
      <c r="F70" s="230">
        <f t="shared" si="18"/>
        <v>0</v>
      </c>
      <c r="G70" s="230">
        <f>+SUM(G71:G76)</f>
        <v>-4451.7715120788152</v>
      </c>
      <c r="H70" s="230">
        <f t="shared" ref="H70:V70" si="19">+SUM(H71:H76)</f>
        <v>-2876.7148996033584</v>
      </c>
      <c r="I70" s="230">
        <f t="shared" si="19"/>
        <v>-3540.0546099207822</v>
      </c>
      <c r="J70" s="230">
        <f t="shared" si="19"/>
        <v>-7821.9618768376658</v>
      </c>
      <c r="K70" s="230">
        <f t="shared" si="19"/>
        <v>-5798.3694427333849</v>
      </c>
      <c r="L70" s="230">
        <f t="shared" si="19"/>
        <v>-6532.5205226755479</v>
      </c>
      <c r="M70" s="230">
        <f t="shared" si="19"/>
        <v>-6588.2203166489944</v>
      </c>
      <c r="N70" s="230">
        <f t="shared" si="19"/>
        <v>-14741.165205674895</v>
      </c>
      <c r="O70" s="230">
        <f t="shared" si="19"/>
        <v>-17394.007988551573</v>
      </c>
      <c r="P70" s="230">
        <f t="shared" si="19"/>
        <v>-12349.036677800235</v>
      </c>
      <c r="Q70" s="230">
        <f t="shared" si="19"/>
        <v>-10647.802495406308</v>
      </c>
      <c r="R70" s="230">
        <f t="shared" si="19"/>
        <v>-14354.151266121848</v>
      </c>
      <c r="S70" s="230">
        <f t="shared" si="19"/>
        <v>-10809.232724741703</v>
      </c>
      <c r="T70" s="230">
        <f t="shared" si="19"/>
        <v>-15365.857901613446</v>
      </c>
      <c r="U70" s="230">
        <f t="shared" si="19"/>
        <v>-12701.56786884386</v>
      </c>
      <c r="V70" s="230">
        <f t="shared" si="19"/>
        <v>-26859.270729873053</v>
      </c>
      <c r="W70" s="230">
        <f t="shared" ref="W70:Z70" si="20">+SUM(W71:W76)</f>
        <v>-27027.887985928755</v>
      </c>
      <c r="X70" s="230">
        <f t="shared" si="20"/>
        <v>-26861.651472269499</v>
      </c>
      <c r="Y70" s="230">
        <f t="shared" si="20"/>
        <v>-29572.380100096103</v>
      </c>
      <c r="Z70" s="230">
        <f t="shared" si="20"/>
        <v>-30228.399394878008</v>
      </c>
    </row>
    <row r="71" spans="2:26" ht="12" outlineLevel="1" x14ac:dyDescent="0.25">
      <c r="B71" s="231" t="s">
        <v>315</v>
      </c>
      <c r="C71" s="232">
        <f>SUM('Cons TrioMobil | Monthly'!C73:E73)</f>
        <v>0</v>
      </c>
      <c r="D71" s="232">
        <f>SUM('Cons TrioMobil | Monthly'!F73:H73)</f>
        <v>0</v>
      </c>
      <c r="E71" s="232">
        <f>SUM('Cons TrioMobil | Monthly'!I73:K73)</f>
        <v>0</v>
      </c>
      <c r="F71" s="231">
        <f>SUM('Cons TrioMobil | Monthly'!L73:N73)</f>
        <v>0</v>
      </c>
      <c r="G71" s="232">
        <f>SUM('Cons TrioMobil | Monthly'!O73:Q73)</f>
        <v>-646.13858917146172</v>
      </c>
      <c r="H71" s="232">
        <f>SUM('Cons TrioMobil | Monthly'!R73:T73)</f>
        <v>-481.36116077039071</v>
      </c>
      <c r="I71" s="232">
        <f>SUM('Cons TrioMobil | Monthly'!U73:W73)</f>
        <v>-581.69343554479246</v>
      </c>
      <c r="J71" s="231">
        <f>SUM('Cons TrioMobil | Monthly'!X73:Z73)</f>
        <v>-483.33488549038793</v>
      </c>
      <c r="K71" s="232">
        <f>SUM('Cons TrioMobil | Monthly'!AA73:AC73)</f>
        <v>-425.25636554985459</v>
      </c>
      <c r="L71" s="232">
        <f>SUM('Cons TrioMobil | Monthly'!AD73:AF73)</f>
        <v>-539.46787751543729</v>
      </c>
      <c r="M71" s="232">
        <f>SUM('Cons TrioMobil | Monthly'!AG73:AI73)</f>
        <v>-459.72419636492828</v>
      </c>
      <c r="N71" s="232">
        <f>SUM('Cons TrioMobil | Monthly'!AJ73:AL73)</f>
        <v>-318.43924283613785</v>
      </c>
      <c r="O71" s="232">
        <f>SUM('Cons TrioMobil | Monthly'!AM73:AO73)</f>
        <v>-653.27949961796594</v>
      </c>
      <c r="P71" s="232">
        <f>SUM('Cons TrioMobil | Monthly'!AP73:AR73)</f>
        <v>-652.84404591166833</v>
      </c>
      <c r="Q71" s="232">
        <f>SUM('Cons TrioMobil | Monthly'!AS73:AU73)</f>
        <v>-411.36546758888852</v>
      </c>
      <c r="R71" s="232">
        <f>SUM('Cons TrioMobil | Monthly'!AV73:AX73)</f>
        <v>-487.69929969665054</v>
      </c>
      <c r="S71" s="232">
        <f>SUM('Cons TrioMobil | Monthly'!AY73:BA73)</f>
        <v>-786.11180921454593</v>
      </c>
      <c r="T71" s="232">
        <f>SUM('Cons TrioMobil | Monthly'!BB73:BD73)</f>
        <v>-402.27960336420892</v>
      </c>
      <c r="U71" s="232">
        <f>SUM('Cons TrioMobil | Monthly'!BE73:BG73)</f>
        <v>-746.36936076230131</v>
      </c>
      <c r="V71" s="232">
        <f>SUM('Cons TrioMobil | Monthly'!BH73:BJ73)</f>
        <v>-1031.4023814976017</v>
      </c>
      <c r="W71" s="232">
        <f>SUM('Cons TrioMobil | Monthly'!BK73:BM73)</f>
        <v>-886.46230394168958</v>
      </c>
      <c r="X71" s="232">
        <f>SUM('Cons TrioMobil | Monthly'!BN73:BP73)</f>
        <v>-533.07086512131127</v>
      </c>
      <c r="Y71" s="232">
        <f>SUM('Cons TrioMobil | Monthly'!BQ73:BS73)</f>
        <v>-1291.5044181173196</v>
      </c>
      <c r="Z71" s="232">
        <f>SUM('Cons TrioMobil | Monthly'!BT73:BW73)</f>
        <v>-814.48834395542849</v>
      </c>
    </row>
    <row r="72" spans="2:26" ht="12" outlineLevel="1" x14ac:dyDescent="0.25">
      <c r="B72" s="231" t="s">
        <v>316</v>
      </c>
      <c r="C72" s="232"/>
      <c r="D72" s="232"/>
      <c r="E72" s="232"/>
      <c r="F72" s="231"/>
      <c r="G72" s="232">
        <f>SUM('Cons TrioMobil | Monthly'!O74:Q74)</f>
        <v>0</v>
      </c>
      <c r="H72" s="232">
        <f>SUM('Cons TrioMobil | Monthly'!R74:T74)</f>
        <v>0</v>
      </c>
      <c r="I72" s="232">
        <f>SUM('Cons TrioMobil | Monthly'!U74:W74)</f>
        <v>0</v>
      </c>
      <c r="J72" s="231">
        <f>SUM('Cons TrioMobil | Monthly'!X74:Z74)</f>
        <v>0</v>
      </c>
      <c r="K72" s="232">
        <f>SUM('Cons TrioMobil | Monthly'!AA74:AC74)</f>
        <v>0</v>
      </c>
      <c r="L72" s="232">
        <f>SUM('Cons TrioMobil | Monthly'!AD74:AF74)</f>
        <v>-1273.399568269879</v>
      </c>
      <c r="M72" s="232">
        <f>SUM('Cons TrioMobil | Monthly'!AG74:AI74)</f>
        <v>-1050.5811026724157</v>
      </c>
      <c r="N72" s="232">
        <f>SUM('Cons TrioMobil | Monthly'!AJ74:AL74)</f>
        <v>-1465.5209941063154</v>
      </c>
      <c r="O72" s="232">
        <f>SUM('Cons TrioMobil | Monthly'!AM74:AO74)</f>
        <v>-1622.3499983171323</v>
      </c>
      <c r="P72" s="232">
        <f>SUM('Cons TrioMobil | Monthly'!AP74:AR74)</f>
        <v>-2348.5372641230238</v>
      </c>
      <c r="Q72" s="232">
        <f>SUM('Cons TrioMobil | Monthly'!AS74:AU74)</f>
        <v>-866.18142178461392</v>
      </c>
      <c r="R72" s="232">
        <f>SUM('Cons TrioMobil | Monthly'!AV74:AX74)</f>
        <v>-1968.3093101877841</v>
      </c>
      <c r="S72" s="232">
        <f>SUM('Cons TrioMobil | Monthly'!AY74:BA74)</f>
        <v>-114.07302629220295</v>
      </c>
      <c r="T72" s="232">
        <f>SUM('Cons TrioMobil | Monthly'!BB74:BD74)</f>
        <v>-302.64934335767623</v>
      </c>
      <c r="U72" s="232">
        <f>SUM('Cons TrioMobil | Monthly'!BE74:BG74)</f>
        <v>-274.0760591517041</v>
      </c>
      <c r="V72" s="232">
        <f>SUM('Cons TrioMobil | Monthly'!BH74:BJ74)</f>
        <v>-1931.543172900338</v>
      </c>
      <c r="W72" s="232">
        <f>SUM('Cons TrioMobil | Monthly'!BK74:BM74)</f>
        <v>-134.0679315152781</v>
      </c>
      <c r="X72" s="232">
        <f>SUM('Cons TrioMobil | Monthly'!BN74:BP74)</f>
        <v>-650.19307422038651</v>
      </c>
      <c r="Y72" s="232">
        <f>SUM('Cons TrioMobil | Monthly'!BQ74:BS74)</f>
        <v>-841.85176412128408</v>
      </c>
      <c r="Z72" s="232">
        <f>SUM('Cons TrioMobil | Monthly'!BT74:BW74)</f>
        <v>-297.99722028192923</v>
      </c>
    </row>
    <row r="73" spans="2:26" ht="12" outlineLevel="1" x14ac:dyDescent="0.25">
      <c r="B73" s="231" t="s">
        <v>317</v>
      </c>
      <c r="C73" s="232"/>
      <c r="D73" s="232"/>
      <c r="E73" s="232"/>
      <c r="F73" s="231"/>
      <c r="G73" s="232">
        <f>SUM('Cons TrioMobil | Monthly'!O75:Q75)</f>
        <v>-1231.3452392303584</v>
      </c>
      <c r="H73" s="232">
        <f>SUM('Cons TrioMobil | Monthly'!R75:T75)</f>
        <v>-512.71747724111685</v>
      </c>
      <c r="I73" s="232">
        <f>SUM('Cons TrioMobil | Monthly'!U75:W75)</f>
        <v>-334.36392986426551</v>
      </c>
      <c r="J73" s="231">
        <f>SUM('Cons TrioMobil | Monthly'!X75:Z75)</f>
        <v>-795.97863662457996</v>
      </c>
      <c r="K73" s="232">
        <f>SUM('Cons TrioMobil | Monthly'!AA75:AC75)</f>
        <v>-372.24028075036631</v>
      </c>
      <c r="L73" s="232">
        <f>SUM('Cons TrioMobil | Monthly'!AD75:AF75)</f>
        <v>-863.12183510920863</v>
      </c>
      <c r="M73" s="232">
        <f>SUM('Cons TrioMobil | Monthly'!AG75:AI75)</f>
        <v>-522.84310195146907</v>
      </c>
      <c r="N73" s="232">
        <f>SUM('Cons TrioMobil | Monthly'!AJ75:AL75)</f>
        <v>-1154.6204503878712</v>
      </c>
      <c r="O73" s="232">
        <f>SUM('Cons TrioMobil | Monthly'!AM75:AO75)</f>
        <v>-4020.5139179110015</v>
      </c>
      <c r="P73" s="232">
        <f>SUM('Cons TrioMobil | Monthly'!AP75:AR75)</f>
        <v>-4552.5348348635544</v>
      </c>
      <c r="Q73" s="232">
        <f>SUM('Cons TrioMobil | Monthly'!AS75:AU75)</f>
        <v>-475.42580378561809</v>
      </c>
      <c r="R73" s="232">
        <f>SUM('Cons TrioMobil | Monthly'!AV75:AX75)</f>
        <v>-3448.4307426301139</v>
      </c>
      <c r="S73" s="232">
        <f>SUM('Cons TrioMobil | Monthly'!AY75:BA75)</f>
        <v>-4459.5135558212714</v>
      </c>
      <c r="T73" s="232">
        <f>SUM('Cons TrioMobil | Monthly'!BB75:BD75)</f>
        <v>-6420.5895749842712</v>
      </c>
      <c r="U73" s="232">
        <f>SUM('Cons TrioMobil | Monthly'!BE75:BG75)</f>
        <v>-5179.3979806997204</v>
      </c>
      <c r="V73" s="232">
        <f>SUM('Cons TrioMobil | Monthly'!BH75:BJ75)</f>
        <v>-14902.927193979818</v>
      </c>
      <c r="W73" s="232">
        <f>SUM('Cons TrioMobil | Monthly'!BK75:BM75)</f>
        <v>-20666.794356674185</v>
      </c>
      <c r="X73" s="232">
        <f>SUM('Cons TrioMobil | Monthly'!BN75:BP75)</f>
        <v>-13270.34430486909</v>
      </c>
      <c r="Y73" s="232">
        <f>SUM('Cons TrioMobil | Monthly'!BQ75:BS75)</f>
        <v>-16272.378918746819</v>
      </c>
      <c r="Z73" s="232">
        <f>SUM('Cons TrioMobil | Monthly'!BT75:BW75)</f>
        <v>-20614.189743268358</v>
      </c>
    </row>
    <row r="74" spans="2:26" ht="12" outlineLevel="1" x14ac:dyDescent="0.25">
      <c r="B74" s="231" t="s">
        <v>318</v>
      </c>
      <c r="C74" s="232"/>
      <c r="D74" s="232"/>
      <c r="E74" s="232"/>
      <c r="F74" s="231"/>
      <c r="G74" s="232">
        <f>SUM('Cons TrioMobil | Monthly'!O76:Q76)</f>
        <v>-40.601992204417499</v>
      </c>
      <c r="H74" s="232">
        <f>SUM('Cons TrioMobil | Monthly'!R76:T76)</f>
        <v>0</v>
      </c>
      <c r="I74" s="232">
        <f>SUM('Cons TrioMobil | Monthly'!U76:W76)</f>
        <v>0</v>
      </c>
      <c r="J74" s="231">
        <f>SUM('Cons TrioMobil | Monthly'!X76:Z76)</f>
        <v>-3325.5050110510251</v>
      </c>
      <c r="K74" s="232">
        <f>SUM('Cons TrioMobil | Monthly'!AA76:AC76)</f>
        <v>-1007.4252989695847</v>
      </c>
      <c r="L74" s="232">
        <f>SUM('Cons TrioMobil | Monthly'!AD76:AF76)</f>
        <v>-121.34748827042377</v>
      </c>
      <c r="M74" s="232">
        <f>SUM('Cons TrioMobil | Monthly'!AG76:AI76)</f>
        <v>-1346.6304184075366</v>
      </c>
      <c r="N74" s="232">
        <f>SUM('Cons TrioMobil | Monthly'!AJ76:AL76)</f>
        <v>-1080.6323898086719</v>
      </c>
      <c r="O74" s="232">
        <f>SUM('Cons TrioMobil | Monthly'!AM76:AO76)</f>
        <v>-2662.2123481564254</v>
      </c>
      <c r="P74" s="232">
        <f>SUM('Cons TrioMobil | Monthly'!AP76:AR76)</f>
        <v>-1460.9420849757062</v>
      </c>
      <c r="Q74" s="232">
        <f>SUM('Cons TrioMobil | Monthly'!AS76:AU76)</f>
        <v>-2703.520927176789</v>
      </c>
      <c r="R74" s="232">
        <f>SUM('Cons TrioMobil | Monthly'!AV76:AX76)</f>
        <v>-2790.6350260640365</v>
      </c>
      <c r="S74" s="232">
        <f>SUM('Cons TrioMobil | Monthly'!AY76:BA76)</f>
        <v>-2881.5411614313089</v>
      </c>
      <c r="T74" s="232">
        <f>SUM('Cons TrioMobil | Monthly'!BB76:BD76)</f>
        <v>-3261.3313198560772</v>
      </c>
      <c r="U74" s="232">
        <f>SUM('Cons TrioMobil | Monthly'!BE76:BG76)</f>
        <v>-4062.1823434696867</v>
      </c>
      <c r="V74" s="232">
        <f>SUM('Cons TrioMobil | Monthly'!BH76:BJ76)</f>
        <v>-4006.456492922463</v>
      </c>
      <c r="W74" s="232">
        <f>SUM('Cons TrioMobil | Monthly'!BK76:BM76)</f>
        <v>-4841.4288177466497</v>
      </c>
      <c r="X74" s="232">
        <f>SUM('Cons TrioMobil | Monthly'!BN76:BP76)</f>
        <v>-11637.659733198865</v>
      </c>
      <c r="Y74" s="232">
        <f>SUM('Cons TrioMobil | Monthly'!BQ76:BS76)</f>
        <v>-11027.007108566151</v>
      </c>
      <c r="Z74" s="232">
        <f>SUM('Cons TrioMobil | Monthly'!BT76:BW76)</f>
        <v>-7677.2602070943121</v>
      </c>
    </row>
    <row r="75" spans="2:26" ht="12" outlineLevel="1" x14ac:dyDescent="0.25">
      <c r="B75" s="231" t="s">
        <v>319</v>
      </c>
      <c r="C75" s="232"/>
      <c r="D75" s="232"/>
      <c r="E75" s="232"/>
      <c r="F75" s="231"/>
      <c r="G75" s="232">
        <f>SUM('Cons TrioMobil | Monthly'!O77:Q77)</f>
        <v>-1387.3214472951822</v>
      </c>
      <c r="H75" s="232">
        <f>SUM('Cons TrioMobil | Monthly'!R77:T77)</f>
        <v>-841.60060733346506</v>
      </c>
      <c r="I75" s="232">
        <f>SUM('Cons TrioMobil | Monthly'!U77:W77)</f>
        <v>-905.60685202784634</v>
      </c>
      <c r="J75" s="231">
        <f>SUM('Cons TrioMobil | Monthly'!X77:Z77)</f>
        <v>-1030.9144390324348</v>
      </c>
      <c r="K75" s="232">
        <f>SUM('Cons TrioMobil | Monthly'!AA77:AC77)</f>
        <v>-2010.6073125315138</v>
      </c>
      <c r="L75" s="232">
        <f>SUM('Cons TrioMobil | Monthly'!AD77:AF77)</f>
        <v>-1838.7800978117145</v>
      </c>
      <c r="M75" s="232">
        <f>SUM('Cons TrioMobil | Monthly'!AG77:AI77)</f>
        <v>-847.07016715667055</v>
      </c>
      <c r="N75" s="232">
        <f>SUM('Cons TrioMobil | Monthly'!AJ77:AL77)</f>
        <v>-3407.7404023478598</v>
      </c>
      <c r="O75" s="232">
        <f>SUM('Cons TrioMobil | Monthly'!AM77:AO77)</f>
        <v>-4825.9775649337207</v>
      </c>
      <c r="P75" s="232">
        <f>SUM('Cons TrioMobil | Monthly'!AP77:AR77)</f>
        <v>-711.85690829981843</v>
      </c>
      <c r="Q75" s="232">
        <f>SUM('Cons TrioMobil | Monthly'!AS77:AU77)</f>
        <v>-207.87075875097767</v>
      </c>
      <c r="R75" s="232">
        <f>SUM('Cons TrioMobil | Monthly'!AV77:AX77)</f>
        <v>-2721.6789845486837</v>
      </c>
      <c r="S75" s="232">
        <f>SUM('Cons TrioMobil | Monthly'!AY77:BA77)</f>
        <v>-1068.2535256671761</v>
      </c>
      <c r="T75" s="232">
        <f>SUM('Cons TrioMobil | Monthly'!BB77:BD77)</f>
        <v>-3699.4169386517237</v>
      </c>
      <c r="U75" s="232">
        <f>SUM('Cons TrioMobil | Monthly'!BE77:BG77)</f>
        <v>-294.75605282765935</v>
      </c>
      <c r="V75" s="232">
        <f>SUM('Cons TrioMobil | Monthly'!BH77:BJ77)</f>
        <v>-2228.594380701029</v>
      </c>
      <c r="W75" s="232">
        <f>SUM('Cons TrioMobil | Monthly'!BK77:BM77)</f>
        <v>-372.41662634984795</v>
      </c>
      <c r="X75" s="232">
        <f>SUM('Cons TrioMobil | Monthly'!BN77:BP77)</f>
        <v>-706.69516194038601</v>
      </c>
      <c r="Y75" s="232">
        <f>SUM('Cons TrioMobil | Monthly'!BQ77:BS77)</f>
        <v>-139.63789054452604</v>
      </c>
      <c r="Z75" s="232">
        <f>SUM('Cons TrioMobil | Monthly'!BT77:BW77)</f>
        <v>-824.46388027797843</v>
      </c>
    </row>
    <row r="76" spans="2:26" ht="12" outlineLevel="1" x14ac:dyDescent="0.25">
      <c r="B76" s="231" t="s">
        <v>320</v>
      </c>
      <c r="C76" s="232"/>
      <c r="D76" s="232"/>
      <c r="E76" s="232"/>
      <c r="F76" s="231"/>
      <c r="G76" s="232">
        <f>SUM('Cons TrioMobil | Monthly'!O78:Q78)</f>
        <v>-1146.3642441773954</v>
      </c>
      <c r="H76" s="232">
        <f>SUM('Cons TrioMobil | Monthly'!R78:T78)</f>
        <v>-1041.0356542583861</v>
      </c>
      <c r="I76" s="232">
        <f>SUM('Cons TrioMobil | Monthly'!U78:W78)</f>
        <v>-1718.3903924838778</v>
      </c>
      <c r="J76" s="231">
        <f>SUM('Cons TrioMobil | Monthly'!X78:Z78)</f>
        <v>-2186.228904639238</v>
      </c>
      <c r="K76" s="232">
        <f>SUM('Cons TrioMobil | Monthly'!AA78:AC78)</f>
        <v>-1982.8401849320658</v>
      </c>
      <c r="L76" s="232">
        <f>SUM('Cons TrioMobil | Monthly'!AD78:AF78)</f>
        <v>-1896.4036556988851</v>
      </c>
      <c r="M76" s="232">
        <f>SUM('Cons TrioMobil | Monthly'!AG78:AI78)</f>
        <v>-2361.3713300959744</v>
      </c>
      <c r="N76" s="232">
        <f>SUM('Cons TrioMobil | Monthly'!AJ78:AL78)</f>
        <v>-7314.2117261880394</v>
      </c>
      <c r="O76" s="232">
        <f>SUM('Cons TrioMobil | Monthly'!AM78:AO78)</f>
        <v>-3609.674659615328</v>
      </c>
      <c r="P76" s="232">
        <f>SUM('Cons TrioMobil | Monthly'!AP78:AR78)</f>
        <v>-2622.3215396264636</v>
      </c>
      <c r="Q76" s="232">
        <f>SUM('Cons TrioMobil | Monthly'!AS78:AU78)</f>
        <v>-5983.4381163194212</v>
      </c>
      <c r="R76" s="232">
        <f>SUM('Cons TrioMobil | Monthly'!AV78:AX78)</f>
        <v>-2937.3979029945795</v>
      </c>
      <c r="S76" s="232">
        <f>SUM('Cons TrioMobil | Monthly'!AY78:BA78)</f>
        <v>-1499.7396463151974</v>
      </c>
      <c r="T76" s="232">
        <f>SUM('Cons TrioMobil | Monthly'!BB78:BD78)</f>
        <v>-1279.5911213994882</v>
      </c>
      <c r="U76" s="232">
        <f>SUM('Cons TrioMobil | Monthly'!BE78:BG78)</f>
        <v>-2144.7860719327891</v>
      </c>
      <c r="V76" s="232">
        <f>SUM('Cons TrioMobil | Monthly'!BH78:BJ78)</f>
        <v>-2758.3471078718026</v>
      </c>
      <c r="W76" s="232">
        <f>SUM('Cons TrioMobil | Monthly'!BK78:BM78)</f>
        <v>-126.71794970110184</v>
      </c>
      <c r="X76" s="232">
        <f>SUM('Cons TrioMobil | Monthly'!BN78:BP78)</f>
        <v>-63.688332919460308</v>
      </c>
      <c r="Y76" s="232">
        <f>SUM('Cons TrioMobil | Monthly'!BQ78:BS78)</f>
        <v>0</v>
      </c>
      <c r="Z76" s="232">
        <f>SUM('Cons TrioMobil | Monthly'!BT78:BW78)</f>
        <v>0</v>
      </c>
    </row>
    <row r="77" spans="2:26" ht="12" x14ac:dyDescent="0.25">
      <c r="B77" s="229" t="s">
        <v>321</v>
      </c>
      <c r="C77" s="230">
        <f t="shared" ref="C77:V77" si="21">SUM(C78:C80)</f>
        <v>0</v>
      </c>
      <c r="D77" s="230">
        <f t="shared" si="21"/>
        <v>0</v>
      </c>
      <c r="E77" s="230">
        <f t="shared" si="21"/>
        <v>0</v>
      </c>
      <c r="F77" s="230">
        <f t="shared" si="21"/>
        <v>0</v>
      </c>
      <c r="G77" s="230">
        <f t="shared" si="21"/>
        <v>-187247.95038245348</v>
      </c>
      <c r="H77" s="230">
        <f t="shared" si="21"/>
        <v>-177081.45510512049</v>
      </c>
      <c r="I77" s="230">
        <f t="shared" si="21"/>
        <v>-174607.49731832984</v>
      </c>
      <c r="J77" s="230">
        <f t="shared" si="21"/>
        <v>-159048.20149168489</v>
      </c>
      <c r="K77" s="230">
        <f t="shared" si="21"/>
        <v>-181064.77224097771</v>
      </c>
      <c r="L77" s="230">
        <f t="shared" si="21"/>
        <v>-207057.01926565295</v>
      </c>
      <c r="M77" s="230">
        <f t="shared" si="21"/>
        <v>-234726.06083887586</v>
      </c>
      <c r="N77" s="230">
        <f t="shared" si="21"/>
        <v>-281552.19529470569</v>
      </c>
      <c r="O77" s="230">
        <f t="shared" si="21"/>
        <v>-377019.73576723697</v>
      </c>
      <c r="P77" s="230">
        <f t="shared" si="21"/>
        <v>-384055.09532325587</v>
      </c>
      <c r="Q77" s="230">
        <f t="shared" si="21"/>
        <v>-377962.58284111053</v>
      </c>
      <c r="R77" s="230">
        <f t="shared" si="21"/>
        <v>-421375.64145104738</v>
      </c>
      <c r="S77" s="230">
        <f t="shared" si="21"/>
        <v>-519684.47953171539</v>
      </c>
      <c r="T77" s="230">
        <f t="shared" si="21"/>
        <v>-503517.88460611517</v>
      </c>
      <c r="U77" s="230">
        <f t="shared" si="21"/>
        <v>-547258.72455834155</v>
      </c>
      <c r="V77" s="230">
        <f t="shared" si="21"/>
        <v>-605502.45975959906</v>
      </c>
      <c r="W77" s="230">
        <f t="shared" ref="W77:Z77" si="22">SUM(W78:W80)</f>
        <v>-682802.95671041531</v>
      </c>
      <c r="X77" s="230">
        <f t="shared" si="22"/>
        <v>-754470.47362223186</v>
      </c>
      <c r="Y77" s="230">
        <f t="shared" si="22"/>
        <v>-737284.81694764993</v>
      </c>
      <c r="Z77" s="230">
        <f t="shared" si="22"/>
        <v>-709966.78027228848</v>
      </c>
    </row>
    <row r="78" spans="2:26" ht="14.25" customHeight="1" outlineLevel="1" x14ac:dyDescent="0.25">
      <c r="B78" s="231" t="s">
        <v>322</v>
      </c>
      <c r="C78" s="232">
        <f>SUM('Cons TrioMobil | Monthly'!C80:E80)</f>
        <v>0</v>
      </c>
      <c r="D78" s="232">
        <f>SUM('Cons TrioMobil | Monthly'!F80:H80)</f>
        <v>0</v>
      </c>
      <c r="E78" s="232">
        <f>SUM('Cons TrioMobil | Monthly'!I80:K80)</f>
        <v>0</v>
      </c>
      <c r="F78" s="231">
        <f>SUM('Cons TrioMobil | Monthly'!L80:N80)</f>
        <v>0</v>
      </c>
      <c r="G78" s="232">
        <f>SUM('Cons TrioMobil | Monthly'!O80:Q80)</f>
        <v>-211398.95139331519</v>
      </c>
      <c r="H78" s="232">
        <f>SUM('Cons TrioMobil | Monthly'!R80:T80)</f>
        <v>-207726.92711026774</v>
      </c>
      <c r="I78" s="232">
        <f>SUM('Cons TrioMobil | Monthly'!U80:W80)</f>
        <v>-211395.98072354024</v>
      </c>
      <c r="J78" s="231">
        <f>SUM('Cons TrioMobil | Monthly'!X80:Z80)</f>
        <v>-194316.76599905622</v>
      </c>
      <c r="K78" s="232">
        <f>SUM('Cons TrioMobil | Monthly'!AA80:AC80)</f>
        <v>-194971.33348630078</v>
      </c>
      <c r="L78" s="232">
        <f>SUM('Cons TrioMobil | Monthly'!AD80:AF80)</f>
        <v>-249233.39263844857</v>
      </c>
      <c r="M78" s="232">
        <f>SUM('Cons TrioMobil | Monthly'!AG80:AI80)</f>
        <v>-287154.8708860483</v>
      </c>
      <c r="N78" s="232">
        <f>SUM('Cons TrioMobil | Monthly'!AJ80:AL80)</f>
        <v>-351847.88149787753</v>
      </c>
      <c r="O78" s="232">
        <f>SUM('Cons TrioMobil | Monthly'!AM80:AO80)</f>
        <v>-412037.69082380977</v>
      </c>
      <c r="P78" s="232">
        <f>SUM('Cons TrioMobil | Monthly'!AP80:AR80)</f>
        <v>-456597.51715263497</v>
      </c>
      <c r="Q78" s="232">
        <f>SUM('Cons TrioMobil | Monthly'!AS80:AU80)</f>
        <v>-464288.49487773073</v>
      </c>
      <c r="R78" s="232">
        <f>SUM('Cons TrioMobil | Monthly'!AV80:AX80)</f>
        <v>-528555.78347170993</v>
      </c>
      <c r="S78" s="232">
        <f>SUM('Cons TrioMobil | Monthly'!AY80:BA80)</f>
        <v>-594455.52563668182</v>
      </c>
      <c r="T78" s="232">
        <f>SUM('Cons TrioMobil | Monthly'!BB80:BD80)</f>
        <v>-609202.15083308145</v>
      </c>
      <c r="U78" s="232">
        <f>SUM('Cons TrioMobil | Monthly'!BE80:BG80)</f>
        <v>-674308.0293307947</v>
      </c>
      <c r="V78" s="232">
        <f>SUM('Cons TrioMobil | Monthly'!BH80:BJ80)</f>
        <v>-750746.60037002573</v>
      </c>
      <c r="W78" s="232">
        <f>SUM('Cons TrioMobil | Monthly'!BK80:BM80)</f>
        <v>-784339.75638058805</v>
      </c>
      <c r="X78" s="232">
        <f>SUM('Cons TrioMobil | Monthly'!BN80:BP80)</f>
        <v>-896736.04704575287</v>
      </c>
      <c r="Y78" s="232">
        <f>SUM('Cons TrioMobil | Monthly'!BQ80:BS80)</f>
        <v>-886371.87185196625</v>
      </c>
      <c r="Z78" s="232">
        <f>SUM('Cons TrioMobil | Monthly'!BT80:BW80)</f>
        <v>-860738.71832229174</v>
      </c>
    </row>
    <row r="79" spans="2:26" ht="14.25" customHeight="1" outlineLevel="1" x14ac:dyDescent="0.25">
      <c r="B79" s="231" t="s">
        <v>323</v>
      </c>
      <c r="C79" s="232">
        <f>SUM('Cons TrioMobil | Monthly'!C81:E81)</f>
        <v>0</v>
      </c>
      <c r="D79" s="232">
        <f>SUM('Cons TrioMobil | Monthly'!F81:H81)</f>
        <v>0</v>
      </c>
      <c r="E79" s="232">
        <f>SUM('Cons TrioMobil | Monthly'!I81:K81)</f>
        <v>0</v>
      </c>
      <c r="F79" s="231">
        <f>SUM('Cons TrioMobil | Monthly'!L81:N81)</f>
        <v>0</v>
      </c>
      <c r="G79" s="232">
        <f>SUM('Cons TrioMobil | Monthly'!O81:Q81)</f>
        <v>-3304.8693938033721</v>
      </c>
      <c r="H79" s="232">
        <f>SUM('Cons TrioMobil | Monthly'!R81:T81)</f>
        <v>-3195.745395718372</v>
      </c>
      <c r="I79" s="232">
        <f>SUM('Cons TrioMobil | Monthly'!U81:W81)</f>
        <v>-1576.8110057234635</v>
      </c>
      <c r="J79" s="231">
        <f>SUM('Cons TrioMobil | Monthly'!X81:Z81)</f>
        <v>-1116.2175610244631</v>
      </c>
      <c r="K79" s="232">
        <f>SUM('Cons TrioMobil | Monthly'!AA81:AC81)</f>
        <v>-10199.046106871945</v>
      </c>
      <c r="L79" s="232">
        <f>SUM('Cons TrioMobil | Monthly'!AD81:AF81)</f>
        <v>-1059.7149366820324</v>
      </c>
      <c r="M79" s="232">
        <f>SUM('Cons TrioMobil | Monthly'!AG81:AI81)</f>
        <v>-2388.7037904973931</v>
      </c>
      <c r="N79" s="232">
        <f>SUM('Cons TrioMobil | Monthly'!AJ81:AL81)</f>
        <v>-3299.4464492576453</v>
      </c>
      <c r="O79" s="232">
        <f>SUM('Cons TrioMobil | Monthly'!AM81:AO81)</f>
        <v>-19877.296851698571</v>
      </c>
      <c r="P79" s="232">
        <f>SUM('Cons TrioMobil | Monthly'!AP81:AR81)</f>
        <v>-6730.0689627884494</v>
      </c>
      <c r="Q79" s="232">
        <f>SUM('Cons TrioMobil | Monthly'!AS81:AU81)</f>
        <v>-977.86835272388703</v>
      </c>
      <c r="R79" s="232">
        <f>SUM('Cons TrioMobil | Monthly'!AV81:AX81)</f>
        <v>-919.64107315525121</v>
      </c>
      <c r="S79" s="232">
        <f>SUM('Cons TrioMobil | Monthly'!AY81:BA81)</f>
        <v>-5616.4487880539582</v>
      </c>
      <c r="T79" s="232">
        <f>SUM('Cons TrioMobil | Monthly'!BB81:BD81)</f>
        <v>-5544.0119671672337</v>
      </c>
      <c r="U79" s="232">
        <f>SUM('Cons TrioMobil | Monthly'!BE81:BG81)</f>
        <v>-7213.2833775295148</v>
      </c>
      <c r="V79" s="232">
        <f>SUM('Cons TrioMobil | Monthly'!BH81:BJ81)</f>
        <v>-15365.009103482902</v>
      </c>
      <c r="W79" s="232">
        <f>SUM('Cons TrioMobil | Monthly'!BK81:BM81)</f>
        <v>-7421.2332652903515</v>
      </c>
      <c r="X79" s="232">
        <f>SUM('Cons TrioMobil | Monthly'!BN81:BP81)</f>
        <v>-20210.987010451296</v>
      </c>
      <c r="Y79" s="232">
        <f>SUM('Cons TrioMobil | Monthly'!BQ81:BS81)</f>
        <v>-6633.7292126527518</v>
      </c>
      <c r="Z79" s="232">
        <f>SUM('Cons TrioMobil | Monthly'!BT81:BW81)</f>
        <v>-2341.9293936419526</v>
      </c>
    </row>
    <row r="80" spans="2:26" ht="14.25" customHeight="1" outlineLevel="1" x14ac:dyDescent="0.25">
      <c r="B80" s="231" t="s">
        <v>324</v>
      </c>
      <c r="C80" s="232">
        <f>SUM('Cons TrioMobil | Monthly'!C82:E82)</f>
        <v>0</v>
      </c>
      <c r="D80" s="232">
        <f>SUM('Cons TrioMobil | Monthly'!F82:H82)</f>
        <v>0</v>
      </c>
      <c r="E80" s="232">
        <f>SUM('Cons TrioMobil | Monthly'!I82:K82)</f>
        <v>0</v>
      </c>
      <c r="F80" s="231">
        <f>SUM('Cons TrioMobil | Monthly'!L82:N82)</f>
        <v>0</v>
      </c>
      <c r="G80" s="232">
        <f>SUM('Cons TrioMobil | Monthly'!O82:Q82)</f>
        <v>27455.870404665104</v>
      </c>
      <c r="H80" s="232">
        <f>SUM('Cons TrioMobil | Monthly'!R82:T82)</f>
        <v>33841.217400865644</v>
      </c>
      <c r="I80" s="232">
        <f>SUM('Cons TrioMobil | Monthly'!U82:W82)</f>
        <v>38365.294410933864</v>
      </c>
      <c r="J80" s="231">
        <f>SUM('Cons TrioMobil | Monthly'!X82:Z82)</f>
        <v>36384.782068395813</v>
      </c>
      <c r="K80" s="232">
        <f>SUM('Cons TrioMobil | Monthly'!AA82:AC82)</f>
        <v>24105.607352195024</v>
      </c>
      <c r="L80" s="232">
        <f>SUM('Cons TrioMobil | Monthly'!AD82:AF82)</f>
        <v>43236.088309477644</v>
      </c>
      <c r="M80" s="232">
        <f>SUM('Cons TrioMobil | Monthly'!AG82:AI82)</f>
        <v>54817.513837669831</v>
      </c>
      <c r="N80" s="232">
        <f>SUM('Cons TrioMobil | Monthly'!AJ82:AL82)</f>
        <v>73595.132652429485</v>
      </c>
      <c r="O80" s="232">
        <f>SUM('Cons TrioMobil | Monthly'!AM82:AO82)</f>
        <v>54895.251908271413</v>
      </c>
      <c r="P80" s="232">
        <f>SUM('Cons TrioMobil | Monthly'!AP82:AR82)</f>
        <v>79272.490792167562</v>
      </c>
      <c r="Q80" s="232">
        <f>SUM('Cons TrioMobil | Monthly'!AS82:AU82)</f>
        <v>87303.780389344087</v>
      </c>
      <c r="R80" s="232">
        <f>SUM('Cons TrioMobil | Monthly'!AV82:AX82)</f>
        <v>108099.78309381779</v>
      </c>
      <c r="S80" s="232">
        <f>SUM('Cons TrioMobil | Monthly'!AY82:BA82)</f>
        <v>80387.494893020339</v>
      </c>
      <c r="T80" s="232">
        <f>SUM('Cons TrioMobil | Monthly'!BB82:BD82)</f>
        <v>111228.27819413354</v>
      </c>
      <c r="U80" s="232">
        <f>SUM('Cons TrioMobil | Monthly'!BE82:BG82)</f>
        <v>134262.58814998268</v>
      </c>
      <c r="V80" s="232">
        <f>SUM('Cons TrioMobil | Monthly'!BH82:BJ82)</f>
        <v>160609.14971390957</v>
      </c>
      <c r="W80" s="232">
        <f>SUM('Cons TrioMobil | Monthly'!BK82:BM82)</f>
        <v>108958.03293546317</v>
      </c>
      <c r="X80" s="232">
        <f>SUM('Cons TrioMobil | Monthly'!BN82:BP82)</f>
        <v>162476.56043397231</v>
      </c>
      <c r="Y80" s="232">
        <f>SUM('Cons TrioMobil | Monthly'!BQ82:BS82)</f>
        <v>155720.78411696907</v>
      </c>
      <c r="Z80" s="232">
        <f>SUM('Cons TrioMobil | Monthly'!BT82:BW82)</f>
        <v>153113.86744364526</v>
      </c>
    </row>
    <row r="81" spans="2:26" ht="14.25" customHeight="1" x14ac:dyDescent="0.25">
      <c r="B81" s="229" t="s">
        <v>325</v>
      </c>
      <c r="C81" s="230">
        <f t="shared" ref="C81:M81" si="23">SUM(C82:C92)</f>
        <v>0</v>
      </c>
      <c r="D81" s="230">
        <f t="shared" si="23"/>
        <v>0</v>
      </c>
      <c r="E81" s="230">
        <f t="shared" si="23"/>
        <v>0</v>
      </c>
      <c r="F81" s="230">
        <f t="shared" si="23"/>
        <v>0</v>
      </c>
      <c r="G81" s="230">
        <f t="shared" si="23"/>
        <v>7422.4213446896047</v>
      </c>
      <c r="H81" s="230">
        <f t="shared" si="23"/>
        <v>16260.478921724185</v>
      </c>
      <c r="I81" s="230">
        <f t="shared" si="23"/>
        <v>20942.369086982042</v>
      </c>
      <c r="J81" s="230">
        <f t="shared" si="23"/>
        <v>-344.1189396340551</v>
      </c>
      <c r="K81" s="230">
        <f t="shared" si="23"/>
        <v>2973.5069293036349</v>
      </c>
      <c r="L81" s="230">
        <f t="shared" si="23"/>
        <v>25481.994616045751</v>
      </c>
      <c r="M81" s="230">
        <f t="shared" si="23"/>
        <v>3258.3528540276511</v>
      </c>
      <c r="N81" s="230">
        <f t="shared" ref="N81:Z81" si="24">SUM(N82:N92)</f>
        <v>28730.430336843485</v>
      </c>
      <c r="O81" s="230">
        <f t="shared" si="24"/>
        <v>7279.6177146194095</v>
      </c>
      <c r="P81" s="230">
        <f t="shared" si="24"/>
        <v>73142.696560040189</v>
      </c>
      <c r="Q81" s="230">
        <f t="shared" si="24"/>
        <v>-7303.7442342378563</v>
      </c>
      <c r="R81" s="230">
        <f t="shared" si="24"/>
        <v>-32733.125508942925</v>
      </c>
      <c r="S81" s="230">
        <f t="shared" si="24"/>
        <v>-11180.491680111041</v>
      </c>
      <c r="T81" s="230">
        <f t="shared" si="24"/>
        <v>8136.0321002111014</v>
      </c>
      <c r="U81" s="230">
        <f t="shared" si="24"/>
        <v>-14868.13190039873</v>
      </c>
      <c r="V81" s="230">
        <f t="shared" si="24"/>
        <v>-53268.682941564584</v>
      </c>
      <c r="W81" s="230">
        <f t="shared" si="24"/>
        <v>-31557.5352697622</v>
      </c>
      <c r="X81" s="230">
        <f t="shared" si="24"/>
        <v>-56973.409634304284</v>
      </c>
      <c r="Y81" s="230">
        <f t="shared" si="24"/>
        <v>-58314.603134160847</v>
      </c>
      <c r="Z81" s="230">
        <f t="shared" si="24"/>
        <v>-65181.195456589572</v>
      </c>
    </row>
    <row r="82" spans="2:26" ht="14.25" customHeight="1" outlineLevel="1" x14ac:dyDescent="0.25">
      <c r="B82" s="231" t="s">
        <v>326</v>
      </c>
      <c r="C82" s="232">
        <f>SUM('Cons TrioMobil | Monthly'!C84:E84)</f>
        <v>0</v>
      </c>
      <c r="D82" s="232">
        <f>SUM('Cons TrioMobil | Monthly'!F84:H84)</f>
        <v>0</v>
      </c>
      <c r="E82" s="232">
        <f>SUM('Cons TrioMobil | Monthly'!I84:K84)</f>
        <v>0</v>
      </c>
      <c r="F82" s="231">
        <f>SUM('Cons TrioMobil | Monthly'!L84:N84)</f>
        <v>0</v>
      </c>
      <c r="G82" s="232">
        <f>SUM('Cons TrioMobil | Monthly'!O84:Q84)</f>
        <v>-4129.3560214538729</v>
      </c>
      <c r="H82" s="232">
        <f>SUM('Cons TrioMobil | Monthly'!R84:T84)</f>
        <v>-3815.1624583539283</v>
      </c>
      <c r="I82" s="232">
        <f>SUM('Cons TrioMobil | Monthly'!U84:W84)</f>
        <v>-4497.3469739182701</v>
      </c>
      <c r="J82" s="231">
        <f>SUM('Cons TrioMobil | Monthly'!X84:Z84)</f>
        <v>-5219.6450128019897</v>
      </c>
      <c r="K82" s="232">
        <f>SUM('Cons TrioMobil | Monthly'!AA84:AC84)</f>
        <v>-3216.1639750866539</v>
      </c>
      <c r="L82" s="232">
        <f>SUM('Cons TrioMobil | Monthly'!AD84:AF84)</f>
        <v>-4432.2289148468044</v>
      </c>
      <c r="M82" s="232">
        <f>SUM('Cons TrioMobil | Monthly'!AG84:AI84)</f>
        <v>-4560.5296086536136</v>
      </c>
      <c r="N82" s="232">
        <f>SUM('Cons TrioMobil | Monthly'!AJ84:AL84)</f>
        <v>-4545.5963194717715</v>
      </c>
      <c r="O82" s="232">
        <f>SUM('Cons TrioMobil | Monthly'!AM84:AO84)</f>
        <v>-5341.1720838913534</v>
      </c>
      <c r="P82" s="232">
        <f>SUM('Cons TrioMobil | Monthly'!AP84:AR84)</f>
        <v>-6086.6983736407774</v>
      </c>
      <c r="Q82" s="232">
        <f>SUM('Cons TrioMobil | Monthly'!AS84:AU84)</f>
        <v>-5772.0280073855483</v>
      </c>
      <c r="R82" s="232">
        <f>SUM('Cons TrioMobil | Monthly'!AV84:AX84)</f>
        <v>-10007.743346735635</v>
      </c>
      <c r="S82" s="232">
        <f>SUM('Cons TrioMobil | Monthly'!AY84:BA84)</f>
        <v>-11530.53350213635</v>
      </c>
      <c r="T82" s="232">
        <f>SUM('Cons TrioMobil | Monthly'!BB84:BD84)</f>
        <v>-10566.830899877521</v>
      </c>
      <c r="U82" s="232">
        <f>SUM('Cons TrioMobil | Monthly'!BE84:BG84)</f>
        <v>-13354.681031868717</v>
      </c>
      <c r="V82" s="232">
        <f>SUM('Cons TrioMobil | Monthly'!BH84:BJ84)</f>
        <v>-17218.58232763144</v>
      </c>
      <c r="W82" s="232">
        <f>SUM('Cons TrioMobil | Monthly'!BK84:BM84)</f>
        <v>-15731.151172079779</v>
      </c>
      <c r="X82" s="232">
        <f>SUM('Cons TrioMobil | Monthly'!BN84:BP84)</f>
        <v>-25471.613581696743</v>
      </c>
      <c r="Y82" s="232">
        <f>SUM('Cons TrioMobil | Monthly'!BQ84:BS84)</f>
        <v>-16863.861513297943</v>
      </c>
      <c r="Z82" s="232">
        <f>SUM('Cons TrioMobil | Monthly'!BT84:BW84)</f>
        <v>-16482.182952061328</v>
      </c>
    </row>
    <row r="83" spans="2:26" ht="14.25" customHeight="1" outlineLevel="1" x14ac:dyDescent="0.25">
      <c r="B83" s="231" t="s">
        <v>327</v>
      </c>
      <c r="C83" s="232">
        <f>SUM('Cons TrioMobil | Monthly'!C85:E85)</f>
        <v>0</v>
      </c>
      <c r="D83" s="232">
        <f>SUM('Cons TrioMobil | Monthly'!F85:H85)</f>
        <v>0</v>
      </c>
      <c r="E83" s="232">
        <f>SUM('Cons TrioMobil | Monthly'!I85:K85)</f>
        <v>0</v>
      </c>
      <c r="F83" s="231">
        <f>SUM('Cons TrioMobil | Monthly'!L85:N85)</f>
        <v>0</v>
      </c>
      <c r="G83" s="232">
        <f>SUM('Cons TrioMobil | Monthly'!O85:Q85)</f>
        <v>0</v>
      </c>
      <c r="H83" s="232">
        <f>SUM('Cons TrioMobil | Monthly'!R85:T85)</f>
        <v>0</v>
      </c>
      <c r="I83" s="232">
        <f>SUM('Cons TrioMobil | Monthly'!U85:W85)</f>
        <v>0</v>
      </c>
      <c r="J83" s="231">
        <f>SUM('Cons TrioMobil | Monthly'!X85:Z85)</f>
        <v>0</v>
      </c>
      <c r="K83" s="232">
        <f>SUM('Cons TrioMobil | Monthly'!AA85:AC85)</f>
        <v>-6370.2983075000557</v>
      </c>
      <c r="L83" s="232">
        <f>SUM('Cons TrioMobil | Monthly'!AD85:AF85)</f>
        <v>-6739.0480271482247</v>
      </c>
      <c r="M83" s="232">
        <f>SUM('Cons TrioMobil | Monthly'!AG85:AI85)</f>
        <v>-19905.431735576454</v>
      </c>
      <c r="N83" s="232">
        <f>SUM('Cons TrioMobil | Monthly'!AJ85:AL85)</f>
        <v>-13629.594040145195</v>
      </c>
      <c r="O83" s="232">
        <f>SUM('Cons TrioMobil | Monthly'!AM85:AO85)</f>
        <v>-15636.488511198273</v>
      </c>
      <c r="P83" s="232">
        <f>SUM('Cons TrioMobil | Monthly'!AP85:AR85)</f>
        <v>-3858.1193680336619</v>
      </c>
      <c r="Q83" s="232">
        <f>SUM('Cons TrioMobil | Monthly'!AS85:AU85)</f>
        <v>-6851.5268506191296</v>
      </c>
      <c r="R83" s="232">
        <f>SUM('Cons TrioMobil | Monthly'!AV85:AX85)</f>
        <v>-10152.635890438465</v>
      </c>
      <c r="S83" s="232">
        <f>SUM('Cons TrioMobil | Monthly'!AY85:BA85)</f>
        <v>-8922.6211526917814</v>
      </c>
      <c r="T83" s="232">
        <f>SUM('Cons TrioMobil | Monthly'!BB85:BD85)</f>
        <v>-10606.218303497684</v>
      </c>
      <c r="U83" s="232">
        <f>SUM('Cons TrioMobil | Monthly'!BE85:BG85)</f>
        <v>-13130.890239615092</v>
      </c>
      <c r="V83" s="232">
        <f>SUM('Cons TrioMobil | Monthly'!BH85:BJ85)</f>
        <v>-11267.386524375021</v>
      </c>
      <c r="W83" s="232">
        <f>SUM('Cons TrioMobil | Monthly'!BK85:BM85)</f>
        <v>-14264.736244949363</v>
      </c>
      <c r="X83" s="232">
        <f>SUM('Cons TrioMobil | Monthly'!BN85:BP85)</f>
        <v>-19585.888411327716</v>
      </c>
      <c r="Y83" s="232">
        <f>SUM('Cons TrioMobil | Monthly'!BQ85:BS85)</f>
        <v>-21479.351669066171</v>
      </c>
      <c r="Z83" s="232">
        <f>SUM('Cons TrioMobil | Monthly'!BT85:BW85)</f>
        <v>-26535.421580126258</v>
      </c>
    </row>
    <row r="84" spans="2:26" ht="14.25" customHeight="1" outlineLevel="1" x14ac:dyDescent="0.25">
      <c r="B84" s="231" t="s">
        <v>328</v>
      </c>
      <c r="C84" s="232">
        <f>SUM('Cons TrioMobil | Monthly'!C86:E86)</f>
        <v>0</v>
      </c>
      <c r="D84" s="232">
        <f>SUM('Cons TrioMobil | Monthly'!F86:H86)</f>
        <v>0</v>
      </c>
      <c r="E84" s="232">
        <f>SUM('Cons TrioMobil | Monthly'!I86:K86)</f>
        <v>0</v>
      </c>
      <c r="F84" s="231">
        <f>SUM('Cons TrioMobil | Monthly'!L86:N86)</f>
        <v>0</v>
      </c>
      <c r="G84" s="232">
        <f>SUM('Cons TrioMobil | Monthly'!O86:Q86)</f>
        <v>-1533.2201800484449</v>
      </c>
      <c r="H84" s="232">
        <f>SUM('Cons TrioMobil | Monthly'!R86:T86)</f>
        <v>-2180.0394447908184</v>
      </c>
      <c r="I84" s="232">
        <f>SUM('Cons TrioMobil | Monthly'!U86:W86)</f>
        <v>-1558.945564862526</v>
      </c>
      <c r="J84" s="231">
        <f>SUM('Cons TrioMobil | Monthly'!X86:Z86)</f>
        <v>-6211.2413337511152</v>
      </c>
      <c r="K84" s="232">
        <f>SUM('Cons TrioMobil | Monthly'!AA86:AC86)</f>
        <v>0</v>
      </c>
      <c r="L84" s="232">
        <f>SUM('Cons TrioMobil | Monthly'!AD86:AF86)</f>
        <v>-655.63562290632706</v>
      </c>
      <c r="M84" s="232">
        <f>SUM('Cons TrioMobil | Monthly'!AG86:AI86)</f>
        <v>-890</v>
      </c>
      <c r="N84" s="232">
        <f>SUM('Cons TrioMobil | Monthly'!AJ86:AL86)</f>
        <v>0</v>
      </c>
      <c r="O84" s="232">
        <f>SUM('Cons TrioMobil | Monthly'!AM86:AO86)</f>
        <v>-683.31</v>
      </c>
      <c r="P84" s="232">
        <f>SUM('Cons TrioMobil | Monthly'!AP86:AR86)</f>
        <v>-523.97231999793803</v>
      </c>
      <c r="Q84" s="232">
        <f>SUM('Cons TrioMobil | Monthly'!AS86:AU86)</f>
        <v>-5805.1399999999994</v>
      </c>
      <c r="R84" s="232">
        <f>SUM('Cons TrioMobil | Monthly'!AV86:AX86)</f>
        <v>-982.74603814321699</v>
      </c>
      <c r="S84" s="232">
        <f>SUM('Cons TrioMobil | Monthly'!AY86:BA86)</f>
        <v>-331.03419521827306</v>
      </c>
      <c r="T84" s="232">
        <f>SUM('Cons TrioMobil | Monthly'!BB86:BD86)</f>
        <v>-2678.8</v>
      </c>
      <c r="U84" s="232">
        <f>SUM('Cons TrioMobil | Monthly'!BE86:BG86)</f>
        <v>-875.98</v>
      </c>
      <c r="V84" s="232">
        <f>SUM('Cons TrioMobil | Monthly'!BH86:BJ86)</f>
        <v>0</v>
      </c>
      <c r="W84" s="232">
        <f>SUM('Cons TrioMobil | Monthly'!BK86:BM86)</f>
        <v>-1245.2984818699697</v>
      </c>
      <c r="X84" s="232">
        <f>SUM('Cons TrioMobil | Monthly'!BN86:BP86)</f>
        <v>-20414.419999999998</v>
      </c>
      <c r="Y84" s="232">
        <f>SUM('Cons TrioMobil | Monthly'!BQ86:BS86)</f>
        <v>2942.2859660085592</v>
      </c>
      <c r="Z84" s="232">
        <f>SUM('Cons TrioMobil | Monthly'!BT86:BW86)</f>
        <v>-51979.15</v>
      </c>
    </row>
    <row r="85" spans="2:26" ht="14.25" customHeight="1" outlineLevel="1" x14ac:dyDescent="0.25">
      <c r="B85" s="231" t="s">
        <v>329</v>
      </c>
      <c r="C85" s="232"/>
      <c r="D85" s="232"/>
      <c r="E85" s="232"/>
      <c r="F85" s="231"/>
      <c r="G85" s="232">
        <f>SUM('Cons TrioMobil | Monthly'!O87:Q87)</f>
        <v>-1217.0021304694212</v>
      </c>
      <c r="H85" s="232">
        <f>SUM('Cons TrioMobil | Monthly'!R87:T87)</f>
        <v>-1116.8323034404684</v>
      </c>
      <c r="I85" s="232">
        <f>SUM('Cons TrioMobil | Monthly'!U87:W87)</f>
        <v>-1028.9636629624142</v>
      </c>
      <c r="J85" s="231">
        <f>SUM('Cons TrioMobil | Monthly'!X87:Z87)</f>
        <v>-871.83366820102299</v>
      </c>
      <c r="K85" s="232">
        <f>SUM('Cons TrioMobil | Monthly'!AA87:AC87)</f>
        <v>-737.77274561748413</v>
      </c>
      <c r="L85" s="232">
        <f>SUM('Cons TrioMobil | Monthly'!AD87:AF87)</f>
        <v>-932.83633354382187</v>
      </c>
      <c r="M85" s="232">
        <f>SUM('Cons TrioMobil | Monthly'!AG87:AI87)</f>
        <v>-826.87555765842512</v>
      </c>
      <c r="N85" s="232">
        <f>SUM('Cons TrioMobil | Monthly'!AJ87:AL87)</f>
        <v>-901.45781407143227</v>
      </c>
      <c r="O85" s="232">
        <f>SUM('Cons TrioMobil | Monthly'!AM87:AO87)</f>
        <v>-766.47864806942653</v>
      </c>
      <c r="P85" s="232">
        <f>SUM('Cons TrioMobil | Monthly'!AP87:AR87)</f>
        <v>-2366.9142239868934</v>
      </c>
      <c r="Q85" s="232">
        <f>SUM('Cons TrioMobil | Monthly'!AS87:AU87)</f>
        <v>-1845.9650063471831</v>
      </c>
      <c r="R85" s="232">
        <f>SUM('Cons TrioMobil | Monthly'!AV87:AX87)</f>
        <v>-1773.8913300661202</v>
      </c>
      <c r="S85" s="232">
        <f>SUM('Cons TrioMobil | Monthly'!AY87:BA87)</f>
        <v>-6481.1142890740575</v>
      </c>
      <c r="T85" s="232">
        <f>SUM('Cons TrioMobil | Monthly'!BB87:BD87)</f>
        <v>-6349.5684473151432</v>
      </c>
      <c r="U85" s="232">
        <f>SUM('Cons TrioMobil | Monthly'!BE87:BG87)</f>
        <v>-5509.1694049489743</v>
      </c>
      <c r="V85" s="232">
        <f>SUM('Cons TrioMobil | Monthly'!BH87:BJ87)</f>
        <v>-6757.1247494061663</v>
      </c>
      <c r="W85" s="232">
        <f>SUM('Cons TrioMobil | Monthly'!BK87:BM87)</f>
        <v>-6805.0977930304525</v>
      </c>
      <c r="X85" s="232">
        <f>SUM('Cons TrioMobil | Monthly'!BN87:BP87)</f>
        <v>-6500.3498026482421</v>
      </c>
      <c r="Y85" s="232">
        <f>SUM('Cons TrioMobil | Monthly'!BQ87:BS87)</f>
        <v>-5822.8463982540834</v>
      </c>
      <c r="Z85" s="232">
        <f>SUM('Cons TrioMobil | Monthly'!BT87:BW87)</f>
        <v>-8859.0526145203257</v>
      </c>
    </row>
    <row r="86" spans="2:26" ht="14.25" customHeight="1" outlineLevel="1" x14ac:dyDescent="0.25">
      <c r="B86" s="231" t="s">
        <v>330</v>
      </c>
      <c r="C86" s="232"/>
      <c r="D86" s="232"/>
      <c r="E86" s="232"/>
      <c r="F86" s="231"/>
      <c r="G86" s="232">
        <f>SUM('Cons TrioMobil | Monthly'!O88:Q88)</f>
        <v>0</v>
      </c>
      <c r="H86" s="232">
        <f>SUM('Cons TrioMobil | Monthly'!R88:T88)</f>
        <v>0</v>
      </c>
      <c r="I86" s="232">
        <f>SUM('Cons TrioMobil | Monthly'!U88:W88)</f>
        <v>0</v>
      </c>
      <c r="J86" s="231">
        <f>SUM('Cons TrioMobil | Monthly'!X88:Z88)</f>
        <v>0</v>
      </c>
      <c r="K86" s="232">
        <f>SUM('Cons TrioMobil | Monthly'!AA88:AC88)</f>
        <v>0</v>
      </c>
      <c r="L86" s="232">
        <f>SUM('Cons TrioMobil | Monthly'!AD88:AF88)</f>
        <v>8541.3023896571813</v>
      </c>
      <c r="M86" s="232">
        <f>SUM('Cons TrioMobil | Monthly'!AG88:AI88)</f>
        <v>0</v>
      </c>
      <c r="N86" s="232">
        <f>SUM('Cons TrioMobil | Monthly'!AJ88:AL88)</f>
        <v>21774.994778038166</v>
      </c>
      <c r="O86" s="232">
        <f>SUM('Cons TrioMobil | Monthly'!AM88:AO88)</f>
        <v>8068.9585530478817</v>
      </c>
      <c r="P86" s="232">
        <f>SUM('Cons TrioMobil | Monthly'!AP88:AR88)</f>
        <v>55497.913735694761</v>
      </c>
      <c r="Q86" s="232">
        <f>SUM('Cons TrioMobil | Monthly'!AS88:AU88)</f>
        <v>0</v>
      </c>
      <c r="R86" s="232">
        <f>SUM('Cons TrioMobil | Monthly'!AV88:AX88)</f>
        <v>2709.8650166403681</v>
      </c>
      <c r="S86" s="232">
        <f>SUM('Cons TrioMobil | Monthly'!AY88:BA88)</f>
        <v>0</v>
      </c>
      <c r="T86" s="232">
        <f>SUM('Cons TrioMobil | Monthly'!BB88:BD88)</f>
        <v>21502.34027288172</v>
      </c>
      <c r="U86" s="232">
        <f>SUM('Cons TrioMobil | Monthly'!BE88:BG88)</f>
        <v>27029.771359660874</v>
      </c>
      <c r="V86" s="232">
        <f>SUM('Cons TrioMobil | Monthly'!BH88:BJ88)</f>
        <v>0</v>
      </c>
      <c r="W86" s="232">
        <f>SUM('Cons TrioMobil | Monthly'!BK88:BM88)</f>
        <v>0</v>
      </c>
      <c r="X86" s="232">
        <f>SUM('Cons TrioMobil | Monthly'!BN88:BP88)</f>
        <v>0</v>
      </c>
      <c r="Y86" s="232">
        <f>SUM('Cons TrioMobil | Monthly'!BQ88:BS88)</f>
        <v>0</v>
      </c>
      <c r="Z86" s="232">
        <f>SUM('Cons TrioMobil | Monthly'!BT88:BW88)</f>
        <v>0</v>
      </c>
    </row>
    <row r="87" spans="2:26" ht="14.25" customHeight="1" outlineLevel="1" x14ac:dyDescent="0.25">
      <c r="B87" s="231" t="s">
        <v>331</v>
      </c>
      <c r="C87" s="232"/>
      <c r="D87" s="232"/>
      <c r="E87" s="232"/>
      <c r="F87" s="231"/>
      <c r="G87" s="232">
        <f>SUM('Cons TrioMobil | Monthly'!O89:Q89)</f>
        <v>32480.987977307312</v>
      </c>
      <c r="H87" s="232">
        <f>SUM('Cons TrioMobil | Monthly'!R89:T89)</f>
        <v>31715.391569352854</v>
      </c>
      <c r="I87" s="232">
        <f>SUM('Cons TrioMobil | Monthly'!U89:W89)</f>
        <v>38962.867535572565</v>
      </c>
      <c r="J87" s="231">
        <f>SUM('Cons TrioMobil | Monthly'!X89:Z89)</f>
        <v>34978.312673190041</v>
      </c>
      <c r="K87" s="232">
        <f>SUM('Cons TrioMobil | Monthly'!AA89:AC89)</f>
        <v>35041.614630089549</v>
      </c>
      <c r="L87" s="232">
        <f>SUM('Cons TrioMobil | Monthly'!AD89:AF89)</f>
        <v>41212.301767711775</v>
      </c>
      <c r="M87" s="232">
        <f>SUM('Cons TrioMobil | Monthly'!AG89:AI89)</f>
        <v>45315.442340027919</v>
      </c>
      <c r="N87" s="232">
        <f>SUM('Cons TrioMobil | Monthly'!AJ89:AL89)</f>
        <v>47847.599498863732</v>
      </c>
      <c r="O87" s="232">
        <f>SUM('Cons TrioMobil | Monthly'!AM89:AO89)</f>
        <v>43569.882440416186</v>
      </c>
      <c r="P87" s="232">
        <f>SUM('Cons TrioMobil | Monthly'!AP89:AR89)</f>
        <v>42085.675752956718</v>
      </c>
      <c r="Q87" s="232">
        <f>SUM('Cons TrioMobil | Monthly'!AS89:AU89)</f>
        <v>45017.880937561946</v>
      </c>
      <c r="R87" s="232">
        <f>SUM('Cons TrioMobil | Monthly'!AV89:AX89)</f>
        <v>46909.792345144946</v>
      </c>
      <c r="S87" s="232">
        <f>SUM('Cons TrioMobil | Monthly'!AY89:BA89)</f>
        <v>57888.842369319449</v>
      </c>
      <c r="T87" s="232">
        <f>SUM('Cons TrioMobil | Monthly'!BB89:BD89)</f>
        <v>61648.735940203187</v>
      </c>
      <c r="U87" s="232">
        <f>SUM('Cons TrioMobil | Monthly'!BE89:BG89)</f>
        <v>66876.251554070826</v>
      </c>
      <c r="V87" s="232">
        <f>SUM('Cons TrioMobil | Monthly'!BH89:BJ89)</f>
        <v>65812.992126203462</v>
      </c>
      <c r="W87" s="232">
        <f>SUM('Cons TrioMobil | Monthly'!BK89:BM89)</f>
        <v>72888.015138455405</v>
      </c>
      <c r="X87" s="232">
        <f>SUM('Cons TrioMobil | Monthly'!BN89:BP89)</f>
        <v>81043.909374290903</v>
      </c>
      <c r="Y87" s="232">
        <f>SUM('Cons TrioMobil | Monthly'!BQ89:BS89)</f>
        <v>74695.908910520404</v>
      </c>
      <c r="Z87" s="232">
        <f>SUM('Cons TrioMobil | Monthly'!BT89:BW89)</f>
        <v>73836.778733004088</v>
      </c>
    </row>
    <row r="88" spans="2:26" ht="14.25" customHeight="1" outlineLevel="1" x14ac:dyDescent="0.25">
      <c r="B88" s="231" t="s">
        <v>332</v>
      </c>
      <c r="C88" s="232"/>
      <c r="D88" s="232"/>
      <c r="E88" s="232"/>
      <c r="F88" s="231"/>
      <c r="G88" s="232">
        <f>SUM('Cons TrioMobil | Monthly'!O90:Q90)</f>
        <v>-9826.3109905743222</v>
      </c>
      <c r="H88" s="232">
        <f>SUM('Cons TrioMobil | Monthly'!R90:T90)</f>
        <v>-1621.3066864126477</v>
      </c>
      <c r="I88" s="232">
        <f>SUM('Cons TrioMobil | Monthly'!U90:W90)</f>
        <v>-1748.1143448034138</v>
      </c>
      <c r="J88" s="231">
        <f>SUM('Cons TrioMobil | Monthly'!X90:Z90)</f>
        <v>-9634.6100863034608</v>
      </c>
      <c r="K88" s="232">
        <f>SUM('Cons TrioMobil | Monthly'!AA90:AC90)</f>
        <v>-2931.6637197341461</v>
      </c>
      <c r="L88" s="232">
        <f>SUM('Cons TrioMobil | Monthly'!AD90:AF90)</f>
        <v>-1716.6346757095184</v>
      </c>
      <c r="M88" s="232">
        <f>SUM('Cons TrioMobil | Monthly'!AG90:AI90)</f>
        <v>-2431.7331900216095</v>
      </c>
      <c r="N88" s="232">
        <f>SUM('Cons TrioMobil | Monthly'!AJ90:AL90)</f>
        <v>-5142.0640665705323</v>
      </c>
      <c r="O88" s="232">
        <f>SUM('Cons TrioMobil | Monthly'!AM90:AO90)</f>
        <v>-5144.9034964191269</v>
      </c>
      <c r="P88" s="232">
        <f>SUM('Cons TrioMobil | Monthly'!AP90:AR90)</f>
        <v>-3345.1134073138355</v>
      </c>
      <c r="Q88" s="232">
        <f>SUM('Cons TrioMobil | Monthly'!AS90:AU90)</f>
        <v>-18415.115471110148</v>
      </c>
      <c r="R88" s="232">
        <f>SUM('Cons TrioMobil | Monthly'!AV90:AX90)</f>
        <v>-13764.354216928332</v>
      </c>
      <c r="S88" s="232">
        <f>SUM('Cons TrioMobil | Monthly'!AY90:BA90)</f>
        <v>-21418.474310618534</v>
      </c>
      <c r="T88" s="232">
        <f>SUM('Cons TrioMobil | Monthly'!BB90:BD90)</f>
        <v>-28112.444348468038</v>
      </c>
      <c r="U88" s="232">
        <f>SUM('Cons TrioMobil | Monthly'!BE90:BG90)</f>
        <v>-44701.750276420134</v>
      </c>
      <c r="V88" s="232">
        <f>SUM('Cons TrioMobil | Monthly'!BH90:BJ90)</f>
        <v>-32878.113575397561</v>
      </c>
      <c r="W88" s="232">
        <f>SUM('Cons TrioMobil | Monthly'!BK90:BM90)</f>
        <v>-40293.6176134048</v>
      </c>
      <c r="X88" s="232">
        <f>SUM('Cons TrioMobil | Monthly'!BN90:BP90)</f>
        <v>-36510.517843537702</v>
      </c>
      <c r="Y88" s="232">
        <f>SUM('Cons TrioMobil | Monthly'!BQ90:BS90)</f>
        <v>-52169.034114724222</v>
      </c>
      <c r="Z88" s="232">
        <f>SUM('Cons TrioMobil | Monthly'!BT90:BW90)</f>
        <v>-26062.441633960465</v>
      </c>
    </row>
    <row r="89" spans="2:26" ht="14.25" customHeight="1" outlineLevel="1" x14ac:dyDescent="0.25">
      <c r="B89" s="231" t="s">
        <v>333</v>
      </c>
      <c r="C89" s="232"/>
      <c r="D89" s="232"/>
      <c r="E89" s="232"/>
      <c r="F89" s="231"/>
      <c r="G89" s="232">
        <f>SUM('Cons TrioMobil | Monthly'!O91:Q91)</f>
        <v>-1332.273817159898</v>
      </c>
      <c r="H89" s="232">
        <f>SUM('Cons TrioMobil | Monthly'!R91:T91)</f>
        <v>-1728.8827375712403</v>
      </c>
      <c r="I89" s="232">
        <f>SUM('Cons TrioMobil | Monthly'!U91:W91)</f>
        <v>-1863.0983599812416</v>
      </c>
      <c r="J89" s="231">
        <f>SUM('Cons TrioMobil | Monthly'!X91:Z91)</f>
        <v>-1370.7296541445053</v>
      </c>
      <c r="K89" s="232">
        <f>SUM('Cons TrioMobil | Monthly'!AA91:AC91)</f>
        <v>-1128.5233309822722</v>
      </c>
      <c r="L89" s="232">
        <f>SUM('Cons TrioMobil | Monthly'!AD91:AF91)</f>
        <v>-1166.6338631574861</v>
      </c>
      <c r="M89" s="232">
        <f>SUM('Cons TrioMobil | Monthly'!AG91:AI91)</f>
        <v>-1364.1863939338377</v>
      </c>
      <c r="N89" s="232">
        <f>SUM('Cons TrioMobil | Monthly'!AJ91:AL91)</f>
        <v>-1404.0214727750931</v>
      </c>
      <c r="O89" s="232">
        <f>SUM('Cons TrioMobil | Monthly'!AM91:AO91)</f>
        <v>-1717.9803874227898</v>
      </c>
      <c r="P89" s="232">
        <f>SUM('Cons TrioMobil | Monthly'!AP91:AR91)</f>
        <v>-1838.2697296290428</v>
      </c>
      <c r="Q89" s="232">
        <f>SUM('Cons TrioMobil | Monthly'!AS91:AU91)</f>
        <v>-1673.5307454986114</v>
      </c>
      <c r="R89" s="232">
        <f>SUM('Cons TrioMobil | Monthly'!AV91:AX91)</f>
        <v>-1988.1735731278582</v>
      </c>
      <c r="S89" s="232">
        <f>SUM('Cons TrioMobil | Monthly'!AY91:BA91)</f>
        <v>-2393.0186613011474</v>
      </c>
      <c r="T89" s="232">
        <f>SUM('Cons TrioMobil | Monthly'!BB91:BD91)</f>
        <v>-2580.0845302222897</v>
      </c>
      <c r="U89" s="232">
        <f>SUM('Cons TrioMobil | Monthly'!BE91:BG91)</f>
        <v>-2901.6735583260797</v>
      </c>
      <c r="V89" s="232">
        <f>SUM('Cons TrioMobil | Monthly'!BH91:BJ91)</f>
        <v>-3228.5917345114503</v>
      </c>
      <c r="W89" s="232">
        <f>SUM('Cons TrioMobil | Monthly'!BK91:BM91)</f>
        <v>-3605.1537384212338</v>
      </c>
      <c r="X89" s="232">
        <f>SUM('Cons TrioMobil | Monthly'!BN91:BP91)</f>
        <v>-4291.4813294939222</v>
      </c>
      <c r="Y89" s="232">
        <f>SUM('Cons TrioMobil | Monthly'!BQ91:BS91)</f>
        <v>-5231.4556970032463</v>
      </c>
      <c r="Z89" s="232">
        <f>SUM('Cons TrioMobil | Monthly'!BT91:BW91)</f>
        <v>-5514.3707118413986</v>
      </c>
    </row>
    <row r="90" spans="2:26" ht="14.25" customHeight="1" outlineLevel="1" x14ac:dyDescent="0.25">
      <c r="B90" s="231" t="s">
        <v>334</v>
      </c>
      <c r="C90" s="232"/>
      <c r="D90" s="232"/>
      <c r="E90" s="232"/>
      <c r="F90" s="231"/>
      <c r="G90" s="232">
        <f>SUM('Cons TrioMobil | Monthly'!O92:Q92)</f>
        <v>-9050.2169772157613</v>
      </c>
      <c r="H90" s="232">
        <f>SUM('Cons TrioMobil | Monthly'!R92:T92)</f>
        <v>-12833.785859458321</v>
      </c>
      <c r="I90" s="232">
        <f>SUM('Cons TrioMobil | Monthly'!U92:W92)</f>
        <v>-10216.448158753388</v>
      </c>
      <c r="J90" s="231">
        <f>SUM('Cons TrioMobil | Monthly'!X92:Z92)</f>
        <v>-17091.513560648189</v>
      </c>
      <c r="K90" s="232">
        <f>SUM('Cons TrioMobil | Monthly'!AA92:AC92)</f>
        <v>-25030.446810550548</v>
      </c>
      <c r="L90" s="232">
        <f>SUM('Cons TrioMobil | Monthly'!AD92:AF92)</f>
        <v>-12984.728629753166</v>
      </c>
      <c r="M90" s="232">
        <f>SUM('Cons TrioMobil | Monthly'!AG92:AI92)</f>
        <v>-30979.26330537071</v>
      </c>
      <c r="N90" s="232">
        <f>SUM('Cons TrioMobil | Monthly'!AJ92:AL92)</f>
        <v>-68177.944174279372</v>
      </c>
      <c r="O90" s="232">
        <f>SUM('Cons TrioMobil | Monthly'!AM92:AO92)</f>
        <v>-54532.111520923288</v>
      </c>
      <c r="P90" s="232">
        <f>SUM('Cons TrioMobil | Monthly'!AP92:AR92)</f>
        <v>-19590.905184498042</v>
      </c>
      <c r="Q90" s="232">
        <f>SUM('Cons TrioMobil | Monthly'!AS92:AU92)</f>
        <v>-34337.145520414917</v>
      </c>
      <c r="R90" s="232">
        <f>SUM('Cons TrioMobil | Monthly'!AV92:AX92)</f>
        <v>-69251.311339948181</v>
      </c>
      <c r="S90" s="232">
        <f>SUM('Cons TrioMobil | Monthly'!AY92:BA92)</f>
        <v>-25514.00056700917</v>
      </c>
      <c r="T90" s="232">
        <f>SUM('Cons TrioMobil | Monthly'!BB92:BD92)</f>
        <v>-56004.619125177436</v>
      </c>
      <c r="U90" s="232">
        <f>SUM('Cons TrioMobil | Monthly'!BE92:BG92)</f>
        <v>-44852.159268778007</v>
      </c>
      <c r="V90" s="232">
        <f>SUM('Cons TrioMobil | Monthly'!BH92:BJ92)</f>
        <v>-46352.111915483416</v>
      </c>
      <c r="W90" s="232">
        <f>SUM('Cons TrioMobil | Monthly'!BK92:BM92)</f>
        <v>-23112.745234166876</v>
      </c>
      <c r="X90" s="232">
        <f>SUM('Cons TrioMobil | Monthly'!BN92:BP92)</f>
        <v>-14008.953437863771</v>
      </c>
      <c r="Y90" s="232">
        <f>SUM('Cons TrioMobil | Monthly'!BQ92:BS92)</f>
        <v>-23208.907492927057</v>
      </c>
      <c r="Z90" s="232">
        <f>SUM('Cons TrioMobil | Monthly'!BT92:BW92)</f>
        <v>-19554.693268656672</v>
      </c>
    </row>
    <row r="91" spans="2:26" ht="14.25" customHeight="1" outlineLevel="1" x14ac:dyDescent="0.25">
      <c r="B91" s="231" t="s">
        <v>335</v>
      </c>
      <c r="C91" s="232"/>
      <c r="D91" s="232"/>
      <c r="E91" s="232"/>
      <c r="F91" s="231"/>
      <c r="G91" s="232">
        <f>SUM('Cons TrioMobil | Monthly'!O93:Q93)</f>
        <v>-3.3280619016689728</v>
      </c>
      <c r="H91" s="232">
        <f>SUM('Cons TrioMobil | Monthly'!R93:T93)</f>
        <v>-27.782366421982061</v>
      </c>
      <c r="I91" s="232">
        <f>SUM('Cons TrioMobil | Monthly'!U93:W93)</f>
        <v>0</v>
      </c>
      <c r="J91" s="231">
        <f>SUM('Cons TrioMobil | Monthly'!X93:Z93)</f>
        <v>-66.80012872936544</v>
      </c>
      <c r="K91" s="232">
        <f>SUM('Cons TrioMobil | Monthly'!AA93:AC93)</f>
        <v>-154.16258301520833</v>
      </c>
      <c r="L91" s="232">
        <f>SUM('Cons TrioMobil | Monthly'!AD93:AF93)</f>
        <v>0</v>
      </c>
      <c r="M91" s="232">
        <f>SUM('Cons TrioMobil | Monthly'!AG93:AI93)</f>
        <v>0</v>
      </c>
      <c r="N91" s="232">
        <f>SUM('Cons TrioMobil | Monthly'!AJ93:AL93)</f>
        <v>0</v>
      </c>
      <c r="O91" s="232">
        <f>SUM('Cons TrioMobil | Monthly'!AM93:AO93)</f>
        <v>-474.65813142644828</v>
      </c>
      <c r="P91" s="232">
        <f>SUM('Cons TrioMobil | Monthly'!AP93:AR93)</f>
        <v>-161.55985222149812</v>
      </c>
      <c r="Q91" s="232">
        <f>SUM('Cons TrioMobil | Monthly'!AS93:AU93)</f>
        <v>-277.33141174041828</v>
      </c>
      <c r="R91" s="232">
        <f>SUM('Cons TrioMobil | Monthly'!AV93:AX93)</f>
        <v>-1369.8994297253741</v>
      </c>
      <c r="S91" s="232">
        <f>SUM('Cons TrioMobil | Monthly'!AY93:BA93)</f>
        <v>-2003.5881274135986</v>
      </c>
      <c r="T91" s="232">
        <f>SUM('Cons TrioMobil | Monthly'!BB93:BD93)</f>
        <v>-1803.6525655195069</v>
      </c>
      <c r="U91" s="232">
        <f>SUM('Cons TrioMobil | Monthly'!BE93:BG93)</f>
        <v>-3746.473113164132</v>
      </c>
      <c r="V91" s="232">
        <f>SUM('Cons TrioMobil | Monthly'!BH93:BJ93)</f>
        <v>-9372.9316145049015</v>
      </c>
      <c r="W91" s="232">
        <f>SUM('Cons TrioMobil | Monthly'!BK93:BM93)</f>
        <v>-1595.7404160565395</v>
      </c>
      <c r="X91" s="232">
        <f>SUM('Cons TrioMobil | Monthly'!BN93:BP93)</f>
        <v>-1722.723767117187</v>
      </c>
      <c r="Y91" s="232">
        <f>SUM('Cons TrioMobil | Monthly'!BQ93:BS93)</f>
        <v>-1018.5965479111694</v>
      </c>
      <c r="Z91" s="232">
        <f>SUM('Cons TrioMobil | Monthly'!BT93:BW93)</f>
        <v>-406.99392307622708</v>
      </c>
    </row>
    <row r="92" spans="2:26" ht="14.25" customHeight="1" outlineLevel="1" x14ac:dyDescent="0.25">
      <c r="B92" s="231" t="s">
        <v>68</v>
      </c>
      <c r="C92" s="232">
        <f>SUM('Cons TrioMobil | Monthly'!C94:E94)</f>
        <v>0</v>
      </c>
      <c r="D92" s="232">
        <f>SUM('Cons TrioMobil | Monthly'!F94:H94)</f>
        <v>0</v>
      </c>
      <c r="E92" s="232">
        <f>SUM('Cons TrioMobil | Monthly'!I94:K94)</f>
        <v>0</v>
      </c>
      <c r="F92" s="231">
        <f>SUM('Cons TrioMobil | Monthly'!L94:N94)</f>
        <v>0</v>
      </c>
      <c r="G92" s="232">
        <f>SUM('Cons TrioMobil | Monthly'!O94:Q94)</f>
        <v>2033.1415462056805</v>
      </c>
      <c r="H92" s="232">
        <f>SUM('Cons TrioMobil | Monthly'!R94:T94)</f>
        <v>7868.8792088207374</v>
      </c>
      <c r="I92" s="232">
        <f>SUM('Cons TrioMobil | Monthly'!U94:W94)</f>
        <v>2892.418616690733</v>
      </c>
      <c r="J92" s="231">
        <f>SUM('Cons TrioMobil | Monthly'!X94:Z94)</f>
        <v>5143.9418317555537</v>
      </c>
      <c r="K92" s="232">
        <f>SUM('Cons TrioMobil | Monthly'!AA94:AC94)</f>
        <v>7500.9237717004571</v>
      </c>
      <c r="L92" s="232">
        <f>SUM('Cons TrioMobil | Monthly'!AD94:AF94)</f>
        <v>4356.1365257421385</v>
      </c>
      <c r="M92" s="232">
        <f>SUM('Cons TrioMobil | Monthly'!AG94:AI94)</f>
        <v>18900.930305214384</v>
      </c>
      <c r="N92" s="232">
        <f>SUM('Cons TrioMobil | Monthly'!AJ94:AL94)</f>
        <v>52908.513947254978</v>
      </c>
      <c r="O92" s="232">
        <f>SUM('Cons TrioMobil | Monthly'!AM94:AO94)</f>
        <v>39937.879500506053</v>
      </c>
      <c r="P92" s="232">
        <f>SUM('Cons TrioMobil | Monthly'!AP94:AR94)</f>
        <v>13330.659530710405</v>
      </c>
      <c r="Q92" s="232">
        <f>SUM('Cons TrioMobil | Monthly'!AS94:AU94)</f>
        <v>22656.157841316151</v>
      </c>
      <c r="R92" s="232">
        <f>SUM('Cons TrioMobil | Monthly'!AV94:AX94)</f>
        <v>26937.972294384941</v>
      </c>
      <c r="S92" s="232">
        <f>SUM('Cons TrioMobil | Monthly'!AY94:BA94)</f>
        <v>9525.0507560324222</v>
      </c>
      <c r="T92" s="232">
        <f>SUM('Cons TrioMobil | Monthly'!BB94:BD94)</f>
        <v>43687.174107203813</v>
      </c>
      <c r="U92" s="232">
        <f>SUM('Cons TrioMobil | Monthly'!BE94:BG94)</f>
        <v>20298.622078990709</v>
      </c>
      <c r="V92" s="232">
        <f>SUM('Cons TrioMobil | Monthly'!BH94:BJ94)</f>
        <v>7993.1673735419099</v>
      </c>
      <c r="W92" s="232">
        <f>SUM('Cons TrioMobil | Monthly'!BK94:BM94)</f>
        <v>2207.9902857614161</v>
      </c>
      <c r="X92" s="232">
        <f>SUM('Cons TrioMobil | Monthly'!BN94:BP94)</f>
        <v>-9511.3708349099052</v>
      </c>
      <c r="Y92" s="232">
        <f>SUM('Cons TrioMobil | Monthly'!BQ94:BS94)</f>
        <v>-10158.744577505922</v>
      </c>
      <c r="Z92" s="232">
        <f>SUM('Cons TrioMobil | Monthly'!BT94:BW94)</f>
        <v>16376.332494649032</v>
      </c>
    </row>
    <row r="93" spans="2:26" ht="14.25" customHeight="1" x14ac:dyDescent="0.25">
      <c r="B93" s="238" t="s">
        <v>336</v>
      </c>
      <c r="C93" s="230">
        <f t="shared" ref="C93:Z93" si="25">C94</f>
        <v>0</v>
      </c>
      <c r="D93" s="230">
        <f t="shared" si="25"/>
        <v>0</v>
      </c>
      <c r="E93" s="230">
        <f t="shared" si="25"/>
        <v>0</v>
      </c>
      <c r="F93" s="230">
        <f t="shared" si="25"/>
        <v>0</v>
      </c>
      <c r="G93" s="230">
        <f t="shared" si="25"/>
        <v>0</v>
      </c>
      <c r="H93" s="230">
        <f t="shared" si="25"/>
        <v>0</v>
      </c>
      <c r="I93" s="230">
        <f t="shared" si="25"/>
        <v>0</v>
      </c>
      <c r="J93" s="230">
        <f t="shared" si="25"/>
        <v>-6697.4638479042796</v>
      </c>
      <c r="K93" s="230">
        <f t="shared" si="25"/>
        <v>0</v>
      </c>
      <c r="L93" s="230">
        <f t="shared" si="25"/>
        <v>0</v>
      </c>
      <c r="M93" s="230">
        <f t="shared" si="25"/>
        <v>0</v>
      </c>
      <c r="N93" s="230">
        <f t="shared" si="25"/>
        <v>-5568.5743413639539</v>
      </c>
      <c r="O93" s="230">
        <f t="shared" si="25"/>
        <v>0</v>
      </c>
      <c r="P93" s="230">
        <f t="shared" si="25"/>
        <v>0</v>
      </c>
      <c r="Q93" s="230">
        <f t="shared" si="25"/>
        <v>0</v>
      </c>
      <c r="R93" s="230">
        <f t="shared" si="25"/>
        <v>0</v>
      </c>
      <c r="S93" s="230">
        <f t="shared" si="25"/>
        <v>0</v>
      </c>
      <c r="T93" s="230">
        <f t="shared" si="25"/>
        <v>0</v>
      </c>
      <c r="U93" s="230">
        <f t="shared" si="25"/>
        <v>-83608.667499999996</v>
      </c>
      <c r="V93" s="230">
        <f t="shared" si="25"/>
        <v>-125413.00125</v>
      </c>
      <c r="W93" s="230">
        <f t="shared" si="25"/>
        <v>-125413.00125</v>
      </c>
      <c r="X93" s="230">
        <f t="shared" si="25"/>
        <v>0</v>
      </c>
      <c r="Y93" s="230">
        <f t="shared" si="25"/>
        <v>0</v>
      </c>
      <c r="Z93" s="230">
        <f t="shared" si="25"/>
        <v>0</v>
      </c>
    </row>
    <row r="94" spans="2:26" ht="14.25" customHeight="1" outlineLevel="1" x14ac:dyDescent="0.25">
      <c r="B94" s="231" t="s">
        <v>336</v>
      </c>
      <c r="C94" s="232">
        <f>SUM('Cons TrioMobil | Monthly'!C96:E96)</f>
        <v>0</v>
      </c>
      <c r="D94" s="232">
        <f>SUM('Cons TrioMobil | Monthly'!F96:H96)</f>
        <v>0</v>
      </c>
      <c r="E94" s="232">
        <f>SUM('Cons TrioMobil | Monthly'!I96:K96)</f>
        <v>0</v>
      </c>
      <c r="F94" s="231">
        <f>SUM('Cons TrioMobil | Monthly'!L96:N96)</f>
        <v>0</v>
      </c>
      <c r="G94" s="232">
        <f>SUM('Cons TrioMobil | Monthly'!O96:Q96)</f>
        <v>0</v>
      </c>
      <c r="H94" s="232">
        <f>SUM('Cons TrioMobil | Monthly'!R96:T96)</f>
        <v>0</v>
      </c>
      <c r="I94" s="232">
        <f>SUM('Cons TrioMobil | Monthly'!U96:W96)</f>
        <v>0</v>
      </c>
      <c r="J94" s="231">
        <f>SUM('Cons TrioMobil | Monthly'!X96:Z96)</f>
        <v>-6697.4638479042796</v>
      </c>
      <c r="K94" s="232">
        <f>SUM('Cons TrioMobil | Monthly'!AA96:AC96)</f>
        <v>0</v>
      </c>
      <c r="L94" s="232">
        <f>SUM('Cons TrioMobil | Monthly'!AD96:AF96)</f>
        <v>0</v>
      </c>
      <c r="M94" s="232">
        <f>SUM('Cons TrioMobil | Monthly'!AG96:AI96)</f>
        <v>0</v>
      </c>
      <c r="N94" s="232">
        <f>SUM('Cons TrioMobil | Monthly'!AJ96:AL96)</f>
        <v>-5568.5743413639539</v>
      </c>
      <c r="O94" s="232">
        <f>SUM('Cons TrioMobil | Monthly'!AM96:AO96)</f>
        <v>0</v>
      </c>
      <c r="P94" s="232">
        <f>SUM('Cons TrioMobil | Monthly'!AP96:AR96)</f>
        <v>0</v>
      </c>
      <c r="Q94" s="232">
        <f>SUM('Cons TrioMobil | Monthly'!AS96:AU96)</f>
        <v>0</v>
      </c>
      <c r="R94" s="232">
        <f>SUM('Cons TrioMobil | Monthly'!AV96:AX96)</f>
        <v>0</v>
      </c>
      <c r="S94" s="232">
        <f>SUM('Cons TrioMobil | Monthly'!AY96:BA96)</f>
        <v>0</v>
      </c>
      <c r="T94" s="232">
        <f>SUM('Cons TrioMobil | Monthly'!BB96:BD96)</f>
        <v>0</v>
      </c>
      <c r="U94" s="232">
        <f>SUM('Cons TrioMobil | Monthly'!BE96:BG96)</f>
        <v>-83608.667499999996</v>
      </c>
      <c r="V94" s="232">
        <f>SUM('Cons TrioMobil | Monthly'!BH96:BJ96)</f>
        <v>-125413.00125</v>
      </c>
      <c r="W94" s="232">
        <f>SUM('Cons TrioMobil | Monthly'!BK96:BM96)</f>
        <v>-125413.00125</v>
      </c>
      <c r="X94" s="232">
        <f>SUM('Cons TrioMobil | Monthly'!BN96:BP96)</f>
        <v>0</v>
      </c>
      <c r="Y94" s="232">
        <f>SUM('Cons TrioMobil | Monthly'!BQ96:BS96)</f>
        <v>0</v>
      </c>
      <c r="Z94" s="232">
        <f>SUM('Cons TrioMobil | Monthly'!BT96:BW96)</f>
        <v>0</v>
      </c>
    </row>
    <row r="95" spans="2:26" ht="14.25" customHeight="1" x14ac:dyDescent="0.25">
      <c r="B95" s="234" t="s">
        <v>84</v>
      </c>
      <c r="C95" s="235" t="e">
        <f t="shared" ref="C95:Z95" si="26">SUM(C21,C24,C39,C43,C46,C58,C62,C70,C77,C81,C93)</f>
        <v>#REF!</v>
      </c>
      <c r="D95" s="235" t="e">
        <f t="shared" si="26"/>
        <v>#REF!</v>
      </c>
      <c r="E95" s="235" t="e">
        <f t="shared" si="26"/>
        <v>#REF!</v>
      </c>
      <c r="F95" s="235" t="e">
        <f t="shared" si="26"/>
        <v>#REF!</v>
      </c>
      <c r="G95" s="235">
        <f t="shared" si="26"/>
        <v>-89238.140998337694</v>
      </c>
      <c r="H95" s="235">
        <f t="shared" si="26"/>
        <v>54725.69325226565</v>
      </c>
      <c r="I95" s="235">
        <f t="shared" si="26"/>
        <v>-218471.60292207883</v>
      </c>
      <c r="J95" s="235">
        <f t="shared" si="26"/>
        <v>-116421.95779201502</v>
      </c>
      <c r="K95" s="235">
        <f t="shared" si="26"/>
        <v>-310207.98525237758</v>
      </c>
      <c r="L95" s="235">
        <f t="shared" si="26"/>
        <v>-421889.92933937116</v>
      </c>
      <c r="M95" s="235">
        <f t="shared" si="26"/>
        <v>-444169.37635937403</v>
      </c>
      <c r="N95" s="235">
        <f t="shared" si="26"/>
        <v>-530840.16864586319</v>
      </c>
      <c r="O95" s="235">
        <f t="shared" si="26"/>
        <v>-734482.53100992402</v>
      </c>
      <c r="P95" s="235">
        <f t="shared" si="26"/>
        <v>-774792.94276981091</v>
      </c>
      <c r="Q95" s="235">
        <f t="shared" si="26"/>
        <v>-702743.00007746951</v>
      </c>
      <c r="R95" s="235">
        <f t="shared" si="26"/>
        <v>-821662.24881278933</v>
      </c>
      <c r="S95" s="235">
        <f t="shared" si="26"/>
        <v>-1153722.8428542491</v>
      </c>
      <c r="T95" s="235">
        <f t="shared" si="26"/>
        <v>-928112.68380916142</v>
      </c>
      <c r="U95" s="235">
        <f t="shared" si="26"/>
        <v>-949773.59394248342</v>
      </c>
      <c r="V95" s="235">
        <f t="shared" si="26"/>
        <v>-1164674.3122011984</v>
      </c>
      <c r="W95" s="235">
        <f t="shared" si="26"/>
        <v>-1082039.0257777858</v>
      </c>
      <c r="X95" s="235">
        <f t="shared" si="26"/>
        <v>-1068063.0611189916</v>
      </c>
      <c r="Y95" s="235">
        <f t="shared" si="26"/>
        <v>-1073615.4967241315</v>
      </c>
      <c r="Z95" s="235">
        <f t="shared" si="26"/>
        <v>-1429332.6862943717</v>
      </c>
    </row>
    <row r="96" spans="2:26" ht="14.25" customHeight="1" x14ac:dyDescent="0.25">
      <c r="B96" s="236" t="s">
        <v>337</v>
      </c>
      <c r="C96" s="237">
        <f t="shared" ref="C96:Z96" si="27">IFERROR(C95/C7,0)</f>
        <v>0</v>
      </c>
      <c r="D96" s="237">
        <f t="shared" si="27"/>
        <v>0</v>
      </c>
      <c r="E96" s="237">
        <f t="shared" si="27"/>
        <v>0</v>
      </c>
      <c r="F96" s="237">
        <f t="shared" si="27"/>
        <v>0</v>
      </c>
      <c r="G96" s="237">
        <f t="shared" si="27"/>
        <v>-9.8120800275235107E-2</v>
      </c>
      <c r="H96" s="237">
        <f t="shared" si="27"/>
        <v>5.375253148350604E-2</v>
      </c>
      <c r="I96" s="237">
        <f t="shared" si="27"/>
        <v>-0.23253063689692019</v>
      </c>
      <c r="J96" s="237">
        <f t="shared" si="27"/>
        <v>-0.11106413458638621</v>
      </c>
      <c r="K96" s="237">
        <f t="shared" si="27"/>
        <v>-0.31710253487661638</v>
      </c>
      <c r="L96" s="237">
        <f t="shared" si="27"/>
        <v>-0.406041741894834</v>
      </c>
      <c r="M96" s="237">
        <f t="shared" si="27"/>
        <v>-0.36704159760519312</v>
      </c>
      <c r="N96" s="237">
        <f t="shared" si="27"/>
        <v>-0.42239776226569131</v>
      </c>
      <c r="O96" s="237">
        <f t="shared" si="27"/>
        <v>-0.54202053500405301</v>
      </c>
      <c r="P96" s="237">
        <f t="shared" si="27"/>
        <v>-0.50105465502805047</v>
      </c>
      <c r="Q96" s="237">
        <f t="shared" si="27"/>
        <v>-0.39356175122986164</v>
      </c>
      <c r="R96" s="237">
        <f t="shared" si="27"/>
        <v>-0.41432848646575776</v>
      </c>
      <c r="S96" s="237">
        <f t="shared" si="27"/>
        <v>-0.5108636254418023</v>
      </c>
      <c r="T96" s="237">
        <f t="shared" si="27"/>
        <v>-0.35982681634355285</v>
      </c>
      <c r="U96" s="237">
        <f t="shared" si="27"/>
        <v>-0.34348113340266462</v>
      </c>
      <c r="V96" s="237">
        <f t="shared" si="27"/>
        <v>-0.37726029247117793</v>
      </c>
      <c r="W96" s="237">
        <f t="shared" si="27"/>
        <v>-0.31064777245768099</v>
      </c>
      <c r="X96" s="237">
        <f t="shared" si="27"/>
        <v>-0.28529914385586685</v>
      </c>
      <c r="Y96" s="237">
        <f t="shared" si="27"/>
        <v>-0.27785643599476245</v>
      </c>
      <c r="Z96" s="237">
        <f t="shared" si="27"/>
        <v>-0.34358495202818479</v>
      </c>
    </row>
    <row r="97" spans="2:26" ht="6" customHeight="1" outlineLevel="1" x14ac:dyDescent="0.25"/>
    <row r="98" spans="2:26" ht="13.5" customHeight="1" x14ac:dyDescent="0.25">
      <c r="B98" s="236" t="s">
        <v>560</v>
      </c>
      <c r="W98" s="276">
        <f>SUM(W24,W39,W43,W46,W58,W62,W70,W77,W81,W93)</f>
        <v>-3766923.001621265</v>
      </c>
      <c r="X98" s="276">
        <f>SUM(X24,X39,X43,X46,X58,X62,X70,X77,X81,X93)</f>
        <v>-3895486.8399953265</v>
      </c>
      <c r="Y98" s="276">
        <f>SUM(Y24,Y39,Y43,Y46,Y58,Y62,Y70,Y77,Y81,Y93)</f>
        <v>-3995622.2509033633</v>
      </c>
      <c r="Z98" s="276">
        <f>SUM(Z24,Z39,Z43,Z46,Z58,Z62,Z70,Z77,Z81,Z93)</f>
        <v>-4514522.2496887743</v>
      </c>
    </row>
    <row r="99" spans="2:26" ht="14.25" customHeight="1" x14ac:dyDescent="0.25">
      <c r="B99" s="229" t="s">
        <v>452</v>
      </c>
      <c r="C99" s="230">
        <f>SUM(C100:C102)</f>
        <v>0</v>
      </c>
      <c r="D99" s="230">
        <f>SUM(D100:D102)</f>
        <v>0</v>
      </c>
      <c r="E99" s="230">
        <f t="shared" ref="E99:Z99" si="28">SUM(E100:E102)</f>
        <v>0</v>
      </c>
      <c r="F99" s="230">
        <f t="shared" si="28"/>
        <v>0</v>
      </c>
      <c r="G99" s="230">
        <f t="shared" si="28"/>
        <v>17588.752002073812</v>
      </c>
      <c r="H99" s="230">
        <f t="shared" si="28"/>
        <v>1837.9891758591193</v>
      </c>
      <c r="I99" s="230">
        <f t="shared" si="28"/>
        <v>2639.0684083944243</v>
      </c>
      <c r="J99" s="230">
        <f t="shared" si="28"/>
        <v>309140.7135438085</v>
      </c>
      <c r="K99" s="230">
        <f t="shared" si="28"/>
        <v>85795.990617043848</v>
      </c>
      <c r="L99" s="230">
        <f t="shared" si="28"/>
        <v>67767.946060255374</v>
      </c>
      <c r="M99" s="230">
        <f t="shared" si="28"/>
        <v>112363.40345417689</v>
      </c>
      <c r="N99" s="230">
        <f t="shared" si="28"/>
        <v>-2881.6960380818709</v>
      </c>
      <c r="O99" s="230">
        <f t="shared" si="28"/>
        <v>5110.9059678535377</v>
      </c>
      <c r="P99" s="230">
        <f t="shared" si="28"/>
        <v>117789.2870223396</v>
      </c>
      <c r="Q99" s="230">
        <f t="shared" si="28"/>
        <v>96903.382162926238</v>
      </c>
      <c r="R99" s="230">
        <f t="shared" si="28"/>
        <v>-83057.764488021436</v>
      </c>
      <c r="S99" s="230">
        <f t="shared" si="28"/>
        <v>-37583.474279201793</v>
      </c>
      <c r="T99" s="230">
        <f t="shared" si="28"/>
        <v>-164078.64975525939</v>
      </c>
      <c r="U99" s="230">
        <f t="shared" si="28"/>
        <v>-76847.571195744589</v>
      </c>
      <c r="V99" s="230">
        <f t="shared" si="28"/>
        <v>-139156.00402784609</v>
      </c>
      <c r="W99" s="230">
        <f t="shared" si="28"/>
        <v>-89858.293009350047</v>
      </c>
      <c r="X99" s="230">
        <f t="shared" si="28"/>
        <v>-126307.75928895717</v>
      </c>
      <c r="Y99" s="230">
        <f t="shared" si="28"/>
        <v>-175984.03887703017</v>
      </c>
      <c r="Z99" s="230">
        <f t="shared" si="28"/>
        <v>-162303.08725493526</v>
      </c>
    </row>
    <row r="100" spans="2:26" ht="14.25" customHeight="1" outlineLevel="1" x14ac:dyDescent="0.25">
      <c r="B100" s="231" t="s">
        <v>339</v>
      </c>
      <c r="C100" s="232">
        <f>SUM('Cons TrioMobil | Monthly'!C102:E102)</f>
        <v>0</v>
      </c>
      <c r="D100" s="232">
        <f>SUM('Cons TrioMobil | Monthly'!F102:H102)</f>
        <v>0</v>
      </c>
      <c r="E100" s="232">
        <f>SUM('Cons TrioMobil | Monthly'!I102:K102)</f>
        <v>0</v>
      </c>
      <c r="F100" s="231">
        <f>SUM('Cons TrioMobil | Monthly'!L102:N102)</f>
        <v>0</v>
      </c>
      <c r="G100" s="232">
        <f>SUM('Cons TrioMobil | Monthly'!O102:Q102)</f>
        <v>-7771.534643946813</v>
      </c>
      <c r="H100" s="232">
        <f>SUM('Cons TrioMobil | Monthly'!R102:T102)</f>
        <v>-7423.6965623794958</v>
      </c>
      <c r="I100" s="232">
        <f>SUM('Cons TrioMobil | Monthly'!U102:W102)</f>
        <v>-9506.7753654224325</v>
      </c>
      <c r="J100" s="231">
        <f>SUM('Cons TrioMobil | Monthly'!X102:Z102)</f>
        <v>-6683.654862471747</v>
      </c>
      <c r="K100" s="232">
        <f>SUM('Cons TrioMobil | Monthly'!AA102:AC102)</f>
        <v>-7355.551489229556</v>
      </c>
      <c r="L100" s="232">
        <f>SUM('Cons TrioMobil | Monthly'!AD102:AF102)</f>
        <v>-6749.3258112984022</v>
      </c>
      <c r="M100" s="232">
        <f>SUM('Cons TrioMobil | Monthly'!AG102:AI102)</f>
        <v>-9046.7650726074135</v>
      </c>
      <c r="N100" s="232">
        <f>SUM('Cons TrioMobil | Monthly'!AJ102:AL102)</f>
        <v>-9986.949355306675</v>
      </c>
      <c r="O100" s="232">
        <f>SUM('Cons TrioMobil | Monthly'!AM102:AO102)</f>
        <v>-16190.308717948341</v>
      </c>
      <c r="P100" s="232">
        <f>SUM('Cons TrioMobil | Monthly'!AP102:AR102)</f>
        <v>-21950.3651506838</v>
      </c>
      <c r="Q100" s="232">
        <f>SUM('Cons TrioMobil | Monthly'!AS102:AU102)</f>
        <v>-40271.618074264014</v>
      </c>
      <c r="R100" s="232">
        <f>SUM('Cons TrioMobil | Monthly'!AV102:AX102)</f>
        <v>-51175.67191392526</v>
      </c>
      <c r="S100" s="232">
        <f>SUM('Cons TrioMobil | Monthly'!AY102:BA102)</f>
        <v>-28715.384710614511</v>
      </c>
      <c r="T100" s="232">
        <f>SUM('Cons TrioMobil | Monthly'!BB102:BD102)</f>
        <v>-68258.79017362278</v>
      </c>
      <c r="U100" s="232">
        <f>SUM('Cons TrioMobil | Monthly'!BE102:BG102)</f>
        <v>-73227.286047395537</v>
      </c>
      <c r="V100" s="232">
        <f>SUM('Cons TrioMobil | Monthly'!BH102:BJ102)</f>
        <v>-99500.275505447353</v>
      </c>
      <c r="W100" s="232">
        <f>SUM('Cons TrioMobil | Monthly'!BK102:BM102)</f>
        <v>-90261.234708547767</v>
      </c>
      <c r="X100" s="232">
        <f>SUM('Cons TrioMobil | Monthly'!BN102:BP102)</f>
        <v>-80098.482584608661</v>
      </c>
      <c r="Y100" s="232">
        <f>SUM('Cons TrioMobil | Monthly'!BQ102:BS102)</f>
        <v>-72887.206529304371</v>
      </c>
      <c r="Z100" s="232">
        <f>SUM('Cons TrioMobil | Monthly'!BT102:BW102)</f>
        <v>-127357.54018120111</v>
      </c>
    </row>
    <row r="101" spans="2:26" ht="14.25" customHeight="1" outlineLevel="1" x14ac:dyDescent="0.25">
      <c r="B101" s="231" t="s">
        <v>340</v>
      </c>
      <c r="C101" s="232">
        <f>SUM('Cons TrioMobil | Monthly'!C103:E103)</f>
        <v>0</v>
      </c>
      <c r="D101" s="232">
        <f>SUM('Cons TrioMobil | Monthly'!F103:H103)</f>
        <v>0</v>
      </c>
      <c r="E101" s="232">
        <f>SUM('Cons TrioMobil | Monthly'!I103:K103)</f>
        <v>0</v>
      </c>
      <c r="F101" s="231">
        <f>SUM('Cons TrioMobil | Monthly'!L103:N103)</f>
        <v>0</v>
      </c>
      <c r="G101" s="232">
        <f>SUM('Cons TrioMobil | Monthly'!O103:Q103)</f>
        <v>-5178.004440831186</v>
      </c>
      <c r="H101" s="232">
        <f>SUM('Cons TrioMobil | Monthly'!R103:T103)</f>
        <v>2577.7470065320585</v>
      </c>
      <c r="I101" s="232">
        <f>SUM('Cons TrioMobil | Monthly'!U103:W103)</f>
        <v>1579.3068666732277</v>
      </c>
      <c r="J101" s="231">
        <f>SUM('Cons TrioMobil | Monthly'!X103:Z103)</f>
        <v>18995.689702059699</v>
      </c>
      <c r="K101" s="232">
        <f>SUM('Cons TrioMobil | Monthly'!AA103:AC103)</f>
        <v>7048.1236340063988</v>
      </c>
      <c r="L101" s="232">
        <f>SUM('Cons TrioMobil | Monthly'!AD103:AF103)</f>
        <v>6047.0204493683568</v>
      </c>
      <c r="M101" s="232">
        <f>SUM('Cons TrioMobil | Monthly'!AG103:AI103)</f>
        <v>9201.0775231204861</v>
      </c>
      <c r="N101" s="232">
        <f>SUM('Cons TrioMobil | Monthly'!AJ103:AL103)</f>
        <v>16065.828123243977</v>
      </c>
      <c r="O101" s="232">
        <f>SUM('Cons TrioMobil | Monthly'!AM103:AO103)</f>
        <v>-1593.1189652289922</v>
      </c>
      <c r="P101" s="232">
        <f>SUM('Cons TrioMobil | Monthly'!AP103:AR103)</f>
        <v>-3922.0076589819864</v>
      </c>
      <c r="Q101" s="232">
        <f>SUM('Cons TrioMobil | Monthly'!AS103:AU103)</f>
        <v>-25431.218473681569</v>
      </c>
      <c r="R101" s="232">
        <f>SUM('Cons TrioMobil | Monthly'!AV103:AX103)</f>
        <v>-82148.748794344123</v>
      </c>
      <c r="S101" s="232">
        <f>SUM('Cons TrioMobil | Monthly'!AY103:BA103)</f>
        <v>-113766.27829450174</v>
      </c>
      <c r="T101" s="232">
        <f>SUM('Cons TrioMobil | Monthly'!BB103:BD103)</f>
        <v>-84308.637131022959</v>
      </c>
      <c r="U101" s="232">
        <f>SUM('Cons TrioMobil | Monthly'!BE103:BG103)</f>
        <v>24092.858092032016</v>
      </c>
      <c r="V101" s="232">
        <f>SUM('Cons TrioMobil | Monthly'!BH103:BJ103)</f>
        <v>32865.343746538943</v>
      </c>
      <c r="W101" s="232">
        <f>SUM('Cons TrioMobil | Monthly'!BK103:BM103)</f>
        <v>65514.33917560651</v>
      </c>
      <c r="X101" s="232">
        <f>SUM('Cons TrioMobil | Monthly'!BN103:BP103)</f>
        <v>-24387.043899540324</v>
      </c>
      <c r="Y101" s="232">
        <f>SUM('Cons TrioMobil | Monthly'!BQ103:BS103)</f>
        <v>36000.89111410534</v>
      </c>
      <c r="Z101" s="232">
        <f>SUM('Cons TrioMobil | Monthly'!BT103:BW103)</f>
        <v>29496.909707890209</v>
      </c>
    </row>
    <row r="102" spans="2:26" ht="14.25" customHeight="1" outlineLevel="1" x14ac:dyDescent="0.25">
      <c r="B102" s="231" t="s">
        <v>341</v>
      </c>
      <c r="C102" s="232">
        <f>SUM('Cons TrioMobil | Monthly'!C104:E104)</f>
        <v>0</v>
      </c>
      <c r="D102" s="232">
        <f>SUM('Cons TrioMobil | Monthly'!F104:H104)</f>
        <v>0</v>
      </c>
      <c r="E102" s="232">
        <f>SUM('Cons TrioMobil | Monthly'!I104:K104)</f>
        <v>0</v>
      </c>
      <c r="F102" s="231">
        <f>SUM('Cons TrioMobil | Monthly'!L104:N104)</f>
        <v>0</v>
      </c>
      <c r="G102" s="232">
        <f>SUM('Cons TrioMobil | Monthly'!O104:Q104)</f>
        <v>30538.291086851812</v>
      </c>
      <c r="H102" s="232">
        <f>SUM('Cons TrioMobil | Monthly'!R104:T104)</f>
        <v>6683.9387317065566</v>
      </c>
      <c r="I102" s="232">
        <f>SUM('Cons TrioMobil | Monthly'!U104:W104)</f>
        <v>10566.536907143629</v>
      </c>
      <c r="J102" s="231">
        <f>SUM('Cons TrioMobil | Monthly'!X104:Z104)</f>
        <v>296828.67870422057</v>
      </c>
      <c r="K102" s="232">
        <f>SUM('Cons TrioMobil | Monthly'!AA104:AC104)</f>
        <v>86103.418472267003</v>
      </c>
      <c r="L102" s="232">
        <f>SUM('Cons TrioMobil | Monthly'!AD104:AF104)</f>
        <v>68470.251422185422</v>
      </c>
      <c r="M102" s="232">
        <f>SUM('Cons TrioMobil | Monthly'!AG104:AI104)</f>
        <v>112209.09100366382</v>
      </c>
      <c r="N102" s="232">
        <f>SUM('Cons TrioMobil | Monthly'!AJ104:AL104)</f>
        <v>-8960.5748060191727</v>
      </c>
      <c r="O102" s="232">
        <f>SUM('Cons TrioMobil | Monthly'!AM104:AO104)</f>
        <v>22894.333651030869</v>
      </c>
      <c r="P102" s="232">
        <f>SUM('Cons TrioMobil | Monthly'!AP104:AR104)</f>
        <v>143661.65983200539</v>
      </c>
      <c r="Q102" s="232">
        <f>SUM('Cons TrioMobil | Monthly'!AS104:AU104)</f>
        <v>162606.21871087182</v>
      </c>
      <c r="R102" s="232">
        <f>SUM('Cons TrioMobil | Monthly'!AV104:AX104)</f>
        <v>50266.656220247933</v>
      </c>
      <c r="S102" s="232">
        <f>SUM('Cons TrioMobil | Monthly'!AY104:BA104)</f>
        <v>104898.18872591446</v>
      </c>
      <c r="T102" s="232">
        <f>SUM('Cons TrioMobil | Monthly'!BB104:BD104)</f>
        <v>-11511.222450613648</v>
      </c>
      <c r="U102" s="232">
        <f>SUM('Cons TrioMobil | Monthly'!BE104:BG104)</f>
        <v>-27713.143240381069</v>
      </c>
      <c r="V102" s="232">
        <f>SUM('Cons TrioMobil | Monthly'!BH104:BJ104)</f>
        <v>-72521.072268937671</v>
      </c>
      <c r="W102" s="232">
        <f>SUM('Cons TrioMobil | Monthly'!BK104:BM104)</f>
        <v>-65111.397476408791</v>
      </c>
      <c r="X102" s="232">
        <f>SUM('Cons TrioMobil | Monthly'!BN104:BP104)</f>
        <v>-21822.232804808191</v>
      </c>
      <c r="Y102" s="232">
        <f>SUM('Cons TrioMobil | Monthly'!BQ104:BS104)</f>
        <v>-139097.72346183113</v>
      </c>
      <c r="Z102" s="232">
        <f>SUM('Cons TrioMobil | Monthly'!BT104:BW104)</f>
        <v>-64442.456781624373</v>
      </c>
    </row>
    <row r="103" spans="2:26" ht="14.25" customHeight="1" x14ac:dyDescent="0.25">
      <c r="B103" s="229" t="s">
        <v>342</v>
      </c>
      <c r="C103" s="230">
        <f t="shared" ref="C103:M103" si="29">SUM(C104:C105)</f>
        <v>0</v>
      </c>
      <c r="D103" s="230">
        <f t="shared" si="29"/>
        <v>0</v>
      </c>
      <c r="E103" s="230">
        <f t="shared" si="29"/>
        <v>0</v>
      </c>
      <c r="F103" s="230">
        <f t="shared" si="29"/>
        <v>0</v>
      </c>
      <c r="G103" s="230">
        <f t="shared" si="29"/>
        <v>299.98648405773247</v>
      </c>
      <c r="H103" s="230">
        <f t="shared" si="29"/>
        <v>-476.38742214927328</v>
      </c>
      <c r="I103" s="230">
        <f t="shared" si="29"/>
        <v>1668.8625950858241</v>
      </c>
      <c r="J103" s="230">
        <f t="shared" si="29"/>
        <v>13.662189712312566</v>
      </c>
      <c r="K103" s="230">
        <f t="shared" si="29"/>
        <v>898.27204494295302</v>
      </c>
      <c r="L103" s="230">
        <f t="shared" si="29"/>
        <v>417.55522840669465</v>
      </c>
      <c r="M103" s="230">
        <f t="shared" si="29"/>
        <v>21489.49360559363</v>
      </c>
      <c r="N103" s="230">
        <f t="shared" ref="N103:Z103" si="30">SUM(N104:N105)</f>
        <v>108114.78601468421</v>
      </c>
      <c r="O103" s="230">
        <f t="shared" si="30"/>
        <v>-5093.9706727938537</v>
      </c>
      <c r="P103" s="230">
        <f t="shared" si="30"/>
        <v>-8691.0938119130242</v>
      </c>
      <c r="Q103" s="230">
        <f t="shared" si="30"/>
        <v>-11723.582305238575</v>
      </c>
      <c r="R103" s="230">
        <f t="shared" si="30"/>
        <v>-20822.382320279587</v>
      </c>
      <c r="S103" s="230">
        <f t="shared" si="30"/>
        <v>-10973.11041720486</v>
      </c>
      <c r="T103" s="230">
        <f t="shared" si="30"/>
        <v>-22868.230553482434</v>
      </c>
      <c r="U103" s="230">
        <f t="shared" si="30"/>
        <v>-61860.682418047218</v>
      </c>
      <c r="V103" s="230">
        <f t="shared" si="30"/>
        <v>-46227.075724003225</v>
      </c>
      <c r="W103" s="230">
        <f t="shared" si="30"/>
        <v>-178874.86385400119</v>
      </c>
      <c r="X103" s="230">
        <f t="shared" si="30"/>
        <v>-3227.939519904287</v>
      </c>
      <c r="Y103" s="230">
        <f t="shared" si="30"/>
        <v>5560.7752146797993</v>
      </c>
      <c r="Z103" s="230">
        <f t="shared" si="30"/>
        <v>313388.84671179566</v>
      </c>
    </row>
    <row r="104" spans="2:26" ht="14.25" customHeight="1" outlineLevel="1" x14ac:dyDescent="0.25">
      <c r="B104" s="231" t="s">
        <v>343</v>
      </c>
      <c r="C104" s="232">
        <f>SUM('Cons TrioMobil | Monthly'!C106:E106)</f>
        <v>0</v>
      </c>
      <c r="D104" s="232">
        <f>SUM('Cons TrioMobil | Monthly'!F106:H106)</f>
        <v>0</v>
      </c>
      <c r="E104" s="232">
        <f>SUM('Cons TrioMobil | Monthly'!I106:K106)</f>
        <v>0</v>
      </c>
      <c r="F104" s="231">
        <f>SUM('Cons TrioMobil | Monthly'!L106:N106)</f>
        <v>0</v>
      </c>
      <c r="G104" s="232">
        <f>SUM('Cons TrioMobil | Monthly'!O106:Q106)</f>
        <v>1555.7158389252386</v>
      </c>
      <c r="H104" s="232">
        <f>SUM('Cons TrioMobil | Monthly'!R106:T106)</f>
        <v>24.784164034352752</v>
      </c>
      <c r="I104" s="232">
        <f>SUM('Cons TrioMobil | Monthly'!U106:W106)</f>
        <v>11780.091742125196</v>
      </c>
      <c r="J104" s="231">
        <f>SUM('Cons TrioMobil | Monthly'!X106:Z106)</f>
        <v>22.545099737307019</v>
      </c>
      <c r="K104" s="232">
        <f>SUM('Cons TrioMobil | Monthly'!AA106:AC106)</f>
        <v>4268.0474921321929</v>
      </c>
      <c r="L104" s="232">
        <f>SUM('Cons TrioMobil | Monthly'!AD106:AF106)</f>
        <v>421.59981955496198</v>
      </c>
      <c r="M104" s="232">
        <f>SUM('Cons TrioMobil | Monthly'!AG106:AI106)</f>
        <v>21496.985837784203</v>
      </c>
      <c r="N104" s="232">
        <f>SUM('Cons TrioMobil | Monthly'!AJ106:AL106)</f>
        <v>118278.11640995808</v>
      </c>
      <c r="O104" s="232">
        <f>SUM('Cons TrioMobil | Monthly'!AM106:AO106)</f>
        <v>227.6693684007065</v>
      </c>
      <c r="P104" s="232">
        <f>SUM('Cons TrioMobil | Monthly'!AP106:AR106)</f>
        <v>573.9982890063701</v>
      </c>
      <c r="Q104" s="232">
        <f>SUM('Cons TrioMobil | Monthly'!AS106:AU106)</f>
        <v>414.73215251663993</v>
      </c>
      <c r="R104" s="232">
        <f>SUM('Cons TrioMobil | Monthly'!AV106:AX106)</f>
        <v>1753.6032994758314</v>
      </c>
      <c r="S104" s="232">
        <f>SUM('Cons TrioMobil | Monthly'!AY106:BA106)</f>
        <v>124.4552536591567</v>
      </c>
      <c r="T104" s="232">
        <f>SUM('Cons TrioMobil | Monthly'!BB106:BD106)</f>
        <v>2212.7851911096732</v>
      </c>
      <c r="U104" s="232">
        <f>SUM('Cons TrioMobil | Monthly'!BE106:BG106)</f>
        <v>1607.2117574140996</v>
      </c>
      <c r="V104" s="232">
        <f>SUM('Cons TrioMobil | Monthly'!BH106:BJ106)</f>
        <v>405.07603127108382</v>
      </c>
      <c r="W104" s="232">
        <f>SUM('Cons TrioMobil | Monthly'!BK106:BM106)</f>
        <v>11420.561243436749</v>
      </c>
      <c r="X104" s="232">
        <f>SUM('Cons TrioMobil | Monthly'!BN106:BP106)</f>
        <v>1790.902162092852</v>
      </c>
      <c r="Y104" s="232">
        <f>SUM('Cons TrioMobil | Monthly'!BQ106:BS106)</f>
        <v>5581.0637977329961</v>
      </c>
      <c r="Z104" s="232">
        <f>SUM('Cons TrioMobil | Monthly'!BT106:BW106)</f>
        <v>313404.61262280721</v>
      </c>
    </row>
    <row r="105" spans="2:26" ht="14.25" customHeight="1" outlineLevel="1" x14ac:dyDescent="0.25">
      <c r="B105" s="231" t="s">
        <v>344</v>
      </c>
      <c r="C105" s="232">
        <f>SUM('Cons TrioMobil | Monthly'!C107:E107)</f>
        <v>0</v>
      </c>
      <c r="D105" s="232">
        <f>SUM('Cons TrioMobil | Monthly'!F107:H107)</f>
        <v>0</v>
      </c>
      <c r="E105" s="232">
        <f>SUM('Cons TrioMobil | Monthly'!I107:K107)</f>
        <v>0</v>
      </c>
      <c r="F105" s="231">
        <f>SUM('Cons TrioMobil | Monthly'!L107:N107)</f>
        <v>0</v>
      </c>
      <c r="G105" s="232">
        <f>SUM('Cons TrioMobil | Monthly'!O107:Q107)</f>
        <v>-1255.7293548675061</v>
      </c>
      <c r="H105" s="232">
        <f>SUM('Cons TrioMobil | Monthly'!R107:T107)</f>
        <v>-501.171586183626</v>
      </c>
      <c r="I105" s="232">
        <f>SUM('Cons TrioMobil | Monthly'!U107:W107)</f>
        <v>-10111.229147039372</v>
      </c>
      <c r="J105" s="231">
        <f>SUM('Cons TrioMobil | Monthly'!X107:Z107)</f>
        <v>-8.8829100249944535</v>
      </c>
      <c r="K105" s="232">
        <f>SUM('Cons TrioMobil | Monthly'!AA107:AC107)</f>
        <v>-3369.7754471892399</v>
      </c>
      <c r="L105" s="232">
        <f>SUM('Cons TrioMobil | Monthly'!AD107:AF107)</f>
        <v>-4.0445911482673225</v>
      </c>
      <c r="M105" s="232">
        <f>SUM('Cons TrioMobil | Monthly'!AG107:AI107)</f>
        <v>-7.4922321905721017</v>
      </c>
      <c r="N105" s="232">
        <f>SUM('Cons TrioMobil | Monthly'!AJ107:AL107)</f>
        <v>-10163.330395273864</v>
      </c>
      <c r="O105" s="232">
        <f>SUM('Cons TrioMobil | Monthly'!AM107:AO107)</f>
        <v>-5321.6400411945606</v>
      </c>
      <c r="P105" s="232">
        <f>SUM('Cons TrioMobil | Monthly'!AP107:AR107)</f>
        <v>-9265.0921009193935</v>
      </c>
      <c r="Q105" s="232">
        <f>SUM('Cons TrioMobil | Monthly'!AS107:AU107)</f>
        <v>-12138.314457755216</v>
      </c>
      <c r="R105" s="232">
        <f>SUM('Cons TrioMobil | Monthly'!AV107:AX107)</f>
        <v>-22575.985619755418</v>
      </c>
      <c r="S105" s="232">
        <f>SUM('Cons TrioMobil | Monthly'!AY107:BA107)</f>
        <v>-11097.565670864016</v>
      </c>
      <c r="T105" s="232">
        <f>SUM('Cons TrioMobil | Monthly'!BB107:BD107)</f>
        <v>-25081.015744592107</v>
      </c>
      <c r="U105" s="232">
        <f>SUM('Cons TrioMobil | Monthly'!BE107:BG107)</f>
        <v>-63467.894175461319</v>
      </c>
      <c r="V105" s="232">
        <f>SUM('Cons TrioMobil | Monthly'!BH107:BJ107)</f>
        <v>-46632.15175527431</v>
      </c>
      <c r="W105" s="232">
        <f>SUM('Cons TrioMobil | Monthly'!BK107:BM107)</f>
        <v>-190295.42509743792</v>
      </c>
      <c r="X105" s="232">
        <f>SUM('Cons TrioMobil | Monthly'!BN107:BP107)</f>
        <v>-5018.8416819971389</v>
      </c>
      <c r="Y105" s="232">
        <f>SUM('Cons TrioMobil | Monthly'!BQ107:BS107)</f>
        <v>-20.288583053197115</v>
      </c>
      <c r="Z105" s="232">
        <f>SUM('Cons TrioMobil | Monthly'!BT107:BW107)</f>
        <v>-15.765911011572962</v>
      </c>
    </row>
    <row r="106" spans="2:26" ht="14.25" customHeight="1" x14ac:dyDescent="0.25">
      <c r="B106" s="229" t="s">
        <v>345</v>
      </c>
      <c r="C106" s="230">
        <f t="shared" ref="C106:M106" si="31">SUM(C107:C111)</f>
        <v>0</v>
      </c>
      <c r="D106" s="230">
        <f t="shared" si="31"/>
        <v>0</v>
      </c>
      <c r="E106" s="230">
        <f t="shared" si="31"/>
        <v>0</v>
      </c>
      <c r="F106" s="230">
        <f t="shared" si="31"/>
        <v>0</v>
      </c>
      <c r="G106" s="230">
        <f t="shared" si="31"/>
        <v>-14326.134430700389</v>
      </c>
      <c r="H106" s="230">
        <f t="shared" si="31"/>
        <v>-13656.221605500987</v>
      </c>
      <c r="I106" s="230">
        <f t="shared" si="31"/>
        <v>-18202.050779686462</v>
      </c>
      <c r="J106" s="230">
        <f t="shared" si="31"/>
        <v>-19418.248438619579</v>
      </c>
      <c r="K106" s="230">
        <f t="shared" si="31"/>
        <v>-11203.861290319441</v>
      </c>
      <c r="L106" s="230">
        <f t="shared" si="31"/>
        <v>-11228.346973476495</v>
      </c>
      <c r="M106" s="230">
        <f t="shared" si="31"/>
        <v>-10973.435363800161</v>
      </c>
      <c r="N106" s="230">
        <f t="shared" ref="N106:Z106" si="32">SUM(N107:N111)</f>
        <v>-17205.719268311892</v>
      </c>
      <c r="O106" s="230">
        <f t="shared" si="32"/>
        <v>-11761.666403259132</v>
      </c>
      <c r="P106" s="230">
        <f t="shared" si="32"/>
        <v>-14777.269071689836</v>
      </c>
      <c r="Q106" s="230">
        <f t="shared" si="32"/>
        <v>-13880.3830186627</v>
      </c>
      <c r="R106" s="230">
        <f t="shared" si="32"/>
        <v>-16586.2530750146</v>
      </c>
      <c r="S106" s="230">
        <f t="shared" si="32"/>
        <v>-22049.638053179631</v>
      </c>
      <c r="T106" s="230">
        <f t="shared" si="32"/>
        <v>-22965.90849400992</v>
      </c>
      <c r="U106" s="230">
        <f t="shared" si="32"/>
        <v>-26597.99404003669</v>
      </c>
      <c r="V106" s="230">
        <f t="shared" si="32"/>
        <v>-33657.439389113708</v>
      </c>
      <c r="W106" s="230">
        <f t="shared" si="32"/>
        <v>-30180.442065053336</v>
      </c>
      <c r="X106" s="230">
        <f t="shared" si="32"/>
        <v>-26390.176629020702</v>
      </c>
      <c r="Y106" s="230">
        <f t="shared" si="32"/>
        <v>-30819.705134554049</v>
      </c>
      <c r="Z106" s="230">
        <f t="shared" si="32"/>
        <v>-36928.985948109323</v>
      </c>
    </row>
    <row r="107" spans="2:26" ht="14.25" customHeight="1" outlineLevel="1" x14ac:dyDescent="0.25">
      <c r="B107" s="231" t="s">
        <v>346</v>
      </c>
      <c r="C107" s="232">
        <f>SUM('Cons TrioMobil | Monthly'!C109:E109)</f>
        <v>0</v>
      </c>
      <c r="D107" s="232">
        <f>SUM('Cons TrioMobil | Monthly'!F109:H109)</f>
        <v>0</v>
      </c>
      <c r="E107" s="232">
        <f>SUM('Cons TrioMobil | Monthly'!I109:K109)</f>
        <v>0</v>
      </c>
      <c r="F107" s="231">
        <f>SUM('Cons TrioMobil | Monthly'!L109:N109)</f>
        <v>0</v>
      </c>
      <c r="G107" s="232">
        <f>SUM('Cons TrioMobil | Monthly'!O109:Q109)</f>
        <v>0</v>
      </c>
      <c r="H107" s="232">
        <f>SUM('Cons TrioMobil | Monthly'!R109:T109)</f>
        <v>0</v>
      </c>
      <c r="I107" s="232">
        <f>SUM('Cons TrioMobil | Monthly'!U109:W109)</f>
        <v>0</v>
      </c>
      <c r="J107" s="231">
        <f>SUM('Cons TrioMobil | Monthly'!X109:Z109)</f>
        <v>0</v>
      </c>
      <c r="K107" s="232">
        <f>SUM('Cons TrioMobil | Monthly'!AA109:AC109)</f>
        <v>0</v>
      </c>
      <c r="L107" s="232">
        <f>SUM('Cons TrioMobil | Monthly'!AD109:AF109)</f>
        <v>0</v>
      </c>
      <c r="M107" s="232">
        <f>SUM('Cons TrioMobil | Monthly'!AG109:AI109)</f>
        <v>0</v>
      </c>
      <c r="N107" s="232">
        <f>SUM('Cons TrioMobil | Monthly'!AJ109:AL109)</f>
        <v>0</v>
      </c>
      <c r="O107" s="232">
        <f>SUM('Cons TrioMobil | Monthly'!AM109:AO109)</f>
        <v>0</v>
      </c>
      <c r="P107" s="232">
        <f>SUM('Cons TrioMobil | Monthly'!AP109:AR109)</f>
        <v>0</v>
      </c>
      <c r="Q107" s="232">
        <f>SUM('Cons TrioMobil | Monthly'!AS109:AU109)</f>
        <v>0</v>
      </c>
      <c r="R107" s="232">
        <f>SUM('Cons TrioMobil | Monthly'!AV109:AX109)</f>
        <v>0</v>
      </c>
      <c r="S107" s="232">
        <f>SUM('Cons TrioMobil | Monthly'!AY109:BA109)</f>
        <v>0</v>
      </c>
      <c r="T107" s="232">
        <f>SUM('Cons TrioMobil | Monthly'!BB109:BD109)</f>
        <v>0</v>
      </c>
      <c r="U107" s="232">
        <f>SUM('Cons TrioMobil | Monthly'!BE109:BG109)</f>
        <v>0</v>
      </c>
      <c r="V107" s="232">
        <f>SUM('Cons TrioMobil | Monthly'!BH109:BJ109)</f>
        <v>0</v>
      </c>
      <c r="W107" s="232">
        <f>SUM('Cons TrioMobil | Monthly'!BK109:BM109)</f>
        <v>0</v>
      </c>
      <c r="X107" s="232">
        <f>SUM('Cons TrioMobil | Monthly'!BN109:BP109)</f>
        <v>0</v>
      </c>
      <c r="Y107" s="232">
        <f>SUM('Cons TrioMobil | Monthly'!BQ109:BS109)</f>
        <v>0</v>
      </c>
      <c r="Z107" s="232">
        <f>SUM('Cons TrioMobil | Monthly'!BT109:BW109)</f>
        <v>0</v>
      </c>
    </row>
    <row r="108" spans="2:26" ht="14.25" customHeight="1" outlineLevel="1" x14ac:dyDescent="0.25">
      <c r="B108" s="231" t="s">
        <v>347</v>
      </c>
      <c r="C108" s="232">
        <f>SUM('Cons TrioMobil | Monthly'!C110:E110)</f>
        <v>0</v>
      </c>
      <c r="D108" s="232">
        <f>SUM('Cons TrioMobil | Monthly'!F110:H110)</f>
        <v>0</v>
      </c>
      <c r="E108" s="232">
        <f>SUM('Cons TrioMobil | Monthly'!I110:K110)</f>
        <v>0</v>
      </c>
      <c r="F108" s="231">
        <f>SUM('Cons TrioMobil | Monthly'!L110:N110)</f>
        <v>0</v>
      </c>
      <c r="G108" s="232">
        <f>SUM('Cons TrioMobil | Monthly'!O110:Q110)</f>
        <v>0</v>
      </c>
      <c r="H108" s="232">
        <f>SUM('Cons TrioMobil | Monthly'!R110:T110)</f>
        <v>0</v>
      </c>
      <c r="I108" s="232">
        <f>SUM('Cons TrioMobil | Monthly'!U110:W110)</f>
        <v>0</v>
      </c>
      <c r="J108" s="231">
        <f>SUM('Cons TrioMobil | Monthly'!X110:Z110)</f>
        <v>0</v>
      </c>
      <c r="K108" s="232">
        <f>SUM('Cons TrioMobil | Monthly'!AA110:AC110)</f>
        <v>0</v>
      </c>
      <c r="L108" s="232">
        <f>SUM('Cons TrioMobil | Monthly'!AD110:AF110)</f>
        <v>0</v>
      </c>
      <c r="M108" s="232">
        <f>SUM('Cons TrioMobil | Monthly'!AG110:AI110)</f>
        <v>0</v>
      </c>
      <c r="N108" s="232">
        <f>SUM('Cons TrioMobil | Monthly'!AJ110:AL110)</f>
        <v>0</v>
      </c>
      <c r="O108" s="232">
        <f>SUM('Cons TrioMobil | Monthly'!AM110:AO110)</f>
        <v>0</v>
      </c>
      <c r="P108" s="232">
        <f>SUM('Cons TrioMobil | Monthly'!AP110:AR110)</f>
        <v>0</v>
      </c>
      <c r="Q108" s="232">
        <f>SUM('Cons TrioMobil | Monthly'!AS110:AU110)</f>
        <v>0</v>
      </c>
      <c r="R108" s="232">
        <f>SUM('Cons TrioMobil | Monthly'!AV110:AX110)</f>
        <v>0</v>
      </c>
      <c r="S108" s="232">
        <f>SUM('Cons TrioMobil | Monthly'!AY110:BA110)</f>
        <v>0</v>
      </c>
      <c r="T108" s="232">
        <f>SUM('Cons TrioMobil | Monthly'!BB110:BD110)</f>
        <v>0</v>
      </c>
      <c r="U108" s="232">
        <f>SUM('Cons TrioMobil | Monthly'!BE110:BG110)</f>
        <v>0</v>
      </c>
      <c r="V108" s="232">
        <f>SUM('Cons TrioMobil | Monthly'!BH110:BJ110)</f>
        <v>0</v>
      </c>
      <c r="W108" s="232">
        <f>SUM('Cons TrioMobil | Monthly'!BK110:BM110)</f>
        <v>0</v>
      </c>
      <c r="X108" s="232">
        <f>SUM('Cons TrioMobil | Monthly'!BN110:BP110)</f>
        <v>0</v>
      </c>
      <c r="Y108" s="232">
        <f>SUM('Cons TrioMobil | Monthly'!BQ110:BS110)</f>
        <v>0</v>
      </c>
      <c r="Z108" s="232">
        <f>SUM('Cons TrioMobil | Monthly'!BT110:BW110)</f>
        <v>0</v>
      </c>
    </row>
    <row r="109" spans="2:26" ht="14.25" customHeight="1" outlineLevel="1" x14ac:dyDescent="0.25">
      <c r="B109" s="231" t="s">
        <v>345</v>
      </c>
      <c r="C109" s="232">
        <f>SUM('Cons TrioMobil | Monthly'!C111:E111)</f>
        <v>0</v>
      </c>
      <c r="D109" s="232">
        <f>SUM('Cons TrioMobil | Monthly'!F111:H111)</f>
        <v>0</v>
      </c>
      <c r="E109" s="232">
        <f>SUM('Cons TrioMobil | Monthly'!I111:K111)</f>
        <v>0</v>
      </c>
      <c r="F109" s="231">
        <f>SUM('Cons TrioMobil | Monthly'!L111:N111)</f>
        <v>0</v>
      </c>
      <c r="G109" s="232">
        <f>SUM('Cons TrioMobil | Monthly'!O111:Q111)</f>
        <v>-14326.134430700389</v>
      </c>
      <c r="H109" s="232">
        <f>SUM('Cons TrioMobil | Monthly'!R111:T111)</f>
        <v>-13656.221605500987</v>
      </c>
      <c r="I109" s="232">
        <f>SUM('Cons TrioMobil | Monthly'!U111:W111)</f>
        <v>-18202.050779686462</v>
      </c>
      <c r="J109" s="231">
        <f>SUM('Cons TrioMobil | Monthly'!X111:Z111)</f>
        <v>-19418.248438619579</v>
      </c>
      <c r="K109" s="232">
        <f>SUM('Cons TrioMobil | Monthly'!AA111:AC111)</f>
        <v>-11203.861290319441</v>
      </c>
      <c r="L109" s="232">
        <f>SUM('Cons TrioMobil | Monthly'!AD111:AF111)</f>
        <v>-11228.346973476495</v>
      </c>
      <c r="M109" s="232">
        <f>SUM('Cons TrioMobil | Monthly'!AG111:AI111)</f>
        <v>-10973.435363800161</v>
      </c>
      <c r="N109" s="232">
        <f>SUM('Cons TrioMobil | Monthly'!AJ111:AL111)</f>
        <v>-17205.719268311892</v>
      </c>
      <c r="O109" s="232">
        <f>SUM('Cons TrioMobil | Monthly'!AM111:AO111)</f>
        <v>-11761.666403259132</v>
      </c>
      <c r="P109" s="232">
        <f>SUM('Cons TrioMobil | Monthly'!AP111:AR111)</f>
        <v>-14777.269071689836</v>
      </c>
      <c r="Q109" s="232">
        <f>SUM('Cons TrioMobil | Monthly'!AS111:AU111)</f>
        <v>-13880.3830186627</v>
      </c>
      <c r="R109" s="232">
        <f>SUM('Cons TrioMobil | Monthly'!AV111:AX111)</f>
        <v>-16586.2530750146</v>
      </c>
      <c r="S109" s="232">
        <f>SUM('Cons TrioMobil | Monthly'!AY111:BA111)</f>
        <v>-22049.638053179631</v>
      </c>
      <c r="T109" s="232">
        <f>SUM('Cons TrioMobil | Monthly'!BB111:BD111)</f>
        <v>-22965.90849400992</v>
      </c>
      <c r="U109" s="232">
        <f>SUM('Cons TrioMobil | Monthly'!BE111:BG111)</f>
        <v>-26597.99404003669</v>
      </c>
      <c r="V109" s="232">
        <f>SUM('Cons TrioMobil | Monthly'!BH111:BJ111)</f>
        <v>-33657.439389113708</v>
      </c>
      <c r="W109" s="232">
        <f>SUM('Cons TrioMobil | Monthly'!BK111:BM111)</f>
        <v>-30180.442065053336</v>
      </c>
      <c r="X109" s="232">
        <f>SUM('Cons TrioMobil | Monthly'!BN111:BP111)</f>
        <v>-26390.176629020702</v>
      </c>
      <c r="Y109" s="232">
        <f>SUM('Cons TrioMobil | Monthly'!BQ111:BS111)</f>
        <v>-30819.705134554049</v>
      </c>
      <c r="Z109" s="232">
        <f>SUM('Cons TrioMobil | Monthly'!BT111:BW111)</f>
        <v>-36928.985948109323</v>
      </c>
    </row>
    <row r="110" spans="2:26" ht="14.25" customHeight="1" outlineLevel="1" x14ac:dyDescent="0.25">
      <c r="B110" s="231" t="s">
        <v>348</v>
      </c>
      <c r="C110" s="232">
        <f>SUM('Cons TrioMobil | Monthly'!C112:E112)</f>
        <v>0</v>
      </c>
      <c r="D110" s="232">
        <f>SUM('Cons TrioMobil | Monthly'!F112:H112)</f>
        <v>0</v>
      </c>
      <c r="E110" s="232">
        <f>SUM('Cons TrioMobil | Monthly'!I112:K112)</f>
        <v>0</v>
      </c>
      <c r="F110" s="231">
        <f>SUM('Cons TrioMobil | Monthly'!L112:N112)</f>
        <v>0</v>
      </c>
      <c r="G110" s="232">
        <f>SUM('Cons TrioMobil | Monthly'!O112:Q112)</f>
        <v>0</v>
      </c>
      <c r="H110" s="232">
        <f>SUM('Cons TrioMobil | Monthly'!R112:T112)</f>
        <v>0</v>
      </c>
      <c r="I110" s="232">
        <f>SUM('Cons TrioMobil | Monthly'!U112:W112)</f>
        <v>0</v>
      </c>
      <c r="J110" s="231">
        <f>SUM('Cons TrioMobil | Monthly'!X112:Z112)</f>
        <v>0</v>
      </c>
      <c r="K110" s="232">
        <f>SUM('Cons TrioMobil | Monthly'!AA112:AC112)</f>
        <v>0</v>
      </c>
      <c r="L110" s="232">
        <f>SUM('Cons TrioMobil | Monthly'!AD112:AF112)</f>
        <v>0</v>
      </c>
      <c r="M110" s="232">
        <f>SUM('Cons TrioMobil | Monthly'!AG112:AI112)</f>
        <v>0</v>
      </c>
      <c r="N110" s="232">
        <f>SUM('Cons TrioMobil | Monthly'!AJ112:AL112)</f>
        <v>0</v>
      </c>
      <c r="O110" s="232">
        <f>SUM('Cons TrioMobil | Monthly'!AM112:AO112)</f>
        <v>0</v>
      </c>
      <c r="P110" s="232">
        <f>SUM('Cons TrioMobil | Monthly'!AP112:AR112)</f>
        <v>0</v>
      </c>
      <c r="Q110" s="232">
        <f>SUM('Cons TrioMobil | Monthly'!AS112:AU112)</f>
        <v>0</v>
      </c>
      <c r="R110" s="232">
        <f>SUM('Cons TrioMobil | Monthly'!AV112:AX112)</f>
        <v>0</v>
      </c>
      <c r="S110" s="232">
        <f>SUM('Cons TrioMobil | Monthly'!AY112:BA112)</f>
        <v>0</v>
      </c>
      <c r="T110" s="232">
        <f>SUM('Cons TrioMobil | Monthly'!BB112:BD112)</f>
        <v>0</v>
      </c>
      <c r="U110" s="232">
        <f>SUM('Cons TrioMobil | Monthly'!BE112:BG112)</f>
        <v>0</v>
      </c>
      <c r="V110" s="232">
        <f>SUM('Cons TrioMobil | Monthly'!BH112:BJ112)</f>
        <v>0</v>
      </c>
      <c r="W110" s="232">
        <f>SUM('Cons TrioMobil | Monthly'!BK112:BM112)</f>
        <v>0</v>
      </c>
      <c r="X110" s="232">
        <f>SUM('Cons TrioMobil | Monthly'!BN112:BP112)</f>
        <v>0</v>
      </c>
      <c r="Y110" s="232">
        <f>SUM('Cons TrioMobil | Monthly'!BQ112:BS112)</f>
        <v>0</v>
      </c>
      <c r="Z110" s="232">
        <f>SUM('Cons TrioMobil | Monthly'!BT112:BW112)</f>
        <v>0</v>
      </c>
    </row>
    <row r="111" spans="2:26" ht="14.25" customHeight="1" outlineLevel="1" x14ac:dyDescent="0.25">
      <c r="B111" s="231" t="s">
        <v>349</v>
      </c>
      <c r="C111" s="232">
        <f>SUM('Cons TrioMobil | Monthly'!C113:E113)</f>
        <v>0</v>
      </c>
      <c r="D111" s="232">
        <f>SUM('Cons TrioMobil | Monthly'!F113:H113)</f>
        <v>0</v>
      </c>
      <c r="E111" s="232">
        <f>SUM('Cons TrioMobil | Monthly'!I113:K113)</f>
        <v>0</v>
      </c>
      <c r="F111" s="231">
        <f>SUM('Cons TrioMobil | Monthly'!L113:N113)</f>
        <v>0</v>
      </c>
      <c r="G111" s="232">
        <f>SUM('Cons TrioMobil | Monthly'!O113:Q113)</f>
        <v>0</v>
      </c>
      <c r="H111" s="232">
        <f>SUM('Cons TrioMobil | Monthly'!R113:T113)</f>
        <v>0</v>
      </c>
      <c r="I111" s="232">
        <f>SUM('Cons TrioMobil | Monthly'!U113:W113)</f>
        <v>0</v>
      </c>
      <c r="J111" s="231">
        <f>SUM('Cons TrioMobil | Monthly'!X113:Z113)</f>
        <v>0</v>
      </c>
      <c r="K111" s="232">
        <f>SUM('Cons TrioMobil | Monthly'!AA113:AC113)</f>
        <v>0</v>
      </c>
      <c r="L111" s="232">
        <f>SUM('Cons TrioMobil | Monthly'!AD113:AF113)</f>
        <v>0</v>
      </c>
      <c r="M111" s="232">
        <f>SUM('Cons TrioMobil | Monthly'!AG113:AI113)</f>
        <v>0</v>
      </c>
      <c r="N111" s="232">
        <f>SUM('Cons TrioMobil | Monthly'!AJ113:AL113)</f>
        <v>0</v>
      </c>
      <c r="O111" s="232">
        <f>SUM('Cons TrioMobil | Monthly'!AM113:AO113)</f>
        <v>0</v>
      </c>
      <c r="P111" s="232">
        <f>SUM('Cons TrioMobil | Monthly'!AP113:AR113)</f>
        <v>0</v>
      </c>
      <c r="Q111" s="232">
        <f>SUM('Cons TrioMobil | Monthly'!AS113:AU113)</f>
        <v>0</v>
      </c>
      <c r="R111" s="232">
        <f>SUM('Cons TrioMobil | Monthly'!AV113:AX113)</f>
        <v>0</v>
      </c>
      <c r="S111" s="232">
        <f>SUM('Cons TrioMobil | Monthly'!AY113:BA113)</f>
        <v>0</v>
      </c>
      <c r="T111" s="232">
        <f>SUM('Cons TrioMobil | Monthly'!BB113:BD113)</f>
        <v>0</v>
      </c>
      <c r="U111" s="232">
        <f>SUM('Cons TrioMobil | Monthly'!BE113:BG113)</f>
        <v>0</v>
      </c>
      <c r="V111" s="232">
        <f>SUM('Cons TrioMobil | Monthly'!BH113:BJ113)</f>
        <v>0</v>
      </c>
      <c r="W111" s="232">
        <f>SUM('Cons TrioMobil | Monthly'!BK113:BM113)</f>
        <v>0</v>
      </c>
      <c r="X111" s="232">
        <f>SUM('Cons TrioMobil | Monthly'!BN113:BP113)</f>
        <v>0</v>
      </c>
      <c r="Y111" s="232">
        <f>SUM('Cons TrioMobil | Monthly'!BQ113:BS113)</f>
        <v>0</v>
      </c>
      <c r="Z111" s="232">
        <f>SUM('Cons TrioMobil | Monthly'!BT113:BW113)</f>
        <v>0</v>
      </c>
    </row>
    <row r="112" spans="2:26" ht="14.25" customHeight="1" x14ac:dyDescent="0.25">
      <c r="B112" s="234" t="s">
        <v>350</v>
      </c>
      <c r="C112" s="235" t="e">
        <f t="shared" ref="C112:Z112" si="33">SUM(C95,C99,C103,C106)</f>
        <v>#REF!</v>
      </c>
      <c r="D112" s="235" t="e">
        <f t="shared" si="33"/>
        <v>#REF!</v>
      </c>
      <c r="E112" s="235" t="e">
        <f t="shared" si="33"/>
        <v>#REF!</v>
      </c>
      <c r="F112" s="235" t="e">
        <f t="shared" si="33"/>
        <v>#REF!</v>
      </c>
      <c r="G112" s="235">
        <f t="shared" si="33"/>
        <v>-85675.536942906532</v>
      </c>
      <c r="H112" s="235">
        <f t="shared" si="33"/>
        <v>42431.07340047451</v>
      </c>
      <c r="I112" s="235">
        <f t="shared" si="33"/>
        <v>-232365.72269828504</v>
      </c>
      <c r="J112" s="235">
        <f t="shared" si="33"/>
        <v>173314.16950288622</v>
      </c>
      <c r="K112" s="235">
        <f t="shared" si="33"/>
        <v>-234717.58388071021</v>
      </c>
      <c r="L112" s="235">
        <f t="shared" si="33"/>
        <v>-364932.77502418554</v>
      </c>
      <c r="M112" s="235">
        <f t="shared" si="33"/>
        <v>-321289.91466340364</v>
      </c>
      <c r="N112" s="235">
        <f t="shared" si="33"/>
        <v>-442812.7979375727</v>
      </c>
      <c r="O112" s="235">
        <f t="shared" si="33"/>
        <v>-746227.26211812347</v>
      </c>
      <c r="P112" s="235">
        <f t="shared" si="33"/>
        <v>-680472.01863107411</v>
      </c>
      <c r="Q112" s="235">
        <f t="shared" si="33"/>
        <v>-631443.58323844452</v>
      </c>
      <c r="R112" s="235">
        <f t="shared" si="33"/>
        <v>-942128.64869610488</v>
      </c>
      <c r="S112" s="235">
        <f t="shared" si="33"/>
        <v>-1224329.0656038355</v>
      </c>
      <c r="T112" s="235">
        <f t="shared" si="33"/>
        <v>-1138025.472611913</v>
      </c>
      <c r="U112" s="235">
        <f t="shared" si="33"/>
        <v>-1115079.8415963119</v>
      </c>
      <c r="V112" s="235">
        <f t="shared" si="33"/>
        <v>-1383714.8313421614</v>
      </c>
      <c r="W112" s="235">
        <f t="shared" si="33"/>
        <v>-1380952.6247061905</v>
      </c>
      <c r="X112" s="235">
        <f t="shared" si="33"/>
        <v>-1223988.9365568736</v>
      </c>
      <c r="Y112" s="235">
        <f t="shared" si="33"/>
        <v>-1274858.4655210359</v>
      </c>
      <c r="Z112" s="235">
        <f t="shared" si="33"/>
        <v>-1315175.9127856207</v>
      </c>
    </row>
    <row r="113" spans="2:26" ht="14.25" customHeight="1" x14ac:dyDescent="0.25">
      <c r="B113" s="236" t="s">
        <v>351</v>
      </c>
      <c r="C113" s="237">
        <f t="shared" ref="C113:Z113" si="34">IFERROR(C112/C7,0)</f>
        <v>0</v>
      </c>
      <c r="D113" s="237">
        <f t="shared" si="34"/>
        <v>0</v>
      </c>
      <c r="E113" s="237">
        <f t="shared" si="34"/>
        <v>0</v>
      </c>
      <c r="F113" s="237">
        <f t="shared" si="34"/>
        <v>0</v>
      </c>
      <c r="G113" s="237">
        <f t="shared" si="34"/>
        <v>-9.4203578815083719E-2</v>
      </c>
      <c r="H113" s="237">
        <f t="shared" si="34"/>
        <v>4.1676541187416337E-2</v>
      </c>
      <c r="I113" s="237">
        <f t="shared" si="34"/>
        <v>-0.24731886784991797</v>
      </c>
      <c r="J113" s="237">
        <f t="shared" si="34"/>
        <v>0.16533812531983144</v>
      </c>
      <c r="K113" s="237">
        <f t="shared" si="34"/>
        <v>-0.23993431622378772</v>
      </c>
      <c r="L113" s="237">
        <f t="shared" si="34"/>
        <v>-0.35122416853458599</v>
      </c>
      <c r="M113" s="237">
        <f t="shared" si="34"/>
        <v>-0.26549953654859398</v>
      </c>
      <c r="N113" s="237">
        <f t="shared" si="34"/>
        <v>-0.35235301697038984</v>
      </c>
      <c r="O113" s="237">
        <f t="shared" si="34"/>
        <v>-0.55068770565818936</v>
      </c>
      <c r="P113" s="237">
        <f t="shared" si="34"/>
        <v>-0.44005779316026949</v>
      </c>
      <c r="Q113" s="237">
        <f t="shared" si="34"/>
        <v>-0.35363147323386429</v>
      </c>
      <c r="R113" s="237">
        <f t="shared" si="34"/>
        <v>-0.47507444528977716</v>
      </c>
      <c r="S113" s="237">
        <f t="shared" si="34"/>
        <v>-0.54212776410041597</v>
      </c>
      <c r="T113" s="237">
        <f t="shared" si="34"/>
        <v>-0.44120944565391973</v>
      </c>
      <c r="U113" s="237">
        <f t="shared" si="34"/>
        <v>-0.40326335693973742</v>
      </c>
      <c r="V113" s="237">
        <f t="shared" si="34"/>
        <v>-0.44821170734181265</v>
      </c>
      <c r="W113" s="237">
        <f t="shared" si="34"/>
        <v>-0.39646431091170831</v>
      </c>
      <c r="X113" s="237">
        <f t="shared" si="34"/>
        <v>-0.32694979201216351</v>
      </c>
      <c r="Y113" s="237">
        <f t="shared" si="34"/>
        <v>-0.3299390058249565</v>
      </c>
      <c r="Z113" s="237">
        <f t="shared" si="34"/>
        <v>-0.31614379020085448</v>
      </c>
    </row>
    <row r="114" spans="2:26" ht="6" customHeight="1" outlineLevel="1" x14ac:dyDescent="0.25"/>
    <row r="115" spans="2:26" s="240" customFormat="1" ht="14.25" customHeight="1" outlineLevel="1" x14ac:dyDescent="0.25">
      <c r="B115" s="231" t="s">
        <v>352</v>
      </c>
      <c r="C115" s="232">
        <f>SUM('Cons TrioMobil | Monthly'!C117:E117)</f>
        <v>0</v>
      </c>
      <c r="D115" s="232">
        <f>SUM('Cons TrioMobil | Monthly'!F117:H117)</f>
        <v>0</v>
      </c>
      <c r="E115" s="232">
        <f>SUM('Cons TrioMobil | Monthly'!I117:K117)</f>
        <v>0</v>
      </c>
      <c r="F115" s="231">
        <f>SUM('Cons TrioMobil | Monthly'!L117:N117)</f>
        <v>0</v>
      </c>
      <c r="G115" s="232">
        <f>SUM('Cons TrioMobil | Monthly'!O117:Q117)</f>
        <v>-85675.536942906634</v>
      </c>
      <c r="H115" s="232">
        <f>SUM('Cons TrioMobil | Monthly'!R117:T117)</f>
        <v>42431.073400474568</v>
      </c>
      <c r="I115" s="232">
        <f>SUM('Cons TrioMobil | Monthly'!U117:W117)</f>
        <v>-232365.72269828492</v>
      </c>
      <c r="J115" s="231">
        <f>SUM('Cons TrioMobil | Monthly'!X117:Z117)</f>
        <v>173314.16950288651</v>
      </c>
      <c r="K115" s="232">
        <f>SUM('Cons TrioMobil | Monthly'!AA117:AC117)</f>
        <v>-234717.58388071027</v>
      </c>
      <c r="L115" s="232">
        <f>SUM('Cons TrioMobil | Monthly'!AD117:AF117)</f>
        <v>-364932.77502418542</v>
      </c>
      <c r="M115" s="232">
        <f>SUM('Cons TrioMobil | Monthly'!AG117:AI117)</f>
        <v>-321289.91466340353</v>
      </c>
      <c r="N115" s="232">
        <f>SUM('Cons TrioMobil | Monthly'!AJ117:AL117)</f>
        <v>-442812.79793757282</v>
      </c>
      <c r="O115" s="232">
        <f>SUM('Cons TrioMobil | Monthly'!AM117:AO117)</f>
        <v>-746227.26211812336</v>
      </c>
      <c r="P115" s="232">
        <f>SUM('Cons TrioMobil | Monthly'!AP117:AR117)</f>
        <v>-680472.01863107446</v>
      </c>
      <c r="Q115" s="232">
        <f>SUM('Cons TrioMobil | Monthly'!AS117:AU117)</f>
        <v>-631443.58323844452</v>
      </c>
      <c r="R115" s="232">
        <f>SUM('Cons TrioMobil | Monthly'!AV117:AX117)</f>
        <v>-942128.648696105</v>
      </c>
      <c r="S115" s="232">
        <f>SUM('Cons TrioMobil | Monthly'!AY117:BA117)</f>
        <v>-1224329.0656038348</v>
      </c>
      <c r="T115" s="232">
        <f>SUM('Cons TrioMobil | Monthly'!BB117:BD117)</f>
        <v>-1138025.4726119139</v>
      </c>
      <c r="U115" s="232">
        <f>SUM('Cons TrioMobil | Monthly'!BE117:BG117)</f>
        <v>-1115079.8415963117</v>
      </c>
      <c r="V115" s="232">
        <f>SUM('Cons TrioMobil | Monthly'!BH117:BJ117)</f>
        <v>-1383714.8313421616</v>
      </c>
      <c r="W115" s="232">
        <f>SUM('Cons TrioMobil | Monthly'!BK117:BM117)</f>
        <v>-1380952.6247061894</v>
      </c>
      <c r="X115" s="232">
        <f>SUM('Cons TrioMobil | Monthly'!BN117:BP117)</f>
        <v>-1223988.9365568738</v>
      </c>
      <c r="Y115" s="232">
        <f>SUM('Cons TrioMobil | Monthly'!BR117:BS117)</f>
        <v>-870623.19629753474</v>
      </c>
      <c r="Z115" s="232">
        <f>SUM('Cons TrioMobil | Monthly'!BS117:BW117)</f>
        <v>-1805258.3664525056</v>
      </c>
    </row>
    <row r="116" spans="2:26" ht="14.25" customHeight="1" outlineLevel="1" x14ac:dyDescent="0.25">
      <c r="B116" s="236" t="s">
        <v>40</v>
      </c>
      <c r="C116" s="241" t="e">
        <f t="shared" ref="C116:Z116" si="35">C112-C115</f>
        <v>#REF!</v>
      </c>
      <c r="D116" s="241" t="e">
        <f t="shared" si="35"/>
        <v>#REF!</v>
      </c>
      <c r="E116" s="241" t="e">
        <f t="shared" si="35"/>
        <v>#REF!</v>
      </c>
      <c r="F116" s="241" t="e">
        <f t="shared" si="35"/>
        <v>#REF!</v>
      </c>
      <c r="G116" s="241">
        <f t="shared" si="35"/>
        <v>0</v>
      </c>
      <c r="H116" s="241">
        <f t="shared" si="35"/>
        <v>-5.8207660913467407E-11</v>
      </c>
      <c r="I116" s="241">
        <f t="shared" si="35"/>
        <v>0</v>
      </c>
      <c r="J116" s="241">
        <f t="shared" si="35"/>
        <v>-2.9103830456733704E-10</v>
      </c>
      <c r="K116" s="241">
        <f t="shared" si="35"/>
        <v>0</v>
      </c>
      <c r="L116" s="241">
        <f t="shared" si="35"/>
        <v>0</v>
      </c>
      <c r="M116" s="264">
        <f t="shared" si="35"/>
        <v>0</v>
      </c>
      <c r="N116" s="264">
        <f t="shared" si="35"/>
        <v>0</v>
      </c>
      <c r="O116" s="264">
        <f t="shared" si="35"/>
        <v>0</v>
      </c>
      <c r="P116" s="264">
        <f t="shared" si="35"/>
        <v>0</v>
      </c>
      <c r="Q116" s="264">
        <f t="shared" si="35"/>
        <v>0</v>
      </c>
      <c r="R116" s="264">
        <f t="shared" si="35"/>
        <v>0</v>
      </c>
      <c r="S116" s="264">
        <f t="shared" si="35"/>
        <v>0</v>
      </c>
      <c r="T116" s="264">
        <f t="shared" si="35"/>
        <v>0</v>
      </c>
      <c r="U116" s="264">
        <f t="shared" si="35"/>
        <v>0</v>
      </c>
      <c r="V116" s="264">
        <f t="shared" si="35"/>
        <v>0</v>
      </c>
      <c r="W116" s="264">
        <f t="shared" si="35"/>
        <v>0</v>
      </c>
      <c r="X116" s="264">
        <f t="shared" si="35"/>
        <v>0</v>
      </c>
      <c r="Y116" s="264">
        <f t="shared" si="35"/>
        <v>-404235.26922350121</v>
      </c>
      <c r="Z116" s="264">
        <f t="shared" si="35"/>
        <v>490082.45366688492</v>
      </c>
    </row>
    <row r="117" spans="2:26" ht="12" x14ac:dyDescent="0.25">
      <c r="B117" s="229"/>
      <c r="C117" s="230"/>
      <c r="D117" s="230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</row>
    <row r="118" spans="2:26" ht="14.25" customHeight="1" x14ac:dyDescent="0.25">
      <c r="B118" s="242" t="s">
        <v>353</v>
      </c>
      <c r="C118" s="242" t="str">
        <f t="shared" ref="C118:Z118" si="36">C2</f>
        <v>Q120</v>
      </c>
      <c r="D118" s="242" t="str">
        <f t="shared" si="36"/>
        <v>Q220</v>
      </c>
      <c r="E118" s="242" t="str">
        <f t="shared" si="36"/>
        <v>Q320</v>
      </c>
      <c r="F118" s="242" t="str">
        <f t="shared" si="36"/>
        <v>Q420</v>
      </c>
      <c r="G118" s="242" t="str">
        <f t="shared" si="36"/>
        <v>Q121</v>
      </c>
      <c r="H118" s="242" t="str">
        <f t="shared" si="36"/>
        <v>Q221</v>
      </c>
      <c r="I118" s="242" t="str">
        <f t="shared" si="36"/>
        <v>Q321</v>
      </c>
      <c r="J118" s="242" t="str">
        <f t="shared" si="36"/>
        <v>Q421</v>
      </c>
      <c r="K118" s="242" t="str">
        <f t="shared" si="36"/>
        <v>Q122</v>
      </c>
      <c r="L118" s="242" t="str">
        <f t="shared" si="36"/>
        <v>Q222</v>
      </c>
      <c r="M118" s="242" t="str">
        <f t="shared" si="36"/>
        <v>Q322</v>
      </c>
      <c r="N118" s="242" t="str">
        <f t="shared" si="36"/>
        <v>Q422</v>
      </c>
      <c r="O118" s="242" t="str">
        <f t="shared" si="36"/>
        <v>Q123</v>
      </c>
      <c r="P118" s="242" t="str">
        <f t="shared" si="36"/>
        <v>Q223</v>
      </c>
      <c r="Q118" s="242" t="str">
        <f t="shared" si="36"/>
        <v>Q323</v>
      </c>
      <c r="R118" s="242" t="str">
        <f t="shared" si="36"/>
        <v>Q423</v>
      </c>
      <c r="S118" s="242" t="str">
        <f t="shared" si="36"/>
        <v>Q124</v>
      </c>
      <c r="T118" s="242" t="str">
        <f t="shared" si="36"/>
        <v>Q224</v>
      </c>
      <c r="U118" s="242" t="str">
        <f t="shared" si="36"/>
        <v>Q324</v>
      </c>
      <c r="V118" s="242" t="str">
        <f t="shared" si="36"/>
        <v>Q424</v>
      </c>
      <c r="W118" s="242" t="str">
        <f t="shared" si="36"/>
        <v>Q125</v>
      </c>
      <c r="X118" s="242" t="str">
        <f t="shared" si="36"/>
        <v>Q225</v>
      </c>
      <c r="Y118" s="242" t="str">
        <f t="shared" si="36"/>
        <v>Q325</v>
      </c>
      <c r="Z118" s="242" t="str">
        <f t="shared" si="36"/>
        <v>Q425</v>
      </c>
    </row>
    <row r="119" spans="2:26" ht="14.25" customHeight="1" outlineLevel="1" x14ac:dyDescent="0.25">
      <c r="B119" s="227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spans="2:26" ht="14.25" customHeight="1" x14ac:dyDescent="0.25">
      <c r="B120" s="244" t="s">
        <v>354</v>
      </c>
      <c r="C120" s="230">
        <f t="shared" ref="C120:M120" si="37">SUM(C121:C123)</f>
        <v>0</v>
      </c>
      <c r="D120" s="230">
        <f t="shared" si="37"/>
        <v>0</v>
      </c>
      <c r="E120" s="230">
        <f t="shared" si="37"/>
        <v>0</v>
      </c>
      <c r="F120" s="230">
        <f t="shared" si="37"/>
        <v>0</v>
      </c>
      <c r="G120" s="230">
        <f t="shared" si="37"/>
        <v>165005.16574585633</v>
      </c>
      <c r="H120" s="230">
        <f t="shared" si="37"/>
        <v>157913.07838992742</v>
      </c>
      <c r="I120" s="230">
        <f t="shared" si="37"/>
        <v>1766823.1372903781</v>
      </c>
      <c r="J120" s="230">
        <f t="shared" si="37"/>
        <v>1015750.787131574</v>
      </c>
      <c r="K120" s="230">
        <f t="shared" si="37"/>
        <v>751535.76178836252</v>
      </c>
      <c r="L120" s="230">
        <f t="shared" si="37"/>
        <v>691252.05831183621</v>
      </c>
      <c r="M120" s="230">
        <f t="shared" si="37"/>
        <v>2577873.3238979019</v>
      </c>
      <c r="N120" s="230">
        <f t="shared" ref="N120:Z120" si="38">SUM(N121:N123)</f>
        <v>2602303.8553541764</v>
      </c>
      <c r="O120" s="230">
        <f t="shared" si="38"/>
        <v>2703909.0520933876</v>
      </c>
      <c r="P120" s="230">
        <f t="shared" si="38"/>
        <v>2153664.7814497878</v>
      </c>
      <c r="Q120" s="230">
        <f t="shared" si="38"/>
        <v>2372453.7742265994</v>
      </c>
      <c r="R120" s="230">
        <f t="shared" si="38"/>
        <v>3328659.015364029</v>
      </c>
      <c r="S120" s="230">
        <f t="shared" si="38"/>
        <v>2370694.1148547023</v>
      </c>
      <c r="T120" s="230">
        <f t="shared" si="38"/>
        <v>2322322.4666842455</v>
      </c>
      <c r="U120" s="230">
        <f t="shared" si="38"/>
        <v>15328047.07632737</v>
      </c>
      <c r="V120" s="230">
        <f t="shared" si="38"/>
        <v>13794874.805568302</v>
      </c>
      <c r="W120" s="230">
        <f t="shared" si="38"/>
        <v>12667611.033222213</v>
      </c>
      <c r="X120" s="230">
        <f t="shared" si="38"/>
        <v>10576120.192637537</v>
      </c>
      <c r="Y120" s="230">
        <f t="shared" si="38"/>
        <v>8915850.4777114298</v>
      </c>
      <c r="Z120" s="230">
        <f t="shared" si="38"/>
        <v>8075653.3630552506</v>
      </c>
    </row>
    <row r="121" spans="2:26" ht="14.25" customHeight="1" outlineLevel="1" x14ac:dyDescent="0.25">
      <c r="B121" s="231" t="s">
        <v>65</v>
      </c>
      <c r="C121" s="232">
        <f>'Cons TrioMobil | Monthly'!E125</f>
        <v>0</v>
      </c>
      <c r="D121" s="232">
        <f>'Cons TrioMobil | Monthly'!H125</f>
        <v>0</v>
      </c>
      <c r="E121" s="232">
        <f>'Cons TrioMobil | Monthly'!K125</f>
        <v>0</v>
      </c>
      <c r="F121" s="231">
        <f>'Cons TrioMobil | Monthly'!N125</f>
        <v>0</v>
      </c>
      <c r="G121" s="232">
        <f>'Cons TrioMobil | Monthly'!Q125</f>
        <v>3013.7244775402351</v>
      </c>
      <c r="H121" s="232">
        <f>'Cons TrioMobil | Monthly'!T125</f>
        <v>2875.0241235123835</v>
      </c>
      <c r="I121" s="232">
        <f>'Cons TrioMobil | Monthly'!W125</f>
        <v>1020.9955559576179</v>
      </c>
      <c r="J121" s="231">
        <f>'Cons TrioMobil | Monthly'!Z125</f>
        <v>401.42092082450404</v>
      </c>
      <c r="K121" s="232">
        <f>'Cons TrioMobil | Monthly'!AC125</f>
        <v>7487.5821054500275</v>
      </c>
      <c r="L121" s="232">
        <f>'Cons TrioMobil | Monthly'!AF125</f>
        <v>6361.1056452096709</v>
      </c>
      <c r="M121" s="232">
        <f>'Cons TrioMobil | Monthly'!AI125</f>
        <v>5772.7980198661899</v>
      </c>
      <c r="N121" s="232">
        <f>'Cons TrioMobil | Monthly'!AL125</f>
        <v>4176.7032297053747</v>
      </c>
      <c r="O121" s="232">
        <f>'Cons TrioMobil | Monthly'!AO125</f>
        <v>3587.3649848532336</v>
      </c>
      <c r="P121" s="232">
        <f>'Cons TrioMobil | Monthly'!AR125</f>
        <v>4821.9524379334789</v>
      </c>
      <c r="Q121" s="232">
        <f>'Cons TrioMobil | Monthly'!AU125</f>
        <v>5160.5069552003279</v>
      </c>
      <c r="R121" s="232">
        <f>'Cons TrioMobil | Monthly'!AX125</f>
        <v>4937.680671354171</v>
      </c>
      <c r="S121" s="232">
        <f>'Cons TrioMobil | Monthly'!BA125</f>
        <v>3464.1296065713914</v>
      </c>
      <c r="T121" s="232">
        <f>'Cons TrioMobil | Monthly'!BD125</f>
        <v>3136.5864130054169</v>
      </c>
      <c r="U121" s="232">
        <f>'Cons TrioMobil | Monthly'!BG125</f>
        <v>3162.4681724845996</v>
      </c>
      <c r="V121" s="232">
        <f>'Cons TrioMobil | Monthly'!BJ125</f>
        <v>3205.4824505370025</v>
      </c>
      <c r="W121" s="232">
        <f>'Cons TrioMobil | Monthly'!BM125</f>
        <v>3213.9751610105372</v>
      </c>
      <c r="X121" s="232">
        <f>'Cons TrioMobil | Monthly'!BP125</f>
        <v>3259.0673940174725</v>
      </c>
      <c r="Y121" s="232">
        <f>'Cons TrioMobil | Monthly'!BS125</f>
        <v>3182.167505253215</v>
      </c>
      <c r="Z121" s="232">
        <f>'Cons TrioMobil | Monthly'!BV125</f>
        <v>3270.9026347162899</v>
      </c>
    </row>
    <row r="122" spans="2:26" ht="14.25" customHeight="1" outlineLevel="1" x14ac:dyDescent="0.25">
      <c r="B122" s="231" t="s">
        <v>355</v>
      </c>
      <c r="C122" s="232">
        <f>'Cons TrioMobil | Monthly'!E126</f>
        <v>0</v>
      </c>
      <c r="D122" s="232">
        <f>'Cons TrioMobil | Monthly'!H126</f>
        <v>0</v>
      </c>
      <c r="E122" s="232">
        <f>'Cons TrioMobil | Monthly'!K126</f>
        <v>0</v>
      </c>
      <c r="F122" s="231">
        <f>'Cons TrioMobil | Monthly'!N126</f>
        <v>0</v>
      </c>
      <c r="G122" s="232">
        <f>'Cons TrioMobil | Monthly'!Q126</f>
        <v>160901.83041076144</v>
      </c>
      <c r="H122" s="232">
        <f>'Cons TrioMobil | Monthly'!T126</f>
        <v>150963.19326379593</v>
      </c>
      <c r="I122" s="232">
        <f>'Cons TrioMobil | Monthly'!W126</f>
        <v>1759726.3385840128</v>
      </c>
      <c r="J122" s="231">
        <f>'Cons TrioMobil | Monthly'!Z126</f>
        <v>1011440.832980158</v>
      </c>
      <c r="K122" s="232">
        <f>'Cons TrioMobil | Monthly'!AC126</f>
        <v>733143.51349875052</v>
      </c>
      <c r="L122" s="232">
        <f>'Cons TrioMobil | Monthly'!AF126</f>
        <v>678537.55774191604</v>
      </c>
      <c r="M122" s="232">
        <f>'Cons TrioMobil | Monthly'!AI126</f>
        <v>2563774.4323188751</v>
      </c>
      <c r="N122" s="232">
        <f>'Cons TrioMobil | Monthly'!AL126</f>
        <v>2595477.3358310112</v>
      </c>
      <c r="O122" s="232">
        <f>'Cons TrioMobil | Monthly'!AO126</f>
        <v>2690015.5918405931</v>
      </c>
      <c r="P122" s="232">
        <f>'Cons TrioMobil | Monthly'!AR126</f>
        <v>2148809.5092322771</v>
      </c>
      <c r="Q122" s="232">
        <f>'Cons TrioMobil | Monthly'!AU126</f>
        <v>2365977.7700330229</v>
      </c>
      <c r="R122" s="232">
        <f>'Cons TrioMobil | Monthly'!AX126</f>
        <v>3319700.6052379287</v>
      </c>
      <c r="S122" s="232">
        <f>'Cons TrioMobil | Monthly'!BA126</f>
        <v>2362640.0864084074</v>
      </c>
      <c r="T122" s="232">
        <f>'Cons TrioMobil | Monthly'!BD126</f>
        <v>2316084.6775320396</v>
      </c>
      <c r="U122" s="232">
        <f>'Cons TrioMobil | Monthly'!BG126</f>
        <v>15312743.440657085</v>
      </c>
      <c r="V122" s="232">
        <f>'Cons TrioMobil | Monthly'!BJ126</f>
        <v>13781806.46529354</v>
      </c>
      <c r="W122" s="232">
        <f>'Cons TrioMobil | Monthly'!BM126</f>
        <v>12655428.656461511</v>
      </c>
      <c r="X122" s="232">
        <f>'Cons TrioMobil | Monthly'!BP126</f>
        <v>10551586.283261152</v>
      </c>
      <c r="Y122" s="232">
        <f>'Cons TrioMobil | Monthly'!BS126</f>
        <v>8894649.6065935064</v>
      </c>
      <c r="Z122" s="232">
        <f>'Cons TrioMobil | Monthly'!BV126</f>
        <v>8059849.3495048806</v>
      </c>
    </row>
    <row r="123" spans="2:26" ht="14.25" customHeight="1" outlineLevel="1" x14ac:dyDescent="0.25">
      <c r="B123" s="231" t="s">
        <v>356</v>
      </c>
      <c r="C123" s="232">
        <f>'Cons TrioMobil | Monthly'!E127</f>
        <v>0</v>
      </c>
      <c r="D123" s="232">
        <f>'Cons TrioMobil | Monthly'!H127</f>
        <v>0</v>
      </c>
      <c r="E123" s="232">
        <f>'Cons TrioMobil | Monthly'!K127</f>
        <v>0</v>
      </c>
      <c r="F123" s="231">
        <f>'Cons TrioMobil | Monthly'!N127</f>
        <v>0</v>
      </c>
      <c r="G123" s="232">
        <f>'Cons TrioMobil | Monthly'!Q127</f>
        <v>1089.610857554648</v>
      </c>
      <c r="H123" s="232">
        <f>'Cons TrioMobil | Monthly'!T127</f>
        <v>4074.8610026191241</v>
      </c>
      <c r="I123" s="232">
        <f>'Cons TrioMobil | Monthly'!W127</f>
        <v>6075.8031504076544</v>
      </c>
      <c r="J123" s="231">
        <f>'Cons TrioMobil | Monthly'!Z127</f>
        <v>3908.5332305914089</v>
      </c>
      <c r="K123" s="232">
        <f>'Cons TrioMobil | Monthly'!AC127</f>
        <v>10904.666184162012</v>
      </c>
      <c r="L123" s="232">
        <f>'Cons TrioMobil | Monthly'!AF127</f>
        <v>6353.3949247105411</v>
      </c>
      <c r="M123" s="232">
        <f>'Cons TrioMobil | Monthly'!AI127</f>
        <v>8326.0935591608213</v>
      </c>
      <c r="N123" s="232">
        <f>'Cons TrioMobil | Monthly'!AL127</f>
        <v>2649.8162934598331</v>
      </c>
      <c r="O123" s="232">
        <f>'Cons TrioMobil | Monthly'!AO127</f>
        <v>10306.095267941086</v>
      </c>
      <c r="P123" s="232">
        <f>'Cons TrioMobil | Monthly'!AR127</f>
        <v>33.319779577206567</v>
      </c>
      <c r="Q123" s="232">
        <f>'Cons TrioMobil | Monthly'!AU127</f>
        <v>1315.4972383763406</v>
      </c>
      <c r="R123" s="232">
        <f>'Cons TrioMobil | Monthly'!AX127</f>
        <v>4020.7294547458523</v>
      </c>
      <c r="S123" s="232">
        <f>'Cons TrioMobil | Monthly'!BA127</f>
        <v>4589.8988397232188</v>
      </c>
      <c r="T123" s="232">
        <f>'Cons TrioMobil | Monthly'!BD127</f>
        <v>3101.2027392004734</v>
      </c>
      <c r="U123" s="232">
        <f>'Cons TrioMobil | Monthly'!BG127</f>
        <v>12141.167497799945</v>
      </c>
      <c r="V123" s="232">
        <f>'Cons TrioMobil | Monthly'!BJ127</f>
        <v>9862.8578242243166</v>
      </c>
      <c r="W123" s="232">
        <f>'Cons TrioMobil | Monthly'!BM127</f>
        <v>8968.4015996920789</v>
      </c>
      <c r="X123" s="232">
        <f>'Cons TrioMobil | Monthly'!BP127</f>
        <v>21274.841982366423</v>
      </c>
      <c r="Y123" s="232">
        <f>'Cons TrioMobil | Monthly'!BS127</f>
        <v>18018.703612669389</v>
      </c>
      <c r="Z123" s="232">
        <f>'Cons TrioMobil | Monthly'!BV127</f>
        <v>12533.110915653133</v>
      </c>
    </row>
    <row r="124" spans="2:26" ht="14.25" customHeight="1" x14ac:dyDescent="0.25">
      <c r="B124" s="244" t="s">
        <v>357</v>
      </c>
      <c r="C124" s="230">
        <f t="shared" ref="C124:Z124" si="39">SUM(C125:C129)</f>
        <v>0</v>
      </c>
      <c r="D124" s="230">
        <f t="shared" si="39"/>
        <v>0</v>
      </c>
      <c r="E124" s="230">
        <f t="shared" si="39"/>
        <v>0</v>
      </c>
      <c r="F124" s="230">
        <f t="shared" si="39"/>
        <v>0</v>
      </c>
      <c r="G124" s="230">
        <f t="shared" si="39"/>
        <v>1249992.211145818</v>
      </c>
      <c r="H124" s="230">
        <f t="shared" si="39"/>
        <v>1110963.9548775472</v>
      </c>
      <c r="I124" s="230">
        <f t="shared" si="39"/>
        <v>1504287.1032306836</v>
      </c>
      <c r="J124" s="230">
        <f t="shared" si="39"/>
        <v>1151121.8092853036</v>
      </c>
      <c r="K124" s="230">
        <f t="shared" si="39"/>
        <v>1506072.8468229868</v>
      </c>
      <c r="L124" s="230">
        <f t="shared" si="39"/>
        <v>1632578.27884097</v>
      </c>
      <c r="M124" s="230">
        <f t="shared" si="39"/>
        <v>1585396.4374885343</v>
      </c>
      <c r="N124" s="230">
        <f t="shared" si="39"/>
        <v>1838878.4584694889</v>
      </c>
      <c r="O124" s="230">
        <f t="shared" si="39"/>
        <v>1890732.9754517961</v>
      </c>
      <c r="P124" s="230">
        <f t="shared" si="39"/>
        <v>2517612.4246236999</v>
      </c>
      <c r="Q124" s="230">
        <f t="shared" si="39"/>
        <v>3277576.8887129957</v>
      </c>
      <c r="R124" s="230">
        <f t="shared" si="39"/>
        <v>3496564.1293512047</v>
      </c>
      <c r="S124" s="230">
        <f t="shared" si="39"/>
        <v>3382113.8024007143</v>
      </c>
      <c r="T124" s="230">
        <f t="shared" si="39"/>
        <v>3830180.6637079688</v>
      </c>
      <c r="U124" s="230">
        <f t="shared" si="39"/>
        <v>3883082.3987422981</v>
      </c>
      <c r="V124" s="230">
        <f t="shared" si="39"/>
        <v>4975723.4361346392</v>
      </c>
      <c r="W124" s="230">
        <f t="shared" si="39"/>
        <v>4688675.820333994</v>
      </c>
      <c r="X124" s="230">
        <f t="shared" si="39"/>
        <v>3825900.6966022728</v>
      </c>
      <c r="Y124" s="230">
        <f t="shared" si="39"/>
        <v>3757322.2991504776</v>
      </c>
      <c r="Z124" s="230">
        <f t="shared" si="39"/>
        <v>3921841.2621983476</v>
      </c>
    </row>
    <row r="125" spans="2:26" ht="14.25" customHeight="1" outlineLevel="1" x14ac:dyDescent="0.25">
      <c r="B125" s="231" t="s">
        <v>358</v>
      </c>
      <c r="C125" s="232">
        <f>'Cons TrioMobil | Monthly'!E129</f>
        <v>0</v>
      </c>
      <c r="D125" s="232">
        <f>'Cons TrioMobil | Monthly'!H129</f>
        <v>0</v>
      </c>
      <c r="E125" s="232">
        <f>'Cons TrioMobil | Monthly'!K129</f>
        <v>0</v>
      </c>
      <c r="F125" s="231">
        <f>'Cons TrioMobil | Monthly'!N129</f>
        <v>0</v>
      </c>
      <c r="G125" s="232">
        <f>'Cons TrioMobil | Monthly'!Q129</f>
        <v>92373.24885899591</v>
      </c>
      <c r="H125" s="232">
        <f>'Cons TrioMobil | Monthly'!T129</f>
        <v>50442.166750907505</v>
      </c>
      <c r="I125" s="232">
        <f>'Cons TrioMobil | Monthly'!W129</f>
        <v>73970.029287709345</v>
      </c>
      <c r="J125" s="231">
        <f>'Cons TrioMobil | Monthly'!Z129</f>
        <v>2568.9963398189175</v>
      </c>
      <c r="K125" s="232">
        <f>'Cons TrioMobil | Monthly'!AC129</f>
        <v>29810.058173674366</v>
      </c>
      <c r="L125" s="232">
        <f>'Cons TrioMobil | Monthly'!AF129</f>
        <v>2509.6376507288978</v>
      </c>
      <c r="M125" s="232">
        <f>'Cons TrioMobil | Monthly'!AI129</f>
        <v>22467.663398869423</v>
      </c>
      <c r="N125" s="232">
        <f>'Cons TrioMobil | Monthly'!AL129</f>
        <v>32400.974954942427</v>
      </c>
      <c r="O125" s="232">
        <f>'Cons TrioMobil | Monthly'!AO129</f>
        <v>128543.7088686932</v>
      </c>
      <c r="P125" s="232">
        <f>'Cons TrioMobil | Monthly'!AR129</f>
        <v>227303.40547804098</v>
      </c>
      <c r="Q125" s="232">
        <f>'Cons TrioMobil | Monthly'!AU129</f>
        <v>296609.24084572896</v>
      </c>
      <c r="R125" s="232">
        <f>'Cons TrioMobil | Monthly'!AX129</f>
        <v>229212.59095223024</v>
      </c>
      <c r="S125" s="232">
        <f>'Cons TrioMobil | Monthly'!BA129</f>
        <v>140111.63993631801</v>
      </c>
      <c r="T125" s="232">
        <f>'Cons TrioMobil | Monthly'!BD129</f>
        <v>312804.222680312</v>
      </c>
      <c r="U125" s="232">
        <f>'Cons TrioMobil | Monthly'!BG129</f>
        <v>290783.89997066587</v>
      </c>
      <c r="V125" s="232">
        <f>'Cons TrioMobil | Monthly'!BJ129</f>
        <v>485153.12704942474</v>
      </c>
      <c r="W125" s="232">
        <f>'Cons TrioMobil | Monthly'!BM129</f>
        <v>491036.87754235836</v>
      </c>
      <c r="X125" s="232">
        <f>'Cons TrioMobil | Monthly'!BP129</f>
        <v>381561.71670558391</v>
      </c>
      <c r="Y125" s="232">
        <f>'Cons TrioMobil | Monthly'!BS129</f>
        <v>330775.64797678951</v>
      </c>
      <c r="Z125" s="232">
        <f>'Cons TrioMobil | Monthly'!BV129</f>
        <v>151482.59122818892</v>
      </c>
    </row>
    <row r="126" spans="2:26" ht="14.25" customHeight="1" outlineLevel="1" x14ac:dyDescent="0.25">
      <c r="B126" s="231" t="s">
        <v>359</v>
      </c>
      <c r="C126" s="232">
        <f>'Cons TrioMobil | Monthly'!E130</f>
        <v>0</v>
      </c>
      <c r="D126" s="232">
        <f>'Cons TrioMobil | Monthly'!H130</f>
        <v>0</v>
      </c>
      <c r="E126" s="232">
        <f>'Cons TrioMobil | Monthly'!K130</f>
        <v>0</v>
      </c>
      <c r="F126" s="231">
        <f>'Cons TrioMobil | Monthly'!N130</f>
        <v>0</v>
      </c>
      <c r="G126" s="232">
        <f>'Cons TrioMobil | Monthly'!Q130</f>
        <v>1157618.962286822</v>
      </c>
      <c r="H126" s="232">
        <f>'Cons TrioMobil | Monthly'!T130</f>
        <v>1060521.7881266398</v>
      </c>
      <c r="I126" s="232">
        <f>'Cons TrioMobil | Monthly'!W130</f>
        <v>1430317.0739429742</v>
      </c>
      <c r="J126" s="231">
        <f>'Cons TrioMobil | Monthly'!Z130</f>
        <v>1148552.8129454846</v>
      </c>
      <c r="K126" s="232">
        <f>'Cons TrioMobil | Monthly'!AC130</f>
        <v>1473665.9759111896</v>
      </c>
      <c r="L126" s="232">
        <f>'Cons TrioMobil | Monthly'!AF130</f>
        <v>1627787.0286160016</v>
      </c>
      <c r="M126" s="232">
        <f>'Cons TrioMobil | Monthly'!AI130</f>
        <v>1560873.3908710829</v>
      </c>
      <c r="N126" s="232">
        <f>'Cons TrioMobil | Monthly'!AL130</f>
        <v>1804443.4804233562</v>
      </c>
      <c r="O126" s="232">
        <f>'Cons TrioMobil | Monthly'!AO130</f>
        <v>1760220.8449806795</v>
      </c>
      <c r="P126" s="232">
        <f>'Cons TrioMobil | Monthly'!AR130</f>
        <v>2288836.2137892144</v>
      </c>
      <c r="Q126" s="232">
        <f>'Cons TrioMobil | Monthly'!AU130</f>
        <v>2979591.424131915</v>
      </c>
      <c r="R126" s="232">
        <f>'Cons TrioMobil | Monthly'!AX130</f>
        <v>3266057.800538695</v>
      </c>
      <c r="S126" s="232">
        <f>'Cons TrioMobil | Monthly'!BA130</f>
        <v>3240824.1563068139</v>
      </c>
      <c r="T126" s="232">
        <f>'Cons TrioMobil | Monthly'!BD130</f>
        <v>3509785.41924742</v>
      </c>
      <c r="U126" s="232">
        <f>'Cons TrioMobil | Monthly'!BG130</f>
        <v>3668594.1108301538</v>
      </c>
      <c r="V126" s="232">
        <f>'Cons TrioMobil | Monthly'!BJ130</f>
        <v>4698512.2266477905</v>
      </c>
      <c r="W126" s="232">
        <f>'Cons TrioMobil | Monthly'!BM130</f>
        <v>4531070.9738796791</v>
      </c>
      <c r="X126" s="232">
        <f>'Cons TrioMobil | Monthly'!BP130</f>
        <v>3777816.6769911773</v>
      </c>
      <c r="Y126" s="232">
        <f>'Cons TrioMobil | Monthly'!BS130</f>
        <v>3760064.842466075</v>
      </c>
      <c r="Z126" s="232">
        <f>'Cons TrioMobil | Monthly'!BV130</f>
        <v>4104081.4706318891</v>
      </c>
    </row>
    <row r="127" spans="2:26" ht="14.25" customHeight="1" outlineLevel="1" x14ac:dyDescent="0.25">
      <c r="B127" s="231" t="s">
        <v>360</v>
      </c>
      <c r="C127" s="232">
        <f>'Cons TrioMobil | Monthly'!E131</f>
        <v>0</v>
      </c>
      <c r="D127" s="232">
        <f>'Cons TrioMobil | Monthly'!H131</f>
        <v>0</v>
      </c>
      <c r="E127" s="232">
        <f>'Cons TrioMobil | Monthly'!K131</f>
        <v>0</v>
      </c>
      <c r="F127" s="231">
        <f>'Cons TrioMobil | Monthly'!N131</f>
        <v>0</v>
      </c>
      <c r="G127" s="232">
        <f>'Cons TrioMobil | Monthly'!Q131</f>
        <v>0</v>
      </c>
      <c r="H127" s="232">
        <f>'Cons TrioMobil | Monthly'!T131</f>
        <v>0</v>
      </c>
      <c r="I127" s="232">
        <f>'Cons TrioMobil | Monthly'!W131</f>
        <v>0</v>
      </c>
      <c r="J127" s="231">
        <f>'Cons TrioMobil | Monthly'!Z131</f>
        <v>0</v>
      </c>
      <c r="K127" s="232">
        <f>'Cons TrioMobil | Monthly'!AC131</f>
        <v>0</v>
      </c>
      <c r="L127" s="232">
        <f>'Cons TrioMobil | Monthly'!AF131</f>
        <v>0</v>
      </c>
      <c r="M127" s="232">
        <f>'Cons TrioMobil | Monthly'!AI131</f>
        <v>0</v>
      </c>
      <c r="N127" s="232">
        <f>'Cons TrioMobil | Monthly'!AL131</f>
        <v>0</v>
      </c>
      <c r="O127" s="232">
        <f>'Cons TrioMobil | Monthly'!AO131</f>
        <v>0</v>
      </c>
      <c r="P127" s="232">
        <f>'Cons TrioMobil | Monthly'!AR131</f>
        <v>0</v>
      </c>
      <c r="Q127" s="232">
        <f>'Cons TrioMobil | Monthly'!AU131</f>
        <v>0</v>
      </c>
      <c r="R127" s="232">
        <f>'Cons TrioMobil | Monthly'!AX131</f>
        <v>0</v>
      </c>
      <c r="S127" s="232">
        <f>'Cons TrioMobil | Monthly'!BA131</f>
        <v>0</v>
      </c>
      <c r="T127" s="232">
        <f>'Cons TrioMobil | Monthly'!BD131</f>
        <v>0</v>
      </c>
      <c r="U127" s="232">
        <f>'Cons TrioMobil | Monthly'!BG131</f>
        <v>0</v>
      </c>
      <c r="V127" s="232">
        <f>'Cons TrioMobil | Monthly'!BJ131</f>
        <v>0</v>
      </c>
      <c r="W127" s="232">
        <f>'Cons TrioMobil | Monthly'!BM131</f>
        <v>0</v>
      </c>
      <c r="X127" s="232">
        <f>'Cons TrioMobil | Monthly'!BP131</f>
        <v>0</v>
      </c>
      <c r="Y127" s="232">
        <f>'Cons TrioMobil | Monthly'!BS131</f>
        <v>0</v>
      </c>
      <c r="Z127" s="232">
        <f>'Cons TrioMobil | Monthly'!BV131</f>
        <v>0</v>
      </c>
    </row>
    <row r="128" spans="2:26" s="245" customFormat="1" ht="14.25" customHeight="1" outlineLevel="1" x14ac:dyDescent="0.25">
      <c r="B128" s="231" t="s">
        <v>361</v>
      </c>
      <c r="C128" s="232">
        <f>'Cons TrioMobil | Monthly'!E132</f>
        <v>0</v>
      </c>
      <c r="D128" s="232">
        <f>'Cons TrioMobil | Monthly'!H132</f>
        <v>0</v>
      </c>
      <c r="E128" s="232">
        <f>'Cons TrioMobil | Monthly'!K132</f>
        <v>0</v>
      </c>
      <c r="F128" s="231">
        <f>'Cons TrioMobil | Monthly'!N132</f>
        <v>0</v>
      </c>
      <c r="G128" s="232">
        <f>'Cons TrioMobil | Monthly'!Q132</f>
        <v>0</v>
      </c>
      <c r="H128" s="232">
        <f>'Cons TrioMobil | Monthly'!T132</f>
        <v>0</v>
      </c>
      <c r="I128" s="232">
        <f>'Cons TrioMobil | Monthly'!W132</f>
        <v>0</v>
      </c>
      <c r="J128" s="231">
        <f>'Cons TrioMobil | Monthly'!Z132</f>
        <v>7030.5952610286968</v>
      </c>
      <c r="K128" s="232">
        <f>'Cons TrioMobil | Monthly'!AC132</f>
        <v>8796.7847437490545</v>
      </c>
      <c r="L128" s="232">
        <f>'Cons TrioMobil | Monthly'!AF132</f>
        <v>7627.8331033655222</v>
      </c>
      <c r="M128" s="232">
        <f>'Cons TrioMobil | Monthly'!AI132</f>
        <v>6766.9857002345434</v>
      </c>
      <c r="N128" s="232">
        <f>'Cons TrioMobil | Monthly'!AL132</f>
        <v>12212.204852847588</v>
      </c>
      <c r="O128" s="232">
        <f>'Cons TrioMobil | Monthly'!AO132</f>
        <v>11827.514363313489</v>
      </c>
      <c r="P128" s="232">
        <f>'Cons TrioMobil | Monthly'!AR132</f>
        <v>8747.3847059415821</v>
      </c>
      <c r="Q128" s="232">
        <f>'Cons TrioMobil | Monthly'!AU132</f>
        <v>8187.8784447236912</v>
      </c>
      <c r="R128" s="232">
        <f>'Cons TrioMobil | Monthly'!AX132</f>
        <v>1293.7378602796862</v>
      </c>
      <c r="S128" s="232">
        <f>'Cons TrioMobil | Monthly'!BA132</f>
        <v>1178.0061575820648</v>
      </c>
      <c r="T128" s="232">
        <f>'Cons TrioMobil | Monthly'!BD132</f>
        <v>7591.0217802367106</v>
      </c>
      <c r="U128" s="232">
        <f>'Cons TrioMobil | Monthly'!BG132</f>
        <v>7313.0554414784383</v>
      </c>
      <c r="V128" s="232">
        <f>'Cons TrioMobil | Monthly'!BJ132</f>
        <v>1079.7511874242334</v>
      </c>
      <c r="W128" s="232">
        <f>'Cons TrioMobil | Monthly'!BM132</f>
        <v>1002.6389119563012</v>
      </c>
      <c r="X128" s="232">
        <f>'Cons TrioMobil | Monthly'!BP132</f>
        <v>956.97290551149399</v>
      </c>
      <c r="Y128" s="232">
        <f>'Cons TrioMobil | Monthly'!BS132</f>
        <v>916.47870761282377</v>
      </c>
      <c r="Z128" s="232">
        <f>'Cons TrioMobil | Monthly'!BV132</f>
        <v>711.87033826929496</v>
      </c>
    </row>
    <row r="129" spans="2:26" ht="14.25" customHeight="1" outlineLevel="1" x14ac:dyDescent="0.25">
      <c r="B129" s="231" t="s">
        <v>362</v>
      </c>
      <c r="C129" s="232">
        <f>'Cons TrioMobil | Monthly'!E133</f>
        <v>0</v>
      </c>
      <c r="D129" s="232">
        <f>'Cons TrioMobil | Monthly'!H133</f>
        <v>0</v>
      </c>
      <c r="E129" s="232">
        <f>'Cons TrioMobil | Monthly'!K133</f>
        <v>0</v>
      </c>
      <c r="F129" s="231">
        <f>'Cons TrioMobil | Monthly'!N133</f>
        <v>0</v>
      </c>
      <c r="G129" s="232">
        <f>'Cons TrioMobil | Monthly'!Q133</f>
        <v>0</v>
      </c>
      <c r="H129" s="232">
        <f>'Cons TrioMobil | Monthly'!T133</f>
        <v>0</v>
      </c>
      <c r="I129" s="232">
        <f>'Cons TrioMobil | Monthly'!W133</f>
        <v>0</v>
      </c>
      <c r="J129" s="231">
        <f>'Cons TrioMobil | Monthly'!Z133</f>
        <v>-7030.5952610286968</v>
      </c>
      <c r="K129" s="232">
        <f>'Cons TrioMobil | Monthly'!AC133</f>
        <v>-6199.9720056261795</v>
      </c>
      <c r="L129" s="232">
        <f>'Cons TrioMobil | Monthly'!AF133</f>
        <v>-5346.220529125917</v>
      </c>
      <c r="M129" s="232">
        <f>'Cons TrioMobil | Monthly'!AI133</f>
        <v>-4711.6024816524132</v>
      </c>
      <c r="N129" s="232">
        <f>'Cons TrioMobil | Monthly'!AL133</f>
        <v>-10178.201761657478</v>
      </c>
      <c r="O129" s="232">
        <f>'Cons TrioMobil | Monthly'!AO133</f>
        <v>-9859.092760890002</v>
      </c>
      <c r="P129" s="232">
        <f>'Cons TrioMobil | Monthly'!AR133</f>
        <v>-7274.5793494971558</v>
      </c>
      <c r="Q129" s="232">
        <f>'Cons TrioMobil | Monthly'!AU133</f>
        <v>-6811.6547093719864</v>
      </c>
      <c r="R129" s="232">
        <f>'Cons TrioMobil | Monthly'!AX133</f>
        <v>1.5469017592992012E-14</v>
      </c>
      <c r="S129" s="232">
        <f>'Cons TrioMobil | Monthly'!BA133</f>
        <v>0</v>
      </c>
      <c r="T129" s="232">
        <f>'Cons TrioMobil | Monthly'!BD133</f>
        <v>0</v>
      </c>
      <c r="U129" s="232">
        <f>'Cons TrioMobil | Monthly'!BG133</f>
        <v>-83608.667499999996</v>
      </c>
      <c r="V129" s="232">
        <f>'Cons TrioMobil | Monthly'!BJ133</f>
        <v>-209021.66874999998</v>
      </c>
      <c r="W129" s="232">
        <f>'Cons TrioMobil | Monthly'!BM133</f>
        <v>-334434.67</v>
      </c>
      <c r="X129" s="232">
        <f>'Cons TrioMobil | Monthly'!BP133</f>
        <v>-334434.67</v>
      </c>
      <c r="Y129" s="232">
        <f>'Cons TrioMobil | Monthly'!BS133</f>
        <v>-334434.67</v>
      </c>
      <c r="Z129" s="232">
        <f>'Cons TrioMobil | Monthly'!BV133</f>
        <v>-334434.67</v>
      </c>
    </row>
    <row r="130" spans="2:26" ht="14.25" customHeight="1" x14ac:dyDescent="0.25">
      <c r="B130" s="244" t="s">
        <v>67</v>
      </c>
      <c r="C130" s="232">
        <f>'Cons TrioMobil | Monthly'!E134</f>
        <v>0</v>
      </c>
      <c r="D130" s="232">
        <f>'Cons TrioMobil | Monthly'!H134</f>
        <v>0</v>
      </c>
      <c r="E130" s="232">
        <f>'Cons TrioMobil | Monthly'!K134</f>
        <v>0</v>
      </c>
      <c r="F130" s="231">
        <f>'Cons TrioMobil | Monthly'!N134</f>
        <v>0</v>
      </c>
      <c r="G130" s="232">
        <f>'Cons TrioMobil | Monthly'!Q134</f>
        <v>675056.2046601011</v>
      </c>
      <c r="H130" s="232">
        <f>'Cons TrioMobil | Monthly'!T134</f>
        <v>786239.61195607181</v>
      </c>
      <c r="I130" s="232">
        <f>'Cons TrioMobil | Monthly'!W134</f>
        <v>903144.23235670023</v>
      </c>
      <c r="J130" s="231">
        <f>'Cons TrioMobil | Monthly'!Z134</f>
        <v>842642.96590252419</v>
      </c>
      <c r="K130" s="232">
        <f>'Cons TrioMobil | Monthly'!AC134</f>
        <v>912630.1431127016</v>
      </c>
      <c r="L130" s="232">
        <f>'Cons TrioMobil | Monthly'!AF134</f>
        <v>1048335.1424800544</v>
      </c>
      <c r="M130" s="232">
        <f>'Cons TrioMobil | Monthly'!AI134</f>
        <v>1078821.1963663688</v>
      </c>
      <c r="N130" s="232">
        <f>'Cons TrioMobil | Monthly'!AL134</f>
        <v>1210208.6175178494</v>
      </c>
      <c r="O130" s="232">
        <f>'Cons TrioMobil | Monthly'!AO134</f>
        <v>1472977.6131150008</v>
      </c>
      <c r="P130" s="232">
        <f>'Cons TrioMobil | Monthly'!AR134</f>
        <v>1161756.3983671328</v>
      </c>
      <c r="Q130" s="232">
        <f>'Cons TrioMobil | Monthly'!AU134</f>
        <v>1228702.8193960611</v>
      </c>
      <c r="R130" s="232">
        <f>'Cons TrioMobil | Monthly'!AX134</f>
        <v>1129571.241725391</v>
      </c>
      <c r="S130" s="232">
        <f>'Cons TrioMobil | Monthly'!BA134</f>
        <v>1586690.0806489303</v>
      </c>
      <c r="T130" s="232">
        <f>'Cons TrioMobil | Monthly'!BD134</f>
        <v>1892123.3092377889</v>
      </c>
      <c r="U130" s="232">
        <f>'Cons TrioMobil | Monthly'!BG134</f>
        <v>2220515.134647416</v>
      </c>
      <c r="V130" s="232">
        <f>'Cons TrioMobil | Monthly'!BJ134</f>
        <v>2297274.7877751756</v>
      </c>
      <c r="W130" s="232">
        <f>'Cons TrioMobil | Monthly'!BM134</f>
        <v>2244459.0996486451</v>
      </c>
      <c r="X130" s="232">
        <f>'Cons TrioMobil | Monthly'!BP134</f>
        <v>3070627.9316982953</v>
      </c>
      <c r="Y130" s="232">
        <f>'Cons TrioMobil | Monthly'!BS134</f>
        <v>3062893.4487686786</v>
      </c>
      <c r="Z130" s="232">
        <f>'Cons TrioMobil | Monthly'!BV134</f>
        <v>3170924.8630756196</v>
      </c>
    </row>
    <row r="131" spans="2:26" ht="14.25" customHeight="1" x14ac:dyDescent="0.25">
      <c r="B131" s="238" t="s">
        <v>363</v>
      </c>
      <c r="C131" s="230">
        <f t="shared" ref="C131:Z131" si="40">SUM(C132:C133)</f>
        <v>0</v>
      </c>
      <c r="D131" s="230">
        <f t="shared" si="40"/>
        <v>0</v>
      </c>
      <c r="E131" s="230">
        <f t="shared" si="40"/>
        <v>0</v>
      </c>
      <c r="F131" s="230">
        <f t="shared" si="40"/>
        <v>0</v>
      </c>
      <c r="G131" s="230">
        <f t="shared" si="40"/>
        <v>233.06870045640161</v>
      </c>
      <c r="H131" s="230">
        <f t="shared" si="40"/>
        <v>222.91618802554797</v>
      </c>
      <c r="I131" s="230">
        <f t="shared" si="40"/>
        <v>219.43505252564088</v>
      </c>
      <c r="J131" s="230">
        <f t="shared" si="40"/>
        <v>149.53034097476402</v>
      </c>
      <c r="K131" s="230">
        <f t="shared" si="40"/>
        <v>132.49737126001995</v>
      </c>
      <c r="L131" s="230">
        <f t="shared" si="40"/>
        <v>116.41550182974383</v>
      </c>
      <c r="M131" s="230">
        <f t="shared" si="40"/>
        <v>104.87197224353918</v>
      </c>
      <c r="N131" s="230">
        <f t="shared" si="40"/>
        <v>103.78109239877422</v>
      </c>
      <c r="O131" s="230">
        <f t="shared" si="40"/>
        <v>101.35432988613809</v>
      </c>
      <c r="P131" s="230">
        <f t="shared" si="40"/>
        <v>75.147058254043856</v>
      </c>
      <c r="Q131" s="230">
        <f t="shared" si="40"/>
        <v>70.88642274759637</v>
      </c>
      <c r="R131" s="230">
        <f t="shared" si="40"/>
        <v>2659.4262058080162</v>
      </c>
      <c r="S131" s="230">
        <f t="shared" si="40"/>
        <v>2421.5264484875515</v>
      </c>
      <c r="T131" s="230">
        <f t="shared" si="40"/>
        <v>2380.5086216608761</v>
      </c>
      <c r="U131" s="230">
        <f t="shared" si="40"/>
        <v>2293.3396890583745</v>
      </c>
      <c r="V131" s="230">
        <f t="shared" si="40"/>
        <v>2219.5521146513811</v>
      </c>
      <c r="W131" s="230">
        <f t="shared" si="40"/>
        <v>2061.0390089712464</v>
      </c>
      <c r="X131" s="230">
        <f t="shared" si="40"/>
        <v>1967.1673074600424</v>
      </c>
      <c r="Y131" s="230">
        <f t="shared" si="40"/>
        <v>1883.9268501918148</v>
      </c>
      <c r="Z131" s="230">
        <f t="shared" si="40"/>
        <v>4545.5250884810193</v>
      </c>
    </row>
    <row r="132" spans="2:26" ht="14.25" customHeight="1" outlineLevel="1" x14ac:dyDescent="0.25">
      <c r="B132" s="231" t="s">
        <v>364</v>
      </c>
      <c r="C132" s="232">
        <f>'Cons TrioMobil | Monthly'!E136</f>
        <v>0</v>
      </c>
      <c r="D132" s="232">
        <f>'Cons TrioMobil | Monthly'!H136</f>
        <v>0</v>
      </c>
      <c r="E132" s="232">
        <f>'Cons TrioMobil | Monthly'!K136</f>
        <v>0</v>
      </c>
      <c r="F132" s="231">
        <f>'Cons TrioMobil | Monthly'!N136</f>
        <v>0</v>
      </c>
      <c r="G132" s="232">
        <f>'Cons TrioMobil | Monthly'!Q136</f>
        <v>0</v>
      </c>
      <c r="H132" s="232">
        <f>'Cons TrioMobil | Monthly'!T136</f>
        <v>0</v>
      </c>
      <c r="I132" s="232">
        <f>'Cons TrioMobil | Monthly'!W136</f>
        <v>0</v>
      </c>
      <c r="J132" s="231">
        <f>'Cons TrioMobil | Monthly'!Z136</f>
        <v>0</v>
      </c>
      <c r="K132" s="232">
        <f>'Cons TrioMobil | Monthly'!AC136</f>
        <v>0</v>
      </c>
      <c r="L132" s="232">
        <f>'Cons TrioMobil | Monthly'!AF136</f>
        <v>0</v>
      </c>
      <c r="M132" s="232">
        <f>'Cons TrioMobil | Monthly'!AI136</f>
        <v>0</v>
      </c>
      <c r="N132" s="232">
        <f>'Cons TrioMobil | Monthly'!AL136</f>
        <v>0</v>
      </c>
      <c r="O132" s="232">
        <f>'Cons TrioMobil | Monthly'!AO136</f>
        <v>0</v>
      </c>
      <c r="P132" s="232">
        <f>'Cons TrioMobil | Monthly'!AR136</f>
        <v>0</v>
      </c>
      <c r="Q132" s="232">
        <f>'Cons TrioMobil | Monthly'!AU136</f>
        <v>0</v>
      </c>
      <c r="R132" s="232">
        <f>'Cons TrioMobil | Monthly'!AX136</f>
        <v>0</v>
      </c>
      <c r="S132" s="232">
        <f>'Cons TrioMobil | Monthly'!BA136</f>
        <v>0</v>
      </c>
      <c r="T132" s="232">
        <f>'Cons TrioMobil | Monthly'!BD136</f>
        <v>0</v>
      </c>
      <c r="U132" s="232">
        <f>'Cons TrioMobil | Monthly'!BG136</f>
        <v>0</v>
      </c>
      <c r="V132" s="232">
        <f>'Cons TrioMobil | Monthly'!BJ136</f>
        <v>0</v>
      </c>
      <c r="W132" s="232">
        <f>'Cons TrioMobil | Monthly'!BM136</f>
        <v>0</v>
      </c>
      <c r="X132" s="232">
        <f>'Cons TrioMobil | Monthly'!BP136</f>
        <v>0</v>
      </c>
      <c r="Y132" s="232">
        <f>'Cons TrioMobil | Monthly'!BS136</f>
        <v>0</v>
      </c>
      <c r="Z132" s="232">
        <f>'Cons TrioMobil | Monthly'!BV136</f>
        <v>0</v>
      </c>
    </row>
    <row r="133" spans="2:26" ht="14.25" customHeight="1" outlineLevel="1" x14ac:dyDescent="0.25">
      <c r="B133" s="231" t="s">
        <v>363</v>
      </c>
      <c r="C133" s="232">
        <f>'Cons TrioMobil | Monthly'!E137</f>
        <v>0</v>
      </c>
      <c r="D133" s="232">
        <f>'Cons TrioMobil | Monthly'!H137</f>
        <v>0</v>
      </c>
      <c r="E133" s="232">
        <f>'Cons TrioMobil | Monthly'!K137</f>
        <v>0</v>
      </c>
      <c r="F133" s="231">
        <f>'Cons TrioMobil | Monthly'!N137</f>
        <v>0</v>
      </c>
      <c r="G133" s="232">
        <f>'Cons TrioMobil | Monthly'!Q137</f>
        <v>233.06870045640161</v>
      </c>
      <c r="H133" s="232">
        <f>'Cons TrioMobil | Monthly'!T137</f>
        <v>222.91618802554797</v>
      </c>
      <c r="I133" s="232">
        <f>'Cons TrioMobil | Monthly'!W137</f>
        <v>219.43505252564088</v>
      </c>
      <c r="J133" s="231">
        <f>'Cons TrioMobil | Monthly'!Z137</f>
        <v>149.53034097476402</v>
      </c>
      <c r="K133" s="232">
        <f>'Cons TrioMobil | Monthly'!AC137</f>
        <v>132.49737126001995</v>
      </c>
      <c r="L133" s="232">
        <f>'Cons TrioMobil | Monthly'!AF137</f>
        <v>116.41550182974383</v>
      </c>
      <c r="M133" s="232">
        <f>'Cons TrioMobil | Monthly'!AI137</f>
        <v>104.87197224353918</v>
      </c>
      <c r="N133" s="232">
        <f>'Cons TrioMobil | Monthly'!AL137</f>
        <v>103.78109239877422</v>
      </c>
      <c r="O133" s="232">
        <f>'Cons TrioMobil | Monthly'!AO137</f>
        <v>101.35432988613809</v>
      </c>
      <c r="P133" s="232">
        <f>'Cons TrioMobil | Monthly'!AR137</f>
        <v>75.147058254043856</v>
      </c>
      <c r="Q133" s="232">
        <f>'Cons TrioMobil | Monthly'!AU137</f>
        <v>70.88642274759637</v>
      </c>
      <c r="R133" s="232">
        <f>'Cons TrioMobil | Monthly'!AX137</f>
        <v>2659.4262058080162</v>
      </c>
      <c r="S133" s="232">
        <f>'Cons TrioMobil | Monthly'!BA137</f>
        <v>2421.5264484875515</v>
      </c>
      <c r="T133" s="232">
        <f>'Cons TrioMobil | Monthly'!BD137</f>
        <v>2380.5086216608761</v>
      </c>
      <c r="U133" s="232">
        <f>'Cons TrioMobil | Monthly'!BG137</f>
        <v>2293.3396890583745</v>
      </c>
      <c r="V133" s="232">
        <f>'Cons TrioMobil | Monthly'!BJ137</f>
        <v>2219.5521146513811</v>
      </c>
      <c r="W133" s="232">
        <f>'Cons TrioMobil | Monthly'!BM137</f>
        <v>2061.0390089712464</v>
      </c>
      <c r="X133" s="232">
        <f>'Cons TrioMobil | Monthly'!BP137</f>
        <v>1967.1673074600424</v>
      </c>
      <c r="Y133" s="232">
        <f>'Cons TrioMobil | Monthly'!BS137</f>
        <v>1883.9268501918148</v>
      </c>
      <c r="Z133" s="232">
        <f>'Cons TrioMobil | Monthly'!BV137</f>
        <v>4545.5250884810193</v>
      </c>
    </row>
    <row r="134" spans="2:26" ht="14.25" customHeight="1" x14ac:dyDescent="0.25">
      <c r="B134" s="244" t="s">
        <v>365</v>
      </c>
      <c r="C134" s="230">
        <f t="shared" ref="C134:Z134" si="41">SUM(C135:C139)</f>
        <v>0</v>
      </c>
      <c r="D134" s="230">
        <f t="shared" si="41"/>
        <v>0</v>
      </c>
      <c r="E134" s="230">
        <f t="shared" si="41"/>
        <v>0</v>
      </c>
      <c r="F134" s="230">
        <f t="shared" si="41"/>
        <v>0</v>
      </c>
      <c r="G134" s="230">
        <f t="shared" si="41"/>
        <v>56222.243668510055</v>
      </c>
      <c r="H134" s="230">
        <f t="shared" si="41"/>
        <v>49960.573904376346</v>
      </c>
      <c r="I134" s="230">
        <f t="shared" si="41"/>
        <v>116036.40201168793</v>
      </c>
      <c r="J134" s="230">
        <f t="shared" si="41"/>
        <v>189120.53770102843</v>
      </c>
      <c r="K134" s="230">
        <f t="shared" si="41"/>
        <v>371713.33078914526</v>
      </c>
      <c r="L134" s="230">
        <f t="shared" si="41"/>
        <v>590344.98681873432</v>
      </c>
      <c r="M134" s="230">
        <f t="shared" si="41"/>
        <v>653488.00495023991</v>
      </c>
      <c r="N134" s="230">
        <f t="shared" si="41"/>
        <v>796981.97894841398</v>
      </c>
      <c r="O134" s="230">
        <f t="shared" si="41"/>
        <v>979857.86451322341</v>
      </c>
      <c r="P134" s="230">
        <f t="shared" si="41"/>
        <v>1174948.910096905</v>
      </c>
      <c r="Q134" s="230">
        <f t="shared" si="41"/>
        <v>1272590.8565552521</v>
      </c>
      <c r="R134" s="230">
        <f t="shared" si="41"/>
        <v>1755814.8746857345</v>
      </c>
      <c r="S134" s="230">
        <f t="shared" si="41"/>
        <v>1651970.7811772865</v>
      </c>
      <c r="T134" s="230">
        <f t="shared" si="41"/>
        <v>1672962.5383108165</v>
      </c>
      <c r="U134" s="230">
        <f t="shared" si="41"/>
        <v>1989116.2255082906</v>
      </c>
      <c r="V134" s="230">
        <f t="shared" si="41"/>
        <v>2203270.1161919697</v>
      </c>
      <c r="W134" s="230">
        <f t="shared" si="41"/>
        <v>2482818.8255167678</v>
      </c>
      <c r="X134" s="230">
        <f t="shared" si="41"/>
        <v>2959722.0772431931</v>
      </c>
      <c r="Y134" s="230">
        <f t="shared" si="41"/>
        <v>2554990.4748713821</v>
      </c>
      <c r="Z134" s="230">
        <f t="shared" si="41"/>
        <v>2998839.1745545124</v>
      </c>
    </row>
    <row r="135" spans="2:26" ht="14.25" customHeight="1" outlineLevel="1" x14ac:dyDescent="0.25">
      <c r="B135" s="231" t="s">
        <v>366</v>
      </c>
      <c r="C135" s="232">
        <f>'Cons TrioMobil | Monthly'!E139</f>
        <v>0</v>
      </c>
      <c r="D135" s="232">
        <f>'Cons TrioMobil | Monthly'!H139</f>
        <v>0</v>
      </c>
      <c r="E135" s="232">
        <f>'Cons TrioMobil | Monthly'!K139</f>
        <v>0</v>
      </c>
      <c r="F135" s="231">
        <f>'Cons TrioMobil | Monthly'!N139</f>
        <v>0</v>
      </c>
      <c r="G135" s="232">
        <f>'Cons TrioMobil | Monthly'!Q139</f>
        <v>47004.716644729131</v>
      </c>
      <c r="H135" s="232">
        <f>'Cons TrioMobil | Monthly'!T139</f>
        <v>40848.385786929299</v>
      </c>
      <c r="I135" s="232">
        <f>'Cons TrioMobil | Monthly'!W139</f>
        <v>99421.741195024457</v>
      </c>
      <c r="J135" s="231">
        <f>'Cons TrioMobil | Monthly'!Z139</f>
        <v>173474.4849173644</v>
      </c>
      <c r="K135" s="232">
        <f>'Cons TrioMobil | Monthly'!AC139</f>
        <v>350501.82305313903</v>
      </c>
      <c r="L135" s="232">
        <f>'Cons TrioMobil | Monthly'!AF139</f>
        <v>540717.23890344251</v>
      </c>
      <c r="M135" s="232">
        <f>'Cons TrioMobil | Monthly'!AI139</f>
        <v>639731.16905707202</v>
      </c>
      <c r="N135" s="232">
        <f>'Cons TrioMobil | Monthly'!AL139</f>
        <v>793666.8385345795</v>
      </c>
      <c r="O135" s="232">
        <f>'Cons TrioMobil | Monthly'!AO139</f>
        <v>955504.99198005721</v>
      </c>
      <c r="P135" s="232">
        <f>'Cons TrioMobil | Monthly'!AR139</f>
        <v>1115557.1688508114</v>
      </c>
      <c r="Q135" s="232">
        <f>'Cons TrioMobil | Monthly'!AU139</f>
        <v>1250024.746973441</v>
      </c>
      <c r="R135" s="232">
        <f>'Cons TrioMobil | Monthly'!AX139</f>
        <v>1714998.674898407</v>
      </c>
      <c r="S135" s="232">
        <f>'Cons TrioMobil | Monthly'!BA139</f>
        <v>1591014.3443167568</v>
      </c>
      <c r="T135" s="232">
        <f>'Cons TrioMobil | Monthly'!BD139</f>
        <v>1619762.7238939016</v>
      </c>
      <c r="U135" s="232">
        <f>'Cons TrioMobil | Monthly'!BG139</f>
        <v>1700278.4977599771</v>
      </c>
      <c r="V135" s="232">
        <f>'Cons TrioMobil | Monthly'!BJ139</f>
        <v>1893597.4530275303</v>
      </c>
      <c r="W135" s="232">
        <f>'Cons TrioMobil | Monthly'!BM139</f>
        <v>2018643.1882999367</v>
      </c>
      <c r="X135" s="232">
        <f>'Cons TrioMobil | Monthly'!BP139</f>
        <v>2383235.6441318057</v>
      </c>
      <c r="Y135" s="232">
        <f>'Cons TrioMobil | Monthly'!BS139</f>
        <v>2182008.7542969505</v>
      </c>
      <c r="Z135" s="232">
        <f>'Cons TrioMobil | Monthly'!BV139</f>
        <v>2432528.0809143907</v>
      </c>
    </row>
    <row r="136" spans="2:26" ht="14.25" customHeight="1" outlineLevel="1" x14ac:dyDescent="0.25">
      <c r="B136" s="231" t="s">
        <v>367</v>
      </c>
      <c r="C136" s="232">
        <f>'Cons TrioMobil | Monthly'!E140</f>
        <v>0</v>
      </c>
      <c r="D136" s="232">
        <f>'Cons TrioMobil | Monthly'!H140</f>
        <v>0</v>
      </c>
      <c r="E136" s="232">
        <f>'Cons TrioMobil | Monthly'!K140</f>
        <v>0</v>
      </c>
      <c r="F136" s="231">
        <f>'Cons TrioMobil | Monthly'!N140</f>
        <v>0</v>
      </c>
      <c r="G136" s="232">
        <f>'Cons TrioMobil | Monthly'!Q140</f>
        <v>69.876291136199853</v>
      </c>
      <c r="H136" s="232">
        <f>'Cons TrioMobil | Monthly'!T140</f>
        <v>1133.0021136791804</v>
      </c>
      <c r="I136" s="232">
        <f>'Cons TrioMobil | Monthly'!W140</f>
        <v>3082.745129080773</v>
      </c>
      <c r="J136" s="231">
        <f>'Cons TrioMobil | Monthly'!Z140</f>
        <v>328.45848584087844</v>
      </c>
      <c r="K136" s="232">
        <f>'Cons TrioMobil | Monthly'!AC140</f>
        <v>4977.336847423835</v>
      </c>
      <c r="L136" s="232">
        <f>'Cons TrioMobil | Monthly'!AF140</f>
        <v>15426.474893514907</v>
      </c>
      <c r="M136" s="232">
        <f>'Cons TrioMobil | Monthly'!AI140</f>
        <v>3673.4351862860603</v>
      </c>
      <c r="N136" s="232">
        <f>'Cons TrioMobil | Monthly'!AL140</f>
        <v>250.01684645128168</v>
      </c>
      <c r="O136" s="232">
        <f>'Cons TrioMobil | Monthly'!AO140</f>
        <v>9845.2621957589054</v>
      </c>
      <c r="P136" s="232">
        <f>'Cons TrioMobil | Monthly'!AR140</f>
        <v>20665.852279548162</v>
      </c>
      <c r="Q136" s="232">
        <f>'Cons TrioMobil | Monthly'!AU140</f>
        <v>17020.810806861686</v>
      </c>
      <c r="R136" s="232">
        <f>'Cons TrioMobil | Monthly'!AX140</f>
        <v>33378.840233626899</v>
      </c>
      <c r="S136" s="232">
        <f>'Cons TrioMobil | Monthly'!BA140</f>
        <v>42254.889316471221</v>
      </c>
      <c r="T136" s="232">
        <f>'Cons TrioMobil | Monthly'!BD140</f>
        <v>22479.274519893916</v>
      </c>
      <c r="U136" s="232">
        <f>'Cons TrioMobil | Monthly'!BG140</f>
        <v>261410.3506218832</v>
      </c>
      <c r="V136" s="232">
        <f>'Cons TrioMobil | Monthly'!BJ140</f>
        <v>302557.52301005297</v>
      </c>
      <c r="W136" s="232">
        <f>'Cons TrioMobil | Monthly'!BM140</f>
        <v>433318.63187837286</v>
      </c>
      <c r="X136" s="232">
        <f>'Cons TrioMobil | Monthly'!BP140</f>
        <v>535440.87295865372</v>
      </c>
      <c r="Y136" s="232">
        <f>'Cons TrioMobil | Monthly'!BS140</f>
        <v>309126.64759373845</v>
      </c>
      <c r="Z136" s="232">
        <f>'Cons TrioMobil | Monthly'!BV140</f>
        <v>483359.5434072832</v>
      </c>
    </row>
    <row r="137" spans="2:26" ht="14.25" customHeight="1" outlineLevel="1" x14ac:dyDescent="0.25">
      <c r="B137" s="231" t="s">
        <v>368</v>
      </c>
      <c r="C137" s="232">
        <f>'Cons TrioMobil | Monthly'!E141</f>
        <v>0</v>
      </c>
      <c r="D137" s="232">
        <f>'Cons TrioMobil | Monthly'!H141</f>
        <v>0</v>
      </c>
      <c r="E137" s="232">
        <f>'Cons TrioMobil | Monthly'!K141</f>
        <v>0</v>
      </c>
      <c r="F137" s="231">
        <f>'Cons TrioMobil | Monthly'!N141</f>
        <v>0</v>
      </c>
      <c r="G137" s="232">
        <f>'Cons TrioMobil | Monthly'!Q141</f>
        <v>2333.8013451837614</v>
      </c>
      <c r="H137" s="232">
        <f>'Cons TrioMobil | Monthly'!T141</f>
        <v>2454.9005192298855</v>
      </c>
      <c r="I137" s="232">
        <f>'Cons TrioMobil | Monthly'!W141</f>
        <v>2690.7150045797384</v>
      </c>
      <c r="J137" s="231">
        <f>'Cons TrioMobil | Monthly'!Z141</f>
        <v>2816.4430745521095</v>
      </c>
      <c r="K137" s="232">
        <f>'Cons TrioMobil | Monthly'!AC141</f>
        <v>2736.7641235029837</v>
      </c>
      <c r="L137" s="232">
        <f>'Cons TrioMobil | Monthly'!AF141</f>
        <v>20389.272301877736</v>
      </c>
      <c r="M137" s="232">
        <f>'Cons TrioMobil | Monthly'!AI141</f>
        <v>1294.9745457689774</v>
      </c>
      <c r="N137" s="232">
        <f>'Cons TrioMobil | Monthly'!AL141</f>
        <v>1284.7125139718585</v>
      </c>
      <c r="O137" s="232">
        <f>'Cons TrioMobil | Monthly'!AO141</f>
        <v>568.95957380133518</v>
      </c>
      <c r="P137" s="232">
        <f>'Cons TrioMobil | Monthly'!AR141</f>
        <v>491.61099945401554</v>
      </c>
      <c r="Q137" s="232">
        <f>'Cons TrioMobil | Monthly'!AU141</f>
        <v>569.72844034016191</v>
      </c>
      <c r="R137" s="232">
        <f>'Cons TrioMobil | Monthly'!AX141</f>
        <v>1060.7501369173972</v>
      </c>
      <c r="S137" s="232">
        <f>'Cons TrioMobil | Monthly'!BA141</f>
        <v>5235.835643818622</v>
      </c>
      <c r="T137" s="232">
        <f>'Cons TrioMobil | Monthly'!BD141</f>
        <v>3211.2412593745257</v>
      </c>
      <c r="U137" s="232">
        <f>'Cons TrioMobil | Monthly'!BG141</f>
        <v>2161.6918580228503</v>
      </c>
      <c r="V137" s="232">
        <f>'Cons TrioMobil | Monthly'!BJ141</f>
        <v>4843.1532500078019</v>
      </c>
      <c r="W137" s="232">
        <f>'Cons TrioMobil | Monthly'!BM141</f>
        <v>2827.2605035814031</v>
      </c>
      <c r="X137" s="232">
        <f>'Cons TrioMobil | Monthly'!BP141</f>
        <v>11370.319855217604</v>
      </c>
      <c r="Y137" s="232">
        <f>'Cons TrioMobil | Monthly'!BS141</f>
        <v>22995.536709415304</v>
      </c>
      <c r="Z137" s="232">
        <f>'Cons TrioMobil | Monthly'!BV141</f>
        <v>64421.266043702744</v>
      </c>
    </row>
    <row r="138" spans="2:26" ht="14.25" customHeight="1" outlineLevel="1" x14ac:dyDescent="0.25">
      <c r="B138" s="231" t="s">
        <v>369</v>
      </c>
      <c r="C138" s="232">
        <f>'Cons TrioMobil | Monthly'!E142</f>
        <v>0</v>
      </c>
      <c r="D138" s="232">
        <f>'Cons TrioMobil | Monthly'!H142</f>
        <v>0</v>
      </c>
      <c r="E138" s="232">
        <f>'Cons TrioMobil | Monthly'!K142</f>
        <v>0</v>
      </c>
      <c r="F138" s="231">
        <f>'Cons TrioMobil | Monthly'!N142</f>
        <v>0</v>
      </c>
      <c r="G138" s="232">
        <f>'Cons TrioMobil | Monthly'!Q142</f>
        <v>6813.8493874609658</v>
      </c>
      <c r="H138" s="232">
        <f>'Cons TrioMobil | Monthly'!T142</f>
        <v>5524.2854845379788</v>
      </c>
      <c r="I138" s="232">
        <f>'Cons TrioMobil | Monthly'!W142</f>
        <v>10841.200683002955</v>
      </c>
      <c r="J138" s="231">
        <f>'Cons TrioMobil | Monthly'!Z142</f>
        <v>12501.151223271047</v>
      </c>
      <c r="K138" s="232">
        <f>'Cons TrioMobil | Monthly'!AC142</f>
        <v>13497.40676507941</v>
      </c>
      <c r="L138" s="232">
        <f>'Cons TrioMobil | Monthly'!AF142</f>
        <v>13812.000719899213</v>
      </c>
      <c r="M138" s="232">
        <f>'Cons TrioMobil | Monthly'!AI142</f>
        <v>8788.4261611128532</v>
      </c>
      <c r="N138" s="232">
        <f>'Cons TrioMobil | Monthly'!AL142</f>
        <v>1780.4110534112729</v>
      </c>
      <c r="O138" s="232">
        <f>'Cons TrioMobil | Monthly'!AO142</f>
        <v>13938.650763605976</v>
      </c>
      <c r="P138" s="232">
        <f>'Cons TrioMobil | Monthly'!AR142</f>
        <v>4058.2779670914811</v>
      </c>
      <c r="Q138" s="232">
        <f>'Cons TrioMobil | Monthly'!AU142</f>
        <v>4975.5703346094269</v>
      </c>
      <c r="R138" s="232">
        <f>'Cons TrioMobil | Monthly'!AX142</f>
        <v>6376.609416783177</v>
      </c>
      <c r="S138" s="232">
        <f>'Cons TrioMobil | Monthly'!BA142</f>
        <v>13465.711900239738</v>
      </c>
      <c r="T138" s="232">
        <f>'Cons TrioMobil | Monthly'!BD142</f>
        <v>27509.298637646651</v>
      </c>
      <c r="U138" s="232">
        <f>'Cons TrioMobil | Monthly'!BG142</f>
        <v>25265.685268407156</v>
      </c>
      <c r="V138" s="232">
        <f>'Cons TrioMobil | Monthly'!BJ142</f>
        <v>2271.9869043786343</v>
      </c>
      <c r="W138" s="232">
        <f>'Cons TrioMobil | Monthly'!BM142</f>
        <v>28029.744834876878</v>
      </c>
      <c r="X138" s="232">
        <f>'Cons TrioMobil | Monthly'!BP142</f>
        <v>29675.240297515997</v>
      </c>
      <c r="Y138" s="232">
        <f>'Cons TrioMobil | Monthly'!BS142</f>
        <v>40859.536271277924</v>
      </c>
      <c r="Z138" s="232">
        <f>'Cons TrioMobil | Monthly'!BV142</f>
        <v>18530.284189135898</v>
      </c>
    </row>
    <row r="139" spans="2:26" ht="14.25" customHeight="1" outlineLevel="1" x14ac:dyDescent="0.25">
      <c r="B139" s="231" t="s">
        <v>370</v>
      </c>
      <c r="C139" s="232">
        <f>'Cons TrioMobil | Monthly'!E143</f>
        <v>0</v>
      </c>
      <c r="D139" s="232">
        <f>'Cons TrioMobil | Monthly'!H143</f>
        <v>0</v>
      </c>
      <c r="E139" s="232">
        <f>'Cons TrioMobil | Monthly'!K143</f>
        <v>0</v>
      </c>
      <c r="F139" s="231">
        <f>'Cons TrioMobil | Monthly'!N143</f>
        <v>0</v>
      </c>
      <c r="G139" s="232">
        <f>'Cons TrioMobil | Monthly'!Q143</f>
        <v>0</v>
      </c>
      <c r="H139" s="232">
        <f>'Cons TrioMobil | Monthly'!T143</f>
        <v>0</v>
      </c>
      <c r="I139" s="232">
        <f>'Cons TrioMobil | Monthly'!W143</f>
        <v>0</v>
      </c>
      <c r="J139" s="231">
        <f>'Cons TrioMobil | Monthly'!Z143</f>
        <v>0</v>
      </c>
      <c r="K139" s="232">
        <f>'Cons TrioMobil | Monthly'!AC143</f>
        <v>0</v>
      </c>
      <c r="L139" s="232">
        <f>'Cons TrioMobil | Monthly'!AF143</f>
        <v>0</v>
      </c>
      <c r="M139" s="232">
        <f>'Cons TrioMobil | Monthly'!AI143</f>
        <v>0</v>
      </c>
      <c r="N139" s="232">
        <f>'Cons TrioMobil | Monthly'!AL143</f>
        <v>0</v>
      </c>
      <c r="O139" s="232">
        <f>'Cons TrioMobil | Monthly'!AO143</f>
        <v>0</v>
      </c>
      <c r="P139" s="232">
        <f>'Cons TrioMobil | Monthly'!AR143</f>
        <v>34176</v>
      </c>
      <c r="Q139" s="232">
        <f>'Cons TrioMobil | Monthly'!AU143</f>
        <v>0</v>
      </c>
      <c r="R139" s="232">
        <f>'Cons TrioMobil | Monthly'!AX143</f>
        <v>0</v>
      </c>
      <c r="S139" s="232">
        <f>'Cons TrioMobil | Monthly'!BA143</f>
        <v>0</v>
      </c>
      <c r="T139" s="232">
        <f>'Cons TrioMobil | Monthly'!BD143</f>
        <v>0</v>
      </c>
      <c r="U139" s="232">
        <f>'Cons TrioMobil | Monthly'!BG143</f>
        <v>0</v>
      </c>
      <c r="V139" s="232">
        <f>'Cons TrioMobil | Monthly'!BJ143</f>
        <v>0</v>
      </c>
      <c r="W139" s="232">
        <f>'Cons TrioMobil | Monthly'!BM143</f>
        <v>0</v>
      </c>
      <c r="X139" s="232">
        <f>'Cons TrioMobil | Monthly'!BP143</f>
        <v>0</v>
      </c>
      <c r="Y139" s="232">
        <f>'Cons TrioMobil | Monthly'!BS143</f>
        <v>0</v>
      </c>
      <c r="Z139" s="232">
        <f>'Cons TrioMobil | Monthly'!BV143</f>
        <v>0</v>
      </c>
    </row>
    <row r="140" spans="2:26" ht="14.25" customHeight="1" x14ac:dyDescent="0.25">
      <c r="B140" s="247" t="s">
        <v>371</v>
      </c>
      <c r="C140" s="248">
        <f t="shared" ref="C140:Z140" si="42">SUM(C130,C120,C124,C131,C134)</f>
        <v>0</v>
      </c>
      <c r="D140" s="248">
        <f t="shared" si="42"/>
        <v>0</v>
      </c>
      <c r="E140" s="248">
        <f t="shared" si="42"/>
        <v>0</v>
      </c>
      <c r="F140" s="248">
        <f t="shared" si="42"/>
        <v>0</v>
      </c>
      <c r="G140" s="248">
        <f t="shared" si="42"/>
        <v>2146508.8939207415</v>
      </c>
      <c r="H140" s="248">
        <f t="shared" si="42"/>
        <v>2105300.1353159482</v>
      </c>
      <c r="I140" s="248">
        <f t="shared" si="42"/>
        <v>4290510.3099419754</v>
      </c>
      <c r="J140" s="248">
        <f t="shared" si="42"/>
        <v>3198785.6303614047</v>
      </c>
      <c r="K140" s="248">
        <f t="shared" si="42"/>
        <v>3542084.579884456</v>
      </c>
      <c r="L140" s="248">
        <f t="shared" si="42"/>
        <v>3962626.8819534248</v>
      </c>
      <c r="M140" s="248">
        <f t="shared" si="42"/>
        <v>5895683.8346752888</v>
      </c>
      <c r="N140" s="248">
        <f t="shared" si="42"/>
        <v>6448476.691382328</v>
      </c>
      <c r="O140" s="248">
        <f t="shared" si="42"/>
        <v>7047578.8595032934</v>
      </c>
      <c r="P140" s="248">
        <f t="shared" si="42"/>
        <v>7008057.6615957795</v>
      </c>
      <c r="Q140" s="248">
        <f t="shared" si="42"/>
        <v>8151395.225313656</v>
      </c>
      <c r="R140" s="248">
        <f t="shared" si="42"/>
        <v>9713268.6873321682</v>
      </c>
      <c r="S140" s="248">
        <f t="shared" si="42"/>
        <v>8993890.3055301215</v>
      </c>
      <c r="T140" s="248">
        <f t="shared" si="42"/>
        <v>9719969.4865624793</v>
      </c>
      <c r="U140" s="248">
        <f t="shared" si="42"/>
        <v>23423054.174914435</v>
      </c>
      <c r="V140" s="248">
        <f t="shared" si="42"/>
        <v>23273362.697784737</v>
      </c>
      <c r="W140" s="248">
        <f t="shared" si="42"/>
        <v>22085625.817730591</v>
      </c>
      <c r="X140" s="248">
        <f t="shared" si="42"/>
        <v>20434338.065488759</v>
      </c>
      <c r="Y140" s="248">
        <f t="shared" si="42"/>
        <v>18292940.627352163</v>
      </c>
      <c r="Z140" s="248">
        <f t="shared" si="42"/>
        <v>18171804.18797221</v>
      </c>
    </row>
    <row r="141" spans="2:26" ht="14.25" customHeight="1" x14ac:dyDescent="0.25">
      <c r="B141" s="244" t="s">
        <v>372</v>
      </c>
      <c r="C141" s="231">
        <f>'Cons TrioMobil | Monthly'!E145</f>
        <v>0</v>
      </c>
      <c r="D141" s="232">
        <f>'Cons TrioMobil | Monthly'!H145</f>
        <v>0</v>
      </c>
      <c r="E141" s="232">
        <f>'Cons TrioMobil | Monthly'!K145</f>
        <v>0</v>
      </c>
      <c r="F141" s="232">
        <f>'Cons TrioMobil | Monthly'!N145</f>
        <v>0</v>
      </c>
      <c r="G141" s="265">
        <f>'Cons TrioMobil | Monthly'!Q145</f>
        <v>10487.196733125149</v>
      </c>
      <c r="H141" s="266">
        <f>'Cons TrioMobil | Monthly'!T145</f>
        <v>10616.229380140605</v>
      </c>
      <c r="I141" s="266">
        <f>'Cons TrioMobil | Monthly'!W145</f>
        <v>10789.655445365419</v>
      </c>
      <c r="J141" s="266">
        <f>'Cons TrioMobil | Monthly'!Z145</f>
        <v>7730.2323251781936</v>
      </c>
      <c r="K141" s="265">
        <f>'Cons TrioMobil | Monthly'!AC145</f>
        <v>8528.4163377896748</v>
      </c>
      <c r="L141" s="266">
        <f>'Cons TrioMobil | Monthly'!AF145</f>
        <v>7493.2797408362831</v>
      </c>
      <c r="M141" s="266">
        <f>'Cons TrioMobil | Monthly'!AI145</f>
        <v>6750.2610274646304</v>
      </c>
      <c r="N141" s="266">
        <f>'Cons TrioMobil | Monthly'!AL145</f>
        <v>6680.0447099468938</v>
      </c>
      <c r="O141" s="266">
        <f>'Cons TrioMobil | Monthly'!AO145</f>
        <v>10194.796302099656</v>
      </c>
      <c r="P141" s="266">
        <f>'Cons TrioMobil | Monthly'!AR145</f>
        <v>7558.7195185705823</v>
      </c>
      <c r="Q141" s="266">
        <f>'Cons TrioMobil | Monthly'!AU145</f>
        <v>7217.6404190654321</v>
      </c>
      <c r="R141" s="266">
        <f>'Cons TrioMobil | Monthly'!AX145</f>
        <v>27566.133964683821</v>
      </c>
      <c r="S141" s="266">
        <f>'Cons TrioMobil | Monthly'!BA145</f>
        <v>25100.204736506283</v>
      </c>
      <c r="T141" s="266">
        <f>'Cons TrioMobil | Monthly'!BD145</f>
        <v>29484.941705210145</v>
      </c>
      <c r="U141" s="266">
        <f>'Cons TrioMobil | Monthly'!BG145</f>
        <v>29845.415664417709</v>
      </c>
      <c r="V141" s="266">
        <f>'Cons TrioMobil | Monthly'!BJ145</f>
        <v>32860.997975771716</v>
      </c>
      <c r="W141" s="266">
        <f>'Cons TrioMobil | Monthly'!BM145</f>
        <v>34427.465774550983</v>
      </c>
      <c r="X141" s="266">
        <f>'Cons TrioMobil | Monthly'!BP145</f>
        <v>33050.939047465683</v>
      </c>
      <c r="Y141" s="266">
        <f>'Cons TrioMobil | Monthly'!BS145</f>
        <v>31750.136631773767</v>
      </c>
      <c r="Z141" s="266">
        <f>'Cons TrioMobil | Monthly'!BV145</f>
        <v>30747.088700326407</v>
      </c>
    </row>
    <row r="142" spans="2:26" ht="14.25" customHeight="1" x14ac:dyDescent="0.25">
      <c r="B142" s="244" t="s">
        <v>373</v>
      </c>
      <c r="C142" s="231">
        <f>'Cons TrioMobil | Monthly'!E146</f>
        <v>0</v>
      </c>
      <c r="D142" s="232">
        <f>'Cons TrioMobil | Monthly'!H146</f>
        <v>0</v>
      </c>
      <c r="E142" s="232">
        <f>'Cons TrioMobil | Monthly'!K146</f>
        <v>0</v>
      </c>
      <c r="F142" s="232">
        <f>'Cons TrioMobil | Monthly'!N146</f>
        <v>0</v>
      </c>
      <c r="G142" s="265">
        <f>'Cons TrioMobil | Monthly'!Q146</f>
        <v>0</v>
      </c>
      <c r="H142" s="266">
        <f>'Cons TrioMobil | Monthly'!T146</f>
        <v>0</v>
      </c>
      <c r="I142" s="266">
        <f>'Cons TrioMobil | Monthly'!W146</f>
        <v>0</v>
      </c>
      <c r="J142" s="266">
        <f>'Cons TrioMobil | Monthly'!Z146</f>
        <v>0</v>
      </c>
      <c r="K142" s="265">
        <f>'Cons TrioMobil | Monthly'!AC146</f>
        <v>0</v>
      </c>
      <c r="L142" s="266">
        <f>'Cons TrioMobil | Monthly'!AF146</f>
        <v>0</v>
      </c>
      <c r="M142" s="266">
        <f>'Cons TrioMobil | Monthly'!AI146</f>
        <v>0</v>
      </c>
      <c r="N142" s="266">
        <f>'Cons TrioMobil | Monthly'!AL146</f>
        <v>2674.0398859791458</v>
      </c>
      <c r="O142" s="266">
        <f>'Cons TrioMobil | Monthly'!AO146</f>
        <v>15347.551542880945</v>
      </c>
      <c r="P142" s="266">
        <f>'Cons TrioMobil | Monthly'!AR146</f>
        <v>23543.100876153447</v>
      </c>
      <c r="Q142" s="266">
        <f>'Cons TrioMobil | Monthly'!AU146</f>
        <v>1764.7706741867587</v>
      </c>
      <c r="R142" s="266">
        <f>'Cons TrioMobil | Monthly'!AX146</f>
        <v>12658.016212373041</v>
      </c>
      <c r="S142" s="266">
        <f>'Cons TrioMobil | Monthly'!BA146</f>
        <v>11525.689630607143</v>
      </c>
      <c r="T142" s="266">
        <f>'Cons TrioMobil | Monthly'!BD146</f>
        <v>24650.103944071103</v>
      </c>
      <c r="U142" s="266">
        <f>'Cons TrioMobil | Monthly'!BG146</f>
        <v>41564.628923438024</v>
      </c>
      <c r="V142" s="266">
        <f>'Cons TrioMobil | Monthly'!BJ146</f>
        <v>56596.398917761631</v>
      </c>
      <c r="W142" s="266">
        <f>'Cons TrioMobil | Monthly'!BM146</f>
        <v>38086.793189445511</v>
      </c>
      <c r="X142" s="266">
        <f>'Cons TrioMobil | Monthly'!BP146</f>
        <v>36858.158702041022</v>
      </c>
      <c r="Y142" s="266">
        <f>'Cons TrioMobil | Monthly'!BS146</f>
        <v>35768.670657182112</v>
      </c>
      <c r="Z142" s="266">
        <f>'Cons TrioMobil | Monthly'!BV146</f>
        <v>34984.051142845768</v>
      </c>
    </row>
    <row r="143" spans="2:26" ht="14.25" customHeight="1" x14ac:dyDescent="0.25">
      <c r="B143" s="238" t="s">
        <v>374</v>
      </c>
      <c r="C143" s="231">
        <f>'Cons TrioMobil | Monthly'!E147</f>
        <v>0</v>
      </c>
      <c r="D143" s="232">
        <f>'Cons TrioMobil | Monthly'!H147</f>
        <v>0</v>
      </c>
      <c r="E143" s="232">
        <f>'Cons TrioMobil | Monthly'!K147</f>
        <v>0</v>
      </c>
      <c r="F143" s="232">
        <f>'Cons TrioMobil | Monthly'!N147</f>
        <v>0</v>
      </c>
      <c r="G143" s="265">
        <f>'Cons TrioMobil | Monthly'!Q147</f>
        <v>160066.72509464982</v>
      </c>
      <c r="H143" s="266">
        <f>'Cons TrioMobil | Monthly'!T147</f>
        <v>156686.53732590779</v>
      </c>
      <c r="I143" s="266">
        <f>'Cons TrioMobil | Monthly'!W147</f>
        <v>179306.04247879505</v>
      </c>
      <c r="J143" s="266">
        <f>'Cons TrioMobil | Monthly'!Z147</f>
        <v>193057.64010908836</v>
      </c>
      <c r="K143" s="265">
        <f>'Cons TrioMobil | Monthly'!AC147</f>
        <v>201375.05468443863</v>
      </c>
      <c r="L143" s="266">
        <f>'Cons TrioMobil | Monthly'!AF147</f>
        <v>198011.95329316836</v>
      </c>
      <c r="M143" s="266">
        <f>'Cons TrioMobil | Monthly'!AI147</f>
        <v>197478.06437577188</v>
      </c>
      <c r="N143" s="266">
        <f>'Cons TrioMobil | Monthly'!AL147</f>
        <v>208896.7659047184</v>
      </c>
      <c r="O143" s="266">
        <f>'Cons TrioMobil | Monthly'!AO147</f>
        <v>217935.58230432813</v>
      </c>
      <c r="P143" s="266">
        <f>'Cons TrioMobil | Monthly'!AR147</f>
        <v>236031.5466293566</v>
      </c>
      <c r="Q143" s="266">
        <f>'Cons TrioMobil | Monthly'!AU147</f>
        <v>237385.09924124036</v>
      </c>
      <c r="R143" s="266">
        <f>'Cons TrioMobil | Monthly'!AX147</f>
        <v>327048.85593153618</v>
      </c>
      <c r="S143" s="266">
        <f>'Cons TrioMobil | Monthly'!BA147</f>
        <v>355683.35907175817</v>
      </c>
      <c r="T143" s="266">
        <f>'Cons TrioMobil | Monthly'!BD147</f>
        <v>467404.25774233171</v>
      </c>
      <c r="U143" s="266">
        <f>'Cons TrioMobil | Monthly'!BG147</f>
        <v>514924.95321600902</v>
      </c>
      <c r="V143" s="266">
        <f>'Cons TrioMobil | Monthly'!BJ147</f>
        <v>767463.04029380984</v>
      </c>
      <c r="W143" s="266">
        <f>'Cons TrioMobil | Monthly'!BM147</f>
        <v>1281668.6279713754</v>
      </c>
      <c r="X143" s="266">
        <f>'Cons TrioMobil | Monthly'!BP147</f>
        <v>1361136.9502949528</v>
      </c>
      <c r="Y143" s="266">
        <f>'Cons TrioMobil | Monthly'!BS147</f>
        <v>1446350.7275555837</v>
      </c>
      <c r="Z143" s="266">
        <f>'Cons TrioMobil | Monthly'!BV147</f>
        <v>1802732.4018799732</v>
      </c>
    </row>
    <row r="144" spans="2:26" ht="14.25" customHeight="1" x14ac:dyDescent="0.25">
      <c r="B144" s="238" t="s">
        <v>375</v>
      </c>
      <c r="C144" s="231">
        <f>'Cons TrioMobil | Monthly'!E148</f>
        <v>0</v>
      </c>
      <c r="D144" s="232">
        <f>'Cons TrioMobil | Monthly'!H148</f>
        <v>0</v>
      </c>
      <c r="E144" s="232">
        <f>'Cons TrioMobil | Monthly'!K148</f>
        <v>0</v>
      </c>
      <c r="F144" s="232">
        <f>'Cons TrioMobil | Monthly'!N148</f>
        <v>0</v>
      </c>
      <c r="G144" s="265">
        <f>'Cons TrioMobil | Monthly'!Q148</f>
        <v>1230370.4540294171</v>
      </c>
      <c r="H144" s="266">
        <f>'Cons TrioMobil | Monthly'!T148</f>
        <v>1227573.6731529394</v>
      </c>
      <c r="I144" s="266">
        <f>'Cons TrioMobil | Monthly'!W148</f>
        <v>1221821.3407112919</v>
      </c>
      <c r="J144" s="266">
        <f>'Cons TrioMobil | Monthly'!Z148</f>
        <v>1227569.2271974413</v>
      </c>
      <c r="K144" s="265">
        <f>'Cons TrioMobil | Monthly'!AC148</f>
        <v>1248758.0117169232</v>
      </c>
      <c r="L144" s="266">
        <f>'Cons TrioMobil | Monthly'!AF148</f>
        <v>1259781.8130223746</v>
      </c>
      <c r="M144" s="266">
        <f>'Cons TrioMobil | Monthly'!AI148</f>
        <v>1258099.0450236255</v>
      </c>
      <c r="N144" s="266">
        <f>'Cons TrioMobil | Monthly'!AL148</f>
        <v>1258595.3719514832</v>
      </c>
      <c r="O144" s="266">
        <f>'Cons TrioMobil | Monthly'!AO148</f>
        <v>1272743.832482161</v>
      </c>
      <c r="P144" s="266">
        <f>'Cons TrioMobil | Monthly'!AR148</f>
        <v>1246516.4174927673</v>
      </c>
      <c r="Q144" s="266">
        <f>'Cons TrioMobil | Monthly'!AU148</f>
        <v>1247952.5970218342</v>
      </c>
      <c r="R144" s="266">
        <f>'Cons TrioMobil | Monthly'!AX148</f>
        <v>3516563.4968614802</v>
      </c>
      <c r="S144" s="266">
        <f>'Cons TrioMobil | Monthly'!BA148</f>
        <v>3298416.6789881177</v>
      </c>
      <c r="T144" s="266">
        <f>'Cons TrioMobil | Monthly'!BD148</f>
        <v>4260311.2742284043</v>
      </c>
      <c r="U144" s="266">
        <f>'Cons TrioMobil | Monthly'!BG148</f>
        <v>3879355.9658933859</v>
      </c>
      <c r="V144" s="266">
        <f>'Cons TrioMobil | Monthly'!BJ148</f>
        <v>3881664.1713250205</v>
      </c>
      <c r="W144" s="266">
        <f>'Cons TrioMobil | Monthly'!BM148</f>
        <v>3879711.6123445537</v>
      </c>
      <c r="X144" s="266">
        <f>'Cons TrioMobil | Monthly'!BP148</f>
        <v>3875159.7333414285</v>
      </c>
      <c r="Y144" s="266">
        <f>'Cons TrioMobil | Monthly'!BS148</f>
        <v>3879871.6454687305</v>
      </c>
      <c r="Z144" s="266">
        <f>'Cons TrioMobil | Monthly'!BV148</f>
        <v>3882600.3320947019</v>
      </c>
    </row>
    <row r="145" spans="2:26" ht="14.25" customHeight="1" x14ac:dyDescent="0.25">
      <c r="B145" s="238" t="s">
        <v>376</v>
      </c>
      <c r="C145" s="231">
        <f>'Cons TrioMobil | Monthly'!E149</f>
        <v>0</v>
      </c>
      <c r="D145" s="232">
        <f>'Cons TrioMobil | Monthly'!H149</f>
        <v>0</v>
      </c>
      <c r="E145" s="232">
        <f>'Cons TrioMobil | Monthly'!K149</f>
        <v>0</v>
      </c>
      <c r="F145" s="232">
        <f>'Cons TrioMobil | Monthly'!N149</f>
        <v>0</v>
      </c>
      <c r="G145" s="265">
        <f>'Cons TrioMobil | Monthly'!Q149</f>
        <v>0</v>
      </c>
      <c r="H145" s="266">
        <f>'Cons TrioMobil | Monthly'!T149</f>
        <v>0</v>
      </c>
      <c r="I145" s="266">
        <f>'Cons TrioMobil | Monthly'!W149</f>
        <v>0</v>
      </c>
      <c r="J145" s="266">
        <f>'Cons TrioMobil | Monthly'!Z149</f>
        <v>0</v>
      </c>
      <c r="K145" s="265">
        <f>'Cons TrioMobil | Monthly'!AC149</f>
        <v>0</v>
      </c>
      <c r="L145" s="266">
        <f>'Cons TrioMobil | Monthly'!AF149</f>
        <v>0</v>
      </c>
      <c r="M145" s="266">
        <f>'Cons TrioMobil | Monthly'!AI149</f>
        <v>0</v>
      </c>
      <c r="N145" s="266">
        <f>'Cons TrioMobil | Monthly'!AL149</f>
        <v>0</v>
      </c>
      <c r="O145" s="266">
        <f>'Cons TrioMobil | Monthly'!AO149</f>
        <v>1316.2467356105715</v>
      </c>
      <c r="P145" s="266">
        <f>'Cons TrioMobil | Monthly'!AR149</f>
        <v>2229.6776916791555</v>
      </c>
      <c r="Q145" s="266">
        <f>'Cons TrioMobil | Monthly'!AU149</f>
        <v>56744.54688915515</v>
      </c>
      <c r="R145" s="266">
        <f>'Cons TrioMobil | Monthly'!AX149</f>
        <v>1133.9952988879938</v>
      </c>
      <c r="S145" s="266">
        <f>'Cons TrioMobil | Monthly'!BA149</f>
        <v>9319.055052748301</v>
      </c>
      <c r="T145" s="266">
        <f>'Cons TrioMobil | Monthly'!BD149</f>
        <v>10223.617230533133</v>
      </c>
      <c r="U145" s="266">
        <f>'Cons TrioMobil | Monthly'!BG149</f>
        <v>10348.608096215899</v>
      </c>
      <c r="V145" s="266">
        <f>'Cons TrioMobil | Monthly'!BJ149</f>
        <v>10015.644473970357</v>
      </c>
      <c r="W145" s="266">
        <f>'Cons TrioMobil | Monthly'!BM149</f>
        <v>1206.7377933845305</v>
      </c>
      <c r="X145" s="266">
        <f>'Cons TrioMobil | Monthly'!BP149</f>
        <v>1151.7759370345025</v>
      </c>
      <c r="Y145" s="266">
        <f>'Cons TrioMobil | Monthly'!BS149</f>
        <v>1103.0386713704629</v>
      </c>
      <c r="Z145" s="266">
        <f>'Cons TrioMobil | Monthly'!BV149</f>
        <v>760.36843566490859</v>
      </c>
    </row>
    <row r="146" spans="2:26" ht="14.25" customHeight="1" x14ac:dyDescent="0.25">
      <c r="B146" s="234" t="s">
        <v>377</v>
      </c>
      <c r="C146" s="248">
        <f>SUM(C141:C145)</f>
        <v>0</v>
      </c>
      <c r="D146" s="248">
        <f t="shared" ref="D146:Z146" si="43">SUM(D141:D145)</f>
        <v>0</v>
      </c>
      <c r="E146" s="248">
        <f t="shared" si="43"/>
        <v>0</v>
      </c>
      <c r="F146" s="248">
        <f t="shared" si="43"/>
        <v>0</v>
      </c>
      <c r="G146" s="248">
        <f t="shared" si="43"/>
        <v>1400924.3758571921</v>
      </c>
      <c r="H146" s="248">
        <f t="shared" si="43"/>
        <v>1394876.4398589879</v>
      </c>
      <c r="I146" s="248">
        <f t="shared" si="43"/>
        <v>1411917.0386354523</v>
      </c>
      <c r="J146" s="248">
        <f t="shared" si="43"/>
        <v>1428357.0996317079</v>
      </c>
      <c r="K146" s="248">
        <f t="shared" si="43"/>
        <v>1458661.4827391515</v>
      </c>
      <c r="L146" s="248">
        <f t="shared" si="43"/>
        <v>1465287.0460563793</v>
      </c>
      <c r="M146" s="248">
        <f t="shared" si="43"/>
        <v>1462327.370426862</v>
      </c>
      <c r="N146" s="248">
        <f t="shared" si="43"/>
        <v>1476846.2224521276</v>
      </c>
      <c r="O146" s="248">
        <f t="shared" si="43"/>
        <v>1517538.0093670802</v>
      </c>
      <c r="P146" s="248">
        <f t="shared" si="43"/>
        <v>1515879.4622085271</v>
      </c>
      <c r="Q146" s="248">
        <f t="shared" si="43"/>
        <v>1551064.6542454818</v>
      </c>
      <c r="R146" s="248">
        <f t="shared" si="43"/>
        <v>3884970.4982689614</v>
      </c>
      <c r="S146" s="248">
        <f t="shared" si="43"/>
        <v>3700044.9874797375</v>
      </c>
      <c r="T146" s="248">
        <f t="shared" si="43"/>
        <v>4792074.19485055</v>
      </c>
      <c r="U146" s="248">
        <f t="shared" si="43"/>
        <v>4476039.5717934668</v>
      </c>
      <c r="V146" s="248">
        <f t="shared" si="43"/>
        <v>4748600.2529863333</v>
      </c>
      <c r="W146" s="248">
        <f t="shared" si="43"/>
        <v>5235101.2370733097</v>
      </c>
      <c r="X146" s="248">
        <f t="shared" si="43"/>
        <v>5307357.5573229222</v>
      </c>
      <c r="Y146" s="248">
        <f t="shared" si="43"/>
        <v>5394844.2189846411</v>
      </c>
      <c r="Z146" s="248">
        <f t="shared" si="43"/>
        <v>5751824.2422535121</v>
      </c>
    </row>
    <row r="147" spans="2:26" ht="14.25" customHeight="1" x14ac:dyDescent="0.25">
      <c r="B147" s="170" t="s">
        <v>378</v>
      </c>
      <c r="C147" s="249">
        <f t="shared" ref="C147:Z147" si="44">SUM(C146,C140)</f>
        <v>0</v>
      </c>
      <c r="D147" s="249">
        <f t="shared" si="44"/>
        <v>0</v>
      </c>
      <c r="E147" s="249">
        <f t="shared" si="44"/>
        <v>0</v>
      </c>
      <c r="F147" s="249">
        <f t="shared" si="44"/>
        <v>0</v>
      </c>
      <c r="G147" s="249">
        <f t="shared" si="44"/>
        <v>3547433.2697779336</v>
      </c>
      <c r="H147" s="249">
        <f t="shared" si="44"/>
        <v>3500176.5751749361</v>
      </c>
      <c r="I147" s="249">
        <f t="shared" si="44"/>
        <v>5702427.3485774277</v>
      </c>
      <c r="J147" s="249">
        <f t="shared" si="44"/>
        <v>4627142.7299931124</v>
      </c>
      <c r="K147" s="249">
        <f t="shared" si="44"/>
        <v>5000746.062623607</v>
      </c>
      <c r="L147" s="249">
        <f t="shared" si="44"/>
        <v>5427913.9280098043</v>
      </c>
      <c r="M147" s="249">
        <f t="shared" si="44"/>
        <v>7358011.2051021513</v>
      </c>
      <c r="N147" s="249">
        <f t="shared" si="44"/>
        <v>7925322.9138344554</v>
      </c>
      <c r="O147" s="249">
        <f t="shared" si="44"/>
        <v>8565116.8688703738</v>
      </c>
      <c r="P147" s="249">
        <f t="shared" si="44"/>
        <v>8523937.1238043066</v>
      </c>
      <c r="Q147" s="249">
        <f t="shared" si="44"/>
        <v>9702459.8795591369</v>
      </c>
      <c r="R147" s="249">
        <f t="shared" si="44"/>
        <v>13598239.18560113</v>
      </c>
      <c r="S147" s="249">
        <f t="shared" si="44"/>
        <v>12693935.293009859</v>
      </c>
      <c r="T147" s="249">
        <f t="shared" si="44"/>
        <v>14512043.681413028</v>
      </c>
      <c r="U147" s="249">
        <f t="shared" si="44"/>
        <v>27899093.746707901</v>
      </c>
      <c r="V147" s="249">
        <f t="shared" si="44"/>
        <v>28021962.950771071</v>
      </c>
      <c r="W147" s="249">
        <f t="shared" si="44"/>
        <v>27320727.0548039</v>
      </c>
      <c r="X147" s="249">
        <f t="shared" si="44"/>
        <v>25741695.622811683</v>
      </c>
      <c r="Y147" s="249">
        <f t="shared" si="44"/>
        <v>23687784.846336804</v>
      </c>
      <c r="Z147" s="249">
        <f t="shared" si="44"/>
        <v>23923628.430225722</v>
      </c>
    </row>
    <row r="148" spans="2:26" ht="19.5" customHeight="1" x14ac:dyDescent="0.25">
      <c r="B148" s="238"/>
      <c r="C148" s="230"/>
      <c r="D148" s="230"/>
      <c r="E148" s="230"/>
      <c r="F148" s="230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</row>
    <row r="149" spans="2:26" ht="14.25" customHeight="1" x14ac:dyDescent="0.25">
      <c r="B149" s="238" t="s">
        <v>379</v>
      </c>
      <c r="C149" s="232">
        <f>'Cons TrioMobil | Monthly'!E153</f>
        <v>0</v>
      </c>
      <c r="D149" s="232">
        <f>'Cons TrioMobil | Monthly'!H153</f>
        <v>0</v>
      </c>
      <c r="E149" s="232">
        <f>'Cons TrioMobil | Monthly'!K153</f>
        <v>0</v>
      </c>
      <c r="F149" s="231">
        <f>'Cons TrioMobil | Monthly'!N153</f>
        <v>0</v>
      </c>
      <c r="G149" s="266">
        <f>'Cons TrioMobil | Monthly'!Q153</f>
        <v>56121.616622627895</v>
      </c>
      <c r="H149" s="266">
        <f>'Cons TrioMobil | Monthly'!T153</f>
        <v>41503.414051371605</v>
      </c>
      <c r="I149" s="266">
        <f>'Cons TrioMobil | Monthly'!W153</f>
        <v>24018.221704567291</v>
      </c>
      <c r="J149" s="265">
        <f>'Cons TrioMobil | Monthly'!Z153</f>
        <v>9100.1756886919648</v>
      </c>
      <c r="K149" s="266">
        <f>'Cons TrioMobil | Monthly'!AC153</f>
        <v>-6.8278960679890588E-4</v>
      </c>
      <c r="L149" s="266">
        <f>'Cons TrioMobil | Monthly'!AF153</f>
        <v>90589.845221668962</v>
      </c>
      <c r="M149" s="266">
        <f>'Cons TrioMobil | Monthly'!AI153</f>
        <v>75897.433500145926</v>
      </c>
      <c r="N149" s="266">
        <f>'Cons TrioMobil | Monthly'!AL153</f>
        <v>176128.85877325747</v>
      </c>
      <c r="O149" s="266">
        <f>'Cons TrioMobil | Monthly'!AO153</f>
        <v>830475.29562310653</v>
      </c>
      <c r="P149" s="266">
        <f>'Cons TrioMobil | Monthly'!AR153</f>
        <v>639493.36446824763</v>
      </c>
      <c r="Q149" s="266">
        <f>'Cons TrioMobil | Monthly'!AU153</f>
        <v>1221426.3278441802</v>
      </c>
      <c r="R149" s="266">
        <f>'Cons TrioMobil | Monthly'!AX153</f>
        <v>1457115.9341163982</v>
      </c>
      <c r="S149" s="266">
        <f>'Cons TrioMobil | Monthly'!BA153</f>
        <v>948424.45966288156</v>
      </c>
      <c r="T149" s="266">
        <f>'Cons TrioMobil | Monthly'!BD153</f>
        <v>1705053.5745713529</v>
      </c>
      <c r="U149" s="266">
        <f>'Cons TrioMobil | Monthly'!BG153</f>
        <v>1405809.87063655</v>
      </c>
      <c r="V149" s="266">
        <f>'Cons TrioMobil | Monthly'!BJ153</f>
        <v>1582794.2149088811</v>
      </c>
      <c r="W149" s="266">
        <f>'Cons TrioMobil | Monthly'!BM153</f>
        <v>1514876.6573606136</v>
      </c>
      <c r="X149" s="266">
        <f>'Cons TrioMobil | Monthly'!BP153</f>
        <v>1131788.1441483153</v>
      </c>
      <c r="Y149" s="266">
        <f>'Cons TrioMobil | Monthly'!BS153</f>
        <v>1539512.9296551198</v>
      </c>
      <c r="Z149" s="266">
        <f>'Cons TrioMobil | Monthly'!BV153</f>
        <v>2358610.3335565291</v>
      </c>
    </row>
    <row r="150" spans="2:26" ht="14.25" customHeight="1" x14ac:dyDescent="0.25">
      <c r="B150" s="238" t="s">
        <v>380</v>
      </c>
      <c r="C150" s="232">
        <f>'Cons TrioMobil | Monthly'!E154</f>
        <v>0</v>
      </c>
      <c r="D150" s="232">
        <f>'Cons TrioMobil | Monthly'!H154</f>
        <v>0</v>
      </c>
      <c r="E150" s="232">
        <f>'Cons TrioMobil | Monthly'!K154</f>
        <v>0</v>
      </c>
      <c r="F150" s="231">
        <f>'Cons TrioMobil | Monthly'!N154</f>
        <v>0</v>
      </c>
      <c r="G150" s="266">
        <f>'Cons TrioMobil | Monthly'!Q154</f>
        <v>229354.42949795831</v>
      </c>
      <c r="H150" s="266">
        <f>'Cons TrioMobil | Monthly'!T154</f>
        <v>219761.59881450163</v>
      </c>
      <c r="I150" s="266">
        <f>'Cons TrioMobil | Monthly'!W154</f>
        <v>335867.3323306911</v>
      </c>
      <c r="J150" s="265">
        <f>'Cons TrioMobil | Monthly'!Z154</f>
        <v>198664.82758620699</v>
      </c>
      <c r="K150" s="266">
        <f>'Cons TrioMobil | Monthly'!AC154</f>
        <v>319153.65008807997</v>
      </c>
      <c r="L150" s="266">
        <f>'Cons TrioMobil | Monthly'!AF154</f>
        <v>340766.23663687072</v>
      </c>
      <c r="M150" s="266">
        <f>'Cons TrioMobil | Monthly'!AI154</f>
        <v>248436.00491163973</v>
      </c>
      <c r="N150" s="266">
        <f>'Cons TrioMobil | Monthly'!AL154</f>
        <v>500190.90636335907</v>
      </c>
      <c r="O150" s="266">
        <f>'Cons TrioMobil | Monthly'!AO154</f>
        <v>705251.7811720469</v>
      </c>
      <c r="P150" s="266">
        <f>'Cons TrioMobil | Monthly'!AR154</f>
        <v>734912.24544249149</v>
      </c>
      <c r="Q150" s="266">
        <f>'Cons TrioMobil | Monthly'!AU154</f>
        <v>789856.09373535169</v>
      </c>
      <c r="R150" s="266">
        <f>'Cons TrioMobil | Monthly'!AX154</f>
        <v>714529.92371275672</v>
      </c>
      <c r="S150" s="266">
        <f>'Cons TrioMobil | Monthly'!BA154</f>
        <v>1004738.1153815906</v>
      </c>
      <c r="T150" s="266">
        <f>'Cons TrioMobil | Monthly'!BD154</f>
        <v>1339750.6515443171</v>
      </c>
      <c r="U150" s="266">
        <f>'Cons TrioMobil | Monthly'!BG154</f>
        <v>1336597.073955412</v>
      </c>
      <c r="V150" s="266">
        <f>'Cons TrioMobil | Monthly'!BJ154</f>
        <v>1505565.645119481</v>
      </c>
      <c r="W150" s="266">
        <f>'Cons TrioMobil | Monthly'!BM154</f>
        <v>1874822.4592640838</v>
      </c>
      <c r="X150" s="266">
        <f>'Cons TrioMobil | Monthly'!BP154</f>
        <v>1955912.3233065442</v>
      </c>
      <c r="Y150" s="266">
        <f>'Cons TrioMobil | Monthly'!BS154</f>
        <v>1555279.4897309123</v>
      </c>
      <c r="Z150" s="266">
        <f>'Cons TrioMobil | Monthly'!BV154</f>
        <v>2317875.0152147934</v>
      </c>
    </row>
    <row r="151" spans="2:26" ht="14.25" customHeight="1" x14ac:dyDescent="0.25">
      <c r="B151" s="244" t="s">
        <v>381</v>
      </c>
      <c r="C151" s="246">
        <f>SUM(C152:C153)</f>
        <v>0</v>
      </c>
      <c r="D151" s="246">
        <f>SUM(D152:D153)</f>
        <v>0</v>
      </c>
      <c r="E151" s="246">
        <f t="shared" ref="E151:Z151" si="45">SUM(E152:E153)</f>
        <v>0</v>
      </c>
      <c r="F151" s="246">
        <f t="shared" si="45"/>
        <v>0</v>
      </c>
      <c r="G151" s="246">
        <f t="shared" si="45"/>
        <v>0</v>
      </c>
      <c r="H151" s="246">
        <f t="shared" si="45"/>
        <v>0</v>
      </c>
      <c r="I151" s="246">
        <f t="shared" si="45"/>
        <v>0</v>
      </c>
      <c r="J151" s="246">
        <f t="shared" si="45"/>
        <v>0</v>
      </c>
      <c r="K151" s="246">
        <f t="shared" si="45"/>
        <v>0</v>
      </c>
      <c r="L151" s="246">
        <f t="shared" si="45"/>
        <v>0</v>
      </c>
      <c r="M151" s="246">
        <f t="shared" si="45"/>
        <v>0</v>
      </c>
      <c r="N151" s="246">
        <f t="shared" si="45"/>
        <v>0</v>
      </c>
      <c r="O151" s="246">
        <f t="shared" si="45"/>
        <v>0</v>
      </c>
      <c r="P151" s="246">
        <f t="shared" si="45"/>
        <v>0</v>
      </c>
      <c r="Q151" s="246">
        <f t="shared" si="45"/>
        <v>0</v>
      </c>
      <c r="R151" s="246">
        <f t="shared" si="45"/>
        <v>0</v>
      </c>
      <c r="S151" s="246">
        <f t="shared" si="45"/>
        <v>0</v>
      </c>
      <c r="T151" s="246">
        <f t="shared" si="45"/>
        <v>0</v>
      </c>
      <c r="U151" s="246">
        <f t="shared" si="45"/>
        <v>0</v>
      </c>
      <c r="V151" s="246">
        <f t="shared" si="45"/>
        <v>0</v>
      </c>
      <c r="W151" s="246">
        <f t="shared" si="45"/>
        <v>0</v>
      </c>
      <c r="X151" s="246">
        <f t="shared" si="45"/>
        <v>0</v>
      </c>
      <c r="Y151" s="246">
        <f t="shared" si="45"/>
        <v>0</v>
      </c>
      <c r="Z151" s="246">
        <f t="shared" si="45"/>
        <v>0</v>
      </c>
    </row>
    <row r="152" spans="2:26" ht="14.25" customHeight="1" outlineLevel="1" x14ac:dyDescent="0.25">
      <c r="B152" s="231" t="s">
        <v>382</v>
      </c>
      <c r="C152" s="232">
        <f>'Cons TrioMobil | Monthly'!E156</f>
        <v>0</v>
      </c>
      <c r="D152" s="232">
        <f>'Cons TrioMobil | Monthly'!H156</f>
        <v>0</v>
      </c>
      <c r="E152" s="232">
        <f>'Cons TrioMobil | Monthly'!K156</f>
        <v>0</v>
      </c>
      <c r="F152" s="231">
        <f>'Cons TrioMobil | Monthly'!N156</f>
        <v>0</v>
      </c>
      <c r="G152" s="266">
        <f>'Cons TrioMobil | Monthly'!Q156</f>
        <v>0</v>
      </c>
      <c r="H152" s="266">
        <f>'Cons TrioMobil | Monthly'!T156</f>
        <v>0</v>
      </c>
      <c r="I152" s="266">
        <f>'Cons TrioMobil | Monthly'!W156</f>
        <v>0</v>
      </c>
      <c r="J152" s="265">
        <f>'Cons TrioMobil | Monthly'!Z156</f>
        <v>0</v>
      </c>
      <c r="K152" s="266">
        <f>'Cons TrioMobil | Monthly'!AC156</f>
        <v>0</v>
      </c>
      <c r="L152" s="266">
        <f>'Cons TrioMobil | Monthly'!AF156</f>
        <v>0</v>
      </c>
      <c r="M152" s="266">
        <f>'Cons TrioMobil | Monthly'!AI156</f>
        <v>0</v>
      </c>
      <c r="N152" s="266">
        <f>'Cons TrioMobil | Monthly'!AL156</f>
        <v>0</v>
      </c>
      <c r="O152" s="266">
        <f>'Cons TrioMobil | Monthly'!AO156</f>
        <v>0</v>
      </c>
      <c r="P152" s="266">
        <f>'Cons TrioMobil | Monthly'!AR156</f>
        <v>0</v>
      </c>
      <c r="Q152" s="266">
        <f>'Cons TrioMobil | Monthly'!AU156</f>
        <v>0</v>
      </c>
      <c r="R152" s="266">
        <f>'Cons TrioMobil | Monthly'!AX156</f>
        <v>0</v>
      </c>
      <c r="S152" s="266">
        <f>'Cons TrioMobil | Monthly'!BA156</f>
        <v>0</v>
      </c>
      <c r="T152" s="266">
        <f>'Cons TrioMobil | Monthly'!BD156</f>
        <v>0</v>
      </c>
      <c r="U152" s="266">
        <f>'Cons TrioMobil | Monthly'!BG156</f>
        <v>0</v>
      </c>
      <c r="V152" s="266">
        <f>'Cons TrioMobil | Monthly'!BJ156</f>
        <v>0</v>
      </c>
      <c r="W152" s="266">
        <f>'Cons TrioMobil | Monthly'!BM156</f>
        <v>0</v>
      </c>
      <c r="X152" s="266">
        <f>'Cons TrioMobil | Monthly'!BP156</f>
        <v>0</v>
      </c>
      <c r="Y152" s="266">
        <f>'Cons TrioMobil | Monthly'!BS156</f>
        <v>0</v>
      </c>
      <c r="Z152" s="266">
        <f>'Cons TrioMobil | Monthly'!BV156</f>
        <v>0</v>
      </c>
    </row>
    <row r="153" spans="2:26" ht="14.25" customHeight="1" outlineLevel="1" x14ac:dyDescent="0.25">
      <c r="B153" s="231" t="s">
        <v>383</v>
      </c>
      <c r="C153" s="232">
        <f>'Cons TrioMobil | Monthly'!E157</f>
        <v>0</v>
      </c>
      <c r="D153" s="232">
        <f>'Cons TrioMobil | Monthly'!H157</f>
        <v>0</v>
      </c>
      <c r="E153" s="232">
        <f>'Cons TrioMobil | Monthly'!K157</f>
        <v>0</v>
      </c>
      <c r="F153" s="231">
        <f>'Cons TrioMobil | Monthly'!N157</f>
        <v>0</v>
      </c>
      <c r="G153" s="266">
        <f>'Cons TrioMobil | Monthly'!Q157</f>
        <v>0</v>
      </c>
      <c r="H153" s="266">
        <f>'Cons TrioMobil | Monthly'!T157</f>
        <v>0</v>
      </c>
      <c r="I153" s="266">
        <f>'Cons TrioMobil | Monthly'!W157</f>
        <v>0</v>
      </c>
      <c r="J153" s="265">
        <f>'Cons TrioMobil | Monthly'!Z157</f>
        <v>0</v>
      </c>
      <c r="K153" s="266">
        <f>'Cons TrioMobil | Monthly'!AC157</f>
        <v>0</v>
      </c>
      <c r="L153" s="266">
        <f>'Cons TrioMobil | Monthly'!AF157</f>
        <v>0</v>
      </c>
      <c r="M153" s="266">
        <f>'Cons TrioMobil | Monthly'!AI157</f>
        <v>0</v>
      </c>
      <c r="N153" s="266">
        <f>'Cons TrioMobil | Monthly'!AL157</f>
        <v>0</v>
      </c>
      <c r="O153" s="266">
        <f>'Cons TrioMobil | Monthly'!AO157</f>
        <v>0</v>
      </c>
      <c r="P153" s="266">
        <f>'Cons TrioMobil | Monthly'!AR157</f>
        <v>0</v>
      </c>
      <c r="Q153" s="266">
        <f>'Cons TrioMobil | Monthly'!AU157</f>
        <v>0</v>
      </c>
      <c r="R153" s="266">
        <f>'Cons TrioMobil | Monthly'!AX157</f>
        <v>0</v>
      </c>
      <c r="S153" s="266">
        <f>'Cons TrioMobil | Monthly'!BA157</f>
        <v>0</v>
      </c>
      <c r="T153" s="266">
        <f>'Cons TrioMobil | Monthly'!BD157</f>
        <v>0</v>
      </c>
      <c r="U153" s="266">
        <f>'Cons TrioMobil | Monthly'!BG157</f>
        <v>0</v>
      </c>
      <c r="V153" s="266">
        <f>'Cons TrioMobil | Monthly'!BJ157</f>
        <v>0</v>
      </c>
      <c r="W153" s="266">
        <f>'Cons TrioMobil | Monthly'!BM157</f>
        <v>0</v>
      </c>
      <c r="X153" s="266">
        <f>'Cons TrioMobil | Monthly'!BP157</f>
        <v>0</v>
      </c>
      <c r="Y153" s="266">
        <f>'Cons TrioMobil | Monthly'!BS157</f>
        <v>0</v>
      </c>
      <c r="Z153" s="266">
        <f>'Cons TrioMobil | Monthly'!BV157</f>
        <v>0</v>
      </c>
    </row>
    <row r="154" spans="2:26" ht="14.25" customHeight="1" x14ac:dyDescent="0.25">
      <c r="B154" s="244" t="s">
        <v>384</v>
      </c>
      <c r="C154" s="232">
        <f>'Cons TrioMobil | Monthly'!E158</f>
        <v>0</v>
      </c>
      <c r="D154" s="232">
        <f>'Cons TrioMobil | Monthly'!H158</f>
        <v>0</v>
      </c>
      <c r="E154" s="232">
        <f>'Cons TrioMobil | Monthly'!K158</f>
        <v>0</v>
      </c>
      <c r="F154" s="231">
        <f>'Cons TrioMobil | Monthly'!N158</f>
        <v>0</v>
      </c>
      <c r="G154" s="266">
        <f>'Cons TrioMobil | Monthly'!Q158</f>
        <v>0</v>
      </c>
      <c r="H154" s="266">
        <f>'Cons TrioMobil | Monthly'!T158</f>
        <v>0</v>
      </c>
      <c r="I154" s="266">
        <f>'Cons TrioMobil | Monthly'!W158</f>
        <v>0</v>
      </c>
      <c r="J154" s="265">
        <f>'Cons TrioMobil | Monthly'!Z158</f>
        <v>0</v>
      </c>
      <c r="K154" s="266">
        <f>'Cons TrioMobil | Monthly'!AC158</f>
        <v>0</v>
      </c>
      <c r="L154" s="266">
        <f>'Cons TrioMobil | Monthly'!AF158</f>
        <v>100</v>
      </c>
      <c r="M154" s="266">
        <f>'Cons TrioMobil | Monthly'!AI158</f>
        <v>21100</v>
      </c>
      <c r="N154" s="266">
        <f>'Cons TrioMobil | Monthly'!AL158</f>
        <v>0</v>
      </c>
      <c r="O154" s="266">
        <f>'Cons TrioMobil | Monthly'!AO158</f>
        <v>0</v>
      </c>
      <c r="P154" s="266">
        <f>'Cons TrioMobil | Monthly'!AR158</f>
        <v>0</v>
      </c>
      <c r="Q154" s="266">
        <f>'Cons TrioMobil | Monthly'!AU158</f>
        <v>0</v>
      </c>
      <c r="R154" s="266">
        <f>'Cons TrioMobil | Monthly'!AX158</f>
        <v>0</v>
      </c>
      <c r="S154" s="266">
        <f>'Cons TrioMobil | Monthly'!BA158</f>
        <v>1500000</v>
      </c>
      <c r="T154" s="266">
        <f>'Cons TrioMobil | Monthly'!BD158</f>
        <v>1500000</v>
      </c>
      <c r="U154" s="266">
        <f>'Cons TrioMobil | Monthly'!BG158</f>
        <v>0</v>
      </c>
      <c r="V154" s="266">
        <f>'Cons TrioMobil | Monthly'!BJ158</f>
        <v>0</v>
      </c>
      <c r="W154" s="266">
        <f>'Cons TrioMobil | Monthly'!BM158</f>
        <v>0</v>
      </c>
      <c r="X154" s="266">
        <f>'Cons TrioMobil | Monthly'!BP158</f>
        <v>0</v>
      </c>
      <c r="Y154" s="266">
        <f>'Cons TrioMobil | Monthly'!BS158</f>
        <v>0</v>
      </c>
      <c r="Z154" s="266">
        <f>'Cons TrioMobil | Monthly'!BV158</f>
        <v>0</v>
      </c>
    </row>
    <row r="155" spans="2:26" ht="14.25" customHeight="1" x14ac:dyDescent="0.25">
      <c r="B155" s="244" t="s">
        <v>385</v>
      </c>
      <c r="C155" s="232">
        <f>'Cons TrioMobil | Monthly'!E159</f>
        <v>0</v>
      </c>
      <c r="D155" s="232">
        <f>'Cons TrioMobil | Monthly'!H159</f>
        <v>0</v>
      </c>
      <c r="E155" s="232">
        <f>'Cons TrioMobil | Monthly'!K159</f>
        <v>0</v>
      </c>
      <c r="F155" s="231">
        <f>'Cons TrioMobil | Monthly'!N159</f>
        <v>0</v>
      </c>
      <c r="G155" s="266">
        <f>'Cons TrioMobil | Monthly'!Q159</f>
        <v>0</v>
      </c>
      <c r="H155" s="266">
        <f>'Cons TrioMobil | Monthly'!T159</f>
        <v>0</v>
      </c>
      <c r="I155" s="266">
        <f>'Cons TrioMobil | Monthly'!W159</f>
        <v>0</v>
      </c>
      <c r="J155" s="265">
        <f>'Cons TrioMobil | Monthly'!Z159</f>
        <v>0</v>
      </c>
      <c r="K155" s="266">
        <f>'Cons TrioMobil | Monthly'!AC159</f>
        <v>0</v>
      </c>
      <c r="L155" s="266">
        <f>'Cons TrioMobil | Monthly'!AF159</f>
        <v>0</v>
      </c>
      <c r="M155" s="266">
        <f>'Cons TrioMobil | Monthly'!AI159</f>
        <v>0</v>
      </c>
      <c r="N155" s="266">
        <f>'Cons TrioMobil | Monthly'!AL159</f>
        <v>0</v>
      </c>
      <c r="O155" s="266">
        <f>'Cons TrioMobil | Monthly'!AO159</f>
        <v>0</v>
      </c>
      <c r="P155" s="266">
        <f>'Cons TrioMobil | Monthly'!AR159</f>
        <v>0</v>
      </c>
      <c r="Q155" s="266">
        <f>'Cons TrioMobil | Monthly'!AU159</f>
        <v>0</v>
      </c>
      <c r="R155" s="266">
        <f>'Cons TrioMobil | Monthly'!AX159</f>
        <v>0</v>
      </c>
      <c r="S155" s="266">
        <f>'Cons TrioMobil | Monthly'!BA159</f>
        <v>0</v>
      </c>
      <c r="T155" s="266">
        <f>'Cons TrioMobil | Monthly'!BD159</f>
        <v>0</v>
      </c>
      <c r="U155" s="266">
        <f>'Cons TrioMobil | Monthly'!BG159</f>
        <v>0</v>
      </c>
      <c r="V155" s="266">
        <f>'Cons TrioMobil | Monthly'!BJ159</f>
        <v>0</v>
      </c>
      <c r="W155" s="266">
        <f>'Cons TrioMobil | Monthly'!BM159</f>
        <v>0</v>
      </c>
      <c r="X155" s="266">
        <f>'Cons TrioMobil | Monthly'!BP159</f>
        <v>0</v>
      </c>
      <c r="Y155" s="266">
        <f>'Cons TrioMobil | Monthly'!BS159</f>
        <v>0</v>
      </c>
      <c r="Z155" s="266">
        <f>'Cons TrioMobil | Monthly'!BV159</f>
        <v>0</v>
      </c>
    </row>
    <row r="156" spans="2:26" ht="14.25" customHeight="1" x14ac:dyDescent="0.25">
      <c r="B156" s="244" t="s">
        <v>386</v>
      </c>
      <c r="C156" s="232">
        <f>'Cons TrioMobil | Monthly'!E160</f>
        <v>0</v>
      </c>
      <c r="D156" s="232">
        <f>'Cons TrioMobil | Monthly'!H160</f>
        <v>0</v>
      </c>
      <c r="E156" s="232">
        <f>'Cons TrioMobil | Monthly'!K160</f>
        <v>0</v>
      </c>
      <c r="F156" s="231">
        <f>'Cons TrioMobil | Monthly'!N160</f>
        <v>0</v>
      </c>
      <c r="G156" s="266">
        <f>'Cons TrioMobil | Monthly'!Q160</f>
        <v>87492.112659140039</v>
      </c>
      <c r="H156" s="266">
        <f>'Cons TrioMobil | Monthly'!T160</f>
        <v>105806.25373340072</v>
      </c>
      <c r="I156" s="266">
        <f>'Cons TrioMobil | Monthly'!W160</f>
        <v>125297.62645166398</v>
      </c>
      <c r="J156" s="265">
        <f>'Cons TrioMobil | Monthly'!Z160</f>
        <v>104418.43575418995</v>
      </c>
      <c r="K156" s="266">
        <f>'Cons TrioMobil | Monthly'!AC160</f>
        <v>139461.52002621914</v>
      </c>
      <c r="L156" s="266">
        <f>'Cons TrioMobil | Monthly'!AF160</f>
        <v>181177.39936408901</v>
      </c>
      <c r="M156" s="266">
        <f>'Cons TrioMobil | Monthly'!AI160</f>
        <v>158498.45058852778</v>
      </c>
      <c r="N156" s="266">
        <f>'Cons TrioMobil | Monthly'!AL160</f>
        <v>136548.37298722344</v>
      </c>
      <c r="O156" s="266">
        <f>'Cons TrioMobil | Monthly'!AO160</f>
        <v>238070.50818134335</v>
      </c>
      <c r="P156" s="266">
        <f>'Cons TrioMobil | Monthly'!AR160</f>
        <v>41969.435054427995</v>
      </c>
      <c r="Q156" s="266">
        <f>'Cons TrioMobil | Monthly'!AU160</f>
        <v>218156.72428387738</v>
      </c>
      <c r="R156" s="266">
        <f>'Cons TrioMobil | Monthly'!AX160</f>
        <v>219208.53737047265</v>
      </c>
      <c r="S156" s="266">
        <f>'Cons TrioMobil | Monthly'!BA160</f>
        <v>221201.04976001536</v>
      </c>
      <c r="T156" s="266">
        <f>'Cons TrioMobil | Monthly'!BD160</f>
        <v>233592.14530691167</v>
      </c>
      <c r="U156" s="266">
        <f>'Cons TrioMobil | Monthly'!BG160</f>
        <v>250596.31079788785</v>
      </c>
      <c r="V156" s="266">
        <f>'Cons TrioMobil | Monthly'!BJ160</f>
        <v>291021.65881555667</v>
      </c>
      <c r="W156" s="266">
        <f>'Cons TrioMobil | Monthly'!BM160</f>
        <v>363061.47878140799</v>
      </c>
      <c r="X156" s="266">
        <f>'Cons TrioMobil | Monthly'!BP160</f>
        <v>359689.7199883248</v>
      </c>
      <c r="Y156" s="266">
        <f>'Cons TrioMobil | Monthly'!BS160</f>
        <v>397051.05446050933</v>
      </c>
      <c r="Z156" s="266">
        <f>'Cons TrioMobil | Monthly'!BV160</f>
        <v>350130.28740333591</v>
      </c>
    </row>
    <row r="157" spans="2:26" ht="14.25" customHeight="1" x14ac:dyDescent="0.25">
      <c r="B157" s="244" t="s">
        <v>387</v>
      </c>
      <c r="C157" s="232">
        <f>'Cons TrioMobil | Monthly'!E161</f>
        <v>0</v>
      </c>
      <c r="D157" s="232">
        <f>'Cons TrioMobil | Monthly'!H161</f>
        <v>0</v>
      </c>
      <c r="E157" s="232">
        <f>'Cons TrioMobil | Monthly'!K161</f>
        <v>0</v>
      </c>
      <c r="F157" s="231">
        <f>'Cons TrioMobil | Monthly'!N161</f>
        <v>0</v>
      </c>
      <c r="G157" s="266">
        <f>'Cons TrioMobil | Monthly'!Q161</f>
        <v>1399931.0486584296</v>
      </c>
      <c r="H157" s="266">
        <f>'Cons TrioMobil | Monthly'!T161</f>
        <v>1224315.725198963</v>
      </c>
      <c r="I157" s="266">
        <f>'Cons TrioMobil | Monthly'!W161</f>
        <v>1437355.9646257521</v>
      </c>
      <c r="J157" s="265">
        <f>'Cons TrioMobil | Monthly'!Z161</f>
        <v>1193652.3179208164</v>
      </c>
      <c r="K157" s="266">
        <f>'Cons TrioMobil | Monthly'!AC161</f>
        <v>1751574.0174985116</v>
      </c>
      <c r="L157" s="266">
        <f>'Cons TrioMobil | Monthly'!AF161</f>
        <v>2480088.5970183089</v>
      </c>
      <c r="M157" s="266">
        <f>'Cons TrioMobil | Monthly'!AI161</f>
        <v>2986361.0695401882</v>
      </c>
      <c r="N157" s="266">
        <f>'Cons TrioMobil | Monthly'!AL161</f>
        <v>3674338.1884498689</v>
      </c>
      <c r="O157" s="266">
        <f>'Cons TrioMobil | Monthly'!AO161</f>
        <v>4185234.0160795343</v>
      </c>
      <c r="P157" s="266">
        <f>'Cons TrioMobil | Monthly'!AR161</f>
        <v>4561409.1377701601</v>
      </c>
      <c r="Q157" s="266">
        <f>'Cons TrioMobil | Monthly'!AU161</f>
        <v>5641258.9639199944</v>
      </c>
      <c r="R157" s="266">
        <f>'Cons TrioMobil | Monthly'!AX161</f>
        <v>10457527.442385525</v>
      </c>
      <c r="S157" s="266">
        <f>'Cons TrioMobil | Monthly'!BA161</f>
        <v>11276615.511401864</v>
      </c>
      <c r="T157" s="266">
        <f>'Cons TrioMobil | Monthly'!BD161</f>
        <v>11959035.081898466</v>
      </c>
      <c r="U157" s="266">
        <f>'Cons TrioMobil | Monthly'!BG161</f>
        <v>13038324.460126655</v>
      </c>
      <c r="V157" s="266">
        <f>'Cons TrioMobil | Monthly'!BJ161</f>
        <v>13960349.281814571</v>
      </c>
      <c r="W157" s="266">
        <f>'Cons TrioMobil | Monthly'!BM161</f>
        <v>14509706.542504746</v>
      </c>
      <c r="X157" s="266">
        <f>'Cons TrioMobil | Monthly'!BP161</f>
        <v>14694959.672449511</v>
      </c>
      <c r="Y157" s="266">
        <f>'Cons TrioMobil | Monthly'!BS161</f>
        <v>14668983.282433558</v>
      </c>
      <c r="Z157" s="266">
        <f>'Cons TrioMobil | Monthly'!BV161</f>
        <v>15009978.556742925</v>
      </c>
    </row>
    <row r="158" spans="2:26" ht="14.25" customHeight="1" x14ac:dyDescent="0.25">
      <c r="B158" s="244" t="s">
        <v>388</v>
      </c>
      <c r="C158" s="232"/>
      <c r="D158" s="232"/>
      <c r="E158" s="232"/>
      <c r="F158" s="231"/>
      <c r="G158" s="266">
        <f>'Cons TrioMobil | Monthly'!Q162</f>
        <v>0</v>
      </c>
      <c r="H158" s="266">
        <f>'Cons TrioMobil | Monthly'!T162</f>
        <v>0</v>
      </c>
      <c r="I158" s="266">
        <f>'Cons TrioMobil | Monthly'!W162</f>
        <v>0</v>
      </c>
      <c r="J158" s="265">
        <f>'Cons TrioMobil | Monthly'!Z162</f>
        <v>0</v>
      </c>
      <c r="K158" s="266">
        <f>'Cons TrioMobil | Monthly'!AC162</f>
        <v>0</v>
      </c>
      <c r="L158" s="266">
        <f>'Cons TrioMobil | Monthly'!AF162</f>
        <v>0</v>
      </c>
      <c r="M158" s="266">
        <f>'Cons TrioMobil | Monthly'!AI162</f>
        <v>0</v>
      </c>
      <c r="N158" s="266">
        <f>'Cons TrioMobil | Monthly'!AL162</f>
        <v>0</v>
      </c>
      <c r="O158" s="266">
        <f>'Cons TrioMobil | Monthly'!AO162</f>
        <v>0</v>
      </c>
      <c r="P158" s="266">
        <f>'Cons TrioMobil | Monthly'!AR162</f>
        <v>0</v>
      </c>
      <c r="Q158" s="266">
        <f>'Cons TrioMobil | Monthly'!AU162</f>
        <v>0</v>
      </c>
      <c r="R158" s="266">
        <f>'Cons TrioMobil | Monthly'!AX162</f>
        <v>0</v>
      </c>
      <c r="S158" s="266">
        <f>'Cons TrioMobil | Monthly'!BA162</f>
        <v>0</v>
      </c>
      <c r="T158" s="266">
        <f>'Cons TrioMobil | Monthly'!BD162</f>
        <v>0</v>
      </c>
      <c r="U158" s="266">
        <f>'Cons TrioMobil | Monthly'!BG162</f>
        <v>0</v>
      </c>
      <c r="V158" s="266">
        <f>'Cons TrioMobil | Monthly'!BJ162</f>
        <v>0</v>
      </c>
      <c r="W158" s="266">
        <f>'Cons TrioMobil | Monthly'!BM162</f>
        <v>0</v>
      </c>
      <c r="X158" s="266">
        <f>'Cons TrioMobil | Monthly'!BP162</f>
        <v>0</v>
      </c>
      <c r="Y158" s="266">
        <f>'Cons TrioMobil | Monthly'!BS162</f>
        <v>0</v>
      </c>
      <c r="Z158" s="266">
        <f>'Cons TrioMobil | Monthly'!BV162</f>
        <v>0</v>
      </c>
    </row>
    <row r="159" spans="2:26" ht="14.25" customHeight="1" x14ac:dyDescent="0.25">
      <c r="B159" s="244" t="s">
        <v>389</v>
      </c>
      <c r="C159" s="246">
        <f t="shared" ref="C159:Z159" si="46">SUM(C160:C162)</f>
        <v>0</v>
      </c>
      <c r="D159" s="246">
        <f t="shared" si="46"/>
        <v>0</v>
      </c>
      <c r="E159" s="246">
        <f t="shared" si="46"/>
        <v>0</v>
      </c>
      <c r="F159" s="246">
        <f t="shared" si="46"/>
        <v>0</v>
      </c>
      <c r="G159" s="246">
        <f t="shared" si="46"/>
        <v>146354.39586836414</v>
      </c>
      <c r="H159" s="246">
        <f t="shared" si="46"/>
        <v>190128.97808206588</v>
      </c>
      <c r="I159" s="246">
        <f t="shared" si="46"/>
        <v>336145.18788235169</v>
      </c>
      <c r="J159" s="246">
        <f t="shared" si="46"/>
        <v>165254.64072433062</v>
      </c>
      <c r="K159" s="246">
        <f t="shared" si="46"/>
        <v>242998.97035327536</v>
      </c>
      <c r="L159" s="246">
        <f t="shared" si="46"/>
        <v>316204.34639150515</v>
      </c>
      <c r="M159" s="246">
        <f t="shared" si="46"/>
        <v>288366.82195008593</v>
      </c>
      <c r="N159" s="246">
        <f t="shared" si="46"/>
        <v>291117.25771861617</v>
      </c>
      <c r="O159" s="246">
        <f t="shared" si="46"/>
        <v>211872.11271283799</v>
      </c>
      <c r="P159" s="246">
        <f t="shared" si="46"/>
        <v>479635.9031254967</v>
      </c>
      <c r="Q159" s="246">
        <f t="shared" si="46"/>
        <v>413660.71919109271</v>
      </c>
      <c r="R159" s="246">
        <f t="shared" si="46"/>
        <v>626010.34987573698</v>
      </c>
      <c r="S159" s="246">
        <f t="shared" si="46"/>
        <v>799751.96837294893</v>
      </c>
      <c r="T159" s="246">
        <f t="shared" si="46"/>
        <v>932936.45905029296</v>
      </c>
      <c r="U159" s="246">
        <f t="shared" si="46"/>
        <v>542308.64143737161</v>
      </c>
      <c r="V159" s="246">
        <f t="shared" si="46"/>
        <v>725691.30463616422</v>
      </c>
      <c r="W159" s="246">
        <f t="shared" si="46"/>
        <v>777998.92872430547</v>
      </c>
      <c r="X159" s="246">
        <f t="shared" si="46"/>
        <v>759395.0719090947</v>
      </c>
      <c r="Y159" s="246">
        <f t="shared" si="46"/>
        <v>810991.64531875961</v>
      </c>
      <c r="Z159" s="246">
        <f t="shared" si="46"/>
        <v>927264.76154784078</v>
      </c>
    </row>
    <row r="160" spans="2:26" ht="14.25" customHeight="1" outlineLevel="1" x14ac:dyDescent="0.25">
      <c r="B160" s="231" t="s">
        <v>390</v>
      </c>
      <c r="C160" s="232">
        <f>'Cons TrioMobil | Monthly'!E164</f>
        <v>0</v>
      </c>
      <c r="D160" s="232">
        <f>'Cons TrioMobil | Monthly'!H164</f>
        <v>0</v>
      </c>
      <c r="E160" s="232">
        <f>'Cons TrioMobil | Monthly'!K164</f>
        <v>0</v>
      </c>
      <c r="F160" s="231">
        <f>'Cons TrioMobil | Monthly'!N164</f>
        <v>0</v>
      </c>
      <c r="G160" s="232">
        <f>'Cons TrioMobil | Monthly'!Q164</f>
        <v>27223.316118183997</v>
      </c>
      <c r="H160" s="232">
        <f>'Cons TrioMobil | Monthly'!T164</f>
        <v>16819.863989339705</v>
      </c>
      <c r="I160" s="232">
        <f>'Cons TrioMobil | Monthly'!W164</f>
        <v>106337.89648660569</v>
      </c>
      <c r="J160" s="231">
        <f>'Cons TrioMobil | Monthly'!Z164</f>
        <v>82211.789635908324</v>
      </c>
      <c r="K160" s="232">
        <f>'Cons TrioMobil | Monthly'!AC164</f>
        <v>111112.35166395827</v>
      </c>
      <c r="L160" s="232">
        <f>'Cons TrioMobil | Monthly'!AF164</f>
        <v>181545.23726678264</v>
      </c>
      <c r="M160" s="232">
        <f>'Cons TrioMobil | Monthly'!AI164</f>
        <v>83775.85847231379</v>
      </c>
      <c r="N160" s="232">
        <f>'Cons TrioMobil | Monthly'!AL164</f>
        <v>84597.462870956195</v>
      </c>
      <c r="O160" s="232">
        <f>'Cons TrioMobil | Monthly'!AO164</f>
        <v>1504.9315783975762</v>
      </c>
      <c r="P160" s="232">
        <f>'Cons TrioMobil | Monthly'!AR164</f>
        <v>40913.204843725194</v>
      </c>
      <c r="Q160" s="232">
        <f>'Cons TrioMobil | Monthly'!AU164</f>
        <v>16189.439711855986</v>
      </c>
      <c r="R160" s="232">
        <f>'Cons TrioMobil | Monthly'!AX164</f>
        <v>24997.428335255281</v>
      </c>
      <c r="S160" s="232">
        <f>'Cons TrioMobil | Monthly'!BA164</f>
        <v>54463.573370068203</v>
      </c>
      <c r="T160" s="232">
        <f>'Cons TrioMobil | Monthly'!BD164</f>
        <v>90267.692568015656</v>
      </c>
      <c r="U160" s="232">
        <f>'Cons TrioMobil | Monthly'!BG164</f>
        <v>28945.960830155491</v>
      </c>
      <c r="V160" s="232">
        <f>'Cons TrioMobil | Monthly'!BJ164</f>
        <v>77324.697004539616</v>
      </c>
      <c r="W160" s="232">
        <f>'Cons TrioMobil | Monthly'!BM164</f>
        <v>17911.992154443582</v>
      </c>
      <c r="X160" s="232">
        <f>'Cons TrioMobil | Monthly'!BP164</f>
        <v>64345.406165707172</v>
      </c>
      <c r="Y160" s="232">
        <f>'Cons TrioMobil | Monthly'!BS164</f>
        <v>261352.5319048446</v>
      </c>
      <c r="Z160" s="232">
        <f>'Cons TrioMobil | Monthly'!BV164</f>
        <v>161211.32300413187</v>
      </c>
    </row>
    <row r="161" spans="2:26" ht="14.25" customHeight="1" outlineLevel="1" x14ac:dyDescent="0.25">
      <c r="B161" s="231" t="s">
        <v>391</v>
      </c>
      <c r="C161" s="232">
        <f>'Cons TrioMobil | Monthly'!E165</f>
        <v>0</v>
      </c>
      <c r="D161" s="232">
        <f>'Cons TrioMobil | Monthly'!H165</f>
        <v>0</v>
      </c>
      <c r="E161" s="232">
        <f>'Cons TrioMobil | Monthly'!I165</f>
        <v>0</v>
      </c>
      <c r="F161" s="232">
        <f>'Cons TrioMobil | Monthly'!J165</f>
        <v>0</v>
      </c>
      <c r="G161" s="232">
        <f>'Cons TrioMobil | Monthly'!Q165</f>
        <v>85624.78981503722</v>
      </c>
      <c r="H161" s="232">
        <f>'Cons TrioMobil | Monthly'!T165</f>
        <v>134514.59587373064</v>
      </c>
      <c r="I161" s="232">
        <f>'Cons TrioMobil | Monthly'!W165</f>
        <v>183131.57531690662</v>
      </c>
      <c r="J161" s="231">
        <f>'Cons TrioMobil | Monthly'!Z165</f>
        <v>47773.076478520517</v>
      </c>
      <c r="K161" s="232">
        <f>'Cons TrioMobil | Monthly'!AC165</f>
        <v>89590.549509074292</v>
      </c>
      <c r="L161" s="232">
        <f>'Cons TrioMobil | Monthly'!AF165</f>
        <v>80575.554022436831</v>
      </c>
      <c r="M161" s="232">
        <f>'Cons TrioMobil | Monthly'!AI165</f>
        <v>153087.84736108259</v>
      </c>
      <c r="N161" s="232">
        <f>'Cons TrioMobil | Monthly'!AL165</f>
        <v>145281.26781579078</v>
      </c>
      <c r="O161" s="232">
        <f>'Cons TrioMobil | Monthly'!AO165</f>
        <v>128832.28246108824</v>
      </c>
      <c r="P161" s="232">
        <f>'Cons TrioMobil | Monthly'!AR165</f>
        <v>317220.39453047904</v>
      </c>
      <c r="Q161" s="232">
        <f>'Cons TrioMobil | Monthly'!AU165</f>
        <v>314162.05287997896</v>
      </c>
      <c r="R161" s="232">
        <f>'Cons TrioMobil | Monthly'!AX165</f>
        <v>430255.63090494712</v>
      </c>
      <c r="S161" s="232">
        <f>'Cons TrioMobil | Monthly'!BA165</f>
        <v>539404.29568863963</v>
      </c>
      <c r="T161" s="232">
        <f>'Cons TrioMobil | Monthly'!BD165</f>
        <v>626097.15356333589</v>
      </c>
      <c r="U161" s="232">
        <f>'Cons TrioMobil | Monthly'!BG165</f>
        <v>388177.83871809911</v>
      </c>
      <c r="V161" s="232">
        <f>'Cons TrioMobil | Monthly'!BJ165</f>
        <v>522100.9192946431</v>
      </c>
      <c r="W161" s="232">
        <f>'Cons TrioMobil | Monthly'!BM165</f>
        <v>477932.91348135954</v>
      </c>
      <c r="X161" s="232">
        <f>'Cons TrioMobil | Monthly'!BP165</f>
        <v>543850.33756995061</v>
      </c>
      <c r="Y161" s="232">
        <f>'Cons TrioMobil | Monthly'!BS165</f>
        <v>405483.73826692137</v>
      </c>
      <c r="Z161" s="232">
        <f>'Cons TrioMobil | Monthly'!BV165</f>
        <v>617195.80514559429</v>
      </c>
    </row>
    <row r="162" spans="2:26" ht="14.25" customHeight="1" outlineLevel="1" x14ac:dyDescent="0.25">
      <c r="B162" s="231" t="s">
        <v>392</v>
      </c>
      <c r="C162" s="232">
        <f>'Cons TrioMobil | Monthly'!E166</f>
        <v>0</v>
      </c>
      <c r="D162" s="232">
        <f>'Cons TrioMobil | Monthly'!H166</f>
        <v>0</v>
      </c>
      <c r="E162" s="232">
        <f>'Cons TrioMobil | Monthly'!K166</f>
        <v>0</v>
      </c>
      <c r="F162" s="231">
        <f>'Cons TrioMobil | Monthly'!N166</f>
        <v>0</v>
      </c>
      <c r="G162" s="232">
        <f>'Cons TrioMobil | Monthly'!Q166</f>
        <v>33506.289935142922</v>
      </c>
      <c r="H162" s="232">
        <f>'Cons TrioMobil | Monthly'!T166</f>
        <v>38794.518218995545</v>
      </c>
      <c r="I162" s="232">
        <f>'Cons TrioMobil | Monthly'!W166</f>
        <v>46675.716078839352</v>
      </c>
      <c r="J162" s="231">
        <f>'Cons TrioMobil | Monthly'!Z166</f>
        <v>35269.774609901753</v>
      </c>
      <c r="K162" s="232">
        <f>'Cons TrioMobil | Monthly'!AC166</f>
        <v>42296.069180242805</v>
      </c>
      <c r="L162" s="232">
        <f>'Cons TrioMobil | Monthly'!AF166</f>
        <v>54083.555102285674</v>
      </c>
      <c r="M162" s="232">
        <f>'Cons TrioMobil | Monthly'!AI166</f>
        <v>51503.116116689547</v>
      </c>
      <c r="N162" s="232">
        <f>'Cons TrioMobil | Monthly'!AL166</f>
        <v>61238.527031869198</v>
      </c>
      <c r="O162" s="232">
        <f>'Cons TrioMobil | Monthly'!AO166</f>
        <v>81534.89867335216</v>
      </c>
      <c r="P162" s="232">
        <f>'Cons TrioMobil | Monthly'!AR166</f>
        <v>121502.30375129245</v>
      </c>
      <c r="Q162" s="232">
        <f>'Cons TrioMobil | Monthly'!AU166</f>
        <v>83309.22659925773</v>
      </c>
      <c r="R162" s="232">
        <f>'Cons TrioMobil | Monthly'!AX166</f>
        <v>170757.29063553453</v>
      </c>
      <c r="S162" s="232">
        <f>'Cons TrioMobil | Monthly'!BA166</f>
        <v>205884.09931424109</v>
      </c>
      <c r="T162" s="232">
        <f>'Cons TrioMobil | Monthly'!BD166</f>
        <v>216571.61291894142</v>
      </c>
      <c r="U162" s="232">
        <f>'Cons TrioMobil | Monthly'!BG166</f>
        <v>125184.84188911706</v>
      </c>
      <c r="V162" s="232">
        <f>'Cons TrioMobil | Monthly'!BJ166</f>
        <v>126265.68833698148</v>
      </c>
      <c r="W162" s="232">
        <f>'Cons TrioMobil | Monthly'!BM166</f>
        <v>282154.02308850241</v>
      </c>
      <c r="X162" s="232">
        <f>'Cons TrioMobil | Monthly'!BP166</f>
        <v>151199.32817343692</v>
      </c>
      <c r="Y162" s="232">
        <f>'Cons TrioMobil | Monthly'!BS166</f>
        <v>144155.37514699373</v>
      </c>
      <c r="Z162" s="232">
        <f>'Cons TrioMobil | Monthly'!BV166</f>
        <v>148857.63339811456</v>
      </c>
    </row>
    <row r="163" spans="2:26" ht="14.25" customHeight="1" x14ac:dyDescent="0.25">
      <c r="B163" s="247" t="s">
        <v>393</v>
      </c>
      <c r="C163" s="248">
        <f>SUM(C149,C150,C151,C154,C155,C156,C157,C159)</f>
        <v>0</v>
      </c>
      <c r="D163" s="248">
        <f>SUM(D149,D150,D151,D154,D155,D156,D157,D159)</f>
        <v>0</v>
      </c>
      <c r="E163" s="248">
        <f>SUM(E149,E150,E151,E154,E155,E156,E157,E159)</f>
        <v>0</v>
      </c>
      <c r="F163" s="248">
        <f>SUM(F149,F150,F151,F154,F155,F156,F157,F159)</f>
        <v>0</v>
      </c>
      <c r="G163" s="235">
        <f>SUM(G149,G150,G151,G154,G155,G156,G157,G159,G158)</f>
        <v>1919253.6033065203</v>
      </c>
      <c r="H163" s="235">
        <f t="shared" ref="H163:Z163" si="47">SUM(H149,H150,H151,H154,H155,H156,H157,H159,H158)</f>
        <v>1781515.9698803029</v>
      </c>
      <c r="I163" s="235">
        <f t="shared" si="47"/>
        <v>2258684.3329950264</v>
      </c>
      <c r="J163" s="235">
        <f t="shared" si="47"/>
        <v>1671090.397674236</v>
      </c>
      <c r="K163" s="235">
        <f t="shared" si="47"/>
        <v>2453188.1572832968</v>
      </c>
      <c r="L163" s="235">
        <f t="shared" si="47"/>
        <v>3408926.4246324426</v>
      </c>
      <c r="M163" s="235">
        <f t="shared" si="47"/>
        <v>3778659.7804905875</v>
      </c>
      <c r="N163" s="235">
        <f t="shared" si="47"/>
        <v>4778323.5842923252</v>
      </c>
      <c r="O163" s="235">
        <f t="shared" si="47"/>
        <v>6170903.7137688687</v>
      </c>
      <c r="P163" s="235">
        <f t="shared" si="47"/>
        <v>6457420.0858608242</v>
      </c>
      <c r="Q163" s="235">
        <f t="shared" si="47"/>
        <v>8284358.8289744966</v>
      </c>
      <c r="R163" s="235">
        <f t="shared" si="47"/>
        <v>13474392.187460888</v>
      </c>
      <c r="S163" s="235">
        <f t="shared" si="47"/>
        <v>15750731.1045793</v>
      </c>
      <c r="T163" s="235">
        <f t="shared" si="47"/>
        <v>17670367.912371341</v>
      </c>
      <c r="U163" s="235">
        <f t="shared" si="47"/>
        <v>16573636.356953876</v>
      </c>
      <c r="V163" s="235">
        <f t="shared" si="47"/>
        <v>18065422.105294656</v>
      </c>
      <c r="W163" s="235">
        <f t="shared" si="47"/>
        <v>19040466.066635154</v>
      </c>
      <c r="X163" s="235">
        <f t="shared" si="47"/>
        <v>18901744.931801792</v>
      </c>
      <c r="Y163" s="235">
        <f t="shared" si="47"/>
        <v>18971818.401598856</v>
      </c>
      <c r="Z163" s="235">
        <f t="shared" si="47"/>
        <v>20963858.954465427</v>
      </c>
    </row>
    <row r="164" spans="2:26" ht="14.25" customHeight="1" x14ac:dyDescent="0.25">
      <c r="B164" s="244" t="s">
        <v>394</v>
      </c>
      <c r="C164" s="232">
        <f>'Cons TrioMobil | Monthly'!E168</f>
        <v>0</v>
      </c>
      <c r="D164" s="232">
        <f>'Cons TrioMobil | Monthly'!H168</f>
        <v>0</v>
      </c>
      <c r="E164" s="232">
        <f>'Cons TrioMobil | Monthly'!K168</f>
        <v>0</v>
      </c>
      <c r="F164" s="231">
        <f>'Cons TrioMobil | Monthly'!N168</f>
        <v>0</v>
      </c>
      <c r="G164" s="266">
        <f>'Cons TrioMobil | Monthly'!Q168</f>
        <v>448770.07757867133</v>
      </c>
      <c r="H164" s="266">
        <f>'Cons TrioMobil | Monthly'!T168</f>
        <v>448770.07757867133</v>
      </c>
      <c r="I164" s="266">
        <f>'Cons TrioMobil | Monthly'!W168</f>
        <v>500838.32179360138</v>
      </c>
      <c r="J164" s="265">
        <f>'Cons TrioMobil | Monthly'!Z168</f>
        <v>500838.32179360138</v>
      </c>
      <c r="K164" s="266">
        <f>'Cons TrioMobil | Monthly'!AC168</f>
        <v>500838.32179360138</v>
      </c>
      <c r="L164" s="266">
        <f>'Cons TrioMobil | Monthly'!AF168</f>
        <v>500838.32179360092</v>
      </c>
      <c r="M164" s="266">
        <f>'Cons TrioMobil | Monthly'!AI168</f>
        <v>2500838.3217936009</v>
      </c>
      <c r="N164" s="266">
        <f>'Cons TrioMobil | Monthly'!AL168</f>
        <v>2500838.3217936009</v>
      </c>
      <c r="O164" s="266">
        <f>'Cons TrioMobil | Monthly'!AO168</f>
        <v>2500838.3217936009</v>
      </c>
      <c r="P164" s="266">
        <f>'Cons TrioMobil | Monthly'!AR168</f>
        <v>3000838.3217936009</v>
      </c>
      <c r="Q164" s="266">
        <f>'Cons TrioMobil | Monthly'!AU168</f>
        <v>3000838.3217936009</v>
      </c>
      <c r="R164" s="266">
        <f>'Cons TrioMobil | Monthly'!AX168</f>
        <v>4000838.3217936009</v>
      </c>
      <c r="S164" s="266">
        <f>'Cons TrioMobil | Monthly'!BA168</f>
        <v>2511666.262780821</v>
      </c>
      <c r="T164" s="266">
        <f>'Cons TrioMobil | Monthly'!BD168</f>
        <v>2511666.262780821</v>
      </c>
      <c r="U164" s="266">
        <f>'Cons TrioMobil | Monthly'!BG168</f>
        <v>28382793.672780819</v>
      </c>
      <c r="V164" s="266">
        <f>'Cons TrioMobil | Monthly'!BJ168</f>
        <v>28382793.672780819</v>
      </c>
      <c r="W164" s="266">
        <f>'Cons TrioMobil | Monthly'!BM168</f>
        <v>28382793.672780819</v>
      </c>
      <c r="X164" s="266">
        <f>'Cons TrioMobil | Monthly'!BP168</f>
        <v>28382793.20278082</v>
      </c>
      <c r="Y164" s="266">
        <f>'Cons TrioMobil | Monthly'!BS168</f>
        <v>28382793.672780819</v>
      </c>
      <c r="Z164" s="266">
        <f>'Cons TrioMobil | Monthly'!BV168</f>
        <v>28382793.20278082</v>
      </c>
    </row>
    <row r="165" spans="2:26" ht="14.25" customHeight="1" x14ac:dyDescent="0.25">
      <c r="B165" s="244" t="s">
        <v>395</v>
      </c>
      <c r="C165" s="232">
        <f>'Cons TrioMobil | Monthly'!E169</f>
        <v>0</v>
      </c>
      <c r="D165" s="232">
        <f>'Cons TrioMobil | Monthly'!H169</f>
        <v>0</v>
      </c>
      <c r="E165" s="232">
        <f>'Cons TrioMobil | Monthly'!K169</f>
        <v>0</v>
      </c>
      <c r="F165" s="231">
        <f>'Cons TrioMobil | Monthly'!N169</f>
        <v>0</v>
      </c>
      <c r="G165" s="266">
        <f>'Cons TrioMobil | Monthly'!Q169</f>
        <v>180008.07337194055</v>
      </c>
      <c r="H165" s="266">
        <f>'Cons TrioMobil | Monthly'!T169</f>
        <v>180008.07337194058</v>
      </c>
      <c r="I165" s="266">
        <f>'Cons TrioMobil | Monthly'!W169</f>
        <v>180008.07337194058</v>
      </c>
      <c r="J165" s="265">
        <f>'Cons TrioMobil | Monthly'!Z169</f>
        <v>193611.84913768899</v>
      </c>
      <c r="K165" s="266">
        <f>'Cons TrioMobil | Monthly'!AC169</f>
        <v>193611.84913768899</v>
      </c>
      <c r="L165" s="266">
        <f>'Cons TrioMobil | Monthly'!AF169</f>
        <v>196378.82679753663</v>
      </c>
      <c r="M165" s="266">
        <f>'Cons TrioMobil | Monthly'!AI169</f>
        <v>203777.19327996921</v>
      </c>
      <c r="N165" s="266">
        <f>'Cons TrioMobil | Monthly'!AL169</f>
        <v>227059.52375921066</v>
      </c>
      <c r="O165" s="266">
        <f>'Cons TrioMobil | Monthly'!AO169</f>
        <v>227059.52375921066</v>
      </c>
      <c r="P165" s="266">
        <f>'Cons TrioMobil | Monthly'!AR169</f>
        <v>227059.52375921066</v>
      </c>
      <c r="Q165" s="266">
        <f>'Cons TrioMobil | Monthly'!AU169</f>
        <v>227059.52375921066</v>
      </c>
      <c r="R165" s="266">
        <f>'Cons TrioMobil | Monthly'!AX169</f>
        <v>209661.1671074093</v>
      </c>
      <c r="S165" s="266">
        <f>'Cons TrioMobil | Monthly'!BA169</f>
        <v>209661.1671074093</v>
      </c>
      <c r="T165" s="266">
        <f>'Cons TrioMobil | Monthly'!BD169</f>
        <v>214448.1671074093</v>
      </c>
      <c r="U165" s="266">
        <f>'Cons TrioMobil | Monthly'!BG169</f>
        <v>215886.78134777959</v>
      </c>
      <c r="V165" s="266">
        <f>'Cons TrioMobil | Monthly'!BJ169</f>
        <v>215886.78134777959</v>
      </c>
      <c r="W165" s="266">
        <f>'Cons TrioMobil | Monthly'!BM169</f>
        <v>216558.01563573346</v>
      </c>
      <c r="X165" s="266">
        <f>'Cons TrioMobil | Monthly'!BP169</f>
        <v>216558.01563573346</v>
      </c>
      <c r="Y165" s="266">
        <f>'Cons TrioMobil | Monthly'!BS169</f>
        <v>216558.01563573346</v>
      </c>
      <c r="Z165" s="266">
        <f>'Cons TrioMobil | Monthly'!BV169</f>
        <v>216558.01563573346</v>
      </c>
    </row>
    <row r="166" spans="2:26" ht="14.25" customHeight="1" x14ac:dyDescent="0.25">
      <c r="B166" s="244" t="s">
        <v>396</v>
      </c>
      <c r="C166" s="232">
        <f>'Cons TrioMobil | Monthly'!E170</f>
        <v>0</v>
      </c>
      <c r="D166" s="232">
        <f>'Cons TrioMobil | Monthly'!H170</f>
        <v>0</v>
      </c>
      <c r="E166" s="232">
        <f>'Cons TrioMobil | Monthly'!K170</f>
        <v>0</v>
      </c>
      <c r="F166" s="231">
        <f>'Cons TrioMobil | Monthly'!N170</f>
        <v>0</v>
      </c>
      <c r="G166" s="266">
        <f>'Cons TrioMobil | Monthly'!Q170</f>
        <v>958026.25109265733</v>
      </c>
      <c r="H166" s="266">
        <f>'Cons TrioMobil | Monthly'!T170</f>
        <v>958026.25109265733</v>
      </c>
      <c r="I166" s="266">
        <f>'Cons TrioMobil | Monthly'!W170</f>
        <v>2969281.7925181556</v>
      </c>
      <c r="J166" s="265">
        <f>'Cons TrioMobil | Monthly'!Z170</f>
        <v>2969281.7925181556</v>
      </c>
      <c r="K166" s="266">
        <f>'Cons TrioMobil | Monthly'!AC170</f>
        <v>2969281.7925181556</v>
      </c>
      <c r="L166" s="266">
        <f>'Cons TrioMobil | Monthly'!AF170</f>
        <v>2969281.7925181556</v>
      </c>
      <c r="M166" s="266">
        <f>'Cons TrioMobil | Monthly'!AI170</f>
        <v>2969281.7925181556</v>
      </c>
      <c r="N166" s="266">
        <f>'Cons TrioMobil | Monthly'!AL170</f>
        <v>2969281.7925181556</v>
      </c>
      <c r="O166" s="266">
        <f>'Cons TrioMobil | Monthly'!AO170</f>
        <v>2969281.7925181556</v>
      </c>
      <c r="P166" s="266">
        <f>'Cons TrioMobil | Monthly'!AR170</f>
        <v>2969281.7925181556</v>
      </c>
      <c r="Q166" s="266">
        <f>'Cons TrioMobil | Monthly'!AU170</f>
        <v>2969281.7925181556</v>
      </c>
      <c r="R166" s="266">
        <f>'Cons TrioMobil | Monthly'!AX170</f>
        <v>6901810.9764908329</v>
      </c>
      <c r="S166" s="266">
        <f>'Cons TrioMobil | Monthly'!BA170</f>
        <v>6901810.9764908329</v>
      </c>
      <c r="T166" s="266">
        <f>'Cons TrioMobil | Monthly'!BD170</f>
        <v>7730057.9764908329</v>
      </c>
      <c r="U166" s="266">
        <f>'Cons TrioMobil | Monthly'!BG170</f>
        <v>7978975.8493863121</v>
      </c>
      <c r="V166" s="266">
        <f>'Cons TrioMobil | Monthly'!BJ170</f>
        <v>7978975.8493863121</v>
      </c>
      <c r="W166" s="266">
        <f>'Cons TrioMobil | Monthly'!BM170</f>
        <v>8095116.9330625795</v>
      </c>
      <c r="X166" s="266">
        <f>'Cons TrioMobil | Monthly'!BP170</f>
        <v>8095116.9330625795</v>
      </c>
      <c r="Y166" s="266">
        <f>'Cons TrioMobil | Monthly'!BS170</f>
        <v>8095116.9330625795</v>
      </c>
      <c r="Z166" s="266">
        <f>'Cons TrioMobil | Monthly'!BV170</f>
        <v>8095116.9330625795</v>
      </c>
    </row>
    <row r="167" spans="2:26" ht="14.25" customHeight="1" x14ac:dyDescent="0.25">
      <c r="B167" s="244" t="s">
        <v>397</v>
      </c>
      <c r="C167" s="232">
        <f>'Cons TrioMobil | Monthly'!E171</f>
        <v>0</v>
      </c>
      <c r="D167" s="232">
        <f>'Cons TrioMobil | Monthly'!H171</f>
        <v>0</v>
      </c>
      <c r="E167" s="232">
        <f>'Cons TrioMobil | Monthly'!K171</f>
        <v>0</v>
      </c>
      <c r="F167" s="231">
        <f>'Cons TrioMobil | Monthly'!N171</f>
        <v>0</v>
      </c>
      <c r="G167" s="266">
        <f>'Cons TrioMobil | Monthly'!Q171</f>
        <v>28448.972902097903</v>
      </c>
      <c r="H167" s="266">
        <f>'Cons TrioMobil | Monthly'!T171</f>
        <v>85133.483309670395</v>
      </c>
      <c r="I167" s="266">
        <f>'Cons TrioMobil | Monthly'!W171</f>
        <v>85133.483309670395</v>
      </c>
      <c r="J167" s="265">
        <f>'Cons TrioMobil | Monthly'!Z171</f>
        <v>85133.483309670395</v>
      </c>
      <c r="K167" s="266">
        <f>'Cons TrioMobil | Monthly'!AC171</f>
        <v>85133.483309670395</v>
      </c>
      <c r="L167" s="266">
        <f>'Cons TrioMobil | Monthly'!AF171</f>
        <v>85133.483309670395</v>
      </c>
      <c r="M167" s="266">
        <f>'Cons TrioMobil | Monthly'!AI171</f>
        <v>85133.483309670395</v>
      </c>
      <c r="N167" s="266">
        <f>'Cons TrioMobil | Monthly'!AL171</f>
        <v>85133.483309670395</v>
      </c>
      <c r="O167" s="266">
        <f>'Cons TrioMobil | Monthly'!AO171</f>
        <v>85133.483309670395</v>
      </c>
      <c r="P167" s="266">
        <f>'Cons TrioMobil | Monthly'!AR171</f>
        <v>85133.483309670395</v>
      </c>
      <c r="Q167" s="266">
        <f>'Cons TrioMobil | Monthly'!AU171</f>
        <v>120156.497927665</v>
      </c>
      <c r="R167" s="266">
        <f>'Cons TrioMobil | Monthly'!AX171</f>
        <v>130804.44212662191</v>
      </c>
      <c r="S167" s="266">
        <f>'Cons TrioMobil | Monthly'!BA171</f>
        <v>180017.0410578592</v>
      </c>
      <c r="T167" s="266">
        <f>'Cons TrioMobil | Monthly'!BD171</f>
        <v>181191.0410578592</v>
      </c>
      <c r="U167" s="266">
        <f>'Cons TrioMobil | Monthly'!BG171</f>
        <v>224655.97222331766</v>
      </c>
      <c r="V167" s="266">
        <f>'Cons TrioMobil | Monthly'!BJ171</f>
        <v>240046.79165250235</v>
      </c>
      <c r="W167" s="266">
        <f>'Cons TrioMobil | Monthly'!BM171</f>
        <v>240211.4636941585</v>
      </c>
      <c r="X167" s="266">
        <f>'Cons TrioMobil | Monthly'!BP171</f>
        <v>240211.4636941585</v>
      </c>
      <c r="Y167" s="266">
        <f>'Cons TrioMobil | Monthly'!BS171</f>
        <v>347667.25316264451</v>
      </c>
      <c r="Z167" s="266">
        <f>'Cons TrioMobil | Monthly'!BV171</f>
        <v>519277.74700084247</v>
      </c>
    </row>
    <row r="168" spans="2:26" ht="14.25" customHeight="1" x14ac:dyDescent="0.25">
      <c r="B168" s="244" t="s">
        <v>398</v>
      </c>
      <c r="C168" s="232"/>
      <c r="D168" s="232"/>
      <c r="E168" s="232"/>
      <c r="F168" s="231"/>
      <c r="G168" s="266">
        <f>'Cons TrioMobil | Monthly'!Q172</f>
        <v>0</v>
      </c>
      <c r="H168" s="266">
        <f>'Cons TrioMobil | Monthly'!T172</f>
        <v>0</v>
      </c>
      <c r="I168" s="266">
        <f>'Cons TrioMobil | Monthly'!W172</f>
        <v>0</v>
      </c>
      <c r="J168" s="265">
        <f>'Cons TrioMobil | Monthly'!Z172</f>
        <v>0</v>
      </c>
      <c r="K168" s="266">
        <f>'Cons TrioMobil | Monthly'!AC172</f>
        <v>0</v>
      </c>
      <c r="L168" s="266">
        <f>'Cons TrioMobil | Monthly'!AF172</f>
        <v>0</v>
      </c>
      <c r="M168" s="266">
        <f>'Cons TrioMobil | Monthly'!AI172</f>
        <v>0</v>
      </c>
      <c r="N168" s="266">
        <f>'Cons TrioMobil | Monthly'!AL172</f>
        <v>0</v>
      </c>
      <c r="O168" s="266">
        <f>'Cons TrioMobil | Monthly'!AO172</f>
        <v>0</v>
      </c>
      <c r="P168" s="266">
        <f>'Cons TrioMobil | Monthly'!AR172</f>
        <v>0</v>
      </c>
      <c r="Q168" s="266">
        <f>'Cons TrioMobil | Monthly'!AU172</f>
        <v>0</v>
      </c>
      <c r="R168" s="266">
        <f>'Cons TrioMobil | Monthly'!AX172</f>
        <v>1162246.0613729833</v>
      </c>
      <c r="S168" s="266">
        <f>'Cons TrioMobil | Monthly'!BA172</f>
        <v>1162246.0613729833</v>
      </c>
      <c r="T168" s="266">
        <f>'Cons TrioMobil | Monthly'!BD172</f>
        <v>1387144.0613729833</v>
      </c>
      <c r="U168" s="266">
        <f>'Cons TrioMobil | Monthly'!BG172</f>
        <v>1392703.0371286676</v>
      </c>
      <c r="V168" s="266">
        <f>'Cons TrioMobil | Monthly'!BJ172</f>
        <v>1392703.0371286676</v>
      </c>
      <c r="W168" s="266">
        <f>'Cons TrioMobil | Monthly'!BM172</f>
        <v>1395171.609397081</v>
      </c>
      <c r="X168" s="266">
        <f>'Cons TrioMobil | Monthly'!BP172</f>
        <v>1395171.609397081</v>
      </c>
      <c r="Y168" s="266">
        <f>'Cons TrioMobil | Monthly'!BS172</f>
        <v>1395171.609397081</v>
      </c>
      <c r="Z168" s="266">
        <f>'Cons TrioMobil | Monthly'!BV172</f>
        <v>1395171.609397081</v>
      </c>
    </row>
    <row r="169" spans="2:26" ht="14.25" customHeight="1" x14ac:dyDescent="0.25">
      <c r="B169" s="244" t="s">
        <v>399</v>
      </c>
      <c r="C169" s="232">
        <f>'Cons TrioMobil | Monthly'!E173</f>
        <v>0</v>
      </c>
      <c r="D169" s="232">
        <f>'Cons TrioMobil | Monthly'!H173</f>
        <v>0</v>
      </c>
      <c r="E169" s="232">
        <f>'Cons TrioMobil | Monthly'!K173</f>
        <v>0</v>
      </c>
      <c r="F169" s="231">
        <f>'Cons TrioMobil | Monthly'!N173</f>
        <v>0</v>
      </c>
      <c r="G169" s="266">
        <f>'Cons TrioMobil | Monthly'!Q173</f>
        <v>-63653.388969858177</v>
      </c>
      <c r="H169" s="266">
        <f>'Cons TrioMobil | Monthly'!T173</f>
        <v>-72288.033954683691</v>
      </c>
      <c r="I169" s="266">
        <f>'Cons TrioMobil | Monthly'!W173</f>
        <v>-178163.68660906143</v>
      </c>
      <c r="J169" s="265">
        <f>'Cons TrioMobil | Monthly'!Z173</f>
        <v>-852772.31514121965</v>
      </c>
      <c r="K169" s="266">
        <f>'Cons TrioMobil | Monthly'!AC173</f>
        <v>-1026549.1582390768</v>
      </c>
      <c r="L169" s="266">
        <f>'Cons TrioMobil | Monthly'!AF173</f>
        <v>-1192953.7628376875</v>
      </c>
      <c r="M169" s="266">
        <f>'Cons TrioMobil | Monthly'!AI173</f>
        <v>-1318698.2934225155</v>
      </c>
      <c r="N169" s="266">
        <f>'Cons TrioMobil | Monthly'!AL173</f>
        <v>-1331519.9210336162</v>
      </c>
      <c r="O169" s="266">
        <f>'Cons TrioMobil | Monthly'!AO173</f>
        <v>-1338078.8333561178</v>
      </c>
      <c r="P169" s="266">
        <f>'Cons TrioMobil | Monthly'!AR173</f>
        <v>-1449260.8421162497</v>
      </c>
      <c r="Q169" s="266">
        <f>'Cons TrioMobil | Monthly'!AU173</f>
        <v>-1473711.8227650616</v>
      </c>
      <c r="R169" s="266">
        <f>'Cons TrioMobil | Monthly'!AX173</f>
        <v>-5024479.2827566173</v>
      </c>
      <c r="S169" s="266">
        <f>'Cons TrioMobil | Monthly'!BA173</f>
        <v>-5526825.1472770059</v>
      </c>
      <c r="T169" s="266">
        <f>'Cons TrioMobil | Monthly'!BD173</f>
        <v>-5783584.0940539623</v>
      </c>
      <c r="U169" s="266">
        <f>'Cons TrioMobil | Monthly'!BG173</f>
        <v>-6888727.3102849443</v>
      </c>
      <c r="V169" s="266">
        <f>'Cons TrioMobil | Monthly'!BJ173</f>
        <v>-6889320.2326495703</v>
      </c>
      <c r="W169" s="266">
        <f>'Cons TrioMobil | Monthly'!BM173</f>
        <v>-7288869.2175253453</v>
      </c>
      <c r="X169" s="266">
        <f>'Cons TrioMobil | Monthly'!BP173</f>
        <v>-7505190.5781273292</v>
      </c>
      <c r="Y169" s="266">
        <f>'Cons TrioMobil | Monthly'!BS173</f>
        <v>-8461772.1583467294</v>
      </c>
      <c r="Z169" s="266">
        <f>'Cons TrioMobil | Monthly'!BV173</f>
        <v>-9074403.7083769515</v>
      </c>
    </row>
    <row r="170" spans="2:26" ht="14.25" customHeight="1" x14ac:dyDescent="0.25">
      <c r="B170" s="244" t="s">
        <v>400</v>
      </c>
      <c r="C170" s="230">
        <f t="shared" ref="C170:M170" si="48">SUM(C171:C172)</f>
        <v>0</v>
      </c>
      <c r="D170" s="230">
        <f t="shared" si="48"/>
        <v>0</v>
      </c>
      <c r="E170" s="230">
        <f t="shared" si="48"/>
        <v>0</v>
      </c>
      <c r="F170" s="230">
        <f t="shared" si="48"/>
        <v>0</v>
      </c>
      <c r="G170" s="246">
        <f t="shared" si="48"/>
        <v>162255.2174388112</v>
      </c>
      <c r="H170" s="246">
        <f t="shared" si="48"/>
        <v>162255.2174388112</v>
      </c>
      <c r="I170" s="246">
        <f t="shared" si="48"/>
        <v>162255.2174388112</v>
      </c>
      <c r="J170" s="246">
        <f t="shared" si="48"/>
        <v>162255.2174388112</v>
      </c>
      <c r="K170" s="246">
        <f t="shared" si="48"/>
        <v>59959.200700980786</v>
      </c>
      <c r="L170" s="246">
        <f t="shared" si="48"/>
        <v>59959.200700980786</v>
      </c>
      <c r="M170" s="246">
        <f t="shared" si="48"/>
        <v>59959.200700980786</v>
      </c>
      <c r="N170" s="246">
        <f t="shared" ref="N170:Z170" si="49">SUM(N171:N172)</f>
        <v>59959.200700980786</v>
      </c>
      <c r="O170" s="246">
        <f t="shared" si="49"/>
        <v>-1303793.8708048908</v>
      </c>
      <c r="P170" s="246">
        <f t="shared" si="49"/>
        <v>-1339835.9605717098</v>
      </c>
      <c r="Q170" s="246">
        <f t="shared" si="49"/>
        <v>-1367380.3986612859</v>
      </c>
      <c r="R170" s="246">
        <f t="shared" si="49"/>
        <v>-4256763.1753108446</v>
      </c>
      <c r="S170" s="246">
        <f t="shared" si="49"/>
        <v>-7271043.1074985079</v>
      </c>
      <c r="T170" s="246">
        <f t="shared" si="49"/>
        <v>-7036893.1074985079</v>
      </c>
      <c r="U170" s="246">
        <f t="shared" si="49"/>
        <v>-16503396.233015871</v>
      </c>
      <c r="V170" s="246">
        <f t="shared" si="49"/>
        <v>-16503396.233015871</v>
      </c>
      <c r="W170" s="246">
        <f t="shared" si="49"/>
        <v>-21379768.924170092</v>
      </c>
      <c r="X170" s="246">
        <f t="shared" si="49"/>
        <v>-21379768.924170092</v>
      </c>
      <c r="Y170" s="246">
        <f t="shared" si="49"/>
        <v>-21379768.924170092</v>
      </c>
      <c r="Z170" s="246">
        <f t="shared" si="49"/>
        <v>-21379768.924170095</v>
      </c>
    </row>
    <row r="171" spans="2:26" ht="14.25" customHeight="1" outlineLevel="1" x14ac:dyDescent="0.25">
      <c r="B171" s="231" t="s">
        <v>401</v>
      </c>
      <c r="C171" s="232">
        <f>'Cons TrioMobil | Monthly'!E175</f>
        <v>0</v>
      </c>
      <c r="D171" s="232">
        <f>'Cons TrioMobil | Monthly'!H175</f>
        <v>0</v>
      </c>
      <c r="E171" s="232">
        <f>'Cons TrioMobil | Monthly'!K175</f>
        <v>0</v>
      </c>
      <c r="F171" s="231">
        <f>'Cons TrioMobil | Monthly'!N175</f>
        <v>0</v>
      </c>
      <c r="G171" s="266">
        <f>'Cons TrioMobil | Monthly'!Q175</f>
        <v>578265.42149256996</v>
      </c>
      <c r="H171" s="266">
        <f>'Cons TrioMobil | Monthly'!T175</f>
        <v>578265.42149256996</v>
      </c>
      <c r="I171" s="266">
        <f>'Cons TrioMobil | Monthly'!W175</f>
        <v>578265.42149256996</v>
      </c>
      <c r="J171" s="265">
        <f>'Cons TrioMobil | Monthly'!Z175</f>
        <v>578265.42149256996</v>
      </c>
      <c r="K171" s="266">
        <f>'Cons TrioMobil | Monthly'!AC175</f>
        <v>448327.32389675057</v>
      </c>
      <c r="L171" s="266">
        <f>'Cons TrioMobil | Monthly'!AF175</f>
        <v>448327.32389675057</v>
      </c>
      <c r="M171" s="266">
        <f>'Cons TrioMobil | Monthly'!AI175</f>
        <v>448327.32389675057</v>
      </c>
      <c r="N171" s="266">
        <f>'Cons TrioMobil | Monthly'!AL175</f>
        <v>448327.32389675057</v>
      </c>
      <c r="O171" s="266">
        <f>'Cons TrioMobil | Monthly'!AO175</f>
        <v>1274622.9585648489</v>
      </c>
      <c r="P171" s="266">
        <f>'Cons TrioMobil | Monthly'!AR175</f>
        <v>1238580.8687980298</v>
      </c>
      <c r="Q171" s="266">
        <f>'Cons TrioMobil | Monthly'!AU175</f>
        <v>1211036.4307084538</v>
      </c>
      <c r="R171" s="266">
        <f>'Cons TrioMobil | Monthly'!AX175</f>
        <v>-1678346.3459411054</v>
      </c>
      <c r="S171" s="266">
        <f>'Cons TrioMobil | Monthly'!BA175</f>
        <v>-1281006.5730411639</v>
      </c>
      <c r="T171" s="266">
        <f>'Cons TrioMobil | Monthly'!BD175</f>
        <v>-1046856.5730411639</v>
      </c>
      <c r="U171" s="266">
        <f>'Cons TrioMobil | Monthly'!BG175</f>
        <v>-1142217.7385585271</v>
      </c>
      <c r="V171" s="266">
        <f>'Cons TrioMobil | Monthly'!BJ175</f>
        <v>-1142217.7385585271</v>
      </c>
      <c r="W171" s="266">
        <f>'Cons TrioMobil | Monthly'!BM175</f>
        <v>-2038549.0924584013</v>
      </c>
      <c r="X171" s="266">
        <f>'Cons TrioMobil | Monthly'!BP175</f>
        <v>-2038549.0924584013</v>
      </c>
      <c r="Y171" s="266">
        <f>'Cons TrioMobil | Monthly'!BS175</f>
        <v>-2038549.0924584013</v>
      </c>
      <c r="Z171" s="266">
        <f>'Cons TrioMobil | Monthly'!BV175</f>
        <v>-2038549.0924584013</v>
      </c>
    </row>
    <row r="172" spans="2:26" ht="14.25" customHeight="1" outlineLevel="1" x14ac:dyDescent="0.25">
      <c r="B172" s="231" t="s">
        <v>402</v>
      </c>
      <c r="C172" s="232">
        <f>'Cons TrioMobil | Monthly'!E176</f>
        <v>0</v>
      </c>
      <c r="D172" s="232">
        <f>'Cons TrioMobil | Monthly'!H176</f>
        <v>0</v>
      </c>
      <c r="E172" s="232">
        <f>'Cons TrioMobil | Monthly'!K176</f>
        <v>0</v>
      </c>
      <c r="F172" s="231">
        <f>'Cons TrioMobil | Monthly'!N176</f>
        <v>0</v>
      </c>
      <c r="G172" s="266">
        <f>'Cons TrioMobil | Monthly'!Q176</f>
        <v>-416010.20405375876</v>
      </c>
      <c r="H172" s="266">
        <f>'Cons TrioMobil | Monthly'!T176</f>
        <v>-416010.20405375876</v>
      </c>
      <c r="I172" s="266">
        <f>'Cons TrioMobil | Monthly'!W176</f>
        <v>-416010.20405375876</v>
      </c>
      <c r="J172" s="265">
        <f>'Cons TrioMobil | Monthly'!Z176</f>
        <v>-416010.20405375876</v>
      </c>
      <c r="K172" s="266">
        <f>'Cons TrioMobil | Monthly'!AC176</f>
        <v>-388368.12319576979</v>
      </c>
      <c r="L172" s="266">
        <f>'Cons TrioMobil | Monthly'!AF176</f>
        <v>-388368.12319576979</v>
      </c>
      <c r="M172" s="266">
        <f>'Cons TrioMobil | Monthly'!AI176</f>
        <v>-388368.12319576979</v>
      </c>
      <c r="N172" s="266">
        <f>'Cons TrioMobil | Monthly'!AL176</f>
        <v>-388368.12319576979</v>
      </c>
      <c r="O172" s="266">
        <f>'Cons TrioMobil | Monthly'!AO176</f>
        <v>-2578416.8293697396</v>
      </c>
      <c r="P172" s="266">
        <f>'Cons TrioMobil | Monthly'!AR176</f>
        <v>-2578416.8293697396</v>
      </c>
      <c r="Q172" s="266">
        <f>'Cons TrioMobil | Monthly'!AU176</f>
        <v>-2578416.8293697396</v>
      </c>
      <c r="R172" s="266">
        <f>'Cons TrioMobil | Monthly'!AX176</f>
        <v>-2578416.8293697396</v>
      </c>
      <c r="S172" s="266">
        <f>'Cons TrioMobil | Monthly'!BA176</f>
        <v>-5990036.5344573446</v>
      </c>
      <c r="T172" s="266">
        <f>'Cons TrioMobil | Monthly'!BD176</f>
        <v>-5990036.5344573446</v>
      </c>
      <c r="U172" s="266">
        <f>'Cons TrioMobil | Monthly'!BG176</f>
        <v>-15361178.494457344</v>
      </c>
      <c r="V172" s="266">
        <f>'Cons TrioMobil | Monthly'!BJ176</f>
        <v>-15361178.494457344</v>
      </c>
      <c r="W172" s="266">
        <f>'Cons TrioMobil | Monthly'!BM176</f>
        <v>-19341219.831711691</v>
      </c>
      <c r="X172" s="266">
        <f>'Cons TrioMobil | Monthly'!BP176</f>
        <v>-19341219.831711691</v>
      </c>
      <c r="Y172" s="266">
        <f>'Cons TrioMobil | Monthly'!BS176</f>
        <v>-19341219.831711691</v>
      </c>
      <c r="Z172" s="266">
        <f>'Cons TrioMobil | Monthly'!BV176</f>
        <v>-19341219.831711695</v>
      </c>
    </row>
    <row r="173" spans="2:26" ht="14.25" customHeight="1" x14ac:dyDescent="0.25">
      <c r="B173" s="238" t="s">
        <v>403</v>
      </c>
      <c r="C173" s="232">
        <f>'Cons TrioMobil | Monthly'!E177</f>
        <v>0</v>
      </c>
      <c r="D173" s="232">
        <f>'Cons TrioMobil | Monthly'!H177</f>
        <v>0</v>
      </c>
      <c r="E173" s="232">
        <f>'Cons TrioMobil | Monthly'!K177</f>
        <v>0</v>
      </c>
      <c r="F173" s="231">
        <f>'Cons TrioMobil | Monthly'!N177</f>
        <v>0</v>
      </c>
      <c r="G173" s="266">
        <f>'Cons TrioMobil | Monthly'!Q177</f>
        <v>-85675.53694290662</v>
      </c>
      <c r="H173" s="266">
        <f>'Cons TrioMobil | Monthly'!T177</f>
        <v>-43244.463542432015</v>
      </c>
      <c r="I173" s="266">
        <f>'Cons TrioMobil | Monthly'!W177</f>
        <v>-275610.18624071684</v>
      </c>
      <c r="J173" s="265">
        <f>'Cons TrioMobil | Monthly'!Z177</f>
        <v>-102296.01673783043</v>
      </c>
      <c r="K173" s="266">
        <f>'Cons TrioMobil | Monthly'!AC177</f>
        <v>-234717.58388071012</v>
      </c>
      <c r="L173" s="266">
        <f>'Cons TrioMobil | Monthly'!AF177</f>
        <v>-599650.35890489561</v>
      </c>
      <c r="M173" s="266">
        <f>'Cons TrioMobil | Monthly'!AI177</f>
        <v>-920940.27356829902</v>
      </c>
      <c r="N173" s="266">
        <f>'Cons TrioMobil | Monthly'!AL177</f>
        <v>-1363753.0715058718</v>
      </c>
      <c r="O173" s="266">
        <f>'Cons TrioMobil | Monthly'!AO177</f>
        <v>-746227.26211812347</v>
      </c>
      <c r="P173" s="266">
        <f>'Cons TrioMobil | Monthly'!AR177</f>
        <v>-1426699.280749198</v>
      </c>
      <c r="Q173" s="266">
        <f>'Cons TrioMobil | Monthly'!AU177</f>
        <v>-2058142.8639876426</v>
      </c>
      <c r="R173" s="266">
        <f>'Cons TrioMobil | Monthly'!AX177</f>
        <v>-3000271.5126837478</v>
      </c>
      <c r="S173" s="266">
        <f>'Cons TrioMobil | Monthly'!BA177</f>
        <v>-1224329.0656038346</v>
      </c>
      <c r="T173" s="266">
        <f>'Cons TrioMobil | Monthly'!BD177</f>
        <v>-2362354.538215748</v>
      </c>
      <c r="U173" s="266">
        <f>'Cons TrioMobil | Monthly'!BG177</f>
        <v>-3477434.3798120599</v>
      </c>
      <c r="V173" s="266">
        <f>'Cons TrioMobil | Monthly'!BJ177</f>
        <v>-4861149.2111542225</v>
      </c>
      <c r="W173" s="266">
        <f>'Cons TrioMobil | Monthly'!BM177</f>
        <v>-1380952.5647061893</v>
      </c>
      <c r="X173" s="266">
        <f>'Cons TrioMobil | Monthly'!BP177</f>
        <v>-2604941.5012630634</v>
      </c>
      <c r="Y173" s="266">
        <f>'Cons TrioMobil | Monthly'!BS177</f>
        <v>-3879799.9567840993</v>
      </c>
      <c r="Z173" s="266">
        <f>'Cons TrioMobil | Monthly'!BV177</f>
        <v>-5194975.8695697207</v>
      </c>
    </row>
    <row r="174" spans="2:26" ht="14.25" customHeight="1" x14ac:dyDescent="0.25">
      <c r="B174" s="362" t="s">
        <v>559</v>
      </c>
      <c r="C174" s="363" t="e">
        <f>SUM(#REF!,C163)</f>
        <v>#REF!</v>
      </c>
      <c r="D174" s="363" t="e">
        <f>SUM(#REF!,D163)</f>
        <v>#REF!</v>
      </c>
      <c r="E174" s="363" t="e">
        <f>SUM(#REF!,E163)</f>
        <v>#REF!</v>
      </c>
      <c r="F174" s="363" t="e">
        <f>SUM(#REF!,F163)</f>
        <v>#REF!</v>
      </c>
      <c r="G174" s="364">
        <f t="shared" ref="G174:Z174" si="50">G163+SUM(G164,G165,G166,G167,G168,G169,G170,G173)</f>
        <v>3547433.2697779341</v>
      </c>
      <c r="H174" s="364">
        <f t="shared" si="50"/>
        <v>3500176.575174938</v>
      </c>
      <c r="I174" s="364">
        <f t="shared" si="50"/>
        <v>5702427.3485774277</v>
      </c>
      <c r="J174" s="364">
        <f t="shared" si="50"/>
        <v>4627142.7299931133</v>
      </c>
      <c r="K174" s="364">
        <f t="shared" si="50"/>
        <v>5000746.062623607</v>
      </c>
      <c r="L174" s="364">
        <f t="shared" si="50"/>
        <v>5427913.9280098034</v>
      </c>
      <c r="M174" s="364">
        <f t="shared" si="50"/>
        <v>7358011.2051021494</v>
      </c>
      <c r="N174" s="364">
        <f t="shared" si="50"/>
        <v>7925322.9138344554</v>
      </c>
      <c r="O174" s="364">
        <f t="shared" si="50"/>
        <v>8565116.8688703738</v>
      </c>
      <c r="P174" s="364">
        <f t="shared" si="50"/>
        <v>8523937.1238043047</v>
      </c>
      <c r="Q174" s="364">
        <f t="shared" si="50"/>
        <v>9702459.8795591388</v>
      </c>
      <c r="R174" s="364">
        <f t="shared" si="50"/>
        <v>13598239.185601128</v>
      </c>
      <c r="S174" s="364">
        <f t="shared" si="50"/>
        <v>12693935.293009857</v>
      </c>
      <c r="T174" s="364">
        <f t="shared" si="50"/>
        <v>14512043.681413028</v>
      </c>
      <c r="U174" s="364">
        <f t="shared" si="50"/>
        <v>27899093.746707901</v>
      </c>
      <c r="V174" s="364">
        <f t="shared" si="50"/>
        <v>28021962.56077107</v>
      </c>
      <c r="W174" s="364">
        <f t="shared" si="50"/>
        <v>27320727.0548039</v>
      </c>
      <c r="X174" s="364">
        <f t="shared" si="50"/>
        <v>25741695.15281168</v>
      </c>
      <c r="Y174" s="364">
        <f t="shared" si="50"/>
        <v>23687784.846336797</v>
      </c>
      <c r="Z174" s="364">
        <f t="shared" si="50"/>
        <v>23923627.960225716</v>
      </c>
    </row>
    <row r="175" spans="2:26" ht="6" customHeight="1" x14ac:dyDescent="0.25">
      <c r="B175" s="238"/>
      <c r="C175" s="230"/>
      <c r="D175" s="230"/>
      <c r="E175" s="230"/>
      <c r="F175" s="230"/>
      <c r="G175" s="230"/>
      <c r="H175" s="230"/>
      <c r="I175" s="230"/>
      <c r="J175" s="230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</row>
    <row r="176" spans="2:26" ht="19.5" customHeight="1" x14ac:dyDescent="0.25">
      <c r="B176" s="362" t="s">
        <v>76</v>
      </c>
      <c r="C176" s="230"/>
      <c r="D176" s="230"/>
      <c r="E176" s="230"/>
      <c r="F176" s="230"/>
      <c r="G176" s="230"/>
      <c r="H176" s="230"/>
      <c r="I176" s="230"/>
      <c r="J176" s="230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365">
        <f>W174-W163</f>
        <v>8280260.9881687462</v>
      </c>
      <c r="X176" s="365">
        <f>X174-X163</f>
        <v>6839950.2210098878</v>
      </c>
      <c r="Y176" s="365">
        <f>Y174-Y163</f>
        <v>4715966.444737941</v>
      </c>
      <c r="Z176" s="365">
        <f>Z174-Z163</f>
        <v>2959769.0057602897</v>
      </c>
    </row>
    <row r="177" spans="2:26" ht="14.25" customHeight="1" x14ac:dyDescent="0.25">
      <c r="B177" s="250" t="s">
        <v>406</v>
      </c>
      <c r="C177" s="251" t="e">
        <f t="shared" ref="C177:Z177" si="51">C174-C147</f>
        <v>#REF!</v>
      </c>
      <c r="D177" s="251" t="e">
        <f t="shared" si="51"/>
        <v>#REF!</v>
      </c>
      <c r="E177" s="251" t="e">
        <f t="shared" si="51"/>
        <v>#REF!</v>
      </c>
      <c r="F177" s="251" t="e">
        <f t="shared" si="51"/>
        <v>#REF!</v>
      </c>
      <c r="G177" s="251">
        <f t="shared" si="51"/>
        <v>0</v>
      </c>
      <c r="H177" s="251">
        <f t="shared" si="51"/>
        <v>0</v>
      </c>
      <c r="I177" s="251">
        <f t="shared" si="51"/>
        <v>0</v>
      </c>
      <c r="J177" s="251">
        <f t="shared" si="51"/>
        <v>0</v>
      </c>
      <c r="K177" s="251">
        <f t="shared" si="51"/>
        <v>0</v>
      </c>
      <c r="L177" s="251">
        <f t="shared" si="51"/>
        <v>0</v>
      </c>
      <c r="M177" s="251">
        <f t="shared" si="51"/>
        <v>0</v>
      </c>
      <c r="N177" s="251">
        <f t="shared" si="51"/>
        <v>0</v>
      </c>
      <c r="O177" s="251">
        <f t="shared" si="51"/>
        <v>0</v>
      </c>
      <c r="P177" s="251">
        <f t="shared" si="51"/>
        <v>0</v>
      </c>
      <c r="Q177" s="251">
        <f t="shared" si="51"/>
        <v>0</v>
      </c>
      <c r="R177" s="251">
        <f t="shared" si="51"/>
        <v>0</v>
      </c>
      <c r="S177" s="251">
        <f t="shared" si="51"/>
        <v>0</v>
      </c>
      <c r="T177" s="251">
        <f t="shared" si="51"/>
        <v>0</v>
      </c>
      <c r="U177" s="251">
        <f t="shared" si="51"/>
        <v>0</v>
      </c>
      <c r="V177" s="251">
        <f t="shared" si="51"/>
        <v>-0.39000000059604645</v>
      </c>
      <c r="W177" s="251">
        <f t="shared" si="51"/>
        <v>0</v>
      </c>
      <c r="X177" s="251">
        <f t="shared" si="51"/>
        <v>-0.4700000025331974</v>
      </c>
      <c r="Y177" s="251">
        <f t="shared" si="51"/>
        <v>0</v>
      </c>
      <c r="Z177" s="251">
        <f t="shared" si="51"/>
        <v>-0.4700000062584877</v>
      </c>
    </row>
    <row r="178" spans="2:26" ht="14.25" customHeight="1" x14ac:dyDescent="0.25">
      <c r="B178" s="250" t="s">
        <v>407</v>
      </c>
      <c r="C178" s="251" t="e">
        <f>SUM(C112)-C173</f>
        <v>#REF!</v>
      </c>
      <c r="D178" s="251" t="e">
        <f>SUM($C$112:D112)-D173</f>
        <v>#REF!</v>
      </c>
      <c r="E178" s="251" t="e">
        <f>SUM($C$112:E112)-E173</f>
        <v>#REF!</v>
      </c>
      <c r="F178" s="251" t="e">
        <f>SUM($C$112:F112)-F173</f>
        <v>#REF!</v>
      </c>
      <c r="G178" s="251">
        <f>SUM(G112)-G173</f>
        <v>0</v>
      </c>
      <c r="H178" s="251">
        <f>SUM($G$112:H112)-H173</f>
        <v>0</v>
      </c>
      <c r="I178" s="251">
        <f>SUM($G$112:I112)-I173</f>
        <v>0</v>
      </c>
      <c r="J178" s="251">
        <f>SUM($G$112:J112)-J173</f>
        <v>-4.220055416226387E-10</v>
      </c>
      <c r="K178" s="251">
        <f>SUM(K112)-K173</f>
        <v>0</v>
      </c>
      <c r="L178" s="251">
        <f>SUM($K$112:L112)-L173</f>
        <v>0</v>
      </c>
      <c r="M178" s="251">
        <f>SUM($K$112:M112)-M173</f>
        <v>0</v>
      </c>
      <c r="N178" s="251">
        <f>SUM($K$112:N112)-N173</f>
        <v>0</v>
      </c>
      <c r="O178" s="251">
        <f>SUM(O112)-O173</f>
        <v>0</v>
      </c>
      <c r="P178" s="251">
        <f>SUM(O112:P112)-P173</f>
        <v>0</v>
      </c>
      <c r="Q178" s="251">
        <f>SUM(O112:Q112)-Q173</f>
        <v>0</v>
      </c>
      <c r="R178" s="251">
        <f>SUM(O112:R112)-R173</f>
        <v>0</v>
      </c>
      <c r="S178" s="251">
        <f>SUM(S112)-S173</f>
        <v>0</v>
      </c>
      <c r="T178" s="251">
        <f>SUM(S112:T112)-T173</f>
        <v>0</v>
      </c>
      <c r="U178" s="251">
        <f>SUM(S112:U112)-U173</f>
        <v>0</v>
      </c>
      <c r="V178" s="251">
        <f>SUM(S112:V112)-V173</f>
        <v>0</v>
      </c>
      <c r="W178" s="251">
        <f>SUM(W112)-W173</f>
        <v>-6.0000001220032573E-2</v>
      </c>
      <c r="X178" s="251">
        <f>SUM(W112:X112)-X173</f>
        <v>-6.0000000521540642E-2</v>
      </c>
      <c r="Y178" s="251">
        <f>SUM(W112:Y112)-Y173</f>
        <v>-7.0000000298023224E-2</v>
      </c>
      <c r="Z178" s="251">
        <f>SUM(W112:Z112)-Z173</f>
        <v>-6.9999999366700649E-2</v>
      </c>
    </row>
    <row r="179" spans="2:26" ht="14.25" customHeight="1" x14ac:dyDescent="0.25">
      <c r="B179" s="267"/>
      <c r="C179" s="268"/>
      <c r="D179" s="268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</row>
    <row r="180" spans="2:26" ht="14.25" customHeight="1" x14ac:dyDescent="0.25"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</row>
    <row r="181" spans="2:26" ht="14.25" customHeight="1" x14ac:dyDescent="0.25"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spans="2:26" ht="14.25" customHeight="1" x14ac:dyDescent="0.25">
      <c r="B182" s="176" t="s">
        <v>408</v>
      </c>
      <c r="C182" s="176" t="str">
        <f t="shared" ref="C182:Z182" si="52">C2</f>
        <v>Q120</v>
      </c>
      <c r="D182" s="176" t="str">
        <f t="shared" si="52"/>
        <v>Q220</v>
      </c>
      <c r="E182" s="176" t="str">
        <f t="shared" si="52"/>
        <v>Q320</v>
      </c>
      <c r="F182" s="176" t="str">
        <f t="shared" si="52"/>
        <v>Q420</v>
      </c>
      <c r="G182" s="176" t="str">
        <f t="shared" si="52"/>
        <v>Q121</v>
      </c>
      <c r="H182" s="176" t="str">
        <f t="shared" si="52"/>
        <v>Q221</v>
      </c>
      <c r="I182" s="176" t="str">
        <f t="shared" si="52"/>
        <v>Q321</v>
      </c>
      <c r="J182" s="176" t="str">
        <f t="shared" si="52"/>
        <v>Q421</v>
      </c>
      <c r="K182" s="176" t="str">
        <f t="shared" si="52"/>
        <v>Q122</v>
      </c>
      <c r="L182" s="176" t="str">
        <f t="shared" si="52"/>
        <v>Q222</v>
      </c>
      <c r="M182" s="176" t="str">
        <f t="shared" si="52"/>
        <v>Q322</v>
      </c>
      <c r="N182" s="176" t="str">
        <f t="shared" si="52"/>
        <v>Q422</v>
      </c>
      <c r="O182" s="176" t="str">
        <f t="shared" si="52"/>
        <v>Q123</v>
      </c>
      <c r="P182" s="176" t="str">
        <f t="shared" si="52"/>
        <v>Q223</v>
      </c>
      <c r="Q182" s="176" t="str">
        <f t="shared" si="52"/>
        <v>Q323</v>
      </c>
      <c r="R182" s="176" t="str">
        <f t="shared" si="52"/>
        <v>Q423</v>
      </c>
      <c r="S182" s="176" t="str">
        <f t="shared" si="52"/>
        <v>Q124</v>
      </c>
      <c r="T182" s="176" t="str">
        <f t="shared" si="52"/>
        <v>Q224</v>
      </c>
      <c r="U182" s="176" t="str">
        <f t="shared" si="52"/>
        <v>Q324</v>
      </c>
      <c r="V182" s="176" t="str">
        <f t="shared" si="52"/>
        <v>Q424</v>
      </c>
      <c r="W182" s="176" t="str">
        <f t="shared" si="52"/>
        <v>Q125</v>
      </c>
      <c r="X182" s="176" t="str">
        <f t="shared" si="52"/>
        <v>Q225</v>
      </c>
      <c r="Y182" s="176" t="str">
        <f t="shared" si="52"/>
        <v>Q325</v>
      </c>
      <c r="Z182" s="176" t="str">
        <f t="shared" si="52"/>
        <v>Q425</v>
      </c>
    </row>
    <row r="183" spans="2:26" ht="15" customHeight="1" x14ac:dyDescent="0.25">
      <c r="B183" s="252" t="s">
        <v>409</v>
      </c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 spans="2:26" ht="14.25" customHeight="1" x14ac:dyDescent="0.25">
      <c r="B184" s="229" t="s">
        <v>410</v>
      </c>
      <c r="C184" s="230" t="e">
        <f>C112</f>
        <v>#REF!</v>
      </c>
      <c r="D184" s="230" t="e">
        <f>D112</f>
        <v>#REF!</v>
      </c>
      <c r="E184" s="230" t="e">
        <f>E112</f>
        <v>#REF!</v>
      </c>
      <c r="F184" s="230" t="e">
        <f>F112</f>
        <v>#REF!</v>
      </c>
      <c r="G184" s="230">
        <f t="shared" ref="G184:Z184" si="53">+G112</f>
        <v>-85675.536942906532</v>
      </c>
      <c r="H184" s="230">
        <f t="shared" si="53"/>
        <v>42431.07340047451</v>
      </c>
      <c r="I184" s="230">
        <f t="shared" si="53"/>
        <v>-232365.72269828504</v>
      </c>
      <c r="J184" s="230">
        <f t="shared" si="53"/>
        <v>173314.16950288622</v>
      </c>
      <c r="K184" s="230">
        <f t="shared" si="53"/>
        <v>-234717.58388071021</v>
      </c>
      <c r="L184" s="230">
        <f t="shared" si="53"/>
        <v>-364932.77502418554</v>
      </c>
      <c r="M184" s="230">
        <f t="shared" si="53"/>
        <v>-321289.91466340364</v>
      </c>
      <c r="N184" s="230">
        <f t="shared" si="53"/>
        <v>-442812.7979375727</v>
      </c>
      <c r="O184" s="230">
        <f t="shared" si="53"/>
        <v>-746227.26211812347</v>
      </c>
      <c r="P184" s="230">
        <f t="shared" si="53"/>
        <v>-680472.01863107411</v>
      </c>
      <c r="Q184" s="230">
        <f t="shared" si="53"/>
        <v>-631443.58323844452</v>
      </c>
      <c r="R184" s="230">
        <f t="shared" si="53"/>
        <v>-942128.64869610488</v>
      </c>
      <c r="S184" s="230">
        <f t="shared" si="53"/>
        <v>-1224329.0656038355</v>
      </c>
      <c r="T184" s="230">
        <f t="shared" si="53"/>
        <v>-1138025.472611913</v>
      </c>
      <c r="U184" s="230">
        <f t="shared" si="53"/>
        <v>-1115079.8415963119</v>
      </c>
      <c r="V184" s="230">
        <f t="shared" si="53"/>
        <v>-1383714.8313421614</v>
      </c>
      <c r="W184" s="230">
        <f t="shared" si="53"/>
        <v>-1380952.6247061905</v>
      </c>
      <c r="X184" s="230">
        <f t="shared" si="53"/>
        <v>-1223988.9365568736</v>
      </c>
      <c r="Y184" s="230">
        <f t="shared" si="53"/>
        <v>-1274858.4655210359</v>
      </c>
      <c r="Z184" s="230">
        <f t="shared" si="53"/>
        <v>-1315175.9127856207</v>
      </c>
    </row>
    <row r="185" spans="2:26" ht="14.25" customHeight="1" x14ac:dyDescent="0.25">
      <c r="B185" s="229" t="s">
        <v>411</v>
      </c>
      <c r="C185" s="230"/>
      <c r="D185" s="230"/>
      <c r="E185" s="230"/>
      <c r="F185" s="230"/>
      <c r="G185" s="230">
        <f t="shared" ref="G185:Z185" si="54">G106*-1+G19*-1</f>
        <v>14326.134430700389</v>
      </c>
      <c r="H185" s="230">
        <f t="shared" si="54"/>
        <v>13656.221605500987</v>
      </c>
      <c r="I185" s="230">
        <f t="shared" si="54"/>
        <v>18202.050779686462</v>
      </c>
      <c r="J185" s="230">
        <f t="shared" si="54"/>
        <v>19418.248438619579</v>
      </c>
      <c r="K185" s="230">
        <f t="shared" si="54"/>
        <v>11203.861290319441</v>
      </c>
      <c r="L185" s="230">
        <f t="shared" si="54"/>
        <v>11228.346973476495</v>
      </c>
      <c r="M185" s="230">
        <f t="shared" si="54"/>
        <v>10973.435363800161</v>
      </c>
      <c r="N185" s="230">
        <f t="shared" si="54"/>
        <v>17205.719268311892</v>
      </c>
      <c r="O185" s="230">
        <f t="shared" si="54"/>
        <v>11761.666403259132</v>
      </c>
      <c r="P185" s="230">
        <f t="shared" si="54"/>
        <v>14777.269071689836</v>
      </c>
      <c r="Q185" s="230">
        <f t="shared" si="54"/>
        <v>13880.3830186627</v>
      </c>
      <c r="R185" s="230">
        <f t="shared" si="54"/>
        <v>16586.2530750146</v>
      </c>
      <c r="S185" s="230">
        <f t="shared" si="54"/>
        <v>22049.638053179631</v>
      </c>
      <c r="T185" s="230">
        <f t="shared" si="54"/>
        <v>24651.343905899885</v>
      </c>
      <c r="U185" s="230">
        <f t="shared" si="54"/>
        <v>39168.873074677242</v>
      </c>
      <c r="V185" s="230">
        <f t="shared" si="54"/>
        <v>46746.352093355163</v>
      </c>
      <c r="W185" s="230">
        <f t="shared" si="54"/>
        <v>72365.494369167456</v>
      </c>
      <c r="X185" s="230">
        <f t="shared" si="54"/>
        <v>101705.24407686772</v>
      </c>
      <c r="Y185" s="230">
        <f t="shared" si="54"/>
        <v>133900.26557934569</v>
      </c>
      <c r="Z185" s="230">
        <f t="shared" si="54"/>
        <v>196588.31459497564</v>
      </c>
    </row>
    <row r="186" spans="2:26" ht="14.25" customHeight="1" x14ac:dyDescent="0.25">
      <c r="B186" s="229" t="s">
        <v>412</v>
      </c>
      <c r="C186" s="230">
        <f>(0-C124)+(C150-0)</f>
        <v>0</v>
      </c>
      <c r="D186" s="230">
        <f t="shared" ref="D186:Z186" si="55">(C124-D124)+(D150-C150)</f>
        <v>0</v>
      </c>
      <c r="E186" s="230">
        <f t="shared" si="55"/>
        <v>0</v>
      </c>
      <c r="F186" s="230">
        <f t="shared" si="55"/>
        <v>0</v>
      </c>
      <c r="G186" s="230">
        <f t="shared" si="55"/>
        <v>-1020637.7816478597</v>
      </c>
      <c r="H186" s="230">
        <f t="shared" si="55"/>
        <v>129435.4255848141</v>
      </c>
      <c r="I186" s="230">
        <f t="shared" si="55"/>
        <v>-277217.41483694687</v>
      </c>
      <c r="J186" s="230">
        <f t="shared" si="55"/>
        <v>215962.7892008959</v>
      </c>
      <c r="K186" s="230">
        <f t="shared" si="55"/>
        <v>-234462.21503581028</v>
      </c>
      <c r="L186" s="230">
        <f t="shared" si="55"/>
        <v>-104892.84546919243</v>
      </c>
      <c r="M186" s="230">
        <f t="shared" si="55"/>
        <v>-45148.390372795227</v>
      </c>
      <c r="N186" s="230">
        <f t="shared" si="55"/>
        <v>-1727.1195292352932</v>
      </c>
      <c r="O186" s="230">
        <f t="shared" si="55"/>
        <v>153206.35782638064</v>
      </c>
      <c r="P186" s="230">
        <f t="shared" si="55"/>
        <v>-597218.98490145919</v>
      </c>
      <c r="Q186" s="230">
        <f t="shared" si="55"/>
        <v>-705020.61579643562</v>
      </c>
      <c r="R186" s="230">
        <f t="shared" si="55"/>
        <v>-294313.41066080402</v>
      </c>
      <c r="S186" s="230">
        <f t="shared" si="55"/>
        <v>404658.51861932431</v>
      </c>
      <c r="T186" s="230">
        <f t="shared" si="55"/>
        <v>-113054.32514452795</v>
      </c>
      <c r="U186" s="230">
        <f t="shared" si="55"/>
        <v>-56055.312623234466</v>
      </c>
      <c r="V186" s="230">
        <f t="shared" si="55"/>
        <v>-923672.46622827207</v>
      </c>
      <c r="W186" s="230">
        <f t="shared" si="55"/>
        <v>656304.42994524795</v>
      </c>
      <c r="X186" s="230">
        <f t="shared" si="55"/>
        <v>943864.98777418165</v>
      </c>
      <c r="Y186" s="230">
        <f t="shared" si="55"/>
        <v>-332054.43612383679</v>
      </c>
      <c r="Z186" s="230">
        <f t="shared" si="55"/>
        <v>598076.56243601115</v>
      </c>
    </row>
    <row r="187" spans="2:26" ht="14.25" customHeight="1" x14ac:dyDescent="0.25">
      <c r="B187" s="229" t="s">
        <v>413</v>
      </c>
      <c r="C187" s="230">
        <f>0-C131</f>
        <v>0</v>
      </c>
      <c r="D187" s="230">
        <f t="shared" ref="D187:Z187" si="56">C131-D131</f>
        <v>0</v>
      </c>
      <c r="E187" s="230">
        <f t="shared" si="56"/>
        <v>0</v>
      </c>
      <c r="F187" s="230">
        <f t="shared" si="56"/>
        <v>0</v>
      </c>
      <c r="G187" s="230">
        <f t="shared" si="56"/>
        <v>-233.06870045640161</v>
      </c>
      <c r="H187" s="230">
        <f t="shared" si="56"/>
        <v>10.152512430853648</v>
      </c>
      <c r="I187" s="230">
        <f t="shared" si="56"/>
        <v>3.4811354999070829</v>
      </c>
      <c r="J187" s="230">
        <f t="shared" si="56"/>
        <v>69.904711550876868</v>
      </c>
      <c r="K187" s="230">
        <f t="shared" si="56"/>
        <v>17.03296971474407</v>
      </c>
      <c r="L187" s="230">
        <f t="shared" si="56"/>
        <v>16.081869430276114</v>
      </c>
      <c r="M187" s="230">
        <f t="shared" si="56"/>
        <v>11.543529586204656</v>
      </c>
      <c r="N187" s="230">
        <f t="shared" si="56"/>
        <v>1.0908798447649559</v>
      </c>
      <c r="O187" s="230">
        <f t="shared" si="56"/>
        <v>2.426762512636131</v>
      </c>
      <c r="P187" s="230">
        <f t="shared" si="56"/>
        <v>26.207271632094233</v>
      </c>
      <c r="Q187" s="230">
        <f t="shared" si="56"/>
        <v>4.2606355064474855</v>
      </c>
      <c r="R187" s="230">
        <f t="shared" si="56"/>
        <v>-2588.5397830604197</v>
      </c>
      <c r="S187" s="230">
        <f t="shared" si="56"/>
        <v>237.89975732046469</v>
      </c>
      <c r="T187" s="230">
        <f t="shared" si="56"/>
        <v>41.017826826675446</v>
      </c>
      <c r="U187" s="230">
        <f t="shared" si="56"/>
        <v>87.168932602501627</v>
      </c>
      <c r="V187" s="230">
        <f t="shared" si="56"/>
        <v>73.787574406993372</v>
      </c>
      <c r="W187" s="230">
        <f t="shared" si="56"/>
        <v>158.51310568013469</v>
      </c>
      <c r="X187" s="230">
        <f t="shared" si="56"/>
        <v>93.871701511204037</v>
      </c>
      <c r="Y187" s="230">
        <f t="shared" si="56"/>
        <v>83.240457268227601</v>
      </c>
      <c r="Z187" s="230">
        <f t="shared" si="56"/>
        <v>-2661.5982382892043</v>
      </c>
    </row>
    <row r="188" spans="2:26" ht="14.25" customHeight="1" x14ac:dyDescent="0.25">
      <c r="B188" s="229" t="s">
        <v>414</v>
      </c>
      <c r="C188" s="230">
        <f>0-C130</f>
        <v>0</v>
      </c>
      <c r="D188" s="230">
        <f t="shared" ref="D188:Z188" si="57">C130-D130</f>
        <v>0</v>
      </c>
      <c r="E188" s="230">
        <f t="shared" si="57"/>
        <v>0</v>
      </c>
      <c r="F188" s="230">
        <f t="shared" si="57"/>
        <v>0</v>
      </c>
      <c r="G188" s="230">
        <f t="shared" si="57"/>
        <v>-675056.2046601011</v>
      </c>
      <c r="H188" s="230">
        <f t="shared" si="57"/>
        <v>-111183.40729597071</v>
      </c>
      <c r="I188" s="230">
        <f t="shared" si="57"/>
        <v>-116904.62040062842</v>
      </c>
      <c r="J188" s="230">
        <f t="shared" si="57"/>
        <v>60501.266454176046</v>
      </c>
      <c r="K188" s="230">
        <f t="shared" si="57"/>
        <v>-69987.177210177411</v>
      </c>
      <c r="L188" s="230">
        <f t="shared" si="57"/>
        <v>-135704.99936735281</v>
      </c>
      <c r="M188" s="230">
        <f t="shared" si="57"/>
        <v>-30486.053886314388</v>
      </c>
      <c r="N188" s="230">
        <f t="shared" si="57"/>
        <v>-131387.42115148064</v>
      </c>
      <c r="O188" s="230">
        <f t="shared" si="57"/>
        <v>-262768.99559715134</v>
      </c>
      <c r="P188" s="230">
        <f t="shared" si="57"/>
        <v>311221.21474786801</v>
      </c>
      <c r="Q188" s="230">
        <f t="shared" si="57"/>
        <v>-66946.421028928366</v>
      </c>
      <c r="R188" s="230">
        <f t="shared" si="57"/>
        <v>99131.577670670114</v>
      </c>
      <c r="S188" s="230">
        <f t="shared" si="57"/>
        <v>-457118.83892353927</v>
      </c>
      <c r="T188" s="230">
        <f t="shared" si="57"/>
        <v>-305433.22858885862</v>
      </c>
      <c r="U188" s="230">
        <f t="shared" si="57"/>
        <v>-328391.82540962705</v>
      </c>
      <c r="V188" s="230">
        <f t="shared" si="57"/>
        <v>-76759.653127759695</v>
      </c>
      <c r="W188" s="230">
        <f t="shared" si="57"/>
        <v>52815.688126530498</v>
      </c>
      <c r="X188" s="230">
        <f t="shared" si="57"/>
        <v>-826168.83204965014</v>
      </c>
      <c r="Y188" s="230">
        <f t="shared" si="57"/>
        <v>7734.4829296167009</v>
      </c>
      <c r="Z188" s="230">
        <f t="shared" si="57"/>
        <v>-108031.41430694098</v>
      </c>
    </row>
    <row r="189" spans="2:26" ht="14.25" customHeight="1" x14ac:dyDescent="0.25">
      <c r="B189" s="229" t="s">
        <v>415</v>
      </c>
      <c r="C189" s="230">
        <f>0-C134</f>
        <v>0</v>
      </c>
      <c r="D189" s="230">
        <f t="shared" ref="D189:Z189" si="58">C134-D134</f>
        <v>0</v>
      </c>
      <c r="E189" s="230">
        <f t="shared" si="58"/>
        <v>0</v>
      </c>
      <c r="F189" s="230">
        <f t="shared" si="58"/>
        <v>0</v>
      </c>
      <c r="G189" s="230">
        <f t="shared" si="58"/>
        <v>-56222.243668510055</v>
      </c>
      <c r="H189" s="230">
        <f t="shared" si="58"/>
        <v>6261.6697641337087</v>
      </c>
      <c r="I189" s="230">
        <f t="shared" si="58"/>
        <v>-66075.82810731158</v>
      </c>
      <c r="J189" s="230">
        <f t="shared" si="58"/>
        <v>-73084.135689340503</v>
      </c>
      <c r="K189" s="230">
        <f t="shared" si="58"/>
        <v>-182592.79308811683</v>
      </c>
      <c r="L189" s="230">
        <f t="shared" si="58"/>
        <v>-218631.65602958907</v>
      </c>
      <c r="M189" s="230">
        <f t="shared" si="58"/>
        <v>-63143.018131505582</v>
      </c>
      <c r="N189" s="230">
        <f t="shared" si="58"/>
        <v>-143493.97399817407</v>
      </c>
      <c r="O189" s="230">
        <f t="shared" si="58"/>
        <v>-182875.88556480943</v>
      </c>
      <c r="P189" s="230">
        <f t="shared" si="58"/>
        <v>-195091.04558368155</v>
      </c>
      <c r="Q189" s="230">
        <f t="shared" si="58"/>
        <v>-97641.946458347142</v>
      </c>
      <c r="R189" s="230">
        <f t="shared" si="58"/>
        <v>-483224.01813048241</v>
      </c>
      <c r="S189" s="230">
        <f t="shared" si="58"/>
        <v>103844.09350844799</v>
      </c>
      <c r="T189" s="230">
        <f t="shared" si="58"/>
        <v>-20991.757133529987</v>
      </c>
      <c r="U189" s="230">
        <f t="shared" si="58"/>
        <v>-316153.68719747406</v>
      </c>
      <c r="V189" s="230">
        <f t="shared" si="58"/>
        <v>-214153.89068367914</v>
      </c>
      <c r="W189" s="230">
        <f t="shared" si="58"/>
        <v>-279548.70932479808</v>
      </c>
      <c r="X189" s="230">
        <f t="shared" si="58"/>
        <v>-476903.25172642525</v>
      </c>
      <c r="Y189" s="230">
        <f t="shared" si="58"/>
        <v>404731.60237181094</v>
      </c>
      <c r="Z189" s="230">
        <f t="shared" si="58"/>
        <v>-443848.69968313025</v>
      </c>
    </row>
    <row r="190" spans="2:26" ht="14.25" customHeight="1" x14ac:dyDescent="0.25">
      <c r="B190" s="244" t="s">
        <v>416</v>
      </c>
      <c r="C190" s="230">
        <f>0-C141</f>
        <v>0</v>
      </c>
      <c r="D190" s="230">
        <f t="shared" ref="D190:Z190" si="59">C141-D141</f>
        <v>0</v>
      </c>
      <c r="E190" s="230">
        <f t="shared" si="59"/>
        <v>0</v>
      </c>
      <c r="F190" s="230">
        <f t="shared" si="59"/>
        <v>0</v>
      </c>
      <c r="G190" s="230">
        <f t="shared" si="59"/>
        <v>-10487.196733125149</v>
      </c>
      <c r="H190" s="230">
        <f t="shared" si="59"/>
        <v>-129.03264701545595</v>
      </c>
      <c r="I190" s="230">
        <f t="shared" si="59"/>
        <v>-173.42606522481401</v>
      </c>
      <c r="J190" s="230">
        <f t="shared" si="59"/>
        <v>3059.4231201872253</v>
      </c>
      <c r="K190" s="230">
        <f t="shared" si="59"/>
        <v>-798.18401261148119</v>
      </c>
      <c r="L190" s="230">
        <f t="shared" si="59"/>
        <v>1035.1365969533917</v>
      </c>
      <c r="M190" s="230">
        <f t="shared" si="59"/>
        <v>743.01871337165267</v>
      </c>
      <c r="N190" s="230">
        <f t="shared" si="59"/>
        <v>70.21631751773657</v>
      </c>
      <c r="O190" s="230">
        <f t="shared" si="59"/>
        <v>-3514.751592152762</v>
      </c>
      <c r="P190" s="230">
        <f t="shared" si="59"/>
        <v>2636.0767835290735</v>
      </c>
      <c r="Q190" s="230">
        <f t="shared" si="59"/>
        <v>341.07909950515023</v>
      </c>
      <c r="R190" s="230">
        <f t="shared" si="59"/>
        <v>-20348.493545618388</v>
      </c>
      <c r="S190" s="230">
        <f t="shared" si="59"/>
        <v>2465.9292281775379</v>
      </c>
      <c r="T190" s="230">
        <f t="shared" si="59"/>
        <v>-4384.7369687038627</v>
      </c>
      <c r="U190" s="230">
        <f t="shared" si="59"/>
        <v>-360.47395920756389</v>
      </c>
      <c r="V190" s="230">
        <f t="shared" si="59"/>
        <v>-3015.5823113540064</v>
      </c>
      <c r="W190" s="230">
        <f t="shared" si="59"/>
        <v>-1566.4677987792675</v>
      </c>
      <c r="X190" s="230">
        <f t="shared" si="59"/>
        <v>1376.5267270853001</v>
      </c>
      <c r="Y190" s="230">
        <f t="shared" si="59"/>
        <v>1300.8024156919164</v>
      </c>
      <c r="Z190" s="230">
        <f t="shared" si="59"/>
        <v>1003.0479314473596</v>
      </c>
    </row>
    <row r="191" spans="2:26" ht="14.25" customHeight="1" x14ac:dyDescent="0.25">
      <c r="B191" s="244" t="s">
        <v>417</v>
      </c>
      <c r="C191" s="230">
        <f>0-C142</f>
        <v>0</v>
      </c>
      <c r="D191" s="230">
        <f t="shared" ref="D191:Z191" si="60">C142-D142</f>
        <v>0</v>
      </c>
      <c r="E191" s="230">
        <f t="shared" si="60"/>
        <v>0</v>
      </c>
      <c r="F191" s="230">
        <f t="shared" si="60"/>
        <v>0</v>
      </c>
      <c r="G191" s="230">
        <f t="shared" si="60"/>
        <v>0</v>
      </c>
      <c r="H191" s="230">
        <f t="shared" si="60"/>
        <v>0</v>
      </c>
      <c r="I191" s="230">
        <f t="shared" si="60"/>
        <v>0</v>
      </c>
      <c r="J191" s="230">
        <f t="shared" si="60"/>
        <v>0</v>
      </c>
      <c r="K191" s="230">
        <f t="shared" si="60"/>
        <v>0</v>
      </c>
      <c r="L191" s="230">
        <f t="shared" si="60"/>
        <v>0</v>
      </c>
      <c r="M191" s="230">
        <f t="shared" si="60"/>
        <v>0</v>
      </c>
      <c r="N191" s="230">
        <f t="shared" si="60"/>
        <v>-2674.0398859791458</v>
      </c>
      <c r="O191" s="230">
        <f t="shared" si="60"/>
        <v>-12673.511656901799</v>
      </c>
      <c r="P191" s="230">
        <f t="shared" si="60"/>
        <v>-8195.5493332725018</v>
      </c>
      <c r="Q191" s="230">
        <f t="shared" si="60"/>
        <v>21778.330201966688</v>
      </c>
      <c r="R191" s="230">
        <f t="shared" si="60"/>
        <v>-10893.245538186282</v>
      </c>
      <c r="S191" s="230">
        <f t="shared" si="60"/>
        <v>1132.3265817658976</v>
      </c>
      <c r="T191" s="230">
        <f t="shared" si="60"/>
        <v>-13124.41431346396</v>
      </c>
      <c r="U191" s="230">
        <f t="shared" si="60"/>
        <v>-16914.524979366921</v>
      </c>
      <c r="V191" s="230">
        <f t="shared" si="60"/>
        <v>-15031.769994323608</v>
      </c>
      <c r="W191" s="230">
        <f t="shared" si="60"/>
        <v>18509.605728316121</v>
      </c>
      <c r="X191" s="230">
        <f t="shared" si="60"/>
        <v>1228.634487404488</v>
      </c>
      <c r="Y191" s="230">
        <f t="shared" si="60"/>
        <v>1089.4880448589101</v>
      </c>
      <c r="Z191" s="230">
        <f t="shared" si="60"/>
        <v>784.61951433634385</v>
      </c>
    </row>
    <row r="192" spans="2:26" ht="14.25" customHeight="1" x14ac:dyDescent="0.25">
      <c r="B192" s="244" t="s">
        <v>418</v>
      </c>
      <c r="C192" s="230">
        <f>0-C145</f>
        <v>0</v>
      </c>
      <c r="D192" s="230">
        <f t="shared" ref="D192:Z192" si="61">C145-D145</f>
        <v>0</v>
      </c>
      <c r="E192" s="230">
        <f t="shared" si="61"/>
        <v>0</v>
      </c>
      <c r="F192" s="230">
        <f t="shared" si="61"/>
        <v>0</v>
      </c>
      <c r="G192" s="230">
        <f t="shared" si="61"/>
        <v>0</v>
      </c>
      <c r="H192" s="230">
        <f t="shared" si="61"/>
        <v>0</v>
      </c>
      <c r="I192" s="230">
        <f t="shared" si="61"/>
        <v>0</v>
      </c>
      <c r="J192" s="230">
        <f t="shared" si="61"/>
        <v>0</v>
      </c>
      <c r="K192" s="230">
        <f t="shared" si="61"/>
        <v>0</v>
      </c>
      <c r="L192" s="230">
        <f t="shared" si="61"/>
        <v>0</v>
      </c>
      <c r="M192" s="230">
        <f t="shared" si="61"/>
        <v>0</v>
      </c>
      <c r="N192" s="230">
        <f t="shared" si="61"/>
        <v>0</v>
      </c>
      <c r="O192" s="230">
        <f t="shared" si="61"/>
        <v>-1316.2467356105715</v>
      </c>
      <c r="P192" s="230">
        <f t="shared" si="61"/>
        <v>-913.43095606858401</v>
      </c>
      <c r="Q192" s="230">
        <f t="shared" si="61"/>
        <v>-54514.869197475993</v>
      </c>
      <c r="R192" s="230">
        <f t="shared" si="61"/>
        <v>55610.551590267154</v>
      </c>
      <c r="S192" s="230">
        <f t="shared" si="61"/>
        <v>-8185.059753860307</v>
      </c>
      <c r="T192" s="230">
        <f t="shared" si="61"/>
        <v>-904.56217778483187</v>
      </c>
      <c r="U192" s="230">
        <f t="shared" si="61"/>
        <v>-124.99086568276653</v>
      </c>
      <c r="V192" s="230">
        <f t="shared" si="61"/>
        <v>332.96362224554287</v>
      </c>
      <c r="W192" s="230">
        <f t="shared" si="61"/>
        <v>8808.9066805858256</v>
      </c>
      <c r="X192" s="230">
        <f t="shared" si="61"/>
        <v>54.961856350028029</v>
      </c>
      <c r="Y192" s="230">
        <f t="shared" si="61"/>
        <v>48.737265664039569</v>
      </c>
      <c r="Z192" s="230">
        <f t="shared" si="61"/>
        <v>342.67023570555432</v>
      </c>
    </row>
    <row r="193" spans="2:26" ht="14.25" customHeight="1" x14ac:dyDescent="0.25">
      <c r="B193" s="244" t="s">
        <v>419</v>
      </c>
      <c r="C193" s="230">
        <f>C151-0</f>
        <v>0</v>
      </c>
      <c r="D193" s="230">
        <f t="shared" ref="D193:Z193" si="62">D151-C151</f>
        <v>0</v>
      </c>
      <c r="E193" s="230">
        <f t="shared" si="62"/>
        <v>0</v>
      </c>
      <c r="F193" s="230">
        <f t="shared" si="62"/>
        <v>0</v>
      </c>
      <c r="G193" s="230">
        <f t="shared" si="62"/>
        <v>0</v>
      </c>
      <c r="H193" s="230">
        <f t="shared" si="62"/>
        <v>0</v>
      </c>
      <c r="I193" s="230">
        <f t="shared" si="62"/>
        <v>0</v>
      </c>
      <c r="J193" s="230">
        <f t="shared" si="62"/>
        <v>0</v>
      </c>
      <c r="K193" s="230">
        <f t="shared" si="62"/>
        <v>0</v>
      </c>
      <c r="L193" s="230">
        <f t="shared" si="62"/>
        <v>0</v>
      </c>
      <c r="M193" s="230">
        <f t="shared" si="62"/>
        <v>0</v>
      </c>
      <c r="N193" s="230">
        <f t="shared" si="62"/>
        <v>0</v>
      </c>
      <c r="O193" s="230">
        <f t="shared" si="62"/>
        <v>0</v>
      </c>
      <c r="P193" s="230">
        <f t="shared" si="62"/>
        <v>0</v>
      </c>
      <c r="Q193" s="230">
        <f t="shared" si="62"/>
        <v>0</v>
      </c>
      <c r="R193" s="230">
        <f t="shared" si="62"/>
        <v>0</v>
      </c>
      <c r="S193" s="230">
        <f t="shared" si="62"/>
        <v>0</v>
      </c>
      <c r="T193" s="230">
        <f t="shared" si="62"/>
        <v>0</v>
      </c>
      <c r="U193" s="230">
        <f t="shared" si="62"/>
        <v>0</v>
      </c>
      <c r="V193" s="230">
        <f t="shared" si="62"/>
        <v>0</v>
      </c>
      <c r="W193" s="230">
        <f t="shared" si="62"/>
        <v>0</v>
      </c>
      <c r="X193" s="230">
        <f t="shared" si="62"/>
        <v>0</v>
      </c>
      <c r="Y193" s="230">
        <f t="shared" si="62"/>
        <v>0</v>
      </c>
      <c r="Z193" s="230">
        <f t="shared" si="62"/>
        <v>0</v>
      </c>
    </row>
    <row r="194" spans="2:26" ht="14.25" customHeight="1" x14ac:dyDescent="0.25">
      <c r="B194" s="244" t="s">
        <v>420</v>
      </c>
      <c r="C194" s="230">
        <f>C155-0</f>
        <v>0</v>
      </c>
      <c r="D194" s="230">
        <f t="shared" ref="D194:Z194" si="63">D155-C155</f>
        <v>0</v>
      </c>
      <c r="E194" s="230">
        <f t="shared" si="63"/>
        <v>0</v>
      </c>
      <c r="F194" s="230">
        <f t="shared" si="63"/>
        <v>0</v>
      </c>
      <c r="G194" s="230">
        <f t="shared" si="63"/>
        <v>0</v>
      </c>
      <c r="H194" s="230">
        <f t="shared" si="63"/>
        <v>0</v>
      </c>
      <c r="I194" s="230">
        <f t="shared" si="63"/>
        <v>0</v>
      </c>
      <c r="J194" s="230">
        <f t="shared" si="63"/>
        <v>0</v>
      </c>
      <c r="K194" s="230">
        <f t="shared" si="63"/>
        <v>0</v>
      </c>
      <c r="L194" s="230">
        <f t="shared" si="63"/>
        <v>0</v>
      </c>
      <c r="M194" s="230">
        <f t="shared" si="63"/>
        <v>0</v>
      </c>
      <c r="N194" s="230">
        <f t="shared" si="63"/>
        <v>0</v>
      </c>
      <c r="O194" s="230">
        <f t="shared" si="63"/>
        <v>0</v>
      </c>
      <c r="P194" s="230">
        <f t="shared" si="63"/>
        <v>0</v>
      </c>
      <c r="Q194" s="230">
        <f t="shared" si="63"/>
        <v>0</v>
      </c>
      <c r="R194" s="230">
        <f t="shared" si="63"/>
        <v>0</v>
      </c>
      <c r="S194" s="230">
        <f t="shared" si="63"/>
        <v>0</v>
      </c>
      <c r="T194" s="230">
        <f t="shared" si="63"/>
        <v>0</v>
      </c>
      <c r="U194" s="230">
        <f t="shared" si="63"/>
        <v>0</v>
      </c>
      <c r="V194" s="230">
        <f t="shared" si="63"/>
        <v>0</v>
      </c>
      <c r="W194" s="230">
        <f t="shared" si="63"/>
        <v>0</v>
      </c>
      <c r="X194" s="230">
        <f t="shared" si="63"/>
        <v>0</v>
      </c>
      <c r="Y194" s="230">
        <f t="shared" si="63"/>
        <v>0</v>
      </c>
      <c r="Z194" s="230">
        <f t="shared" si="63"/>
        <v>0</v>
      </c>
    </row>
    <row r="195" spans="2:26" ht="14.25" customHeight="1" x14ac:dyDescent="0.25">
      <c r="B195" s="244" t="s">
        <v>421</v>
      </c>
      <c r="C195" s="230">
        <f>C156-0</f>
        <v>0</v>
      </c>
      <c r="D195" s="230">
        <f t="shared" ref="D195:Z195" si="64">D156-C156</f>
        <v>0</v>
      </c>
      <c r="E195" s="230">
        <f t="shared" si="64"/>
        <v>0</v>
      </c>
      <c r="F195" s="230">
        <f t="shared" si="64"/>
        <v>0</v>
      </c>
      <c r="G195" s="230">
        <f t="shared" si="64"/>
        <v>87492.112659140039</v>
      </c>
      <c r="H195" s="230">
        <f t="shared" si="64"/>
        <v>18314.141074260682</v>
      </c>
      <c r="I195" s="230">
        <f t="shared" si="64"/>
        <v>19491.372718263257</v>
      </c>
      <c r="J195" s="230">
        <f t="shared" si="64"/>
        <v>-20879.190697474027</v>
      </c>
      <c r="K195" s="230">
        <f t="shared" si="64"/>
        <v>35043.084272029184</v>
      </c>
      <c r="L195" s="230">
        <f t="shared" si="64"/>
        <v>41715.879337869876</v>
      </c>
      <c r="M195" s="230">
        <f t="shared" si="64"/>
        <v>-22678.948775561235</v>
      </c>
      <c r="N195" s="230">
        <f t="shared" si="64"/>
        <v>-21950.077601304336</v>
      </c>
      <c r="O195" s="230">
        <f t="shared" si="64"/>
        <v>101522.13519411991</v>
      </c>
      <c r="P195" s="230">
        <f t="shared" si="64"/>
        <v>-196101.07312691535</v>
      </c>
      <c r="Q195" s="230">
        <f t="shared" si="64"/>
        <v>176187.28922944938</v>
      </c>
      <c r="R195" s="230">
        <f t="shared" si="64"/>
        <v>1051.8130865952699</v>
      </c>
      <c r="S195" s="230">
        <f t="shared" si="64"/>
        <v>1992.5123895427096</v>
      </c>
      <c r="T195" s="230">
        <f t="shared" si="64"/>
        <v>12391.095546896307</v>
      </c>
      <c r="U195" s="230">
        <f t="shared" si="64"/>
        <v>17004.165490976186</v>
      </c>
      <c r="V195" s="230">
        <f t="shared" si="64"/>
        <v>40425.348017668817</v>
      </c>
      <c r="W195" s="230">
        <f t="shared" si="64"/>
        <v>72039.819965851319</v>
      </c>
      <c r="X195" s="230">
        <f t="shared" si="64"/>
        <v>-3371.7587930831942</v>
      </c>
      <c r="Y195" s="230">
        <f t="shared" si="64"/>
        <v>37361.334472184535</v>
      </c>
      <c r="Z195" s="230">
        <f t="shared" si="64"/>
        <v>-46920.76705717342</v>
      </c>
    </row>
    <row r="196" spans="2:26" ht="14.25" customHeight="1" x14ac:dyDescent="0.25">
      <c r="B196" s="244" t="s">
        <v>422</v>
      </c>
      <c r="C196" s="230">
        <f>C157-0</f>
        <v>0</v>
      </c>
      <c r="D196" s="230">
        <f t="shared" ref="D196:Q196" si="65">D157-C157</f>
        <v>0</v>
      </c>
      <c r="E196" s="230">
        <f t="shared" si="65"/>
        <v>0</v>
      </c>
      <c r="F196" s="230">
        <f t="shared" si="65"/>
        <v>0</v>
      </c>
      <c r="G196" s="230">
        <f t="shared" si="65"/>
        <v>1399931.0486584296</v>
      </c>
      <c r="H196" s="230">
        <f t="shared" si="65"/>
        <v>-175615.32345946669</v>
      </c>
      <c r="I196" s="230">
        <f t="shared" si="65"/>
        <v>213040.23942678911</v>
      </c>
      <c r="J196" s="230">
        <f t="shared" si="65"/>
        <v>-243703.6467049357</v>
      </c>
      <c r="K196" s="230">
        <f t="shared" si="65"/>
        <v>557921.69957769522</v>
      </c>
      <c r="L196" s="230">
        <f t="shared" si="65"/>
        <v>728514.57951979735</v>
      </c>
      <c r="M196" s="230">
        <f t="shared" si="65"/>
        <v>506272.47252187924</v>
      </c>
      <c r="N196" s="230">
        <f t="shared" si="65"/>
        <v>687977.11890968075</v>
      </c>
      <c r="O196" s="230">
        <f t="shared" si="65"/>
        <v>510895.82762966538</v>
      </c>
      <c r="P196" s="230">
        <f t="shared" si="65"/>
        <v>376175.12169062579</v>
      </c>
      <c r="Q196" s="230">
        <f t="shared" si="65"/>
        <v>1079849.8261498343</v>
      </c>
      <c r="R196" s="230">
        <v>1056728.9473610958</v>
      </c>
      <c r="S196" s="230">
        <f t="shared" ref="S196:Z196" si="66">S157-R157</f>
        <v>819088.06901633926</v>
      </c>
      <c r="T196" s="230">
        <f t="shared" si="66"/>
        <v>682419.57049660198</v>
      </c>
      <c r="U196" s="230">
        <f t="shared" si="66"/>
        <v>1079289.3782281894</v>
      </c>
      <c r="V196" s="230">
        <f t="shared" si="66"/>
        <v>922024.82168791629</v>
      </c>
      <c r="W196" s="230">
        <f t="shared" si="66"/>
        <v>549357.260690175</v>
      </c>
      <c r="X196" s="230">
        <f t="shared" si="66"/>
        <v>185253.12994476408</v>
      </c>
      <c r="Y196" s="230">
        <f t="shared" si="66"/>
        <v>-25976.390015952289</v>
      </c>
      <c r="Z196" s="230">
        <f t="shared" si="66"/>
        <v>340995.27430936694</v>
      </c>
    </row>
    <row r="197" spans="2:26" ht="14.25" customHeight="1" x14ac:dyDescent="0.25">
      <c r="B197" s="244" t="s">
        <v>423</v>
      </c>
      <c r="C197" s="230">
        <f>C159-0</f>
        <v>0</v>
      </c>
      <c r="D197" s="230">
        <f t="shared" ref="D197:Z197" si="67">D159-C159</f>
        <v>0</v>
      </c>
      <c r="E197" s="230">
        <f t="shared" si="67"/>
        <v>0</v>
      </c>
      <c r="F197" s="230">
        <f t="shared" si="67"/>
        <v>0</v>
      </c>
      <c r="G197" s="230">
        <f t="shared" si="67"/>
        <v>146354.39586836414</v>
      </c>
      <c r="H197" s="230">
        <f t="shared" si="67"/>
        <v>43774.582213701739</v>
      </c>
      <c r="I197" s="230">
        <f t="shared" si="67"/>
        <v>146016.20980028581</v>
      </c>
      <c r="J197" s="230">
        <f t="shared" si="67"/>
        <v>-170890.54715802107</v>
      </c>
      <c r="K197" s="230">
        <f t="shared" si="67"/>
        <v>77744.329628944746</v>
      </c>
      <c r="L197" s="230">
        <f t="shared" si="67"/>
        <v>73205.376038229791</v>
      </c>
      <c r="M197" s="230">
        <f t="shared" si="67"/>
        <v>-27837.524441419228</v>
      </c>
      <c r="N197" s="230">
        <f t="shared" si="67"/>
        <v>2750.4357685302384</v>
      </c>
      <c r="O197" s="230">
        <f t="shared" si="67"/>
        <v>-79245.145005778177</v>
      </c>
      <c r="P197" s="230">
        <f t="shared" si="67"/>
        <v>267763.79041265871</v>
      </c>
      <c r="Q197" s="230">
        <f t="shared" si="67"/>
        <v>-65975.183934403991</v>
      </c>
      <c r="R197" s="230">
        <f t="shared" si="67"/>
        <v>212349.63068464427</v>
      </c>
      <c r="S197" s="230">
        <f t="shared" si="67"/>
        <v>173741.61849721195</v>
      </c>
      <c r="T197" s="230">
        <f t="shared" si="67"/>
        <v>133184.49067734403</v>
      </c>
      <c r="U197" s="230">
        <f t="shared" si="67"/>
        <v>-390627.81761292135</v>
      </c>
      <c r="V197" s="230">
        <f t="shared" si="67"/>
        <v>183382.66319879261</v>
      </c>
      <c r="W197" s="230">
        <f t="shared" si="67"/>
        <v>52307.624088141252</v>
      </c>
      <c r="X197" s="230">
        <f t="shared" si="67"/>
        <v>-18603.856815210776</v>
      </c>
      <c r="Y197" s="230">
        <f t="shared" si="67"/>
        <v>51596.57340966491</v>
      </c>
      <c r="Z197" s="230">
        <f t="shared" si="67"/>
        <v>116273.11622908118</v>
      </c>
    </row>
    <row r="198" spans="2:26" ht="14.25" customHeight="1" x14ac:dyDescent="0.25">
      <c r="B198" s="253" t="s">
        <v>409</v>
      </c>
      <c r="C198" s="248" t="e">
        <f t="shared" ref="C198:T198" si="68">SUM(C184:C197)</f>
        <v>#REF!</v>
      </c>
      <c r="D198" s="248" t="e">
        <f t="shared" si="68"/>
        <v>#REF!</v>
      </c>
      <c r="E198" s="248" t="e">
        <f t="shared" si="68"/>
        <v>#REF!</v>
      </c>
      <c r="F198" s="248" t="e">
        <f t="shared" si="68"/>
        <v>#REF!</v>
      </c>
      <c r="G198" s="248">
        <f t="shared" si="68"/>
        <v>-200208.34073632478</v>
      </c>
      <c r="H198" s="248">
        <f t="shared" si="68"/>
        <v>-33044.497247136271</v>
      </c>
      <c r="I198" s="248">
        <f t="shared" si="68"/>
        <v>-295983.6582478722</v>
      </c>
      <c r="J198" s="248">
        <f t="shared" si="68"/>
        <v>-36231.718821455433</v>
      </c>
      <c r="K198" s="248">
        <f t="shared" si="68"/>
        <v>-40627.945488722879</v>
      </c>
      <c r="L198" s="248">
        <f t="shared" si="68"/>
        <v>31553.124445437454</v>
      </c>
      <c r="M198" s="248">
        <f t="shared" si="68"/>
        <v>7416.6198576379684</v>
      </c>
      <c r="N198" s="248">
        <f t="shared" si="68"/>
        <v>-36040.848959860858</v>
      </c>
      <c r="O198" s="248">
        <f t="shared" si="68"/>
        <v>-511233.3844545898</v>
      </c>
      <c r="P198" s="248">
        <f t="shared" si="68"/>
        <v>-705392.42255446815</v>
      </c>
      <c r="Q198" s="248">
        <f t="shared" si="68"/>
        <v>-329501.45131911099</v>
      </c>
      <c r="R198" s="248">
        <f t="shared" si="68"/>
        <v>-312037.58288596914</v>
      </c>
      <c r="S198" s="248">
        <f t="shared" si="68"/>
        <v>-160422.35862992518</v>
      </c>
      <c r="T198" s="248">
        <f t="shared" si="68"/>
        <v>-743230.97848521301</v>
      </c>
      <c r="U198" s="248">
        <f t="shared" ref="U198:Z198" si="69">SUM(U184:U197)</f>
        <v>-1088158.8885173807</v>
      </c>
      <c r="V198" s="248">
        <f t="shared" si="69"/>
        <v>-1423362.2574931642</v>
      </c>
      <c r="W198" s="248">
        <f t="shared" si="69"/>
        <v>-179400.45913007238</v>
      </c>
      <c r="X198" s="248">
        <f t="shared" si="69"/>
        <v>-1315459.2793730786</v>
      </c>
      <c r="Y198" s="248">
        <f t="shared" si="69"/>
        <v>-995042.76471471903</v>
      </c>
      <c r="Z198" s="248">
        <f t="shared" si="69"/>
        <v>-662574.78682023019</v>
      </c>
    </row>
    <row r="199" spans="2:26" ht="6" customHeight="1" x14ac:dyDescent="0.25">
      <c r="B199" s="229"/>
      <c r="C199" s="230"/>
      <c r="D199" s="230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spans="2:26" ht="6" customHeight="1" x14ac:dyDescent="0.25">
      <c r="B200" s="229"/>
      <c r="C200" s="230"/>
      <c r="D200" s="230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spans="2:26" ht="14.25" customHeight="1" x14ac:dyDescent="0.25">
      <c r="B201" s="252" t="s">
        <v>424</v>
      </c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 spans="2:26" ht="14.25" customHeight="1" x14ac:dyDescent="0.25">
      <c r="B202" s="229" t="s">
        <v>425</v>
      </c>
      <c r="C202" s="230">
        <f>(SUM(C143,C144)-C106)*-1</f>
        <v>0</v>
      </c>
      <c r="D202" s="230">
        <f>(SUM(D143,D144)-SUM(C143,C144)-D106)*-1</f>
        <v>0</v>
      </c>
      <c r="E202" s="230">
        <f>(SUM(E143,E144)-SUM(D143,D144)-E106)*-1</f>
        <v>0</v>
      </c>
      <c r="F202" s="230">
        <f>(SUM(F143,F144)-SUM(E143,E144)-F106)*-1</f>
        <v>0</v>
      </c>
      <c r="G202" s="230">
        <f t="shared" ref="G202:Z202" si="70">(SUM(G143,G144)-SUM(F143,F144)-G106-G19)*-1</f>
        <v>-1404763.3135547675</v>
      </c>
      <c r="H202" s="230">
        <f t="shared" si="70"/>
        <v>-7479.2529602810628</v>
      </c>
      <c r="I202" s="230">
        <f t="shared" si="70"/>
        <v>-35069.223490926357</v>
      </c>
      <c r="J202" s="230">
        <f t="shared" si="70"/>
        <v>-38917.732555062081</v>
      </c>
      <c r="K202" s="230">
        <f t="shared" si="70"/>
        <v>-40710.060385151854</v>
      </c>
      <c r="L202" s="230">
        <f t="shared" si="70"/>
        <v>-18889.046887657634</v>
      </c>
      <c r="M202" s="230">
        <f t="shared" si="70"/>
        <v>-8756.7784476544603</v>
      </c>
      <c r="N202" s="230">
        <f t="shared" si="70"/>
        <v>-29120.747725116002</v>
      </c>
      <c r="O202" s="230">
        <f t="shared" si="70"/>
        <v>-34948.943333546849</v>
      </c>
      <c r="P202" s="230">
        <f t="shared" si="70"/>
        <v>-6645.8184073246375</v>
      </c>
      <c r="Q202" s="230">
        <f t="shared" si="70"/>
        <v>-16670.115159613328</v>
      </c>
      <c r="R202" s="230">
        <f t="shared" si="70"/>
        <v>-2374860.9096049564</v>
      </c>
      <c r="S202" s="230">
        <f t="shared" si="70"/>
        <v>167462.676679961</v>
      </c>
      <c r="T202" s="230">
        <f t="shared" si="70"/>
        <v>-1098266.8378167597</v>
      </c>
      <c r="U202" s="230">
        <f t="shared" si="70"/>
        <v>294265.73978666362</v>
      </c>
      <c r="V202" s="230">
        <f t="shared" si="70"/>
        <v>-301592.64460279082</v>
      </c>
      <c r="W202" s="230">
        <f t="shared" si="70"/>
        <v>-584618.52306626609</v>
      </c>
      <c r="X202" s="230">
        <f t="shared" si="70"/>
        <v>-176621.68739731994</v>
      </c>
      <c r="Y202" s="230">
        <f t="shared" si="70"/>
        <v>-223825.95496727905</v>
      </c>
      <c r="Z202" s="230">
        <f t="shared" si="70"/>
        <v>-555698.67554533575</v>
      </c>
    </row>
    <row r="203" spans="2:26" ht="14.25" customHeight="1" x14ac:dyDescent="0.25">
      <c r="B203" s="244" t="s">
        <v>426</v>
      </c>
      <c r="C203" s="230">
        <f>C165-0</f>
        <v>0</v>
      </c>
      <c r="D203" s="230">
        <f t="shared" ref="D203:Z203" si="71">D165-C165</f>
        <v>0</v>
      </c>
      <c r="E203" s="230">
        <f t="shared" si="71"/>
        <v>0</v>
      </c>
      <c r="F203" s="230">
        <f t="shared" si="71"/>
        <v>0</v>
      </c>
      <c r="G203" s="230">
        <f t="shared" si="71"/>
        <v>180008.07337194055</v>
      </c>
      <c r="H203" s="230">
        <f t="shared" si="71"/>
        <v>0</v>
      </c>
      <c r="I203" s="230">
        <f t="shared" si="71"/>
        <v>0</v>
      </c>
      <c r="J203" s="230">
        <f t="shared" si="71"/>
        <v>13603.775765748404</v>
      </c>
      <c r="K203" s="230">
        <f t="shared" si="71"/>
        <v>0</v>
      </c>
      <c r="L203" s="230">
        <f t="shared" si="71"/>
        <v>2766.9776598476456</v>
      </c>
      <c r="M203" s="230">
        <f t="shared" si="71"/>
        <v>7398.3664824325824</v>
      </c>
      <c r="N203" s="230">
        <f t="shared" si="71"/>
        <v>23282.330479241442</v>
      </c>
      <c r="O203" s="230">
        <f t="shared" si="71"/>
        <v>0</v>
      </c>
      <c r="P203" s="230">
        <f t="shared" si="71"/>
        <v>0</v>
      </c>
      <c r="Q203" s="230">
        <f t="shared" si="71"/>
        <v>0</v>
      </c>
      <c r="R203" s="230">
        <f t="shared" si="71"/>
        <v>-17398.356651801354</v>
      </c>
      <c r="S203" s="230">
        <f t="shared" si="71"/>
        <v>0</v>
      </c>
      <c r="T203" s="230">
        <f t="shared" si="71"/>
        <v>4787</v>
      </c>
      <c r="U203" s="230">
        <f t="shared" si="71"/>
        <v>1438.6142403702834</v>
      </c>
      <c r="V203" s="230">
        <f t="shared" si="71"/>
        <v>0</v>
      </c>
      <c r="W203" s="230">
        <f t="shared" si="71"/>
        <v>671.23428795387736</v>
      </c>
      <c r="X203" s="230">
        <f t="shared" si="71"/>
        <v>0</v>
      </c>
      <c r="Y203" s="230">
        <f t="shared" si="71"/>
        <v>0</v>
      </c>
      <c r="Z203" s="230">
        <f t="shared" si="71"/>
        <v>0</v>
      </c>
    </row>
    <row r="204" spans="2:26" ht="14.25" customHeight="1" x14ac:dyDescent="0.25">
      <c r="B204" s="244" t="s">
        <v>427</v>
      </c>
      <c r="C204" s="230">
        <f>C166-0</f>
        <v>0</v>
      </c>
      <c r="D204" s="230">
        <f t="shared" ref="D204:Z204" si="72">D166-C166</f>
        <v>0</v>
      </c>
      <c r="E204" s="230">
        <f t="shared" si="72"/>
        <v>0</v>
      </c>
      <c r="F204" s="230">
        <f t="shared" si="72"/>
        <v>0</v>
      </c>
      <c r="G204" s="230">
        <f t="shared" si="72"/>
        <v>958026.25109265733</v>
      </c>
      <c r="H204" s="230">
        <f t="shared" si="72"/>
        <v>0</v>
      </c>
      <c r="I204" s="230">
        <f t="shared" si="72"/>
        <v>2011255.5414254982</v>
      </c>
      <c r="J204" s="230">
        <f t="shared" si="72"/>
        <v>0</v>
      </c>
      <c r="K204" s="230">
        <f t="shared" si="72"/>
        <v>0</v>
      </c>
      <c r="L204" s="230">
        <f t="shared" si="72"/>
        <v>0</v>
      </c>
      <c r="M204" s="230">
        <f t="shared" si="72"/>
        <v>0</v>
      </c>
      <c r="N204" s="230">
        <f t="shared" si="72"/>
        <v>0</v>
      </c>
      <c r="O204" s="230">
        <f t="shared" si="72"/>
        <v>0</v>
      </c>
      <c r="P204" s="230">
        <f t="shared" si="72"/>
        <v>0</v>
      </c>
      <c r="Q204" s="230">
        <f t="shared" si="72"/>
        <v>0</v>
      </c>
      <c r="R204" s="230">
        <f t="shared" si="72"/>
        <v>3932529.1839726772</v>
      </c>
      <c r="S204" s="230">
        <f t="shared" si="72"/>
        <v>0</v>
      </c>
      <c r="T204" s="230">
        <f t="shared" si="72"/>
        <v>828247</v>
      </c>
      <c r="U204" s="230">
        <f t="shared" si="72"/>
        <v>248917.8728954792</v>
      </c>
      <c r="V204" s="230">
        <f t="shared" si="72"/>
        <v>0</v>
      </c>
      <c r="W204" s="230">
        <f t="shared" si="72"/>
        <v>116141.08367626742</v>
      </c>
      <c r="X204" s="230">
        <f t="shared" si="72"/>
        <v>0</v>
      </c>
      <c r="Y204" s="230">
        <f t="shared" si="72"/>
        <v>0</v>
      </c>
      <c r="Z204" s="230">
        <f t="shared" si="72"/>
        <v>0</v>
      </c>
    </row>
    <row r="205" spans="2:26" ht="14.25" customHeight="1" x14ac:dyDescent="0.25">
      <c r="B205" s="244" t="s">
        <v>428</v>
      </c>
      <c r="C205" s="230">
        <f>C167-0</f>
        <v>0</v>
      </c>
      <c r="D205" s="230">
        <f t="shared" ref="D205:Z205" si="73">D167-C167</f>
        <v>0</v>
      </c>
      <c r="E205" s="230">
        <f t="shared" si="73"/>
        <v>0</v>
      </c>
      <c r="F205" s="230">
        <f t="shared" si="73"/>
        <v>0</v>
      </c>
      <c r="G205" s="230">
        <f t="shared" si="73"/>
        <v>28448.972902097903</v>
      </c>
      <c r="H205" s="230">
        <f t="shared" si="73"/>
        <v>56684.510407572496</v>
      </c>
      <c r="I205" s="230">
        <f t="shared" si="73"/>
        <v>0</v>
      </c>
      <c r="J205" s="230">
        <f t="shared" si="73"/>
        <v>0</v>
      </c>
      <c r="K205" s="230">
        <f t="shared" si="73"/>
        <v>0</v>
      </c>
      <c r="L205" s="230">
        <f t="shared" si="73"/>
        <v>0</v>
      </c>
      <c r="M205" s="230">
        <f t="shared" si="73"/>
        <v>0</v>
      </c>
      <c r="N205" s="230">
        <f t="shared" si="73"/>
        <v>0</v>
      </c>
      <c r="O205" s="230">
        <f t="shared" si="73"/>
        <v>0</v>
      </c>
      <c r="P205" s="230">
        <f t="shared" si="73"/>
        <v>0</v>
      </c>
      <c r="Q205" s="230">
        <f t="shared" si="73"/>
        <v>35023.014617994602</v>
      </c>
      <c r="R205" s="230">
        <f t="shared" si="73"/>
        <v>10647.944198956917</v>
      </c>
      <c r="S205" s="230">
        <f t="shared" si="73"/>
        <v>49212.598931237284</v>
      </c>
      <c r="T205" s="230">
        <f t="shared" si="73"/>
        <v>1174</v>
      </c>
      <c r="U205" s="230">
        <f t="shared" si="73"/>
        <v>43464.93116545846</v>
      </c>
      <c r="V205" s="230">
        <f t="shared" si="73"/>
        <v>15390.819429184688</v>
      </c>
      <c r="W205" s="230">
        <f t="shared" si="73"/>
        <v>164.6720416561584</v>
      </c>
      <c r="X205" s="230">
        <f t="shared" si="73"/>
        <v>0</v>
      </c>
      <c r="Y205" s="230">
        <f t="shared" si="73"/>
        <v>107455.78946848601</v>
      </c>
      <c r="Z205" s="230">
        <f t="shared" si="73"/>
        <v>171610.49383819796</v>
      </c>
    </row>
    <row r="206" spans="2:26" ht="14.25" customHeight="1" x14ac:dyDescent="0.25">
      <c r="B206" s="244" t="s">
        <v>429</v>
      </c>
      <c r="C206" s="230">
        <f>C168-0</f>
        <v>0</v>
      </c>
      <c r="D206" s="230">
        <f t="shared" ref="D206:Z206" si="74">D168-C168</f>
        <v>0</v>
      </c>
      <c r="E206" s="230">
        <f t="shared" si="74"/>
        <v>0</v>
      </c>
      <c r="F206" s="230">
        <f t="shared" si="74"/>
        <v>0</v>
      </c>
      <c r="G206" s="230">
        <f t="shared" si="74"/>
        <v>0</v>
      </c>
      <c r="H206" s="230">
        <f t="shared" si="74"/>
        <v>0</v>
      </c>
      <c r="I206" s="230">
        <f t="shared" si="74"/>
        <v>0</v>
      </c>
      <c r="J206" s="230">
        <f t="shared" si="74"/>
        <v>0</v>
      </c>
      <c r="K206" s="230">
        <f t="shared" si="74"/>
        <v>0</v>
      </c>
      <c r="L206" s="230">
        <f t="shared" si="74"/>
        <v>0</v>
      </c>
      <c r="M206" s="230">
        <f t="shared" si="74"/>
        <v>0</v>
      </c>
      <c r="N206" s="230">
        <f t="shared" si="74"/>
        <v>0</v>
      </c>
      <c r="O206" s="230">
        <f t="shared" si="74"/>
        <v>0</v>
      </c>
      <c r="P206" s="230">
        <f t="shared" si="74"/>
        <v>0</v>
      </c>
      <c r="Q206" s="230">
        <f t="shared" si="74"/>
        <v>0</v>
      </c>
      <c r="R206" s="230">
        <f t="shared" si="74"/>
        <v>1162246.0613729833</v>
      </c>
      <c r="S206" s="230">
        <f t="shared" si="74"/>
        <v>0</v>
      </c>
      <c r="T206" s="230">
        <f t="shared" si="74"/>
        <v>224898</v>
      </c>
      <c r="U206" s="230">
        <f t="shared" si="74"/>
        <v>5558.9757556843106</v>
      </c>
      <c r="V206" s="230">
        <f t="shared" si="74"/>
        <v>0</v>
      </c>
      <c r="W206" s="230">
        <f t="shared" si="74"/>
        <v>2468.5722684133798</v>
      </c>
      <c r="X206" s="230">
        <f t="shared" si="74"/>
        <v>0</v>
      </c>
      <c r="Y206" s="230">
        <f t="shared" si="74"/>
        <v>0</v>
      </c>
      <c r="Z206" s="230">
        <f t="shared" si="74"/>
        <v>0</v>
      </c>
    </row>
    <row r="207" spans="2:26" ht="14.25" customHeight="1" x14ac:dyDescent="0.25">
      <c r="B207" s="244" t="s">
        <v>430</v>
      </c>
      <c r="C207" s="230">
        <f>C154-0</f>
        <v>0</v>
      </c>
      <c r="D207" s="230">
        <f t="shared" ref="D207:Z207" si="75">D154-C154</f>
        <v>0</v>
      </c>
      <c r="E207" s="230">
        <f t="shared" si="75"/>
        <v>0</v>
      </c>
      <c r="F207" s="230">
        <f t="shared" si="75"/>
        <v>0</v>
      </c>
      <c r="G207" s="230">
        <f t="shared" si="75"/>
        <v>0</v>
      </c>
      <c r="H207" s="230">
        <f t="shared" si="75"/>
        <v>0</v>
      </c>
      <c r="I207" s="230">
        <f t="shared" si="75"/>
        <v>0</v>
      </c>
      <c r="J207" s="230">
        <f t="shared" si="75"/>
        <v>0</v>
      </c>
      <c r="K207" s="230">
        <f t="shared" si="75"/>
        <v>0</v>
      </c>
      <c r="L207" s="230">
        <f t="shared" si="75"/>
        <v>100</v>
      </c>
      <c r="M207" s="230">
        <f t="shared" si="75"/>
        <v>21000</v>
      </c>
      <c r="N207" s="230">
        <f t="shared" si="75"/>
        <v>-21100</v>
      </c>
      <c r="O207" s="230">
        <f t="shared" si="75"/>
        <v>0</v>
      </c>
      <c r="P207" s="230">
        <f t="shared" si="75"/>
        <v>0</v>
      </c>
      <c r="Q207" s="230">
        <f t="shared" si="75"/>
        <v>0</v>
      </c>
      <c r="R207" s="230">
        <f t="shared" si="75"/>
        <v>0</v>
      </c>
      <c r="S207" s="230">
        <f t="shared" si="75"/>
        <v>1500000</v>
      </c>
      <c r="T207" s="230">
        <f t="shared" si="75"/>
        <v>0</v>
      </c>
      <c r="U207" s="230">
        <f t="shared" si="75"/>
        <v>-1500000</v>
      </c>
      <c r="V207" s="230">
        <f t="shared" si="75"/>
        <v>0</v>
      </c>
      <c r="W207" s="230">
        <f t="shared" si="75"/>
        <v>0</v>
      </c>
      <c r="X207" s="230">
        <f t="shared" si="75"/>
        <v>0</v>
      </c>
      <c r="Y207" s="230">
        <f t="shared" si="75"/>
        <v>0</v>
      </c>
      <c r="Z207" s="230">
        <f t="shared" si="75"/>
        <v>0</v>
      </c>
    </row>
    <row r="208" spans="2:26" ht="14.25" customHeight="1" x14ac:dyDescent="0.25">
      <c r="B208" s="244" t="s">
        <v>431</v>
      </c>
      <c r="C208" s="230">
        <f>C169-0</f>
        <v>0</v>
      </c>
      <c r="D208" s="230">
        <f t="shared" ref="D208:Q208" si="76">D169-C169</f>
        <v>0</v>
      </c>
      <c r="E208" s="230">
        <f t="shared" si="76"/>
        <v>0</v>
      </c>
      <c r="F208" s="230">
        <f t="shared" si="76"/>
        <v>0</v>
      </c>
      <c r="G208" s="230">
        <f t="shared" si="76"/>
        <v>-63653.388969858177</v>
      </c>
      <c r="H208" s="230">
        <f t="shared" si="76"/>
        <v>-8634.6449848255143</v>
      </c>
      <c r="I208" s="230">
        <f t="shared" si="76"/>
        <v>-105875.65265437774</v>
      </c>
      <c r="J208" s="230">
        <f t="shared" si="76"/>
        <v>-674608.62853215821</v>
      </c>
      <c r="K208" s="230">
        <f t="shared" si="76"/>
        <v>-173776.8430978572</v>
      </c>
      <c r="L208" s="230">
        <f t="shared" si="76"/>
        <v>-166404.60459861066</v>
      </c>
      <c r="M208" s="230">
        <f t="shared" si="76"/>
        <v>-125744.530584828</v>
      </c>
      <c r="N208" s="230">
        <f t="shared" si="76"/>
        <v>-12821.627611100674</v>
      </c>
      <c r="O208" s="230">
        <f t="shared" si="76"/>
        <v>-6558.9123225016519</v>
      </c>
      <c r="P208" s="230">
        <f t="shared" si="76"/>
        <v>-111182.0087601319</v>
      </c>
      <c r="Q208" s="230">
        <f t="shared" si="76"/>
        <v>-24450.980648811907</v>
      </c>
      <c r="R208" s="230">
        <v>208772.07111287862</v>
      </c>
      <c r="S208" s="230">
        <f t="shared" ref="S208:Z208" si="77">S169-R169</f>
        <v>-502345.86452038866</v>
      </c>
      <c r="T208" s="230">
        <f t="shared" si="77"/>
        <v>-256758.94677695632</v>
      </c>
      <c r="U208" s="230">
        <f t="shared" si="77"/>
        <v>-1105143.216230982</v>
      </c>
      <c r="V208" s="230">
        <f t="shared" si="77"/>
        <v>-592.9223646260798</v>
      </c>
      <c r="W208" s="230">
        <f t="shared" si="77"/>
        <v>-399548.98487577494</v>
      </c>
      <c r="X208" s="230">
        <f t="shared" si="77"/>
        <v>-216321.36060198396</v>
      </c>
      <c r="Y208" s="230">
        <f t="shared" si="77"/>
        <v>-956581.58021940012</v>
      </c>
      <c r="Z208" s="230">
        <f t="shared" si="77"/>
        <v>-612631.55003022216</v>
      </c>
    </row>
    <row r="209" spans="2:26" ht="14.25" customHeight="1" x14ac:dyDescent="0.25">
      <c r="B209" s="244" t="s">
        <v>432</v>
      </c>
      <c r="C209" s="230">
        <f>C170-0</f>
        <v>0</v>
      </c>
      <c r="D209" s="230">
        <f>D170-C170</f>
        <v>0</v>
      </c>
      <c r="E209" s="230">
        <f>E170-D170</f>
        <v>0</v>
      </c>
      <c r="F209" s="230">
        <f>F170-E170</f>
        <v>0</v>
      </c>
      <c r="G209" s="230">
        <f>G170-F170-F173</f>
        <v>162255.2174388112</v>
      </c>
      <c r="H209" s="230">
        <f>H170-G170</f>
        <v>0</v>
      </c>
      <c r="I209" s="230">
        <f>I170-H170</f>
        <v>0</v>
      </c>
      <c r="J209" s="230">
        <f>J170-I170</f>
        <v>0</v>
      </c>
      <c r="K209" s="230">
        <f>K170-J170-J173</f>
        <v>0</v>
      </c>
      <c r="L209" s="230">
        <f>L170-K170</f>
        <v>0</v>
      </c>
      <c r="M209" s="230">
        <f>M170-L170</f>
        <v>0</v>
      </c>
      <c r="N209" s="230">
        <f>N170-M170</f>
        <v>0</v>
      </c>
      <c r="O209" s="230">
        <f>O170-N170-N173</f>
        <v>0</v>
      </c>
      <c r="P209" s="230">
        <f>P170-O170</f>
        <v>-36042.08976681903</v>
      </c>
      <c r="Q209" s="230">
        <f>Q170-P170</f>
        <v>-27544.438089576084</v>
      </c>
      <c r="R209" s="230">
        <f>R170-Q170</f>
        <v>-2889382.7766495589</v>
      </c>
      <c r="S209" s="230">
        <f>S170-R170-R173</f>
        <v>-14008.419503915589</v>
      </c>
      <c r="T209" s="230">
        <f>T170-S170</f>
        <v>234150</v>
      </c>
      <c r="U209" s="230">
        <f>U170-T170</f>
        <v>-9466503.1255173627</v>
      </c>
      <c r="V209" s="230">
        <f>V170-U170</f>
        <v>0</v>
      </c>
      <c r="W209" s="230">
        <f>W170-V170-V173</f>
        <v>-15223.479999998584</v>
      </c>
      <c r="X209" s="230">
        <f>X170-W170</f>
        <v>0</v>
      </c>
      <c r="Y209" s="230">
        <f>Y170-X170</f>
        <v>0</v>
      </c>
      <c r="Z209" s="230">
        <f>Z170-Y170</f>
        <v>0</v>
      </c>
    </row>
    <row r="210" spans="2:26" ht="14.25" customHeight="1" x14ac:dyDescent="0.25">
      <c r="B210" s="253" t="s">
        <v>424</v>
      </c>
      <c r="C210" s="248">
        <f t="shared" ref="C210:U210" si="78">SUM(C202:C209)</f>
        <v>0</v>
      </c>
      <c r="D210" s="248">
        <f t="shared" si="78"/>
        <v>0</v>
      </c>
      <c r="E210" s="248">
        <f t="shared" si="78"/>
        <v>0</v>
      </c>
      <c r="F210" s="248">
        <f t="shared" si="78"/>
        <v>0</v>
      </c>
      <c r="G210" s="248">
        <f t="shared" si="78"/>
        <v>-139678.18771911872</v>
      </c>
      <c r="H210" s="248">
        <f t="shared" si="78"/>
        <v>40570.612462465921</v>
      </c>
      <c r="I210" s="248">
        <f t="shared" si="78"/>
        <v>1870310.665280194</v>
      </c>
      <c r="J210" s="248">
        <f t="shared" si="78"/>
        <v>-699922.58532147191</v>
      </c>
      <c r="K210" s="248">
        <f t="shared" si="78"/>
        <v>-214486.90348300905</v>
      </c>
      <c r="L210" s="248">
        <f t="shared" si="78"/>
        <v>-182426.67382642065</v>
      </c>
      <c r="M210" s="248">
        <f t="shared" si="78"/>
        <v>-106102.94255004988</v>
      </c>
      <c r="N210" s="248">
        <f t="shared" si="78"/>
        <v>-39760.044856975233</v>
      </c>
      <c r="O210" s="248">
        <f t="shared" si="78"/>
        <v>-41507.855656048501</v>
      </c>
      <c r="P210" s="248">
        <f t="shared" si="78"/>
        <v>-153869.91693427556</v>
      </c>
      <c r="Q210" s="248">
        <f t="shared" si="78"/>
        <v>-33642.519280006716</v>
      </c>
      <c r="R210" s="248">
        <f t="shared" si="78"/>
        <v>32553.217751179822</v>
      </c>
      <c r="S210" s="248">
        <f t="shared" si="78"/>
        <v>1200320.991586894</v>
      </c>
      <c r="T210" s="248">
        <f t="shared" si="78"/>
        <v>-61769.784593716031</v>
      </c>
      <c r="U210" s="248">
        <f t="shared" si="78"/>
        <v>-11478000.207904689</v>
      </c>
      <c r="V210" s="248">
        <f t="shared" ref="V210:Z210" si="79">SUM(V202:V209)</f>
        <v>-286794.74753823224</v>
      </c>
      <c r="W210" s="248">
        <f t="shared" si="79"/>
        <v>-879945.42566774879</v>
      </c>
      <c r="X210" s="248">
        <f t="shared" si="79"/>
        <v>-392943.0479993039</v>
      </c>
      <c r="Y210" s="248">
        <f t="shared" si="79"/>
        <v>-1072951.7457181932</v>
      </c>
      <c r="Z210" s="248">
        <f t="shared" si="79"/>
        <v>-996719.73173735989</v>
      </c>
    </row>
    <row r="211" spans="2:26" ht="6" customHeight="1" x14ac:dyDescent="0.25">
      <c r="B211" s="229"/>
      <c r="C211" s="230"/>
      <c r="D211" s="230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spans="2:26" ht="6" customHeight="1" x14ac:dyDescent="0.25">
      <c r="B212" s="229"/>
      <c r="C212" s="230"/>
      <c r="D212" s="230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spans="2:26" ht="14.25" customHeight="1" x14ac:dyDescent="0.25">
      <c r="B213" s="252" t="s">
        <v>433</v>
      </c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 spans="2:26" ht="14.25" customHeight="1" x14ac:dyDescent="0.25">
      <c r="B214" s="244" t="s">
        <v>434</v>
      </c>
      <c r="C214" s="230"/>
      <c r="D214" s="230"/>
      <c r="E214" s="230"/>
      <c r="F214" s="230"/>
      <c r="G214" s="230">
        <f t="shared" ref="G214:Z214" si="80">G158-F158</f>
        <v>0</v>
      </c>
      <c r="H214" s="230">
        <f t="shared" si="80"/>
        <v>0</v>
      </c>
      <c r="I214" s="230">
        <f t="shared" si="80"/>
        <v>0</v>
      </c>
      <c r="J214" s="230">
        <f t="shared" si="80"/>
        <v>0</v>
      </c>
      <c r="K214" s="230">
        <f t="shared" si="80"/>
        <v>0</v>
      </c>
      <c r="L214" s="230">
        <f t="shared" si="80"/>
        <v>0</v>
      </c>
      <c r="M214" s="230">
        <f t="shared" si="80"/>
        <v>0</v>
      </c>
      <c r="N214" s="230">
        <f t="shared" si="80"/>
        <v>0</v>
      </c>
      <c r="O214" s="230">
        <f t="shared" si="80"/>
        <v>0</v>
      </c>
      <c r="P214" s="230">
        <f t="shared" si="80"/>
        <v>0</v>
      </c>
      <c r="Q214" s="230">
        <f t="shared" si="80"/>
        <v>0</v>
      </c>
      <c r="R214" s="230">
        <f t="shared" si="80"/>
        <v>0</v>
      </c>
      <c r="S214" s="230">
        <f t="shared" si="80"/>
        <v>0</v>
      </c>
      <c r="T214" s="230">
        <f t="shared" si="80"/>
        <v>0</v>
      </c>
      <c r="U214" s="230">
        <f t="shared" si="80"/>
        <v>0</v>
      </c>
      <c r="V214" s="230">
        <f t="shared" si="80"/>
        <v>0</v>
      </c>
      <c r="W214" s="230">
        <f t="shared" si="80"/>
        <v>0</v>
      </c>
      <c r="X214" s="230">
        <f t="shared" si="80"/>
        <v>0</v>
      </c>
      <c r="Y214" s="230">
        <f t="shared" si="80"/>
        <v>0</v>
      </c>
      <c r="Z214" s="230">
        <f t="shared" si="80"/>
        <v>0</v>
      </c>
    </row>
    <row r="215" spans="2:26" ht="14.25" customHeight="1" x14ac:dyDescent="0.25">
      <c r="B215" s="244" t="s">
        <v>435</v>
      </c>
      <c r="C215" s="230">
        <f>C164-0</f>
        <v>0</v>
      </c>
      <c r="D215" s="230">
        <f t="shared" ref="D215:Z215" si="81">D164-C164</f>
        <v>0</v>
      </c>
      <c r="E215" s="230">
        <f t="shared" si="81"/>
        <v>0</v>
      </c>
      <c r="F215" s="230">
        <f t="shared" si="81"/>
        <v>0</v>
      </c>
      <c r="G215" s="230">
        <f t="shared" si="81"/>
        <v>448770.07757867133</v>
      </c>
      <c r="H215" s="230">
        <f t="shared" si="81"/>
        <v>0</v>
      </c>
      <c r="I215" s="230">
        <f t="shared" si="81"/>
        <v>52068.244214930048</v>
      </c>
      <c r="J215" s="230">
        <f t="shared" si="81"/>
        <v>0</v>
      </c>
      <c r="K215" s="230">
        <f t="shared" si="81"/>
        <v>0</v>
      </c>
      <c r="L215" s="230">
        <f t="shared" si="81"/>
        <v>-4.6566128730773926E-10</v>
      </c>
      <c r="M215" s="230">
        <f t="shared" si="81"/>
        <v>2000000</v>
      </c>
      <c r="N215" s="230">
        <f t="shared" si="81"/>
        <v>0</v>
      </c>
      <c r="O215" s="230">
        <f t="shared" si="81"/>
        <v>0</v>
      </c>
      <c r="P215" s="230">
        <f t="shared" si="81"/>
        <v>500000</v>
      </c>
      <c r="Q215" s="230">
        <f t="shared" si="81"/>
        <v>0</v>
      </c>
      <c r="R215" s="230">
        <f t="shared" si="81"/>
        <v>1000000</v>
      </c>
      <c r="S215" s="230">
        <f t="shared" si="81"/>
        <v>-1489172.05901278</v>
      </c>
      <c r="T215" s="230">
        <f t="shared" si="81"/>
        <v>0</v>
      </c>
      <c r="U215" s="230">
        <f t="shared" si="81"/>
        <v>25871127.409999996</v>
      </c>
      <c r="V215" s="230">
        <f t="shared" si="81"/>
        <v>0</v>
      </c>
      <c r="W215" s="230">
        <f t="shared" si="81"/>
        <v>0</v>
      </c>
      <c r="X215" s="230">
        <f t="shared" si="81"/>
        <v>-0.4699999988079071</v>
      </c>
      <c r="Y215" s="230">
        <f t="shared" si="81"/>
        <v>0.4699999988079071</v>
      </c>
      <c r="Z215" s="230">
        <f t="shared" si="81"/>
        <v>-0.4699999988079071</v>
      </c>
    </row>
    <row r="216" spans="2:26" ht="14.25" customHeight="1" x14ac:dyDescent="0.25">
      <c r="B216" s="244" t="s">
        <v>436</v>
      </c>
      <c r="C216" s="230">
        <f>C149-0</f>
        <v>0</v>
      </c>
      <c r="D216" s="230">
        <f t="shared" ref="D216:Z216" si="82">D149-C149</f>
        <v>0</v>
      </c>
      <c r="E216" s="230">
        <f t="shared" si="82"/>
        <v>0</v>
      </c>
      <c r="F216" s="230">
        <f t="shared" si="82"/>
        <v>0</v>
      </c>
      <c r="G216" s="230">
        <f t="shared" si="82"/>
        <v>56121.616622627895</v>
      </c>
      <c r="H216" s="230">
        <f t="shared" si="82"/>
        <v>-14618.20257125629</v>
      </c>
      <c r="I216" s="230">
        <f t="shared" si="82"/>
        <v>-17485.192346804313</v>
      </c>
      <c r="J216" s="230">
        <f t="shared" si="82"/>
        <v>-14918.046015875327</v>
      </c>
      <c r="K216" s="230">
        <f t="shared" si="82"/>
        <v>-9100.1763714815716</v>
      </c>
      <c r="L216" s="230">
        <f t="shared" si="82"/>
        <v>90589.845904458576</v>
      </c>
      <c r="M216" s="230">
        <f t="shared" si="82"/>
        <v>-14692.411721523036</v>
      </c>
      <c r="N216" s="230">
        <f t="shared" si="82"/>
        <v>100231.42527311154</v>
      </c>
      <c r="O216" s="230">
        <f t="shared" si="82"/>
        <v>654346.43684984907</v>
      </c>
      <c r="P216" s="230">
        <f t="shared" si="82"/>
        <v>-190981.9311548589</v>
      </c>
      <c r="Q216" s="230">
        <f t="shared" si="82"/>
        <v>581932.96337593254</v>
      </c>
      <c r="R216" s="230">
        <f t="shared" si="82"/>
        <v>235689.60627221805</v>
      </c>
      <c r="S216" s="230">
        <f t="shared" si="82"/>
        <v>-508691.47445351665</v>
      </c>
      <c r="T216" s="230">
        <f t="shared" si="82"/>
        <v>756629.11490847135</v>
      </c>
      <c r="U216" s="230">
        <f t="shared" si="82"/>
        <v>-299243.70393480291</v>
      </c>
      <c r="V216" s="230">
        <f t="shared" si="82"/>
        <v>176984.3442723311</v>
      </c>
      <c r="W216" s="230">
        <f t="shared" si="82"/>
        <v>-67917.557548267534</v>
      </c>
      <c r="X216" s="230">
        <f t="shared" si="82"/>
        <v>-383088.51321229828</v>
      </c>
      <c r="Y216" s="230">
        <f t="shared" si="82"/>
        <v>407724.78550680447</v>
      </c>
      <c r="Z216" s="230">
        <f t="shared" si="82"/>
        <v>819097.40390140936</v>
      </c>
    </row>
    <row r="217" spans="2:26" ht="14.25" customHeight="1" x14ac:dyDescent="0.25">
      <c r="B217" s="247" t="s">
        <v>433</v>
      </c>
      <c r="C217" s="248">
        <f t="shared" ref="C217:F217" si="83">C216</f>
        <v>0</v>
      </c>
      <c r="D217" s="248">
        <f t="shared" si="83"/>
        <v>0</v>
      </c>
      <c r="E217" s="248">
        <f t="shared" si="83"/>
        <v>0</v>
      </c>
      <c r="F217" s="248">
        <f t="shared" si="83"/>
        <v>0</v>
      </c>
      <c r="G217" s="248">
        <f>SUM(G214:G216)</f>
        <v>504891.69420129922</v>
      </c>
      <c r="H217" s="248">
        <f t="shared" ref="H217:Z217" si="84">SUM(H214:H216)</f>
        <v>-14618.20257125629</v>
      </c>
      <c r="I217" s="248">
        <f t="shared" si="84"/>
        <v>34583.051868125738</v>
      </c>
      <c r="J217" s="248">
        <f t="shared" si="84"/>
        <v>-14918.046015875327</v>
      </c>
      <c r="K217" s="248">
        <f t="shared" si="84"/>
        <v>-9100.1763714815716</v>
      </c>
      <c r="L217" s="248">
        <f t="shared" si="84"/>
        <v>90589.84590445811</v>
      </c>
      <c r="M217" s="248">
        <f t="shared" si="84"/>
        <v>1985307.5882784771</v>
      </c>
      <c r="N217" s="248">
        <f t="shared" si="84"/>
        <v>100231.42527311154</v>
      </c>
      <c r="O217" s="248">
        <f t="shared" si="84"/>
        <v>654346.43684984907</v>
      </c>
      <c r="P217" s="248">
        <f t="shared" si="84"/>
        <v>309018.0688451411</v>
      </c>
      <c r="Q217" s="248">
        <f t="shared" si="84"/>
        <v>581932.96337593254</v>
      </c>
      <c r="R217" s="248">
        <f t="shared" si="84"/>
        <v>1235689.6062722181</v>
      </c>
      <c r="S217" s="248">
        <f t="shared" si="84"/>
        <v>-1997863.5334662967</v>
      </c>
      <c r="T217" s="248">
        <f t="shared" si="84"/>
        <v>756629.11490847135</v>
      </c>
      <c r="U217" s="248">
        <f t="shared" si="84"/>
        <v>25571883.706065193</v>
      </c>
      <c r="V217" s="248">
        <f t="shared" si="84"/>
        <v>176984.3442723311</v>
      </c>
      <c r="W217" s="248">
        <f t="shared" si="84"/>
        <v>-67917.557548267534</v>
      </c>
      <c r="X217" s="248">
        <f t="shared" si="84"/>
        <v>-383088.98321229708</v>
      </c>
      <c r="Y217" s="248">
        <f t="shared" si="84"/>
        <v>407725.25550680328</v>
      </c>
      <c r="Z217" s="248">
        <f t="shared" si="84"/>
        <v>819096.93390141055</v>
      </c>
    </row>
    <row r="218" spans="2:26" ht="12" x14ac:dyDescent="0.25"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spans="2:26" ht="14.25" customHeight="1" x14ac:dyDescent="0.25">
      <c r="B219" s="254" t="s">
        <v>437</v>
      </c>
      <c r="C219" s="269" t="e">
        <f t="shared" ref="C219:Z219" si="85">SUM(C198,C210,C217)</f>
        <v>#REF!</v>
      </c>
      <c r="D219" s="269" t="e">
        <f t="shared" si="85"/>
        <v>#REF!</v>
      </c>
      <c r="E219" s="269" t="e">
        <f t="shared" si="85"/>
        <v>#REF!</v>
      </c>
      <c r="F219" s="269" t="e">
        <f t="shared" si="85"/>
        <v>#REF!</v>
      </c>
      <c r="G219" s="255">
        <f t="shared" si="85"/>
        <v>165005.16574585572</v>
      </c>
      <c r="H219" s="255">
        <f t="shared" si="85"/>
        <v>-7092.0873559266402</v>
      </c>
      <c r="I219" s="255">
        <f t="shared" si="85"/>
        <v>1608910.0589004476</v>
      </c>
      <c r="J219" s="255">
        <f t="shared" si="85"/>
        <v>-751072.35015880258</v>
      </c>
      <c r="K219" s="255">
        <f t="shared" si="85"/>
        <v>-264215.02534321352</v>
      </c>
      <c r="L219" s="255">
        <f t="shared" si="85"/>
        <v>-60283.703476525086</v>
      </c>
      <c r="M219" s="255">
        <f t="shared" si="85"/>
        <v>1886621.2655860651</v>
      </c>
      <c r="N219" s="255">
        <f t="shared" si="85"/>
        <v>24430.53145627545</v>
      </c>
      <c r="O219" s="255">
        <f t="shared" si="85"/>
        <v>101605.19673921075</v>
      </c>
      <c r="P219" s="255">
        <f t="shared" si="85"/>
        <v>-550244.27064360259</v>
      </c>
      <c r="Q219" s="255">
        <f t="shared" si="85"/>
        <v>218788.99277681485</v>
      </c>
      <c r="R219" s="255">
        <f t="shared" si="85"/>
        <v>956205.24113742867</v>
      </c>
      <c r="S219" s="255">
        <f t="shared" si="85"/>
        <v>-957964.90050932788</v>
      </c>
      <c r="T219" s="255">
        <f t="shared" si="85"/>
        <v>-48371.648170457687</v>
      </c>
      <c r="U219" s="255">
        <f t="shared" si="85"/>
        <v>13005724.609643124</v>
      </c>
      <c r="V219" s="255">
        <f t="shared" si="85"/>
        <v>-1533172.6607590653</v>
      </c>
      <c r="W219" s="255">
        <f t="shared" si="85"/>
        <v>-1127263.4423460888</v>
      </c>
      <c r="X219" s="255">
        <f t="shared" si="85"/>
        <v>-2091491.3105846795</v>
      </c>
      <c r="Y219" s="255">
        <f t="shared" si="85"/>
        <v>-1660269.254926109</v>
      </c>
      <c r="Z219" s="255">
        <f t="shared" si="85"/>
        <v>-840197.58465617942</v>
      </c>
    </row>
    <row r="220" spans="2:26" ht="14.25" customHeight="1" x14ac:dyDescent="0.25">
      <c r="B220" s="256" t="s">
        <v>438</v>
      </c>
      <c r="C220" s="270" t="e">
        <f>C219</f>
        <v>#REF!</v>
      </c>
      <c r="D220" s="270" t="e">
        <f>C220+D219</f>
        <v>#REF!</v>
      </c>
      <c r="E220" s="270" t="e">
        <f t="shared" ref="E220:Z220" si="86">D220+E219</f>
        <v>#REF!</v>
      </c>
      <c r="F220" s="270" t="e">
        <f t="shared" si="86"/>
        <v>#REF!</v>
      </c>
      <c r="G220" s="257">
        <f>+G219</f>
        <v>165005.16574585572</v>
      </c>
      <c r="H220" s="257">
        <f t="shared" si="86"/>
        <v>157913.07838992908</v>
      </c>
      <c r="I220" s="257">
        <f t="shared" si="86"/>
        <v>1766823.1372903767</v>
      </c>
      <c r="J220" s="257">
        <f t="shared" si="86"/>
        <v>1015750.7871315741</v>
      </c>
      <c r="K220" s="257">
        <f t="shared" si="86"/>
        <v>751535.76178836054</v>
      </c>
      <c r="L220" s="257">
        <f t="shared" si="86"/>
        <v>691252.0583118354</v>
      </c>
      <c r="M220" s="257">
        <f t="shared" si="86"/>
        <v>2577873.3238979005</v>
      </c>
      <c r="N220" s="257">
        <f t="shared" si="86"/>
        <v>2602303.8553541759</v>
      </c>
      <c r="O220" s="257">
        <f t="shared" si="86"/>
        <v>2703909.0520933867</v>
      </c>
      <c r="P220" s="257">
        <f t="shared" si="86"/>
        <v>2153664.7814497841</v>
      </c>
      <c r="Q220" s="257">
        <f t="shared" si="86"/>
        <v>2372453.7742265989</v>
      </c>
      <c r="R220" s="257">
        <f t="shared" si="86"/>
        <v>3328659.0153640276</v>
      </c>
      <c r="S220" s="257">
        <f t="shared" si="86"/>
        <v>2370694.1148546999</v>
      </c>
      <c r="T220" s="257">
        <f t="shared" si="86"/>
        <v>2322322.4666842422</v>
      </c>
      <c r="U220" s="257">
        <f t="shared" si="86"/>
        <v>15328047.076327367</v>
      </c>
      <c r="V220" s="257">
        <f t="shared" si="86"/>
        <v>13794874.415568301</v>
      </c>
      <c r="W220" s="257">
        <f t="shared" si="86"/>
        <v>12667610.973222213</v>
      </c>
      <c r="X220" s="257">
        <f t="shared" si="86"/>
        <v>10576119.662637534</v>
      </c>
      <c r="Y220" s="257">
        <f t="shared" si="86"/>
        <v>8915850.4077114239</v>
      </c>
      <c r="Z220" s="257">
        <f t="shared" si="86"/>
        <v>8075652.823055245</v>
      </c>
    </row>
    <row r="221" spans="2:26" ht="6" customHeight="1" x14ac:dyDescent="0.25">
      <c r="B221" s="229"/>
      <c r="C221" s="258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spans="2:26" ht="14.25" customHeight="1" x14ac:dyDescent="0.25">
      <c r="B222" s="260" t="s">
        <v>439</v>
      </c>
      <c r="C222" s="261" t="e">
        <f t="shared" ref="C222:Z222" si="87">C120-C220</f>
        <v>#REF!</v>
      </c>
      <c r="D222" s="272" t="e">
        <f t="shared" si="87"/>
        <v>#REF!</v>
      </c>
      <c r="E222" s="273" t="e">
        <f t="shared" si="87"/>
        <v>#REF!</v>
      </c>
      <c r="F222" s="273" t="e">
        <f t="shared" si="87"/>
        <v>#REF!</v>
      </c>
      <c r="G222" s="263">
        <f t="shared" si="87"/>
        <v>6.1118043959140778E-10</v>
      </c>
      <c r="H222" s="263">
        <f t="shared" si="87"/>
        <v>-1.6589183360338211E-9</v>
      </c>
      <c r="I222" s="263">
        <f t="shared" si="87"/>
        <v>0</v>
      </c>
      <c r="J222" s="263">
        <f t="shared" si="87"/>
        <v>0</v>
      </c>
      <c r="K222" s="263">
        <f t="shared" si="87"/>
        <v>1.9790604710578918E-9</v>
      </c>
      <c r="L222" s="263">
        <f t="shared" si="87"/>
        <v>0</v>
      </c>
      <c r="M222" s="263">
        <f t="shared" si="87"/>
        <v>0</v>
      </c>
      <c r="N222" s="263">
        <f t="shared" si="87"/>
        <v>0</v>
      </c>
      <c r="O222" s="263">
        <f t="shared" si="87"/>
        <v>0</v>
      </c>
      <c r="P222" s="263">
        <f t="shared" si="87"/>
        <v>3.7252902984619141E-9</v>
      </c>
      <c r="Q222" s="263">
        <f t="shared" si="87"/>
        <v>0</v>
      </c>
      <c r="R222" s="263">
        <f t="shared" si="87"/>
        <v>0</v>
      </c>
      <c r="S222" s="263">
        <f t="shared" si="87"/>
        <v>0</v>
      </c>
      <c r="T222" s="263">
        <f t="shared" si="87"/>
        <v>0</v>
      </c>
      <c r="U222" s="263">
        <f t="shared" si="87"/>
        <v>0</v>
      </c>
      <c r="V222" s="263">
        <f t="shared" si="87"/>
        <v>0.39000000059604645</v>
      </c>
      <c r="W222" s="263">
        <f t="shared" si="87"/>
        <v>6.0000000521540642E-2</v>
      </c>
      <c r="X222" s="263">
        <f t="shared" si="87"/>
        <v>0.53000000305473804</v>
      </c>
      <c r="Y222" s="263">
        <f t="shared" si="87"/>
        <v>7.0000005885958672E-2</v>
      </c>
      <c r="Z222" s="263">
        <f t="shared" si="87"/>
        <v>0.54000000562518835</v>
      </c>
    </row>
  </sheetData>
  <printOptions horizontalCentered="1" verticalCentered="1"/>
  <pageMargins left="0.25" right="0.25" top="0.75" bottom="0.75" header="0" footer="0"/>
  <pageSetup paperSize="9" scale="10" fitToWidth="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852D-32D0-4343-9DB8-04AC88040651}">
  <sheetPr>
    <tabColor theme="1"/>
    <pageSetUpPr fitToPage="1"/>
  </sheetPr>
  <dimension ref="B2:CD384"/>
  <sheetViews>
    <sheetView showGridLines="0" zoomScale="80" zoomScaleNormal="80" workbookViewId="0">
      <pane xSplit="14" ySplit="8" topLeftCell="BH9" activePane="bottomRight" state="frozen"/>
      <selection pane="topRight"/>
      <selection pane="bottomLeft"/>
      <selection pane="bottomRight" activeCell="BR41" sqref="BR41"/>
    </sheetView>
  </sheetViews>
  <sheetFormatPr defaultColWidth="14.42578125" defaultRowHeight="15" customHeight="1" outlineLevelRow="1" x14ac:dyDescent="0.25"/>
  <cols>
    <col min="1" max="1" width="5.140625" style="226" bestFit="1" customWidth="1"/>
    <col min="2" max="2" width="45.85546875" style="226" customWidth="1"/>
    <col min="3" max="14" width="16.85546875" style="226" hidden="1" customWidth="1"/>
    <col min="15" max="35" width="16.85546875" style="226" customWidth="1"/>
    <col min="36" max="36" width="14.5703125" style="226" customWidth="1"/>
    <col min="37" max="74" width="14.42578125" style="226" customWidth="1"/>
    <col min="75" max="75" width="14.42578125" style="226"/>
    <col min="76" max="76" width="14.85546875" style="226" bestFit="1" customWidth="1"/>
    <col min="77" max="80" width="14.42578125" style="226"/>
    <col min="81" max="81" width="17.42578125" style="226" bestFit="1" customWidth="1"/>
    <col min="82" max="82" width="20.5703125" style="226" bestFit="1" customWidth="1"/>
    <col min="83" max="84" width="14.42578125" style="226"/>
    <col min="85" max="85" width="9.140625" style="226" bestFit="1" customWidth="1"/>
    <col min="86" max="91" width="12.85546875" style="226" bestFit="1" customWidth="1"/>
    <col min="92" max="96" width="14.140625" style="226" bestFit="1" customWidth="1"/>
    <col min="97" max="97" width="14.5703125" style="226" bestFit="1" customWidth="1"/>
    <col min="98" max="98" width="5.140625" style="226" bestFit="1" customWidth="1"/>
    <col min="99" max="99" width="7" style="226" bestFit="1" customWidth="1"/>
    <col min="100" max="100" width="14.5703125" style="226" bestFit="1" customWidth="1"/>
    <col min="101" max="16384" width="14.42578125" style="226"/>
  </cols>
  <sheetData>
    <row r="2" spans="2:82" ht="15" customHeight="1" x14ac:dyDescent="0.25">
      <c r="BP2" s="274"/>
      <c r="BQ2" s="274"/>
      <c r="BR2" s="274"/>
      <c r="BS2" s="274"/>
      <c r="BT2" s="274"/>
      <c r="BU2" s="274"/>
      <c r="BV2" s="274"/>
    </row>
    <row r="4" spans="2:82" ht="14.25" customHeight="1" x14ac:dyDescent="0.25">
      <c r="B4" s="176" t="s">
        <v>252</v>
      </c>
      <c r="C4" s="176">
        <v>43831</v>
      </c>
      <c r="D4" s="176">
        <f>EDATE(C4,1)</f>
        <v>43862</v>
      </c>
      <c r="E4" s="176">
        <f t="shared" ref="E4:Z4" si="0">EDATE(D4,1)</f>
        <v>43891</v>
      </c>
      <c r="F4" s="176">
        <f t="shared" si="0"/>
        <v>43922</v>
      </c>
      <c r="G4" s="176">
        <f t="shared" si="0"/>
        <v>43952</v>
      </c>
      <c r="H4" s="176">
        <f t="shared" si="0"/>
        <v>43983</v>
      </c>
      <c r="I4" s="176">
        <f t="shared" si="0"/>
        <v>44013</v>
      </c>
      <c r="J4" s="176">
        <f t="shared" si="0"/>
        <v>44044</v>
      </c>
      <c r="K4" s="176">
        <f t="shared" si="0"/>
        <v>44075</v>
      </c>
      <c r="L4" s="176">
        <f t="shared" si="0"/>
        <v>44105</v>
      </c>
      <c r="M4" s="176">
        <f t="shared" si="0"/>
        <v>44136</v>
      </c>
      <c r="N4" s="176">
        <f t="shared" si="0"/>
        <v>44166</v>
      </c>
      <c r="O4" s="176">
        <f t="shared" si="0"/>
        <v>44197</v>
      </c>
      <c r="P4" s="176">
        <f t="shared" si="0"/>
        <v>44228</v>
      </c>
      <c r="Q4" s="176">
        <f t="shared" si="0"/>
        <v>44256</v>
      </c>
      <c r="R4" s="176">
        <f t="shared" si="0"/>
        <v>44287</v>
      </c>
      <c r="S4" s="176">
        <f t="shared" si="0"/>
        <v>44317</v>
      </c>
      <c r="T4" s="176">
        <f t="shared" si="0"/>
        <v>44348</v>
      </c>
      <c r="U4" s="176">
        <f t="shared" si="0"/>
        <v>44378</v>
      </c>
      <c r="V4" s="176">
        <f t="shared" si="0"/>
        <v>44409</v>
      </c>
      <c r="W4" s="176">
        <f t="shared" si="0"/>
        <v>44440</v>
      </c>
      <c r="X4" s="176">
        <f t="shared" si="0"/>
        <v>44470</v>
      </c>
      <c r="Y4" s="176">
        <f t="shared" si="0"/>
        <v>44501</v>
      </c>
      <c r="Z4" s="176">
        <f t="shared" si="0"/>
        <v>44531</v>
      </c>
      <c r="AA4" s="176">
        <f>EDATE(Z4,1)</f>
        <v>44562</v>
      </c>
      <c r="AB4" s="176">
        <f>EDATE(AA4,1)</f>
        <v>44593</v>
      </c>
      <c r="AC4" s="176">
        <f>EDATE(AB4,1)</f>
        <v>44621</v>
      </c>
      <c r="AD4" s="176">
        <f>EDATE(AC4,1)</f>
        <v>44652</v>
      </c>
      <c r="AE4" s="176">
        <f>EDATE(AD4,1)</f>
        <v>44682</v>
      </c>
      <c r="AF4" s="176">
        <f t="shared" ref="AF4:BV4" si="1">EDATE(AE4,1)</f>
        <v>44713</v>
      </c>
      <c r="AG4" s="176">
        <f t="shared" si="1"/>
        <v>44743</v>
      </c>
      <c r="AH4" s="176">
        <f t="shared" si="1"/>
        <v>44774</v>
      </c>
      <c r="AI4" s="176">
        <f t="shared" si="1"/>
        <v>44805</v>
      </c>
      <c r="AJ4" s="176">
        <f t="shared" si="1"/>
        <v>44835</v>
      </c>
      <c r="AK4" s="176">
        <f t="shared" si="1"/>
        <v>44866</v>
      </c>
      <c r="AL4" s="176">
        <f t="shared" si="1"/>
        <v>44896</v>
      </c>
      <c r="AM4" s="176">
        <f t="shared" si="1"/>
        <v>44927</v>
      </c>
      <c r="AN4" s="176">
        <f t="shared" si="1"/>
        <v>44958</v>
      </c>
      <c r="AO4" s="176">
        <f t="shared" si="1"/>
        <v>44986</v>
      </c>
      <c r="AP4" s="176">
        <f t="shared" si="1"/>
        <v>45017</v>
      </c>
      <c r="AQ4" s="176">
        <f t="shared" si="1"/>
        <v>45047</v>
      </c>
      <c r="AR4" s="176">
        <f t="shared" si="1"/>
        <v>45078</v>
      </c>
      <c r="AS4" s="176">
        <f t="shared" si="1"/>
        <v>45108</v>
      </c>
      <c r="AT4" s="176">
        <f t="shared" si="1"/>
        <v>45139</v>
      </c>
      <c r="AU4" s="176">
        <f t="shared" si="1"/>
        <v>45170</v>
      </c>
      <c r="AV4" s="176">
        <f t="shared" si="1"/>
        <v>45200</v>
      </c>
      <c r="AW4" s="176">
        <f t="shared" si="1"/>
        <v>45231</v>
      </c>
      <c r="AX4" s="176">
        <f t="shared" si="1"/>
        <v>45261</v>
      </c>
      <c r="AY4" s="176">
        <f t="shared" si="1"/>
        <v>45292</v>
      </c>
      <c r="AZ4" s="176">
        <f t="shared" si="1"/>
        <v>45323</v>
      </c>
      <c r="BA4" s="176">
        <f t="shared" si="1"/>
        <v>45352</v>
      </c>
      <c r="BB4" s="176">
        <f t="shared" si="1"/>
        <v>45383</v>
      </c>
      <c r="BC4" s="176">
        <f t="shared" si="1"/>
        <v>45413</v>
      </c>
      <c r="BD4" s="176">
        <f t="shared" si="1"/>
        <v>45444</v>
      </c>
      <c r="BE4" s="176">
        <f t="shared" si="1"/>
        <v>45474</v>
      </c>
      <c r="BF4" s="176">
        <f t="shared" si="1"/>
        <v>45505</v>
      </c>
      <c r="BG4" s="176">
        <f t="shared" si="1"/>
        <v>45536</v>
      </c>
      <c r="BH4" s="176">
        <f t="shared" si="1"/>
        <v>45566</v>
      </c>
      <c r="BI4" s="176">
        <f t="shared" si="1"/>
        <v>45597</v>
      </c>
      <c r="BJ4" s="176">
        <f t="shared" si="1"/>
        <v>45627</v>
      </c>
      <c r="BK4" s="176">
        <f t="shared" si="1"/>
        <v>45658</v>
      </c>
      <c r="BL4" s="176">
        <f t="shared" si="1"/>
        <v>45689</v>
      </c>
      <c r="BM4" s="176">
        <f t="shared" si="1"/>
        <v>45717</v>
      </c>
      <c r="BN4" s="176">
        <f t="shared" si="1"/>
        <v>45748</v>
      </c>
      <c r="BO4" s="176">
        <f t="shared" si="1"/>
        <v>45778</v>
      </c>
      <c r="BP4" s="176">
        <f t="shared" si="1"/>
        <v>45809</v>
      </c>
      <c r="BQ4" s="176">
        <f t="shared" si="1"/>
        <v>45839</v>
      </c>
      <c r="BR4" s="176">
        <f t="shared" si="1"/>
        <v>45870</v>
      </c>
      <c r="BS4" s="176">
        <f t="shared" si="1"/>
        <v>45901</v>
      </c>
      <c r="BT4" s="176">
        <f t="shared" si="1"/>
        <v>45931</v>
      </c>
      <c r="BU4" s="176">
        <f t="shared" si="1"/>
        <v>45962</v>
      </c>
      <c r="BV4" s="176">
        <f t="shared" si="1"/>
        <v>45992</v>
      </c>
      <c r="BX4" s="176" t="s">
        <v>453</v>
      </c>
      <c r="BY4" s="176" t="s">
        <v>61</v>
      </c>
      <c r="BZ4" s="176" t="s">
        <v>454</v>
      </c>
      <c r="CA4" s="176" t="s">
        <v>138</v>
      </c>
      <c r="CB4" s="176" t="s">
        <v>455</v>
      </c>
      <c r="CC4" s="176" t="s">
        <v>456</v>
      </c>
      <c r="CD4" s="176" t="s">
        <v>457</v>
      </c>
    </row>
    <row r="5" spans="2:82" ht="14.25" hidden="1" customHeight="1" outlineLevel="1" x14ac:dyDescent="0.25">
      <c r="B5" s="170" t="s">
        <v>233</v>
      </c>
      <c r="C5" s="216">
        <f>MONTH(C4)</f>
        <v>1</v>
      </c>
      <c r="D5" s="216">
        <f>MONTH(D4)</f>
        <v>2</v>
      </c>
      <c r="E5" s="216">
        <f t="shared" ref="E5:BP5" si="2">MONTH(E4)</f>
        <v>3</v>
      </c>
      <c r="F5" s="216">
        <f t="shared" si="2"/>
        <v>4</v>
      </c>
      <c r="G5" s="216">
        <f t="shared" si="2"/>
        <v>5</v>
      </c>
      <c r="H5" s="216">
        <f t="shared" si="2"/>
        <v>6</v>
      </c>
      <c r="I5" s="216">
        <f t="shared" si="2"/>
        <v>7</v>
      </c>
      <c r="J5" s="216">
        <f t="shared" si="2"/>
        <v>8</v>
      </c>
      <c r="K5" s="216">
        <f t="shared" si="2"/>
        <v>9</v>
      </c>
      <c r="L5" s="216">
        <f t="shared" si="2"/>
        <v>10</v>
      </c>
      <c r="M5" s="216">
        <f t="shared" si="2"/>
        <v>11</v>
      </c>
      <c r="N5" s="216">
        <f t="shared" si="2"/>
        <v>12</v>
      </c>
      <c r="O5" s="216">
        <f t="shared" si="2"/>
        <v>1</v>
      </c>
      <c r="P5" s="216">
        <f t="shared" si="2"/>
        <v>2</v>
      </c>
      <c r="Q5" s="216">
        <f t="shared" si="2"/>
        <v>3</v>
      </c>
      <c r="R5" s="216">
        <f t="shared" si="2"/>
        <v>4</v>
      </c>
      <c r="S5" s="216">
        <f t="shared" si="2"/>
        <v>5</v>
      </c>
      <c r="T5" s="216">
        <f t="shared" si="2"/>
        <v>6</v>
      </c>
      <c r="U5" s="216">
        <f t="shared" si="2"/>
        <v>7</v>
      </c>
      <c r="V5" s="216">
        <f t="shared" si="2"/>
        <v>8</v>
      </c>
      <c r="W5" s="216">
        <f t="shared" si="2"/>
        <v>9</v>
      </c>
      <c r="X5" s="216">
        <f t="shared" si="2"/>
        <v>10</v>
      </c>
      <c r="Y5" s="216">
        <f t="shared" si="2"/>
        <v>11</v>
      </c>
      <c r="Z5" s="216">
        <f t="shared" si="2"/>
        <v>12</v>
      </c>
      <c r="AA5" s="216">
        <f t="shared" si="2"/>
        <v>1</v>
      </c>
      <c r="AB5" s="216">
        <f t="shared" si="2"/>
        <v>2</v>
      </c>
      <c r="AC5" s="216">
        <f t="shared" si="2"/>
        <v>3</v>
      </c>
      <c r="AD5" s="216">
        <f t="shared" si="2"/>
        <v>4</v>
      </c>
      <c r="AE5" s="216">
        <f t="shared" si="2"/>
        <v>5</v>
      </c>
      <c r="AF5" s="216">
        <f t="shared" si="2"/>
        <v>6</v>
      </c>
      <c r="AG5" s="216">
        <f t="shared" si="2"/>
        <v>7</v>
      </c>
      <c r="AH5" s="216">
        <f t="shared" si="2"/>
        <v>8</v>
      </c>
      <c r="AI5" s="216">
        <f t="shared" si="2"/>
        <v>9</v>
      </c>
      <c r="AJ5" s="216">
        <f t="shared" si="2"/>
        <v>10</v>
      </c>
      <c r="AK5" s="216">
        <f t="shared" si="2"/>
        <v>11</v>
      </c>
      <c r="AL5" s="216">
        <f t="shared" si="2"/>
        <v>12</v>
      </c>
      <c r="AM5" s="216">
        <f t="shared" si="2"/>
        <v>1</v>
      </c>
      <c r="AN5" s="216">
        <f t="shared" si="2"/>
        <v>2</v>
      </c>
      <c r="AO5" s="216">
        <f t="shared" si="2"/>
        <v>3</v>
      </c>
      <c r="AP5" s="216">
        <f t="shared" si="2"/>
        <v>4</v>
      </c>
      <c r="AQ5" s="216">
        <f t="shared" si="2"/>
        <v>5</v>
      </c>
      <c r="AR5" s="216">
        <f t="shared" si="2"/>
        <v>6</v>
      </c>
      <c r="AS5" s="216">
        <f t="shared" si="2"/>
        <v>7</v>
      </c>
      <c r="AT5" s="216">
        <f t="shared" si="2"/>
        <v>8</v>
      </c>
      <c r="AU5" s="216">
        <f t="shared" si="2"/>
        <v>9</v>
      </c>
      <c r="AV5" s="216">
        <f t="shared" si="2"/>
        <v>10</v>
      </c>
      <c r="AW5" s="216">
        <f t="shared" si="2"/>
        <v>11</v>
      </c>
      <c r="AX5" s="216">
        <f t="shared" si="2"/>
        <v>12</v>
      </c>
      <c r="AY5" s="216">
        <f t="shared" si="2"/>
        <v>1</v>
      </c>
      <c r="AZ5" s="216">
        <f t="shared" si="2"/>
        <v>2</v>
      </c>
      <c r="BA5" s="216">
        <f t="shared" si="2"/>
        <v>3</v>
      </c>
      <c r="BB5" s="216">
        <f t="shared" si="2"/>
        <v>4</v>
      </c>
      <c r="BC5" s="216">
        <f t="shared" si="2"/>
        <v>5</v>
      </c>
      <c r="BD5" s="216">
        <f t="shared" si="2"/>
        <v>6</v>
      </c>
      <c r="BE5" s="216">
        <f t="shared" si="2"/>
        <v>7</v>
      </c>
      <c r="BF5" s="216">
        <f t="shared" si="2"/>
        <v>8</v>
      </c>
      <c r="BG5" s="216">
        <f t="shared" si="2"/>
        <v>9</v>
      </c>
      <c r="BH5" s="216">
        <f t="shared" si="2"/>
        <v>10</v>
      </c>
      <c r="BI5" s="216">
        <f t="shared" si="2"/>
        <v>11</v>
      </c>
      <c r="BJ5" s="216">
        <f t="shared" si="2"/>
        <v>12</v>
      </c>
      <c r="BK5" s="216">
        <f t="shared" si="2"/>
        <v>1</v>
      </c>
      <c r="BL5" s="216">
        <f t="shared" si="2"/>
        <v>2</v>
      </c>
      <c r="BM5" s="216">
        <f t="shared" si="2"/>
        <v>3</v>
      </c>
      <c r="BN5" s="216">
        <f t="shared" si="2"/>
        <v>4</v>
      </c>
      <c r="BO5" s="216">
        <f t="shared" si="2"/>
        <v>5</v>
      </c>
      <c r="BP5" s="216">
        <f t="shared" si="2"/>
        <v>6</v>
      </c>
      <c r="BQ5" s="216">
        <f t="shared" ref="BQ5:BV5" si="3">MONTH(BQ4)</f>
        <v>7</v>
      </c>
      <c r="BR5" s="216">
        <f t="shared" si="3"/>
        <v>8</v>
      </c>
      <c r="BS5" s="216">
        <f t="shared" si="3"/>
        <v>9</v>
      </c>
      <c r="BT5" s="216">
        <f t="shared" si="3"/>
        <v>10</v>
      </c>
      <c r="BU5" s="216">
        <f t="shared" si="3"/>
        <v>11</v>
      </c>
      <c r="BV5" s="216">
        <f t="shared" si="3"/>
        <v>12</v>
      </c>
    </row>
    <row r="6" spans="2:82" ht="14.25" hidden="1" customHeight="1" outlineLevel="1" x14ac:dyDescent="0.25">
      <c r="B6" s="170" t="s">
        <v>130</v>
      </c>
      <c r="C6" s="216">
        <f>YEAR(C4)</f>
        <v>2020</v>
      </c>
      <c r="D6" s="216">
        <f>YEAR(D4)</f>
        <v>2020</v>
      </c>
      <c r="E6" s="216">
        <f t="shared" ref="E6:BP6" si="4">YEAR(E4)</f>
        <v>2020</v>
      </c>
      <c r="F6" s="216">
        <f t="shared" si="4"/>
        <v>2020</v>
      </c>
      <c r="G6" s="216">
        <f t="shared" si="4"/>
        <v>2020</v>
      </c>
      <c r="H6" s="216">
        <f t="shared" si="4"/>
        <v>2020</v>
      </c>
      <c r="I6" s="216">
        <f t="shared" si="4"/>
        <v>2020</v>
      </c>
      <c r="J6" s="216">
        <f t="shared" si="4"/>
        <v>2020</v>
      </c>
      <c r="K6" s="216">
        <f t="shared" si="4"/>
        <v>2020</v>
      </c>
      <c r="L6" s="216">
        <f t="shared" si="4"/>
        <v>2020</v>
      </c>
      <c r="M6" s="216">
        <f t="shared" si="4"/>
        <v>2020</v>
      </c>
      <c r="N6" s="216">
        <f t="shared" si="4"/>
        <v>2020</v>
      </c>
      <c r="O6" s="216">
        <f t="shared" si="4"/>
        <v>2021</v>
      </c>
      <c r="P6" s="216">
        <f t="shared" si="4"/>
        <v>2021</v>
      </c>
      <c r="Q6" s="216">
        <f t="shared" si="4"/>
        <v>2021</v>
      </c>
      <c r="R6" s="216">
        <f t="shared" si="4"/>
        <v>2021</v>
      </c>
      <c r="S6" s="216">
        <f t="shared" si="4"/>
        <v>2021</v>
      </c>
      <c r="T6" s="216">
        <f t="shared" si="4"/>
        <v>2021</v>
      </c>
      <c r="U6" s="216">
        <f t="shared" si="4"/>
        <v>2021</v>
      </c>
      <c r="V6" s="216">
        <f t="shared" si="4"/>
        <v>2021</v>
      </c>
      <c r="W6" s="216">
        <f t="shared" si="4"/>
        <v>2021</v>
      </c>
      <c r="X6" s="216">
        <f t="shared" si="4"/>
        <v>2021</v>
      </c>
      <c r="Y6" s="216">
        <f t="shared" si="4"/>
        <v>2021</v>
      </c>
      <c r="Z6" s="216">
        <f t="shared" si="4"/>
        <v>2021</v>
      </c>
      <c r="AA6" s="216">
        <f t="shared" si="4"/>
        <v>2022</v>
      </c>
      <c r="AB6" s="216">
        <f t="shared" si="4"/>
        <v>2022</v>
      </c>
      <c r="AC6" s="216">
        <f t="shared" si="4"/>
        <v>2022</v>
      </c>
      <c r="AD6" s="216">
        <f t="shared" si="4"/>
        <v>2022</v>
      </c>
      <c r="AE6" s="216">
        <f t="shared" si="4"/>
        <v>2022</v>
      </c>
      <c r="AF6" s="216">
        <f t="shared" si="4"/>
        <v>2022</v>
      </c>
      <c r="AG6" s="216">
        <f t="shared" si="4"/>
        <v>2022</v>
      </c>
      <c r="AH6" s="216">
        <f t="shared" si="4"/>
        <v>2022</v>
      </c>
      <c r="AI6" s="216">
        <f t="shared" si="4"/>
        <v>2022</v>
      </c>
      <c r="AJ6" s="216">
        <f t="shared" si="4"/>
        <v>2022</v>
      </c>
      <c r="AK6" s="216">
        <f t="shared" si="4"/>
        <v>2022</v>
      </c>
      <c r="AL6" s="216">
        <f t="shared" si="4"/>
        <v>2022</v>
      </c>
      <c r="AM6" s="216">
        <f t="shared" si="4"/>
        <v>2023</v>
      </c>
      <c r="AN6" s="216">
        <f t="shared" si="4"/>
        <v>2023</v>
      </c>
      <c r="AO6" s="216">
        <f t="shared" si="4"/>
        <v>2023</v>
      </c>
      <c r="AP6" s="216">
        <f t="shared" si="4"/>
        <v>2023</v>
      </c>
      <c r="AQ6" s="216">
        <f t="shared" si="4"/>
        <v>2023</v>
      </c>
      <c r="AR6" s="216">
        <f t="shared" si="4"/>
        <v>2023</v>
      </c>
      <c r="AS6" s="216">
        <f t="shared" si="4"/>
        <v>2023</v>
      </c>
      <c r="AT6" s="216">
        <f t="shared" si="4"/>
        <v>2023</v>
      </c>
      <c r="AU6" s="216">
        <f t="shared" si="4"/>
        <v>2023</v>
      </c>
      <c r="AV6" s="216">
        <f t="shared" si="4"/>
        <v>2023</v>
      </c>
      <c r="AW6" s="216">
        <f t="shared" si="4"/>
        <v>2023</v>
      </c>
      <c r="AX6" s="216">
        <f t="shared" si="4"/>
        <v>2023</v>
      </c>
      <c r="AY6" s="216">
        <f t="shared" si="4"/>
        <v>2024</v>
      </c>
      <c r="AZ6" s="216">
        <f t="shared" si="4"/>
        <v>2024</v>
      </c>
      <c r="BA6" s="216">
        <f t="shared" si="4"/>
        <v>2024</v>
      </c>
      <c r="BB6" s="216">
        <f t="shared" si="4"/>
        <v>2024</v>
      </c>
      <c r="BC6" s="216">
        <f t="shared" si="4"/>
        <v>2024</v>
      </c>
      <c r="BD6" s="216">
        <f t="shared" si="4"/>
        <v>2024</v>
      </c>
      <c r="BE6" s="216">
        <f t="shared" si="4"/>
        <v>2024</v>
      </c>
      <c r="BF6" s="216">
        <f t="shared" si="4"/>
        <v>2024</v>
      </c>
      <c r="BG6" s="216">
        <f t="shared" si="4"/>
        <v>2024</v>
      </c>
      <c r="BH6" s="216">
        <f t="shared" si="4"/>
        <v>2024</v>
      </c>
      <c r="BI6" s="216">
        <f t="shared" si="4"/>
        <v>2024</v>
      </c>
      <c r="BJ6" s="216">
        <f t="shared" si="4"/>
        <v>2024</v>
      </c>
      <c r="BK6" s="216">
        <f t="shared" si="4"/>
        <v>2025</v>
      </c>
      <c r="BL6" s="216">
        <f t="shared" si="4"/>
        <v>2025</v>
      </c>
      <c r="BM6" s="216">
        <f t="shared" si="4"/>
        <v>2025</v>
      </c>
      <c r="BN6" s="216">
        <f t="shared" si="4"/>
        <v>2025</v>
      </c>
      <c r="BO6" s="216">
        <f t="shared" si="4"/>
        <v>2025</v>
      </c>
      <c r="BP6" s="216">
        <f t="shared" si="4"/>
        <v>2025</v>
      </c>
      <c r="BQ6" s="216">
        <f t="shared" ref="BQ6:BV6" si="5">YEAR(BQ4)</f>
        <v>2025</v>
      </c>
      <c r="BR6" s="216">
        <f t="shared" si="5"/>
        <v>2025</v>
      </c>
      <c r="BS6" s="216">
        <f t="shared" si="5"/>
        <v>2025</v>
      </c>
      <c r="BT6" s="216">
        <f t="shared" si="5"/>
        <v>2025</v>
      </c>
      <c r="BU6" s="216">
        <f t="shared" si="5"/>
        <v>2025</v>
      </c>
      <c r="BV6" s="216">
        <f t="shared" si="5"/>
        <v>2025</v>
      </c>
    </row>
    <row r="7" spans="2:82" ht="14.25" hidden="1" customHeight="1" outlineLevel="1" x14ac:dyDescent="0.25">
      <c r="B7" s="170" t="s">
        <v>131</v>
      </c>
      <c r="C7" s="216">
        <f>ROUNDUP(C5/3,0)</f>
        <v>1</v>
      </c>
      <c r="D7" s="216">
        <f>ROUNDUP(D5/3,0)</f>
        <v>1</v>
      </c>
      <c r="E7" s="216">
        <f t="shared" ref="E7:BP7" si="6">ROUNDUP(E5/3,0)</f>
        <v>1</v>
      </c>
      <c r="F7" s="216">
        <f t="shared" si="6"/>
        <v>2</v>
      </c>
      <c r="G7" s="216">
        <f t="shared" si="6"/>
        <v>2</v>
      </c>
      <c r="H7" s="216">
        <f t="shared" si="6"/>
        <v>2</v>
      </c>
      <c r="I7" s="216">
        <f t="shared" si="6"/>
        <v>3</v>
      </c>
      <c r="J7" s="216">
        <f t="shared" si="6"/>
        <v>3</v>
      </c>
      <c r="K7" s="216">
        <f t="shared" si="6"/>
        <v>3</v>
      </c>
      <c r="L7" s="216">
        <f t="shared" si="6"/>
        <v>4</v>
      </c>
      <c r="M7" s="216">
        <f t="shared" si="6"/>
        <v>4</v>
      </c>
      <c r="N7" s="216">
        <f t="shared" si="6"/>
        <v>4</v>
      </c>
      <c r="O7" s="216">
        <f t="shared" si="6"/>
        <v>1</v>
      </c>
      <c r="P7" s="216">
        <f t="shared" si="6"/>
        <v>1</v>
      </c>
      <c r="Q7" s="216">
        <f t="shared" si="6"/>
        <v>1</v>
      </c>
      <c r="R7" s="216">
        <f t="shared" si="6"/>
        <v>2</v>
      </c>
      <c r="S7" s="216">
        <f t="shared" si="6"/>
        <v>2</v>
      </c>
      <c r="T7" s="216">
        <f t="shared" si="6"/>
        <v>2</v>
      </c>
      <c r="U7" s="216">
        <f t="shared" si="6"/>
        <v>3</v>
      </c>
      <c r="V7" s="216">
        <f t="shared" si="6"/>
        <v>3</v>
      </c>
      <c r="W7" s="216">
        <f t="shared" si="6"/>
        <v>3</v>
      </c>
      <c r="X7" s="216">
        <f t="shared" si="6"/>
        <v>4</v>
      </c>
      <c r="Y7" s="216">
        <f t="shared" si="6"/>
        <v>4</v>
      </c>
      <c r="Z7" s="216">
        <f t="shared" si="6"/>
        <v>4</v>
      </c>
      <c r="AA7" s="216">
        <f t="shared" si="6"/>
        <v>1</v>
      </c>
      <c r="AB7" s="216">
        <f t="shared" si="6"/>
        <v>1</v>
      </c>
      <c r="AC7" s="216">
        <f t="shared" si="6"/>
        <v>1</v>
      </c>
      <c r="AD7" s="216">
        <f t="shared" si="6"/>
        <v>2</v>
      </c>
      <c r="AE7" s="216">
        <f t="shared" si="6"/>
        <v>2</v>
      </c>
      <c r="AF7" s="216">
        <f t="shared" si="6"/>
        <v>2</v>
      </c>
      <c r="AG7" s="216">
        <f t="shared" si="6"/>
        <v>3</v>
      </c>
      <c r="AH7" s="216">
        <f t="shared" si="6"/>
        <v>3</v>
      </c>
      <c r="AI7" s="216">
        <f t="shared" si="6"/>
        <v>3</v>
      </c>
      <c r="AJ7" s="216">
        <f t="shared" si="6"/>
        <v>4</v>
      </c>
      <c r="AK7" s="216">
        <f t="shared" si="6"/>
        <v>4</v>
      </c>
      <c r="AL7" s="216">
        <f t="shared" si="6"/>
        <v>4</v>
      </c>
      <c r="AM7" s="216">
        <f t="shared" si="6"/>
        <v>1</v>
      </c>
      <c r="AN7" s="216">
        <f t="shared" si="6"/>
        <v>1</v>
      </c>
      <c r="AO7" s="216">
        <f t="shared" si="6"/>
        <v>1</v>
      </c>
      <c r="AP7" s="216">
        <f t="shared" si="6"/>
        <v>2</v>
      </c>
      <c r="AQ7" s="216">
        <f t="shared" si="6"/>
        <v>2</v>
      </c>
      <c r="AR7" s="216">
        <f t="shared" si="6"/>
        <v>2</v>
      </c>
      <c r="AS7" s="216">
        <f t="shared" si="6"/>
        <v>3</v>
      </c>
      <c r="AT7" s="216">
        <f t="shared" si="6"/>
        <v>3</v>
      </c>
      <c r="AU7" s="216">
        <f t="shared" si="6"/>
        <v>3</v>
      </c>
      <c r="AV7" s="216">
        <f t="shared" si="6"/>
        <v>4</v>
      </c>
      <c r="AW7" s="216">
        <f t="shared" si="6"/>
        <v>4</v>
      </c>
      <c r="AX7" s="216">
        <f t="shared" si="6"/>
        <v>4</v>
      </c>
      <c r="AY7" s="216">
        <f t="shared" si="6"/>
        <v>1</v>
      </c>
      <c r="AZ7" s="216">
        <f t="shared" si="6"/>
        <v>1</v>
      </c>
      <c r="BA7" s="216">
        <f t="shared" si="6"/>
        <v>1</v>
      </c>
      <c r="BB7" s="216">
        <f t="shared" si="6"/>
        <v>2</v>
      </c>
      <c r="BC7" s="216">
        <f t="shared" si="6"/>
        <v>2</v>
      </c>
      <c r="BD7" s="216">
        <f t="shared" si="6"/>
        <v>2</v>
      </c>
      <c r="BE7" s="216">
        <f t="shared" si="6"/>
        <v>3</v>
      </c>
      <c r="BF7" s="216">
        <f t="shared" si="6"/>
        <v>3</v>
      </c>
      <c r="BG7" s="216">
        <f t="shared" si="6"/>
        <v>3</v>
      </c>
      <c r="BH7" s="216">
        <f t="shared" si="6"/>
        <v>4</v>
      </c>
      <c r="BI7" s="216">
        <f t="shared" si="6"/>
        <v>4</v>
      </c>
      <c r="BJ7" s="216">
        <f t="shared" si="6"/>
        <v>4</v>
      </c>
      <c r="BK7" s="216">
        <f t="shared" si="6"/>
        <v>1</v>
      </c>
      <c r="BL7" s="216">
        <f t="shared" si="6"/>
        <v>1</v>
      </c>
      <c r="BM7" s="216">
        <f t="shared" si="6"/>
        <v>1</v>
      </c>
      <c r="BN7" s="216">
        <f t="shared" si="6"/>
        <v>2</v>
      </c>
      <c r="BO7" s="216">
        <f t="shared" si="6"/>
        <v>2</v>
      </c>
      <c r="BP7" s="216">
        <f t="shared" si="6"/>
        <v>2</v>
      </c>
      <c r="BQ7" s="216">
        <f t="shared" ref="BQ7:BV7" si="7">ROUNDUP(BQ5/3,0)</f>
        <v>3</v>
      </c>
      <c r="BR7" s="216">
        <f t="shared" si="7"/>
        <v>3</v>
      </c>
      <c r="BS7" s="216">
        <f t="shared" si="7"/>
        <v>3</v>
      </c>
      <c r="BT7" s="216">
        <f t="shared" si="7"/>
        <v>4</v>
      </c>
      <c r="BU7" s="216">
        <f t="shared" si="7"/>
        <v>4</v>
      </c>
      <c r="BV7" s="216">
        <f t="shared" si="7"/>
        <v>4</v>
      </c>
    </row>
    <row r="8" spans="2:82" ht="12" hidden="1" outlineLevel="1" x14ac:dyDescent="0.25">
      <c r="B8" s="227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8"/>
      <c r="AR8" s="228"/>
      <c r="AS8" s="228"/>
      <c r="AT8" s="228"/>
      <c r="AU8" s="228"/>
      <c r="AV8" s="228"/>
      <c r="AW8" s="228"/>
      <c r="AX8" s="228"/>
      <c r="AY8" s="228"/>
      <c r="AZ8" s="228"/>
      <c r="BA8" s="228"/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228"/>
      <c r="BM8" s="228"/>
      <c r="BN8" s="228"/>
      <c r="BO8" s="228"/>
      <c r="BP8" s="228"/>
      <c r="BQ8" s="228"/>
      <c r="BR8" s="228"/>
      <c r="BS8" s="228"/>
      <c r="BT8" s="228"/>
      <c r="BU8" s="228"/>
      <c r="BV8" s="228"/>
    </row>
    <row r="9" spans="2:82" ht="14.25" customHeight="1" collapsed="1" x14ac:dyDescent="0.25">
      <c r="B9" s="229" t="s">
        <v>253</v>
      </c>
      <c r="C9" s="230">
        <f t="shared" ref="C9:BN9" si="8">SUM(C10:C15)</f>
        <v>0</v>
      </c>
      <c r="D9" s="230">
        <f t="shared" si="8"/>
        <v>0</v>
      </c>
      <c r="E9" s="230">
        <f t="shared" si="8"/>
        <v>0</v>
      </c>
      <c r="F9" s="230">
        <f t="shared" si="8"/>
        <v>0</v>
      </c>
      <c r="G9" s="230">
        <f t="shared" si="8"/>
        <v>0</v>
      </c>
      <c r="H9" s="230">
        <f t="shared" si="8"/>
        <v>0</v>
      </c>
      <c r="I9" s="230">
        <f t="shared" si="8"/>
        <v>0</v>
      </c>
      <c r="J9" s="230">
        <f t="shared" si="8"/>
        <v>0</v>
      </c>
      <c r="K9" s="230">
        <f t="shared" si="8"/>
        <v>0</v>
      </c>
      <c r="L9" s="230">
        <f t="shared" si="8"/>
        <v>0</v>
      </c>
      <c r="M9" s="230">
        <f t="shared" si="8"/>
        <v>0</v>
      </c>
      <c r="N9" s="230">
        <f t="shared" si="8"/>
        <v>0</v>
      </c>
      <c r="O9" s="230">
        <f t="shared" si="8"/>
        <v>258910.67122384947</v>
      </c>
      <c r="P9" s="230">
        <f t="shared" si="8"/>
        <v>305759.91686174605</v>
      </c>
      <c r="Q9" s="230">
        <f t="shared" si="8"/>
        <v>344801.62115056039</v>
      </c>
      <c r="R9" s="230">
        <f t="shared" si="8"/>
        <v>389060.29069424042</v>
      </c>
      <c r="S9" s="230">
        <f t="shared" si="8"/>
        <v>293200.8738401208</v>
      </c>
      <c r="T9" s="230">
        <f t="shared" si="8"/>
        <v>335843.31802490633</v>
      </c>
      <c r="U9" s="230">
        <f t="shared" si="8"/>
        <v>295680.77407308895</v>
      </c>
      <c r="V9" s="230">
        <f t="shared" si="8"/>
        <v>298669.85952067393</v>
      </c>
      <c r="W9" s="230">
        <f t="shared" si="8"/>
        <v>345188.37011578429</v>
      </c>
      <c r="X9" s="230">
        <f t="shared" si="8"/>
        <v>318958.09661043476</v>
      </c>
      <c r="Y9" s="230">
        <f t="shared" si="8"/>
        <v>366745.79320979572</v>
      </c>
      <c r="Z9" s="230">
        <f t="shared" si="8"/>
        <v>362536.91469854501</v>
      </c>
      <c r="AA9" s="230">
        <f t="shared" si="8"/>
        <v>318975.01226942061</v>
      </c>
      <c r="AB9" s="230">
        <f t="shared" si="8"/>
        <v>333540.39296652243</v>
      </c>
      <c r="AC9" s="230">
        <f t="shared" si="8"/>
        <v>325742.25950671989</v>
      </c>
      <c r="AD9" s="230">
        <f t="shared" si="8"/>
        <v>333578.83405189886</v>
      </c>
      <c r="AE9" s="230">
        <f t="shared" si="8"/>
        <v>346144.34211130184</v>
      </c>
      <c r="AF9" s="230">
        <f t="shared" si="8"/>
        <v>359307.7554119128</v>
      </c>
      <c r="AG9" s="230">
        <f t="shared" si="8"/>
        <v>385865.77510189504</v>
      </c>
      <c r="AH9" s="230">
        <f t="shared" si="8"/>
        <v>394649.19063600694</v>
      </c>
      <c r="AI9" s="230">
        <f t="shared" si="8"/>
        <v>429618.65197030979</v>
      </c>
      <c r="AJ9" s="230">
        <f t="shared" si="8"/>
        <v>397669.17549773527</v>
      </c>
      <c r="AK9" s="230">
        <f t="shared" si="8"/>
        <v>418617.32430294721</v>
      </c>
      <c r="AL9" s="230">
        <f t="shared" si="8"/>
        <v>440444.04204333603</v>
      </c>
      <c r="AM9" s="230">
        <f t="shared" si="8"/>
        <v>437653.49576706561</v>
      </c>
      <c r="AN9" s="230">
        <f t="shared" si="8"/>
        <v>450096.42453376303</v>
      </c>
      <c r="AO9" s="230">
        <f t="shared" si="8"/>
        <v>467332.56011558574</v>
      </c>
      <c r="AP9" s="230">
        <f t="shared" si="8"/>
        <v>494366.6352752801</v>
      </c>
      <c r="AQ9" s="230">
        <f t="shared" si="8"/>
        <v>514363.50318399828</v>
      </c>
      <c r="AR9" s="230">
        <f t="shared" si="8"/>
        <v>537594.06987770565</v>
      </c>
      <c r="AS9" s="230">
        <f t="shared" si="8"/>
        <v>561379.15057693596</v>
      </c>
      <c r="AT9" s="230">
        <f t="shared" si="8"/>
        <v>610565.52279906324</v>
      </c>
      <c r="AU9" s="230">
        <f t="shared" si="8"/>
        <v>613653.1340365127</v>
      </c>
      <c r="AV9" s="230">
        <f t="shared" si="8"/>
        <v>639480.94781726622</v>
      </c>
      <c r="AW9" s="230">
        <f t="shared" si="8"/>
        <v>652288.43610803387</v>
      </c>
      <c r="AX9" s="230">
        <f t="shared" si="8"/>
        <v>691348.54219561035</v>
      </c>
      <c r="AY9" s="230">
        <f t="shared" si="8"/>
        <v>722882.61189497227</v>
      </c>
      <c r="AZ9" s="230">
        <f t="shared" si="8"/>
        <v>742283.87973018026</v>
      </c>
      <c r="BA9" s="230">
        <f t="shared" si="8"/>
        <v>793210.86271573033</v>
      </c>
      <c r="BB9" s="230">
        <f t="shared" si="8"/>
        <v>813385.76206219359</v>
      </c>
      <c r="BC9" s="230">
        <f t="shared" si="8"/>
        <v>890576.74811471219</v>
      </c>
      <c r="BD9" s="230">
        <f t="shared" si="8"/>
        <v>875369.10618329491</v>
      </c>
      <c r="BE9" s="230">
        <f t="shared" si="8"/>
        <v>914039.82550527854</v>
      </c>
      <c r="BF9" s="230">
        <f t="shared" si="8"/>
        <v>899872.70343720657</v>
      </c>
      <c r="BG9" s="230">
        <f t="shared" si="8"/>
        <v>951227.97392484185</v>
      </c>
      <c r="BH9" s="230">
        <f t="shared" si="8"/>
        <v>986805.93727769575</v>
      </c>
      <c r="BI9" s="230">
        <f t="shared" si="8"/>
        <v>1032039.1991898025</v>
      </c>
      <c r="BJ9" s="230">
        <f t="shared" si="8"/>
        <v>1068345.154809121</v>
      </c>
      <c r="BK9" s="230">
        <f t="shared" si="8"/>
        <v>1064111.1051586459</v>
      </c>
      <c r="BL9" s="230">
        <f t="shared" si="8"/>
        <v>1074366.2733095235</v>
      </c>
      <c r="BM9" s="230">
        <f t="shared" si="8"/>
        <v>1344692.6993896731</v>
      </c>
      <c r="BN9" s="230">
        <f t="shared" si="8"/>
        <v>1323135.7567363048</v>
      </c>
      <c r="BO9" s="230">
        <f t="shared" ref="BO9:BV9" si="9">SUM(BO10:BO15)</f>
        <v>1169899.9608216004</v>
      </c>
      <c r="BP9" s="230">
        <f t="shared" si="9"/>
        <v>1250624.5215999701</v>
      </c>
      <c r="BQ9" s="230">
        <f t="shared" si="9"/>
        <v>1263739.2441289972</v>
      </c>
      <c r="BR9" s="230">
        <f t="shared" si="9"/>
        <v>1301705.1877426552</v>
      </c>
      <c r="BS9" s="230">
        <f t="shared" si="9"/>
        <v>1298477.2112619586</v>
      </c>
      <c r="BT9" s="230">
        <f t="shared" si="9"/>
        <v>1384658.1942470253</v>
      </c>
      <c r="BU9" s="230">
        <f t="shared" si="9"/>
        <v>1364631.1820051491</v>
      </c>
      <c r="BV9" s="230">
        <f t="shared" si="9"/>
        <v>1410766.7550102957</v>
      </c>
      <c r="BW9" s="275"/>
      <c r="BX9" s="230">
        <f t="shared" ref="BX9:CD9" si="10">SUM(BX10:BX15)</f>
        <v>15250808.091411801</v>
      </c>
      <c r="BY9" s="230">
        <f t="shared" si="10"/>
        <v>15250808.091411801</v>
      </c>
      <c r="BZ9" s="230">
        <f t="shared" si="10"/>
        <v>10690039.764845032</v>
      </c>
      <c r="CA9" s="230">
        <f t="shared" si="10"/>
        <v>10690039.764845032</v>
      </c>
      <c r="CB9" s="230">
        <f t="shared" si="10"/>
        <v>6670122.4222868206</v>
      </c>
      <c r="CC9" s="230">
        <f t="shared" si="10"/>
        <v>1410766.7550102957</v>
      </c>
      <c r="CD9" s="230">
        <f t="shared" si="10"/>
        <v>1068345.154809121</v>
      </c>
    </row>
    <row r="10" spans="2:82" ht="14.25" hidden="1" customHeight="1" outlineLevel="1" x14ac:dyDescent="0.25">
      <c r="B10" s="231" t="s">
        <v>254</v>
      </c>
      <c r="C10" s="232">
        <f>'Cons Stat | Management Recon'!E6</f>
        <v>0</v>
      </c>
      <c r="D10" s="232">
        <f>'Cons Stat | Management Recon'!H6</f>
        <v>0</v>
      </c>
      <c r="E10" s="232">
        <f>'Cons Stat | Management Recon'!K6</f>
        <v>0</v>
      </c>
      <c r="F10" s="232">
        <f>'Cons Stat | Management Recon'!N6</f>
        <v>0</v>
      </c>
      <c r="G10" s="232">
        <f>'Cons Stat | Management Recon'!Q6</f>
        <v>0</v>
      </c>
      <c r="H10" s="232">
        <f>'Cons Stat | Management Recon'!T6</f>
        <v>0</v>
      </c>
      <c r="I10" s="232">
        <f>'Cons Stat | Management Recon'!W6</f>
        <v>0</v>
      </c>
      <c r="J10" s="232">
        <f>'Cons Stat | Management Recon'!Z6</f>
        <v>0</v>
      </c>
      <c r="K10" s="232">
        <f>'Cons Stat | Management Recon'!AC6</f>
        <v>0</v>
      </c>
      <c r="L10" s="232">
        <f>'Cons Stat | Management Recon'!AF6</f>
        <v>0</v>
      </c>
      <c r="M10" s="232">
        <f>'Cons Stat | Management Recon'!AI6</f>
        <v>0</v>
      </c>
      <c r="N10" s="232">
        <f>'Cons Stat | Management Recon'!AL6</f>
        <v>0</v>
      </c>
      <c r="O10" s="232">
        <f>'Cons Stat | Management Recon'!AO6</f>
        <v>0</v>
      </c>
      <c r="P10" s="232">
        <f>'Cons Stat | Management Recon'!AR6</f>
        <v>0</v>
      </c>
      <c r="Q10" s="232">
        <f>'Cons Stat | Management Recon'!AU6</f>
        <v>0</v>
      </c>
      <c r="R10" s="232">
        <f>'Cons Stat | Management Recon'!AX6</f>
        <v>0</v>
      </c>
      <c r="S10" s="232">
        <f>'Cons Stat | Management Recon'!BA6</f>
        <v>0</v>
      </c>
      <c r="T10" s="232">
        <f>'Cons Stat | Management Recon'!BD6</f>
        <v>0</v>
      </c>
      <c r="U10" s="232">
        <f>'Cons Stat | Management Recon'!BG6</f>
        <v>0</v>
      </c>
      <c r="V10" s="232">
        <f>'Cons Stat | Management Recon'!BJ6</f>
        <v>0</v>
      </c>
      <c r="W10" s="232">
        <f>'Cons Stat | Management Recon'!BM6</f>
        <v>0</v>
      </c>
      <c r="X10" s="232">
        <f>'Cons Stat | Management Recon'!BP6</f>
        <v>0</v>
      </c>
      <c r="Y10" s="232">
        <f>'Cons Stat | Management Recon'!BS6</f>
        <v>0</v>
      </c>
      <c r="Z10" s="232">
        <f>'Cons Stat | Management Recon'!BV6</f>
        <v>0</v>
      </c>
      <c r="AA10" s="232">
        <f>'Cons Stat | Management Recon'!BY6</f>
        <v>0</v>
      </c>
      <c r="AB10" s="232">
        <f>'Cons Stat | Management Recon'!CB6</f>
        <v>0</v>
      </c>
      <c r="AC10" s="232">
        <f>'Cons Stat | Management Recon'!CE6</f>
        <v>0</v>
      </c>
      <c r="AD10" s="232">
        <f>'Cons Stat | Management Recon'!CH6</f>
        <v>0</v>
      </c>
      <c r="AE10" s="232">
        <f>'Cons Stat | Management Recon'!CK6</f>
        <v>0</v>
      </c>
      <c r="AF10" s="232">
        <f>'Cons Stat | Management Recon'!CN6</f>
        <v>0</v>
      </c>
      <c r="AG10" s="232">
        <f>'Cons Stat | Management Recon'!CQ6</f>
        <v>0</v>
      </c>
      <c r="AH10" s="232">
        <f>'Cons Stat | Management Recon'!CT6</f>
        <v>0</v>
      </c>
      <c r="AI10" s="232">
        <f>'Cons Stat | Management Recon'!CW6</f>
        <v>0</v>
      </c>
      <c r="AJ10" s="232">
        <f>'Cons Stat | Management Recon'!CZ6</f>
        <v>0</v>
      </c>
      <c r="AK10" s="232">
        <f>'Cons Stat | Management Recon'!DC6</f>
        <v>0</v>
      </c>
      <c r="AL10" s="232">
        <f>'Cons Stat | Management Recon'!DF6</f>
        <v>0</v>
      </c>
      <c r="AM10" s="232">
        <f>'Cons Stat | Management Recon'!DI6</f>
        <v>0</v>
      </c>
      <c r="AN10" s="232">
        <f>'Cons Stat | Management Recon'!DL6</f>
        <v>0</v>
      </c>
      <c r="AO10" s="232">
        <f>'Cons Stat | Management Recon'!DO6</f>
        <v>0</v>
      </c>
      <c r="AP10" s="232">
        <f>'Cons Stat | Management Recon'!DR6</f>
        <v>0</v>
      </c>
      <c r="AQ10" s="232">
        <f>'Cons Stat | Management Recon'!DU6</f>
        <v>0</v>
      </c>
      <c r="AR10" s="232">
        <f>'Cons Stat | Management Recon'!DX6</f>
        <v>0</v>
      </c>
      <c r="AS10" s="232">
        <f>'Cons Stat | Management Recon'!EA6</f>
        <v>0</v>
      </c>
      <c r="AT10" s="232">
        <f>'Cons Stat | Management Recon'!ED6</f>
        <v>0</v>
      </c>
      <c r="AU10" s="232">
        <f>'Cons Stat | Management Recon'!EG6</f>
        <v>0</v>
      </c>
      <c r="AV10" s="232">
        <f>'Cons Stat | Management Recon'!EJ6</f>
        <v>0</v>
      </c>
      <c r="AW10" s="232">
        <f>'Cons Stat | Management Recon'!EM6</f>
        <v>0</v>
      </c>
      <c r="AX10" s="232">
        <f>'Cons Stat | Management Recon'!EP6</f>
        <v>0</v>
      </c>
      <c r="AY10" s="232">
        <f>'Cons Stat | Management Recon'!ES6</f>
        <v>0</v>
      </c>
      <c r="AZ10" s="232">
        <f>'Cons Stat | Management Recon'!EV6</f>
        <v>0</v>
      </c>
      <c r="BA10" s="232">
        <f>'Cons Stat | Management Recon'!EY6</f>
        <v>0</v>
      </c>
      <c r="BB10" s="232">
        <f>'Cons Stat | Management Recon'!FB6</f>
        <v>0</v>
      </c>
      <c r="BC10" s="232">
        <f>'Cons Stat | Management Recon'!FE6</f>
        <v>0</v>
      </c>
      <c r="BD10" s="232">
        <f>'Cons Stat | Management Recon'!FH6</f>
        <v>0</v>
      </c>
      <c r="BE10" s="232">
        <f>'Cons Stat | Management Recon'!FK6</f>
        <v>0</v>
      </c>
      <c r="BF10" s="232">
        <f>'Cons Stat | Management Recon'!FN6</f>
        <v>0</v>
      </c>
      <c r="BG10" s="232">
        <f>'Cons Stat | Management Recon'!FQ6</f>
        <v>0</v>
      </c>
      <c r="BH10" s="232">
        <f>'Cons Stat | Management Recon'!FT6</f>
        <v>0</v>
      </c>
      <c r="BI10" s="232">
        <f>'Cons Stat | Management Recon'!FW6</f>
        <v>0</v>
      </c>
      <c r="BJ10" s="232">
        <f>'Cons Stat | Management Recon'!FZ6</f>
        <v>0</v>
      </c>
      <c r="BK10" s="232">
        <f>'Cons Stat | Management Recon'!GC6</f>
        <v>0</v>
      </c>
      <c r="BL10" s="232">
        <f>'Cons Stat | Management Recon'!GF6</f>
        <v>0</v>
      </c>
      <c r="BM10" s="232">
        <f>'Cons Stat | Management Recon'!GI6</f>
        <v>0</v>
      </c>
      <c r="BN10" s="232">
        <f>'Cons Stat | Management Recon'!GL6</f>
        <v>0</v>
      </c>
      <c r="BO10" s="232">
        <f>'Cons Stat | Management Recon'!GO6</f>
        <v>0</v>
      </c>
      <c r="BP10" s="232">
        <f>'Cons Stat | Management Recon'!GR6</f>
        <v>0</v>
      </c>
      <c r="BQ10" s="232">
        <f>'Cons Stat | Management Recon'!GU6</f>
        <v>0</v>
      </c>
      <c r="BR10" s="232">
        <f>'Cons Stat | Management Recon'!GX6</f>
        <v>0</v>
      </c>
      <c r="BS10" s="232">
        <f>'Cons Stat | Management Recon'!HA6</f>
        <v>0</v>
      </c>
      <c r="BT10" s="232">
        <f>'Cons Stat | Management Recon'!HD6</f>
        <v>0</v>
      </c>
      <c r="BU10" s="232">
        <f>'Cons Stat | Management Recon'!HG6</f>
        <v>0</v>
      </c>
      <c r="BV10" s="232">
        <f>'Cons Stat | Management Recon'!HJ6</f>
        <v>0</v>
      </c>
      <c r="BX10" s="232">
        <f>SUM(BK10:BV10)</f>
        <v>0</v>
      </c>
      <c r="BY10" s="232">
        <f>SUM(BK10:BW10)</f>
        <v>0</v>
      </c>
      <c r="BZ10" s="232">
        <f>SUM(AY10:BJ10)</f>
        <v>0</v>
      </c>
      <c r="CA10" s="232">
        <f>SUM(AY10:BJ10)</f>
        <v>0</v>
      </c>
      <c r="CB10" s="232">
        <f>SUM(AM10:AX10)</f>
        <v>0</v>
      </c>
      <c r="CC10" s="232">
        <f>BV10</f>
        <v>0</v>
      </c>
      <c r="CD10" s="232">
        <f>BJ10</f>
        <v>0</v>
      </c>
    </row>
    <row r="11" spans="2:82" ht="14.25" hidden="1" customHeight="1" outlineLevel="1" x14ac:dyDescent="0.2">
      <c r="B11" s="233" t="s">
        <v>255</v>
      </c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>
        <f>'Cons Stat | Management Recon'!AO7</f>
        <v>231894.63249242862</v>
      </c>
      <c r="P11" s="232">
        <f>'Cons Stat | Management Recon'!AR7</f>
        <v>230899.0895874456</v>
      </c>
      <c r="Q11" s="232">
        <f>'Cons Stat | Management Recon'!AU7</f>
        <v>226184.49012604234</v>
      </c>
      <c r="R11" s="232">
        <f>'Cons Stat | Management Recon'!AX7</f>
        <v>226020.41809957032</v>
      </c>
      <c r="S11" s="232">
        <f>'Cons Stat | Management Recon'!BA7</f>
        <v>222012.51829281062</v>
      </c>
      <c r="T11" s="232">
        <f>'Cons Stat | Management Recon'!BD7</f>
        <v>223067.10721445258</v>
      </c>
      <c r="U11" s="232">
        <f>'Cons Stat | Management Recon'!BG7</f>
        <v>219385.50012016515</v>
      </c>
      <c r="V11" s="232">
        <f>'Cons Stat | Management Recon'!BJ7</f>
        <v>223863.3231669245</v>
      </c>
      <c r="W11" s="232">
        <f>'Cons Stat | Management Recon'!BM7</f>
        <v>221307.96541052262</v>
      </c>
      <c r="X11" s="232">
        <f>'Cons Stat | Management Recon'!BP7</f>
        <v>218051.94832198464</v>
      </c>
      <c r="Y11" s="232">
        <f>'Cons Stat | Management Recon'!BS7</f>
        <v>216200.81113780107</v>
      </c>
      <c r="Z11" s="232">
        <f>'Cons Stat | Management Recon'!BV7</f>
        <v>207691.77811827662</v>
      </c>
      <c r="AA11" s="232">
        <f>'Cons Stat | Management Recon'!BY7</f>
        <v>206605.65302358309</v>
      </c>
      <c r="AB11" s="232">
        <f>'Cons Stat | Management Recon'!CB7</f>
        <v>205827.54236451405</v>
      </c>
      <c r="AC11" s="232">
        <f>'Cons Stat | Management Recon'!CE7</f>
        <v>205252.97420886971</v>
      </c>
      <c r="AD11" s="232">
        <f>'Cons Stat | Management Recon'!CH7</f>
        <v>207966.72016164943</v>
      </c>
      <c r="AE11" s="232">
        <f>'Cons Stat | Management Recon'!CK7</f>
        <v>215090.75895594075</v>
      </c>
      <c r="AF11" s="232">
        <f>'Cons Stat | Management Recon'!CN7</f>
        <v>214856.32287923363</v>
      </c>
      <c r="AG11" s="232">
        <f>'Cons Stat | Management Recon'!CQ7</f>
        <v>219265.84069382495</v>
      </c>
      <c r="AH11" s="232">
        <f>'Cons Stat | Management Recon'!CT7</f>
        <v>218874.87856993609</v>
      </c>
      <c r="AI11" s="232">
        <f>'Cons Stat | Management Recon'!CW7</f>
        <v>223861.07347437929</v>
      </c>
      <c r="AJ11" s="232">
        <f>'Cons Stat | Management Recon'!CZ7</f>
        <v>226272.04908023775</v>
      </c>
      <c r="AK11" s="232">
        <f>'Cons Stat | Management Recon'!DC7</f>
        <v>224270.28549429413</v>
      </c>
      <c r="AL11" s="232">
        <f>'Cons Stat | Management Recon'!DF7</f>
        <v>234604.82365206614</v>
      </c>
      <c r="AM11" s="232">
        <f>'Cons Stat | Management Recon'!DI7</f>
        <v>240851.04438198108</v>
      </c>
      <c r="AN11" s="232">
        <f>'Cons Stat | Management Recon'!DL7</f>
        <v>242781.04649508515</v>
      </c>
      <c r="AO11" s="232">
        <f>'Cons Stat | Management Recon'!DO7</f>
        <v>255325.2712302639</v>
      </c>
      <c r="AP11" s="232">
        <f>'Cons Stat | Management Recon'!DR7</f>
        <v>263606.975777557</v>
      </c>
      <c r="AQ11" s="232">
        <f>'Cons Stat | Management Recon'!DU7</f>
        <v>270173.34896907216</v>
      </c>
      <c r="AR11" s="232">
        <f>'Cons Stat | Management Recon'!DX7</f>
        <v>277689.84660345869</v>
      </c>
      <c r="AS11" s="232">
        <f>'Cons Stat | Management Recon'!EA7</f>
        <v>289137.98245646968</v>
      </c>
      <c r="AT11" s="232">
        <f>'Cons Stat | Management Recon'!ED7</f>
        <v>297956.32096275961</v>
      </c>
      <c r="AU11" s="232">
        <f>'Cons Stat | Management Recon'!EG7</f>
        <v>302423.65081683657</v>
      </c>
      <c r="AV11" s="232">
        <f>'Cons Stat | Management Recon'!EJ7</f>
        <v>316744.52281930583</v>
      </c>
      <c r="AW11" s="232">
        <f>'Cons Stat | Management Recon'!EM7</f>
        <v>332785.14589604025</v>
      </c>
      <c r="AX11" s="232">
        <f>'Cons Stat | Management Recon'!EP7</f>
        <v>345184.97661730828</v>
      </c>
      <c r="AY11" s="232">
        <f>'Cons Stat | Management Recon'!ES7</f>
        <v>365757.74378597841</v>
      </c>
      <c r="AZ11" s="232">
        <f>'Cons Stat | Management Recon'!EV7</f>
        <v>381886.58093439648</v>
      </c>
      <c r="BA11" s="232">
        <f>'Cons Stat | Management Recon'!EY7</f>
        <v>401240.06813325378</v>
      </c>
      <c r="BB11" s="232">
        <f>'Cons Stat | Management Recon'!FB7</f>
        <v>423118.65981516382</v>
      </c>
      <c r="BC11" s="232">
        <f>'Cons Stat | Management Recon'!FE7</f>
        <v>443604.14298618113</v>
      </c>
      <c r="BD11" s="232">
        <f>'Cons Stat | Management Recon'!FH7</f>
        <v>454960.03688416647</v>
      </c>
      <c r="BE11" s="232">
        <f>'Cons Stat | Management Recon'!FK7</f>
        <v>469119.40518844122</v>
      </c>
      <c r="BF11" s="232">
        <f>'Cons Stat | Management Recon'!FN7</f>
        <v>492442.46944995347</v>
      </c>
      <c r="BG11" s="232">
        <f>'Cons Stat | Management Recon'!FQ7</f>
        <v>508355.2470876248</v>
      </c>
      <c r="BH11" s="232">
        <f>'Cons Stat | Management Recon'!FT7</f>
        <v>521721.26806610852</v>
      </c>
      <c r="BI11" s="232">
        <f>'Cons Stat | Management Recon'!FW7</f>
        <v>534783.8566128494</v>
      </c>
      <c r="BJ11" s="232">
        <f>'Cons Stat | Management Recon'!FZ7</f>
        <v>577878.39859059802</v>
      </c>
      <c r="BK11" s="232">
        <f>'Cons Stat | Management Recon'!GC7</f>
        <v>596318.63013563666</v>
      </c>
      <c r="BL11" s="232">
        <f>'Cons Stat | Management Recon'!GF7</f>
        <v>624508.50746139593</v>
      </c>
      <c r="BM11" s="232">
        <f>'Cons Stat | Management Recon'!GI7</f>
        <v>661245.53378462419</v>
      </c>
      <c r="BN11" s="232">
        <f>'Cons Stat | Management Recon'!GL7</f>
        <v>661132.71466832364</v>
      </c>
      <c r="BO11" s="232">
        <f>'Cons Stat | Management Recon'!GO7</f>
        <v>671387.64212098916</v>
      </c>
      <c r="BP11" s="232">
        <f>'Cons Stat | Management Recon'!GR7</f>
        <v>690349.26717177953</v>
      </c>
      <c r="BQ11" s="232">
        <f>'Cons Stat | Management Recon'!GU7</f>
        <v>689756.61497174622</v>
      </c>
      <c r="BR11" s="232">
        <f>'Cons Stat | Management Recon'!GX7</f>
        <v>695398.93194814969</v>
      </c>
      <c r="BS11" s="232">
        <f>'Cons Stat | Management Recon'!HA7</f>
        <v>706847.71792498045</v>
      </c>
      <c r="BT11" s="232">
        <f>'Cons Stat | Management Recon'!HD7</f>
        <v>706300.32917082473</v>
      </c>
      <c r="BU11" s="232">
        <f>'Cons Stat | Management Recon'!HG7</f>
        <v>713063.63516996452</v>
      </c>
      <c r="BV11" s="232">
        <f>'Cons Stat | Management Recon'!HJ7</f>
        <v>735417.52331047133</v>
      </c>
      <c r="BW11" s="275"/>
      <c r="BX11" s="232">
        <f t="shared" ref="BX11:BX15" si="11">SUM(BK11:BV11)</f>
        <v>8151727.0478388853</v>
      </c>
      <c r="BY11" s="232">
        <f t="shared" ref="BY11:BY15" si="12">SUM(BK11:BW11)</f>
        <v>8151727.0478388853</v>
      </c>
      <c r="BZ11" s="232">
        <f t="shared" ref="BZ11:BZ15" si="13">SUM(AY11:BJ11)</f>
        <v>5574867.8775347155</v>
      </c>
      <c r="CA11" s="232">
        <f t="shared" ref="CA11:CA15" si="14">SUM(AY11:BJ11)</f>
        <v>5574867.8775347155</v>
      </c>
      <c r="CB11" s="232">
        <f t="shared" ref="CB11:CB15" si="15">SUM(AM11:AX11)</f>
        <v>3434660.1330261379</v>
      </c>
      <c r="CC11" s="232">
        <f t="shared" ref="CC11:CC15" si="16">BV11</f>
        <v>735417.52331047133</v>
      </c>
      <c r="CD11" s="232">
        <f t="shared" ref="CD11:CD15" si="17">BJ11</f>
        <v>577878.39859059802</v>
      </c>
    </row>
    <row r="12" spans="2:82" ht="14.25" hidden="1" customHeight="1" outlineLevel="1" x14ac:dyDescent="0.2">
      <c r="B12" s="233" t="s">
        <v>256</v>
      </c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>
        <f>'Cons Stat | Management Recon'!AO8</f>
        <v>62237.035785112021</v>
      </c>
      <c r="P12" s="232">
        <f>'Cons Stat | Management Recon'!AR8</f>
        <v>63152.366550371502</v>
      </c>
      <c r="Q12" s="232">
        <f>'Cons Stat | Management Recon'!AU8</f>
        <v>65142.988715591215</v>
      </c>
      <c r="R12" s="232">
        <f>'Cons Stat | Management Recon'!AX8</f>
        <v>65096.024678880072</v>
      </c>
      <c r="S12" s="232">
        <f>'Cons Stat | Management Recon'!BA8</f>
        <v>65454.105445857102</v>
      </c>
      <c r="T12" s="232">
        <f>'Cons Stat | Management Recon'!BD8</f>
        <v>64635.287056924943</v>
      </c>
      <c r="U12" s="232">
        <f>'Cons Stat | Management Recon'!BG8</f>
        <v>64370.751407541531</v>
      </c>
      <c r="V12" s="232">
        <f>'Cons Stat | Management Recon'!BJ8</f>
        <v>67519.778790273893</v>
      </c>
      <c r="W12" s="232">
        <f>'Cons Stat | Management Recon'!BM8</f>
        <v>76846.725864128341</v>
      </c>
      <c r="X12" s="232">
        <f>'Cons Stat | Management Recon'!BP8</f>
        <v>77357.941005954926</v>
      </c>
      <c r="Y12" s="232">
        <f>'Cons Stat | Management Recon'!BS8</f>
        <v>79500.337558143146</v>
      </c>
      <c r="Z12" s="232">
        <f>'Cons Stat | Management Recon'!BV8</f>
        <v>84580.808032500368</v>
      </c>
      <c r="AA12" s="232">
        <f>'Cons Stat | Management Recon'!BY8</f>
        <v>85750.177687786476</v>
      </c>
      <c r="AB12" s="232">
        <f>'Cons Stat | Management Recon'!CB8</f>
        <v>88711.4275128273</v>
      </c>
      <c r="AC12" s="232">
        <f>'Cons Stat | Management Recon'!CE8</f>
        <v>97409.722913063524</v>
      </c>
      <c r="AD12" s="232">
        <f>'Cons Stat | Management Recon'!CH8</f>
        <v>110442.05055479471</v>
      </c>
      <c r="AE12" s="232">
        <f>'Cons Stat | Management Recon'!CK8</f>
        <v>122143.9850709359</v>
      </c>
      <c r="AF12" s="232">
        <f>'Cons Stat | Management Recon'!CN8</f>
        <v>135417.11201786186</v>
      </c>
      <c r="AG12" s="232">
        <f>'Cons Stat | Management Recon'!CQ8</f>
        <v>143624.51587060443</v>
      </c>
      <c r="AH12" s="232">
        <f>'Cons Stat | Management Recon'!CT8</f>
        <v>145561.34966581679</v>
      </c>
      <c r="AI12" s="232">
        <f>'Cons Stat | Management Recon'!CW8</f>
        <v>155250.80755849206</v>
      </c>
      <c r="AJ12" s="232">
        <f>'Cons Stat | Management Recon'!CZ8</f>
        <v>158376.88887892765</v>
      </c>
      <c r="AK12" s="232">
        <f>'Cons Stat | Management Recon'!DC8</f>
        <v>168645.72277862157</v>
      </c>
      <c r="AL12" s="232">
        <f>'Cons Stat | Management Recon'!DF8</f>
        <v>182305.88772774057</v>
      </c>
      <c r="AM12" s="232">
        <f>'Cons Stat | Management Recon'!DI8</f>
        <v>182216.55469037557</v>
      </c>
      <c r="AN12" s="232">
        <f>'Cons Stat | Management Recon'!DL8</f>
        <v>186594.03425527265</v>
      </c>
      <c r="AO12" s="232">
        <f>'Cons Stat | Management Recon'!DO8</f>
        <v>191551.96183558114</v>
      </c>
      <c r="AP12" s="232">
        <f>'Cons Stat | Management Recon'!DR8</f>
        <v>201693.5059739461</v>
      </c>
      <c r="AQ12" s="232">
        <f>'Cons Stat | Management Recon'!DU8</f>
        <v>210913.12904139765</v>
      </c>
      <c r="AR12" s="232">
        <f>'Cons Stat | Management Recon'!DX8</f>
        <v>225085.17218733611</v>
      </c>
      <c r="AS12" s="232">
        <f>'Cons Stat | Management Recon'!EA8</f>
        <v>232312.75595094197</v>
      </c>
      <c r="AT12" s="232">
        <f>'Cons Stat | Management Recon'!ED8</f>
        <v>280453.16413420008</v>
      </c>
      <c r="AU12" s="232">
        <f>'Cons Stat | Management Recon'!EG8</f>
        <v>294804.39089492126</v>
      </c>
      <c r="AV12" s="232">
        <f>'Cons Stat | Management Recon'!EJ8</f>
        <v>297883.39423370227</v>
      </c>
      <c r="AW12" s="232">
        <f>'Cons Stat | Management Recon'!EM8</f>
        <v>305011.72335159988</v>
      </c>
      <c r="AX12" s="232">
        <f>'Cons Stat | Management Recon'!EP8</f>
        <v>330588.72949254879</v>
      </c>
      <c r="AY12" s="232">
        <f>'Cons Stat | Management Recon'!ES8</f>
        <v>329444.30323552829</v>
      </c>
      <c r="AZ12" s="232">
        <f>'Cons Stat | Management Recon'!EV8</f>
        <v>336157.45853914059</v>
      </c>
      <c r="BA12" s="232">
        <f>'Cons Stat | Management Recon'!EY8</f>
        <v>349721.35769462894</v>
      </c>
      <c r="BB12" s="232">
        <f>'Cons Stat | Management Recon'!FB8</f>
        <v>354984.64666028699</v>
      </c>
      <c r="BC12" s="232">
        <f>'Cons Stat | Management Recon'!FE8</f>
        <v>365892.30532190215</v>
      </c>
      <c r="BD12" s="232">
        <f>'Cons Stat | Management Recon'!FH8</f>
        <v>376686.02633859223</v>
      </c>
      <c r="BE12" s="232">
        <f>'Cons Stat | Management Recon'!FK8</f>
        <v>383177.1316503252</v>
      </c>
      <c r="BF12" s="232">
        <f>'Cons Stat | Management Recon'!FN8</f>
        <v>388718.0099971125</v>
      </c>
      <c r="BG12" s="232">
        <f>'Cons Stat | Management Recon'!FQ8</f>
        <v>404656.21374468657</v>
      </c>
      <c r="BH12" s="232">
        <f>'Cons Stat | Management Recon'!FT8</f>
        <v>411151.72064304451</v>
      </c>
      <c r="BI12" s="232">
        <f>'Cons Stat | Management Recon'!FW8</f>
        <v>419989.70978258341</v>
      </c>
      <c r="BJ12" s="232">
        <f>'Cons Stat | Management Recon'!FZ8</f>
        <v>432695.92075662676</v>
      </c>
      <c r="BK12" s="232">
        <f>'Cons Stat | Management Recon'!GC8</f>
        <v>434663.99632161512</v>
      </c>
      <c r="BL12" s="232">
        <f>'Cons Stat | Management Recon'!GF8</f>
        <v>437204.65423583379</v>
      </c>
      <c r="BM12" s="232">
        <f>'Cons Stat | Management Recon'!GI8</f>
        <v>469435.52743798384</v>
      </c>
      <c r="BN12" s="232">
        <f>'Cons Stat | Management Recon'!GL8</f>
        <v>466397.62683258555</v>
      </c>
      <c r="BO12" s="232">
        <f>'Cons Stat | Management Recon'!GO8</f>
        <v>477577.53147238685</v>
      </c>
      <c r="BP12" s="232">
        <f>'Cons Stat | Management Recon'!GR8</f>
        <v>502180.46709810989</v>
      </c>
      <c r="BQ12" s="232">
        <f>'Cons Stat | Management Recon'!GU8</f>
        <v>523694.37642379809</v>
      </c>
      <c r="BR12" s="232">
        <f>'Cons Stat | Management Recon'!GX8</f>
        <v>536272.79514576949</v>
      </c>
      <c r="BS12" s="232">
        <f>'Cons Stat | Management Recon'!HA8</f>
        <v>565919.35370252945</v>
      </c>
      <c r="BT12" s="232">
        <f>'Cons Stat | Management Recon'!HD8</f>
        <v>577699.39111845859</v>
      </c>
      <c r="BU12" s="232">
        <f>'Cons Stat | Management Recon'!HG8</f>
        <v>588358.07645268878</v>
      </c>
      <c r="BV12" s="232">
        <f>'Cons Stat | Management Recon'!HJ8</f>
        <v>652634.33440719463</v>
      </c>
      <c r="BW12" s="275"/>
      <c r="BX12" s="232">
        <f t="shared" si="11"/>
        <v>6232038.1306489548</v>
      </c>
      <c r="BY12" s="232">
        <f t="shared" si="12"/>
        <v>6232038.1306489548</v>
      </c>
      <c r="BZ12" s="232">
        <f t="shared" si="13"/>
        <v>4553274.8043644587</v>
      </c>
      <c r="CA12" s="232">
        <f t="shared" si="14"/>
        <v>4553274.8043644587</v>
      </c>
      <c r="CB12" s="232">
        <f t="shared" si="15"/>
        <v>2939108.5160418237</v>
      </c>
      <c r="CC12" s="232">
        <f t="shared" si="16"/>
        <v>652634.33440719463</v>
      </c>
      <c r="CD12" s="232">
        <f t="shared" si="17"/>
        <v>432695.92075662676</v>
      </c>
    </row>
    <row r="13" spans="2:82" ht="14.25" hidden="1" customHeight="1" outlineLevel="1" x14ac:dyDescent="0.25">
      <c r="B13" s="231" t="s">
        <v>257</v>
      </c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>
        <f>'Cons Stat | Management Recon'!AO9</f>
        <v>-35220.997053691193</v>
      </c>
      <c r="P13" s="232">
        <f>'Cons Stat | Management Recon'!AR9</f>
        <v>11708.460723928945</v>
      </c>
      <c r="Q13" s="232">
        <f>'Cons Stat | Management Recon'!AU9</f>
        <v>53480.181511227005</v>
      </c>
      <c r="R13" s="232">
        <f>'Cons Stat | Management Recon'!AX9</f>
        <v>98044.20493157969</v>
      </c>
      <c r="S13" s="232">
        <f>'Cons Stat | Management Recon'!BA9</f>
        <v>5838.776801064515</v>
      </c>
      <c r="T13" s="232">
        <f>'Cons Stat | Management Recon'!BD9</f>
        <v>48216.423107887145</v>
      </c>
      <c r="U13" s="232">
        <f>'Cons Stat | Management Recon'!BG9</f>
        <v>12036.306429872231</v>
      </c>
      <c r="V13" s="232">
        <f>'Cons Stat | Management Recon'!BJ9</f>
        <v>7305.6448653063808</v>
      </c>
      <c r="W13" s="232">
        <f>'Cons Stat | Management Recon'!BM9</f>
        <v>47161.392938939476</v>
      </c>
      <c r="X13" s="232">
        <f>'Cons Stat | Management Recon'!BP9</f>
        <v>23571.105299090781</v>
      </c>
      <c r="Y13" s="232">
        <f>'Cons Stat | Management Recon'!BS9</f>
        <v>72995.620396026279</v>
      </c>
      <c r="Z13" s="232">
        <f>'Cons Stat | Management Recon'!BV9</f>
        <v>71620.725817091967</v>
      </c>
      <c r="AA13" s="232">
        <f>'Cons Stat | Management Recon'!BY9</f>
        <v>26810.405151163064</v>
      </c>
      <c r="AB13" s="232">
        <f>'Cons Stat | Management Recon'!CB9</f>
        <v>41254.856899228769</v>
      </c>
      <c r="AC13" s="232">
        <f>'Cons Stat | Management Recon'!CE9</f>
        <v>23086.880745112067</v>
      </c>
      <c r="AD13" s="232">
        <f>'Cons Stat | Management Recon'!CH9</f>
        <v>15604.556120658752</v>
      </c>
      <c r="AE13" s="232">
        <f>'Cons Stat | Management Recon'!CK9</f>
        <v>8909.5980844251808</v>
      </c>
      <c r="AF13" s="232">
        <f>'Cons Stat | Management Recon'!CN9</f>
        <v>9047.2584567331578</v>
      </c>
      <c r="AG13" s="232">
        <f>'Cons Stat | Management Recon'!CQ9</f>
        <v>23015.286262333404</v>
      </c>
      <c r="AH13" s="232">
        <f>'Cons Stat | Management Recon'!CT9</f>
        <v>30580.364086115205</v>
      </c>
      <c r="AI13" s="232">
        <f>'Cons Stat | Management Recon'!CW9</f>
        <v>50712.649814192227</v>
      </c>
      <c r="AJ13" s="232">
        <f>'Cons Stat | Management Recon'!CZ9</f>
        <v>13020.237538569836</v>
      </c>
      <c r="AK13" s="232">
        <f>'Cons Stat | Management Recon'!DC9</f>
        <v>25707.449316020124</v>
      </c>
      <c r="AL13" s="232">
        <f>'Cons Stat | Management Recon'!DF9</f>
        <v>23631.128055813409</v>
      </c>
      <c r="AM13" s="232">
        <f>'Cons Stat | Management Recon'!DI9</f>
        <v>14601.8615294995</v>
      </c>
      <c r="AN13" s="232">
        <f>'Cons Stat | Management Recon'!DL9</f>
        <v>21096.473841898347</v>
      </c>
      <c r="AO13" s="232">
        <f>'Cons Stat | Management Recon'!DO9</f>
        <v>20958.861641598996</v>
      </c>
      <c r="AP13" s="232">
        <f>'Cons Stat | Management Recon'!DR9</f>
        <v>29521.130521932733</v>
      </c>
      <c r="AQ13" s="232">
        <f>'Cons Stat | Management Recon'!DU9</f>
        <v>33804.308530416376</v>
      </c>
      <c r="AR13" s="232">
        <f>'Cons Stat | Management Recon'!DX9</f>
        <v>34847.883634840575</v>
      </c>
      <c r="AS13" s="232">
        <f>'Cons Stat | Management Recon'!EA9</f>
        <v>39949.477658542542</v>
      </c>
      <c r="AT13" s="232">
        <f>'Cons Stat | Management Recon'!ED9</f>
        <v>32315.168456238949</v>
      </c>
      <c r="AU13" s="232">
        <f>'Cons Stat | Management Recon'!EG9</f>
        <v>16435.489728374581</v>
      </c>
      <c r="AV13" s="232">
        <f>'Cons Stat | Management Recon'!EJ9</f>
        <v>25056.70114928866</v>
      </c>
      <c r="AW13" s="232">
        <f>'Cons Stat | Management Recon'!EM9</f>
        <v>14576.899120602964</v>
      </c>
      <c r="AX13" s="232">
        <f>'Cons Stat | Management Recon'!EP9</f>
        <v>15594.473787384261</v>
      </c>
      <c r="AY13" s="232">
        <f>'Cons Stat | Management Recon'!ES9</f>
        <v>27700.577681662831</v>
      </c>
      <c r="AZ13" s="232">
        <f>'Cons Stat | Management Recon'!EV9</f>
        <v>24251.247559272288</v>
      </c>
      <c r="BA13" s="232">
        <f>'Cons Stat | Management Recon'!EY9</f>
        <v>45694.602482707982</v>
      </c>
      <c r="BB13" s="232">
        <f>'Cons Stat | Management Recon'!FB9</f>
        <v>36039.725155197557</v>
      </c>
      <c r="BC13" s="232">
        <f>'Cons Stat | Management Recon'!FE9</f>
        <v>81440.866441512233</v>
      </c>
      <c r="BD13" s="232">
        <f>'Cons Stat | Management Recon'!FH9</f>
        <v>45398.978403410198</v>
      </c>
      <c r="BE13" s="232">
        <f>'Cons Stat | Management Recon'!FK9</f>
        <v>61857.82961956595</v>
      </c>
      <c r="BF13" s="232">
        <f>'Cons Stat | Management Recon'!FN9</f>
        <v>18980.918989515063</v>
      </c>
      <c r="BG13" s="232">
        <f>'Cons Stat | Management Recon'!FQ9</f>
        <v>38837.914054020861</v>
      </c>
      <c r="BH13" s="232">
        <f>'Cons Stat | Management Recon'!FT9</f>
        <v>55456.210416974354</v>
      </c>
      <c r="BI13" s="232">
        <f>'Cons Stat | Management Recon'!FW9</f>
        <v>78123.955549697523</v>
      </c>
      <c r="BJ13" s="232">
        <f>'Cons Stat | Management Recon'!FZ9</f>
        <v>58601.413701960453</v>
      </c>
      <c r="BK13" s="232">
        <f>'Cons Stat | Management Recon'!GC9</f>
        <v>33531.274935072921</v>
      </c>
      <c r="BL13" s="232">
        <f>'Cons Stat | Management Recon'!GF9</f>
        <v>13544.00638212513</v>
      </c>
      <c r="BM13" s="232">
        <f>'Cons Stat | Management Recon'!GI9</f>
        <v>215206.24017196521</v>
      </c>
      <c r="BN13" s="232">
        <f>'Cons Stat | Management Recon'!GL9</f>
        <v>197233.35882949654</v>
      </c>
      <c r="BO13" s="232">
        <f>'Cons Stat | Management Recon'!GO9</f>
        <v>23266.746244448172</v>
      </c>
      <c r="BP13" s="232">
        <f>'Cons Stat | Management Recon'!GR9</f>
        <v>59382.637122278022</v>
      </c>
      <c r="BQ13" s="232">
        <f>'Cons Stat | Management Recon'!GU9</f>
        <v>51372.202239085003</v>
      </c>
      <c r="BR13" s="232">
        <f>'Cons Stat | Management Recon'!GX9</f>
        <v>71374.719834699441</v>
      </c>
      <c r="BS13" s="232">
        <f>'Cons Stat | Management Recon'!HA9</f>
        <v>30466.435224564106</v>
      </c>
      <c r="BT13" s="232">
        <f>'Cons Stat | Management Recon'!HD9</f>
        <v>102180.14081212279</v>
      </c>
      <c r="BU13" s="232">
        <f>'Cons Stat | Management Recon'!HG9</f>
        <v>64303.601029245263</v>
      </c>
      <c r="BV13" s="232">
        <f>'Cons Stat | Management Recon'!HJ9</f>
        <v>24288.701225433113</v>
      </c>
      <c r="BX13" s="232">
        <f t="shared" si="11"/>
        <v>886150.06405053567</v>
      </c>
      <c r="BY13" s="232">
        <f t="shared" si="12"/>
        <v>886150.06405053567</v>
      </c>
      <c r="BZ13" s="232">
        <f t="shared" si="13"/>
        <v>572384.24005549727</v>
      </c>
      <c r="CA13" s="232">
        <f t="shared" si="14"/>
        <v>572384.24005549727</v>
      </c>
      <c r="CB13" s="232">
        <f t="shared" si="15"/>
        <v>298758.72960061854</v>
      </c>
      <c r="CC13" s="232">
        <f t="shared" si="16"/>
        <v>24288.701225433113</v>
      </c>
      <c r="CD13" s="232">
        <f t="shared" si="17"/>
        <v>58601.413701960453</v>
      </c>
    </row>
    <row r="14" spans="2:82" ht="14.25" hidden="1" customHeight="1" outlineLevel="1" x14ac:dyDescent="0.25">
      <c r="B14" s="231" t="s">
        <v>258</v>
      </c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>
        <f>'Cons Stat | Management Recon'!AO10</f>
        <v>0</v>
      </c>
      <c r="P14" s="232">
        <f>'Cons Stat | Management Recon'!AR10</f>
        <v>0</v>
      </c>
      <c r="Q14" s="232">
        <f>'Cons Stat | Management Recon'!AU10</f>
        <v>0</v>
      </c>
      <c r="R14" s="232">
        <f>'Cons Stat | Management Recon'!AX10</f>
        <v>0</v>
      </c>
      <c r="S14" s="232">
        <f>'Cons Stat | Management Recon'!BA10</f>
        <v>0</v>
      </c>
      <c r="T14" s="232">
        <f>'Cons Stat | Management Recon'!BD10</f>
        <v>0</v>
      </c>
      <c r="U14" s="232">
        <f>'Cons Stat | Management Recon'!BG10</f>
        <v>0</v>
      </c>
      <c r="V14" s="232">
        <f>'Cons Stat | Management Recon'!BJ10</f>
        <v>0</v>
      </c>
      <c r="W14" s="232">
        <f>'Cons Stat | Management Recon'!BM10</f>
        <v>0</v>
      </c>
      <c r="X14" s="232">
        <f>'Cons Stat | Management Recon'!BP10</f>
        <v>0</v>
      </c>
      <c r="Y14" s="232">
        <f>'Cons Stat | Management Recon'!BS10</f>
        <v>0</v>
      </c>
      <c r="Z14" s="232">
        <f>'Cons Stat | Management Recon'!BV10</f>
        <v>0</v>
      </c>
      <c r="AA14" s="232">
        <f>'Cons Stat | Management Recon'!BY10</f>
        <v>0</v>
      </c>
      <c r="AB14" s="232">
        <f>'Cons Stat | Management Recon'!CB10</f>
        <v>0</v>
      </c>
      <c r="AC14" s="232">
        <f>'Cons Stat | Management Recon'!CE10</f>
        <v>0</v>
      </c>
      <c r="AD14" s="232">
        <f>'Cons Stat | Management Recon'!CH10</f>
        <v>0</v>
      </c>
      <c r="AE14" s="232">
        <f>'Cons Stat | Management Recon'!CK10</f>
        <v>0</v>
      </c>
      <c r="AF14" s="232">
        <f>'Cons Stat | Management Recon'!CN10</f>
        <v>0</v>
      </c>
      <c r="AG14" s="232">
        <f>'Cons Stat | Management Recon'!CQ10</f>
        <v>0</v>
      </c>
      <c r="AH14" s="232">
        <f>'Cons Stat | Management Recon'!CT10</f>
        <v>0</v>
      </c>
      <c r="AI14" s="232">
        <f>'Cons Stat | Management Recon'!CW10</f>
        <v>0</v>
      </c>
      <c r="AJ14" s="232">
        <f>'Cons Stat | Management Recon'!CZ10</f>
        <v>0</v>
      </c>
      <c r="AK14" s="232">
        <f>'Cons Stat | Management Recon'!DC10</f>
        <v>0</v>
      </c>
      <c r="AL14" s="232">
        <f>'Cons Stat | Management Recon'!DF10</f>
        <v>0</v>
      </c>
      <c r="AM14" s="232">
        <f>'Cons Stat | Management Recon'!DI10</f>
        <v>0</v>
      </c>
      <c r="AN14" s="232">
        <f>'Cons Stat | Management Recon'!DL10</f>
        <v>0</v>
      </c>
      <c r="AO14" s="232">
        <f>'Cons Stat | Management Recon'!DO10</f>
        <v>0</v>
      </c>
      <c r="AP14" s="232">
        <f>'Cons Stat | Management Recon'!DR10</f>
        <v>0</v>
      </c>
      <c r="AQ14" s="232">
        <f>'Cons Stat | Management Recon'!DU10</f>
        <v>0</v>
      </c>
      <c r="AR14" s="232">
        <f>'Cons Stat | Management Recon'!DX10</f>
        <v>0</v>
      </c>
      <c r="AS14" s="232">
        <f>'Cons Stat | Management Recon'!EA10</f>
        <v>0</v>
      </c>
      <c r="AT14" s="232">
        <f>'Cons Stat | Management Recon'!ED10</f>
        <v>0</v>
      </c>
      <c r="AU14" s="232">
        <f>'Cons Stat | Management Recon'!EG10</f>
        <v>0</v>
      </c>
      <c r="AV14" s="232">
        <f>'Cons Stat | Management Recon'!EJ10</f>
        <v>0</v>
      </c>
      <c r="AW14" s="232">
        <f>'Cons Stat | Management Recon'!EM10</f>
        <v>0</v>
      </c>
      <c r="AX14" s="232">
        <f>'Cons Stat | Management Recon'!EP10</f>
        <v>0</v>
      </c>
      <c r="AY14" s="232">
        <f>'Cons Stat | Management Recon'!ES10</f>
        <v>0</v>
      </c>
      <c r="AZ14" s="232">
        <f>'Cons Stat | Management Recon'!EV10</f>
        <v>0</v>
      </c>
      <c r="BA14" s="232">
        <f>'Cons Stat | Management Recon'!EY10</f>
        <v>0</v>
      </c>
      <c r="BB14" s="232">
        <f>'Cons Stat | Management Recon'!FB10</f>
        <v>0</v>
      </c>
      <c r="BC14" s="232">
        <f>'Cons Stat | Management Recon'!FE10</f>
        <v>0</v>
      </c>
      <c r="BD14" s="232">
        <f>'Cons Stat | Management Recon'!FH10</f>
        <v>0</v>
      </c>
      <c r="BE14" s="232">
        <f>'Cons Stat | Management Recon'!FK10</f>
        <v>0</v>
      </c>
      <c r="BF14" s="232">
        <f>'Cons Stat | Management Recon'!FN10</f>
        <v>0</v>
      </c>
      <c r="BG14" s="232">
        <f>'Cons Stat | Management Recon'!FQ10</f>
        <v>0</v>
      </c>
      <c r="BH14" s="232">
        <f>'Cons Stat | Management Recon'!FT10</f>
        <v>0</v>
      </c>
      <c r="BI14" s="232">
        <f>'Cons Stat | Management Recon'!FW10</f>
        <v>0</v>
      </c>
      <c r="BJ14" s="232">
        <f>'Cons Stat | Management Recon'!FZ10</f>
        <v>0</v>
      </c>
      <c r="BK14" s="232">
        <f>'Cons Stat | Management Recon'!GC10</f>
        <v>0</v>
      </c>
      <c r="BL14" s="232">
        <f>'Cons Stat | Management Recon'!GF10</f>
        <v>0</v>
      </c>
      <c r="BM14" s="232">
        <f>'Cons Stat | Management Recon'!GI10</f>
        <v>0</v>
      </c>
      <c r="BN14" s="232">
        <f>'Cons Stat | Management Recon'!GL10</f>
        <v>0</v>
      </c>
      <c r="BO14" s="232">
        <f>'Cons Stat | Management Recon'!GO10</f>
        <v>0</v>
      </c>
      <c r="BP14" s="232">
        <f>'Cons Stat | Management Recon'!GR10</f>
        <v>0</v>
      </c>
      <c r="BQ14" s="232">
        <f>'Cons Stat | Management Recon'!GU10</f>
        <v>0</v>
      </c>
      <c r="BR14" s="232">
        <f>'Cons Stat | Management Recon'!GX10</f>
        <v>0</v>
      </c>
      <c r="BS14" s="232">
        <f>'Cons Stat | Management Recon'!HA10</f>
        <v>0</v>
      </c>
      <c r="BT14" s="232">
        <f>'Cons Stat | Management Recon'!HD10</f>
        <v>0</v>
      </c>
      <c r="BU14" s="232">
        <f>'Cons Stat | Management Recon'!HG10</f>
        <v>0</v>
      </c>
      <c r="BV14" s="232">
        <f>'Cons Stat | Management Recon'!HJ10</f>
        <v>0</v>
      </c>
      <c r="BX14" s="232">
        <f t="shared" si="11"/>
        <v>0</v>
      </c>
      <c r="BY14" s="232">
        <f t="shared" si="12"/>
        <v>0</v>
      </c>
      <c r="BZ14" s="232">
        <f t="shared" si="13"/>
        <v>0</v>
      </c>
      <c r="CA14" s="232">
        <f t="shared" si="14"/>
        <v>0</v>
      </c>
      <c r="CB14" s="232">
        <f t="shared" si="15"/>
        <v>0</v>
      </c>
      <c r="CC14" s="232">
        <f t="shared" si="16"/>
        <v>0</v>
      </c>
      <c r="CD14" s="232">
        <f t="shared" si="17"/>
        <v>0</v>
      </c>
    </row>
    <row r="15" spans="2:82" ht="14.25" hidden="1" customHeight="1" outlineLevel="1" x14ac:dyDescent="0.25">
      <c r="B15" s="231" t="s">
        <v>259</v>
      </c>
      <c r="C15" s="232">
        <f>'Cons Stat | Management Recon'!E11</f>
        <v>0</v>
      </c>
      <c r="D15" s="232">
        <f>'Cons Stat | Management Recon'!H11</f>
        <v>0</v>
      </c>
      <c r="E15" s="232">
        <f>'Cons Stat | Management Recon'!K11</f>
        <v>0</v>
      </c>
      <c r="F15" s="232">
        <f>'Cons Stat | Management Recon'!N11</f>
        <v>0</v>
      </c>
      <c r="G15" s="232">
        <f>'Cons Stat | Management Recon'!Q11</f>
        <v>0</v>
      </c>
      <c r="H15" s="232">
        <f>'Cons Stat | Management Recon'!T11</f>
        <v>0</v>
      </c>
      <c r="I15" s="232">
        <f>'Cons Stat | Management Recon'!W11</f>
        <v>0</v>
      </c>
      <c r="J15" s="232">
        <f>'Cons Stat | Management Recon'!Z11</f>
        <v>0</v>
      </c>
      <c r="K15" s="232">
        <f>'Cons Stat | Management Recon'!AC11</f>
        <v>0</v>
      </c>
      <c r="L15" s="232">
        <f>'Cons Stat | Management Recon'!AF11</f>
        <v>0</v>
      </c>
      <c r="M15" s="232">
        <f>'Cons Stat | Management Recon'!AI11</f>
        <v>0</v>
      </c>
      <c r="N15" s="232">
        <f>'Cons Stat | Management Recon'!AL11</f>
        <v>0</v>
      </c>
      <c r="O15" s="232">
        <f>'Cons Stat | Management Recon'!AO11</f>
        <v>0</v>
      </c>
      <c r="P15" s="232">
        <f>'Cons Stat | Management Recon'!AR11</f>
        <v>0</v>
      </c>
      <c r="Q15" s="232">
        <f>'Cons Stat | Management Recon'!AU11</f>
        <v>-6.0392023001483546</v>
      </c>
      <c r="R15" s="232">
        <f>'Cons Stat | Management Recon'!AX11</f>
        <v>-100.3570157896674</v>
      </c>
      <c r="S15" s="232">
        <f>'Cons Stat | Management Recon'!BA11</f>
        <v>-104.52669961138034</v>
      </c>
      <c r="T15" s="232">
        <f>'Cons Stat | Management Recon'!BD11</f>
        <v>-75.499354358371818</v>
      </c>
      <c r="U15" s="232">
        <f>'Cons Stat | Management Recon'!BG11</f>
        <v>-111.78388448998604</v>
      </c>
      <c r="V15" s="232">
        <f>'Cons Stat | Management Recon'!BJ11</f>
        <v>-18.887301830887822</v>
      </c>
      <c r="W15" s="232">
        <f>'Cons Stat | Management Recon'!BM11</f>
        <v>-127.7140978061728</v>
      </c>
      <c r="X15" s="232">
        <f>'Cons Stat | Management Recon'!BP11</f>
        <v>-22.898016595610127</v>
      </c>
      <c r="Y15" s="232">
        <f>'Cons Stat | Management Recon'!BS11</f>
        <v>-1950.9758821747689</v>
      </c>
      <c r="Z15" s="232">
        <f>'Cons Stat | Management Recon'!BV11</f>
        <v>-1356.3972693239373</v>
      </c>
      <c r="AA15" s="232">
        <f>'Cons Stat | Management Recon'!BY11</f>
        <v>-191.22359311201845</v>
      </c>
      <c r="AB15" s="232">
        <f>'Cons Stat | Management Recon'!CB11</f>
        <v>-2253.4338100476716</v>
      </c>
      <c r="AC15" s="232">
        <f>'Cons Stat | Management Recon'!CE11</f>
        <v>-7.3183603254127627</v>
      </c>
      <c r="AD15" s="232">
        <f>'Cons Stat | Management Recon'!CH11</f>
        <v>-434.49278520405034</v>
      </c>
      <c r="AE15" s="232">
        <f>'Cons Stat | Management Recon'!CK11</f>
        <v>0</v>
      </c>
      <c r="AF15" s="232">
        <f>'Cons Stat | Management Recon'!CN11</f>
        <v>-12.937941915846858</v>
      </c>
      <c r="AG15" s="232">
        <f>'Cons Stat | Management Recon'!CQ11</f>
        <v>-39.867724867724867</v>
      </c>
      <c r="AH15" s="232">
        <f>'Cons Stat | Management Recon'!CT11</f>
        <v>-367.40168586119967</v>
      </c>
      <c r="AI15" s="232">
        <f>'Cons Stat | Management Recon'!CW11</f>
        <v>-205.87887675370439</v>
      </c>
      <c r="AJ15" s="232">
        <f>'Cons Stat | Management Recon'!CZ11</f>
        <v>0</v>
      </c>
      <c r="AK15" s="232">
        <f>'Cons Stat | Management Recon'!DC11</f>
        <v>-6.1332859886695612</v>
      </c>
      <c r="AL15" s="232">
        <f>'Cons Stat | Management Recon'!DF11</f>
        <v>-97.797392284165909</v>
      </c>
      <c r="AM15" s="232">
        <f>'Cons Stat | Management Recon'!DI11</f>
        <v>-15.964834790567975</v>
      </c>
      <c r="AN15" s="232">
        <f>'Cons Stat | Management Recon'!DL11</f>
        <v>-375.1300584931775</v>
      </c>
      <c r="AO15" s="232">
        <f>'Cons Stat | Management Recon'!DO11</f>
        <v>-503.53459185825773</v>
      </c>
      <c r="AP15" s="232">
        <f>'Cons Stat | Management Recon'!DR11</f>
        <v>-454.97699815570803</v>
      </c>
      <c r="AQ15" s="232">
        <f>'Cons Stat | Management Recon'!DU11</f>
        <v>-527.28335688794436</v>
      </c>
      <c r="AR15" s="232">
        <f>'Cons Stat | Management Recon'!DX11</f>
        <v>-28.83254792967022</v>
      </c>
      <c r="AS15" s="232">
        <f>'Cons Stat | Management Recon'!EA11</f>
        <v>-21.065489018251785</v>
      </c>
      <c r="AT15" s="232">
        <f>'Cons Stat | Management Recon'!ED11</f>
        <v>-159.13075413533554</v>
      </c>
      <c r="AU15" s="232">
        <f>'Cons Stat | Management Recon'!EG11</f>
        <v>-10.397403619781803</v>
      </c>
      <c r="AV15" s="232">
        <f>'Cons Stat | Management Recon'!EJ11</f>
        <v>-203.67038503058654</v>
      </c>
      <c r="AW15" s="232">
        <f>'Cons Stat | Management Recon'!EM11</f>
        <v>-85.332260209259189</v>
      </c>
      <c r="AX15" s="232">
        <f>'Cons Stat | Management Recon'!EP11</f>
        <v>-19.637701630962798</v>
      </c>
      <c r="AY15" s="232">
        <f>'Cons Stat | Management Recon'!ES11</f>
        <v>-20.012808197246237</v>
      </c>
      <c r="AZ15" s="232">
        <f>'Cons Stat | Management Recon'!EV11</f>
        <v>-11.407302629220295</v>
      </c>
      <c r="BA15" s="232">
        <f>'Cons Stat | Management Recon'!EY11</f>
        <v>-3445.1655948603416</v>
      </c>
      <c r="BB15" s="232">
        <f>'Cons Stat | Management Recon'!FB11</f>
        <v>-757.26956845468931</v>
      </c>
      <c r="BC15" s="232">
        <f>'Cons Stat | Management Recon'!FE11</f>
        <v>-360.56663488326592</v>
      </c>
      <c r="BD15" s="232">
        <f>'Cons Stat | Management Recon'!FH11</f>
        <v>-1675.9354428739766</v>
      </c>
      <c r="BE15" s="232">
        <f>'Cons Stat | Management Recon'!FK11</f>
        <v>-114.54095305381635</v>
      </c>
      <c r="BF15" s="232">
        <f>'Cons Stat | Management Recon'!FN11</f>
        <v>-268.69499937440048</v>
      </c>
      <c r="BG15" s="232">
        <f>'Cons Stat | Management Recon'!FQ11</f>
        <v>-621.40096149033945</v>
      </c>
      <c r="BH15" s="232">
        <f>'Cons Stat | Management Recon'!FT11</f>
        <v>-1523.261848431657</v>
      </c>
      <c r="BI15" s="232">
        <f>'Cons Stat | Management Recon'!FW11</f>
        <v>-858.32275532782114</v>
      </c>
      <c r="BJ15" s="232">
        <f>'Cons Stat | Management Recon'!FZ11</f>
        <v>-830.57824006418514</v>
      </c>
      <c r="BK15" s="232">
        <f>'Cons Stat | Management Recon'!GC11</f>
        <v>-402.79623367899336</v>
      </c>
      <c r="BL15" s="232">
        <f>'Cons Stat | Management Recon'!GF11</f>
        <v>-890.89476983154077</v>
      </c>
      <c r="BM15" s="232">
        <f>'Cons Stat | Management Recon'!GI11</f>
        <v>-1194.6020049001468</v>
      </c>
      <c r="BN15" s="232">
        <f>'Cons Stat | Management Recon'!GL11</f>
        <v>-1627.9435941005804</v>
      </c>
      <c r="BO15" s="232">
        <f>'Cons Stat | Management Recon'!GO11</f>
        <v>-2331.9590162238228</v>
      </c>
      <c r="BP15" s="232">
        <f>'Cons Stat | Management Recon'!GR11</f>
        <v>-1287.8497921976182</v>
      </c>
      <c r="BQ15" s="232">
        <f>'Cons Stat | Management Recon'!GU11</f>
        <v>-1083.9495056321025</v>
      </c>
      <c r="BR15" s="232">
        <f>'Cons Stat | Management Recon'!GX11</f>
        <v>-1341.2591859634306</v>
      </c>
      <c r="BS15" s="232">
        <f>'Cons Stat | Management Recon'!HA11</f>
        <v>-4756.2955901152991</v>
      </c>
      <c r="BT15" s="232">
        <f>'Cons Stat | Management Recon'!HD11</f>
        <v>-1521.6668543808905</v>
      </c>
      <c r="BU15" s="232">
        <f>'Cons Stat | Management Recon'!HG11</f>
        <v>-1094.1306467493271</v>
      </c>
      <c r="BV15" s="232">
        <f>'Cons Stat | Management Recon'!HJ11</f>
        <v>-1573.8039328032614</v>
      </c>
      <c r="BX15" s="232">
        <f t="shared" si="11"/>
        <v>-19107.151126577013</v>
      </c>
      <c r="BY15" s="232">
        <f t="shared" si="12"/>
        <v>-19107.151126577013</v>
      </c>
      <c r="BZ15" s="232">
        <f t="shared" si="13"/>
        <v>-10487.157109640959</v>
      </c>
      <c r="CA15" s="232">
        <f t="shared" si="14"/>
        <v>-10487.157109640959</v>
      </c>
      <c r="CB15" s="232">
        <f t="shared" si="15"/>
        <v>-2404.956381759504</v>
      </c>
      <c r="CC15" s="232">
        <f t="shared" si="16"/>
        <v>-1573.8039328032614</v>
      </c>
      <c r="CD15" s="232">
        <f t="shared" si="17"/>
        <v>-830.57824006418514</v>
      </c>
    </row>
    <row r="16" spans="2:82" ht="14.25" customHeight="1" collapsed="1" x14ac:dyDescent="0.25">
      <c r="B16" s="229" t="s">
        <v>260</v>
      </c>
      <c r="C16" s="230">
        <f t="shared" ref="C16:BN16" si="18">SUM(C17:C22)</f>
        <v>0</v>
      </c>
      <c r="D16" s="230">
        <f t="shared" si="18"/>
        <v>0</v>
      </c>
      <c r="E16" s="230">
        <f t="shared" si="18"/>
        <v>0</v>
      </c>
      <c r="F16" s="230">
        <f t="shared" si="18"/>
        <v>0</v>
      </c>
      <c r="G16" s="230">
        <f t="shared" si="18"/>
        <v>0</v>
      </c>
      <c r="H16" s="230">
        <f t="shared" si="18"/>
        <v>0</v>
      </c>
      <c r="I16" s="230">
        <f t="shared" si="18"/>
        <v>0</v>
      </c>
      <c r="J16" s="230">
        <f t="shared" si="18"/>
        <v>0</v>
      </c>
      <c r="K16" s="230">
        <f t="shared" si="18"/>
        <v>0</v>
      </c>
      <c r="L16" s="230">
        <f t="shared" si="18"/>
        <v>0</v>
      </c>
      <c r="M16" s="230">
        <f t="shared" si="18"/>
        <v>0</v>
      </c>
      <c r="N16" s="230">
        <f t="shared" si="18"/>
        <v>0</v>
      </c>
      <c r="O16" s="230">
        <f t="shared" si="18"/>
        <v>-87438.218487190781</v>
      </c>
      <c r="P16" s="230">
        <f t="shared" si="18"/>
        <v>-85380.452814933931</v>
      </c>
      <c r="Q16" s="230">
        <f t="shared" si="18"/>
        <v>-94168.015163589196</v>
      </c>
      <c r="R16" s="230">
        <f t="shared" si="18"/>
        <v>-83210.101697747537</v>
      </c>
      <c r="S16" s="230">
        <f t="shared" si="18"/>
        <v>-75611.231228397577</v>
      </c>
      <c r="T16" s="230">
        <f t="shared" si="18"/>
        <v>-90551.604159129594</v>
      </c>
      <c r="U16" s="230">
        <f t="shared" si="18"/>
        <v>-74773.17240225969</v>
      </c>
      <c r="V16" s="230">
        <f t="shared" si="18"/>
        <v>-90442.101996455924</v>
      </c>
      <c r="W16" s="230">
        <f t="shared" si="18"/>
        <v>-86014.475089614076</v>
      </c>
      <c r="X16" s="230">
        <f t="shared" si="18"/>
        <v>-80981.305323635475</v>
      </c>
      <c r="Y16" s="230">
        <f t="shared" si="18"/>
        <v>-82430.893375336949</v>
      </c>
      <c r="Z16" s="230">
        <f t="shared" si="18"/>
        <v>-85655.476273313223</v>
      </c>
      <c r="AA16" s="230">
        <f t="shared" si="18"/>
        <v>-78737.816488073411</v>
      </c>
      <c r="AB16" s="230">
        <f t="shared" si="18"/>
        <v>-81807.1048590141</v>
      </c>
      <c r="AC16" s="230">
        <f t="shared" si="18"/>
        <v>-109096.6066867867</v>
      </c>
      <c r="AD16" s="230">
        <f t="shared" si="18"/>
        <v>-91638.094691690145</v>
      </c>
      <c r="AE16" s="230">
        <f t="shared" si="18"/>
        <v>-111048.54188690464</v>
      </c>
      <c r="AF16" s="230">
        <f t="shared" si="18"/>
        <v>-103794.14142509436</v>
      </c>
      <c r="AG16" s="230">
        <f t="shared" si="18"/>
        <v>-86903.860140430887</v>
      </c>
      <c r="AH16" s="230">
        <f t="shared" si="18"/>
        <v>-134104.76740408666</v>
      </c>
      <c r="AI16" s="230">
        <f t="shared" si="18"/>
        <v>-109085.47110589263</v>
      </c>
      <c r="AJ16" s="230">
        <f t="shared" si="18"/>
        <v>-108025.92052847386</v>
      </c>
      <c r="AK16" s="230">
        <f t="shared" si="18"/>
        <v>-106517.86747596992</v>
      </c>
      <c r="AL16" s="230">
        <f t="shared" si="18"/>
        <v>-111893.25378323201</v>
      </c>
      <c r="AM16" s="230">
        <f t="shared" si="18"/>
        <v>-116349.32649466085</v>
      </c>
      <c r="AN16" s="230">
        <f t="shared" si="18"/>
        <v>-117899.05634297302</v>
      </c>
      <c r="AO16" s="230">
        <f t="shared" si="18"/>
        <v>-120161.31886500283</v>
      </c>
      <c r="AP16" s="230">
        <f t="shared" si="18"/>
        <v>-127625.43169694149</v>
      </c>
      <c r="AQ16" s="230">
        <f t="shared" si="18"/>
        <v>-135315.55442038106</v>
      </c>
      <c r="AR16" s="230">
        <f t="shared" si="18"/>
        <v>-131124.18118233062</v>
      </c>
      <c r="AS16" s="230">
        <f t="shared" si="18"/>
        <v>-131424.47400759748</v>
      </c>
      <c r="AT16" s="230">
        <f t="shared" si="18"/>
        <v>-135738.12576636169</v>
      </c>
      <c r="AU16" s="230">
        <f t="shared" si="18"/>
        <v>-137380.85093203097</v>
      </c>
      <c r="AV16" s="230">
        <f t="shared" si="18"/>
        <v>-137890.74526455981</v>
      </c>
      <c r="AW16" s="230">
        <f t="shared" si="18"/>
        <v>-153546.56373029723</v>
      </c>
      <c r="AX16" s="230">
        <f t="shared" si="18"/>
        <v>-179616.87378851668</v>
      </c>
      <c r="AY16" s="230">
        <f t="shared" si="18"/>
        <v>-160049.68220275888</v>
      </c>
      <c r="AZ16" s="230">
        <f t="shared" si="18"/>
        <v>-174049.22549569642</v>
      </c>
      <c r="BA16" s="230">
        <f t="shared" si="18"/>
        <v>-181662.37604878607</v>
      </c>
      <c r="BB16" s="230">
        <f t="shared" si="18"/>
        <v>-189609.04025764874</v>
      </c>
      <c r="BC16" s="230">
        <f t="shared" si="18"/>
        <v>-186538.18991113896</v>
      </c>
      <c r="BD16" s="230">
        <f t="shared" si="18"/>
        <v>-188597.07466315062</v>
      </c>
      <c r="BE16" s="230">
        <f t="shared" si="18"/>
        <v>-200554.08055149601</v>
      </c>
      <c r="BF16" s="230">
        <f t="shared" si="18"/>
        <v>-200521.34005970971</v>
      </c>
      <c r="BG16" s="230">
        <f t="shared" si="18"/>
        <v>-220630.67689483351</v>
      </c>
      <c r="BH16" s="230">
        <f t="shared" si="18"/>
        <v>-204237.20627046778</v>
      </c>
      <c r="BI16" s="230">
        <f t="shared" si="18"/>
        <v>-223167.47599191027</v>
      </c>
      <c r="BJ16" s="230">
        <f t="shared" si="18"/>
        <v>-228349.32451330053</v>
      </c>
      <c r="BK16" s="230">
        <f t="shared" si="18"/>
        <v>-249104.83861055737</v>
      </c>
      <c r="BL16" s="230">
        <f t="shared" si="18"/>
        <v>-271107.90959091426</v>
      </c>
      <c r="BM16" s="230">
        <f t="shared" si="18"/>
        <v>-278073.35381289147</v>
      </c>
      <c r="BN16" s="230">
        <f t="shared" si="18"/>
        <v>-278138.33278738963</v>
      </c>
      <c r="BO16" s="230">
        <f t="shared" ref="BO16:BV16" si="19">SUM(BO17:BO22)</f>
        <v>-293162.44776540628</v>
      </c>
      <c r="BP16" s="230">
        <f t="shared" si="19"/>
        <v>-344935.67972874409</v>
      </c>
      <c r="BQ16" s="230">
        <f t="shared" si="19"/>
        <v>-306106.33328076301</v>
      </c>
      <c r="BR16" s="230">
        <f t="shared" si="19"/>
        <v>-311403.63144136959</v>
      </c>
      <c r="BS16" s="230">
        <f t="shared" si="19"/>
        <v>-324404.92423224624</v>
      </c>
      <c r="BT16" s="230">
        <f t="shared" si="19"/>
        <v>-344525.64634439972</v>
      </c>
      <c r="BU16" s="230">
        <f t="shared" si="19"/>
        <v>-348834.50975895021</v>
      </c>
      <c r="BV16" s="230">
        <f t="shared" si="19"/>
        <v>-381506.41176471754</v>
      </c>
      <c r="BW16" s="276"/>
      <c r="BX16" s="230">
        <f t="shared" ref="BX16:CD16" si="20">SUM(BX17:BX22)</f>
        <v>-3731304.0191183491</v>
      </c>
      <c r="BY16" s="230">
        <f t="shared" si="20"/>
        <v>-3731304.0191183491</v>
      </c>
      <c r="BZ16" s="230">
        <f t="shared" si="20"/>
        <v>-2357965.6928608976</v>
      </c>
      <c r="CA16" s="230">
        <f t="shared" si="20"/>
        <v>-2357965.6928608976</v>
      </c>
      <c r="CB16" s="230">
        <f t="shared" si="20"/>
        <v>-1624072.5024916539</v>
      </c>
      <c r="CC16" s="230">
        <f t="shared" si="20"/>
        <v>-381506.41176471754</v>
      </c>
      <c r="CD16" s="230">
        <f t="shared" si="20"/>
        <v>-228349.32451330053</v>
      </c>
    </row>
    <row r="17" spans="2:82" ht="14.25" hidden="1" customHeight="1" outlineLevel="1" x14ac:dyDescent="0.25">
      <c r="B17" s="231" t="s">
        <v>261</v>
      </c>
      <c r="C17" s="232">
        <f>'Cons Stat | Management Recon'!E13</f>
        <v>0</v>
      </c>
      <c r="D17" s="232">
        <f>'Cons Stat | Management Recon'!H13</f>
        <v>0</v>
      </c>
      <c r="E17" s="232">
        <f>'Cons Stat | Management Recon'!K13</f>
        <v>0</v>
      </c>
      <c r="F17" s="232">
        <f>'Cons Stat | Management Recon'!N13</f>
        <v>0</v>
      </c>
      <c r="G17" s="232">
        <f>'Cons Stat | Management Recon'!Q13</f>
        <v>0</v>
      </c>
      <c r="H17" s="232">
        <f>'Cons Stat | Management Recon'!T13</f>
        <v>0</v>
      </c>
      <c r="I17" s="232">
        <f>'Cons Stat | Management Recon'!W13</f>
        <v>0</v>
      </c>
      <c r="J17" s="232">
        <f>'Cons Stat | Management Recon'!Z13</f>
        <v>0</v>
      </c>
      <c r="K17" s="232">
        <f>'Cons Stat | Management Recon'!AC13</f>
        <v>0</v>
      </c>
      <c r="L17" s="232">
        <f>'Cons Stat | Management Recon'!AF13</f>
        <v>0</v>
      </c>
      <c r="M17" s="232">
        <f>'Cons Stat | Management Recon'!AI13</f>
        <v>0</v>
      </c>
      <c r="N17" s="232">
        <f>'Cons Stat | Management Recon'!AL13</f>
        <v>0</v>
      </c>
      <c r="O17" s="232">
        <f>'Cons Stat | Management Recon'!AO13</f>
        <v>0</v>
      </c>
      <c r="P17" s="232">
        <f>'Cons Stat | Management Recon'!AR13</f>
        <v>0</v>
      </c>
      <c r="Q17" s="232">
        <f>'Cons Stat | Management Recon'!AU13</f>
        <v>0</v>
      </c>
      <c r="R17" s="232">
        <f>'Cons Stat | Management Recon'!AX13</f>
        <v>0</v>
      </c>
      <c r="S17" s="232">
        <f>'Cons Stat | Management Recon'!BA13</f>
        <v>0</v>
      </c>
      <c r="T17" s="232">
        <f>'Cons Stat | Management Recon'!BD13</f>
        <v>0</v>
      </c>
      <c r="U17" s="232">
        <f>'Cons Stat | Management Recon'!BG13</f>
        <v>0</v>
      </c>
      <c r="V17" s="232">
        <f>'Cons Stat | Management Recon'!BJ13</f>
        <v>0</v>
      </c>
      <c r="W17" s="232">
        <f>'Cons Stat | Management Recon'!BM13</f>
        <v>0</v>
      </c>
      <c r="X17" s="232">
        <f>'Cons Stat | Management Recon'!BP13</f>
        <v>0</v>
      </c>
      <c r="Y17" s="232">
        <f>'Cons Stat | Management Recon'!BS13</f>
        <v>0</v>
      </c>
      <c r="Z17" s="232">
        <f>'Cons Stat | Management Recon'!BV13</f>
        <v>0</v>
      </c>
      <c r="AA17" s="232">
        <f>'Cons Stat | Management Recon'!BY13</f>
        <v>0</v>
      </c>
      <c r="AB17" s="232">
        <f>'Cons Stat | Management Recon'!CB13</f>
        <v>0</v>
      </c>
      <c r="AC17" s="232">
        <f>'Cons Stat | Management Recon'!CE13</f>
        <v>0</v>
      </c>
      <c r="AD17" s="232">
        <f>'Cons Stat | Management Recon'!CH13</f>
        <v>0</v>
      </c>
      <c r="AE17" s="232">
        <f>'Cons Stat | Management Recon'!CK13</f>
        <v>0</v>
      </c>
      <c r="AF17" s="232">
        <f>'Cons Stat | Management Recon'!CN13</f>
        <v>0</v>
      </c>
      <c r="AG17" s="232">
        <f>'Cons Stat | Management Recon'!CQ13</f>
        <v>0</v>
      </c>
      <c r="AH17" s="232">
        <f>'Cons Stat | Management Recon'!CT13</f>
        <v>0</v>
      </c>
      <c r="AI17" s="232">
        <f>'Cons Stat | Management Recon'!CW13</f>
        <v>0</v>
      </c>
      <c r="AJ17" s="232">
        <f>'Cons Stat | Management Recon'!CZ13</f>
        <v>0</v>
      </c>
      <c r="AK17" s="232">
        <f>'Cons Stat | Management Recon'!DC13</f>
        <v>0</v>
      </c>
      <c r="AL17" s="232">
        <f>'Cons Stat | Management Recon'!DF13</f>
        <v>0</v>
      </c>
      <c r="AM17" s="232">
        <f>'Cons Stat | Management Recon'!DI13</f>
        <v>0</v>
      </c>
      <c r="AN17" s="232">
        <f>'Cons Stat | Management Recon'!DL13</f>
        <v>0</v>
      </c>
      <c r="AO17" s="232">
        <f>'Cons Stat | Management Recon'!DO13</f>
        <v>0</v>
      </c>
      <c r="AP17" s="232">
        <f>'Cons Stat | Management Recon'!DR13</f>
        <v>0</v>
      </c>
      <c r="AQ17" s="232">
        <f>'Cons Stat | Management Recon'!DU13</f>
        <v>0</v>
      </c>
      <c r="AR17" s="232">
        <f>'Cons Stat | Management Recon'!DX13</f>
        <v>0</v>
      </c>
      <c r="AS17" s="232">
        <f>'Cons Stat | Management Recon'!EA13</f>
        <v>0</v>
      </c>
      <c r="AT17" s="232">
        <f>'Cons Stat | Management Recon'!ED13</f>
        <v>0</v>
      </c>
      <c r="AU17" s="232">
        <f>'Cons Stat | Management Recon'!EG13</f>
        <v>0</v>
      </c>
      <c r="AV17" s="232">
        <f>'Cons Stat | Management Recon'!EJ13</f>
        <v>0</v>
      </c>
      <c r="AW17" s="232">
        <f>'Cons Stat | Management Recon'!EM13</f>
        <v>0</v>
      </c>
      <c r="AX17" s="232">
        <f>'Cons Stat | Management Recon'!EP13</f>
        <v>0</v>
      </c>
      <c r="AY17" s="232">
        <f>'Cons Stat | Management Recon'!ES13</f>
        <v>0</v>
      </c>
      <c r="AZ17" s="232">
        <f>'Cons Stat | Management Recon'!EV13</f>
        <v>0</v>
      </c>
      <c r="BA17" s="232">
        <f>'Cons Stat | Management Recon'!EY13</f>
        <v>0</v>
      </c>
      <c r="BB17" s="232">
        <f>'Cons Stat | Management Recon'!FB13</f>
        <v>0</v>
      </c>
      <c r="BC17" s="232">
        <f>'Cons Stat | Management Recon'!FE13</f>
        <v>0</v>
      </c>
      <c r="BD17" s="232">
        <f>'Cons Stat | Management Recon'!FH13</f>
        <v>0</v>
      </c>
      <c r="BE17" s="232">
        <f>'Cons Stat | Management Recon'!FK13</f>
        <v>0</v>
      </c>
      <c r="BF17" s="232">
        <f>'Cons Stat | Management Recon'!FN13</f>
        <v>0</v>
      </c>
      <c r="BG17" s="232">
        <f>'Cons Stat | Management Recon'!FQ13</f>
        <v>0</v>
      </c>
      <c r="BH17" s="232">
        <f>'Cons Stat | Management Recon'!FT13</f>
        <v>0</v>
      </c>
      <c r="BI17" s="232">
        <f>'Cons Stat | Management Recon'!FW13</f>
        <v>0</v>
      </c>
      <c r="BJ17" s="232">
        <f>'Cons Stat | Management Recon'!FZ13</f>
        <v>0</v>
      </c>
      <c r="BK17" s="232">
        <f>'Cons Stat | Management Recon'!GC13</f>
        <v>0</v>
      </c>
      <c r="BL17" s="232">
        <f>'Cons Stat | Management Recon'!GF13</f>
        <v>0</v>
      </c>
      <c r="BM17" s="232">
        <f>'Cons Stat | Management Recon'!GI13</f>
        <v>0</v>
      </c>
      <c r="BN17" s="232">
        <f>'Cons Stat | Management Recon'!GL13</f>
        <v>0</v>
      </c>
      <c r="BO17" s="232">
        <f>'Cons Stat | Management Recon'!GO13</f>
        <v>0</v>
      </c>
      <c r="BP17" s="232">
        <f>'Cons Stat | Management Recon'!GR13</f>
        <v>0</v>
      </c>
      <c r="BQ17" s="232">
        <f>'Cons Stat | Management Recon'!GU13</f>
        <v>0</v>
      </c>
      <c r="BR17" s="232">
        <f>'Cons Stat | Management Recon'!GX13</f>
        <v>0</v>
      </c>
      <c r="BS17" s="232">
        <f>'Cons Stat | Management Recon'!HA13</f>
        <v>0</v>
      </c>
      <c r="BT17" s="232">
        <f>'Cons Stat | Management Recon'!HD13</f>
        <v>0</v>
      </c>
      <c r="BU17" s="232">
        <f>'Cons Stat | Management Recon'!HG13</f>
        <v>0</v>
      </c>
      <c r="BV17" s="232">
        <f>'Cons Stat | Management Recon'!HJ13</f>
        <v>0</v>
      </c>
      <c r="BW17" s="276"/>
      <c r="BX17" s="232">
        <f t="shared" ref="BX17:BX22" si="21">SUM(BK17:BV17)</f>
        <v>0</v>
      </c>
      <c r="BY17" s="232">
        <f t="shared" ref="BY17:BY22" si="22">SUM(BK17:BW17)</f>
        <v>0</v>
      </c>
      <c r="BZ17" s="232">
        <f t="shared" ref="BZ17:BZ22" si="23">SUM(AY17:BJ17)</f>
        <v>0</v>
      </c>
      <c r="CA17" s="232">
        <f t="shared" ref="CA17:CA22" si="24">SUM(AY17:BJ17)</f>
        <v>0</v>
      </c>
      <c r="CB17" s="232">
        <f t="shared" ref="CB17:CB22" si="25">SUM(AM17:AX17)</f>
        <v>0</v>
      </c>
      <c r="CC17" s="232">
        <f t="shared" ref="CC17:CC22" si="26">BV17</f>
        <v>0</v>
      </c>
      <c r="CD17" s="232">
        <f t="shared" ref="CD17:CD22" si="27">BJ17</f>
        <v>0</v>
      </c>
    </row>
    <row r="18" spans="2:82" ht="14.25" hidden="1" customHeight="1" outlineLevel="1" x14ac:dyDescent="0.25">
      <c r="B18" s="231" t="s">
        <v>262</v>
      </c>
      <c r="C18" s="232">
        <f>'Cons Stat | Management Recon'!E14</f>
        <v>0</v>
      </c>
      <c r="D18" s="232">
        <f>'Cons Stat | Management Recon'!H14</f>
        <v>0</v>
      </c>
      <c r="E18" s="232">
        <f>'Cons Stat | Management Recon'!K14</f>
        <v>0</v>
      </c>
      <c r="F18" s="232">
        <f>'Cons Stat | Management Recon'!N14</f>
        <v>0</v>
      </c>
      <c r="G18" s="232">
        <f>'Cons Stat | Management Recon'!Q14</f>
        <v>0</v>
      </c>
      <c r="H18" s="232">
        <f>'Cons Stat | Management Recon'!T14</f>
        <v>0</v>
      </c>
      <c r="I18" s="232">
        <f>'Cons Stat | Management Recon'!W14</f>
        <v>0</v>
      </c>
      <c r="J18" s="232">
        <f>'Cons Stat | Management Recon'!Z14</f>
        <v>0</v>
      </c>
      <c r="K18" s="232">
        <f>'Cons Stat | Management Recon'!AC14</f>
        <v>0</v>
      </c>
      <c r="L18" s="232">
        <f>'Cons Stat | Management Recon'!AF14</f>
        <v>0</v>
      </c>
      <c r="M18" s="232">
        <f>'Cons Stat | Management Recon'!AI14</f>
        <v>0</v>
      </c>
      <c r="N18" s="232">
        <f>'Cons Stat | Management Recon'!AL14</f>
        <v>0</v>
      </c>
      <c r="O18" s="232">
        <f>'Cons Stat | Management Recon'!AO14</f>
        <v>-18779.21313339108</v>
      </c>
      <c r="P18" s="232">
        <f>'Cons Stat | Management Recon'!AR14</f>
        <v>-18839.072604557903</v>
      </c>
      <c r="Q18" s="232">
        <f>'Cons Stat | Management Recon'!AU14</f>
        <v>-14888.20386246373</v>
      </c>
      <c r="R18" s="232">
        <f>'Cons Stat | Management Recon'!AX14</f>
        <v>-10708.097265332661</v>
      </c>
      <c r="S18" s="232">
        <f>'Cons Stat | Management Recon'!BA14</f>
        <v>-8047.7234563162692</v>
      </c>
      <c r="T18" s="232">
        <f>'Cons Stat | Management Recon'!BD14</f>
        <v>-20814.881167040865</v>
      </c>
      <c r="U18" s="232">
        <f>'Cons Stat | Management Recon'!BG14</f>
        <v>-10505.330693991616</v>
      </c>
      <c r="V18" s="232">
        <f>'Cons Stat | Management Recon'!BJ14</f>
        <v>-21191.320104352344</v>
      </c>
      <c r="W18" s="232">
        <f>'Cons Stat | Management Recon'!BM14</f>
        <v>-12097.832010147038</v>
      </c>
      <c r="X18" s="232">
        <f>'Cons Stat | Management Recon'!BP14</f>
        <v>-10239.314804112923</v>
      </c>
      <c r="Y18" s="232">
        <f>'Cons Stat | Management Recon'!BS14</f>
        <v>-12213.895199151902</v>
      </c>
      <c r="Z18" s="232">
        <f>'Cons Stat | Management Recon'!BV14</f>
        <v>-10551.71254496073</v>
      </c>
      <c r="AA18" s="232">
        <f>'Cons Stat | Management Recon'!BY14</f>
        <v>-10910.142611988875</v>
      </c>
      <c r="AB18" s="232">
        <f>'Cons Stat | Management Recon'!CB14</f>
        <v>-9154.682801613495</v>
      </c>
      <c r="AC18" s="232">
        <f>'Cons Stat | Management Recon'!CE14</f>
        <v>-10571.63604213643</v>
      </c>
      <c r="AD18" s="232">
        <f>'Cons Stat | Management Recon'!CH14</f>
        <v>-13769.930746130431</v>
      </c>
      <c r="AE18" s="232">
        <f>'Cons Stat | Management Recon'!CK14</f>
        <v>-12130.017704812492</v>
      </c>
      <c r="AF18" s="232">
        <f>'Cons Stat | Management Recon'!CN14</f>
        <v>-26041.64444208952</v>
      </c>
      <c r="AG18" s="232">
        <f>'Cons Stat | Management Recon'!CQ14</f>
        <v>-7460.5670577409701</v>
      </c>
      <c r="AH18" s="232">
        <f>'Cons Stat | Management Recon'!CT14</f>
        <v>-42532.175182968138</v>
      </c>
      <c r="AI18" s="232">
        <f>'Cons Stat | Management Recon'!CW14</f>
        <v>-19882.2818402679</v>
      </c>
      <c r="AJ18" s="232">
        <f>'Cons Stat | Management Recon'!CZ14</f>
        <v>-21327.065522461227</v>
      </c>
      <c r="AK18" s="232">
        <f>'Cons Stat | Management Recon'!DC14</f>
        <v>-20902.393595558209</v>
      </c>
      <c r="AL18" s="232">
        <f>'Cons Stat | Management Recon'!DF14</f>
        <v>-22745.013682459627</v>
      </c>
      <c r="AM18" s="232">
        <f>'Cons Stat | Management Recon'!DI14</f>
        <v>-22981.728778743356</v>
      </c>
      <c r="AN18" s="232">
        <f>'Cons Stat | Management Recon'!DL14</f>
        <v>-26831.392222475595</v>
      </c>
      <c r="AO18" s="232">
        <f>'Cons Stat | Management Recon'!DO14</f>
        <v>-19924.340329044502</v>
      </c>
      <c r="AP18" s="232">
        <f>'Cons Stat | Management Recon'!DR14</f>
        <v>-36562.470211575514</v>
      </c>
      <c r="AQ18" s="232">
        <f>'Cons Stat | Management Recon'!DU14</f>
        <v>-29144.749016298432</v>
      </c>
      <c r="AR18" s="232">
        <f>'Cons Stat | Management Recon'!DX14</f>
        <v>-27152.091378888173</v>
      </c>
      <c r="AS18" s="232">
        <f>'Cons Stat | Management Recon'!EA14</f>
        <v>-27927.210647315253</v>
      </c>
      <c r="AT18" s="232">
        <f>'Cons Stat | Management Recon'!ED14</f>
        <v>-26720.155657035171</v>
      </c>
      <c r="AU18" s="232">
        <f>'Cons Stat | Management Recon'!EG14</f>
        <v>-24764.569361822221</v>
      </c>
      <c r="AV18" s="232">
        <f>'Cons Stat | Management Recon'!EJ14</f>
        <v>-20437.971572508097</v>
      </c>
      <c r="AW18" s="232">
        <f>'Cons Stat | Management Recon'!EM14</f>
        <v>-25977.351016551773</v>
      </c>
      <c r="AX18" s="232">
        <f>'Cons Stat | Management Recon'!EP14</f>
        <v>-41246.626105051364</v>
      </c>
      <c r="AY18" s="232">
        <f>'Cons Stat | Management Recon'!ES14</f>
        <v>-25829.65397854627</v>
      </c>
      <c r="AZ18" s="232">
        <f>'Cons Stat | Management Recon'!EV14</f>
        <v>-30579.230235218583</v>
      </c>
      <c r="BA18" s="232">
        <f>'Cons Stat | Management Recon'!EY14</f>
        <v>-29694.576545139596</v>
      </c>
      <c r="BB18" s="232">
        <f>'Cons Stat | Management Recon'!FB14</f>
        <v>-25141.616045667484</v>
      </c>
      <c r="BC18" s="232">
        <f>'Cons Stat | Management Recon'!FE14</f>
        <v>-34236.01908246395</v>
      </c>
      <c r="BD18" s="232">
        <f>'Cons Stat | Management Recon'!FH14</f>
        <v>-31284.199112833077</v>
      </c>
      <c r="BE18" s="232">
        <f>'Cons Stat | Management Recon'!FK14</f>
        <v>-34675.539320778618</v>
      </c>
      <c r="BF18" s="232">
        <f>'Cons Stat | Management Recon'!FN14</f>
        <v>-35726.542698657642</v>
      </c>
      <c r="BG18" s="232">
        <f>'Cons Stat | Management Recon'!FQ14</f>
        <v>-36320.462433871784</v>
      </c>
      <c r="BH18" s="232">
        <f>'Cons Stat | Management Recon'!FT14</f>
        <v>-34806.135999389451</v>
      </c>
      <c r="BI18" s="232">
        <f>'Cons Stat | Management Recon'!FW14</f>
        <v>-32909.994759520203</v>
      </c>
      <c r="BJ18" s="232">
        <f>'Cons Stat | Management Recon'!FZ14</f>
        <v>-36563.07057508811</v>
      </c>
      <c r="BK18" s="232">
        <f>'Cons Stat | Management Recon'!GC14</f>
        <v>-38445.457213983711</v>
      </c>
      <c r="BL18" s="232">
        <f>'Cons Stat | Management Recon'!GF14</f>
        <v>-34904.608084046566</v>
      </c>
      <c r="BM18" s="232">
        <f>'Cons Stat | Management Recon'!GI14</f>
        <v>-38687.472750700304</v>
      </c>
      <c r="BN18" s="232">
        <f>'Cons Stat | Management Recon'!GL14</f>
        <v>-37532.216648736241</v>
      </c>
      <c r="BO18" s="232">
        <f>'Cons Stat | Management Recon'!GO14</f>
        <v>-43385.807259332847</v>
      </c>
      <c r="BP18" s="232">
        <f>'Cons Stat | Management Recon'!GR14</f>
        <v>-42282.81929586277</v>
      </c>
      <c r="BQ18" s="232">
        <f>'Cons Stat | Management Recon'!GU14</f>
        <v>-43163.841802272793</v>
      </c>
      <c r="BR18" s="232">
        <f>'Cons Stat | Management Recon'!GX14</f>
        <v>-45994.3728991674</v>
      </c>
      <c r="BS18" s="232">
        <f>'Cons Stat | Management Recon'!HA14</f>
        <v>-48711.693992532266</v>
      </c>
      <c r="BT18" s="232">
        <f>'Cons Stat | Management Recon'!HD14</f>
        <v>-52132.358165581179</v>
      </c>
      <c r="BU18" s="232">
        <f>'Cons Stat | Management Recon'!HG14</f>
        <v>-55297.517563956164</v>
      </c>
      <c r="BV18" s="232">
        <f>'Cons Stat | Management Recon'!HJ14</f>
        <v>-50663.893259192118</v>
      </c>
      <c r="BW18" s="276"/>
      <c r="BX18" s="232">
        <f t="shared" si="21"/>
        <v>-531202.05893536436</v>
      </c>
      <c r="BY18" s="232">
        <f t="shared" si="22"/>
        <v>-531202.05893536436</v>
      </c>
      <c r="BZ18" s="232">
        <f t="shared" si="23"/>
        <v>-387767.04078717477</v>
      </c>
      <c r="CA18" s="232">
        <f t="shared" si="24"/>
        <v>-387767.04078717477</v>
      </c>
      <c r="CB18" s="232">
        <f t="shared" si="25"/>
        <v>-329670.6562973095</v>
      </c>
      <c r="CC18" s="232">
        <f t="shared" si="26"/>
        <v>-50663.893259192118</v>
      </c>
      <c r="CD18" s="232">
        <f t="shared" si="27"/>
        <v>-36563.07057508811</v>
      </c>
    </row>
    <row r="19" spans="2:82" ht="14.25" hidden="1" customHeight="1" outlineLevel="1" x14ac:dyDescent="0.25">
      <c r="B19" s="231" t="s">
        <v>263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>
        <f>'Cons Stat | Management Recon'!AO15</f>
        <v>-52182.026683379605</v>
      </c>
      <c r="P19" s="232">
        <f>'Cons Stat | Management Recon'!AR15</f>
        <v>-53034.587123482124</v>
      </c>
      <c r="Q19" s="232">
        <f>'Cons Stat | Management Recon'!AU15</f>
        <v>-53870.703921482826</v>
      </c>
      <c r="R19" s="232">
        <f>'Cons Stat | Management Recon'!AX15</f>
        <v>-53342.185271340648</v>
      </c>
      <c r="S19" s="232">
        <f>'Cons Stat | Management Recon'!BA15</f>
        <v>-52465.251762869579</v>
      </c>
      <c r="T19" s="232">
        <f>'Cons Stat | Management Recon'!BD15</f>
        <v>-53363.47349522388</v>
      </c>
      <c r="U19" s="232">
        <f>'Cons Stat | Management Recon'!BG15</f>
        <v>-52437.247856381728</v>
      </c>
      <c r="V19" s="232">
        <f>'Cons Stat | Management Recon'!BJ15</f>
        <v>-52941.39844446272</v>
      </c>
      <c r="W19" s="232">
        <f>'Cons Stat | Management Recon'!BM15</f>
        <v>-54638.656514897113</v>
      </c>
      <c r="X19" s="232">
        <f>'Cons Stat | Management Recon'!BP15</f>
        <v>-54376.86637956115</v>
      </c>
      <c r="Y19" s="232">
        <f>'Cons Stat | Management Recon'!BS15</f>
        <v>-54454.809587664684</v>
      </c>
      <c r="Z19" s="232">
        <f>'Cons Stat | Management Recon'!BV15</f>
        <v>-53391.497707652205</v>
      </c>
      <c r="AA19" s="232">
        <f>'Cons Stat | Management Recon'!BY15</f>
        <v>-54493.913002660076</v>
      </c>
      <c r="AB19" s="232">
        <f>'Cons Stat | Management Recon'!CB15</f>
        <v>-55019.612376432502</v>
      </c>
      <c r="AC19" s="232">
        <f>'Cons Stat | Management Recon'!CE15</f>
        <v>-56700.980020485571</v>
      </c>
      <c r="AD19" s="232">
        <f>'Cons Stat | Management Recon'!CH15</f>
        <v>-57312.46667417579</v>
      </c>
      <c r="AE19" s="232">
        <f>'Cons Stat | Management Recon'!CK15</f>
        <v>-59222.275670905925</v>
      </c>
      <c r="AF19" s="232">
        <f>'Cons Stat | Management Recon'!CN15</f>
        <v>-62653.377135132818</v>
      </c>
      <c r="AG19" s="232">
        <f>'Cons Stat | Management Recon'!CQ15</f>
        <v>-63302.078451910078</v>
      </c>
      <c r="AH19" s="232">
        <f>'Cons Stat | Management Recon'!CT15</f>
        <v>-64134.249984631489</v>
      </c>
      <c r="AI19" s="232">
        <f>'Cons Stat | Management Recon'!CW15</f>
        <v>-66858.476643330534</v>
      </c>
      <c r="AJ19" s="232">
        <f>'Cons Stat | Management Recon'!CZ15</f>
        <v>-67204.970902603178</v>
      </c>
      <c r="AK19" s="232">
        <f>'Cons Stat | Management Recon'!DC15</f>
        <v>-68308.161281889072</v>
      </c>
      <c r="AL19" s="232">
        <f>'Cons Stat | Management Recon'!DF15</f>
        <v>-71835.488048403437</v>
      </c>
      <c r="AM19" s="232">
        <f>'Cons Stat | Management Recon'!DI15</f>
        <v>-73048.07165864631</v>
      </c>
      <c r="AN19" s="232">
        <f>'Cons Stat | Management Recon'!DL15</f>
        <v>-73969.970438078788</v>
      </c>
      <c r="AO19" s="232">
        <f>'Cons Stat | Management Recon'!DO15</f>
        <v>-77177.810638890209</v>
      </c>
      <c r="AP19" s="232">
        <f>'Cons Stat | Management Recon'!DR15</f>
        <v>-79993.122394664126</v>
      </c>
      <c r="AQ19" s="232">
        <f>'Cons Stat | Management Recon'!DU15</f>
        <v>-82748.445130374661</v>
      </c>
      <c r="AR19" s="232">
        <f>'Cons Stat | Management Recon'!DX15</f>
        <v>-83997.783027778642</v>
      </c>
      <c r="AS19" s="232">
        <f>'Cons Stat | Management Recon'!EA15</f>
        <v>-85815.747693442594</v>
      </c>
      <c r="AT19" s="232">
        <f>'Cons Stat | Management Recon'!ED15</f>
        <v>-87806.471298270277</v>
      </c>
      <c r="AU19" s="232">
        <f>'Cons Stat | Management Recon'!EG15</f>
        <v>-91187.503785004243</v>
      </c>
      <c r="AV19" s="232">
        <f>'Cons Stat | Management Recon'!EJ15</f>
        <v>-92661.010108028699</v>
      </c>
      <c r="AW19" s="232">
        <f>'Cons Stat | Management Recon'!EM15</f>
        <v>-97125.734741949942</v>
      </c>
      <c r="AX19" s="232">
        <f>'Cons Stat | Management Recon'!EP15</f>
        <v>-104453.63728857524</v>
      </c>
      <c r="AY19" s="232">
        <f>'Cons Stat | Management Recon'!ES15</f>
        <v>-107794.01924513266</v>
      </c>
      <c r="AZ19" s="232">
        <f>'Cons Stat | Management Recon'!EV15</f>
        <v>-109839.05572244097</v>
      </c>
      <c r="BA19" s="232">
        <f>'Cons Stat | Management Recon'!EY15</f>
        <v>-114120.85908521913</v>
      </c>
      <c r="BB19" s="232">
        <f>'Cons Stat | Management Recon'!FB15</f>
        <v>-117333.0653251262</v>
      </c>
      <c r="BC19" s="232">
        <f>'Cons Stat | Management Recon'!FE15</f>
        <v>-119389.2053752646</v>
      </c>
      <c r="BD19" s="232">
        <f>'Cons Stat | Management Recon'!FH15</f>
        <v>-121208.93764905448</v>
      </c>
      <c r="BE19" s="232">
        <f>'Cons Stat | Management Recon'!FK15</f>
        <v>-123639.46090825248</v>
      </c>
      <c r="BF19" s="232">
        <f>'Cons Stat | Management Recon'!FN15</f>
        <v>-127657.36872745554</v>
      </c>
      <c r="BG19" s="232">
        <f>'Cons Stat | Management Recon'!FQ15</f>
        <v>-132217.46625894419</v>
      </c>
      <c r="BH19" s="232">
        <f>'Cons Stat | Management Recon'!FT15</f>
        <v>-133726.19277574754</v>
      </c>
      <c r="BI19" s="232">
        <f>'Cons Stat | Management Recon'!FW15</f>
        <v>-135350.91820241977</v>
      </c>
      <c r="BJ19" s="232">
        <f>'Cons Stat | Management Recon'!FZ15</f>
        <v>-145904.041579721</v>
      </c>
      <c r="BK19" s="232">
        <f>'Cons Stat | Management Recon'!GC15</f>
        <v>-145462.85380460182</v>
      </c>
      <c r="BL19" s="232">
        <f>'Cons Stat | Management Recon'!GF15</f>
        <v>-148058.72106041899</v>
      </c>
      <c r="BM19" s="232">
        <f>'Cons Stat | Management Recon'!GI15</f>
        <v>-155283.64070918906</v>
      </c>
      <c r="BN19" s="232">
        <f>'Cons Stat | Management Recon'!GL15</f>
        <v>-155129.62161861648</v>
      </c>
      <c r="BO19" s="232">
        <f>'Cons Stat | Management Recon'!GO15</f>
        <v>-157208.87893794966</v>
      </c>
      <c r="BP19" s="232">
        <f>'Cons Stat | Management Recon'!GR15</f>
        <v>-164660.7537765583</v>
      </c>
      <c r="BQ19" s="232">
        <f>'Cons Stat | Management Recon'!GU15</f>
        <v>-164092.64066657706</v>
      </c>
      <c r="BR19" s="232">
        <f>'Cons Stat | Management Recon'!GX15</f>
        <v>-165655.64716697996</v>
      </c>
      <c r="BS19" s="232">
        <f>'Cons Stat | Management Recon'!HA15</f>
        <v>-164130.35355326909</v>
      </c>
      <c r="BT19" s="232">
        <f>'Cons Stat | Management Recon'!HD15</f>
        <v>-165775.32487408401</v>
      </c>
      <c r="BU19" s="232">
        <f>'Cons Stat | Management Recon'!HG15</f>
        <v>-163948.04890618083</v>
      </c>
      <c r="BV19" s="232">
        <f>'Cons Stat | Management Recon'!HJ15</f>
        <v>-174897.1897640907</v>
      </c>
      <c r="BW19" s="276"/>
      <c r="BX19" s="232">
        <f t="shared" si="21"/>
        <v>-1924303.6748385159</v>
      </c>
      <c r="BY19" s="232">
        <f t="shared" si="22"/>
        <v>-1924303.6748385159</v>
      </c>
      <c r="BZ19" s="232">
        <f t="shared" si="23"/>
        <v>-1488180.5908547784</v>
      </c>
      <c r="CA19" s="232">
        <f t="shared" si="24"/>
        <v>-1488180.5908547784</v>
      </c>
      <c r="CB19" s="232">
        <f t="shared" si="25"/>
        <v>-1029985.3082037037</v>
      </c>
      <c r="CC19" s="232">
        <f t="shared" si="26"/>
        <v>-174897.1897640907</v>
      </c>
      <c r="CD19" s="232">
        <f t="shared" si="27"/>
        <v>-145904.041579721</v>
      </c>
    </row>
    <row r="20" spans="2:82" ht="14.25" hidden="1" customHeight="1" outlineLevel="1" x14ac:dyDescent="0.25">
      <c r="B20" s="231" t="s">
        <v>264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>
        <f>'Cons Stat | Management Recon'!AO16</f>
        <v>0</v>
      </c>
      <c r="P20" s="232">
        <f>'Cons Stat | Management Recon'!AR16</f>
        <v>0</v>
      </c>
      <c r="Q20" s="232">
        <f>'Cons Stat | Management Recon'!AU16</f>
        <v>0</v>
      </c>
      <c r="R20" s="232">
        <f>'Cons Stat | Management Recon'!AX16</f>
        <v>0</v>
      </c>
      <c r="S20" s="232">
        <f>'Cons Stat | Management Recon'!BA16</f>
        <v>0</v>
      </c>
      <c r="T20" s="232">
        <f>'Cons Stat | Management Recon'!BD16</f>
        <v>0</v>
      </c>
      <c r="U20" s="232">
        <f>'Cons Stat | Management Recon'!BG16</f>
        <v>0</v>
      </c>
      <c r="V20" s="232">
        <f>'Cons Stat | Management Recon'!BJ16</f>
        <v>0</v>
      </c>
      <c r="W20" s="232">
        <f>'Cons Stat | Management Recon'!BM16</f>
        <v>0</v>
      </c>
      <c r="X20" s="232">
        <f>'Cons Stat | Management Recon'!BP16</f>
        <v>0</v>
      </c>
      <c r="Y20" s="232">
        <f>'Cons Stat | Management Recon'!BS16</f>
        <v>0</v>
      </c>
      <c r="Z20" s="232">
        <f>'Cons Stat | Management Recon'!BV16</f>
        <v>0</v>
      </c>
      <c r="AA20" s="232">
        <f>'Cons Stat | Management Recon'!BY16</f>
        <v>0</v>
      </c>
      <c r="AB20" s="232">
        <f>'Cons Stat | Management Recon'!CB16</f>
        <v>0</v>
      </c>
      <c r="AC20" s="232">
        <f>'Cons Stat | Management Recon'!CE16</f>
        <v>0</v>
      </c>
      <c r="AD20" s="232">
        <f>'Cons Stat | Management Recon'!CH16</f>
        <v>0</v>
      </c>
      <c r="AE20" s="232">
        <f>'Cons Stat | Management Recon'!CK16</f>
        <v>0</v>
      </c>
      <c r="AF20" s="232">
        <f>'Cons Stat | Management Recon'!CN16</f>
        <v>0</v>
      </c>
      <c r="AG20" s="232">
        <f>'Cons Stat | Management Recon'!CQ16</f>
        <v>0</v>
      </c>
      <c r="AH20" s="232">
        <f>'Cons Stat | Management Recon'!CT16</f>
        <v>0</v>
      </c>
      <c r="AI20" s="232">
        <f>'Cons Stat | Management Recon'!CW16</f>
        <v>0</v>
      </c>
      <c r="AJ20" s="232">
        <f>'Cons Stat | Management Recon'!CZ16</f>
        <v>0</v>
      </c>
      <c r="AK20" s="232">
        <f>'Cons Stat | Management Recon'!DC16</f>
        <v>0</v>
      </c>
      <c r="AL20" s="232">
        <f>'Cons Stat | Management Recon'!DF16</f>
        <v>0</v>
      </c>
      <c r="AM20" s="232">
        <f>'Cons Stat | Management Recon'!DI16</f>
        <v>0</v>
      </c>
      <c r="AN20" s="232">
        <f>'Cons Stat | Management Recon'!DL16</f>
        <v>0</v>
      </c>
      <c r="AO20" s="232">
        <f>'Cons Stat | Management Recon'!DO16</f>
        <v>0</v>
      </c>
      <c r="AP20" s="232">
        <f>'Cons Stat | Management Recon'!DR16</f>
        <v>0</v>
      </c>
      <c r="AQ20" s="232">
        <f>'Cons Stat | Management Recon'!DU16</f>
        <v>0</v>
      </c>
      <c r="AR20" s="232">
        <f>'Cons Stat | Management Recon'!DX16</f>
        <v>0</v>
      </c>
      <c r="AS20" s="232">
        <f>'Cons Stat | Management Recon'!EA16</f>
        <v>0</v>
      </c>
      <c r="AT20" s="232">
        <f>'Cons Stat | Management Recon'!ED16</f>
        <v>0</v>
      </c>
      <c r="AU20" s="232">
        <f>'Cons Stat | Management Recon'!EG16</f>
        <v>0</v>
      </c>
      <c r="AV20" s="232">
        <f>'Cons Stat | Management Recon'!EJ16</f>
        <v>0</v>
      </c>
      <c r="AW20" s="232">
        <f>'Cons Stat | Management Recon'!EM16</f>
        <v>0</v>
      </c>
      <c r="AX20" s="232">
        <f>'Cons Stat | Management Recon'!EP16</f>
        <v>0</v>
      </c>
      <c r="AY20" s="232">
        <f>'Cons Stat | Management Recon'!ES16</f>
        <v>0</v>
      </c>
      <c r="AZ20" s="232">
        <f>'Cons Stat | Management Recon'!EV16</f>
        <v>0</v>
      </c>
      <c r="BA20" s="232">
        <f>'Cons Stat | Management Recon'!EY16</f>
        <v>0</v>
      </c>
      <c r="BB20" s="232">
        <f>'Cons Stat | Management Recon'!FB16</f>
        <v>0</v>
      </c>
      <c r="BC20" s="232">
        <f>'Cons Stat | Management Recon'!FE16</f>
        <v>0</v>
      </c>
      <c r="BD20" s="232">
        <f>'Cons Stat | Management Recon'!FH16</f>
        <v>0</v>
      </c>
      <c r="BE20" s="232">
        <f>'Cons Stat | Management Recon'!FK16</f>
        <v>0</v>
      </c>
      <c r="BF20" s="232">
        <f>'Cons Stat | Management Recon'!FN16</f>
        <v>0</v>
      </c>
      <c r="BG20" s="232">
        <f>'Cons Stat | Management Recon'!FQ16</f>
        <v>0</v>
      </c>
      <c r="BH20" s="232">
        <f>'Cons Stat | Management Recon'!FT16</f>
        <v>0</v>
      </c>
      <c r="BI20" s="232">
        <f>'Cons Stat | Management Recon'!FW16</f>
        <v>0</v>
      </c>
      <c r="BJ20" s="232">
        <f>'Cons Stat | Management Recon'!FZ16</f>
        <v>0</v>
      </c>
      <c r="BK20" s="232">
        <f>'Cons Stat | Management Recon'!GC16</f>
        <v>0</v>
      </c>
      <c r="BL20" s="232">
        <f>'Cons Stat | Management Recon'!GF16</f>
        <v>0</v>
      </c>
      <c r="BM20" s="232">
        <f>'Cons Stat | Management Recon'!GI16</f>
        <v>0</v>
      </c>
      <c r="BN20" s="232">
        <f>'Cons Stat | Management Recon'!GL16</f>
        <v>0</v>
      </c>
      <c r="BO20" s="232">
        <f>'Cons Stat | Management Recon'!GO16</f>
        <v>0</v>
      </c>
      <c r="BP20" s="232">
        <f>'Cons Stat | Management Recon'!GR16</f>
        <v>0</v>
      </c>
      <c r="BQ20" s="232">
        <f>'Cons Stat | Management Recon'!GU16</f>
        <v>0</v>
      </c>
      <c r="BR20" s="232">
        <f>'Cons Stat | Management Recon'!GX16</f>
        <v>0</v>
      </c>
      <c r="BS20" s="232">
        <f>'Cons Stat | Management Recon'!HA16</f>
        <v>0</v>
      </c>
      <c r="BT20" s="232">
        <f>'Cons Stat | Management Recon'!HD16</f>
        <v>0</v>
      </c>
      <c r="BU20" s="232">
        <f>'Cons Stat | Management Recon'!HG16</f>
        <v>0</v>
      </c>
      <c r="BV20" s="232">
        <f>'Cons Stat | Management Recon'!HJ16</f>
        <v>0</v>
      </c>
      <c r="BW20" s="276"/>
      <c r="BX20" s="232">
        <f t="shared" si="21"/>
        <v>0</v>
      </c>
      <c r="BY20" s="232">
        <f t="shared" si="22"/>
        <v>0</v>
      </c>
      <c r="BZ20" s="232">
        <f t="shared" si="23"/>
        <v>0</v>
      </c>
      <c r="CA20" s="232">
        <f t="shared" si="24"/>
        <v>0</v>
      </c>
      <c r="CB20" s="232">
        <f t="shared" si="25"/>
        <v>0</v>
      </c>
      <c r="CC20" s="232">
        <f t="shared" si="26"/>
        <v>0</v>
      </c>
      <c r="CD20" s="232">
        <f t="shared" si="27"/>
        <v>0</v>
      </c>
    </row>
    <row r="21" spans="2:82" ht="14.25" hidden="1" customHeight="1" outlineLevel="1" x14ac:dyDescent="0.25">
      <c r="B21" s="231" t="s">
        <v>265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>
        <f>'Cons Stat | Management Recon'!AO17</f>
        <v>0</v>
      </c>
      <c r="P21" s="232">
        <f>'Cons Stat | Management Recon'!AR17</f>
        <v>0</v>
      </c>
      <c r="Q21" s="232">
        <f>'Cons Stat | Management Recon'!AU17</f>
        <v>0</v>
      </c>
      <c r="R21" s="232">
        <f>'Cons Stat | Management Recon'!AX17</f>
        <v>0</v>
      </c>
      <c r="S21" s="232">
        <f>'Cons Stat | Management Recon'!BA17</f>
        <v>0</v>
      </c>
      <c r="T21" s="232">
        <f>'Cons Stat | Management Recon'!BD17</f>
        <v>0</v>
      </c>
      <c r="U21" s="232">
        <f>'Cons Stat | Management Recon'!BG17</f>
        <v>0</v>
      </c>
      <c r="V21" s="232">
        <f>'Cons Stat | Management Recon'!BJ17</f>
        <v>0</v>
      </c>
      <c r="W21" s="232">
        <f>'Cons Stat | Management Recon'!BM17</f>
        <v>0</v>
      </c>
      <c r="X21" s="232">
        <f>'Cons Stat | Management Recon'!BP17</f>
        <v>0</v>
      </c>
      <c r="Y21" s="232">
        <f>'Cons Stat | Management Recon'!BS17</f>
        <v>0</v>
      </c>
      <c r="Z21" s="232">
        <f>'Cons Stat | Management Recon'!BV17</f>
        <v>0</v>
      </c>
      <c r="AA21" s="232">
        <f>'Cons Stat | Management Recon'!BY17</f>
        <v>0</v>
      </c>
      <c r="AB21" s="232">
        <f>'Cons Stat | Management Recon'!CB17</f>
        <v>0</v>
      </c>
      <c r="AC21" s="232">
        <f>'Cons Stat | Management Recon'!CE17</f>
        <v>0</v>
      </c>
      <c r="AD21" s="232">
        <f>'Cons Stat | Management Recon'!CH17</f>
        <v>0</v>
      </c>
      <c r="AE21" s="232">
        <f>'Cons Stat | Management Recon'!CK17</f>
        <v>0</v>
      </c>
      <c r="AF21" s="232">
        <f>'Cons Stat | Management Recon'!CN17</f>
        <v>0</v>
      </c>
      <c r="AG21" s="232">
        <f>'Cons Stat | Management Recon'!CQ17</f>
        <v>0</v>
      </c>
      <c r="AH21" s="232">
        <f>'Cons Stat | Management Recon'!CT17</f>
        <v>0</v>
      </c>
      <c r="AI21" s="232">
        <f>'Cons Stat | Management Recon'!CW17</f>
        <v>0</v>
      </c>
      <c r="AJ21" s="232">
        <f>'Cons Stat | Management Recon'!CZ17</f>
        <v>0</v>
      </c>
      <c r="AK21" s="232">
        <f>'Cons Stat | Management Recon'!DC17</f>
        <v>0</v>
      </c>
      <c r="AL21" s="232">
        <f>'Cons Stat | Management Recon'!DF17</f>
        <v>0</v>
      </c>
      <c r="AM21" s="232">
        <f>'Cons Stat | Management Recon'!DI17</f>
        <v>0</v>
      </c>
      <c r="AN21" s="232">
        <f>'Cons Stat | Management Recon'!DL17</f>
        <v>0</v>
      </c>
      <c r="AO21" s="232">
        <f>'Cons Stat | Management Recon'!DO17</f>
        <v>0</v>
      </c>
      <c r="AP21" s="232">
        <f>'Cons Stat | Management Recon'!DR17</f>
        <v>0</v>
      </c>
      <c r="AQ21" s="232">
        <f>'Cons Stat | Management Recon'!DU17</f>
        <v>0</v>
      </c>
      <c r="AR21" s="232">
        <f>'Cons Stat | Management Recon'!DX17</f>
        <v>0</v>
      </c>
      <c r="AS21" s="232">
        <f>'Cons Stat | Management Recon'!EA17</f>
        <v>0</v>
      </c>
      <c r="AT21" s="232">
        <f>'Cons Stat | Management Recon'!ED17</f>
        <v>0</v>
      </c>
      <c r="AU21" s="232">
        <f>'Cons Stat | Management Recon'!EG17</f>
        <v>0</v>
      </c>
      <c r="AV21" s="232">
        <f>'Cons Stat | Management Recon'!EJ17</f>
        <v>0</v>
      </c>
      <c r="AW21" s="232">
        <f>'Cons Stat | Management Recon'!EM17</f>
        <v>0</v>
      </c>
      <c r="AX21" s="232">
        <f>'Cons Stat | Management Recon'!EP17</f>
        <v>0</v>
      </c>
      <c r="AY21" s="232">
        <f>'Cons Stat | Management Recon'!ES17</f>
        <v>0</v>
      </c>
      <c r="AZ21" s="232">
        <f>'Cons Stat | Management Recon'!EV17</f>
        <v>0</v>
      </c>
      <c r="BA21" s="232">
        <f>'Cons Stat | Management Recon'!EY17</f>
        <v>0</v>
      </c>
      <c r="BB21" s="232">
        <f>'Cons Stat | Management Recon'!FB17</f>
        <v>0</v>
      </c>
      <c r="BC21" s="232">
        <f>'Cons Stat | Management Recon'!FE17</f>
        <v>0</v>
      </c>
      <c r="BD21" s="232">
        <f>'Cons Stat | Management Recon'!FH17</f>
        <v>-1685.4354118899646</v>
      </c>
      <c r="BE21" s="232">
        <f>'Cons Stat | Management Recon'!FK17</f>
        <v>-7444.9053523087377</v>
      </c>
      <c r="BF21" s="232">
        <f>'Cons Stat | Management Recon'!FN17</f>
        <v>-2305.4947564880922</v>
      </c>
      <c r="BG21" s="232">
        <f>'Cons Stat | Management Recon'!FQ17</f>
        <v>-2820.4789258437195</v>
      </c>
      <c r="BH21" s="232">
        <f>'Cons Stat | Management Recon'!FT17</f>
        <v>-2925.2301450469622</v>
      </c>
      <c r="BI21" s="232">
        <f>'Cons Stat | Management Recon'!FW17</f>
        <v>-3300.7469708111121</v>
      </c>
      <c r="BJ21" s="232">
        <f>'Cons Stat | Management Recon'!FZ17</f>
        <v>-6862.9355883833778</v>
      </c>
      <c r="BK21" s="232">
        <f>'Cons Stat | Management Recon'!GC17</f>
        <v>-7936.8661101119633</v>
      </c>
      <c r="BL21" s="232">
        <f>'Cons Stat | Management Recon'!GF17</f>
        <v>-15290.511243371231</v>
      </c>
      <c r="BM21" s="232">
        <f>'Cons Stat | Management Recon'!GI17</f>
        <v>-18957.674950630928</v>
      </c>
      <c r="BN21" s="232">
        <f>'Cons Stat | Management Recon'!GL17</f>
        <v>-24389.039335160549</v>
      </c>
      <c r="BO21" s="232">
        <f>'Cons Stat | Management Recon'!GO17</f>
        <v>-24752.883125217544</v>
      </c>
      <c r="BP21" s="232">
        <f>'Cons Stat | Management Recon'!GR17</f>
        <v>-26173.144987468924</v>
      </c>
      <c r="BQ21" s="232">
        <f>'Cons Stat | Management Recon'!GU17</f>
        <v>-31684.573356785419</v>
      </c>
      <c r="BR21" s="232">
        <f>'Cons Stat | Management Recon'!GX17</f>
        <v>-34900.794686662266</v>
      </c>
      <c r="BS21" s="232">
        <f>'Cons Stat | Management Recon'!HA17</f>
        <v>-36495.192401343971</v>
      </c>
      <c r="BT21" s="232">
        <f>'Cons Stat | Management Recon'!HD17</f>
        <v>-45819.004816353205</v>
      </c>
      <c r="BU21" s="232">
        <f>'Cons Stat | Management Recon'!HG17</f>
        <v>-54866.229832675977</v>
      </c>
      <c r="BV21" s="232">
        <f>'Cons Stat | Management Recon'!HJ17</f>
        <v>-58974.093997837139</v>
      </c>
      <c r="BW21" s="276"/>
      <c r="BX21" s="232">
        <f t="shared" si="21"/>
        <v>-380240.00884361914</v>
      </c>
      <c r="BY21" s="232">
        <f t="shared" si="22"/>
        <v>-380240.00884361914</v>
      </c>
      <c r="BZ21" s="232">
        <f t="shared" si="23"/>
        <v>-27345.227150771967</v>
      </c>
      <c r="CA21" s="232">
        <f t="shared" si="24"/>
        <v>-27345.227150771967</v>
      </c>
      <c r="CB21" s="232">
        <f t="shared" si="25"/>
        <v>0</v>
      </c>
      <c r="CC21" s="232">
        <f t="shared" si="26"/>
        <v>-58974.093997837139</v>
      </c>
      <c r="CD21" s="232">
        <f t="shared" si="27"/>
        <v>-6862.9355883833778</v>
      </c>
    </row>
    <row r="22" spans="2:82" ht="14.25" hidden="1" customHeight="1" outlineLevel="1" x14ac:dyDescent="0.25">
      <c r="B22" s="231" t="s">
        <v>266</v>
      </c>
      <c r="C22" s="232">
        <f>'Cons Stat | Management Recon'!C18</f>
        <v>0</v>
      </c>
      <c r="D22" s="232">
        <f>'Cons Stat | Management Recon'!H18</f>
        <v>0</v>
      </c>
      <c r="E22" s="232">
        <f>'Cons Stat | Management Recon'!K18</f>
        <v>0</v>
      </c>
      <c r="F22" s="232">
        <f>'Cons Stat | Management Recon'!N18</f>
        <v>0</v>
      </c>
      <c r="G22" s="232">
        <f>'Cons Stat | Management Recon'!Q18</f>
        <v>0</v>
      </c>
      <c r="H22" s="232">
        <f>'Cons Stat | Management Recon'!T18</f>
        <v>0</v>
      </c>
      <c r="I22" s="232">
        <f>'Cons Stat | Management Recon'!W18</f>
        <v>0</v>
      </c>
      <c r="J22" s="232">
        <f>'Cons Stat | Management Recon'!Z18</f>
        <v>0</v>
      </c>
      <c r="K22" s="232">
        <f>'Cons Stat | Management Recon'!AC18</f>
        <v>0</v>
      </c>
      <c r="L22" s="232">
        <f>'Cons Stat | Management Recon'!AF18</f>
        <v>0</v>
      </c>
      <c r="M22" s="232">
        <f>'Cons Stat | Management Recon'!AI18</f>
        <v>0</v>
      </c>
      <c r="N22" s="232">
        <f>'Cons Stat | Management Recon'!AL18</f>
        <v>0</v>
      </c>
      <c r="O22" s="232">
        <f>'Cons Stat | Management Recon'!AO18</f>
        <v>-16476.978670420092</v>
      </c>
      <c r="P22" s="232">
        <f>'Cons Stat | Management Recon'!AR18</f>
        <v>-13506.793086893904</v>
      </c>
      <c r="Q22" s="232">
        <f>'Cons Stat | Management Recon'!AU18</f>
        <v>-25409.107379642635</v>
      </c>
      <c r="R22" s="232">
        <f>'Cons Stat | Management Recon'!AX18</f>
        <v>-19159.819161074236</v>
      </c>
      <c r="S22" s="232">
        <f>'Cons Stat | Management Recon'!BA18</f>
        <v>-15098.256009211726</v>
      </c>
      <c r="T22" s="232">
        <f>'Cons Stat | Management Recon'!BD18</f>
        <v>-16373.249496864859</v>
      </c>
      <c r="U22" s="232">
        <f>'Cons Stat | Management Recon'!BG18</f>
        <v>-11830.593851886353</v>
      </c>
      <c r="V22" s="232">
        <f>'Cons Stat | Management Recon'!BJ18</f>
        <v>-16309.383447640859</v>
      </c>
      <c r="W22" s="232">
        <f>'Cons Stat | Management Recon'!BM18</f>
        <v>-19277.986564569928</v>
      </c>
      <c r="X22" s="232">
        <f>'Cons Stat | Management Recon'!BP18</f>
        <v>-16365.124139961403</v>
      </c>
      <c r="Y22" s="232">
        <f>'Cons Stat | Management Recon'!BS18</f>
        <v>-15762.18858852037</v>
      </c>
      <c r="Z22" s="232">
        <f>'Cons Stat | Management Recon'!BV18</f>
        <v>-21712.266020700285</v>
      </c>
      <c r="AA22" s="232">
        <f>'Cons Stat | Management Recon'!BY18</f>
        <v>-13333.760873424464</v>
      </c>
      <c r="AB22" s="232">
        <f>'Cons Stat | Management Recon'!CB18</f>
        <v>-17632.809680968097</v>
      </c>
      <c r="AC22" s="232">
        <f>'Cons Stat | Management Recon'!CE18</f>
        <v>-41823.990624164711</v>
      </c>
      <c r="AD22" s="232">
        <f>'Cons Stat | Management Recon'!CH18</f>
        <v>-20555.69727138392</v>
      </c>
      <c r="AE22" s="232">
        <f>'Cons Stat | Management Recon'!CK18</f>
        <v>-39696.248511186219</v>
      </c>
      <c r="AF22" s="232">
        <f>'Cons Stat | Management Recon'!CN18</f>
        <v>-15099.119847872033</v>
      </c>
      <c r="AG22" s="232">
        <f>'Cons Stat | Management Recon'!CQ18</f>
        <v>-16141.214630779845</v>
      </c>
      <c r="AH22" s="232">
        <f>'Cons Stat | Management Recon'!CT18</f>
        <v>-27438.342236487013</v>
      </c>
      <c r="AI22" s="232">
        <f>'Cons Stat | Management Recon'!CW18</f>
        <v>-22344.712622294206</v>
      </c>
      <c r="AJ22" s="232">
        <f>'Cons Stat | Management Recon'!CZ18</f>
        <v>-19493.884103409451</v>
      </c>
      <c r="AK22" s="232">
        <f>'Cons Stat | Management Recon'!DC18</f>
        <v>-17307.312598522629</v>
      </c>
      <c r="AL22" s="232">
        <f>'Cons Stat | Management Recon'!DF18</f>
        <v>-17312.752052368942</v>
      </c>
      <c r="AM22" s="232">
        <f>'Cons Stat | Management Recon'!DI18</f>
        <v>-20319.526057271185</v>
      </c>
      <c r="AN22" s="232">
        <f>'Cons Stat | Management Recon'!DL18</f>
        <v>-17097.693682418638</v>
      </c>
      <c r="AO22" s="232">
        <f>'Cons Stat | Management Recon'!DO18</f>
        <v>-23059.167897068131</v>
      </c>
      <c r="AP22" s="232">
        <f>'Cons Stat | Management Recon'!DR18</f>
        <v>-11069.839090701867</v>
      </c>
      <c r="AQ22" s="232">
        <f>'Cons Stat | Management Recon'!DU18</f>
        <v>-23422.360273707967</v>
      </c>
      <c r="AR22" s="232">
        <f>'Cons Stat | Management Recon'!DX18</f>
        <v>-19974.306775663797</v>
      </c>
      <c r="AS22" s="232">
        <f>'Cons Stat | Management Recon'!EA18</f>
        <v>-17681.515666839627</v>
      </c>
      <c r="AT22" s="232">
        <f>'Cons Stat | Management Recon'!ED18</f>
        <v>-21211.498811056248</v>
      </c>
      <c r="AU22" s="232">
        <f>'Cons Stat | Management Recon'!EG18</f>
        <v>-21428.777785204493</v>
      </c>
      <c r="AV22" s="232">
        <f>'Cons Stat | Management Recon'!EJ18</f>
        <v>-24791.763584023029</v>
      </c>
      <c r="AW22" s="232">
        <f>'Cons Stat | Management Recon'!EM18</f>
        <v>-30443.477971795503</v>
      </c>
      <c r="AX22" s="232">
        <f>'Cons Stat | Management Recon'!EP18</f>
        <v>-33916.610394890064</v>
      </c>
      <c r="AY22" s="232">
        <f>'Cons Stat | Management Recon'!ES18</f>
        <v>-26426.008979079943</v>
      </c>
      <c r="AZ22" s="232">
        <f>'Cons Stat | Management Recon'!EV18</f>
        <v>-33630.939538036837</v>
      </c>
      <c r="BA22" s="232">
        <f>'Cons Stat | Management Recon'!EY18</f>
        <v>-37846.940418427344</v>
      </c>
      <c r="BB22" s="232">
        <f>'Cons Stat | Management Recon'!FB18</f>
        <v>-47134.358886855087</v>
      </c>
      <c r="BC22" s="232">
        <f>'Cons Stat | Management Recon'!FE18</f>
        <v>-32912.965453410405</v>
      </c>
      <c r="BD22" s="232">
        <f>'Cons Stat | Management Recon'!FH18</f>
        <v>-34418.502489373124</v>
      </c>
      <c r="BE22" s="232">
        <f>'Cons Stat | Management Recon'!FK18</f>
        <v>-34794.174970156157</v>
      </c>
      <c r="BF22" s="232">
        <f>'Cons Stat | Management Recon'!FN18</f>
        <v>-34831.933877108422</v>
      </c>
      <c r="BG22" s="232">
        <f>'Cons Stat | Management Recon'!FQ18</f>
        <v>-49272.269276173814</v>
      </c>
      <c r="BH22" s="232">
        <f>'Cons Stat | Management Recon'!FT18</f>
        <v>-32779.647350283849</v>
      </c>
      <c r="BI22" s="232">
        <f>'Cons Stat | Management Recon'!FW18</f>
        <v>-51605.816059159195</v>
      </c>
      <c r="BJ22" s="232">
        <f>'Cons Stat | Management Recon'!FZ18</f>
        <v>-39019.27677010803</v>
      </c>
      <c r="BK22" s="232">
        <f>'Cons Stat | Management Recon'!GC18</f>
        <v>-57259.661481859905</v>
      </c>
      <c r="BL22" s="232">
        <f>'Cons Stat | Management Recon'!GF18</f>
        <v>-72854.069203077437</v>
      </c>
      <c r="BM22" s="232">
        <f>'Cons Stat | Management Recon'!GI18</f>
        <v>-65144.56540237119</v>
      </c>
      <c r="BN22" s="232">
        <f>'Cons Stat | Management Recon'!GL18</f>
        <v>-61087.455184876351</v>
      </c>
      <c r="BO22" s="232">
        <f>'Cons Stat | Management Recon'!GO18</f>
        <v>-67814.878442906207</v>
      </c>
      <c r="BP22" s="232">
        <f>'Cons Stat | Management Recon'!GR18</f>
        <v>-111818.96166885407</v>
      </c>
      <c r="BQ22" s="232">
        <f>'Cons Stat | Management Recon'!GU18</f>
        <v>-67165.277455127769</v>
      </c>
      <c r="BR22" s="232">
        <f>'Cons Stat | Management Recon'!GX18</f>
        <v>-64852.816688559935</v>
      </c>
      <c r="BS22" s="232">
        <f>'Cons Stat | Management Recon'!HA18</f>
        <v>-75067.684285100899</v>
      </c>
      <c r="BT22" s="232">
        <f>'Cons Stat | Management Recon'!HD18</f>
        <v>-80798.958488381279</v>
      </c>
      <c r="BU22" s="232">
        <f>'Cons Stat | Management Recon'!HG18</f>
        <v>-74722.713456137251</v>
      </c>
      <c r="BV22" s="232">
        <f>'Cons Stat | Management Recon'!HJ18</f>
        <v>-96971.234743597568</v>
      </c>
      <c r="BW22" s="277"/>
      <c r="BX22" s="232">
        <f t="shared" si="21"/>
        <v>-895558.27650084975</v>
      </c>
      <c r="BY22" s="232">
        <f t="shared" si="22"/>
        <v>-895558.27650084975</v>
      </c>
      <c r="BZ22" s="232">
        <f t="shared" si="23"/>
        <v>-454672.83406817215</v>
      </c>
      <c r="CA22" s="232">
        <f t="shared" si="24"/>
        <v>-454672.83406817215</v>
      </c>
      <c r="CB22" s="232">
        <f t="shared" si="25"/>
        <v>-264416.53799064056</v>
      </c>
      <c r="CC22" s="232">
        <f t="shared" si="26"/>
        <v>-96971.234743597568</v>
      </c>
      <c r="CD22" s="232">
        <f t="shared" si="27"/>
        <v>-39019.27677010803</v>
      </c>
    </row>
    <row r="23" spans="2:82" ht="14.25" customHeight="1" collapsed="1" x14ac:dyDescent="0.25">
      <c r="B23" s="235" t="s">
        <v>31</v>
      </c>
      <c r="C23" s="235">
        <f t="shared" ref="C23:BN23" si="28">SUM(C16,C9)</f>
        <v>0</v>
      </c>
      <c r="D23" s="235">
        <f t="shared" si="28"/>
        <v>0</v>
      </c>
      <c r="E23" s="235">
        <f t="shared" si="28"/>
        <v>0</v>
      </c>
      <c r="F23" s="235">
        <f t="shared" si="28"/>
        <v>0</v>
      </c>
      <c r="G23" s="235">
        <f t="shared" si="28"/>
        <v>0</v>
      </c>
      <c r="H23" s="235">
        <f t="shared" si="28"/>
        <v>0</v>
      </c>
      <c r="I23" s="235">
        <f t="shared" si="28"/>
        <v>0</v>
      </c>
      <c r="J23" s="235">
        <f t="shared" si="28"/>
        <v>0</v>
      </c>
      <c r="K23" s="235">
        <f t="shared" si="28"/>
        <v>0</v>
      </c>
      <c r="L23" s="235">
        <f t="shared" si="28"/>
        <v>0</v>
      </c>
      <c r="M23" s="235">
        <f t="shared" si="28"/>
        <v>0</v>
      </c>
      <c r="N23" s="235">
        <f t="shared" si="28"/>
        <v>0</v>
      </c>
      <c r="O23" s="235">
        <f t="shared" si="28"/>
        <v>171472.45273665868</v>
      </c>
      <c r="P23" s="235">
        <f t="shared" si="28"/>
        <v>220379.46404681212</v>
      </c>
      <c r="Q23" s="235">
        <f t="shared" si="28"/>
        <v>250633.60598697118</v>
      </c>
      <c r="R23" s="235">
        <f t="shared" si="28"/>
        <v>305850.18899649289</v>
      </c>
      <c r="S23" s="235">
        <f t="shared" si="28"/>
        <v>217589.64261172322</v>
      </c>
      <c r="T23" s="235">
        <f t="shared" si="28"/>
        <v>245291.71386577672</v>
      </c>
      <c r="U23" s="235">
        <f t="shared" si="28"/>
        <v>220907.60167082926</v>
      </c>
      <c r="V23" s="235">
        <f t="shared" si="28"/>
        <v>208227.757524218</v>
      </c>
      <c r="W23" s="235">
        <f t="shared" si="28"/>
        <v>259173.89502617021</v>
      </c>
      <c r="X23" s="235">
        <f t="shared" si="28"/>
        <v>237976.7912867993</v>
      </c>
      <c r="Y23" s="235">
        <f t="shared" si="28"/>
        <v>284314.89983445877</v>
      </c>
      <c r="Z23" s="235">
        <f t="shared" si="28"/>
        <v>276881.43842523178</v>
      </c>
      <c r="AA23" s="235">
        <f t="shared" si="28"/>
        <v>240237.1957813472</v>
      </c>
      <c r="AB23" s="235">
        <f t="shared" si="28"/>
        <v>251733.28810750833</v>
      </c>
      <c r="AC23" s="235">
        <f t="shared" si="28"/>
        <v>216645.6528199332</v>
      </c>
      <c r="AD23" s="235">
        <f t="shared" si="28"/>
        <v>241940.73936020871</v>
      </c>
      <c r="AE23" s="235">
        <f t="shared" si="28"/>
        <v>235095.80022439722</v>
      </c>
      <c r="AF23" s="235">
        <f t="shared" si="28"/>
        <v>255513.61398681844</v>
      </c>
      <c r="AG23" s="235">
        <f t="shared" si="28"/>
        <v>298961.91496146412</v>
      </c>
      <c r="AH23" s="235">
        <f t="shared" si="28"/>
        <v>260544.42323192029</v>
      </c>
      <c r="AI23" s="235">
        <f t="shared" si="28"/>
        <v>320533.18086441717</v>
      </c>
      <c r="AJ23" s="235">
        <f t="shared" si="28"/>
        <v>289643.25496926141</v>
      </c>
      <c r="AK23" s="235">
        <f t="shared" si="28"/>
        <v>312099.45682697732</v>
      </c>
      <c r="AL23" s="235">
        <f t="shared" si="28"/>
        <v>328550.78826010402</v>
      </c>
      <c r="AM23" s="235">
        <f t="shared" si="28"/>
        <v>321304.16927240475</v>
      </c>
      <c r="AN23" s="235">
        <f t="shared" si="28"/>
        <v>332197.36819079</v>
      </c>
      <c r="AO23" s="235">
        <f t="shared" si="28"/>
        <v>347171.24125058291</v>
      </c>
      <c r="AP23" s="235">
        <f t="shared" si="28"/>
        <v>366741.20357833861</v>
      </c>
      <c r="AQ23" s="235">
        <f t="shared" si="28"/>
        <v>379047.9487636172</v>
      </c>
      <c r="AR23" s="235">
        <f t="shared" si="28"/>
        <v>406469.88869537506</v>
      </c>
      <c r="AS23" s="235">
        <f t="shared" si="28"/>
        <v>429954.67656933848</v>
      </c>
      <c r="AT23" s="235">
        <f t="shared" si="28"/>
        <v>474827.39703270153</v>
      </c>
      <c r="AU23" s="235">
        <f t="shared" si="28"/>
        <v>476272.28310448176</v>
      </c>
      <c r="AV23" s="235">
        <f t="shared" si="28"/>
        <v>501590.20255270641</v>
      </c>
      <c r="AW23" s="235">
        <f t="shared" si="28"/>
        <v>498741.87237773661</v>
      </c>
      <c r="AX23" s="235">
        <f t="shared" si="28"/>
        <v>511731.66840709368</v>
      </c>
      <c r="AY23" s="235">
        <f t="shared" si="28"/>
        <v>562832.92969221342</v>
      </c>
      <c r="AZ23" s="235">
        <f t="shared" si="28"/>
        <v>568234.65423448384</v>
      </c>
      <c r="BA23" s="235">
        <f t="shared" si="28"/>
        <v>611548.48666694423</v>
      </c>
      <c r="BB23" s="235">
        <f t="shared" si="28"/>
        <v>623776.7218045448</v>
      </c>
      <c r="BC23" s="235">
        <f t="shared" si="28"/>
        <v>704038.55820357322</v>
      </c>
      <c r="BD23" s="235">
        <f t="shared" si="28"/>
        <v>686772.03152014432</v>
      </c>
      <c r="BE23" s="235">
        <f t="shared" si="28"/>
        <v>713485.74495378253</v>
      </c>
      <c r="BF23" s="235">
        <f t="shared" si="28"/>
        <v>699351.36337749683</v>
      </c>
      <c r="BG23" s="235">
        <f t="shared" si="28"/>
        <v>730597.2970300084</v>
      </c>
      <c r="BH23" s="235">
        <f t="shared" si="28"/>
        <v>782568.73100722791</v>
      </c>
      <c r="BI23" s="235">
        <f t="shared" si="28"/>
        <v>808871.72319789231</v>
      </c>
      <c r="BJ23" s="235">
        <f t="shared" si="28"/>
        <v>839995.83029582049</v>
      </c>
      <c r="BK23" s="235">
        <f t="shared" si="28"/>
        <v>815006.26654808852</v>
      </c>
      <c r="BL23" s="235">
        <f t="shared" si="28"/>
        <v>803258.36371860921</v>
      </c>
      <c r="BM23" s="235">
        <f t="shared" si="28"/>
        <v>1066619.3455767815</v>
      </c>
      <c r="BN23" s="235">
        <f t="shared" si="28"/>
        <v>1044997.4239489152</v>
      </c>
      <c r="BO23" s="235">
        <f t="shared" ref="BO23:BV23" si="29">SUM(BO16,BO9)</f>
        <v>876737.51305619418</v>
      </c>
      <c r="BP23" s="235">
        <f t="shared" si="29"/>
        <v>905688.84187122597</v>
      </c>
      <c r="BQ23" s="235">
        <f t="shared" si="29"/>
        <v>957632.9108482342</v>
      </c>
      <c r="BR23" s="235">
        <f t="shared" si="29"/>
        <v>990301.55630128551</v>
      </c>
      <c r="BS23" s="235">
        <f t="shared" si="29"/>
        <v>974072.28702971234</v>
      </c>
      <c r="BT23" s="235">
        <f t="shared" si="29"/>
        <v>1040132.5479026255</v>
      </c>
      <c r="BU23" s="235">
        <f t="shared" si="29"/>
        <v>1015796.6722461989</v>
      </c>
      <c r="BV23" s="235">
        <f t="shared" si="29"/>
        <v>1029260.3432455781</v>
      </c>
      <c r="BX23" s="235">
        <f t="shared" ref="BX23:CD23" si="30">SUM(BX16,BX9)</f>
        <v>11519504.072293453</v>
      </c>
      <c r="BY23" s="235">
        <f t="shared" si="30"/>
        <v>11519504.072293453</v>
      </c>
      <c r="BZ23" s="235">
        <f t="shared" si="30"/>
        <v>8332074.0719841346</v>
      </c>
      <c r="CA23" s="235">
        <f t="shared" si="30"/>
        <v>8332074.0719841346</v>
      </c>
      <c r="CB23" s="235">
        <f t="shared" si="30"/>
        <v>5046049.9197951667</v>
      </c>
      <c r="CC23" s="235">
        <f t="shared" si="30"/>
        <v>1029260.3432455781</v>
      </c>
      <c r="CD23" s="235">
        <f t="shared" si="30"/>
        <v>839995.83029582049</v>
      </c>
    </row>
    <row r="24" spans="2:82" ht="14.25" customHeight="1" x14ac:dyDescent="0.25">
      <c r="B24" s="236" t="s">
        <v>267</v>
      </c>
      <c r="C24" s="237">
        <f t="shared" ref="C24:BN24" si="31">IFERROR(C23/C9,0)</f>
        <v>0</v>
      </c>
      <c r="D24" s="237">
        <f t="shared" si="31"/>
        <v>0</v>
      </c>
      <c r="E24" s="237">
        <f t="shared" si="31"/>
        <v>0</v>
      </c>
      <c r="F24" s="237">
        <f t="shared" si="31"/>
        <v>0</v>
      </c>
      <c r="G24" s="237">
        <f t="shared" si="31"/>
        <v>0</v>
      </c>
      <c r="H24" s="237">
        <f t="shared" si="31"/>
        <v>0</v>
      </c>
      <c r="I24" s="237">
        <f t="shared" si="31"/>
        <v>0</v>
      </c>
      <c r="J24" s="237">
        <f t="shared" si="31"/>
        <v>0</v>
      </c>
      <c r="K24" s="237">
        <f t="shared" si="31"/>
        <v>0</v>
      </c>
      <c r="L24" s="237">
        <f t="shared" si="31"/>
        <v>0</v>
      </c>
      <c r="M24" s="237">
        <f t="shared" si="31"/>
        <v>0</v>
      </c>
      <c r="N24" s="237">
        <f t="shared" si="31"/>
        <v>0</v>
      </c>
      <c r="O24" s="237">
        <f t="shared" si="31"/>
        <v>0.66228422307246937</v>
      </c>
      <c r="P24" s="237">
        <f t="shared" si="31"/>
        <v>0.72075982459944221</v>
      </c>
      <c r="Q24" s="237">
        <f t="shared" si="31"/>
        <v>0.72689219137264438</v>
      </c>
      <c r="R24" s="237">
        <f t="shared" si="31"/>
        <v>0.7861254317440951</v>
      </c>
      <c r="S24" s="237">
        <f t="shared" si="31"/>
        <v>0.74211798812841345</v>
      </c>
      <c r="T24" s="237">
        <f t="shared" si="31"/>
        <v>0.73037544801646392</v>
      </c>
      <c r="U24" s="237">
        <f t="shared" si="31"/>
        <v>0.74711520342619031</v>
      </c>
      <c r="V24" s="237">
        <f t="shared" si="31"/>
        <v>0.69718369928052437</v>
      </c>
      <c r="W24" s="237">
        <f t="shared" si="31"/>
        <v>0.750818733954557</v>
      </c>
      <c r="X24" s="237">
        <f t="shared" si="31"/>
        <v>0.74610675764552403</v>
      </c>
      <c r="Y24" s="237">
        <f t="shared" si="31"/>
        <v>0.77523697639748346</v>
      </c>
      <c r="Z24" s="237">
        <f t="shared" si="31"/>
        <v>0.76373309089217278</v>
      </c>
      <c r="AA24" s="237">
        <f t="shared" si="31"/>
        <v>0.75315365323485617</v>
      </c>
      <c r="AB24" s="237">
        <f t="shared" si="31"/>
        <v>0.75473104132480562</v>
      </c>
      <c r="AC24" s="237">
        <f t="shared" si="31"/>
        <v>0.66508304187490264</v>
      </c>
      <c r="AD24" s="237">
        <f t="shared" si="31"/>
        <v>0.72528804187428475</v>
      </c>
      <c r="AE24" s="237">
        <f t="shared" si="31"/>
        <v>0.6791842928601235</v>
      </c>
      <c r="AF24" s="237">
        <f t="shared" si="31"/>
        <v>0.71112746702028717</v>
      </c>
      <c r="AG24" s="237">
        <f t="shared" si="31"/>
        <v>0.77478215030218134</v>
      </c>
      <c r="AH24" s="237">
        <f t="shared" si="31"/>
        <v>0.66019246818176236</v>
      </c>
      <c r="AI24" s="237">
        <f t="shared" si="31"/>
        <v>0.74608767425341826</v>
      </c>
      <c r="AJ24" s="237">
        <f t="shared" si="31"/>
        <v>0.7283522908375657</v>
      </c>
      <c r="AK24" s="237">
        <f t="shared" si="31"/>
        <v>0.74554835337181491</v>
      </c>
      <c r="AL24" s="237">
        <f t="shared" si="31"/>
        <v>0.74595353075017268</v>
      </c>
      <c r="AM24" s="237">
        <f t="shared" si="31"/>
        <v>0.73415195441147341</v>
      </c>
      <c r="AN24" s="237">
        <f t="shared" si="31"/>
        <v>0.73805822504566665</v>
      </c>
      <c r="AO24" s="237">
        <f t="shared" si="31"/>
        <v>0.74287835019395343</v>
      </c>
      <c r="AP24" s="237">
        <f t="shared" si="31"/>
        <v>0.74184052363105912</v>
      </c>
      <c r="AQ24" s="237">
        <f t="shared" si="31"/>
        <v>0.73692621349929655</v>
      </c>
      <c r="AR24" s="237">
        <f t="shared" si="31"/>
        <v>0.75609072248107323</v>
      </c>
      <c r="AS24" s="237">
        <f t="shared" si="31"/>
        <v>0.76588999810104985</v>
      </c>
      <c r="AT24" s="237">
        <f t="shared" si="31"/>
        <v>0.77768458797986695</v>
      </c>
      <c r="AU24" s="237">
        <f t="shared" si="31"/>
        <v>0.77612621314526409</v>
      </c>
      <c r="AV24" s="237">
        <f t="shared" si="31"/>
        <v>0.7843708311635853</v>
      </c>
      <c r="AW24" s="237">
        <f t="shared" si="31"/>
        <v>0.76460327175742471</v>
      </c>
      <c r="AX24" s="237">
        <f t="shared" si="31"/>
        <v>0.74019345839931516</v>
      </c>
      <c r="AY24" s="237">
        <f t="shared" si="31"/>
        <v>0.77859519710509717</v>
      </c>
      <c r="AZ24" s="237">
        <f t="shared" si="31"/>
        <v>0.76552201893571603</v>
      </c>
      <c r="BA24" s="237">
        <f t="shared" si="31"/>
        <v>0.77097845656472053</v>
      </c>
      <c r="BB24" s="237">
        <f t="shared" si="31"/>
        <v>0.76688915751742559</v>
      </c>
      <c r="BC24" s="237">
        <f t="shared" si="31"/>
        <v>0.79054226341971412</v>
      </c>
      <c r="BD24" s="237">
        <f t="shared" si="31"/>
        <v>0.78455137000955577</v>
      </c>
      <c r="BE24" s="237">
        <f t="shared" si="31"/>
        <v>0.78058496472992267</v>
      </c>
      <c r="BF24" s="237">
        <f t="shared" si="31"/>
        <v>0.77716699340497086</v>
      </c>
      <c r="BG24" s="237">
        <f t="shared" si="31"/>
        <v>0.76805699270544592</v>
      </c>
      <c r="BH24" s="237">
        <f t="shared" si="31"/>
        <v>0.7930320455571056</v>
      </c>
      <c r="BI24" s="237">
        <f t="shared" si="31"/>
        <v>0.78376065931690697</v>
      </c>
      <c r="BJ24" s="237">
        <f t="shared" si="31"/>
        <v>0.78625884763421872</v>
      </c>
      <c r="BK24" s="237">
        <f t="shared" si="31"/>
        <v>0.76590335595321235</v>
      </c>
      <c r="BL24" s="237">
        <f t="shared" si="31"/>
        <v>0.74765783669308428</v>
      </c>
      <c r="BM24" s="237">
        <f t="shared" si="31"/>
        <v>0.79320676468378015</v>
      </c>
      <c r="BN24" s="237">
        <f t="shared" si="31"/>
        <v>0.78978851461662869</v>
      </c>
      <c r="BO24" s="237">
        <f t="shared" ref="BO24:BV24" si="32">IFERROR(BO23/BO9,0)</f>
        <v>0.74941237919221459</v>
      </c>
      <c r="BP24" s="237">
        <f t="shared" si="32"/>
        <v>0.72418925603069484</v>
      </c>
      <c r="BQ24" s="237">
        <f t="shared" si="32"/>
        <v>0.75777729883529921</v>
      </c>
      <c r="BR24" s="237">
        <f t="shared" si="32"/>
        <v>0.76077253561431335</v>
      </c>
      <c r="BS24" s="237">
        <f t="shared" si="32"/>
        <v>0.7501650999966607</v>
      </c>
      <c r="BT24" s="237">
        <f t="shared" si="32"/>
        <v>0.75118361500633579</v>
      </c>
      <c r="BU24" s="237">
        <f t="shared" si="32"/>
        <v>0.74437451352505146</v>
      </c>
      <c r="BV24" s="237">
        <f t="shared" si="32"/>
        <v>0.72957513323176282</v>
      </c>
      <c r="BX24" s="237">
        <f t="shared" ref="BX24:CD24" si="33">IFERROR(BX23/BX9,0)</f>
        <v>0.75533729119445414</v>
      </c>
      <c r="BY24" s="237">
        <f t="shared" si="33"/>
        <v>0.75533729119445414</v>
      </c>
      <c r="BZ24" s="237">
        <f t="shared" si="33"/>
        <v>0.77942404848527902</v>
      </c>
      <c r="CA24" s="237">
        <f t="shared" si="33"/>
        <v>0.77942404848527902</v>
      </c>
      <c r="CB24" s="237">
        <f t="shared" si="33"/>
        <v>0.75651533814954353</v>
      </c>
      <c r="CC24" s="237">
        <f t="shared" si="33"/>
        <v>0.72957513323176282</v>
      </c>
      <c r="CD24" s="237">
        <f t="shared" si="33"/>
        <v>0.78625884763421872</v>
      </c>
    </row>
    <row r="25" spans="2:82" ht="6" customHeight="1" x14ac:dyDescent="0.25"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X25" s="229"/>
      <c r="BY25" s="229"/>
      <c r="BZ25" s="229"/>
      <c r="CA25" s="229"/>
      <c r="CB25" s="229"/>
    </row>
    <row r="26" spans="2:82" ht="14.25" customHeight="1" x14ac:dyDescent="0.25">
      <c r="B26" s="229" t="s">
        <v>268</v>
      </c>
      <c r="C26" s="230">
        <f t="shared" ref="C26:AH26" si="34">SUM(C27:C40)</f>
        <v>0</v>
      </c>
      <c r="D26" s="230">
        <f t="shared" si="34"/>
        <v>0</v>
      </c>
      <c r="E26" s="230">
        <f t="shared" si="34"/>
        <v>0</v>
      </c>
      <c r="F26" s="230">
        <f t="shared" si="34"/>
        <v>0</v>
      </c>
      <c r="G26" s="230">
        <f t="shared" si="34"/>
        <v>0</v>
      </c>
      <c r="H26" s="230">
        <f t="shared" si="34"/>
        <v>0</v>
      </c>
      <c r="I26" s="230">
        <f t="shared" si="34"/>
        <v>0</v>
      </c>
      <c r="J26" s="230">
        <f t="shared" si="34"/>
        <v>0</v>
      </c>
      <c r="K26" s="230">
        <f t="shared" si="34"/>
        <v>0</v>
      </c>
      <c r="L26" s="230">
        <f t="shared" si="34"/>
        <v>0</v>
      </c>
      <c r="M26" s="230">
        <f t="shared" si="34"/>
        <v>0</v>
      </c>
      <c r="N26" s="230">
        <f t="shared" si="34"/>
        <v>0</v>
      </c>
      <c r="O26" s="230">
        <f t="shared" si="34"/>
        <v>-125922.84538761369</v>
      </c>
      <c r="P26" s="230">
        <f t="shared" si="34"/>
        <v>-131955.70161814123</v>
      </c>
      <c r="Q26" s="230">
        <f t="shared" si="34"/>
        <v>-154589.37888117213</v>
      </c>
      <c r="R26" s="230">
        <f t="shared" si="34"/>
        <v>-123876.68723699223</v>
      </c>
      <c r="S26" s="230">
        <f t="shared" si="34"/>
        <v>-130648.82814374131</v>
      </c>
      <c r="T26" s="230">
        <f t="shared" si="34"/>
        <v>-162693.7111015461</v>
      </c>
      <c r="U26" s="230">
        <f t="shared" si="34"/>
        <v>-132794.03819282723</v>
      </c>
      <c r="V26" s="230">
        <f t="shared" si="34"/>
        <v>-156128.36872735</v>
      </c>
      <c r="W26" s="230">
        <f t="shared" si="34"/>
        <v>-213680.49513787762</v>
      </c>
      <c r="X26" s="230">
        <f t="shared" si="34"/>
        <v>-167150.32984047718</v>
      </c>
      <c r="Y26" s="230">
        <f t="shared" si="34"/>
        <v>-167478.87891867329</v>
      </c>
      <c r="Z26" s="230">
        <f t="shared" si="34"/>
        <v>-180621.41892387872</v>
      </c>
      <c r="AA26" s="230">
        <f t="shared" si="34"/>
        <v>-171234.01088821818</v>
      </c>
      <c r="AB26" s="230">
        <f t="shared" si="34"/>
        <v>-165923.95746241292</v>
      </c>
      <c r="AC26" s="230">
        <f t="shared" si="34"/>
        <v>-212953.03857936908</v>
      </c>
      <c r="AD26" s="230">
        <f t="shared" si="34"/>
        <v>-176487.28643318734</v>
      </c>
      <c r="AE26" s="230">
        <f t="shared" si="34"/>
        <v>-172965.41187831963</v>
      </c>
      <c r="AF26" s="230">
        <f t="shared" si="34"/>
        <v>-273186.07534573198</v>
      </c>
      <c r="AG26" s="230">
        <f t="shared" si="34"/>
        <v>-194363.44490453182</v>
      </c>
      <c r="AH26" s="230">
        <f t="shared" si="34"/>
        <v>-195817.39058005618</v>
      </c>
      <c r="AI26" s="230">
        <f t="shared" ref="AI26:BV26" si="35">SUM(AI27:AI40)</f>
        <v>-230912.18628663354</v>
      </c>
      <c r="AJ26" s="230">
        <f t="shared" si="35"/>
        <v>-208831.8454352991</v>
      </c>
      <c r="AK26" s="230">
        <f t="shared" si="35"/>
        <v>-246579.7190134018</v>
      </c>
      <c r="AL26" s="230">
        <f t="shared" si="35"/>
        <v>-309057.94446101843</v>
      </c>
      <c r="AM26" s="230">
        <f t="shared" si="35"/>
        <v>-296425.61634245637</v>
      </c>
      <c r="AN26" s="230">
        <f t="shared" si="35"/>
        <v>-270806.24050989293</v>
      </c>
      <c r="AO26" s="230">
        <f t="shared" si="35"/>
        <v>-336383.70898544614</v>
      </c>
      <c r="AP26" s="230">
        <f t="shared" si="35"/>
        <v>-332451.16211036738</v>
      </c>
      <c r="AQ26" s="230">
        <f t="shared" si="35"/>
        <v>-298132.88085111789</v>
      </c>
      <c r="AR26" s="230">
        <f t="shared" si="35"/>
        <v>-307500.27394803875</v>
      </c>
      <c r="AS26" s="230">
        <f t="shared" si="35"/>
        <v>-366430.33024012501</v>
      </c>
      <c r="AT26" s="230">
        <f t="shared" si="35"/>
        <v>-326501.07452210388</v>
      </c>
      <c r="AU26" s="230">
        <f t="shared" si="35"/>
        <v>-347800.37688612612</v>
      </c>
      <c r="AV26" s="230">
        <f t="shared" si="35"/>
        <v>-405142.32991723652</v>
      </c>
      <c r="AW26" s="230">
        <f t="shared" si="35"/>
        <v>-363430.89532491157</v>
      </c>
      <c r="AX26" s="230">
        <f t="shared" si="35"/>
        <v>-367770.48223180743</v>
      </c>
      <c r="AY26" s="230">
        <f t="shared" si="35"/>
        <v>-491609.81624986656</v>
      </c>
      <c r="AZ26" s="230">
        <f t="shared" si="35"/>
        <v>-432488.83524797851</v>
      </c>
      <c r="BA26" s="230">
        <f t="shared" si="35"/>
        <v>-495066.65544159146</v>
      </c>
      <c r="BB26" s="230">
        <f t="shared" si="35"/>
        <v>-516020.96869543637</v>
      </c>
      <c r="BC26" s="230">
        <f t="shared" si="35"/>
        <v>-512465.32308704825</v>
      </c>
      <c r="BD26" s="230">
        <f t="shared" si="35"/>
        <v>-443555.51482956886</v>
      </c>
      <c r="BE26" s="230">
        <f t="shared" si="35"/>
        <v>-490882.58831632021</v>
      </c>
      <c r="BF26" s="230">
        <f t="shared" si="35"/>
        <v>-486138.19916366279</v>
      </c>
      <c r="BG26" s="230">
        <f t="shared" si="35"/>
        <v>-491695.42105531361</v>
      </c>
      <c r="BH26" s="230">
        <f t="shared" si="35"/>
        <v>-608534.38609836856</v>
      </c>
      <c r="BI26" s="230">
        <f t="shared" si="35"/>
        <v>-521535.06905438454</v>
      </c>
      <c r="BJ26" s="230">
        <f t="shared" si="35"/>
        <v>-572946.30167511944</v>
      </c>
      <c r="BK26" s="230">
        <f t="shared" si="35"/>
        <v>-587859.72351003962</v>
      </c>
      <c r="BL26" s="230">
        <f t="shared" si="35"/>
        <v>-686131.79925965564</v>
      </c>
      <c r="BM26" s="230">
        <f t="shared" si="35"/>
        <v>-602153.20928234735</v>
      </c>
      <c r="BN26" s="230">
        <f t="shared" si="35"/>
        <v>-658869.99122744112</v>
      </c>
      <c r="BO26" s="230">
        <f t="shared" si="35"/>
        <v>-682046.30067916587</v>
      </c>
      <c r="BP26" s="230">
        <f t="shared" si="35"/>
        <v>-635104.22546960297</v>
      </c>
      <c r="BQ26" s="230">
        <f t="shared" si="35"/>
        <v>-628118.0873923715</v>
      </c>
      <c r="BR26" s="230">
        <f t="shared" si="35"/>
        <v>-754117.53314870142</v>
      </c>
      <c r="BS26" s="230">
        <f t="shared" si="35"/>
        <v>-706302.63012391049</v>
      </c>
      <c r="BT26" s="230">
        <f t="shared" si="35"/>
        <v>-766195.34054136008</v>
      </c>
      <c r="BU26" s="230">
        <f t="shared" si="35"/>
        <v>-870181.24949957919</v>
      </c>
      <c r="BV26" s="230">
        <f t="shared" si="35"/>
        <v>-701337.02229736</v>
      </c>
      <c r="BW26" s="278"/>
      <c r="BX26" s="230">
        <f t="shared" ref="BX26:CD26" si="36">SUM(BX27:BX40)</f>
        <v>-8278417.1124315364</v>
      </c>
      <c r="BY26" s="230">
        <f t="shared" si="36"/>
        <v>-8278417.1124315364</v>
      </c>
      <c r="BZ26" s="230">
        <f t="shared" si="36"/>
        <v>-6062939.078914661</v>
      </c>
      <c r="CA26" s="230">
        <f t="shared" si="36"/>
        <v>-6062939.078914661</v>
      </c>
      <c r="CB26" s="230">
        <f t="shared" si="36"/>
        <v>-4018775.3718696297</v>
      </c>
      <c r="CC26" s="230">
        <f t="shared" si="36"/>
        <v>-701337.02229736</v>
      </c>
      <c r="CD26" s="230">
        <f t="shared" si="36"/>
        <v>-572946.30167511944</v>
      </c>
    </row>
    <row r="27" spans="2:82" ht="14.25" hidden="1" customHeight="1" outlineLevel="1" x14ac:dyDescent="0.25">
      <c r="B27" s="231" t="s">
        <v>269</v>
      </c>
      <c r="C27" s="232">
        <f>'Cons Stat | Management Recon'!E23</f>
        <v>0</v>
      </c>
      <c r="D27" s="232">
        <f>'Cons Stat | Management Recon'!H23</f>
        <v>0</v>
      </c>
      <c r="E27" s="232">
        <f>'Cons Stat | Management Recon'!K23</f>
        <v>0</v>
      </c>
      <c r="F27" s="232">
        <f>'Cons Stat | Management Recon'!N23</f>
        <v>0</v>
      </c>
      <c r="G27" s="232">
        <f>'Cons Stat | Management Recon'!Q23</f>
        <v>0</v>
      </c>
      <c r="H27" s="232">
        <f>'Cons Stat | Management Recon'!T23</f>
        <v>0</v>
      </c>
      <c r="I27" s="232">
        <f>'Cons Stat | Management Recon'!W23</f>
        <v>0</v>
      </c>
      <c r="J27" s="232">
        <f>'Cons Stat | Management Recon'!Z23</f>
        <v>0</v>
      </c>
      <c r="K27" s="232">
        <f>'Cons Stat | Management Recon'!AC23</f>
        <v>0</v>
      </c>
      <c r="L27" s="232">
        <f>'Cons Stat | Management Recon'!AF23</f>
        <v>0</v>
      </c>
      <c r="M27" s="232">
        <f>'Cons Stat | Management Recon'!AI23</f>
        <v>0</v>
      </c>
      <c r="N27" s="232">
        <f>'Cons Stat | Management Recon'!AL23</f>
        <v>0</v>
      </c>
      <c r="O27" s="232">
        <f>'Cons Stat | Management Recon'!AO23</f>
        <v>-35901.940775227369</v>
      </c>
      <c r="P27" s="232">
        <f>'Cons Stat | Management Recon'!AR23</f>
        <v>-38403.541272485949</v>
      </c>
      <c r="Q27" s="232">
        <f>'Cons Stat | Management Recon'!AU23</f>
        <v>-39265.732778426915</v>
      </c>
      <c r="R27" s="232">
        <f>'Cons Stat | Management Recon'!AX23</f>
        <v>-34132.887165834443</v>
      </c>
      <c r="S27" s="232">
        <f>'Cons Stat | Management Recon'!BA23</f>
        <v>-36753.334452813891</v>
      </c>
      <c r="T27" s="232">
        <f>'Cons Stat | Management Recon'!BD23</f>
        <v>-39977.552611067804</v>
      </c>
      <c r="U27" s="232">
        <f>'Cons Stat | Management Recon'!BG23</f>
        <v>-35667.611783884495</v>
      </c>
      <c r="V27" s="232">
        <f>'Cons Stat | Management Recon'!BJ23</f>
        <v>-38909.379906271766</v>
      </c>
      <c r="W27" s="232">
        <f>'Cons Stat | Management Recon'!BM23</f>
        <v>-41538.988584582141</v>
      </c>
      <c r="X27" s="232">
        <f>'Cons Stat | Management Recon'!BP23</f>
        <v>-38290.714309079609</v>
      </c>
      <c r="Y27" s="232">
        <f>'Cons Stat | Management Recon'!BS23</f>
        <v>-34615.704982583673</v>
      </c>
      <c r="Z27" s="232">
        <f>'Cons Stat | Management Recon'!BV23</f>
        <v>-31025.986933861856</v>
      </c>
      <c r="AA27" s="232">
        <f>'Cons Stat | Management Recon'!BY23</f>
        <v>-39135.204006154214</v>
      </c>
      <c r="AB27" s="232">
        <f>'Cons Stat | Management Recon'!CB23</f>
        <v>-36846.045471213787</v>
      </c>
      <c r="AC27" s="232">
        <f>'Cons Stat | Management Recon'!CE23</f>
        <v>-37875.503574194518</v>
      </c>
      <c r="AD27" s="232">
        <f>'Cons Stat | Management Recon'!CH23</f>
        <v>-40090.763426874859</v>
      </c>
      <c r="AE27" s="232">
        <f>'Cons Stat | Management Recon'!CK23</f>
        <v>-39786.199259616937</v>
      </c>
      <c r="AF27" s="232">
        <f>'Cons Stat | Management Recon'!CN23</f>
        <v>-49109.714642316772</v>
      </c>
      <c r="AG27" s="232">
        <f>'Cons Stat | Management Recon'!CQ23</f>
        <v>-46289.575569358167</v>
      </c>
      <c r="AH27" s="232">
        <f>'Cons Stat | Management Recon'!CT23</f>
        <v>-47167.996401719181</v>
      </c>
      <c r="AI27" s="232">
        <f>'Cons Stat | Management Recon'!CW23</f>
        <v>-42866.832826282036</v>
      </c>
      <c r="AJ27" s="232">
        <f>'Cons Stat | Management Recon'!CZ23</f>
        <v>-48398.260527605853</v>
      </c>
      <c r="AK27" s="232">
        <f>'Cons Stat | Management Recon'!DC23</f>
        <v>-53944.957524304496</v>
      </c>
      <c r="AL27" s="232">
        <f>'Cons Stat | Management Recon'!DF23</f>
        <v>-61852.866877716369</v>
      </c>
      <c r="AM27" s="232">
        <f>'Cons Stat | Management Recon'!DI23</f>
        <v>-63268.837174649969</v>
      </c>
      <c r="AN27" s="232">
        <f>'Cons Stat | Management Recon'!DL23</f>
        <v>-64077.758274159591</v>
      </c>
      <c r="AO27" s="232">
        <f>'Cons Stat | Management Recon'!DO23</f>
        <v>-65645.277894958883</v>
      </c>
      <c r="AP27" s="232">
        <f>'Cons Stat | Management Recon'!DR23</f>
        <v>-66072.052759185186</v>
      </c>
      <c r="AQ27" s="232">
        <f>'Cons Stat | Management Recon'!DU23</f>
        <v>-68256.541234126067</v>
      </c>
      <c r="AR27" s="232">
        <f>'Cons Stat | Management Recon'!DX23</f>
        <v>-53140.435329848064</v>
      </c>
      <c r="AS27" s="232">
        <f>'Cons Stat | Management Recon'!EA23</f>
        <v>-69832.308193418139</v>
      </c>
      <c r="AT27" s="232">
        <f>'Cons Stat | Management Recon'!ED23</f>
        <v>-64019.822530205834</v>
      </c>
      <c r="AU27" s="232">
        <f>'Cons Stat | Management Recon'!EG23</f>
        <v>-67648.89824655214</v>
      </c>
      <c r="AV27" s="232">
        <f>'Cons Stat | Management Recon'!EJ23</f>
        <v>-73373.314501619301</v>
      </c>
      <c r="AW27" s="232">
        <f>'Cons Stat | Management Recon'!EM23</f>
        <v>-57635.837561675464</v>
      </c>
      <c r="AX27" s="232">
        <f>'Cons Stat | Management Recon'!EP23</f>
        <v>-72806.524195715538</v>
      </c>
      <c r="AY27" s="232">
        <f>'Cons Stat | Management Recon'!ES23</f>
        <v>-96916.532247304945</v>
      </c>
      <c r="AZ27" s="232">
        <f>'Cons Stat | Management Recon'!EV23</f>
        <v>-77326.669947624192</v>
      </c>
      <c r="BA27" s="232">
        <f>'Cons Stat | Management Recon'!EY23</f>
        <v>-82315.497599007664</v>
      </c>
      <c r="BB27" s="232">
        <f>'Cons Stat | Management Recon'!FB23</f>
        <v>-82028.516737505051</v>
      </c>
      <c r="BC27" s="232">
        <f>'Cons Stat | Management Recon'!FE23</f>
        <v>-95024.509350220978</v>
      </c>
      <c r="BD27" s="232">
        <f>'Cons Stat | Management Recon'!FH23</f>
        <v>-86480.082547242549</v>
      </c>
      <c r="BE27" s="232">
        <f>'Cons Stat | Management Recon'!FK23</f>
        <v>-113255.94836407046</v>
      </c>
      <c r="BF27" s="232">
        <f>'Cons Stat | Management Recon'!FN23</f>
        <v>-105048.45566286739</v>
      </c>
      <c r="BG27" s="232">
        <f>'Cons Stat | Management Recon'!FQ23</f>
        <v>-114956.3172505969</v>
      </c>
      <c r="BH27" s="232">
        <f>'Cons Stat | Management Recon'!FT23</f>
        <v>-127626.89988787068</v>
      </c>
      <c r="BI27" s="232">
        <f>'Cons Stat | Management Recon'!FW23</f>
        <v>-102628.13293350414</v>
      </c>
      <c r="BJ27" s="232">
        <f>'Cons Stat | Management Recon'!FZ23</f>
        <v>-116201.08656408492</v>
      </c>
      <c r="BK27" s="232">
        <f>'Cons Stat | Management Recon'!GC23</f>
        <v>-138168.38085453489</v>
      </c>
      <c r="BL27" s="232">
        <f>'Cons Stat | Management Recon'!GF23</f>
        <v>-135491.74594105867</v>
      </c>
      <c r="BM27" s="232">
        <f>'Cons Stat | Management Recon'!GI23</f>
        <v>-136654.11906762148</v>
      </c>
      <c r="BN27" s="232">
        <f>'Cons Stat | Management Recon'!GL23</f>
        <v>-148332.29240372148</v>
      </c>
      <c r="BO27" s="232">
        <f>'Cons Stat | Management Recon'!GO23</f>
        <v>-186949.96223408659</v>
      </c>
      <c r="BP27" s="232">
        <f>'Cons Stat | Management Recon'!GR23</f>
        <v>-154517.99003972919</v>
      </c>
      <c r="BQ27" s="232">
        <f>'Cons Stat | Management Recon'!GU23</f>
        <v>-139243.59292220813</v>
      </c>
      <c r="BR27" s="232">
        <f>'Cons Stat | Management Recon'!GX23</f>
        <v>-185119.25682394626</v>
      </c>
      <c r="BS27" s="232">
        <f>'Cons Stat | Management Recon'!HA23</f>
        <v>-141997.04050864436</v>
      </c>
      <c r="BT27" s="232">
        <f>'Cons Stat | Management Recon'!HD23</f>
        <v>-139885.12776149591</v>
      </c>
      <c r="BU27" s="232">
        <f>'Cons Stat | Management Recon'!HG23</f>
        <v>-210360.12177358411</v>
      </c>
      <c r="BV27" s="232">
        <f>'Cons Stat | Management Recon'!HJ23</f>
        <v>-149283.08293452684</v>
      </c>
      <c r="BW27" s="277"/>
      <c r="BX27" s="232">
        <f t="shared" ref="BX27:BX40" si="37">SUM(BK27:BV27)</f>
        <v>-1866002.7132651582</v>
      </c>
      <c r="BY27" s="232">
        <f t="shared" ref="BY27:BY40" si="38">SUM(BK27:BW27)</f>
        <v>-1866002.7132651582</v>
      </c>
      <c r="BZ27" s="232">
        <f t="shared" ref="BZ27:BZ40" si="39">SUM(AY27:BJ27)</f>
        <v>-1199808.6490918999</v>
      </c>
      <c r="CA27" s="232">
        <f t="shared" ref="CA27:CA40" si="40">SUM(AY27:BJ27)</f>
        <v>-1199808.6490918999</v>
      </c>
      <c r="CB27" s="232">
        <f t="shared" ref="CB27:CB40" si="41">SUM(AM27:AX27)</f>
        <v>-785777.60789611423</v>
      </c>
      <c r="CC27" s="232">
        <f t="shared" ref="CC27:CC40" si="42">BV27</f>
        <v>-149283.08293452684</v>
      </c>
      <c r="CD27" s="232">
        <f t="shared" ref="CD27:CD40" si="43">BJ27</f>
        <v>-116201.08656408492</v>
      </c>
    </row>
    <row r="28" spans="2:82" ht="14.25" hidden="1" customHeight="1" outlineLevel="1" x14ac:dyDescent="0.25">
      <c r="B28" s="231" t="s">
        <v>270</v>
      </c>
      <c r="C28" s="232">
        <f>'Cons Stat | Management Recon'!E24</f>
        <v>0</v>
      </c>
      <c r="D28" s="232">
        <f>'Cons Stat | Management Recon'!H24</f>
        <v>0</v>
      </c>
      <c r="E28" s="232">
        <f>'Cons Stat | Management Recon'!K24</f>
        <v>0</v>
      </c>
      <c r="F28" s="232">
        <f>'Cons Stat | Management Recon'!N24</f>
        <v>0</v>
      </c>
      <c r="G28" s="232">
        <f>'Cons Stat | Management Recon'!Q24</f>
        <v>0</v>
      </c>
      <c r="H28" s="232">
        <f>'Cons Stat | Management Recon'!T24</f>
        <v>0</v>
      </c>
      <c r="I28" s="232">
        <f>'Cons Stat | Management Recon'!W24</f>
        <v>0</v>
      </c>
      <c r="J28" s="232">
        <f>'Cons Stat | Management Recon'!Z24</f>
        <v>0</v>
      </c>
      <c r="K28" s="232">
        <f>'Cons Stat | Management Recon'!AC24</f>
        <v>0</v>
      </c>
      <c r="L28" s="232">
        <f>'Cons Stat | Management Recon'!AF24</f>
        <v>0</v>
      </c>
      <c r="M28" s="232">
        <f>'Cons Stat | Management Recon'!AI24</f>
        <v>0</v>
      </c>
      <c r="N28" s="232">
        <f>'Cons Stat | Management Recon'!AL24</f>
        <v>0</v>
      </c>
      <c r="O28" s="232">
        <f>'Cons Stat | Management Recon'!AO24</f>
        <v>-65606.373159376351</v>
      </c>
      <c r="P28" s="232">
        <f>'Cons Stat | Management Recon'!AR24</f>
        <v>-65646.004066532987</v>
      </c>
      <c r="Q28" s="232">
        <f>'Cons Stat | Management Recon'!AU24</f>
        <v>-74918.251519647092</v>
      </c>
      <c r="R28" s="232">
        <f>'Cons Stat | Management Recon'!AX24</f>
        <v>-62222.185280153099</v>
      </c>
      <c r="S28" s="232">
        <f>'Cons Stat | Management Recon'!BA24</f>
        <v>-63157.827568008448</v>
      </c>
      <c r="T28" s="232">
        <f>'Cons Stat | Management Recon'!BD24</f>
        <v>-87261.276625446437</v>
      </c>
      <c r="U28" s="232">
        <f>'Cons Stat | Management Recon'!BG24</f>
        <v>-67618.207964601781</v>
      </c>
      <c r="V28" s="232">
        <f>'Cons Stat | Management Recon'!BJ24</f>
        <v>-83603.75503169524</v>
      </c>
      <c r="W28" s="232">
        <f>'Cons Stat | Management Recon'!BM24</f>
        <v>-136016.99628881479</v>
      </c>
      <c r="X28" s="232">
        <f>'Cons Stat | Management Recon'!BP24</f>
        <v>-97276.51317726339</v>
      </c>
      <c r="Y28" s="232">
        <f>'Cons Stat | Management Recon'!BS24</f>
        <v>-103125.70138573376</v>
      </c>
      <c r="Z28" s="232">
        <f>'Cons Stat | Management Recon'!BV24</f>
        <v>-114373.72384937239</v>
      </c>
      <c r="AA28" s="232">
        <f>'Cons Stat | Management Recon'!BY24</f>
        <v>-104137.56065447661</v>
      </c>
      <c r="AB28" s="232">
        <f>'Cons Stat | Management Recon'!CB24</f>
        <v>-97696.242024202424</v>
      </c>
      <c r="AC28" s="232">
        <f>'Cons Stat | Management Recon'!CE24</f>
        <v>-139535.83378453398</v>
      </c>
      <c r="AD28" s="232">
        <f>'Cons Stat | Management Recon'!CH24</f>
        <v>-97397.850882867671</v>
      </c>
      <c r="AE28" s="232">
        <f>'Cons Stat | Management Recon'!CK24</f>
        <v>-96014.346692419116</v>
      </c>
      <c r="AF28" s="232">
        <f>'Cons Stat | Management Recon'!CN24</f>
        <v>-183402.91303861479</v>
      </c>
      <c r="AG28" s="232">
        <f>'Cons Stat | Management Recon'!CQ24</f>
        <v>-109621.36760984587</v>
      </c>
      <c r="AH28" s="232">
        <f>'Cons Stat | Management Recon'!CT24</f>
        <v>-106379.49368634984</v>
      </c>
      <c r="AI28" s="232">
        <f>'Cons Stat | Management Recon'!CW24</f>
        <v>-150201.36520825583</v>
      </c>
      <c r="AJ28" s="232">
        <f>'Cons Stat | Management Recon'!CZ24</f>
        <v>-119806.72247631053</v>
      </c>
      <c r="AK28" s="232">
        <f>'Cons Stat | Management Recon'!DC24</f>
        <v>-152042.76650332758</v>
      </c>
      <c r="AL28" s="232">
        <f>'Cons Stat | Management Recon'!DF24</f>
        <v>-205772.17688844769</v>
      </c>
      <c r="AM28" s="232">
        <f>'Cons Stat | Management Recon'!DI24</f>
        <v>-186685.85858221623</v>
      </c>
      <c r="AN28" s="232">
        <f>'Cons Stat | Management Recon'!DL24</f>
        <v>-163693.84690861171</v>
      </c>
      <c r="AO28" s="232">
        <f>'Cons Stat | Management Recon'!DO24</f>
        <v>-222046.0638156507</v>
      </c>
      <c r="AP28" s="232">
        <f>'Cons Stat | Management Recon'!DR24</f>
        <v>-218954.45955944216</v>
      </c>
      <c r="AQ28" s="232">
        <f>'Cons Stat | Management Recon'!DU24</f>
        <v>-183514.50215397598</v>
      </c>
      <c r="AR28" s="232">
        <f>'Cons Stat | Management Recon'!DX24</f>
        <v>-212569.13671969037</v>
      </c>
      <c r="AS28" s="232">
        <f>'Cons Stat | Management Recon'!EA24</f>
        <v>-257351.32253324444</v>
      </c>
      <c r="AT28" s="232">
        <f>'Cons Stat | Management Recon'!ED24</f>
        <v>-216449.97210971668</v>
      </c>
      <c r="AU28" s="232">
        <f>'Cons Stat | Management Recon'!EG24</f>
        <v>-234046.78196429237</v>
      </c>
      <c r="AV28" s="232">
        <f>'Cons Stat | Management Recon'!EJ24</f>
        <v>-286649.51384310902</v>
      </c>
      <c r="AW28" s="232">
        <f>'Cons Stat | Management Recon'!EM24</f>
        <v>-255659.47848619518</v>
      </c>
      <c r="AX28" s="232">
        <f>'Cons Stat | Management Recon'!EP24</f>
        <v>-241265.80281294571</v>
      </c>
      <c r="AY28" s="232">
        <f>'Cons Stat | Management Recon'!ES24</f>
        <v>-332653.53997972037</v>
      </c>
      <c r="AZ28" s="232">
        <f>'Cons Stat | Management Recon'!EV24</f>
        <v>-285049.96555134753</v>
      </c>
      <c r="BA28" s="232">
        <f>'Cons Stat | Management Recon'!EY24</f>
        <v>-342084.58855464333</v>
      </c>
      <c r="BB28" s="232">
        <f>'Cons Stat | Management Recon'!FB24</f>
        <v>-348303.49617876089</v>
      </c>
      <c r="BC28" s="232">
        <f>'Cons Stat | Management Recon'!FE24</f>
        <v>-325312.0108544869</v>
      </c>
      <c r="BD28" s="232">
        <f>'Cons Stat | Management Recon'!FH24</f>
        <v>-270300.81026189314</v>
      </c>
      <c r="BE28" s="232">
        <f>'Cons Stat | Management Recon'!FK24</f>
        <v>-290214.70138377958</v>
      </c>
      <c r="BF28" s="232">
        <f>'Cons Stat | Management Recon'!FN24</f>
        <v>-289621.87730479805</v>
      </c>
      <c r="BG28" s="232">
        <f>'Cons Stat | Management Recon'!FQ24</f>
        <v>-289879.37040802988</v>
      </c>
      <c r="BH28" s="232">
        <f>'Cons Stat | Management Recon'!FT24</f>
        <v>-387556.02813648077</v>
      </c>
      <c r="BI28" s="232">
        <f>'Cons Stat | Management Recon'!FW24</f>
        <v>-320847.17249213933</v>
      </c>
      <c r="BJ28" s="232">
        <f>'Cons Stat | Management Recon'!FZ24</f>
        <v>-339560.51615433104</v>
      </c>
      <c r="BK28" s="232">
        <f>'Cons Stat | Management Recon'!GC24</f>
        <v>-341763.16781235009</v>
      </c>
      <c r="BL28" s="232">
        <f>'Cons Stat | Management Recon'!GF24</f>
        <v>-443409.51068043779</v>
      </c>
      <c r="BM28" s="232">
        <f>'Cons Stat | Management Recon'!GI24</f>
        <v>-337531.08469376783</v>
      </c>
      <c r="BN28" s="232">
        <f>'Cons Stat | Management Recon'!GL24</f>
        <v>-405252.06173555204</v>
      </c>
      <c r="BO28" s="232">
        <f>'Cons Stat | Management Recon'!GO24</f>
        <v>-408107.22122340871</v>
      </c>
      <c r="BP28" s="232">
        <f>'Cons Stat | Management Recon'!GR24</f>
        <v>-369525.22657550831</v>
      </c>
      <c r="BQ28" s="232">
        <f>'Cons Stat | Management Recon'!GU24</f>
        <v>-383109.30759390991</v>
      </c>
      <c r="BR28" s="232">
        <f>'Cons Stat | Management Recon'!GX24</f>
        <v>-460273.51588051434</v>
      </c>
      <c r="BS28" s="232">
        <f>'Cons Stat | Management Recon'!HA24</f>
        <v>-452238.51439144847</v>
      </c>
      <c r="BT28" s="232">
        <f>'Cons Stat | Management Recon'!HD24</f>
        <v>-515345.96609435399</v>
      </c>
      <c r="BU28" s="232">
        <f>'Cons Stat | Management Recon'!HG24</f>
        <v>-538829.39464520453</v>
      </c>
      <c r="BV28" s="232">
        <f>'Cons Stat | Management Recon'!HJ24</f>
        <v>-425776.11254589597</v>
      </c>
      <c r="BW28" s="277"/>
      <c r="BX28" s="232">
        <f t="shared" si="37"/>
        <v>-5081161.0838723527</v>
      </c>
      <c r="BY28" s="232">
        <f t="shared" si="38"/>
        <v>-5081161.0838723527</v>
      </c>
      <c r="BZ28" s="232">
        <f t="shared" si="39"/>
        <v>-3821384.0772604109</v>
      </c>
      <c r="CA28" s="232">
        <f t="shared" si="40"/>
        <v>-3821384.0772604109</v>
      </c>
      <c r="CB28" s="232">
        <f t="shared" si="41"/>
        <v>-2678886.7394890902</v>
      </c>
      <c r="CC28" s="232">
        <f t="shared" si="42"/>
        <v>-425776.11254589597</v>
      </c>
      <c r="CD28" s="232">
        <f t="shared" si="43"/>
        <v>-339560.51615433104</v>
      </c>
    </row>
    <row r="29" spans="2:82" ht="14.25" hidden="1" customHeight="1" outlineLevel="1" x14ac:dyDescent="0.25">
      <c r="B29" s="231" t="s">
        <v>271</v>
      </c>
      <c r="C29" s="232">
        <f>'Cons Stat | Management Recon'!E25</f>
        <v>0</v>
      </c>
      <c r="D29" s="232">
        <f>'Cons Stat | Management Recon'!H25</f>
        <v>0</v>
      </c>
      <c r="E29" s="232">
        <f>'Cons Stat | Management Recon'!K25</f>
        <v>0</v>
      </c>
      <c r="F29" s="232">
        <f>'Cons Stat | Management Recon'!N25</f>
        <v>0</v>
      </c>
      <c r="G29" s="232">
        <f>'Cons Stat | Management Recon'!Q25</f>
        <v>0</v>
      </c>
      <c r="H29" s="232">
        <f>'Cons Stat | Management Recon'!T25</f>
        <v>0</v>
      </c>
      <c r="I29" s="232">
        <f>'Cons Stat | Management Recon'!W25</f>
        <v>0</v>
      </c>
      <c r="J29" s="232">
        <f>'Cons Stat | Management Recon'!Z25</f>
        <v>0</v>
      </c>
      <c r="K29" s="232">
        <f>'Cons Stat | Management Recon'!AC25</f>
        <v>0</v>
      </c>
      <c r="L29" s="232">
        <f>'Cons Stat | Management Recon'!AF25</f>
        <v>0</v>
      </c>
      <c r="M29" s="232">
        <f>'Cons Stat | Management Recon'!AI25</f>
        <v>0</v>
      </c>
      <c r="N29" s="232">
        <f>'Cons Stat | Management Recon'!AL25</f>
        <v>0</v>
      </c>
      <c r="O29" s="232">
        <f>'Cons Stat | Management Recon'!AO25</f>
        <v>0</v>
      </c>
      <c r="P29" s="232">
        <f>'Cons Stat | Management Recon'!AR25</f>
        <v>0</v>
      </c>
      <c r="Q29" s="232">
        <f>'Cons Stat | Management Recon'!AU25</f>
        <v>0</v>
      </c>
      <c r="R29" s="232">
        <f>'Cons Stat | Management Recon'!AX25</f>
        <v>0</v>
      </c>
      <c r="S29" s="232">
        <f>'Cons Stat | Management Recon'!BA25</f>
        <v>0</v>
      </c>
      <c r="T29" s="232">
        <f>'Cons Stat | Management Recon'!BD25</f>
        <v>0</v>
      </c>
      <c r="U29" s="232">
        <f>'Cons Stat | Management Recon'!BG25</f>
        <v>0</v>
      </c>
      <c r="V29" s="232">
        <f>'Cons Stat | Management Recon'!BJ25</f>
        <v>0</v>
      </c>
      <c r="W29" s="232">
        <f>'Cons Stat | Management Recon'!BM25</f>
        <v>0</v>
      </c>
      <c r="X29" s="232">
        <f>'Cons Stat | Management Recon'!BP25</f>
        <v>0</v>
      </c>
      <c r="Y29" s="232">
        <f>'Cons Stat | Management Recon'!BS25</f>
        <v>0</v>
      </c>
      <c r="Z29" s="232">
        <f>'Cons Stat | Management Recon'!BV25</f>
        <v>0</v>
      </c>
      <c r="AA29" s="232">
        <f>'Cons Stat | Management Recon'!BY25</f>
        <v>0</v>
      </c>
      <c r="AB29" s="232">
        <f>'Cons Stat | Management Recon'!CB25</f>
        <v>0</v>
      </c>
      <c r="AC29" s="232">
        <f>'Cons Stat | Management Recon'!CE25</f>
        <v>0</v>
      </c>
      <c r="AD29" s="232">
        <f>'Cons Stat | Management Recon'!CH25</f>
        <v>0</v>
      </c>
      <c r="AE29" s="232">
        <f>'Cons Stat | Management Recon'!CK25</f>
        <v>0</v>
      </c>
      <c r="AF29" s="232">
        <f>'Cons Stat | Management Recon'!CN25</f>
        <v>0</v>
      </c>
      <c r="AG29" s="232">
        <f>'Cons Stat | Management Recon'!CQ25</f>
        <v>0</v>
      </c>
      <c r="AH29" s="232">
        <f>'Cons Stat | Management Recon'!CT25</f>
        <v>0</v>
      </c>
      <c r="AI29" s="232">
        <f>'Cons Stat | Management Recon'!CW25</f>
        <v>0</v>
      </c>
      <c r="AJ29" s="232">
        <f>'Cons Stat | Management Recon'!CZ25</f>
        <v>0</v>
      </c>
      <c r="AK29" s="232">
        <f>'Cons Stat | Management Recon'!DC25</f>
        <v>0</v>
      </c>
      <c r="AL29" s="232">
        <f>'Cons Stat | Management Recon'!DF25</f>
        <v>0</v>
      </c>
      <c r="AM29" s="232">
        <f>'Cons Stat | Management Recon'!DI25</f>
        <v>0</v>
      </c>
      <c r="AN29" s="232">
        <f>'Cons Stat | Management Recon'!DL25</f>
        <v>0</v>
      </c>
      <c r="AO29" s="232">
        <f>'Cons Stat | Management Recon'!DO25</f>
        <v>0</v>
      </c>
      <c r="AP29" s="232">
        <f>'Cons Stat | Management Recon'!DR25</f>
        <v>0</v>
      </c>
      <c r="AQ29" s="232">
        <f>'Cons Stat | Management Recon'!DU25</f>
        <v>0</v>
      </c>
      <c r="AR29" s="232">
        <f>'Cons Stat | Management Recon'!DX25</f>
        <v>0</v>
      </c>
      <c r="AS29" s="232">
        <f>'Cons Stat | Management Recon'!EA25</f>
        <v>0</v>
      </c>
      <c r="AT29" s="232">
        <f>'Cons Stat | Management Recon'!ED25</f>
        <v>0</v>
      </c>
      <c r="AU29" s="232">
        <f>'Cons Stat | Management Recon'!EG25</f>
        <v>0</v>
      </c>
      <c r="AV29" s="232">
        <f>'Cons Stat | Management Recon'!EJ25</f>
        <v>0</v>
      </c>
      <c r="AW29" s="232">
        <f>'Cons Stat | Management Recon'!EM25</f>
        <v>0</v>
      </c>
      <c r="AX29" s="232">
        <f>'Cons Stat | Management Recon'!EP25</f>
        <v>0</v>
      </c>
      <c r="AY29" s="232">
        <f>'Cons Stat | Management Recon'!ES25</f>
        <v>0</v>
      </c>
      <c r="AZ29" s="232">
        <f>'Cons Stat | Management Recon'!EV25</f>
        <v>0</v>
      </c>
      <c r="BA29" s="232">
        <f>'Cons Stat | Management Recon'!EY25</f>
        <v>0</v>
      </c>
      <c r="BB29" s="232">
        <f>'Cons Stat | Management Recon'!FB25</f>
        <v>0</v>
      </c>
      <c r="BC29" s="232">
        <f>'Cons Stat | Management Recon'!FE25</f>
        <v>0</v>
      </c>
      <c r="BD29" s="232">
        <f>'Cons Stat | Management Recon'!FH25</f>
        <v>0</v>
      </c>
      <c r="BE29" s="232">
        <f>'Cons Stat | Management Recon'!FK25</f>
        <v>0</v>
      </c>
      <c r="BF29" s="232">
        <f>'Cons Stat | Management Recon'!FN25</f>
        <v>0</v>
      </c>
      <c r="BG29" s="232">
        <f>'Cons Stat | Management Recon'!FQ25</f>
        <v>0</v>
      </c>
      <c r="BH29" s="232">
        <f>'Cons Stat | Management Recon'!FT25</f>
        <v>0</v>
      </c>
      <c r="BI29" s="232">
        <f>'Cons Stat | Management Recon'!FW25</f>
        <v>0</v>
      </c>
      <c r="BJ29" s="232">
        <f>'Cons Stat | Management Recon'!FZ25</f>
        <v>0</v>
      </c>
      <c r="BK29" s="232">
        <f>'Cons Stat | Management Recon'!GC25</f>
        <v>0</v>
      </c>
      <c r="BL29" s="232">
        <f>'Cons Stat | Management Recon'!GF25</f>
        <v>0</v>
      </c>
      <c r="BM29" s="232">
        <f>'Cons Stat | Management Recon'!GI25</f>
        <v>0</v>
      </c>
      <c r="BN29" s="232">
        <f>'Cons Stat | Management Recon'!GL25</f>
        <v>0</v>
      </c>
      <c r="BO29" s="232">
        <f>'Cons Stat | Management Recon'!GO25</f>
        <v>0</v>
      </c>
      <c r="BP29" s="232">
        <f>'Cons Stat | Management Recon'!GR25</f>
        <v>0</v>
      </c>
      <c r="BQ29" s="232">
        <f>'Cons Stat | Management Recon'!GU25</f>
        <v>0</v>
      </c>
      <c r="BR29" s="232">
        <f>'Cons Stat | Management Recon'!GX25</f>
        <v>0</v>
      </c>
      <c r="BS29" s="232">
        <f>'Cons Stat | Management Recon'!HA25</f>
        <v>0</v>
      </c>
      <c r="BT29" s="232">
        <f>'Cons Stat | Management Recon'!HD25</f>
        <v>0</v>
      </c>
      <c r="BU29" s="232">
        <f>'Cons Stat | Management Recon'!HG25</f>
        <v>0</v>
      </c>
      <c r="BV29" s="232">
        <f>'Cons Stat | Management Recon'!HJ25</f>
        <v>0</v>
      </c>
      <c r="BW29" s="277"/>
      <c r="BX29" s="232">
        <f t="shared" si="37"/>
        <v>0</v>
      </c>
      <c r="BY29" s="232">
        <f t="shared" si="38"/>
        <v>0</v>
      </c>
      <c r="BZ29" s="232">
        <f t="shared" si="39"/>
        <v>0</v>
      </c>
      <c r="CA29" s="232">
        <f t="shared" si="40"/>
        <v>0</v>
      </c>
      <c r="CB29" s="232">
        <f t="shared" si="41"/>
        <v>0</v>
      </c>
      <c r="CC29" s="232">
        <f t="shared" si="42"/>
        <v>0</v>
      </c>
      <c r="CD29" s="232">
        <f t="shared" si="43"/>
        <v>0</v>
      </c>
    </row>
    <row r="30" spans="2:82" ht="14.25" hidden="1" customHeight="1" outlineLevel="1" x14ac:dyDescent="0.25">
      <c r="B30" s="231" t="s">
        <v>272</v>
      </c>
      <c r="C30" s="232">
        <f>'Cons Stat | Management Recon'!E26</f>
        <v>0</v>
      </c>
      <c r="D30" s="232">
        <f>'Cons Stat | Management Recon'!H26</f>
        <v>0</v>
      </c>
      <c r="E30" s="232">
        <f>'Cons Stat | Management Recon'!K26</f>
        <v>0</v>
      </c>
      <c r="F30" s="232">
        <f>'Cons Stat | Management Recon'!N26</f>
        <v>0</v>
      </c>
      <c r="G30" s="232">
        <f>'Cons Stat | Management Recon'!Q26</f>
        <v>0</v>
      </c>
      <c r="H30" s="232">
        <f>'Cons Stat | Management Recon'!T26</f>
        <v>0</v>
      </c>
      <c r="I30" s="232">
        <f>'Cons Stat | Management Recon'!W26</f>
        <v>0</v>
      </c>
      <c r="J30" s="232">
        <f>'Cons Stat | Management Recon'!Z26</f>
        <v>0</v>
      </c>
      <c r="K30" s="232">
        <f>'Cons Stat | Management Recon'!AC26</f>
        <v>0</v>
      </c>
      <c r="L30" s="232">
        <f>'Cons Stat | Management Recon'!AF26</f>
        <v>0</v>
      </c>
      <c r="M30" s="232">
        <f>'Cons Stat | Management Recon'!AI26</f>
        <v>0</v>
      </c>
      <c r="N30" s="232">
        <f>'Cons Stat | Management Recon'!AL26</f>
        <v>0</v>
      </c>
      <c r="O30" s="232">
        <f>'Cons Stat | Management Recon'!AO26</f>
        <v>-406.01992204417496</v>
      </c>
      <c r="P30" s="232">
        <f>'Cons Stat | Management Recon'!AR26</f>
        <v>-423.59718731467621</v>
      </c>
      <c r="Q30" s="232">
        <f>'Cons Stat | Management Recon'!AU26</f>
        <v>-393.86101957489268</v>
      </c>
      <c r="R30" s="232">
        <f>'Cons Stat | Management Recon'!AX26</f>
        <v>-368.05751512102955</v>
      </c>
      <c r="S30" s="232">
        <f>'Cons Stat | Management Recon'!BA26</f>
        <v>-359.83303747061365</v>
      </c>
      <c r="T30" s="232">
        <f>'Cons Stat | Management Recon'!BD26</f>
        <v>-348.9954746920115</v>
      </c>
      <c r="U30" s="232">
        <f>'Cons Stat | Management Recon'!BG26</f>
        <v>-394.71704704238476</v>
      </c>
      <c r="V30" s="232">
        <f>'Cons Stat | Management Recon'!BJ26</f>
        <v>-354.13690932914665</v>
      </c>
      <c r="W30" s="232">
        <f>'Cons Stat | Management Recon'!BM26</f>
        <v>-352.32771174895481</v>
      </c>
      <c r="X30" s="232">
        <f>'Cons Stat | Management Recon'!BP26</f>
        <v>-327.11452279443034</v>
      </c>
      <c r="Y30" s="232">
        <f>'Cons Stat | Management Recon'!BS26</f>
        <v>-283.96183552930484</v>
      </c>
      <c r="Z30" s="232">
        <f>'Cons Stat | Management Recon'!BV26</f>
        <v>-541.36386992586074</v>
      </c>
      <c r="AA30" s="232">
        <f>'Cons Stat | Management Recon'!BY26</f>
        <v>-822.9037221137346</v>
      </c>
      <c r="AB30" s="232">
        <f>'Cons Stat | Management Recon'!CB26</f>
        <v>-999.26659332599934</v>
      </c>
      <c r="AC30" s="232">
        <f>'Cons Stat | Management Recon'!CE26</f>
        <v>-1854.7773581802107</v>
      </c>
      <c r="AD30" s="232">
        <f>'Cons Stat | Management Recon'!CH26</f>
        <v>-2613.7036860491248</v>
      </c>
      <c r="AE30" s="232">
        <f>'Cons Stat | Management Recon'!CK26</f>
        <v>-2206.5024947690326</v>
      </c>
      <c r="AF30" s="232">
        <f>'Cons Stat | Management Recon'!CN26</f>
        <v>-2892.4330466215697</v>
      </c>
      <c r="AG30" s="232">
        <f>'Cons Stat | Management Recon'!CQ26</f>
        <v>-4870.8879687140552</v>
      </c>
      <c r="AH30" s="232">
        <f>'Cons Stat | Management Recon'!CT26</f>
        <v>-4284.2031029619175</v>
      </c>
      <c r="AI30" s="232">
        <f>'Cons Stat | Management Recon'!CW26</f>
        <v>-3775.7994265578145</v>
      </c>
      <c r="AJ30" s="232">
        <f>'Cons Stat | Management Recon'!CZ26</f>
        <v>-3508.0347571256962</v>
      </c>
      <c r="AK30" s="232">
        <f>'Cons Stat | Management Recon'!DC26</f>
        <v>-4347.369950126701</v>
      </c>
      <c r="AL30" s="232">
        <f>'Cons Stat | Management Recon'!DF26</f>
        <v>-4616.6228470247352</v>
      </c>
      <c r="AM30" s="232">
        <f>'Cons Stat | Management Recon'!DI26</f>
        <v>-4407.3587245161325</v>
      </c>
      <c r="AN30" s="232">
        <f>'Cons Stat | Management Recon'!DL26</f>
        <v>-4392.0262609442698</v>
      </c>
      <c r="AO30" s="232">
        <f>'Cons Stat | Management Recon'!DO26</f>
        <v>-4367.2221050411308</v>
      </c>
      <c r="AP30" s="232">
        <f>'Cons Stat | Management Recon'!DR26</f>
        <v>-4290.5692438402721</v>
      </c>
      <c r="AQ30" s="232">
        <f>'Cons Stat | Management Recon'!DU26</f>
        <v>-4210.3443718036051</v>
      </c>
      <c r="AR30" s="232">
        <f>'Cons Stat | Management Recon'!DX26</f>
        <v>-3625.462543333233</v>
      </c>
      <c r="AS30" s="232">
        <f>'Cons Stat | Management Recon'!EA26</f>
        <v>-3140.7534778376616</v>
      </c>
      <c r="AT30" s="232">
        <f>'Cons Stat | Management Recon'!ED26</f>
        <v>-3215.3416404826999</v>
      </c>
      <c r="AU30" s="232">
        <f>'Cons Stat | Management Recon'!EG26</f>
        <v>-4822.72426828272</v>
      </c>
      <c r="AV30" s="232">
        <f>'Cons Stat | Management Recon'!EJ26</f>
        <v>-3928.5714285714289</v>
      </c>
      <c r="AW30" s="232">
        <f>'Cons Stat | Management Recon'!EM26</f>
        <v>-9638.8858172656328</v>
      </c>
      <c r="AX30" s="232">
        <f>'Cons Stat | Management Recon'!EP26</f>
        <v>-5344.3832728124635</v>
      </c>
      <c r="AY30" s="232">
        <f>'Cons Stat | Management Recon'!ES26</f>
        <v>-2214.6954050592381</v>
      </c>
      <c r="AZ30" s="232">
        <f>'Cons Stat | Management Recon'!EV26</f>
        <v>-1944.1302909514018</v>
      </c>
      <c r="BA30" s="232">
        <f>'Cons Stat | Management Recon'!EY26</f>
        <v>-1931.8541048668258</v>
      </c>
      <c r="BB30" s="232">
        <f>'Cons Stat | Management Recon'!FB26</f>
        <v>-1943.6602239940435</v>
      </c>
      <c r="BC30" s="232">
        <f>'Cons Stat | Management Recon'!FE26</f>
        <v>-2039.003512738725</v>
      </c>
      <c r="BD30" s="232">
        <f>'Cons Stat | Management Recon'!FH26</f>
        <v>-2025.122000876062</v>
      </c>
      <c r="BE30" s="232">
        <f>'Cons Stat | Management Recon'!FK26</f>
        <v>-2072.3195361414964</v>
      </c>
      <c r="BF30" s="232">
        <f>'Cons Stat | Management Recon'!FN26</f>
        <v>-2027.2403910890794</v>
      </c>
      <c r="BG30" s="232">
        <f>'Cons Stat | Management Recon'!FQ26</f>
        <v>-2003.3502021013833</v>
      </c>
      <c r="BH30" s="232">
        <f>'Cons Stat | Management Recon'!FT26</f>
        <v>-1997.4873634340934</v>
      </c>
      <c r="BI30" s="232">
        <f>'Cons Stat | Management Recon'!FW26</f>
        <v>-2147.1410271340401</v>
      </c>
      <c r="BJ30" s="232">
        <f>'Cons Stat | Management Recon'!FZ26</f>
        <v>-11411.501762228145</v>
      </c>
      <c r="BK30" s="232">
        <f>'Cons Stat | Management Recon'!GC26</f>
        <v>-7863.4669120345015</v>
      </c>
      <c r="BL30" s="232">
        <f>'Cons Stat | Management Recon'!GF26</f>
        <v>-10926.553546962798</v>
      </c>
      <c r="BM30" s="232">
        <f>'Cons Stat | Management Recon'!GI26</f>
        <v>-10655.252800566192</v>
      </c>
      <c r="BN30" s="232">
        <f>'Cons Stat | Management Recon'!GL26</f>
        <v>-10981.053362548104</v>
      </c>
      <c r="BO30" s="232">
        <f>'Cons Stat | Management Recon'!GO26</f>
        <v>-12092.076400960186</v>
      </c>
      <c r="BP30" s="232">
        <f>'Cons Stat | Management Recon'!GR26</f>
        <v>-11890.009716096672</v>
      </c>
      <c r="BQ30" s="232">
        <f>'Cons Stat | Management Recon'!GU26</f>
        <v>-7596.3543485418395</v>
      </c>
      <c r="BR30" s="232">
        <f>'Cons Stat | Management Recon'!GX26</f>
        <v>-11183.242936660128</v>
      </c>
      <c r="BS30" s="232">
        <f>'Cons Stat | Management Recon'!HA26</f>
        <v>-11048.848588055784</v>
      </c>
      <c r="BT30" s="232">
        <f>'Cons Stat | Management Recon'!HD26</f>
        <v>-10914.663516262841</v>
      </c>
      <c r="BU30" s="232">
        <f>'Cons Stat | Management Recon'!HG26</f>
        <v>-11257.61978892261</v>
      </c>
      <c r="BV30" s="232">
        <f>'Cons Stat | Management Recon'!HJ26</f>
        <v>-12170.83789279894</v>
      </c>
      <c r="BW30" s="277"/>
      <c r="BX30" s="232">
        <f t="shared" si="37"/>
        <v>-128579.97981041059</v>
      </c>
      <c r="BY30" s="232">
        <f t="shared" si="38"/>
        <v>-128579.97981041059</v>
      </c>
      <c r="BZ30" s="232">
        <f t="shared" si="39"/>
        <v>-33757.505820614533</v>
      </c>
      <c r="CA30" s="232">
        <f t="shared" si="40"/>
        <v>-33757.505820614533</v>
      </c>
      <c r="CB30" s="232">
        <f t="shared" si="41"/>
        <v>-55383.643154731253</v>
      </c>
      <c r="CC30" s="232">
        <f t="shared" si="42"/>
        <v>-12170.83789279894</v>
      </c>
      <c r="CD30" s="232">
        <f t="shared" si="43"/>
        <v>-11411.501762228145</v>
      </c>
    </row>
    <row r="31" spans="2:82" ht="14.25" hidden="1" customHeight="1" outlineLevel="1" x14ac:dyDescent="0.25">
      <c r="B31" s="231" t="s">
        <v>273</v>
      </c>
      <c r="C31" s="232">
        <f>'Cons Stat | Management Recon'!E27</f>
        <v>0</v>
      </c>
      <c r="D31" s="232">
        <f>'Cons Stat | Management Recon'!H27</f>
        <v>0</v>
      </c>
      <c r="E31" s="232">
        <f>'Cons Stat | Management Recon'!K27</f>
        <v>0</v>
      </c>
      <c r="F31" s="232">
        <f>'Cons Stat | Management Recon'!N27</f>
        <v>0</v>
      </c>
      <c r="G31" s="232">
        <f>'Cons Stat | Management Recon'!Q27</f>
        <v>0</v>
      </c>
      <c r="H31" s="232">
        <f>'Cons Stat | Management Recon'!T27</f>
        <v>0</v>
      </c>
      <c r="I31" s="232">
        <f>'Cons Stat | Management Recon'!W27</f>
        <v>0</v>
      </c>
      <c r="J31" s="232">
        <f>'Cons Stat | Management Recon'!Z27</f>
        <v>0</v>
      </c>
      <c r="K31" s="232">
        <f>'Cons Stat | Management Recon'!AC27</f>
        <v>0</v>
      </c>
      <c r="L31" s="232">
        <f>'Cons Stat | Management Recon'!AF27</f>
        <v>0</v>
      </c>
      <c r="M31" s="232">
        <f>'Cons Stat | Management Recon'!AI27</f>
        <v>0</v>
      </c>
      <c r="N31" s="232">
        <f>'Cons Stat | Management Recon'!AL27</f>
        <v>0</v>
      </c>
      <c r="O31" s="232">
        <f>'Cons Stat | Management Recon'!AO27</f>
        <v>-8578.5256063230845</v>
      </c>
      <c r="P31" s="232">
        <f>'Cons Stat | Management Recon'!AR27</f>
        <v>-10827.850103075316</v>
      </c>
      <c r="Q31" s="232">
        <f>'Cons Stat | Management Recon'!AU27</f>
        <v>-13542.911158082685</v>
      </c>
      <c r="R31" s="232">
        <f>'Cons Stat | Management Recon'!AX27</f>
        <v>-12674.878847734606</v>
      </c>
      <c r="S31" s="232">
        <f>'Cons Stat | Management Recon'!BA27</f>
        <v>-13065.939404116492</v>
      </c>
      <c r="T31" s="232">
        <f>'Cons Stat | Management Recon'!BD27</f>
        <v>-12803.480648200928</v>
      </c>
      <c r="U31" s="232">
        <f>'Cons Stat | Management Recon'!BG27</f>
        <v>-12815.556590591525</v>
      </c>
      <c r="V31" s="232">
        <f>'Cons Stat | Management Recon'!BJ27</f>
        <v>-13700.376565580254</v>
      </c>
      <c r="W31" s="232">
        <f>'Cons Stat | Management Recon'!BM27</f>
        <v>-15349.74397519613</v>
      </c>
      <c r="X31" s="232">
        <f>'Cons Stat | Management Recon'!BP27</f>
        <v>-13570.891168998267</v>
      </c>
      <c r="Y31" s="232">
        <f>'Cons Stat | Management Recon'!BS27</f>
        <v>-11806.52449644101</v>
      </c>
      <c r="Z31" s="232">
        <f>'Cons Stat | Management Recon'!BV27</f>
        <v>-9720.3259194010134</v>
      </c>
      <c r="AA31" s="232">
        <f>'Cons Stat | Management Recon'!BY27</f>
        <v>-9794.9582815551221</v>
      </c>
      <c r="AB31" s="232">
        <f>'Cons Stat | Management Recon'!CB27</f>
        <v>-9956.9152915291543</v>
      </c>
      <c r="AC31" s="232">
        <f>'Cons Stat | Management Recon'!CE27</f>
        <v>-9781.5731938837762</v>
      </c>
      <c r="AD31" s="232">
        <f>'Cons Stat | Management Recon'!CH27</f>
        <v>-9718.6944590094718</v>
      </c>
      <c r="AE31" s="232">
        <f>'Cons Stat | Management Recon'!CK27</f>
        <v>-9188.4757765974573</v>
      </c>
      <c r="AF31" s="232">
        <f>'Cons Stat | Management Recon'!CN27</f>
        <v>-8465.9448830486817</v>
      </c>
      <c r="AG31" s="232">
        <f>'Cons Stat | Management Recon'!CQ27</f>
        <v>-8401.1962272831825</v>
      </c>
      <c r="AH31" s="232">
        <f>'Cons Stat | Management Recon'!CT27</f>
        <v>-8152.4904767722082</v>
      </c>
      <c r="AI31" s="232">
        <f>'Cons Stat | Management Recon'!CW27</f>
        <v>-8016.3567817198891</v>
      </c>
      <c r="AJ31" s="232">
        <f>'Cons Stat | Management Recon'!CZ27</f>
        <v>-7869.3752659846687</v>
      </c>
      <c r="AK31" s="232">
        <f>'Cons Stat | Management Recon'!DC27</f>
        <v>-7883.9259486418005</v>
      </c>
      <c r="AL31" s="232">
        <f>'Cons Stat | Management Recon'!DF27</f>
        <v>-7951.2346407683644</v>
      </c>
      <c r="AM31" s="232">
        <f>'Cons Stat | Management Recon'!DI27</f>
        <v>-7773.8102206872327</v>
      </c>
      <c r="AN31" s="232">
        <f>'Cons Stat | Management Recon'!DL27</f>
        <v>-7770.0465081747261</v>
      </c>
      <c r="AO31" s="232">
        <f>'Cons Stat | Management Recon'!DO27</f>
        <v>-7741.7005905927035</v>
      </c>
      <c r="AP31" s="232">
        <f>'Cons Stat | Management Recon'!DR27</f>
        <v>-7678.1591271732595</v>
      </c>
      <c r="AQ31" s="232">
        <f>'Cons Stat | Management Recon'!DU27</f>
        <v>-7463.1378808983964</v>
      </c>
      <c r="AR31" s="232">
        <f>'Cons Stat | Management Recon'!DX27</f>
        <v>-6275.21059843893</v>
      </c>
      <c r="AS31" s="232">
        <f>'Cons Stat | Management Recon'!EA27</f>
        <v>-5788.8375898102104</v>
      </c>
      <c r="AT31" s="232">
        <f>'Cons Stat | Management Recon'!ED27</f>
        <v>-5419.0609384679874</v>
      </c>
      <c r="AU31" s="232">
        <f>'Cons Stat | Management Recon'!EG27</f>
        <v>-5424.4740027775924</v>
      </c>
      <c r="AV31" s="232">
        <f>'Cons Stat | Management Recon'!EJ27</f>
        <v>-4611.01115509176</v>
      </c>
      <c r="AW31" s="232">
        <f>'Cons Stat | Management Recon'!EM27</f>
        <v>-2281.5550967561326</v>
      </c>
      <c r="AX31" s="232">
        <f>'Cons Stat | Management Recon'!EP27</f>
        <v>-8370.4845344486621</v>
      </c>
      <c r="AY31" s="232">
        <f>'Cons Stat | Management Recon'!ES27</f>
        <v>-13266.855787704131</v>
      </c>
      <c r="AZ31" s="232">
        <f>'Cons Stat | Management Recon'!EV27</f>
        <v>-17679.253845369127</v>
      </c>
      <c r="BA31" s="232">
        <f>'Cons Stat | Management Recon'!EY27</f>
        <v>-17229.473442675328</v>
      </c>
      <c r="BB31" s="232">
        <f>'Cons Stat | Management Recon'!FB27</f>
        <v>-25761.499056246703</v>
      </c>
      <c r="BC31" s="232">
        <f>'Cons Stat | Management Recon'!FE27</f>
        <v>-38432.288079361184</v>
      </c>
      <c r="BD31" s="232">
        <f>'Cons Stat | Management Recon'!FH27</f>
        <v>-33817.402378199637</v>
      </c>
      <c r="BE31" s="232">
        <f>'Cons Stat | Management Recon'!FK27</f>
        <v>-29536.622618705391</v>
      </c>
      <c r="BF31" s="232">
        <f>'Cons Stat | Management Recon'!FN27</f>
        <v>-32932.424472738756</v>
      </c>
      <c r="BG31" s="232">
        <f>'Cons Stat | Management Recon'!FQ27</f>
        <v>-29532.037949429017</v>
      </c>
      <c r="BH31" s="232">
        <f>'Cons Stat | Management Recon'!FT27</f>
        <v>-31138.861179647643</v>
      </c>
      <c r="BI31" s="232">
        <f>'Cons Stat | Management Recon'!FW27</f>
        <v>-34094.121081867932</v>
      </c>
      <c r="BJ31" s="232">
        <f>'Cons Stat | Management Recon'!FZ27</f>
        <v>-39319.208328032313</v>
      </c>
      <c r="BK31" s="232">
        <f>'Cons Stat | Management Recon'!GC27</f>
        <v>-35975.902206617029</v>
      </c>
      <c r="BL31" s="232">
        <f>'Cons Stat | Management Recon'!GF27</f>
        <v>-34327.841536268381</v>
      </c>
      <c r="BM31" s="232">
        <f>'Cons Stat | Management Recon'!GI27</f>
        <v>-36847.069333374748</v>
      </c>
      <c r="BN31" s="232">
        <f>'Cons Stat | Management Recon'!GL27</f>
        <v>-36905.816091831883</v>
      </c>
      <c r="BO31" s="232">
        <f>'Cons Stat | Management Recon'!GO27</f>
        <v>-36576.274618409065</v>
      </c>
      <c r="BP31" s="232">
        <f>'Cons Stat | Management Recon'!GR27</f>
        <v>-35996.925183817351</v>
      </c>
      <c r="BQ31" s="232">
        <f>'Cons Stat | Management Recon'!GU27</f>
        <v>-32570.26619092279</v>
      </c>
      <c r="BR31" s="232">
        <f>'Cons Stat | Management Recon'!GX27</f>
        <v>-34257.121520873901</v>
      </c>
      <c r="BS31" s="232">
        <f>'Cons Stat | Management Recon'!HA27</f>
        <v>-34743.763519757027</v>
      </c>
      <c r="BT31" s="232">
        <f>'Cons Stat | Management Recon'!HD27</f>
        <v>-38496.47690125354</v>
      </c>
      <c r="BU31" s="232">
        <f>'Cons Stat | Management Recon'!HG27</f>
        <v>-39153.284933808864</v>
      </c>
      <c r="BV31" s="232">
        <f>'Cons Stat | Management Recon'!HJ27</f>
        <v>-39996.755691387189</v>
      </c>
      <c r="BW31" s="277"/>
      <c r="BX31" s="232">
        <f t="shared" si="37"/>
        <v>-435847.49772832164</v>
      </c>
      <c r="BY31" s="232">
        <f t="shared" si="38"/>
        <v>-435847.49772832164</v>
      </c>
      <c r="BZ31" s="232">
        <f t="shared" si="39"/>
        <v>-342740.04821997718</v>
      </c>
      <c r="CA31" s="232">
        <f t="shared" si="40"/>
        <v>-342740.04821997718</v>
      </c>
      <c r="CB31" s="232">
        <f t="shared" si="41"/>
        <v>-76597.488243317581</v>
      </c>
      <c r="CC31" s="232">
        <f t="shared" si="42"/>
        <v>-39996.755691387189</v>
      </c>
      <c r="CD31" s="232">
        <f t="shared" si="43"/>
        <v>-39319.208328032313</v>
      </c>
    </row>
    <row r="32" spans="2:82" ht="14.25" hidden="1" customHeight="1" outlineLevel="1" x14ac:dyDescent="0.25">
      <c r="B32" s="231" t="s">
        <v>274</v>
      </c>
      <c r="C32" s="232">
        <f>'Cons Stat | Management Recon'!E28</f>
        <v>0</v>
      </c>
      <c r="D32" s="232">
        <f>'Cons Stat | Management Recon'!H28</f>
        <v>0</v>
      </c>
      <c r="E32" s="232">
        <f>'Cons Stat | Management Recon'!K28</f>
        <v>0</v>
      </c>
      <c r="F32" s="232">
        <f>'Cons Stat | Management Recon'!N28</f>
        <v>0</v>
      </c>
      <c r="G32" s="232">
        <f>'Cons Stat | Management Recon'!Q28</f>
        <v>0</v>
      </c>
      <c r="H32" s="232">
        <f>'Cons Stat | Management Recon'!T28</f>
        <v>0</v>
      </c>
      <c r="I32" s="232">
        <f>'Cons Stat | Management Recon'!W28</f>
        <v>0</v>
      </c>
      <c r="J32" s="232">
        <f>'Cons Stat | Management Recon'!Z28</f>
        <v>0</v>
      </c>
      <c r="K32" s="232">
        <f>'Cons Stat | Management Recon'!AC28</f>
        <v>0</v>
      </c>
      <c r="L32" s="232">
        <f>'Cons Stat | Management Recon'!AF28</f>
        <v>0</v>
      </c>
      <c r="M32" s="232">
        <f>'Cons Stat | Management Recon'!AI28</f>
        <v>0</v>
      </c>
      <c r="N32" s="232">
        <f>'Cons Stat | Management Recon'!AL28</f>
        <v>0</v>
      </c>
      <c r="O32" s="232">
        <f>'Cons Stat | Management Recon'!AO28</f>
        <v>-1470.5960372455609</v>
      </c>
      <c r="P32" s="232">
        <f>'Cons Stat | Management Recon'!AR28</f>
        <v>-1654.8741916353677</v>
      </c>
      <c r="Q32" s="232">
        <f>'Cons Stat | Management Recon'!AU28</f>
        <v>-2022.419882104268</v>
      </c>
      <c r="R32" s="232">
        <f>'Cons Stat | Management Recon'!AX28</f>
        <v>-1385.0286471432603</v>
      </c>
      <c r="S32" s="232">
        <f>'Cons Stat | Management Recon'!BA28</f>
        <v>-1086.9920356954374</v>
      </c>
      <c r="T32" s="232">
        <f>'Cons Stat | Management Recon'!BD28</f>
        <v>-2008.2118635195031</v>
      </c>
      <c r="U32" s="232">
        <f>'Cons Stat | Management Recon'!BG28</f>
        <v>-2006.4590125756874</v>
      </c>
      <c r="V32" s="232">
        <f>'Cons Stat | Management Recon'!BJ28</f>
        <v>-2198.6471970063631</v>
      </c>
      <c r="W32" s="232">
        <f>'Cons Stat | Management Recon'!BM28</f>
        <v>-2324.8825574294174</v>
      </c>
      <c r="X32" s="232">
        <f>'Cons Stat | Management Recon'!BP28</f>
        <v>-1936.9257777147784</v>
      </c>
      <c r="Y32" s="232">
        <f>'Cons Stat | Management Recon'!BS28</f>
        <v>-1926.8372330758748</v>
      </c>
      <c r="Z32" s="232">
        <f>'Cons Stat | Management Recon'!BV28</f>
        <v>-1948.2096454525436</v>
      </c>
      <c r="AA32" s="232">
        <f>'Cons Stat | Management Recon'!BY28</f>
        <v>-2024.96375525179</v>
      </c>
      <c r="AB32" s="232">
        <f>'Cons Stat | Management Recon'!CB28</f>
        <v>-2444.5625229189586</v>
      </c>
      <c r="AC32" s="232">
        <f>'Cons Stat | Management Recon'!CE28</f>
        <v>-3503.5275894919364</v>
      </c>
      <c r="AD32" s="232">
        <f>'Cons Stat | Management Recon'!CH28</f>
        <v>-3695.9795983684144</v>
      </c>
      <c r="AE32" s="232">
        <f>'Cons Stat | Management Recon'!CK28</f>
        <v>-3611.920811202318</v>
      </c>
      <c r="AF32" s="232">
        <f>'Cons Stat | Management Recon'!CN28</f>
        <v>-4667.5697792849278</v>
      </c>
      <c r="AG32" s="232">
        <f>'Cons Stat | Management Recon'!CQ28</f>
        <v>-4025.81608005521</v>
      </c>
      <c r="AH32" s="232">
        <f>'Cons Stat | Management Recon'!CT28</f>
        <v>-4218.9614961740499</v>
      </c>
      <c r="AI32" s="232">
        <f>'Cons Stat | Management Recon'!CW28</f>
        <v>-3436.7221869596619</v>
      </c>
      <c r="AJ32" s="232">
        <f>'Cons Stat | Management Recon'!CZ28</f>
        <v>-4027.5406586184426</v>
      </c>
      <c r="AK32" s="232">
        <f>'Cons Stat | Management Recon'!DC28</f>
        <v>-3751.1064125119037</v>
      </c>
      <c r="AL32" s="232">
        <f>'Cons Stat | Management Recon'!DF28</f>
        <v>-3681.3601974566718</v>
      </c>
      <c r="AM32" s="232">
        <f>'Cons Stat | Management Recon'!DI28</f>
        <v>-3453.0107017609212</v>
      </c>
      <c r="AN32" s="232">
        <f>'Cons Stat | Management Recon'!DL28</f>
        <v>-2839.1946714465266</v>
      </c>
      <c r="AO32" s="232">
        <f>'Cons Stat | Management Recon'!DO28</f>
        <v>-3789.6335161358365</v>
      </c>
      <c r="AP32" s="232">
        <f>'Cons Stat | Management Recon'!DR28</f>
        <v>-3687.1920135938822</v>
      </c>
      <c r="AQ32" s="232">
        <f>'Cons Stat | Management Recon'!DU28</f>
        <v>-6808.0104318119429</v>
      </c>
      <c r="AR32" s="232">
        <f>'Cons Stat | Management Recon'!DX28</f>
        <v>-3467.6947793924974</v>
      </c>
      <c r="AS32" s="232">
        <f>'Cons Stat | Management Recon'!EA28</f>
        <v>-10819.294850186912</v>
      </c>
      <c r="AT32" s="232">
        <f>'Cons Stat | Management Recon'!ED28</f>
        <v>-9739.3590461740496</v>
      </c>
      <c r="AU32" s="232">
        <f>'Cons Stat | Management Recon'!EG28</f>
        <v>-9470.2504288928994</v>
      </c>
      <c r="AV32" s="232">
        <f>'Cons Stat | Management Recon'!EJ28</f>
        <v>-13423.379273119826</v>
      </c>
      <c r="AW32" s="232">
        <f>'Cons Stat | Management Recon'!EM28</f>
        <v>-11522.829198306328</v>
      </c>
      <c r="AX32" s="232">
        <f>'Cons Stat | Management Recon'!EP28</f>
        <v>-10613.277153429019</v>
      </c>
      <c r="AY32" s="232">
        <f>'Cons Stat | Management Recon'!ES28</f>
        <v>-8862.148108122532</v>
      </c>
      <c r="AZ32" s="232">
        <f>'Cons Stat | Management Recon'!EV28</f>
        <v>-5324.4546494535898</v>
      </c>
      <c r="BA32" s="232">
        <f>'Cons Stat | Management Recon'!EY28</f>
        <v>-3829.2363497398537</v>
      </c>
      <c r="BB32" s="232">
        <f>'Cons Stat | Management Recon'!FB28</f>
        <v>-4236.892625570069</v>
      </c>
      <c r="BC32" s="232">
        <f>'Cons Stat | Management Recon'!FE28</f>
        <v>-1637.6887980594527</v>
      </c>
      <c r="BD32" s="232">
        <f>'Cons Stat | Management Recon'!FH28</f>
        <v>-2826.9527851982552</v>
      </c>
      <c r="BE32" s="232">
        <f>'Cons Stat | Management Recon'!FK28</f>
        <v>-5854.057848320218</v>
      </c>
      <c r="BF32" s="232">
        <f>'Cons Stat | Management Recon'!FN28</f>
        <v>-5235.7104129552727</v>
      </c>
      <c r="BG32" s="232">
        <f>'Cons Stat | Management Recon'!FQ28</f>
        <v>-4751.6849632449266</v>
      </c>
      <c r="BH32" s="232">
        <f>'Cons Stat | Management Recon'!FT28</f>
        <v>-4901.6106117800391</v>
      </c>
      <c r="BI32" s="232">
        <f>'Cons Stat | Management Recon'!FW28</f>
        <v>-4048.5906020729008</v>
      </c>
      <c r="BJ32" s="232">
        <f>'Cons Stat | Management Recon'!FZ28</f>
        <v>-4815.0603169145252</v>
      </c>
      <c r="BK32" s="232">
        <f>'Cons Stat | Management Recon'!GC28</f>
        <v>-5383.7430637485959</v>
      </c>
      <c r="BL32" s="232">
        <f>'Cons Stat | Management Recon'!GF28</f>
        <v>-4717.4291800023302</v>
      </c>
      <c r="BM32" s="232">
        <f>'Cons Stat | Management Recon'!GI28</f>
        <v>-895.72844435200022</v>
      </c>
      <c r="BN32" s="232">
        <f>'Cons Stat | Management Recon'!GL28</f>
        <v>-1856.4779718707014</v>
      </c>
      <c r="BO32" s="232">
        <f>'Cons Stat | Management Recon'!GO28</f>
        <v>-1996.1111456005301</v>
      </c>
      <c r="BP32" s="232">
        <f>'Cons Stat | Management Recon'!GR28</f>
        <v>-1986.3738102868538</v>
      </c>
      <c r="BQ32" s="232">
        <f>'Cons Stat | Management Recon'!GU28</f>
        <v>-5338.6487443753804</v>
      </c>
      <c r="BR32" s="232">
        <f>'Cons Stat | Management Recon'!GX28</f>
        <v>-2250.8621853815198</v>
      </c>
      <c r="BS32" s="232">
        <f>'Cons Stat | Management Recon'!HA28</f>
        <v>-2397.1569476485383</v>
      </c>
      <c r="BT32" s="232">
        <f>'Cons Stat | Management Recon'!HD28</f>
        <v>-1983.9401295467778</v>
      </c>
      <c r="BU32" s="232">
        <f>'Cons Stat | Management Recon'!HG28</f>
        <v>-1395.9677400129212</v>
      </c>
      <c r="BV32" s="232">
        <f>'Cons Stat | Management Recon'!HJ28</f>
        <v>-983.61645070845884</v>
      </c>
      <c r="BW32" s="277"/>
      <c r="BX32" s="232">
        <f t="shared" si="37"/>
        <v>-31186.055813534604</v>
      </c>
      <c r="BY32" s="232">
        <f t="shared" si="38"/>
        <v>-31186.055813534604</v>
      </c>
      <c r="BZ32" s="232">
        <f t="shared" si="39"/>
        <v>-56324.088071431637</v>
      </c>
      <c r="CA32" s="232">
        <f t="shared" si="40"/>
        <v>-56324.088071431637</v>
      </c>
      <c r="CB32" s="232">
        <f t="shared" si="41"/>
        <v>-89633.126064250639</v>
      </c>
      <c r="CC32" s="232">
        <f t="shared" si="42"/>
        <v>-983.61645070845884</v>
      </c>
      <c r="CD32" s="232">
        <f t="shared" si="43"/>
        <v>-4815.0603169145252</v>
      </c>
    </row>
    <row r="33" spans="2:82" ht="14.25" hidden="1" customHeight="1" outlineLevel="1" x14ac:dyDescent="0.25">
      <c r="B33" s="231" t="s">
        <v>275</v>
      </c>
      <c r="C33" s="232">
        <f>'Cons Stat | Management Recon'!E29</f>
        <v>0</v>
      </c>
      <c r="D33" s="232">
        <f>'Cons Stat | Management Recon'!H29</f>
        <v>0</v>
      </c>
      <c r="E33" s="232">
        <f>'Cons Stat | Management Recon'!K29</f>
        <v>0</v>
      </c>
      <c r="F33" s="232">
        <f>'Cons Stat | Management Recon'!N29</f>
        <v>0</v>
      </c>
      <c r="G33" s="232">
        <f>'Cons Stat | Management Recon'!Q29</f>
        <v>0</v>
      </c>
      <c r="H33" s="232">
        <f>'Cons Stat | Management Recon'!T29</f>
        <v>0</v>
      </c>
      <c r="I33" s="232">
        <f>'Cons Stat | Management Recon'!W29</f>
        <v>0</v>
      </c>
      <c r="J33" s="232">
        <f>'Cons Stat | Management Recon'!Z29</f>
        <v>0</v>
      </c>
      <c r="K33" s="232">
        <f>'Cons Stat | Management Recon'!AC29</f>
        <v>0</v>
      </c>
      <c r="L33" s="232">
        <f>'Cons Stat | Management Recon'!AF29</f>
        <v>0</v>
      </c>
      <c r="M33" s="232">
        <f>'Cons Stat | Management Recon'!AI29</f>
        <v>0</v>
      </c>
      <c r="N33" s="232">
        <f>'Cons Stat | Management Recon'!AL29</f>
        <v>0</v>
      </c>
      <c r="O33" s="232">
        <f>'Cons Stat | Management Recon'!AO29</f>
        <v>-2907.9593438718061</v>
      </c>
      <c r="P33" s="232">
        <f>'Cons Stat | Management Recon'!AR29</f>
        <v>-3272.3489876027215</v>
      </c>
      <c r="Q33" s="232">
        <f>'Cons Stat | Management Recon'!AU29</f>
        <v>-3999.1361314970659</v>
      </c>
      <c r="R33" s="232">
        <f>'Cons Stat | Management Recon'!AX29</f>
        <v>-2738.7589100590117</v>
      </c>
      <c r="S33" s="232">
        <f>'Cons Stat | Management Recon'!BA29</f>
        <v>-2149.4194693662148</v>
      </c>
      <c r="T33" s="232">
        <f>'Cons Stat | Management Recon'!BD29</f>
        <v>-3971.0391921918076</v>
      </c>
      <c r="U33" s="232">
        <f>'Cons Stat | Management Recon'!BG29</f>
        <v>-3967.5733581741974</v>
      </c>
      <c r="V33" s="232">
        <f>'Cons Stat | Management Recon'!BJ29</f>
        <v>-4347.6101660902104</v>
      </c>
      <c r="W33" s="232">
        <f>'Cons Stat | Management Recon'!BM29</f>
        <v>-4597.2283553342413</v>
      </c>
      <c r="X33" s="232">
        <f>'Cons Stat | Management Recon'!BP29</f>
        <v>-3830.081451516176</v>
      </c>
      <c r="Y33" s="232">
        <f>'Cons Stat | Management Recon'!BS29</f>
        <v>-3810.1317582916863</v>
      </c>
      <c r="Z33" s="232">
        <f>'Cons Stat | Management Recon'!BV29</f>
        <v>-3852.3937458709534</v>
      </c>
      <c r="AA33" s="232">
        <f>'Cons Stat | Management Recon'!BY29</f>
        <v>-4004.1666666666665</v>
      </c>
      <c r="AB33" s="232">
        <f>'Cons Stat | Management Recon'!CB29</f>
        <v>-4833.8819215254853</v>
      </c>
      <c r="AC33" s="232">
        <f>'Cons Stat | Management Recon'!CE29</f>
        <v>-6927.8766611608771</v>
      </c>
      <c r="AD33" s="232">
        <f>'Cons Stat | Management Recon'!CH29</f>
        <v>-7308.4343994933633</v>
      </c>
      <c r="AE33" s="232">
        <f>'Cons Stat | Management Recon'!CK29</f>
        <v>-7142.2147110896503</v>
      </c>
      <c r="AF33" s="232">
        <f>'Cons Stat | Management Recon'!CN29</f>
        <v>-9229.6578886946081</v>
      </c>
      <c r="AG33" s="232">
        <f>'Cons Stat | Management Recon'!CQ29</f>
        <v>-7960.653899240855</v>
      </c>
      <c r="AH33" s="232">
        <f>'Cons Stat | Management Recon'!CT29</f>
        <v>-8342.5791010961439</v>
      </c>
      <c r="AI33" s="232">
        <f>'Cons Stat | Management Recon'!CW29</f>
        <v>-6795.7774300159772</v>
      </c>
      <c r="AJ33" s="232">
        <f>'Cons Stat | Management Recon'!CZ29</f>
        <v>-7554.9218611115612</v>
      </c>
      <c r="AK33" s="232">
        <f>'Cons Stat | Management Recon'!DC29</f>
        <v>-7402.2386493858639</v>
      </c>
      <c r="AL33" s="232">
        <f>'Cons Stat | Management Recon'!DF29</f>
        <v>-6695.1209958684349</v>
      </c>
      <c r="AM33" s="232">
        <f>'Cons Stat | Management Recon'!DI29</f>
        <v>-6473.4616551276395</v>
      </c>
      <c r="AN33" s="232">
        <f>'Cons Stat | Management Recon'!DL29</f>
        <v>-5088.4328813325628</v>
      </c>
      <c r="AO33" s="232">
        <f>'Cons Stat | Management Recon'!DO29</f>
        <v>-7011.9552836954235</v>
      </c>
      <c r="AP33" s="232">
        <f>'Cons Stat | Management Recon'!DR29</f>
        <v>-6230.3448204405577</v>
      </c>
      <c r="AQ33" s="232">
        <f>'Cons Stat | Management Recon'!DU29</f>
        <v>-2511.7174870110721</v>
      </c>
      <c r="AR33" s="232">
        <f>'Cons Stat | Management Recon'!DX29</f>
        <v>-6043.5953073384044</v>
      </c>
      <c r="AS33" s="232">
        <f>'Cons Stat | Management Recon'!EA29</f>
        <v>-699.91374371754625</v>
      </c>
      <c r="AT33" s="232">
        <f>'Cons Stat | Management Recon'!ED29</f>
        <v>-4393.671703138737</v>
      </c>
      <c r="AU33" s="232">
        <f>'Cons Stat | Management Recon'!EG29</f>
        <v>-4464.1785280989834</v>
      </c>
      <c r="AV33" s="232">
        <f>'Cons Stat | Management Recon'!EJ29</f>
        <v>-535.53</v>
      </c>
      <c r="AW33" s="232">
        <f>'Cons Stat | Management Recon'!EM29</f>
        <v>-315</v>
      </c>
      <c r="AX33" s="232">
        <f>'Cons Stat | Management Recon'!EP29</f>
        <v>-607.22</v>
      </c>
      <c r="AY33" s="232">
        <f>'Cons Stat | Management Recon'!ES29</f>
        <v>-3140.5973156153273</v>
      </c>
      <c r="AZ33" s="232">
        <f>'Cons Stat | Management Recon'!EV29</f>
        <v>-8306.545836171581</v>
      </c>
      <c r="BA33" s="232">
        <f>'Cons Stat | Management Recon'!EY29</f>
        <v>-7809.5361821245879</v>
      </c>
      <c r="BB33" s="232">
        <f>'Cons Stat | Management Recon'!FB29</f>
        <v>-8317.7361846554777</v>
      </c>
      <c r="BC33" s="232">
        <f>'Cons Stat | Management Recon'!FE29</f>
        <v>-5829.2006959011842</v>
      </c>
      <c r="BD33" s="232">
        <f>'Cons Stat | Management Recon'!FH29</f>
        <v>-7651.6591297990608</v>
      </c>
      <c r="BE33" s="232">
        <f>'Cons Stat | Management Recon'!FK29</f>
        <v>-11751.038017881938</v>
      </c>
      <c r="BF33" s="232">
        <f>'Cons Stat | Management Recon'!FN29</f>
        <v>-10647.306759751906</v>
      </c>
      <c r="BG33" s="232">
        <f>'Cons Stat | Management Recon'!FQ29</f>
        <v>-9633.9775430183035</v>
      </c>
      <c r="BH33" s="232">
        <f>'Cons Stat | Management Recon'!FT29</f>
        <v>-9686.989539212982</v>
      </c>
      <c r="BI33" s="232">
        <f>'Cons Stat | Management Recon'!FW29</f>
        <v>-8065.0806847560261</v>
      </c>
      <c r="BJ33" s="232">
        <f>'Cons Stat | Management Recon'!FZ29</f>
        <v>-9570.1376211352781</v>
      </c>
      <c r="BK33" s="232">
        <f>'Cons Stat | Management Recon'!GC29</f>
        <v>-8330.3620219702061</v>
      </c>
      <c r="BL33" s="232">
        <f>'Cons Stat | Management Recon'!GF29</f>
        <v>-7573.1462981123914</v>
      </c>
      <c r="BM33" s="232">
        <f>'Cons Stat | Management Recon'!GI29</f>
        <v>-7885.1084690688367</v>
      </c>
      <c r="BN33" s="232">
        <f>'Cons Stat | Management Recon'!GL29</f>
        <v>-6885.1084628050912</v>
      </c>
      <c r="BO33" s="232">
        <f>'Cons Stat | Management Recon'!GO29</f>
        <v>-7496.258558894132</v>
      </c>
      <c r="BP33" s="232">
        <f>'Cons Stat | Management Recon'!GR29</f>
        <v>-6901.5601926432355</v>
      </c>
      <c r="BQ33" s="232">
        <f>'Cons Stat | Management Recon'!GU29</f>
        <v>-13109.966272236579</v>
      </c>
      <c r="BR33" s="232">
        <f>'Cons Stat | Management Recon'!GX29</f>
        <v>-6893.9093864402539</v>
      </c>
      <c r="BS33" s="232">
        <f>'Cons Stat | Management Recon'!HA29</f>
        <v>-7395.5246387601183</v>
      </c>
      <c r="BT33" s="232">
        <f>'Cons Stat | Management Recon'!HD29</f>
        <v>-7485.9068329575057</v>
      </c>
      <c r="BU33" s="232">
        <f>'Cons Stat | Management Recon'!HG29</f>
        <v>-8627.9409954775929</v>
      </c>
      <c r="BV33" s="232">
        <f>'Cons Stat | Management Recon'!HJ29</f>
        <v>-9071.7570403001973</v>
      </c>
      <c r="BW33" s="277"/>
      <c r="BX33" s="232">
        <f t="shared" si="37"/>
        <v>-97656.549169666148</v>
      </c>
      <c r="BY33" s="232">
        <f t="shared" si="38"/>
        <v>-97656.549169666148</v>
      </c>
      <c r="BZ33" s="232">
        <f t="shared" si="39"/>
        <v>-100409.80551002365</v>
      </c>
      <c r="CA33" s="232">
        <f t="shared" si="40"/>
        <v>-100409.80551002365</v>
      </c>
      <c r="CB33" s="232">
        <f t="shared" si="41"/>
        <v>-44375.021409900924</v>
      </c>
      <c r="CC33" s="232">
        <f t="shared" si="42"/>
        <v>-9071.7570403001973</v>
      </c>
      <c r="CD33" s="232">
        <f t="shared" si="43"/>
        <v>-9570.1376211352781</v>
      </c>
    </row>
    <row r="34" spans="2:82" ht="14.25" hidden="1" customHeight="1" outlineLevel="1" x14ac:dyDescent="0.25">
      <c r="B34" s="231" t="s">
        <v>276</v>
      </c>
      <c r="C34" s="232">
        <f>'Cons Stat | Management Recon'!E30</f>
        <v>0</v>
      </c>
      <c r="D34" s="232">
        <f>'Cons Stat | Management Recon'!H30</f>
        <v>0</v>
      </c>
      <c r="E34" s="232">
        <f>'Cons Stat | Management Recon'!K30</f>
        <v>0</v>
      </c>
      <c r="F34" s="232">
        <f>'Cons Stat | Management Recon'!N30</f>
        <v>0</v>
      </c>
      <c r="G34" s="232">
        <f>'Cons Stat | Management Recon'!Q30</f>
        <v>0</v>
      </c>
      <c r="H34" s="232">
        <f>'Cons Stat | Management Recon'!T30</f>
        <v>0</v>
      </c>
      <c r="I34" s="232">
        <f>'Cons Stat | Management Recon'!W30</f>
        <v>0</v>
      </c>
      <c r="J34" s="232">
        <f>'Cons Stat | Management Recon'!Z30</f>
        <v>0</v>
      </c>
      <c r="K34" s="232">
        <f>'Cons Stat | Management Recon'!AC30</f>
        <v>0</v>
      </c>
      <c r="L34" s="232">
        <f>'Cons Stat | Management Recon'!AF30</f>
        <v>0</v>
      </c>
      <c r="M34" s="232">
        <f>'Cons Stat | Management Recon'!AI30</f>
        <v>0</v>
      </c>
      <c r="N34" s="232">
        <f>'Cons Stat | Management Recon'!AL30</f>
        <v>0</v>
      </c>
      <c r="O34" s="232">
        <f>'Cons Stat | Management Recon'!AO30</f>
        <v>-567.3519380684279</v>
      </c>
      <c r="P34" s="232">
        <f>'Cons Stat | Management Recon'!AR30</f>
        <v>-565.51636497133654</v>
      </c>
      <c r="Q34" s="232">
        <f>'Cons Stat | Management Recon'!AU30</f>
        <v>-877.18756974622215</v>
      </c>
      <c r="R34" s="232">
        <f>'Cons Stat | Management Recon'!AX30</f>
        <v>-558.32852813799707</v>
      </c>
      <c r="S34" s="232">
        <f>'Cons Stat | Management Recon'!BA30</f>
        <v>-319.82799980808903</v>
      </c>
      <c r="T34" s="232">
        <f>'Cons Stat | Management Recon'!BD30</f>
        <v>-696.96141273368153</v>
      </c>
      <c r="U34" s="232">
        <f>'Cons Stat | Management Recon'!BG30</f>
        <v>-463.02980903586405</v>
      </c>
      <c r="V34" s="232">
        <f>'Cons Stat | Management Recon'!BJ30</f>
        <v>-878.8839965530675</v>
      </c>
      <c r="W34" s="232">
        <f>'Cons Stat | Management Recon'!BM30</f>
        <v>-919.25118616996292</v>
      </c>
      <c r="X34" s="232">
        <f>'Cons Stat | Management Recon'!BP30</f>
        <v>-730.26681641242612</v>
      </c>
      <c r="Y34" s="232">
        <f>'Cons Stat | Management Recon'!BS30</f>
        <v>-737.29270786006362</v>
      </c>
      <c r="Z34" s="232">
        <f>'Cons Stat | Management Recon'!BV30</f>
        <v>-540.70102033325998</v>
      </c>
      <c r="AA34" s="232">
        <f>'Cons Stat | Management Recon'!BY30</f>
        <v>-421.46132907272619</v>
      </c>
      <c r="AB34" s="232">
        <f>'Cons Stat | Management Recon'!CB30</f>
        <v>-538.70187018701881</v>
      </c>
      <c r="AC34" s="232">
        <f>'Cons Stat | Management Recon'!CE30</f>
        <v>-524.30657884817037</v>
      </c>
      <c r="AD34" s="232">
        <f>'Cons Stat | Management Recon'!CH30</f>
        <v>-599.34219038344986</v>
      </c>
      <c r="AE34" s="232">
        <f>'Cons Stat | Management Recon'!CK30</f>
        <v>-496.45195557701595</v>
      </c>
      <c r="AF34" s="232">
        <f>'Cons Stat | Management Recon'!CN30</f>
        <v>-607.44096504706897</v>
      </c>
      <c r="AG34" s="232">
        <f>'Cons Stat | Management Recon'!CQ30</f>
        <v>-531.30607315389921</v>
      </c>
      <c r="AH34" s="232">
        <f>'Cons Stat | Management Recon'!CT30</f>
        <v>-650.15214952855865</v>
      </c>
      <c r="AI34" s="232">
        <f>'Cons Stat | Management Recon'!CW30</f>
        <v>-586.09019676508569</v>
      </c>
      <c r="AJ34" s="232">
        <f>'Cons Stat | Management Recon'!CZ30</f>
        <v>-600.07110881264452</v>
      </c>
      <c r="AK34" s="232">
        <f>'Cons Stat | Management Recon'!DC30</f>
        <v>-686.79944692824597</v>
      </c>
      <c r="AL34" s="232">
        <f>'Cons Stat | Management Recon'!DF30</f>
        <v>-585.39571819498849</v>
      </c>
      <c r="AM34" s="232">
        <f>'Cons Stat | Management Recon'!DI30</f>
        <v>-700.05374827712819</v>
      </c>
      <c r="AN34" s="232">
        <f>'Cons Stat | Management Recon'!DL30</f>
        <v>-507.44130795623897</v>
      </c>
      <c r="AO34" s="232">
        <f>'Cons Stat | Management Recon'!DO30</f>
        <v>-872.11822400337496</v>
      </c>
      <c r="AP34" s="232">
        <f>'Cons Stat | Management Recon'!DR30</f>
        <v>-920.05097706032268</v>
      </c>
      <c r="AQ34" s="232">
        <f>'Cons Stat | Management Recon'!DU30</f>
        <v>-1021.7329415472836</v>
      </c>
      <c r="AR34" s="232">
        <f>'Cons Stat | Management Recon'!DX30</f>
        <v>-796.81299374111325</v>
      </c>
      <c r="AS34" s="232">
        <f>'Cons Stat | Management Recon'!EA30</f>
        <v>-683.21434387889212</v>
      </c>
      <c r="AT34" s="232">
        <f>'Cons Stat | Management Recon'!ED30</f>
        <v>-853.70241906464798</v>
      </c>
      <c r="AU34" s="232">
        <f>'Cons Stat | Management Recon'!EG30</f>
        <v>-741.16072157981125</v>
      </c>
      <c r="AV34" s="232">
        <f>'Cons Stat | Management Recon'!EJ30</f>
        <v>-933.77833753148616</v>
      </c>
      <c r="AW34" s="232">
        <f>'Cons Stat | Management Recon'!EM30</f>
        <v>-91.604787066522022</v>
      </c>
      <c r="AX34" s="232">
        <f>'Cons Stat | Management Recon'!EP30</f>
        <v>-648.2029780402263</v>
      </c>
      <c r="AY34" s="232">
        <f>'Cons Stat | Management Recon'!ES30</f>
        <v>-944.9370930729001</v>
      </c>
      <c r="AZ34" s="232">
        <f>'Cons Stat | Management Recon'!EV30</f>
        <v>-877.48817714563222</v>
      </c>
      <c r="BA34" s="232">
        <f>'Cons Stat | Management Recon'!EY30</f>
        <v>-3368.6655619700359</v>
      </c>
      <c r="BB34" s="232">
        <f>'Cons Stat | Management Recon'!FB30</f>
        <v>-1086.7055502125152</v>
      </c>
      <c r="BC34" s="232">
        <f>'Cons Stat | Management Recon'!FE30</f>
        <v>-1647.0446096076976</v>
      </c>
      <c r="BD34" s="232">
        <f>'Cons Stat | Management Recon'!FH30</f>
        <v>-1384.2441498189266</v>
      </c>
      <c r="BE34" s="232">
        <f>'Cons Stat | Management Recon'!FK30</f>
        <v>-1580.5250688235437</v>
      </c>
      <c r="BF34" s="232">
        <f>'Cons Stat | Management Recon'!FN30</f>
        <v>-1478.7722162310311</v>
      </c>
      <c r="BG34" s="232">
        <f>'Cons Stat | Management Recon'!FQ30</f>
        <v>-2136.4073939961318</v>
      </c>
      <c r="BH34" s="232">
        <f>'Cons Stat | Management Recon'!FT30</f>
        <v>-2023.2718285301664</v>
      </c>
      <c r="BI34" s="232">
        <f>'Cons Stat | Management Recon'!FW30</f>
        <v>-2127.4021777104931</v>
      </c>
      <c r="BJ34" s="232">
        <f>'Cons Stat | Management Recon'!FZ30</f>
        <v>-2222.2590905183533</v>
      </c>
      <c r="BK34" s="232">
        <f>'Cons Stat | Management Recon'!GC30</f>
        <v>-2454.2413448565894</v>
      </c>
      <c r="BL34" s="232">
        <f>'Cons Stat | Management Recon'!GF30</f>
        <v>-2652.1136448100469</v>
      </c>
      <c r="BM34" s="232">
        <f>'Cons Stat | Management Recon'!GI30</f>
        <v>-2505.0230555412986</v>
      </c>
      <c r="BN34" s="232">
        <f>'Cons Stat | Management Recon'!GL30</f>
        <v>-2547.0464762095153</v>
      </c>
      <c r="BO34" s="232">
        <f>'Cons Stat | Management Recon'!GO30</f>
        <v>-2955.9729637447235</v>
      </c>
      <c r="BP34" s="232">
        <f>'Cons Stat | Management Recon'!GR30</f>
        <v>-2166.0213855866027</v>
      </c>
      <c r="BQ34" s="232">
        <f>'Cons Stat | Management Recon'!GU30</f>
        <v>-2371.2036935417896</v>
      </c>
      <c r="BR34" s="232">
        <f>'Cons Stat | Management Recon'!GX30</f>
        <v>-1793.6623297542965</v>
      </c>
      <c r="BS34" s="232">
        <f>'Cons Stat | Management Recon'!HA30</f>
        <v>-2346.3187081092487</v>
      </c>
      <c r="BT34" s="232">
        <f>'Cons Stat | Management Recon'!HD30</f>
        <v>-2182.4929726983637</v>
      </c>
      <c r="BU34" s="232">
        <f>'Cons Stat | Management Recon'!HG30</f>
        <v>-2455.2336655803674</v>
      </c>
      <c r="BV34" s="232">
        <f>'Cons Stat | Management Recon'!HJ30</f>
        <v>-2375.9426939749305</v>
      </c>
      <c r="BW34" s="277"/>
      <c r="BX34" s="232">
        <f t="shared" si="37"/>
        <v>-28805.272934407774</v>
      </c>
      <c r="BY34" s="232">
        <f t="shared" si="38"/>
        <v>-28805.272934407774</v>
      </c>
      <c r="BZ34" s="232">
        <f t="shared" si="39"/>
        <v>-20877.722917637428</v>
      </c>
      <c r="CA34" s="232">
        <f t="shared" si="40"/>
        <v>-20877.722917637428</v>
      </c>
      <c r="CB34" s="232">
        <f t="shared" si="41"/>
        <v>-8769.8737797470476</v>
      </c>
      <c r="CC34" s="232">
        <f t="shared" si="42"/>
        <v>-2375.9426939749305</v>
      </c>
      <c r="CD34" s="232">
        <f t="shared" si="43"/>
        <v>-2222.2590905183533</v>
      </c>
    </row>
    <row r="35" spans="2:82" ht="14.25" hidden="1" customHeight="1" outlineLevel="1" x14ac:dyDescent="0.25">
      <c r="B35" s="231" t="s">
        <v>277</v>
      </c>
      <c r="C35" s="232">
        <f>'Cons Stat | Management Recon'!E31</f>
        <v>0</v>
      </c>
      <c r="D35" s="232">
        <f>'Cons Stat | Management Recon'!H31</f>
        <v>0</v>
      </c>
      <c r="E35" s="232">
        <f>'Cons Stat | Management Recon'!K31</f>
        <v>0</v>
      </c>
      <c r="F35" s="232">
        <f>'Cons Stat | Management Recon'!N31</f>
        <v>0</v>
      </c>
      <c r="G35" s="232">
        <f>'Cons Stat | Management Recon'!Q31</f>
        <v>0</v>
      </c>
      <c r="H35" s="232">
        <f>'Cons Stat | Management Recon'!T31</f>
        <v>0</v>
      </c>
      <c r="I35" s="232">
        <f>'Cons Stat | Management Recon'!W31</f>
        <v>0</v>
      </c>
      <c r="J35" s="232">
        <f>'Cons Stat | Management Recon'!Z31</f>
        <v>0</v>
      </c>
      <c r="K35" s="232">
        <f>'Cons Stat | Management Recon'!AC31</f>
        <v>0</v>
      </c>
      <c r="L35" s="232">
        <f>'Cons Stat | Management Recon'!AF31</f>
        <v>0</v>
      </c>
      <c r="M35" s="232">
        <f>'Cons Stat | Management Recon'!AI31</f>
        <v>0</v>
      </c>
      <c r="N35" s="232">
        <f>'Cons Stat | Management Recon'!AL31</f>
        <v>0</v>
      </c>
      <c r="O35" s="232">
        <f>'Cons Stat | Management Recon'!AO31</f>
        <v>-1296.6489822433955</v>
      </c>
      <c r="P35" s="232">
        <f>'Cons Stat | Management Recon'!AR31</f>
        <v>-1257.3931829092655</v>
      </c>
      <c r="Q35" s="232">
        <f>'Cons Stat | Management Recon'!AU31</f>
        <v>-1977.7389751736273</v>
      </c>
      <c r="R35" s="232">
        <f>'Cons Stat | Management Recon'!AX31</f>
        <v>-1283.0215068274667</v>
      </c>
      <c r="S35" s="232">
        <f>'Cons Stat | Management Recon'!BA31</f>
        <v>-740.99217962865237</v>
      </c>
      <c r="T35" s="232">
        <f>'Cons Stat | Management Recon'!BD31</f>
        <v>-1575.2201579786181</v>
      </c>
      <c r="U35" s="232">
        <f>'Cons Stat | Management Recon'!BG31</f>
        <v>-1054.2070330693994</v>
      </c>
      <c r="V35" s="232">
        <f>'Cons Stat | Management Recon'!BJ31</f>
        <v>-1983.7828904654539</v>
      </c>
      <c r="W35" s="232">
        <f>'Cons Stat | Management Recon'!BM31</f>
        <v>-2105.9508150514398</v>
      </c>
      <c r="X35" s="232">
        <f>'Cons Stat | Management Recon'!BP31</f>
        <v>-1709.8472375178551</v>
      </c>
      <c r="Y35" s="232">
        <f>'Cons Stat | Management Recon'!BS31</f>
        <v>-1728.7643873996672</v>
      </c>
      <c r="Z35" s="232">
        <f>'Cons Stat | Management Recon'!BV31</f>
        <v>-1225.9884019672613</v>
      </c>
      <c r="AA35" s="232">
        <f>'Cons Stat | Management Recon'!BY31</f>
        <v>-965.3640747973252</v>
      </c>
      <c r="AB35" s="232">
        <f>'Cons Stat | Management Recon'!CB31</f>
        <v>-1216.079941327466</v>
      </c>
      <c r="AC35" s="232">
        <f>'Cons Stat | Management Recon'!CE31</f>
        <v>-1192.8385889642032</v>
      </c>
      <c r="AD35" s="232">
        <f>'Cons Stat | Management Recon'!CH31</f>
        <v>-1370.7472199712633</v>
      </c>
      <c r="AE35" s="232">
        <f>'Cons Stat | Management Recon'!CK31</f>
        <v>-1137.50587477869</v>
      </c>
      <c r="AF35" s="232">
        <f>'Cons Stat | Management Recon'!CN31</f>
        <v>-1381.8052832676897</v>
      </c>
      <c r="AG35" s="232">
        <f>'Cons Stat | Management Recon'!CQ31</f>
        <v>-1218.531746031746</v>
      </c>
      <c r="AH35" s="232">
        <f>'Cons Stat | Management Recon'!CT31</f>
        <v>-1500.6169274679876</v>
      </c>
      <c r="AI35" s="232">
        <f>'Cons Stat | Management Recon'!CW31</f>
        <v>-1347.8080063034865</v>
      </c>
      <c r="AJ35" s="232">
        <f>'Cons Stat | Management Recon'!CZ31</f>
        <v>-1382.1748522606676</v>
      </c>
      <c r="AK35" s="232">
        <f>'Cons Stat | Management Recon'!DC31</f>
        <v>-1584.7571702955274</v>
      </c>
      <c r="AL35" s="232">
        <f>'Cons Stat | Management Recon'!DF31</f>
        <v>-1349.5294307023662</v>
      </c>
      <c r="AM35" s="232">
        <f>'Cons Stat | Management Recon'!DI31</f>
        <v>-1607.8078685349069</v>
      </c>
      <c r="AN35" s="232">
        <f>'Cons Stat | Management Recon'!DL31</f>
        <v>-1171.509633078608</v>
      </c>
      <c r="AO35" s="232">
        <f>'Cons Stat | Management Recon'!DO31</f>
        <v>-2018.9901919426286</v>
      </c>
      <c r="AP35" s="232">
        <f>'Cons Stat | Management Recon'!DR31</f>
        <v>-2119.2070580433924</v>
      </c>
      <c r="AQ35" s="232">
        <f>'Cons Stat | Management Recon'!DU31</f>
        <v>-2357.6266102711661</v>
      </c>
      <c r="AR35" s="232">
        <f>'Cons Stat | Management Recon'!DX31</f>
        <v>-1831.6256352319053</v>
      </c>
      <c r="AS35" s="232">
        <f>'Cons Stat | Management Recon'!EA31</f>
        <v>-1571.129686511709</v>
      </c>
      <c r="AT35" s="232">
        <f>'Cons Stat | Management Recon'!ED31</f>
        <v>-1976.400672189103</v>
      </c>
      <c r="AU35" s="232">
        <f>'Cons Stat | Management Recon'!EG31</f>
        <v>-1695.7975922583903</v>
      </c>
      <c r="AV35" s="232">
        <f>'Cons Stat | Management Recon'!EJ31</f>
        <v>-2164.3825116948542</v>
      </c>
      <c r="AW35" s="232">
        <f>'Cons Stat | Management Recon'!EM31</f>
        <v>-189.22105189488047</v>
      </c>
      <c r="AX35" s="232">
        <f>'Cons Stat | Management Recon'!EP31</f>
        <v>-1486.23810540967</v>
      </c>
      <c r="AY35" s="232">
        <f>'Cons Stat | Management Recon'!ES31</f>
        <v>-2188.1117248372293</v>
      </c>
      <c r="AZ35" s="232">
        <f>'Cons Stat | Management Recon'!EV31</f>
        <v>-2463.7181226187254</v>
      </c>
      <c r="BA35" s="232">
        <f>'Cons Stat | Management Recon'!EY31</f>
        <v>-2584.9686758989237</v>
      </c>
      <c r="BB35" s="232">
        <f>'Cons Stat | Management Recon'!FB31</f>
        <v>-2827.5885303881114</v>
      </c>
      <c r="BC35" s="232">
        <f>'Cons Stat | Management Recon'!FE31</f>
        <v>-4112.4717565867732</v>
      </c>
      <c r="BD35" s="232">
        <f>'Cons Stat | Management Recon'!FH31</f>
        <v>-3506.9333508134418</v>
      </c>
      <c r="BE35" s="232">
        <f>'Cons Stat | Management Recon'!FK31</f>
        <v>-3795.2764757473142</v>
      </c>
      <c r="BF35" s="232">
        <f>'Cons Stat | Management Recon'!FN31</f>
        <v>-4237.1894174178824</v>
      </c>
      <c r="BG35" s="232">
        <f>'Cons Stat | Management Recon'!FQ31</f>
        <v>-5357.1392231829268</v>
      </c>
      <c r="BH35" s="232">
        <f>'Cons Stat | Management Recon'!FT31</f>
        <v>-5191.0608512436975</v>
      </c>
      <c r="BI35" s="232">
        <f>'Cons Stat | Management Recon'!FW31</f>
        <v>-5144.2558192616752</v>
      </c>
      <c r="BJ35" s="232">
        <f>'Cons Stat | Management Recon'!FZ31</f>
        <v>-5535.1336511074796</v>
      </c>
      <c r="BK35" s="232">
        <f>'Cons Stat | Management Recon'!GC31</f>
        <v>-5772.473759377699</v>
      </c>
      <c r="BL35" s="232">
        <f>'Cons Stat | Management Recon'!GF31</f>
        <v>-6674.1550170012379</v>
      </c>
      <c r="BM35" s="232">
        <f>'Cons Stat | Management Recon'!GI31</f>
        <v>-7008.1642216897681</v>
      </c>
      <c r="BN35" s="232">
        <f>'Cons Stat | Management Recon'!GL31</f>
        <v>-7003.4847249278619</v>
      </c>
      <c r="BO35" s="232">
        <f>'Cons Stat | Management Recon'!GO31</f>
        <v>-7882.1473702508065</v>
      </c>
      <c r="BP35" s="232">
        <f>'Cons Stat | Management Recon'!GR31</f>
        <v>-6039.2614262822963</v>
      </c>
      <c r="BQ35" s="232">
        <f>'Cons Stat | Management Recon'!GU31</f>
        <v>-6110.7018628341102</v>
      </c>
      <c r="BR35" s="232">
        <f>'Cons Stat | Management Recon'!GX31</f>
        <v>-5131.4278031275853</v>
      </c>
      <c r="BS35" s="232">
        <f>'Cons Stat | Management Recon'!HA31</f>
        <v>-6428.5529826093489</v>
      </c>
      <c r="BT35" s="232">
        <f>'Cons Stat | Management Recon'!HD31</f>
        <v>-6829.662263617869</v>
      </c>
      <c r="BU35" s="232">
        <f>'Cons Stat | Management Recon'!HG31</f>
        <v>-6437.2709651295572</v>
      </c>
      <c r="BV35" s="232">
        <f>'Cons Stat | Management Recon'!HJ31</f>
        <v>-6775.9128307823812</v>
      </c>
      <c r="BW35" s="277"/>
      <c r="BX35" s="232">
        <f t="shared" si="37"/>
        <v>-78093.215227630528</v>
      </c>
      <c r="BY35" s="232">
        <f t="shared" si="38"/>
        <v>-78093.215227630528</v>
      </c>
      <c r="BZ35" s="232">
        <f t="shared" si="39"/>
        <v>-46943.847599104178</v>
      </c>
      <c r="CA35" s="232">
        <f t="shared" si="40"/>
        <v>-46943.847599104178</v>
      </c>
      <c r="CB35" s="232">
        <f t="shared" si="41"/>
        <v>-20189.936617061216</v>
      </c>
      <c r="CC35" s="232">
        <f t="shared" si="42"/>
        <v>-6775.9128307823812</v>
      </c>
      <c r="CD35" s="232">
        <f t="shared" si="43"/>
        <v>-5535.1336511074796</v>
      </c>
    </row>
    <row r="36" spans="2:82" ht="14.25" hidden="1" customHeight="1" outlineLevel="1" x14ac:dyDescent="0.25">
      <c r="B36" s="231" t="s">
        <v>278</v>
      </c>
      <c r="C36" s="232">
        <f>'Cons Stat | Management Recon'!E32</f>
        <v>0</v>
      </c>
      <c r="D36" s="232">
        <f>'Cons Stat | Management Recon'!H32</f>
        <v>0</v>
      </c>
      <c r="E36" s="232">
        <f>'Cons Stat | Management Recon'!K32</f>
        <v>0</v>
      </c>
      <c r="F36" s="232">
        <f>'Cons Stat | Management Recon'!N32</f>
        <v>0</v>
      </c>
      <c r="G36" s="232">
        <f>'Cons Stat | Management Recon'!Q32</f>
        <v>0</v>
      </c>
      <c r="H36" s="232">
        <f>'Cons Stat | Management Recon'!T32</f>
        <v>0</v>
      </c>
      <c r="I36" s="232">
        <f>'Cons Stat | Management Recon'!W32</f>
        <v>0</v>
      </c>
      <c r="J36" s="232">
        <f>'Cons Stat | Management Recon'!Z32</f>
        <v>0</v>
      </c>
      <c r="K36" s="232">
        <f>'Cons Stat | Management Recon'!AC32</f>
        <v>0</v>
      </c>
      <c r="L36" s="232">
        <f>'Cons Stat | Management Recon'!AF32</f>
        <v>0</v>
      </c>
      <c r="M36" s="232">
        <f>'Cons Stat | Management Recon'!AI32</f>
        <v>0</v>
      </c>
      <c r="N36" s="232">
        <f>'Cons Stat | Management Recon'!AL32</f>
        <v>0</v>
      </c>
      <c r="O36" s="232">
        <f>'Cons Stat | Management Recon'!AO32</f>
        <v>-100.7416630576007</v>
      </c>
      <c r="P36" s="232">
        <f>'Cons Stat | Management Recon'!AR32</f>
        <v>-15.249498743328344</v>
      </c>
      <c r="Q36" s="232">
        <f>'Cons Stat | Management Recon'!AU32</f>
        <v>-2625.5458257296273</v>
      </c>
      <c r="R36" s="232">
        <f>'Cons Stat | Management Recon'!AX32</f>
        <v>-25.929651940276536</v>
      </c>
      <c r="S36" s="232">
        <f>'Cons Stat | Management Recon'!BA32</f>
        <v>-1699.2815333685173</v>
      </c>
      <c r="T36" s="232">
        <f>'Cons Stat | Management Recon'!BD32</f>
        <v>-1897.3255313456104</v>
      </c>
      <c r="U36" s="232">
        <f>'Cons Stat | Management Recon'!BG32</f>
        <v>-30.041918956683748</v>
      </c>
      <c r="V36" s="232">
        <f>'Cons Stat | Management Recon'!BJ32</f>
        <v>-234.21316681028887</v>
      </c>
      <c r="W36" s="232">
        <f>'Cons Stat | Management Recon'!BM32</f>
        <v>-189.35617982806409</v>
      </c>
      <c r="X36" s="232">
        <f>'Cons Stat | Management Recon'!BP32</f>
        <v>-169.7986064921329</v>
      </c>
      <c r="Y36" s="232">
        <f>'Cons Stat | Management Recon'!BS32</f>
        <v>-163.20801150991974</v>
      </c>
      <c r="Z36" s="232">
        <f>'Cons Stat | Management Recon'!BV32</f>
        <v>-129.25273434632609</v>
      </c>
      <c r="AA36" s="232">
        <f>'Cons Stat | Management Recon'!BY32</f>
        <v>-288.06142375288482</v>
      </c>
      <c r="AB36" s="232">
        <f>'Cons Stat | Management Recon'!CB32</f>
        <v>-58.15401540154015</v>
      </c>
      <c r="AC36" s="232">
        <f>'Cons Stat | Management Recon'!CE32</f>
        <v>-85.209756899943116</v>
      </c>
      <c r="AD36" s="232">
        <f>'Cons Stat | Management Recon'!CH32</f>
        <v>-680.70629413487131</v>
      </c>
      <c r="AE36" s="232">
        <f>'Cons Stat | Management Recon'!CK32</f>
        <v>-47.849348140994678</v>
      </c>
      <c r="AF36" s="232">
        <f>'Cons Stat | Management Recon'!CN32</f>
        <v>-455.19642993812437</v>
      </c>
      <c r="AG36" s="232">
        <f>'Cons Stat | Management Recon'!CQ32</f>
        <v>-39.069473199907975</v>
      </c>
      <c r="AH36" s="232">
        <f>'Cons Stat | Management Recon'!CT32</f>
        <v>-140.2496584964961</v>
      </c>
      <c r="AI36" s="232">
        <f>'Cons Stat | Management Recon'!CW32</f>
        <v>-147.69419335069711</v>
      </c>
      <c r="AJ36" s="232">
        <f>'Cons Stat | Management Recon'!CZ32</f>
        <v>-121.13440104292927</v>
      </c>
      <c r="AK36" s="232">
        <f>'Cons Stat | Management Recon'!DC32</f>
        <v>-77.775446411758708</v>
      </c>
      <c r="AL36" s="232">
        <f>'Cons Stat | Management Recon'!DF32</f>
        <v>-390.23555293233886</v>
      </c>
      <c r="AM36" s="232">
        <f>'Cons Stat | Management Recon'!DI32</f>
        <v>-118.91247545406651</v>
      </c>
      <c r="AN36" s="232">
        <f>'Cons Stat | Management Recon'!DL32</f>
        <v>-56.391559588267427</v>
      </c>
      <c r="AO36" s="232">
        <f>'Cons Stat | Management Recon'!DO32</f>
        <v>-220.76144273360052</v>
      </c>
      <c r="AP36" s="232">
        <f>'Cons Stat | Management Recon'!DR32</f>
        <v>-367.49797956773108</v>
      </c>
      <c r="AQ36" s="232">
        <f>'Cons Stat | Management Recon'!DU32</f>
        <v>-113.06213333604464</v>
      </c>
      <c r="AR36" s="232">
        <f>'Cons Stat | Management Recon'!DX32</f>
        <v>-138.67923312527654</v>
      </c>
      <c r="AS36" s="232">
        <f>'Cons Stat | Management Recon'!EA32</f>
        <v>-194.54415992182678</v>
      </c>
      <c r="AT36" s="232">
        <f>'Cons Stat | Management Recon'!ED32</f>
        <v>-221.18026316277584</v>
      </c>
      <c r="AU36" s="232">
        <f>'Cons Stat | Management Recon'!EG32</f>
        <v>-314.20099666540409</v>
      </c>
      <c r="AV36" s="232">
        <f>'Cons Stat | Management Recon'!EJ32</f>
        <v>-309.17092479309099</v>
      </c>
      <c r="AW36" s="232">
        <f>'Cons Stat | Management Recon'!EM32</f>
        <v>-681.01445218182448</v>
      </c>
      <c r="AX36" s="232">
        <f>'Cons Stat | Management Recon'!EP32</f>
        <v>-1521.6397136340772</v>
      </c>
      <c r="AY36" s="232">
        <f>'Cons Stat | Management Recon'!ES32</f>
        <v>-211.23218860070443</v>
      </c>
      <c r="AZ36" s="232">
        <f>'Cons Stat | Management Recon'!EV32</f>
        <v>-475.2520199073727</v>
      </c>
      <c r="BA36" s="232">
        <f>'Cons Stat | Management Recon'!EY32</f>
        <v>-80.799265763070764</v>
      </c>
      <c r="BB36" s="232">
        <f>'Cons Stat | Management Recon'!FB32</f>
        <v>-59.081376229330189</v>
      </c>
      <c r="BC36" s="232">
        <f>'Cons Stat | Management Recon'!FE32</f>
        <v>-16.559876510617418</v>
      </c>
      <c r="BD36" s="232">
        <f>'Cons Stat | Management Recon'!FH32</f>
        <v>-22.533916552017718</v>
      </c>
      <c r="BE36" s="232">
        <f>'Cons Stat | Management Recon'!FK32</f>
        <v>-245.97412722001607</v>
      </c>
      <c r="BF36" s="232">
        <f>'Cons Stat | Management Recon'!FN32</f>
        <v>-21.306132662849517</v>
      </c>
      <c r="BG36" s="232">
        <f>'Cons Stat | Management Recon'!FQ32</f>
        <v>-35.503899246646121</v>
      </c>
      <c r="BH36" s="232">
        <f>'Cons Stat | Management Recon'!FT32</f>
        <v>-22.77047534622136</v>
      </c>
      <c r="BI36" s="232">
        <f>'Cons Stat | Management Recon'!FW32</f>
        <v>-23.582159077675556</v>
      </c>
      <c r="BJ36" s="232">
        <f>'Cons Stat | Management Recon'!FZ32</f>
        <v>-80.374795839422333</v>
      </c>
      <c r="BK36" s="232">
        <f>'Cons Stat | Management Recon'!GC32</f>
        <v>-906.58146532015417</v>
      </c>
      <c r="BL36" s="232">
        <f>'Cons Stat | Management Recon'!GF32</f>
        <v>-503.6684398244962</v>
      </c>
      <c r="BM36" s="232">
        <f>'Cons Stat | Management Recon'!GI32</f>
        <v>-311.40270075339077</v>
      </c>
      <c r="BN36" s="232">
        <f>'Cons Stat | Management Recon'!GL32</f>
        <v>-212.65792152520038</v>
      </c>
      <c r="BO36" s="232">
        <f>'Cons Stat | Management Recon'!GO32</f>
        <v>-340.52049706150154</v>
      </c>
      <c r="BP36" s="232">
        <f>'Cons Stat | Management Recon'!GR32</f>
        <v>-132.88262853480245</v>
      </c>
      <c r="BQ36" s="232">
        <f>'Cons Stat | Management Recon'!GU32</f>
        <v>-159.48303385247783</v>
      </c>
      <c r="BR36" s="232">
        <f>'Cons Stat | Management Recon'!GX32</f>
        <v>-2633.0441785606426</v>
      </c>
      <c r="BS36" s="232">
        <f>'Cons Stat | Management Recon'!HA32</f>
        <v>-57.370467672408559</v>
      </c>
      <c r="BT36" s="232">
        <f>'Cons Stat | Management Recon'!HD32</f>
        <v>-232.24291338865709</v>
      </c>
      <c r="BU36" s="232">
        <f>'Cons Stat | Management Recon'!HG32</f>
        <v>-309.21240526668367</v>
      </c>
      <c r="BV36" s="232">
        <f>'Cons Stat | Management Recon'!HJ32</f>
        <v>-324.94822169100206</v>
      </c>
      <c r="BW36" s="277"/>
      <c r="BX36" s="232">
        <f t="shared" si="37"/>
        <v>-6124.0148734514178</v>
      </c>
      <c r="BY36" s="232">
        <f t="shared" si="38"/>
        <v>-6124.0148734514178</v>
      </c>
      <c r="BZ36" s="232">
        <f t="shared" si="39"/>
        <v>-1294.9702329559441</v>
      </c>
      <c r="CA36" s="232">
        <f t="shared" si="40"/>
        <v>-1294.9702329559441</v>
      </c>
      <c r="CB36" s="232">
        <f t="shared" si="41"/>
        <v>-4257.0553341639861</v>
      </c>
      <c r="CC36" s="232">
        <f t="shared" si="42"/>
        <v>-324.94822169100206</v>
      </c>
      <c r="CD36" s="232">
        <f t="shared" si="43"/>
        <v>-80.374795839422333</v>
      </c>
    </row>
    <row r="37" spans="2:82" ht="14.25" hidden="1" customHeight="1" outlineLevel="1" x14ac:dyDescent="0.25">
      <c r="B37" s="231" t="s">
        <v>279</v>
      </c>
      <c r="C37" s="232">
        <f>'Cons Stat | Management Recon'!E33</f>
        <v>0</v>
      </c>
      <c r="D37" s="232">
        <f>'Cons Stat | Management Recon'!H33</f>
        <v>0</v>
      </c>
      <c r="E37" s="232">
        <f>'Cons Stat | Management Recon'!K33</f>
        <v>0</v>
      </c>
      <c r="F37" s="232">
        <f>'Cons Stat | Management Recon'!N33</f>
        <v>0</v>
      </c>
      <c r="G37" s="232">
        <f>'Cons Stat | Management Recon'!Q33</f>
        <v>0</v>
      </c>
      <c r="H37" s="232">
        <f>'Cons Stat | Management Recon'!T33</f>
        <v>0</v>
      </c>
      <c r="I37" s="232">
        <f>'Cons Stat | Management Recon'!W33</f>
        <v>0</v>
      </c>
      <c r="J37" s="232">
        <f>'Cons Stat | Management Recon'!Z33</f>
        <v>0</v>
      </c>
      <c r="K37" s="232">
        <f>'Cons Stat | Management Recon'!AC33</f>
        <v>0</v>
      </c>
      <c r="L37" s="232">
        <f>'Cons Stat | Management Recon'!AF33</f>
        <v>0</v>
      </c>
      <c r="M37" s="232">
        <f>'Cons Stat | Management Recon'!AI33</f>
        <v>0</v>
      </c>
      <c r="N37" s="232">
        <f>'Cons Stat | Management Recon'!AL33</f>
        <v>0</v>
      </c>
      <c r="O37" s="232">
        <f>'Cons Stat | Management Recon'!AO33</f>
        <v>-199.20826115201388</v>
      </c>
      <c r="P37" s="232">
        <f>'Cons Stat | Management Recon'!AR33</f>
        <v>-30.154471774307417</v>
      </c>
      <c r="Q37" s="232">
        <f>'Cons Stat | Management Recon'!AU33</f>
        <v>-5191.7591146004279</v>
      </c>
      <c r="R37" s="232">
        <f>'Cons Stat | Management Recon'!AX33</f>
        <v>-51.353838226453519</v>
      </c>
      <c r="S37" s="232">
        <f>'Cons Stat | Management Recon'!BA33</f>
        <v>-3360.1604855347118</v>
      </c>
      <c r="T37" s="232">
        <f>'Cons Stat | Management Recon'!BD33</f>
        <v>-3751.7734786705601</v>
      </c>
      <c r="U37" s="232">
        <f>'Cons Stat | Management Recon'!BG33</f>
        <v>-59.407312529110392</v>
      </c>
      <c r="V37" s="232">
        <f>'Cons Stat | Management Recon'!BJ33</f>
        <v>-467.54453271634816</v>
      </c>
      <c r="W37" s="232">
        <f>'Cons Stat | Management Recon'!BM33</f>
        <v>-379.80340113684412</v>
      </c>
      <c r="X37" s="232">
        <f>'Cons Stat | Management Recon'!BP33</f>
        <v>-336.22357187251265</v>
      </c>
      <c r="Y37" s="232">
        <f>'Cons Stat | Management Recon'!BS33</f>
        <v>-323.39088293200058</v>
      </c>
      <c r="Z37" s="232">
        <f>'Cons Stat | Management Recon'!BV33</f>
        <v>-255.94949717389704</v>
      </c>
      <c r="AA37" s="232">
        <f>'Cons Stat | Management Recon'!BY33</f>
        <v>-132.44274809160308</v>
      </c>
      <c r="AB37" s="232">
        <f>'Cons Stat | Management Recon'!CB33</f>
        <v>-115.38760542720938</v>
      </c>
      <c r="AC37" s="232">
        <f>'Cons Stat | Management Recon'!CE33</f>
        <v>-169.02136292295771</v>
      </c>
      <c r="AD37" s="232">
        <f>'Cons Stat | Management Recon'!CH33</f>
        <v>-143.46514494283318</v>
      </c>
      <c r="AE37" s="232">
        <f>'Cons Stat | Management Recon'!CK33</f>
        <v>-95.442459359407707</v>
      </c>
      <c r="AF37" s="232">
        <f>'Cons Stat | Management Recon'!CN33</f>
        <v>-900.10597149366822</v>
      </c>
      <c r="AG37" s="232">
        <f>'Cons Stat | Management Recon'!CQ33</f>
        <v>-77.255003450655607</v>
      </c>
      <c r="AH37" s="232">
        <f>'Cons Stat | Management Recon'!CT33</f>
        <v>-277.32972024477186</v>
      </c>
      <c r="AI37" s="232">
        <f>'Cons Stat | Management Recon'!CW33</f>
        <v>-55.728950075510518</v>
      </c>
      <c r="AJ37" s="232">
        <f>'Cons Stat | Management Recon'!CZ33</f>
        <v>-239.7977708464642</v>
      </c>
      <c r="AK37" s="232">
        <f>'Cons Stat | Management Recon'!DC33</f>
        <v>-153.91265985549117</v>
      </c>
      <c r="AL37" s="232">
        <f>'Cons Stat | Management Recon'!DF33</f>
        <v>-771.65316306272462</v>
      </c>
      <c r="AM37" s="232">
        <f>'Cons Stat | Management Recon'!DI33</f>
        <v>-207.88716054770026</v>
      </c>
      <c r="AN37" s="232">
        <f>'Cons Stat | Management Recon'!DL33</f>
        <v>-59.299778860788365</v>
      </c>
      <c r="AO37" s="232">
        <f>'Cons Stat | Management Recon'!DO33</f>
        <v>-420.661252900232</v>
      </c>
      <c r="AP37" s="232">
        <f>'Cons Stat | Management Recon'!DR33</f>
        <v>-133.35060198520421</v>
      </c>
      <c r="AQ37" s="232">
        <f>'Cons Stat | Management Recon'!DU33</f>
        <v>-102.75385600845932</v>
      </c>
      <c r="AR37" s="232">
        <f>'Cons Stat | Management Recon'!DX33</f>
        <v>-144.92222570654107</v>
      </c>
      <c r="AS37" s="232">
        <f>'Cons Stat | Management Recon'!EA33</f>
        <v>-254.95759935461635</v>
      </c>
      <c r="AT37" s="232">
        <f>'Cons Stat | Management Recon'!ED33</f>
        <v>-183.87080020922443</v>
      </c>
      <c r="AU37" s="232">
        <f>'Cons Stat | Management Recon'!EG33</f>
        <v>-14.59981136139147</v>
      </c>
      <c r="AV37" s="232">
        <f>'Cons Stat | Management Recon'!EJ33</f>
        <v>-25.178121626484348</v>
      </c>
      <c r="AW37" s="232">
        <f>'Cons Stat | Management Recon'!EM33</f>
        <v>-718.19995100955305</v>
      </c>
      <c r="AX37" s="232">
        <f>'Cons Stat | Management Recon'!EP33</f>
        <v>-30.284092083594594</v>
      </c>
      <c r="AY37" s="232">
        <f>'Cons Stat | Management Recon'!ES33</f>
        <v>-23.795896040132355</v>
      </c>
      <c r="AZ37" s="232">
        <f>'Cons Stat | Management Recon'!EV33</f>
        <v>-896.76717043487918</v>
      </c>
      <c r="BA37" s="232">
        <f>'Cons Stat | Management Recon'!EY33</f>
        <v>-158.205818138534</v>
      </c>
      <c r="BB37" s="232">
        <f>'Cons Stat | Management Recon'!FB33</f>
        <v>-191.14851239413025</v>
      </c>
      <c r="BC37" s="232">
        <f>'Cons Stat | Management Recon'!FE33</f>
        <v>-1999.3104969081064</v>
      </c>
      <c r="BD37" s="232">
        <f>'Cons Stat | Management Recon'!FH33</f>
        <v>-2428.6222383998916</v>
      </c>
      <c r="BE37" s="232">
        <f>'Cons Stat | Management Recon'!FK33</f>
        <v>-705.9919117109655</v>
      </c>
      <c r="BF37" s="232">
        <f>'Cons Stat | Management Recon'!FN33</f>
        <v>-236.84781248696669</v>
      </c>
      <c r="BG37" s="232">
        <f>'Cons Stat | Management Recon'!FQ33</f>
        <v>-920.29875088686151</v>
      </c>
      <c r="BH37" s="232">
        <f>'Cons Stat | Management Recon'!FT33</f>
        <v>-1340.0498417860854</v>
      </c>
      <c r="BI37" s="232">
        <f>'Cons Stat | Management Recon'!FW33</f>
        <v>-1822.1951787585883</v>
      </c>
      <c r="BJ37" s="232">
        <f>'Cons Stat | Management Recon'!FZ33</f>
        <v>-940.08195077222831</v>
      </c>
      <c r="BK37" s="232">
        <f>'Cons Stat | Management Recon'!GC33</f>
        <v>-1639.6417704869912</v>
      </c>
      <c r="BL37" s="232">
        <f>'Cons Stat | Management Recon'!GF33</f>
        <v>-2168.0293541748715</v>
      </c>
      <c r="BM37" s="232">
        <f>'Cons Stat | Management Recon'!GI33</f>
        <v>-251.10388364987995</v>
      </c>
      <c r="BN37" s="232">
        <f>'Cons Stat | Management Recon'!GL33</f>
        <v>-570.68650324983628</v>
      </c>
      <c r="BO37" s="232">
        <f>'Cons Stat | Management Recon'!GO33</f>
        <v>-696.92440609221092</v>
      </c>
      <c r="BP37" s="232">
        <f>'Cons Stat | Management Recon'!GR33</f>
        <v>-1653.3512903078117</v>
      </c>
      <c r="BQ37" s="232">
        <f>'Cons Stat | Management Recon'!GU33</f>
        <v>-378.3750212014487</v>
      </c>
      <c r="BR37" s="232">
        <f>'Cons Stat | Management Recon'!GX33</f>
        <v>-765.14232258476375</v>
      </c>
      <c r="BS37" s="232">
        <f>'Cons Stat | Management Recon'!HA33</f>
        <v>-352.5882207392421</v>
      </c>
      <c r="BT37" s="232">
        <f>'Cons Stat | Management Recon'!HD33</f>
        <v>-257.09643638524716</v>
      </c>
      <c r="BU37" s="232">
        <f>'Cons Stat | Management Recon'!HG33</f>
        <v>-524.97979578846491</v>
      </c>
      <c r="BV37" s="232">
        <f>'Cons Stat | Management Recon'!HJ33</f>
        <v>-1064.2903436388995</v>
      </c>
      <c r="BW37" s="277"/>
      <c r="BX37" s="232">
        <f t="shared" si="37"/>
        <v>-10322.209348299668</v>
      </c>
      <c r="BY37" s="232">
        <f t="shared" si="38"/>
        <v>-10322.209348299668</v>
      </c>
      <c r="BZ37" s="232">
        <f t="shared" si="39"/>
        <v>-11663.315578717371</v>
      </c>
      <c r="CA37" s="232">
        <f t="shared" si="40"/>
        <v>-11663.315578717371</v>
      </c>
      <c r="CB37" s="232">
        <f t="shared" si="41"/>
        <v>-2295.9652516537894</v>
      </c>
      <c r="CC37" s="232">
        <f t="shared" si="42"/>
        <v>-1064.2903436388995</v>
      </c>
      <c r="CD37" s="232">
        <f t="shared" si="43"/>
        <v>-940.08195077222831</v>
      </c>
    </row>
    <row r="38" spans="2:82" ht="14.25" hidden="1" customHeight="1" outlineLevel="1" x14ac:dyDescent="0.25">
      <c r="B38" s="231" t="s">
        <v>280</v>
      </c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>
        <f>'Cons Stat | Management Recon'!AO34</f>
        <v>0</v>
      </c>
      <c r="P38" s="232">
        <f>'Cons Stat | Management Recon'!AR34</f>
        <v>0</v>
      </c>
      <c r="Q38" s="232">
        <f>'Cons Stat | Management Recon'!AU34</f>
        <v>0</v>
      </c>
      <c r="R38" s="232">
        <f>'Cons Stat | Management Recon'!AX34</f>
        <v>0</v>
      </c>
      <c r="S38" s="232">
        <f>'Cons Stat | Management Recon'!BA34</f>
        <v>0</v>
      </c>
      <c r="T38" s="232">
        <f>'Cons Stat | Management Recon'!BD34</f>
        <v>0</v>
      </c>
      <c r="U38" s="232">
        <f>'Cons Stat | Management Recon'!BG34</f>
        <v>0</v>
      </c>
      <c r="V38" s="232">
        <f>'Cons Stat | Management Recon'!BJ34</f>
        <v>0</v>
      </c>
      <c r="W38" s="232">
        <f>'Cons Stat | Management Recon'!BM34</f>
        <v>0</v>
      </c>
      <c r="X38" s="232">
        <f>'Cons Stat | Management Recon'!BP34</f>
        <v>0</v>
      </c>
      <c r="Y38" s="232">
        <f>'Cons Stat | Management Recon'!BS34</f>
        <v>0</v>
      </c>
      <c r="Z38" s="232">
        <f>'Cons Stat | Management Recon'!BV34</f>
        <v>0</v>
      </c>
      <c r="AA38" s="232">
        <f>'Cons Stat | Management Recon'!BY34</f>
        <v>0</v>
      </c>
      <c r="AB38" s="232">
        <f>'Cons Stat | Management Recon'!CB34</f>
        <v>0</v>
      </c>
      <c r="AC38" s="232">
        <f>'Cons Stat | Management Recon'!CE34</f>
        <v>0</v>
      </c>
      <c r="AD38" s="232">
        <f>'Cons Stat | Management Recon'!CH34</f>
        <v>0</v>
      </c>
      <c r="AE38" s="232">
        <f>'Cons Stat | Management Recon'!CK34</f>
        <v>0</v>
      </c>
      <c r="AF38" s="232">
        <f>'Cons Stat | Management Recon'!CN34</f>
        <v>0</v>
      </c>
      <c r="AG38" s="232">
        <f>'Cons Stat | Management Recon'!CQ34</f>
        <v>0</v>
      </c>
      <c r="AH38" s="232">
        <f>'Cons Stat | Management Recon'!CT34</f>
        <v>0</v>
      </c>
      <c r="AI38" s="232">
        <f>'Cons Stat | Management Recon'!CW34</f>
        <v>0</v>
      </c>
      <c r="AJ38" s="232">
        <f>'Cons Stat | Management Recon'!CZ34</f>
        <v>0</v>
      </c>
      <c r="AK38" s="232">
        <f>'Cons Stat | Management Recon'!DC34</f>
        <v>0</v>
      </c>
      <c r="AL38" s="232">
        <f>'Cons Stat | Management Recon'!DF34</f>
        <v>0</v>
      </c>
      <c r="AM38" s="232">
        <f>'Cons Stat | Management Recon'!DI34</f>
        <v>0</v>
      </c>
      <c r="AN38" s="232">
        <f>'Cons Stat | Management Recon'!DL34</f>
        <v>0</v>
      </c>
      <c r="AO38" s="232">
        <f>'Cons Stat | Management Recon'!DO34</f>
        <v>0</v>
      </c>
      <c r="AP38" s="232">
        <f>'Cons Stat | Management Recon'!DR34</f>
        <v>0</v>
      </c>
      <c r="AQ38" s="232">
        <f>'Cons Stat | Management Recon'!DU34</f>
        <v>0</v>
      </c>
      <c r="AR38" s="232">
        <f>'Cons Stat | Management Recon'!DX34</f>
        <v>0</v>
      </c>
      <c r="AS38" s="232">
        <f>'Cons Stat | Management Recon'!EA34</f>
        <v>-492.69209064155831</v>
      </c>
      <c r="AT38" s="232">
        <f>'Cons Stat | Management Recon'!ED34</f>
        <v>-707.16742034447839</v>
      </c>
      <c r="AU38" s="232">
        <f>'Cons Stat | Management Recon'!EG34</f>
        <v>0</v>
      </c>
      <c r="AV38" s="232">
        <f>'Cons Stat | Management Recon'!EJ34</f>
        <v>-593.73875494782294</v>
      </c>
      <c r="AW38" s="232">
        <f>'Cons Stat | Management Recon'!EM34</f>
        <v>-3537.81012702523</v>
      </c>
      <c r="AX38" s="232">
        <f>'Cons Stat | Management Recon'!EP34</f>
        <v>-4021.1873574544024</v>
      </c>
      <c r="AY38" s="232">
        <f>'Cons Stat | Management Recon'!ES34</f>
        <v>-5383.4454050592385</v>
      </c>
      <c r="AZ38" s="232">
        <f>'Cons Stat | Management Recon'!EV34</f>
        <v>-3915.9637052222633</v>
      </c>
      <c r="BA38" s="232">
        <f>'Cons Stat | Management Recon'!EY34</f>
        <v>-5051.0112986032582</v>
      </c>
      <c r="BB38" s="232">
        <f>'Cons Stat | Management Recon'!FB34</f>
        <v>-1755.9643843266219</v>
      </c>
      <c r="BC38" s="232">
        <f>'Cons Stat | Management Recon'!FE34</f>
        <v>-2343.519447403648</v>
      </c>
      <c r="BD38" s="232">
        <f>'Cons Stat | Management Recon'!FH34</f>
        <v>-1005.620369056506</v>
      </c>
      <c r="BE38" s="232">
        <f>'Cons Stat | Management Recon'!FK34</f>
        <v>-1674.9092503715253</v>
      </c>
      <c r="BF38" s="232">
        <f>'Cons Stat | Management Recon'!FN34</f>
        <v>-819.23748354077429</v>
      </c>
      <c r="BG38" s="232">
        <f>'Cons Stat | Management Recon'!FQ34</f>
        <v>-1611.8063712718697</v>
      </c>
      <c r="BH38" s="232">
        <f>'Cons Stat | Management Recon'!FT34</f>
        <v>0</v>
      </c>
      <c r="BI38" s="232">
        <f>'Cons Stat | Management Recon'!FW34</f>
        <v>-3746.9430534528942</v>
      </c>
      <c r="BJ38" s="232">
        <f>'Cons Stat | Management Recon'!FZ34</f>
        <v>-10642.138743230465</v>
      </c>
      <c r="BK38" s="232">
        <f>'Cons Stat | Management Recon'!GC34</f>
        <v>-2455.560008806146</v>
      </c>
      <c r="BL38" s="232">
        <f>'Cons Stat | Management Recon'!GF34</f>
        <v>-270.41119141784219</v>
      </c>
      <c r="BM38" s="232">
        <f>'Cons Stat | Management Recon'!GI34</f>
        <v>0</v>
      </c>
      <c r="BN38" s="232">
        <f>'Cons Stat | Management Recon'!GL34</f>
        <v>-1522.9908489029995</v>
      </c>
      <c r="BO38" s="232">
        <f>'Cons Stat | Management Recon'!GO34</f>
        <v>-9256.1760201970028</v>
      </c>
      <c r="BP38" s="232">
        <f>'Cons Stat | Management Recon'!GR34</f>
        <v>-1501.9254149688932</v>
      </c>
      <c r="BQ38" s="232">
        <f>'Cons Stat | Management Recon'!GU34</f>
        <v>-952.10567799738601</v>
      </c>
      <c r="BR38" s="232">
        <f>'Cons Stat | Management Recon'!GX34</f>
        <v>-594.83179834953478</v>
      </c>
      <c r="BS38" s="232">
        <f>'Cons Stat | Management Recon'!HA34</f>
        <v>-1907.5624707386357</v>
      </c>
      <c r="BT38" s="232">
        <f>'Cons Stat | Management Recon'!HD34</f>
        <v>-1782.9192836825216</v>
      </c>
      <c r="BU38" s="232">
        <f>'Cons Stat | Management Recon'!HG34</f>
        <v>-9188.1363730639132</v>
      </c>
      <c r="BV38" s="232">
        <f>'Cons Stat | Management Recon'!HJ34</f>
        <v>-245.43622931802918</v>
      </c>
      <c r="BW38" s="277"/>
      <c r="BX38" s="232">
        <f t="shared" si="37"/>
        <v>-29678.055317442901</v>
      </c>
      <c r="BY38" s="232">
        <f t="shared" si="38"/>
        <v>-29678.055317442901</v>
      </c>
      <c r="BZ38" s="232">
        <f t="shared" si="39"/>
        <v>-37950.559511539061</v>
      </c>
      <c r="CA38" s="232">
        <f t="shared" si="40"/>
        <v>-37950.559511539061</v>
      </c>
      <c r="CB38" s="232">
        <f t="shared" si="41"/>
        <v>-9352.5957504134931</v>
      </c>
      <c r="CC38" s="232">
        <f t="shared" si="42"/>
        <v>-245.43622931802918</v>
      </c>
      <c r="CD38" s="232">
        <f t="shared" si="43"/>
        <v>-10642.138743230465</v>
      </c>
    </row>
    <row r="39" spans="2:82" ht="14.25" hidden="1" customHeight="1" outlineLevel="1" x14ac:dyDescent="0.25">
      <c r="B39" s="231" t="s">
        <v>281</v>
      </c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>
        <f>'Cons Stat | Management Recon'!AO35</f>
        <v>-8887.4796990038958</v>
      </c>
      <c r="P39" s="232">
        <f>'Cons Stat | Management Recon'!AR35</f>
        <v>-9859.172291095987</v>
      </c>
      <c r="Q39" s="232">
        <f>'Cons Stat | Management Recon'!AU35</f>
        <v>-9774.8349065892962</v>
      </c>
      <c r="R39" s="232">
        <f>'Cons Stat | Management Recon'!AX35</f>
        <v>-8436.2573458145744</v>
      </c>
      <c r="S39" s="232">
        <f>'Cons Stat | Management Recon'!BA35</f>
        <v>-7955.2199779302418</v>
      </c>
      <c r="T39" s="232">
        <f>'Cons Stat | Management Recon'!BD35</f>
        <v>-8401.8741056990984</v>
      </c>
      <c r="U39" s="232">
        <f>'Cons Stat | Management Recon'!BG35</f>
        <v>-8717.2263623660965</v>
      </c>
      <c r="V39" s="232">
        <f>'Cons Stat | Management Recon'!BJ35</f>
        <v>-9450.0383648318439</v>
      </c>
      <c r="W39" s="232">
        <f>'Cons Stat | Management Recon'!BM35</f>
        <v>-9905.9660825856135</v>
      </c>
      <c r="X39" s="232">
        <f>'Cons Stat | Management Recon'!BP35</f>
        <v>-8971.9532008156075</v>
      </c>
      <c r="Y39" s="232">
        <f>'Cons Stat | Management Recon'!BS35</f>
        <v>-8957.3612373163705</v>
      </c>
      <c r="Z39" s="232">
        <f>'Cons Stat | Management Recon'!BV35</f>
        <v>-17007.523306173385</v>
      </c>
      <c r="AA39" s="232">
        <f>'Cons Stat | Management Recon'!BY35</f>
        <v>-9506.9242262855805</v>
      </c>
      <c r="AB39" s="232">
        <f>'Cons Stat | Management Recon'!CB35</f>
        <v>-11218.720205353869</v>
      </c>
      <c r="AC39" s="232">
        <f>'Cons Stat | Management Recon'!CE35</f>
        <v>-11502.570130288475</v>
      </c>
      <c r="AD39" s="232">
        <f>'Cons Stat | Management Recon'!CH35</f>
        <v>-12867.599131092053</v>
      </c>
      <c r="AE39" s="232">
        <f>'Cons Stat | Management Recon'!CK35</f>
        <v>-13238.502494769034</v>
      </c>
      <c r="AF39" s="232">
        <f>'Cons Stat | Management Recon'!CN35</f>
        <v>-12073.293417404051</v>
      </c>
      <c r="AG39" s="232">
        <f>'Cons Stat | Management Recon'!CQ35</f>
        <v>-11327.785254198296</v>
      </c>
      <c r="AH39" s="232">
        <f>'Cons Stat | Management Recon'!CT35</f>
        <v>-14703.317859245022</v>
      </c>
      <c r="AI39" s="232">
        <f>'Cons Stat | Management Recon'!CW35</f>
        <v>-13682.011080347569</v>
      </c>
      <c r="AJ39" s="232">
        <f>'Cons Stat | Management Recon'!CZ35</f>
        <v>-15323.811755579625</v>
      </c>
      <c r="AK39" s="232">
        <f>'Cons Stat | Management Recon'!DC35</f>
        <v>-14704.109301612412</v>
      </c>
      <c r="AL39" s="232">
        <f>'Cons Stat | Management Recon'!DF35</f>
        <v>-15391.748148843693</v>
      </c>
      <c r="AM39" s="232">
        <f>'Cons Stat | Management Recon'!DI35</f>
        <v>-21728.618030684425</v>
      </c>
      <c r="AN39" s="232">
        <f>'Cons Stat | Management Recon'!DL35</f>
        <v>-21150.292725739655</v>
      </c>
      <c r="AO39" s="232">
        <f>'Cons Stat | Management Recon'!DO35</f>
        <v>-22249.324667791599</v>
      </c>
      <c r="AP39" s="232">
        <f>'Cons Stat | Management Recon'!DR35</f>
        <v>-21998.277970035429</v>
      </c>
      <c r="AQ39" s="232">
        <f>'Cons Stat | Management Recon'!DU35</f>
        <v>-21686.431527253866</v>
      </c>
      <c r="AR39" s="232">
        <f>'Cons Stat | Management Recon'!DX35</f>
        <v>-19200.142602313677</v>
      </c>
      <c r="AS39" s="232">
        <f>'Cons Stat | Management Recon'!EA35</f>
        <v>-15593.993462839309</v>
      </c>
      <c r="AT39" s="232">
        <f>'Cons Stat | Management Recon'!ED35</f>
        <v>-19321.52497894772</v>
      </c>
      <c r="AU39" s="232">
        <f>'Cons Stat | Management Recon'!EG35</f>
        <v>-19157.310325364466</v>
      </c>
      <c r="AV39" s="232">
        <f>'Cons Stat | Management Recon'!EJ35</f>
        <v>-18594.761065131344</v>
      </c>
      <c r="AW39" s="232">
        <f>'Cons Stat | Management Recon'!EM35</f>
        <v>-21101.433810406968</v>
      </c>
      <c r="AX39" s="232">
        <f>'Cons Stat | Management Recon'!EP35</f>
        <v>-20996.466853626778</v>
      </c>
      <c r="AY39" s="232">
        <f>'Cons Stat | Management Recon'!ES35</f>
        <v>-25535.702769772641</v>
      </c>
      <c r="AZ39" s="232">
        <f>'Cons Stat | Management Recon'!EV35</f>
        <v>-26350.439627665644</v>
      </c>
      <c r="BA39" s="232">
        <f>'Cons Stat | Management Recon'!EY35</f>
        <v>-24586.966588272884</v>
      </c>
      <c r="BB39" s="232">
        <f>'Cons Stat | Management Recon'!FB35</f>
        <v>-37320.661465268517</v>
      </c>
      <c r="BC39" s="232">
        <f>'Cons Stat | Management Recon'!FE35</f>
        <v>-30305.809052461249</v>
      </c>
      <c r="BD39" s="232">
        <f>'Cons Stat | Management Recon'!FH35</f>
        <v>-28947.702669521066</v>
      </c>
      <c r="BE39" s="232">
        <f>'Cons Stat | Management Recon'!FK35</f>
        <v>-26477.303402684724</v>
      </c>
      <c r="BF39" s="232">
        <f>'Cons Stat | Management Recon'!FN35</f>
        <v>-30651.08705074506</v>
      </c>
      <c r="BG39" s="232">
        <f>'Cons Stat | Management Recon'!FQ35</f>
        <v>-27362.208315919939</v>
      </c>
      <c r="BH39" s="232">
        <f>'Cons Stat | Management Recon'!FT35</f>
        <v>-34490.086632714767</v>
      </c>
      <c r="BI39" s="232">
        <f>'Cons Stat | Management Recon'!FW35</f>
        <v>-32127.892743682314</v>
      </c>
      <c r="BJ39" s="232">
        <f>'Cons Stat | Management Recon'!FZ35</f>
        <v>-28118.364862030423</v>
      </c>
      <c r="BK39" s="232">
        <f>'Cons Stat | Management Recon'!GC35</f>
        <v>-13257.117959796557</v>
      </c>
      <c r="BL39" s="232">
        <f>'Cons Stat | Management Recon'!GF35</f>
        <v>-3339.8840086309706</v>
      </c>
      <c r="BM39" s="232">
        <f>'Cons Stat | Management Recon'!GI35</f>
        <v>-15611.609438536116</v>
      </c>
      <c r="BN39" s="232">
        <f>'Cons Stat | Management Recon'!GL35</f>
        <v>-13540.622952392727</v>
      </c>
      <c r="BO39" s="232">
        <f>'Cons Stat | Management Recon'!GO35</f>
        <v>-4981.7948708716158</v>
      </c>
      <c r="BP39" s="232">
        <f>'Cons Stat | Management Recon'!GR35</f>
        <v>-21570.636416388159</v>
      </c>
      <c r="BQ39" s="232">
        <f>'Cons Stat | Management Recon'!GU35</f>
        <v>-14760.739245727285</v>
      </c>
      <c r="BR39" s="232">
        <f>'Cons Stat | Management Recon'!GX35</f>
        <v>-16522.588465990146</v>
      </c>
      <c r="BS39" s="232">
        <f>'Cons Stat | Management Recon'!HA35</f>
        <v>-19525.916080493313</v>
      </c>
      <c r="BT39" s="232">
        <f>'Cons Stat | Management Recon'!HD35</f>
        <v>-15621.909123558296</v>
      </c>
      <c r="BU39" s="232">
        <f>'Cons Stat | Management Recon'!HG35</f>
        <v>-15244.796762057566</v>
      </c>
      <c r="BV39" s="232">
        <f>'Cons Stat | Management Recon'!HJ35</f>
        <v>-26081.436261770468</v>
      </c>
      <c r="BW39" s="277"/>
      <c r="BX39" s="232">
        <f t="shared" si="37"/>
        <v>-180059.0515862132</v>
      </c>
      <c r="BY39" s="232">
        <f t="shared" si="38"/>
        <v>-180059.0515862132</v>
      </c>
      <c r="BZ39" s="232">
        <f t="shared" si="39"/>
        <v>-352274.22518073925</v>
      </c>
      <c r="CA39" s="232">
        <f t="shared" si="40"/>
        <v>-352274.22518073925</v>
      </c>
      <c r="CB39" s="232">
        <f t="shared" si="41"/>
        <v>-242778.57802013523</v>
      </c>
      <c r="CC39" s="232">
        <f t="shared" si="42"/>
        <v>-26081.436261770468</v>
      </c>
      <c r="CD39" s="232">
        <f t="shared" si="43"/>
        <v>-28118.364862030423</v>
      </c>
    </row>
    <row r="40" spans="2:82" ht="14.25" hidden="1" customHeight="1" outlineLevel="1" x14ac:dyDescent="0.25">
      <c r="B40" s="231" t="s">
        <v>282</v>
      </c>
      <c r="C40" s="232">
        <f>'Cons Stat | Management Recon'!E36</f>
        <v>0</v>
      </c>
      <c r="D40" s="232">
        <f>'Cons Stat | Management Recon'!H36</f>
        <v>0</v>
      </c>
      <c r="E40" s="232">
        <f>'Cons Stat | Management Recon'!K36</f>
        <v>0</v>
      </c>
      <c r="F40" s="232">
        <f>'Cons Stat | Management Recon'!N36</f>
        <v>0</v>
      </c>
      <c r="G40" s="232">
        <f>'Cons Stat | Management Recon'!Q36</f>
        <v>0</v>
      </c>
      <c r="H40" s="232">
        <f>'Cons Stat | Management Recon'!T36</f>
        <v>0</v>
      </c>
      <c r="I40" s="232">
        <f>'Cons Stat | Management Recon'!W36</f>
        <v>0</v>
      </c>
      <c r="J40" s="232">
        <f>'Cons Stat | Management Recon'!Z36</f>
        <v>0</v>
      </c>
      <c r="K40" s="232">
        <f>'Cons Stat | Management Recon'!AC36</f>
        <v>0</v>
      </c>
      <c r="L40" s="232">
        <f>'Cons Stat | Management Recon'!AF36</f>
        <v>0</v>
      </c>
      <c r="M40" s="232">
        <f>'Cons Stat | Management Recon'!AI36</f>
        <v>0</v>
      </c>
      <c r="N40" s="232">
        <f>'Cons Stat | Management Recon'!AL36</f>
        <v>0</v>
      </c>
      <c r="O40" s="232">
        <f>'Cons Stat | Management Recon'!AO36</f>
        <v>0</v>
      </c>
      <c r="P40" s="232">
        <f>'Cons Stat | Management Recon'!AR36</f>
        <v>0</v>
      </c>
      <c r="Q40" s="232">
        <f>'Cons Stat | Management Recon'!AU36</f>
        <v>0</v>
      </c>
      <c r="R40" s="232">
        <f>'Cons Stat | Management Recon'!AX36</f>
        <v>0</v>
      </c>
      <c r="S40" s="232">
        <f>'Cons Stat | Management Recon'!BA36</f>
        <v>0</v>
      </c>
      <c r="T40" s="232">
        <f>'Cons Stat | Management Recon'!BD36</f>
        <v>0</v>
      </c>
      <c r="U40" s="232">
        <f>'Cons Stat | Management Recon'!BG36</f>
        <v>0</v>
      </c>
      <c r="V40" s="232">
        <f>'Cons Stat | Management Recon'!BJ36</f>
        <v>0</v>
      </c>
      <c r="W40" s="232">
        <f>'Cons Stat | Management Recon'!BM36</f>
        <v>0</v>
      </c>
      <c r="X40" s="232">
        <f>'Cons Stat | Management Recon'!BP36</f>
        <v>0</v>
      </c>
      <c r="Y40" s="232">
        <f>'Cons Stat | Management Recon'!BS36</f>
        <v>0</v>
      </c>
      <c r="Z40" s="232">
        <f>'Cons Stat | Management Recon'!BV36</f>
        <v>0</v>
      </c>
      <c r="AA40" s="232">
        <f>'Cons Stat | Management Recon'!BY36</f>
        <v>0</v>
      </c>
      <c r="AB40" s="232">
        <f>'Cons Stat | Management Recon'!CB36</f>
        <v>0</v>
      </c>
      <c r="AC40" s="232">
        <f>'Cons Stat | Management Recon'!CE36</f>
        <v>0</v>
      </c>
      <c r="AD40" s="232">
        <f>'Cons Stat | Management Recon'!CH36</f>
        <v>0</v>
      </c>
      <c r="AE40" s="232">
        <f>'Cons Stat | Management Recon'!CK36</f>
        <v>0</v>
      </c>
      <c r="AF40" s="232">
        <f>'Cons Stat | Management Recon'!CN36</f>
        <v>0</v>
      </c>
      <c r="AG40" s="232">
        <f>'Cons Stat | Management Recon'!CQ36</f>
        <v>0</v>
      </c>
      <c r="AH40" s="232">
        <f>'Cons Stat | Management Recon'!CT36</f>
        <v>0</v>
      </c>
      <c r="AI40" s="232">
        <f>'Cons Stat | Management Recon'!CW36</f>
        <v>0</v>
      </c>
      <c r="AJ40" s="232">
        <f>'Cons Stat | Management Recon'!CZ36</f>
        <v>0</v>
      </c>
      <c r="AK40" s="232">
        <f>'Cons Stat | Management Recon'!DC36</f>
        <v>0</v>
      </c>
      <c r="AL40" s="232">
        <f>'Cons Stat | Management Recon'!DF36</f>
        <v>0</v>
      </c>
      <c r="AM40" s="232">
        <f>'Cons Stat | Management Recon'!DI36</f>
        <v>0</v>
      </c>
      <c r="AN40" s="232">
        <f>'Cons Stat | Management Recon'!DL36</f>
        <v>0</v>
      </c>
      <c r="AO40" s="232">
        <f>'Cons Stat | Management Recon'!DO36</f>
        <v>0</v>
      </c>
      <c r="AP40" s="232">
        <f>'Cons Stat | Management Recon'!DR36</f>
        <v>0</v>
      </c>
      <c r="AQ40" s="232">
        <f>'Cons Stat | Management Recon'!DU36</f>
        <v>-87.020223074029261</v>
      </c>
      <c r="AR40" s="232">
        <f>'Cons Stat | Management Recon'!DX36</f>
        <v>-266.55597987877434</v>
      </c>
      <c r="AS40" s="232">
        <f>'Cons Stat | Management Recon'!EA36</f>
        <v>-7.3685087622950514</v>
      </c>
      <c r="AT40" s="232">
        <f>'Cons Stat | Management Recon'!ED36</f>
        <v>0</v>
      </c>
      <c r="AU40" s="232">
        <f>'Cons Stat | Management Recon'!EG36</f>
        <v>0</v>
      </c>
      <c r="AV40" s="232">
        <f>'Cons Stat | Management Recon'!EJ36</f>
        <v>0</v>
      </c>
      <c r="AW40" s="232">
        <f>'Cons Stat | Management Recon'!EM36</f>
        <v>-58.024985127900059</v>
      </c>
      <c r="AX40" s="232">
        <f>'Cons Stat | Management Recon'!EP36</f>
        <v>-58.771162207415472</v>
      </c>
      <c r="AY40" s="232">
        <f>'Cons Stat | Management Recon'!ES36</f>
        <v>-268.2223289571993</v>
      </c>
      <c r="AZ40" s="232">
        <f>'Cons Stat | Management Recon'!EV36</f>
        <v>-1878.1863040665403</v>
      </c>
      <c r="BA40" s="232">
        <f>'Cons Stat | Management Recon'!EY36</f>
        <v>-4035.8519998872339</v>
      </c>
      <c r="BB40" s="232">
        <f>'Cons Stat | Management Recon'!FB36</f>
        <v>-2188.0178698849008</v>
      </c>
      <c r="BC40" s="232">
        <f>'Cons Stat | Management Recon'!FE36</f>
        <v>-3765.9065568016995</v>
      </c>
      <c r="BD40" s="232">
        <f>'Cons Stat | Management Recon'!FH36</f>
        <v>-3157.82903219836</v>
      </c>
      <c r="BE40" s="232">
        <f>'Cons Stat | Management Recon'!FK36</f>
        <v>-3717.9203108631564</v>
      </c>
      <c r="BF40" s="232">
        <f>'Cons Stat | Management Recon'!FN36</f>
        <v>-3180.7440463777789</v>
      </c>
      <c r="BG40" s="232">
        <f>'Cons Stat | Management Recon'!FQ36</f>
        <v>-3515.3187843888827</v>
      </c>
      <c r="BH40" s="232">
        <f>'Cons Stat | Management Recon'!FT36</f>
        <v>-2559.2697503214181</v>
      </c>
      <c r="BI40" s="232">
        <f>'Cons Stat | Management Recon'!FW36</f>
        <v>-4712.5591009665786</v>
      </c>
      <c r="BJ40" s="232">
        <f>'Cons Stat | Management Recon'!FZ36</f>
        <v>-4530.437834894984</v>
      </c>
      <c r="BK40" s="232">
        <f>'Cons Stat | Management Recon'!GC36</f>
        <v>-23889.084330140162</v>
      </c>
      <c r="BL40" s="232">
        <f>'Cons Stat | Management Recon'!GF36</f>
        <v>-34077.31042095396</v>
      </c>
      <c r="BM40" s="232">
        <f>'Cons Stat | Management Recon'!GI36</f>
        <v>-45997.543173425751</v>
      </c>
      <c r="BN40" s="232">
        <f>'Cons Stat | Management Recon'!GL36</f>
        <v>-23259.691771903839</v>
      </c>
      <c r="BO40" s="232">
        <f>'Cons Stat | Management Recon'!GO36</f>
        <v>-2714.8603695886109</v>
      </c>
      <c r="BP40" s="232">
        <f>'Cons Stat | Management Recon'!GR36</f>
        <v>-21222.06138945269</v>
      </c>
      <c r="BQ40" s="232">
        <f>'Cons Stat | Management Recon'!GU36</f>
        <v>-22417.342785022298</v>
      </c>
      <c r="BR40" s="232">
        <f>'Cons Stat | Management Recon'!GX36</f>
        <v>-26698.927516518161</v>
      </c>
      <c r="BS40" s="232">
        <f>'Cons Stat | Management Recon'!HA36</f>
        <v>-25863.47259923393</v>
      </c>
      <c r="BT40" s="232">
        <f>'Cons Stat | Management Recon'!HD36</f>
        <v>-25176.936312158366</v>
      </c>
      <c r="BU40" s="232">
        <f>'Cons Stat | Management Recon'!HG36</f>
        <v>-26397.289655682092</v>
      </c>
      <c r="BV40" s="232">
        <f>'Cons Stat | Management Recon'!HJ36</f>
        <v>-27186.893160566771</v>
      </c>
      <c r="BW40" s="277"/>
      <c r="BX40" s="232">
        <f t="shared" si="37"/>
        <v>-304901.41348464665</v>
      </c>
      <c r="BY40" s="232">
        <f t="shared" si="38"/>
        <v>-304901.41348464665</v>
      </c>
      <c r="BZ40" s="232">
        <f t="shared" si="39"/>
        <v>-37510.263919608733</v>
      </c>
      <c r="CA40" s="232">
        <f t="shared" si="40"/>
        <v>-37510.263919608733</v>
      </c>
      <c r="CB40" s="232">
        <f t="shared" si="41"/>
        <v>-477.7408590504142</v>
      </c>
      <c r="CC40" s="232">
        <f t="shared" si="42"/>
        <v>-27186.893160566771</v>
      </c>
      <c r="CD40" s="232">
        <f t="shared" si="43"/>
        <v>-4530.437834894984</v>
      </c>
    </row>
    <row r="41" spans="2:82" ht="14.25" customHeight="1" collapsed="1" x14ac:dyDescent="0.25">
      <c r="B41" s="229" t="s">
        <v>283</v>
      </c>
      <c r="C41" s="230">
        <f t="shared" ref="C41:BN41" si="44">SUM(C42:C44)</f>
        <v>0</v>
      </c>
      <c r="D41" s="230">
        <f t="shared" si="44"/>
        <v>0</v>
      </c>
      <c r="E41" s="230">
        <f t="shared" si="44"/>
        <v>0</v>
      </c>
      <c r="F41" s="230">
        <f t="shared" si="44"/>
        <v>0</v>
      </c>
      <c r="G41" s="230">
        <f t="shared" si="44"/>
        <v>0</v>
      </c>
      <c r="H41" s="230">
        <f t="shared" si="44"/>
        <v>0</v>
      </c>
      <c r="I41" s="230">
        <f t="shared" si="44"/>
        <v>0</v>
      </c>
      <c r="J41" s="230">
        <f t="shared" si="44"/>
        <v>0</v>
      </c>
      <c r="K41" s="230">
        <f t="shared" si="44"/>
        <v>0</v>
      </c>
      <c r="L41" s="230">
        <f t="shared" si="44"/>
        <v>0</v>
      </c>
      <c r="M41" s="230">
        <f t="shared" si="44"/>
        <v>0</v>
      </c>
      <c r="N41" s="230">
        <f t="shared" si="44"/>
        <v>0</v>
      </c>
      <c r="O41" s="230">
        <f t="shared" si="44"/>
        <v>-9439.9889021221315</v>
      </c>
      <c r="P41" s="230">
        <f t="shared" si="44"/>
        <v>-10089.004829007936</v>
      </c>
      <c r="Q41" s="230">
        <f t="shared" si="44"/>
        <v>-11188.444117685671</v>
      </c>
      <c r="R41" s="230">
        <f t="shared" si="44"/>
        <v>-8829.5844630654283</v>
      </c>
      <c r="S41" s="230">
        <f t="shared" si="44"/>
        <v>-9154.9680948040113</v>
      </c>
      <c r="T41" s="230">
        <f t="shared" si="44"/>
        <v>-9455.5868358906937</v>
      </c>
      <c r="U41" s="230">
        <f t="shared" si="44"/>
        <v>-9601.7256637168139</v>
      </c>
      <c r="V41" s="230">
        <f t="shared" si="44"/>
        <v>-10465.396102133085</v>
      </c>
      <c r="W41" s="230">
        <f t="shared" si="44"/>
        <v>-9900.6705970780276</v>
      </c>
      <c r="X41" s="230">
        <f t="shared" si="44"/>
        <v>-8527.5975619064229</v>
      </c>
      <c r="Y41" s="230">
        <f t="shared" si="44"/>
        <v>-7431.2092988035747</v>
      </c>
      <c r="Z41" s="230">
        <f t="shared" si="44"/>
        <v>-5860.4529105189758</v>
      </c>
      <c r="AA41" s="230">
        <f t="shared" si="44"/>
        <v>-8316.1141191786501</v>
      </c>
      <c r="AB41" s="230">
        <f t="shared" si="44"/>
        <v>-10702.137880454711</v>
      </c>
      <c r="AC41" s="230">
        <f t="shared" si="44"/>
        <v>-9626.4435565120239</v>
      </c>
      <c r="AD41" s="230">
        <f t="shared" si="44"/>
        <v>-8599.0105617258305</v>
      </c>
      <c r="AE41" s="230">
        <f t="shared" si="44"/>
        <v>-9243.2119748913574</v>
      </c>
      <c r="AF41" s="230">
        <f t="shared" si="44"/>
        <v>-9070.2655763377425</v>
      </c>
      <c r="AG41" s="230">
        <f t="shared" si="44"/>
        <v>-9504.1425120772947</v>
      </c>
      <c r="AH41" s="230">
        <f t="shared" si="44"/>
        <v>-10139.4811367902</v>
      </c>
      <c r="AI41" s="230">
        <f t="shared" si="44"/>
        <v>-9550.8842390947484</v>
      </c>
      <c r="AJ41" s="230">
        <f t="shared" si="44"/>
        <v>-8425.8243504587062</v>
      </c>
      <c r="AK41" s="230">
        <f t="shared" si="44"/>
        <v>-7809.1272979647174</v>
      </c>
      <c r="AL41" s="230">
        <f t="shared" si="44"/>
        <v>-8214.6413049310504</v>
      </c>
      <c r="AM41" s="230">
        <f t="shared" si="44"/>
        <v>-9981.6505510528823</v>
      </c>
      <c r="AN41" s="230">
        <f t="shared" si="44"/>
        <v>-12806.527053757512</v>
      </c>
      <c r="AO41" s="230">
        <f t="shared" si="44"/>
        <v>-12640.415492512131</v>
      </c>
      <c r="AP41" s="230">
        <f t="shared" si="44"/>
        <v>-13692.493317031724</v>
      </c>
      <c r="AQ41" s="230">
        <f t="shared" si="44"/>
        <v>-13342.837664331541</v>
      </c>
      <c r="AR41" s="230">
        <f t="shared" si="44"/>
        <v>-10588.774801687365</v>
      </c>
      <c r="AS41" s="230">
        <f t="shared" si="44"/>
        <v>-13715.53989948074</v>
      </c>
      <c r="AT41" s="230">
        <f t="shared" si="44"/>
        <v>-13820.719305886845</v>
      </c>
      <c r="AU41" s="230">
        <f t="shared" si="44"/>
        <v>-12531.496488499728</v>
      </c>
      <c r="AV41" s="230">
        <f t="shared" si="44"/>
        <v>-12967.363799928031</v>
      </c>
      <c r="AW41" s="230">
        <f t="shared" si="44"/>
        <v>-11513.660322637086</v>
      </c>
      <c r="AX41" s="230">
        <f t="shared" si="44"/>
        <v>-11464.742401587551</v>
      </c>
      <c r="AY41" s="230">
        <f t="shared" si="44"/>
        <v>-13416.269412423952</v>
      </c>
      <c r="AZ41" s="230">
        <f t="shared" si="44"/>
        <v>-15880.794339370514</v>
      </c>
      <c r="BA41" s="230">
        <f t="shared" si="44"/>
        <v>-15135.7229445908</v>
      </c>
      <c r="BB41" s="230">
        <f t="shared" si="44"/>
        <v>-15922.882759904447</v>
      </c>
      <c r="BC41" s="230">
        <f t="shared" si="44"/>
        <v>-17569.477064704588</v>
      </c>
      <c r="BD41" s="230">
        <f t="shared" si="44"/>
        <v>-18632.954426271986</v>
      </c>
      <c r="BE41" s="230">
        <f t="shared" si="44"/>
        <v>-20719.214254391307</v>
      </c>
      <c r="BF41" s="230">
        <f t="shared" si="44"/>
        <v>-20705.673591954197</v>
      </c>
      <c r="BG41" s="230">
        <f t="shared" si="44"/>
        <v>-19533.1558138371</v>
      </c>
      <c r="BH41" s="230">
        <f t="shared" si="44"/>
        <v>-20824.987231344556</v>
      </c>
      <c r="BI41" s="230">
        <f t="shared" si="44"/>
        <v>-17840.504541749156</v>
      </c>
      <c r="BJ41" s="230">
        <f t="shared" si="44"/>
        <v>-19301.139574199831</v>
      </c>
      <c r="BK41" s="230">
        <f t="shared" si="44"/>
        <v>-22871.53469678068</v>
      </c>
      <c r="BL41" s="230">
        <f t="shared" si="44"/>
        <v>-25351.750045761895</v>
      </c>
      <c r="BM41" s="230">
        <f t="shared" si="44"/>
        <v>-24158.677770784427</v>
      </c>
      <c r="BN41" s="230">
        <f t="shared" si="44"/>
        <v>-23906.842937294336</v>
      </c>
      <c r="BO41" s="230">
        <f t="shared" ref="BO41:BV41" si="45">SUM(BO42:BO44)</f>
        <v>-25744.726481665424</v>
      </c>
      <c r="BP41" s="230">
        <f t="shared" si="45"/>
        <v>-25553.040476953523</v>
      </c>
      <c r="BQ41" s="230">
        <f t="shared" si="45"/>
        <v>-29633.204461782512</v>
      </c>
      <c r="BR41" s="230">
        <f t="shared" si="45"/>
        <v>-29791.339597671373</v>
      </c>
      <c r="BS41" s="230">
        <f t="shared" si="45"/>
        <v>-27640.314094213707</v>
      </c>
      <c r="BT41" s="230">
        <f t="shared" si="45"/>
        <v>-25347.349275463039</v>
      </c>
      <c r="BU41" s="230">
        <f t="shared" si="45"/>
        <v>-25329.249976756215</v>
      </c>
      <c r="BV41" s="230">
        <f t="shared" si="45"/>
        <v>-26338.685793722729</v>
      </c>
      <c r="BW41" s="278"/>
      <c r="BX41" s="230">
        <f t="shared" ref="BX41:CD41" si="46">SUM(BX42:BX44)</f>
        <v>-311666.71560884983</v>
      </c>
      <c r="BY41" s="230">
        <f t="shared" si="46"/>
        <v>-311666.71560884983</v>
      </c>
      <c r="BZ41" s="230">
        <f t="shared" si="46"/>
        <v>-215482.77595474245</v>
      </c>
      <c r="CA41" s="230">
        <f t="shared" si="46"/>
        <v>-215482.77595474245</v>
      </c>
      <c r="CB41" s="230">
        <f t="shared" si="46"/>
        <v>-149066.22109839314</v>
      </c>
      <c r="CC41" s="230">
        <f t="shared" si="46"/>
        <v>-26338.685793722729</v>
      </c>
      <c r="CD41" s="230">
        <f t="shared" si="46"/>
        <v>-19301.139574199831</v>
      </c>
    </row>
    <row r="42" spans="2:82" ht="14.25" hidden="1" customHeight="1" outlineLevel="1" x14ac:dyDescent="0.25">
      <c r="B42" s="231" t="s">
        <v>284</v>
      </c>
      <c r="C42" s="232">
        <f>'Cons Stat | Management Recon'!E38</f>
        <v>0</v>
      </c>
      <c r="D42" s="232">
        <f>'Cons Stat | Management Recon'!H38</f>
        <v>0</v>
      </c>
      <c r="E42" s="232">
        <f>'Cons Stat | Management Recon'!K38</f>
        <v>0</v>
      </c>
      <c r="F42" s="232">
        <f>'Cons Stat | Management Recon'!N38</f>
        <v>0</v>
      </c>
      <c r="G42" s="232">
        <f>'Cons Stat | Management Recon'!Q38</f>
        <v>0</v>
      </c>
      <c r="H42" s="232">
        <f>'Cons Stat | Management Recon'!T38</f>
        <v>0</v>
      </c>
      <c r="I42" s="232">
        <f>'Cons Stat | Management Recon'!W38</f>
        <v>0</v>
      </c>
      <c r="J42" s="232">
        <f>'Cons Stat | Management Recon'!Z38</f>
        <v>0</v>
      </c>
      <c r="K42" s="232">
        <f>'Cons Stat | Management Recon'!AC38</f>
        <v>0</v>
      </c>
      <c r="L42" s="232">
        <f>'Cons Stat | Management Recon'!AF38</f>
        <v>0</v>
      </c>
      <c r="M42" s="232">
        <f>'Cons Stat | Management Recon'!AI38</f>
        <v>0</v>
      </c>
      <c r="N42" s="232">
        <f>'Cons Stat | Management Recon'!AL38</f>
        <v>0</v>
      </c>
      <c r="O42" s="232">
        <f>'Cons Stat | Management Recon'!AO38</f>
        <v>-1895.9289735816371</v>
      </c>
      <c r="P42" s="232">
        <f>'Cons Stat | Management Recon'!AR38</f>
        <v>-2099.0130185535568</v>
      </c>
      <c r="Q42" s="232">
        <f>'Cons Stat | Management Recon'!AU38</f>
        <v>-1951.6653756777691</v>
      </c>
      <c r="R42" s="232">
        <f>'Cons Stat | Management Recon'!AX38</f>
        <v>-1823.8059600780282</v>
      </c>
      <c r="S42" s="232">
        <f>'Cons Stat | Management Recon'!BA38</f>
        <v>-1783.051863935134</v>
      </c>
      <c r="T42" s="232">
        <f>'Cons Stat | Management Recon'!BD38</f>
        <v>-1729.3481927851003</v>
      </c>
      <c r="U42" s="232">
        <f>'Cons Stat | Management Recon'!BG38</f>
        <v>-1871.0863996273874</v>
      </c>
      <c r="V42" s="232">
        <f>'Cons Stat | Management Recon'!BJ38</f>
        <v>-1896.8623469833442</v>
      </c>
      <c r="W42" s="232">
        <f>'Cons Stat | Management Recon'!BM38</f>
        <v>-1887.1717480152208</v>
      </c>
      <c r="X42" s="232">
        <f>'Cons Stat | Management Recon'!BP38</f>
        <v>-1752.1224280620647</v>
      </c>
      <c r="Y42" s="232">
        <f>'Cons Stat | Management Recon'!BS38</f>
        <v>-1520.9838331061637</v>
      </c>
      <c r="Z42" s="232">
        <f>'Cons Stat | Management Recon'!BV38</f>
        <v>-1179.5434192174998</v>
      </c>
      <c r="AA42" s="232">
        <f>'Cons Stat | Management Recon'!BY38</f>
        <v>-1188.5976980886444</v>
      </c>
      <c r="AB42" s="232">
        <f>'Cons Stat | Management Recon'!CB38</f>
        <v>-655.9662632929959</v>
      </c>
      <c r="AC42" s="232">
        <f>'Cons Stat | Management Recon'!CE38</f>
        <v>-1911.4949933861981</v>
      </c>
      <c r="AD42" s="232">
        <f>'Cons Stat | Management Recon'!CH38</f>
        <v>-1254.1331008981895</v>
      </c>
      <c r="AE42" s="232">
        <f>'Cons Stat | Management Recon'!CK38</f>
        <v>-1185.7118944149363</v>
      </c>
      <c r="AF42" s="232">
        <f>'Cons Stat | Management Recon'!CN38</f>
        <v>-1084.2691204954756</v>
      </c>
      <c r="AG42" s="232">
        <f>'Cons Stat | Management Recon'!CQ38</f>
        <v>-1059.1827697262479</v>
      </c>
      <c r="AH42" s="232">
        <f>'Cons Stat | Management Recon'!CT38</f>
        <v>-1535.0510311739945</v>
      </c>
      <c r="AI42" s="232">
        <f>'Cons Stat | Management Recon'!CW38</f>
        <v>-1260.1829762087157</v>
      </c>
      <c r="AJ42" s="232">
        <f>'Cons Stat | Management Recon'!CZ38</f>
        <v>-1240.6656215826022</v>
      </c>
      <c r="AK42" s="232">
        <f>'Cons Stat | Management Recon'!DC38</f>
        <v>-1239.0636516723964</v>
      </c>
      <c r="AL42" s="232">
        <f>'Cons Stat | Management Recon'!DF38</f>
        <v>-1235.7460964747545</v>
      </c>
      <c r="AM42" s="232">
        <f>'Cons Stat | Management Recon'!DI38</f>
        <v>-1525.4138883419457</v>
      </c>
      <c r="AN42" s="232">
        <f>'Cons Stat | Management Recon'!DL38</f>
        <v>-2105.8795454183883</v>
      </c>
      <c r="AO42" s="232">
        <f>'Cons Stat | Management Recon'!DO38</f>
        <v>-2093.9865007382414</v>
      </c>
      <c r="AP42" s="232">
        <f>'Cons Stat | Management Recon'!DR38</f>
        <v>-2057.2331475226392</v>
      </c>
      <c r="AQ42" s="232">
        <f>'Cons Stat | Management Recon'!DU38</f>
        <v>-2018.7670940388193</v>
      </c>
      <c r="AR42" s="232">
        <f>'Cons Stat | Management Recon'!DX38</f>
        <v>-1705.8520806395491</v>
      </c>
      <c r="AS42" s="232">
        <f>'Cons Stat | Management Recon'!EA38</f>
        <v>-1504.0150892515596</v>
      </c>
      <c r="AT42" s="232">
        <f>'Cons Stat | Management Recon'!ED38</f>
        <v>-2258.3520979941904</v>
      </c>
      <c r="AU42" s="232">
        <f>'Cons Stat | Management Recon'!EG38</f>
        <v>-664.21547876330305</v>
      </c>
      <c r="AV42" s="232">
        <f>'Cons Stat | Management Recon'!EJ38</f>
        <v>-2900.25800647715</v>
      </c>
      <c r="AW42" s="232">
        <f>'Cons Stat | Management Recon'!EM38</f>
        <v>-1314.3660986107709</v>
      </c>
      <c r="AX42" s="232">
        <f>'Cons Stat | Management Recon'!EP38</f>
        <v>-1797.1328955618796</v>
      </c>
      <c r="AY42" s="232">
        <f>'Cons Stat | Management Recon'!ES38</f>
        <v>-1791.7810732201945</v>
      </c>
      <c r="AZ42" s="232">
        <f>'Cons Stat | Management Recon'!EV38</f>
        <v>-2716.8140381525386</v>
      </c>
      <c r="BA42" s="232">
        <f>'Cons Stat | Management Recon'!EY38</f>
        <v>-2611.1006349395288</v>
      </c>
      <c r="BB42" s="232">
        <f>'Cons Stat | Management Recon'!FB38</f>
        <v>-2586.0937548475167</v>
      </c>
      <c r="BC42" s="232">
        <f>'Cons Stat | Management Recon'!FE38</f>
        <v>-2588.9772681390564</v>
      </c>
      <c r="BD42" s="232">
        <f>'Cons Stat | Management Recon'!FH38</f>
        <v>-2953.2201444885222</v>
      </c>
      <c r="BE42" s="232">
        <f>'Cons Stat | Management Recon'!FK38</f>
        <v>-2985.7483494530661</v>
      </c>
      <c r="BF42" s="232">
        <f>'Cons Stat | Management Recon'!FN38</f>
        <v>-2483.2595523090586</v>
      </c>
      <c r="BG42" s="232">
        <f>'Cons Stat | Management Recon'!FQ38</f>
        <v>-3180.0183112979535</v>
      </c>
      <c r="BH42" s="232">
        <f>'Cons Stat | Management Recon'!FT38</f>
        <v>-3170.7119332624943</v>
      </c>
      <c r="BI42" s="232">
        <f>'Cons Stat | Management Recon'!FW38</f>
        <v>-3144.8462792593459</v>
      </c>
      <c r="BJ42" s="232">
        <f>'Cons Stat | Management Recon'!FZ38</f>
        <v>-2792.8267285595571</v>
      </c>
      <c r="BK42" s="232">
        <f>'Cons Stat | Management Recon'!GC38</f>
        <v>-2098.1148637587567</v>
      </c>
      <c r="BL42" s="232">
        <f>'Cons Stat | Management Recon'!GF38</f>
        <v>-3308.5982438526526</v>
      </c>
      <c r="BM42" s="232">
        <f>'Cons Stat | Management Recon'!GI38</f>
        <v>-3222.521225414851</v>
      </c>
      <c r="BN42" s="232">
        <f>'Cons Stat | Management Recon'!GL38</f>
        <v>-3137.9261546716893</v>
      </c>
      <c r="BO42" s="232">
        <f>'Cons Stat | Management Recon'!GO38</f>
        <v>-3085.8238142537866</v>
      </c>
      <c r="BP42" s="232">
        <f>'Cons Stat | Management Recon'!GR38</f>
        <v>-3034.257634257634</v>
      </c>
      <c r="BQ42" s="232">
        <f>'Cons Stat | Management Recon'!GU38</f>
        <v>-3185.6992487204302</v>
      </c>
      <c r="BR42" s="232">
        <f>'Cons Stat | Management Recon'!GX38</f>
        <v>-3135.9284421735465</v>
      </c>
      <c r="BS42" s="232">
        <f>'Cons Stat | Management Recon'!HA38</f>
        <v>-2921.8090254783092</v>
      </c>
      <c r="BT42" s="232">
        <f>'Cons Stat | Management Recon'!HD38</f>
        <v>-2678.6973910918018</v>
      </c>
      <c r="BU42" s="232">
        <f>'Cons Stat | Management Recon'!HG38</f>
        <v>-2664.8654125354319</v>
      </c>
      <c r="BV42" s="232">
        <f>'Cons Stat | Management Recon'!HJ38</f>
        <v>-2941.0842683173105</v>
      </c>
      <c r="BW42" s="277"/>
      <c r="BX42" s="232">
        <f t="shared" ref="BX42:BX44" si="47">SUM(BK42:BV42)</f>
        <v>-35415.325724526207</v>
      </c>
      <c r="BY42" s="232">
        <f t="shared" ref="BY42:BY44" si="48">SUM(BK42:BW42)</f>
        <v>-35415.325724526207</v>
      </c>
      <c r="BZ42" s="232">
        <f t="shared" ref="BZ42:BZ44" si="49">SUM(AY42:BJ42)</f>
        <v>-33005.398067928829</v>
      </c>
      <c r="CA42" s="232">
        <f t="shared" ref="CA42:CA44" si="50">SUM(AY42:BJ42)</f>
        <v>-33005.398067928829</v>
      </c>
      <c r="CB42" s="232">
        <f t="shared" ref="CB42:CB44" si="51">SUM(AM42:AX42)</f>
        <v>-21945.47192335844</v>
      </c>
      <c r="CC42" s="232">
        <f t="shared" ref="CC42:CC44" si="52">BV42</f>
        <v>-2941.0842683173105</v>
      </c>
      <c r="CD42" s="232">
        <f t="shared" ref="CD42:CD44" si="53">BJ42</f>
        <v>-2792.8267285595571</v>
      </c>
    </row>
    <row r="43" spans="2:82" ht="14.25" hidden="1" customHeight="1" outlineLevel="1" x14ac:dyDescent="0.25">
      <c r="B43" s="231" t="s">
        <v>285</v>
      </c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>
        <f>'Cons Stat | Management Recon'!AO39</f>
        <v>-6921.7410134257261</v>
      </c>
      <c r="P43" s="232">
        <f>'Cons Stat | Management Recon'!AR39</f>
        <v>-7505.121289994634</v>
      </c>
      <c r="Q43" s="232">
        <f>'Cons Stat | Management Recon'!AU39</f>
        <v>-8815.0428652076298</v>
      </c>
      <c r="R43" s="232">
        <f>'Cons Stat | Management Recon'!AX39</f>
        <v>-6649.2080629132979</v>
      </c>
      <c r="S43" s="232">
        <f>'Cons Stat | Management Recon'!BA39</f>
        <v>-7136.7821330902461</v>
      </c>
      <c r="T43" s="232">
        <f>'Cons Stat | Management Recon'!BD39</f>
        <v>-7380.8878444876154</v>
      </c>
      <c r="U43" s="232">
        <f>'Cons Stat | Management Recon'!BG39</f>
        <v>-7343.8821611551002</v>
      </c>
      <c r="V43" s="232">
        <f>'Cons Stat | Management Recon'!BJ39</f>
        <v>-8022.7320482098376</v>
      </c>
      <c r="W43" s="232">
        <f>'Cons Stat | Management Recon'!BM39</f>
        <v>-7580.3307182787612</v>
      </c>
      <c r="X43" s="232">
        <f>'Cons Stat | Management Recon'!BP39</f>
        <v>-6412.5437515674239</v>
      </c>
      <c r="Y43" s="232">
        <f>'Cons Stat | Management Recon'!BS39</f>
        <v>-5591.0911706799943</v>
      </c>
      <c r="Z43" s="232">
        <f>'Cons Stat | Management Recon'!BV39</f>
        <v>-4464.448359392205</v>
      </c>
      <c r="AA43" s="232">
        <f>'Cons Stat | Management Recon'!BY39</f>
        <v>-6461.1515474288417</v>
      </c>
      <c r="AB43" s="232">
        <f>'Cons Stat | Management Recon'!CB39</f>
        <v>-9223.6538320498712</v>
      </c>
      <c r="AC43" s="232">
        <f>'Cons Stat | Management Recon'!CE39</f>
        <v>-7171.5065075698894</v>
      </c>
      <c r="AD43" s="232">
        <f>'Cons Stat | Management Recon'!CH39</f>
        <v>-6814.2198554997922</v>
      </c>
      <c r="AE43" s="232">
        <f>'Cons Stat | Management Recon'!CK39</f>
        <v>-7624.8884596813132</v>
      </c>
      <c r="AF43" s="232">
        <f>'Cons Stat | Management Recon'!CN39</f>
        <v>-7402.3849473380542</v>
      </c>
      <c r="AG43" s="232">
        <f>'Cons Stat | Management Recon'!CQ39</f>
        <v>-7942.2912353347128</v>
      </c>
      <c r="AH43" s="232">
        <f>'Cons Stat | Management Recon'!CT39</f>
        <v>-7967.0340837155572</v>
      </c>
      <c r="AI43" s="232">
        <f>'Cons Stat | Management Recon'!CW39</f>
        <v>-7569.0439711965673</v>
      </c>
      <c r="AJ43" s="232">
        <f>'Cons Stat | Management Recon'!CZ39</f>
        <v>-6626.7008204448612</v>
      </c>
      <c r="AK43" s="232">
        <f>'Cons Stat | Management Recon'!DC39</f>
        <v>-5977.9664390894759</v>
      </c>
      <c r="AL43" s="232">
        <f>'Cons Stat | Management Recon'!DF39</f>
        <v>-6346.6078231475021</v>
      </c>
      <c r="AM43" s="232">
        <f>'Cons Stat | Management Recon'!DI39</f>
        <v>-7612.2514142182818</v>
      </c>
      <c r="AN43" s="232">
        <f>'Cons Stat | Management Recon'!DL39</f>
        <v>-9933.2180793237494</v>
      </c>
      <c r="AO43" s="232">
        <f>'Cons Stat | Management Recon'!DO39</f>
        <v>-9860.9581311959519</v>
      </c>
      <c r="AP43" s="232">
        <f>'Cons Stat | Management Recon'!DR39</f>
        <v>-11215.024245187225</v>
      </c>
      <c r="AQ43" s="232">
        <f>'Cons Stat | Management Recon'!DU39</f>
        <v>-10853.869226154769</v>
      </c>
      <c r="AR43" s="232">
        <f>'Cons Stat | Management Recon'!DX39</f>
        <v>-8328.3015950066383</v>
      </c>
      <c r="AS43" s="232">
        <f>'Cons Stat | Management Recon'!EA39</f>
        <v>-11387.593029553573</v>
      </c>
      <c r="AT43" s="232">
        <f>'Cons Stat | Management Recon'!ED39</f>
        <v>-10943.59584073718</v>
      </c>
      <c r="AU43" s="232">
        <f>'Cons Stat | Management Recon'!EG39</f>
        <v>-10578.058879011354</v>
      </c>
      <c r="AV43" s="232">
        <f>'Cons Stat | Management Recon'!EJ39</f>
        <v>-9528.5728679381064</v>
      </c>
      <c r="AW43" s="232">
        <f>'Cons Stat | Management Recon'!EM39</f>
        <v>-9623.6014977079467</v>
      </c>
      <c r="AX43" s="232">
        <f>'Cons Stat | Management Recon'!EP39</f>
        <v>-9142.0529322189213</v>
      </c>
      <c r="AY43" s="232">
        <f>'Cons Stat | Management Recon'!ES39</f>
        <v>-11050.523001387555</v>
      </c>
      <c r="AZ43" s="232">
        <f>'Cons Stat | Management Recon'!EV39</f>
        <v>-12392.870435856737</v>
      </c>
      <c r="BA43" s="232">
        <f>'Cons Stat | Management Recon'!EY39</f>
        <v>-12028.626156250883</v>
      </c>
      <c r="BB43" s="232">
        <f>'Cons Stat | Management Recon'!FB39</f>
        <v>-12965.275338938356</v>
      </c>
      <c r="BC43" s="232">
        <f>'Cons Stat | Management Recon'!FE39</f>
        <v>-14527.401536163197</v>
      </c>
      <c r="BD43" s="232">
        <f>'Cons Stat | Management Recon'!FH39</f>
        <v>-15207.729704051479</v>
      </c>
      <c r="BE43" s="232">
        <f>'Cons Stat | Management Recon'!FK39</f>
        <v>-16987.855994347945</v>
      </c>
      <c r="BF43" s="232">
        <f>'Cons Stat | Management Recon'!FN39</f>
        <v>-17402.686503136938</v>
      </c>
      <c r="BG43" s="232">
        <f>'Cons Stat | Management Recon'!FQ39</f>
        <v>-15602.100794569022</v>
      </c>
      <c r="BH43" s="232">
        <f>'Cons Stat | Management Recon'!FT39</f>
        <v>-17043.882786678332</v>
      </c>
      <c r="BI43" s="232">
        <f>'Cons Stat | Management Recon'!FW39</f>
        <v>-14186.757889833469</v>
      </c>
      <c r="BJ43" s="232">
        <f>'Cons Stat | Management Recon'!FZ39</f>
        <v>-15758.498810854178</v>
      </c>
      <c r="BK43" s="232">
        <f>'Cons Stat | Management Recon'!GC39</f>
        <v>-18152.277461346101</v>
      </c>
      <c r="BL43" s="232">
        <f>'Cons Stat | Management Recon'!GF39</f>
        <v>-20958.924678696036</v>
      </c>
      <c r="BM43" s="232">
        <f>'Cons Stat | Management Recon'!GI39</f>
        <v>-20143.790401223145</v>
      </c>
      <c r="BN43" s="232">
        <f>'Cons Stat | Management Recon'!GL39</f>
        <v>-20011.39323413288</v>
      </c>
      <c r="BO43" s="232">
        <f>'Cons Stat | Management Recon'!GO39</f>
        <v>-21528.178286151808</v>
      </c>
      <c r="BP43" s="232">
        <f>'Cons Stat | Management Recon'!GR39</f>
        <v>-21763.548867896694</v>
      </c>
      <c r="BQ43" s="232">
        <f>'Cons Stat | Management Recon'!GU39</f>
        <v>-25534.112881501358</v>
      </c>
      <c r="BR43" s="232">
        <f>'Cons Stat | Management Recon'!GX39</f>
        <v>-25595.460360097131</v>
      </c>
      <c r="BS43" s="232">
        <f>'Cons Stat | Management Recon'!HA39</f>
        <v>-23892.729354515526</v>
      </c>
      <c r="BT43" s="232">
        <f>'Cons Stat | Management Recon'!HD39</f>
        <v>-21896.572498029003</v>
      </c>
      <c r="BU43" s="232">
        <f>'Cons Stat | Management Recon'!HG39</f>
        <v>-22074.786097595279</v>
      </c>
      <c r="BV43" s="232">
        <f>'Cons Stat | Management Recon'!HJ39</f>
        <v>-22786.253269900011</v>
      </c>
      <c r="BW43" s="277"/>
      <c r="BX43" s="232">
        <f t="shared" si="47"/>
        <v>-264338.02739108494</v>
      </c>
      <c r="BY43" s="232">
        <f t="shared" si="48"/>
        <v>-264338.02739108494</v>
      </c>
      <c r="BZ43" s="232">
        <f t="shared" si="49"/>
        <v>-175154.20895206812</v>
      </c>
      <c r="CA43" s="232">
        <f t="shared" si="50"/>
        <v>-175154.20895206812</v>
      </c>
      <c r="CB43" s="232">
        <f t="shared" si="51"/>
        <v>-119007.09773825369</v>
      </c>
      <c r="CC43" s="232">
        <f t="shared" si="52"/>
        <v>-22786.253269900011</v>
      </c>
      <c r="CD43" s="232">
        <f t="shared" si="53"/>
        <v>-15758.498810854178</v>
      </c>
    </row>
    <row r="44" spans="2:82" ht="14.25" hidden="1" customHeight="1" outlineLevel="1" x14ac:dyDescent="0.25">
      <c r="B44" s="231" t="s">
        <v>286</v>
      </c>
      <c r="C44" s="232">
        <f>'Cons Stat | Management Recon'!E39</f>
        <v>0</v>
      </c>
      <c r="D44" s="232">
        <f>'Cons Stat | Management Recon'!H39</f>
        <v>0</v>
      </c>
      <c r="E44" s="232">
        <f>'Cons Stat | Management Recon'!K39</f>
        <v>0</v>
      </c>
      <c r="F44" s="232">
        <f>'Cons Stat | Management Recon'!N39</f>
        <v>0</v>
      </c>
      <c r="G44" s="232">
        <f>'Cons Stat | Management Recon'!Q39</f>
        <v>0</v>
      </c>
      <c r="H44" s="232">
        <f>'Cons Stat | Management Recon'!T39</f>
        <v>0</v>
      </c>
      <c r="I44" s="232">
        <f>'Cons Stat | Management Recon'!W39</f>
        <v>0</v>
      </c>
      <c r="J44" s="232">
        <f>'Cons Stat | Management Recon'!Z39</f>
        <v>0</v>
      </c>
      <c r="K44" s="232">
        <f>'Cons Stat | Management Recon'!AC39</f>
        <v>0</v>
      </c>
      <c r="L44" s="232">
        <f>'Cons Stat | Management Recon'!AF39</f>
        <v>0</v>
      </c>
      <c r="M44" s="232">
        <f>'Cons Stat | Management Recon'!AI39</f>
        <v>0</v>
      </c>
      <c r="N44" s="232">
        <f>'Cons Stat | Management Recon'!AL39</f>
        <v>0</v>
      </c>
      <c r="O44" s="232">
        <f>'Cons Stat | Management Recon'!AO40</f>
        <v>-622.31891511476829</v>
      </c>
      <c r="P44" s="232">
        <f>'Cons Stat | Management Recon'!AR40</f>
        <v>-484.87052045974406</v>
      </c>
      <c r="Q44" s="232">
        <f>'Cons Stat | Management Recon'!AU40</f>
        <v>-421.73587680027305</v>
      </c>
      <c r="R44" s="232">
        <f>'Cons Stat | Management Recon'!AX40</f>
        <v>-356.57044007410218</v>
      </c>
      <c r="S44" s="232">
        <f>'Cons Stat | Management Recon'!BA40</f>
        <v>-235.13409777863069</v>
      </c>
      <c r="T44" s="232">
        <f>'Cons Stat | Management Recon'!BD40</f>
        <v>-345.35079861797794</v>
      </c>
      <c r="U44" s="232">
        <f>'Cons Stat | Management Recon'!BG40</f>
        <v>-386.75710293432701</v>
      </c>
      <c r="V44" s="232">
        <f>'Cons Stat | Management Recon'!BJ40</f>
        <v>-545.80170693990306</v>
      </c>
      <c r="W44" s="232">
        <f>'Cons Stat | Management Recon'!BM40</f>
        <v>-433.16813078404658</v>
      </c>
      <c r="X44" s="232">
        <f>'Cons Stat | Management Recon'!BP40</f>
        <v>-362.93138227693521</v>
      </c>
      <c r="Y44" s="232">
        <f>'Cons Stat | Management Recon'!BS40</f>
        <v>-319.13429501741632</v>
      </c>
      <c r="Z44" s="232">
        <f>'Cons Stat | Management Recon'!BV40</f>
        <v>-216.4611319092711</v>
      </c>
      <c r="AA44" s="232">
        <f>'Cons Stat | Management Recon'!BY40</f>
        <v>-666.36487366116353</v>
      </c>
      <c r="AB44" s="232">
        <f>'Cons Stat | Management Recon'!CB40</f>
        <v>-822.51778511184455</v>
      </c>
      <c r="AC44" s="232">
        <f>'Cons Stat | Management Recon'!CE40</f>
        <v>-543.44205555593624</v>
      </c>
      <c r="AD44" s="232">
        <f>'Cons Stat | Management Recon'!CH40</f>
        <v>-530.65760532784941</v>
      </c>
      <c r="AE44" s="232">
        <f>'Cons Stat | Management Recon'!CK40</f>
        <v>-432.611620795107</v>
      </c>
      <c r="AF44" s="232">
        <f>'Cons Stat | Management Recon'!CN40</f>
        <v>-583.61150850421234</v>
      </c>
      <c r="AG44" s="232">
        <f>'Cons Stat | Management Recon'!CQ40</f>
        <v>-502.66850701633302</v>
      </c>
      <c r="AH44" s="232">
        <f>'Cons Stat | Management Recon'!CT40</f>
        <v>-637.3960219006475</v>
      </c>
      <c r="AI44" s="232">
        <f>'Cons Stat | Management Recon'!CW40</f>
        <v>-721.65729168946564</v>
      </c>
      <c r="AJ44" s="232">
        <f>'Cons Stat | Management Recon'!CZ40</f>
        <v>-558.45790843124257</v>
      </c>
      <c r="AK44" s="232">
        <f>'Cons Stat | Management Recon'!DC40</f>
        <v>-592.09720720284497</v>
      </c>
      <c r="AL44" s="232">
        <f>'Cons Stat | Management Recon'!DF40</f>
        <v>-632.28738530879434</v>
      </c>
      <c r="AM44" s="232">
        <f>'Cons Stat | Management Recon'!DI40</f>
        <v>-843.98524849265357</v>
      </c>
      <c r="AN44" s="232">
        <f>'Cons Stat | Management Recon'!DL40</f>
        <v>-767.42942901537356</v>
      </c>
      <c r="AO44" s="232">
        <f>'Cons Stat | Management Recon'!DO40</f>
        <v>-685.47086057793717</v>
      </c>
      <c r="AP44" s="232">
        <f>'Cons Stat | Management Recon'!DR40</f>
        <v>-420.23592432186001</v>
      </c>
      <c r="AQ44" s="232">
        <f>'Cons Stat | Management Recon'!DU40</f>
        <v>-470.20134413795199</v>
      </c>
      <c r="AR44" s="232">
        <f>'Cons Stat | Management Recon'!DX40</f>
        <v>-554.62112604117897</v>
      </c>
      <c r="AS44" s="232">
        <f>'Cons Stat | Management Recon'!EA40</f>
        <v>-823.93178067560757</v>
      </c>
      <c r="AT44" s="232">
        <f>'Cons Stat | Management Recon'!ED40</f>
        <v>-618.77136715547522</v>
      </c>
      <c r="AU44" s="232">
        <f>'Cons Stat | Management Recon'!EG40</f>
        <v>-1289.2221307250704</v>
      </c>
      <c r="AV44" s="232">
        <f>'Cons Stat | Management Recon'!EJ40</f>
        <v>-538.53292551277434</v>
      </c>
      <c r="AW44" s="232">
        <f>'Cons Stat | Management Recon'!EM40</f>
        <v>-575.69272631836793</v>
      </c>
      <c r="AX44" s="232">
        <f>'Cons Stat | Management Recon'!EP40</f>
        <v>-525.55657380675132</v>
      </c>
      <c r="AY44" s="232">
        <f>'Cons Stat | Management Recon'!ES40</f>
        <v>-573.96533781620246</v>
      </c>
      <c r="AZ44" s="232">
        <f>'Cons Stat | Management Recon'!EV40</f>
        <v>-771.10986536123664</v>
      </c>
      <c r="BA44" s="232">
        <f>'Cons Stat | Management Recon'!EY40</f>
        <v>-495.99615340038787</v>
      </c>
      <c r="BB44" s="232">
        <f>'Cons Stat | Management Recon'!FB40</f>
        <v>-371.51366611857418</v>
      </c>
      <c r="BC44" s="232">
        <f>'Cons Stat | Management Recon'!FE40</f>
        <v>-453.09826040233435</v>
      </c>
      <c r="BD44" s="232">
        <f>'Cons Stat | Management Recon'!FH40</f>
        <v>-472.00457773198673</v>
      </c>
      <c r="BE44" s="232">
        <f>'Cons Stat | Management Recon'!FK40</f>
        <v>-745.60991059029891</v>
      </c>
      <c r="BF44" s="232">
        <f>'Cons Stat | Management Recon'!FN40</f>
        <v>-819.72753650820152</v>
      </c>
      <c r="BG44" s="232">
        <f>'Cons Stat | Management Recon'!FQ40</f>
        <v>-751.03670797012478</v>
      </c>
      <c r="BH44" s="232">
        <f>'Cons Stat | Management Recon'!FT40</f>
        <v>-610.39251140373028</v>
      </c>
      <c r="BI44" s="232">
        <f>'Cons Stat | Management Recon'!FW40</f>
        <v>-508.90037265634095</v>
      </c>
      <c r="BJ44" s="232">
        <f>'Cons Stat | Management Recon'!FZ40</f>
        <v>-749.81403478609684</v>
      </c>
      <c r="BK44" s="232">
        <f>'Cons Stat | Management Recon'!GC40</f>
        <v>-2621.1423716758209</v>
      </c>
      <c r="BL44" s="232">
        <f>'Cons Stat | Management Recon'!GF40</f>
        <v>-1084.2271232132064</v>
      </c>
      <c r="BM44" s="232">
        <f>'Cons Stat | Management Recon'!GI40</f>
        <v>-792.36614414643168</v>
      </c>
      <c r="BN44" s="232">
        <f>'Cons Stat | Management Recon'!GL40</f>
        <v>-757.52354848976665</v>
      </c>
      <c r="BO44" s="232">
        <f>'Cons Stat | Management Recon'!GO40</f>
        <v>-1130.7243812598294</v>
      </c>
      <c r="BP44" s="232">
        <f>'Cons Stat | Management Recon'!GR40</f>
        <v>-755.2339747991922</v>
      </c>
      <c r="BQ44" s="232">
        <f>'Cons Stat | Management Recon'!GU40</f>
        <v>-913.39233156072601</v>
      </c>
      <c r="BR44" s="232">
        <f>'Cons Stat | Management Recon'!GX40</f>
        <v>-1059.9507954006961</v>
      </c>
      <c r="BS44" s="232">
        <f>'Cons Stat | Management Recon'!HA40</f>
        <v>-825.77571421987091</v>
      </c>
      <c r="BT44" s="232">
        <f>'Cons Stat | Management Recon'!HD40</f>
        <v>-772.07938634223251</v>
      </c>
      <c r="BU44" s="232">
        <f>'Cons Stat | Management Recon'!HG40</f>
        <v>-589.59846662550331</v>
      </c>
      <c r="BV44" s="232">
        <f>'Cons Stat | Management Recon'!HJ40</f>
        <v>-611.34825550540779</v>
      </c>
      <c r="BW44" s="277"/>
      <c r="BX44" s="232">
        <f t="shared" si="47"/>
        <v>-11913.362493238685</v>
      </c>
      <c r="BY44" s="232">
        <f t="shared" si="48"/>
        <v>-11913.362493238685</v>
      </c>
      <c r="BZ44" s="232">
        <f t="shared" si="49"/>
        <v>-7323.1689347455158</v>
      </c>
      <c r="CA44" s="232">
        <f t="shared" si="50"/>
        <v>-7323.1689347455158</v>
      </c>
      <c r="CB44" s="232">
        <f t="shared" si="51"/>
        <v>-8113.6514367810032</v>
      </c>
      <c r="CC44" s="232">
        <f t="shared" si="52"/>
        <v>-611.34825550540779</v>
      </c>
      <c r="CD44" s="232">
        <f t="shared" si="53"/>
        <v>-749.81403478609684</v>
      </c>
    </row>
    <row r="45" spans="2:82" ht="14.25" customHeight="1" collapsed="1" x14ac:dyDescent="0.25">
      <c r="B45" s="229" t="s">
        <v>287</v>
      </c>
      <c r="C45" s="230" t="e">
        <f t="shared" ref="C45:BN45" si="54">SUM(C46:C47)</f>
        <v>#REF!</v>
      </c>
      <c r="D45" s="230" t="e">
        <f t="shared" si="54"/>
        <v>#REF!</v>
      </c>
      <c r="E45" s="230" t="e">
        <f t="shared" si="54"/>
        <v>#REF!</v>
      </c>
      <c r="F45" s="230" t="e">
        <f t="shared" si="54"/>
        <v>#REF!</v>
      </c>
      <c r="G45" s="230" t="e">
        <f t="shared" si="54"/>
        <v>#REF!</v>
      </c>
      <c r="H45" s="230" t="e">
        <f t="shared" si="54"/>
        <v>#REF!</v>
      </c>
      <c r="I45" s="230" t="e">
        <f t="shared" si="54"/>
        <v>#REF!</v>
      </c>
      <c r="J45" s="230" t="e">
        <f t="shared" si="54"/>
        <v>#REF!</v>
      </c>
      <c r="K45" s="230" t="e">
        <f t="shared" si="54"/>
        <v>#REF!</v>
      </c>
      <c r="L45" s="230" t="e">
        <f t="shared" si="54"/>
        <v>#REF!</v>
      </c>
      <c r="M45" s="230" t="e">
        <f t="shared" si="54"/>
        <v>#REF!</v>
      </c>
      <c r="N45" s="230" t="e">
        <f t="shared" si="54"/>
        <v>#REF!</v>
      </c>
      <c r="O45" s="230">
        <f t="shared" si="54"/>
        <v>-6369.2426375054138</v>
      </c>
      <c r="P45" s="230">
        <f t="shared" si="54"/>
        <v>-6800.2569822936384</v>
      </c>
      <c r="Q45" s="230">
        <f t="shared" si="54"/>
        <v>-4797.7156060864654</v>
      </c>
      <c r="R45" s="230">
        <f t="shared" si="54"/>
        <v>-7083.4693101375296</v>
      </c>
      <c r="S45" s="230">
        <f t="shared" si="54"/>
        <v>-6680.7213452957849</v>
      </c>
      <c r="T45" s="230">
        <f t="shared" si="54"/>
        <v>-6675.7971638301096</v>
      </c>
      <c r="U45" s="230">
        <f t="shared" si="54"/>
        <v>-7344.0044247787628</v>
      </c>
      <c r="V45" s="230">
        <f t="shared" si="54"/>
        <v>-7130.9314981171719</v>
      </c>
      <c r="W45" s="230">
        <f t="shared" si="54"/>
        <v>-7315.2839761356699</v>
      </c>
      <c r="X45" s="230">
        <f t="shared" si="54"/>
        <v>-6325.7319187447529</v>
      </c>
      <c r="Y45" s="230">
        <f t="shared" si="54"/>
        <v>-5751.7113433287886</v>
      </c>
      <c r="Z45" s="230">
        <f t="shared" si="54"/>
        <v>-4192.1412317404393</v>
      </c>
      <c r="AA45" s="230">
        <f t="shared" si="54"/>
        <v>-3813.7744836972602</v>
      </c>
      <c r="AB45" s="230">
        <f t="shared" si="54"/>
        <v>-4179.2702603593698</v>
      </c>
      <c r="AC45" s="230">
        <f t="shared" si="54"/>
        <v>-3785.0055172130187</v>
      </c>
      <c r="AD45" s="230">
        <f t="shared" si="54"/>
        <v>-3736.6126209559347</v>
      </c>
      <c r="AE45" s="230">
        <f t="shared" si="54"/>
        <v>-4212.3772734588765</v>
      </c>
      <c r="AF45" s="230">
        <f t="shared" si="54"/>
        <v>-4292.0945265723522</v>
      </c>
      <c r="AG45" s="230">
        <f t="shared" si="54"/>
        <v>-4470.5360018403489</v>
      </c>
      <c r="AH45" s="230">
        <f t="shared" si="54"/>
        <v>-4570.0320957764616</v>
      </c>
      <c r="AI45" s="230">
        <f t="shared" si="54"/>
        <v>-5919.2601063713364</v>
      </c>
      <c r="AJ45" s="230">
        <f t="shared" si="54"/>
        <v>-5966.4937429631909</v>
      </c>
      <c r="AK45" s="230">
        <f t="shared" si="54"/>
        <v>-5036.3531696714399</v>
      </c>
      <c r="AL45" s="230">
        <f t="shared" si="54"/>
        <v>-5355.1000697537147</v>
      </c>
      <c r="AM45" s="230">
        <f t="shared" si="54"/>
        <v>-5886.2218154145812</v>
      </c>
      <c r="AN45" s="230">
        <f t="shared" si="54"/>
        <v>-6711.6864383859502</v>
      </c>
      <c r="AO45" s="230">
        <f t="shared" si="54"/>
        <v>-7076.6916262391915</v>
      </c>
      <c r="AP45" s="230">
        <f t="shared" si="54"/>
        <v>-6770.6539983836537</v>
      </c>
      <c r="AQ45" s="230">
        <f t="shared" si="54"/>
        <v>-8159.9056459894455</v>
      </c>
      <c r="AR45" s="230">
        <f t="shared" si="54"/>
        <v>-13155.07090111646</v>
      </c>
      <c r="AS45" s="230">
        <f t="shared" si="54"/>
        <v>-8137.936363051027</v>
      </c>
      <c r="AT45" s="230">
        <f t="shared" si="54"/>
        <v>-10927.68142984861</v>
      </c>
      <c r="AU45" s="230">
        <f t="shared" si="54"/>
        <v>-9863.6996932765942</v>
      </c>
      <c r="AV45" s="230">
        <f t="shared" si="54"/>
        <v>-10758.441525728678</v>
      </c>
      <c r="AW45" s="230">
        <f t="shared" si="54"/>
        <v>-8832.5492528956856</v>
      </c>
      <c r="AX45" s="230">
        <f t="shared" si="54"/>
        <v>-8478.4353919616315</v>
      </c>
      <c r="AY45" s="230">
        <f t="shared" si="54"/>
        <v>-10816.710922723874</v>
      </c>
      <c r="AZ45" s="230">
        <f t="shared" si="54"/>
        <v>-10787.493074626573</v>
      </c>
      <c r="BA45" s="230">
        <f t="shared" si="54"/>
        <v>-11188.796066006145</v>
      </c>
      <c r="BB45" s="230">
        <f t="shared" si="54"/>
        <v>-16065.401131449136</v>
      </c>
      <c r="BC45" s="230">
        <f t="shared" si="54"/>
        <v>-13036.247671840012</v>
      </c>
      <c r="BD45" s="230">
        <f t="shared" si="54"/>
        <v>-15884.086597363175</v>
      </c>
      <c r="BE45" s="230">
        <f t="shared" si="54"/>
        <v>-10356.142288108753</v>
      </c>
      <c r="BF45" s="230">
        <f t="shared" si="54"/>
        <v>-13032.313947354312</v>
      </c>
      <c r="BG45" s="230">
        <f t="shared" si="54"/>
        <v>-16573.027091565324</v>
      </c>
      <c r="BH45" s="230">
        <f t="shared" si="54"/>
        <v>-13676.683180657397</v>
      </c>
      <c r="BI45" s="230">
        <f t="shared" si="54"/>
        <v>-15054.151275183414</v>
      </c>
      <c r="BJ45" s="230">
        <f t="shared" si="54"/>
        <v>-14991.576280409177</v>
      </c>
      <c r="BK45" s="230">
        <f t="shared" si="54"/>
        <v>-37639.887761150218</v>
      </c>
      <c r="BL45" s="230">
        <f t="shared" si="54"/>
        <v>-5528.5746283856852</v>
      </c>
      <c r="BM45" s="230">
        <f t="shared" si="54"/>
        <v>-18148.065103878253</v>
      </c>
      <c r="BN45" s="230">
        <f t="shared" si="54"/>
        <v>-21099.470475283619</v>
      </c>
      <c r="BO45" s="230">
        <f t="shared" ref="BO45:BV45" si="55">SUM(BO46:BO47)</f>
        <v>-16344.160948596971</v>
      </c>
      <c r="BP45" s="230">
        <f t="shared" si="55"/>
        <v>-23133.062661193097</v>
      </c>
      <c r="BQ45" s="230">
        <f t="shared" si="55"/>
        <v>-30626.992060681034</v>
      </c>
      <c r="BR45" s="230">
        <f t="shared" si="55"/>
        <v>-27656.109946744127</v>
      </c>
      <c r="BS45" s="230">
        <f t="shared" si="55"/>
        <v>-26368.867661152792</v>
      </c>
      <c r="BT45" s="230">
        <f t="shared" si="55"/>
        <v>-25302.604788869427</v>
      </c>
      <c r="BU45" s="230">
        <f t="shared" si="55"/>
        <v>-18379.992775212355</v>
      </c>
      <c r="BV45" s="230">
        <f t="shared" si="55"/>
        <v>-36715.454606414409</v>
      </c>
      <c r="BW45" s="278"/>
      <c r="BX45" s="230">
        <f>+SUM(BX46:BX47)</f>
        <v>-286943.24341756199</v>
      </c>
      <c r="BY45" s="230">
        <f>+SUM(BY46:BY47)</f>
        <v>-286943.24341756199</v>
      </c>
      <c r="BZ45" s="230">
        <f>SUM(BZ46:BZ47)</f>
        <v>-161462.62952728727</v>
      </c>
      <c r="CA45" s="230">
        <f>SUM(CA46:CA47)</f>
        <v>-161462.62952728727</v>
      </c>
      <c r="CB45" s="230">
        <f>SUM(CB46:CB47)</f>
        <v>-104758.97408229149</v>
      </c>
      <c r="CC45" s="230">
        <f>SUM(CC46:CC47)</f>
        <v>-36715.454606414409</v>
      </c>
      <c r="CD45" s="230">
        <f>SUM(CD46:CD47)</f>
        <v>-14991.576280409177</v>
      </c>
    </row>
    <row r="46" spans="2:82" ht="14.25" hidden="1" customHeight="1" outlineLevel="1" x14ac:dyDescent="0.25">
      <c r="B46" s="231" t="s">
        <v>288</v>
      </c>
      <c r="C46" s="232">
        <f>'Cons Stat | Management Recon'!E42</f>
        <v>0</v>
      </c>
      <c r="D46" s="232">
        <f>'Cons Stat | Management Recon'!H42</f>
        <v>0</v>
      </c>
      <c r="E46" s="232">
        <f>'Cons Stat | Management Recon'!K42</f>
        <v>0</v>
      </c>
      <c r="F46" s="232">
        <f>'Cons Stat | Management Recon'!N42</f>
        <v>0</v>
      </c>
      <c r="G46" s="232">
        <f>'Cons Stat | Management Recon'!Q42</f>
        <v>0</v>
      </c>
      <c r="H46" s="232">
        <f>'Cons Stat | Management Recon'!T42</f>
        <v>0</v>
      </c>
      <c r="I46" s="232">
        <f>'Cons Stat | Management Recon'!W42</f>
        <v>0</v>
      </c>
      <c r="J46" s="232">
        <f>'Cons Stat | Management Recon'!Z42</f>
        <v>0</v>
      </c>
      <c r="K46" s="232">
        <f>'Cons Stat | Management Recon'!AC42</f>
        <v>0</v>
      </c>
      <c r="L46" s="232">
        <f>'Cons Stat | Management Recon'!AF42</f>
        <v>0</v>
      </c>
      <c r="M46" s="232">
        <f>'Cons Stat | Management Recon'!AI42</f>
        <v>0</v>
      </c>
      <c r="N46" s="232">
        <f>'Cons Stat | Management Recon'!AL42</f>
        <v>0</v>
      </c>
      <c r="O46" s="232">
        <f>'Cons Stat | Management Recon'!AO42</f>
        <v>0</v>
      </c>
      <c r="P46" s="232">
        <f>'Cons Stat | Management Recon'!AR42</f>
        <v>0</v>
      </c>
      <c r="Q46" s="232">
        <f>'Cons Stat | Management Recon'!AU42</f>
        <v>0</v>
      </c>
      <c r="R46" s="232">
        <f>'Cons Stat | Management Recon'!AX42</f>
        <v>0</v>
      </c>
      <c r="S46" s="232">
        <f>'Cons Stat | Management Recon'!BA42</f>
        <v>0</v>
      </c>
      <c r="T46" s="232">
        <f>'Cons Stat | Management Recon'!BD42</f>
        <v>0</v>
      </c>
      <c r="U46" s="232">
        <f>'Cons Stat | Management Recon'!BG42</f>
        <v>0</v>
      </c>
      <c r="V46" s="232">
        <f>'Cons Stat | Management Recon'!BJ42</f>
        <v>0</v>
      </c>
      <c r="W46" s="232">
        <f>'Cons Stat | Management Recon'!BM42</f>
        <v>0</v>
      </c>
      <c r="X46" s="232">
        <f>'Cons Stat | Management Recon'!BP42</f>
        <v>0</v>
      </c>
      <c r="Y46" s="232">
        <f>'Cons Stat | Management Recon'!BS42</f>
        <v>0</v>
      </c>
      <c r="Z46" s="232">
        <f>'Cons Stat | Management Recon'!BV42</f>
        <v>0</v>
      </c>
      <c r="AA46" s="232">
        <f>'Cons Stat | Management Recon'!BY42</f>
        <v>0</v>
      </c>
      <c r="AB46" s="232">
        <f>'Cons Stat | Management Recon'!CB42</f>
        <v>0</v>
      </c>
      <c r="AC46" s="232">
        <f>'Cons Stat | Management Recon'!CE42</f>
        <v>0</v>
      </c>
      <c r="AD46" s="232">
        <f>'Cons Stat | Management Recon'!CH42</f>
        <v>0</v>
      </c>
      <c r="AE46" s="232">
        <f>'Cons Stat | Management Recon'!CK42</f>
        <v>0</v>
      </c>
      <c r="AF46" s="232">
        <f>'Cons Stat | Management Recon'!CN42</f>
        <v>0</v>
      </c>
      <c r="AG46" s="232">
        <f>'Cons Stat | Management Recon'!CQ42</f>
        <v>-200</v>
      </c>
      <c r="AH46" s="232">
        <f>'Cons Stat | Management Recon'!CT42</f>
        <v>-200</v>
      </c>
      <c r="AI46" s="232">
        <f>'Cons Stat | Management Recon'!CW42</f>
        <v>-200</v>
      </c>
      <c r="AJ46" s="232">
        <f>'Cons Stat | Management Recon'!CZ42</f>
        <v>-200</v>
      </c>
      <c r="AK46" s="232">
        <f>'Cons Stat | Management Recon'!DC42</f>
        <v>-200</v>
      </c>
      <c r="AL46" s="232">
        <f>'Cons Stat | Management Recon'!DF42</f>
        <v>-200</v>
      </c>
      <c r="AM46" s="232">
        <f>'Cons Stat | Management Recon'!DI42</f>
        <v>-200</v>
      </c>
      <c r="AN46" s="232">
        <f>'Cons Stat | Management Recon'!DL42</f>
        <v>-200</v>
      </c>
      <c r="AO46" s="232">
        <f>'Cons Stat | Management Recon'!DO42</f>
        <v>-200</v>
      </c>
      <c r="AP46" s="232">
        <f>'Cons Stat | Management Recon'!DR42</f>
        <v>-400</v>
      </c>
      <c r="AQ46" s="232">
        <f>'Cons Stat | Management Recon'!DU42</f>
        <v>0</v>
      </c>
      <c r="AR46" s="232">
        <f>'Cons Stat | Management Recon'!DX42</f>
        <v>0</v>
      </c>
      <c r="AS46" s="232">
        <f>'Cons Stat | Management Recon'!EA42</f>
        <v>0</v>
      </c>
      <c r="AT46" s="232">
        <f>'Cons Stat | Management Recon'!ED42</f>
        <v>0</v>
      </c>
      <c r="AU46" s="232">
        <f>'Cons Stat | Management Recon'!EG42</f>
        <v>0</v>
      </c>
      <c r="AV46" s="232">
        <f>'Cons Stat | Management Recon'!EJ42</f>
        <v>0</v>
      </c>
      <c r="AW46" s="232">
        <f>'Cons Stat | Management Recon'!EM42</f>
        <v>-233.28760891626132</v>
      </c>
      <c r="AX46" s="232">
        <f>'Cons Stat | Management Recon'!EP42</f>
        <v>-229.67945758600968</v>
      </c>
      <c r="AY46" s="232">
        <f>'Cons Stat | Management Recon'!ES42</f>
        <v>-1624.4546397694523</v>
      </c>
      <c r="AZ46" s="232">
        <f>'Cons Stat | Management Recon'!EV42</f>
        <v>-1740.0975517647096</v>
      </c>
      <c r="BA46" s="232">
        <f>'Cons Stat | Management Recon'!EY42</f>
        <v>-2318.7162208725017</v>
      </c>
      <c r="BB46" s="232">
        <f>'Cons Stat | Management Recon'!FB42</f>
        <v>-1747.523373251016</v>
      </c>
      <c r="BC46" s="232">
        <f>'Cons Stat | Management Recon'!FE42</f>
        <v>-1771.7566253793043</v>
      </c>
      <c r="BD46" s="232">
        <f>'Cons Stat | Management Recon'!FH42</f>
        <v>-1832.5028556533755</v>
      </c>
      <c r="BE46" s="232">
        <f>'Cons Stat | Management Recon'!FK42</f>
        <v>-681.31708772870127</v>
      </c>
      <c r="BF46" s="232">
        <f>'Cons Stat | Management Recon'!FN42</f>
        <v>-840.77294907619807</v>
      </c>
      <c r="BG46" s="232">
        <f>'Cons Stat | Management Recon'!FQ42</f>
        <v>-928.40544216485466</v>
      </c>
      <c r="BH46" s="232">
        <f>'Cons Stat | Management Recon'!FT42</f>
        <v>-979.98066796212265</v>
      </c>
      <c r="BI46" s="232">
        <f>'Cons Stat | Management Recon'!FW42</f>
        <v>-1030.4159776406195</v>
      </c>
      <c r="BJ46" s="232">
        <f>'Cons Stat | Management Recon'!FZ42</f>
        <v>-1051.2532450786555</v>
      </c>
      <c r="BK46" s="232">
        <f>'Cons Stat | Management Recon'!GC42</f>
        <v>-1135.2673568577864</v>
      </c>
      <c r="BL46" s="232">
        <f>'Cons Stat | Management Recon'!GF42</f>
        <v>-1117.4454268613997</v>
      </c>
      <c r="BM46" s="232">
        <f>'Cons Stat | Management Recon'!GI42</f>
        <v>-3163.5999735273222</v>
      </c>
      <c r="BN46" s="232">
        <f>'Cons Stat | Management Recon'!GL42</f>
        <v>-1053.9241056045537</v>
      </c>
      <c r="BO46" s="232">
        <f>'Cons Stat | Management Recon'!GO42</f>
        <v>-1077.9933676847943</v>
      </c>
      <c r="BP46" s="232">
        <f>'Cons Stat | Management Recon'!GR42</f>
        <v>-1053.5961817266166</v>
      </c>
      <c r="BQ46" s="232">
        <f>'Cons Stat | Management Recon'!GU42</f>
        <v>-1085.9352682357403</v>
      </c>
      <c r="BR46" s="232">
        <f>'Cons Stat | Management Recon'!GX42</f>
        <v>-1502.4270905202577</v>
      </c>
      <c r="BS46" s="232">
        <f>'Cons Stat | Management Recon'!HA42</f>
        <v>-1465.6380760395214</v>
      </c>
      <c r="BT46" s="232">
        <f>'Cons Stat | Management Recon'!HD42</f>
        <v>-1484.1600691107856</v>
      </c>
      <c r="BU46" s="232">
        <f>'Cons Stat | Management Recon'!HG42</f>
        <v>-1106.2046048914456</v>
      </c>
      <c r="BV46" s="232">
        <f>'Cons Stat | Management Recon'!HJ42</f>
        <v>-1305.9003946892599</v>
      </c>
      <c r="BW46" s="277"/>
      <c r="BX46" s="232">
        <f t="shared" ref="BX46:BX47" si="56">SUM(BK46:BV46)</f>
        <v>-16552.091915749483</v>
      </c>
      <c r="BY46" s="232">
        <f t="shared" ref="BY46:BY47" si="57">SUM(BK46:BW46)</f>
        <v>-16552.091915749483</v>
      </c>
      <c r="BZ46" s="232">
        <f t="shared" ref="BZ46:BZ47" si="58">SUM(AY46:BJ46)</f>
        <v>-16547.196636341512</v>
      </c>
      <c r="CA46" s="232">
        <f t="shared" ref="CA46:CA47" si="59">SUM(AY46:BJ46)</f>
        <v>-16547.196636341512</v>
      </c>
      <c r="CB46" s="232">
        <f t="shared" ref="CB46:CB47" si="60">SUM(AM46:AX46)</f>
        <v>-1462.9670665022711</v>
      </c>
      <c r="CC46" s="232">
        <f t="shared" ref="CC46:CC47" si="61">BV46</f>
        <v>-1305.9003946892599</v>
      </c>
      <c r="CD46" s="232">
        <f t="shared" ref="CD46:CD47" si="62">BJ46</f>
        <v>-1051.2532450786555</v>
      </c>
    </row>
    <row r="47" spans="2:82" ht="14.25" hidden="1" customHeight="1" outlineLevel="1" x14ac:dyDescent="0.25">
      <c r="B47" s="231" t="s">
        <v>289</v>
      </c>
      <c r="C47" s="232" t="e">
        <f>'Cons Stat | Management Recon'!#REF!</f>
        <v>#REF!</v>
      </c>
      <c r="D47" s="232" t="e">
        <f>'Cons Stat | Management Recon'!#REF!</f>
        <v>#REF!</v>
      </c>
      <c r="E47" s="232" t="e">
        <f>'Cons Stat | Management Recon'!#REF!</f>
        <v>#REF!</v>
      </c>
      <c r="F47" s="232" t="e">
        <f>'Cons Stat | Management Recon'!#REF!</f>
        <v>#REF!</v>
      </c>
      <c r="G47" s="232" t="e">
        <f>'Cons Stat | Management Recon'!#REF!</f>
        <v>#REF!</v>
      </c>
      <c r="H47" s="232" t="e">
        <f>'Cons Stat | Management Recon'!#REF!</f>
        <v>#REF!</v>
      </c>
      <c r="I47" s="232" t="e">
        <f>'Cons Stat | Management Recon'!#REF!</f>
        <v>#REF!</v>
      </c>
      <c r="J47" s="232" t="e">
        <f>'Cons Stat | Management Recon'!#REF!</f>
        <v>#REF!</v>
      </c>
      <c r="K47" s="232" t="e">
        <f>'Cons Stat | Management Recon'!#REF!</f>
        <v>#REF!</v>
      </c>
      <c r="L47" s="232" t="e">
        <f>'Cons Stat | Management Recon'!#REF!</f>
        <v>#REF!</v>
      </c>
      <c r="M47" s="232" t="e">
        <f>'Cons Stat | Management Recon'!#REF!</f>
        <v>#REF!</v>
      </c>
      <c r="N47" s="232" t="e">
        <f>'Cons Stat | Management Recon'!#REF!</f>
        <v>#REF!</v>
      </c>
      <c r="O47" s="232">
        <f>'Cons Stat | Management Recon'!AO43</f>
        <v>-6369.2426375054138</v>
      </c>
      <c r="P47" s="232">
        <f>'Cons Stat | Management Recon'!AR43</f>
        <v>-6800.2569822936384</v>
      </c>
      <c r="Q47" s="232">
        <f>'Cons Stat | Management Recon'!AU43</f>
        <v>-4797.7156060864654</v>
      </c>
      <c r="R47" s="232">
        <f>'Cons Stat | Management Recon'!AX43</f>
        <v>-7083.4693101375296</v>
      </c>
      <c r="S47" s="232">
        <f>'Cons Stat | Management Recon'!BA43</f>
        <v>-6680.7213452957849</v>
      </c>
      <c r="T47" s="232">
        <f>'Cons Stat | Management Recon'!BD43</f>
        <v>-6675.7971638301096</v>
      </c>
      <c r="U47" s="232">
        <f>'Cons Stat | Management Recon'!BG43</f>
        <v>-7344.0044247787628</v>
      </c>
      <c r="V47" s="232">
        <f>'Cons Stat | Management Recon'!BJ43</f>
        <v>-7130.9314981171719</v>
      </c>
      <c r="W47" s="232">
        <f>'Cons Stat | Management Recon'!BM43</f>
        <v>-7315.2839761356699</v>
      </c>
      <c r="X47" s="232">
        <f>'Cons Stat | Management Recon'!BP43</f>
        <v>-6325.7319187447529</v>
      </c>
      <c r="Y47" s="232">
        <f>'Cons Stat | Management Recon'!BS43</f>
        <v>-5751.7113433287886</v>
      </c>
      <c r="Z47" s="232">
        <f>'Cons Stat | Management Recon'!BV43</f>
        <v>-4192.1412317404393</v>
      </c>
      <c r="AA47" s="232">
        <f>'Cons Stat | Management Recon'!BY43</f>
        <v>-3813.7744836972602</v>
      </c>
      <c r="AB47" s="232">
        <f>'Cons Stat | Management Recon'!CB43</f>
        <v>-4179.2702603593698</v>
      </c>
      <c r="AC47" s="232">
        <f>'Cons Stat | Management Recon'!CE43</f>
        <v>-3785.0055172130187</v>
      </c>
      <c r="AD47" s="232">
        <f>'Cons Stat | Management Recon'!CH43</f>
        <v>-3736.6126209559347</v>
      </c>
      <c r="AE47" s="232">
        <f>'Cons Stat | Management Recon'!CK43</f>
        <v>-4212.3772734588765</v>
      </c>
      <c r="AF47" s="232">
        <f>'Cons Stat | Management Recon'!CN43</f>
        <v>-4292.0945265723522</v>
      </c>
      <c r="AG47" s="232">
        <f>'Cons Stat | Management Recon'!CQ43</f>
        <v>-4270.5360018403489</v>
      </c>
      <c r="AH47" s="232">
        <f>'Cons Stat | Management Recon'!CT43</f>
        <v>-4370.0320957764616</v>
      </c>
      <c r="AI47" s="232">
        <f>'Cons Stat | Management Recon'!CW43</f>
        <v>-5719.2601063713364</v>
      </c>
      <c r="AJ47" s="232">
        <f>'Cons Stat | Management Recon'!CZ43</f>
        <v>-5766.4937429631909</v>
      </c>
      <c r="AK47" s="232">
        <f>'Cons Stat | Management Recon'!DC43</f>
        <v>-4836.3531696714399</v>
      </c>
      <c r="AL47" s="232">
        <f>'Cons Stat | Management Recon'!DF43</f>
        <v>-5155.1000697537147</v>
      </c>
      <c r="AM47" s="232">
        <f>'Cons Stat | Management Recon'!DI43</f>
        <v>-5686.2218154145812</v>
      </c>
      <c r="AN47" s="232">
        <f>'Cons Stat | Management Recon'!DL43</f>
        <v>-6511.6864383859502</v>
      </c>
      <c r="AO47" s="232">
        <f>'Cons Stat | Management Recon'!DO43</f>
        <v>-6876.6916262391915</v>
      </c>
      <c r="AP47" s="232">
        <f>'Cons Stat | Management Recon'!DR43</f>
        <v>-6370.6539983836537</v>
      </c>
      <c r="AQ47" s="232">
        <f>'Cons Stat | Management Recon'!DU43</f>
        <v>-8159.9056459894455</v>
      </c>
      <c r="AR47" s="232">
        <f>'Cons Stat | Management Recon'!DX43</f>
        <v>-13155.07090111646</v>
      </c>
      <c r="AS47" s="232">
        <f>'Cons Stat | Management Recon'!EA43</f>
        <v>-8137.936363051027</v>
      </c>
      <c r="AT47" s="232">
        <f>'Cons Stat | Management Recon'!ED43</f>
        <v>-10927.68142984861</v>
      </c>
      <c r="AU47" s="232">
        <f>'Cons Stat | Management Recon'!EG43</f>
        <v>-9863.6996932765942</v>
      </c>
      <c r="AV47" s="232">
        <f>'Cons Stat | Management Recon'!EJ43</f>
        <v>-10758.441525728678</v>
      </c>
      <c r="AW47" s="232">
        <f>'Cons Stat | Management Recon'!EM43</f>
        <v>-8599.2616439794238</v>
      </c>
      <c r="AX47" s="232">
        <f>'Cons Stat | Management Recon'!EP43</f>
        <v>-8248.755934375622</v>
      </c>
      <c r="AY47" s="232">
        <f>'Cons Stat | Management Recon'!ES43</f>
        <v>-9192.2562829544222</v>
      </c>
      <c r="AZ47" s="232">
        <f>'Cons Stat | Management Recon'!EV43</f>
        <v>-9047.3955228618634</v>
      </c>
      <c r="BA47" s="232">
        <f>'Cons Stat | Management Recon'!EY43</f>
        <v>-8870.0798451336432</v>
      </c>
      <c r="BB47" s="232">
        <f>'Cons Stat | Management Recon'!FB43</f>
        <v>-14317.877758198121</v>
      </c>
      <c r="BC47" s="232">
        <f>'Cons Stat | Management Recon'!FE43</f>
        <v>-11264.491046460707</v>
      </c>
      <c r="BD47" s="232">
        <f>'Cons Stat | Management Recon'!FH43</f>
        <v>-14051.583741709799</v>
      </c>
      <c r="BE47" s="232">
        <f>'Cons Stat | Management Recon'!FK43</f>
        <v>-9674.8252003800517</v>
      </c>
      <c r="BF47" s="232">
        <f>'Cons Stat | Management Recon'!FN43</f>
        <v>-12191.540998278115</v>
      </c>
      <c r="BG47" s="232">
        <f>'Cons Stat | Management Recon'!FQ43</f>
        <v>-15644.621649400469</v>
      </c>
      <c r="BH47" s="232">
        <f>'Cons Stat | Management Recon'!FT43</f>
        <v>-12696.702512695274</v>
      </c>
      <c r="BI47" s="232">
        <f>'Cons Stat | Management Recon'!FW43</f>
        <v>-14023.735297542795</v>
      </c>
      <c r="BJ47" s="232">
        <f>'Cons Stat | Management Recon'!FZ43</f>
        <v>-13940.323035330523</v>
      </c>
      <c r="BK47" s="232">
        <f>'Cons Stat | Management Recon'!GC43</f>
        <v>-36504.620404292429</v>
      </c>
      <c r="BL47" s="232">
        <f>'Cons Stat | Management Recon'!GF43</f>
        <v>-4411.1292015242852</v>
      </c>
      <c r="BM47" s="232">
        <f>'Cons Stat | Management Recon'!GI43</f>
        <v>-14984.465130350929</v>
      </c>
      <c r="BN47" s="232">
        <f>'Cons Stat | Management Recon'!GL43</f>
        <v>-20045.546369679065</v>
      </c>
      <c r="BO47" s="232">
        <f>'Cons Stat | Management Recon'!GO43</f>
        <v>-15266.167580912177</v>
      </c>
      <c r="BP47" s="232">
        <f>'Cons Stat | Management Recon'!GR43</f>
        <v>-22079.466479466479</v>
      </c>
      <c r="BQ47" s="232">
        <f>'Cons Stat | Management Recon'!GU43</f>
        <v>-29541.056792445295</v>
      </c>
      <c r="BR47" s="232">
        <f>'Cons Stat | Management Recon'!GX43</f>
        <v>-26153.68285622387</v>
      </c>
      <c r="BS47" s="232">
        <f>'Cons Stat | Management Recon'!HA43</f>
        <v>-24903.229585113269</v>
      </c>
      <c r="BT47" s="232">
        <f>'Cons Stat | Management Recon'!HD43</f>
        <v>-23818.444719758641</v>
      </c>
      <c r="BU47" s="232">
        <f>'Cons Stat | Management Recon'!HG43</f>
        <v>-17273.78817032091</v>
      </c>
      <c r="BV47" s="232">
        <f>'Cons Stat | Management Recon'!HJ43</f>
        <v>-35409.554211725146</v>
      </c>
      <c r="BW47" s="277"/>
      <c r="BX47" s="232">
        <f t="shared" si="56"/>
        <v>-270391.15150181251</v>
      </c>
      <c r="BY47" s="232">
        <f t="shared" si="57"/>
        <v>-270391.15150181251</v>
      </c>
      <c r="BZ47" s="232">
        <f t="shared" si="58"/>
        <v>-144915.43289094575</v>
      </c>
      <c r="CA47" s="232">
        <f t="shared" si="59"/>
        <v>-144915.43289094575</v>
      </c>
      <c r="CB47" s="232">
        <f t="shared" si="60"/>
        <v>-103296.00701578922</v>
      </c>
      <c r="CC47" s="232">
        <f t="shared" si="61"/>
        <v>-35409.554211725146</v>
      </c>
      <c r="CD47" s="232">
        <f t="shared" si="62"/>
        <v>-13940.323035330523</v>
      </c>
    </row>
    <row r="48" spans="2:82" ht="14.25" customHeight="1" collapsed="1" x14ac:dyDescent="0.25">
      <c r="B48" s="229" t="s">
        <v>290</v>
      </c>
      <c r="C48" s="230">
        <f t="shared" ref="C48:BN48" si="63">SUM(C49:C59)</f>
        <v>0</v>
      </c>
      <c r="D48" s="230">
        <f t="shared" si="63"/>
        <v>0</v>
      </c>
      <c r="E48" s="230">
        <f t="shared" si="63"/>
        <v>0</v>
      </c>
      <c r="F48" s="230">
        <f t="shared" si="63"/>
        <v>0</v>
      </c>
      <c r="G48" s="230">
        <f t="shared" si="63"/>
        <v>0</v>
      </c>
      <c r="H48" s="230">
        <f t="shared" si="63"/>
        <v>0</v>
      </c>
      <c r="I48" s="230">
        <f t="shared" si="63"/>
        <v>0</v>
      </c>
      <c r="J48" s="230">
        <f t="shared" si="63"/>
        <v>0</v>
      </c>
      <c r="K48" s="230">
        <f t="shared" si="63"/>
        <v>0</v>
      </c>
      <c r="L48" s="230">
        <f t="shared" si="63"/>
        <v>0</v>
      </c>
      <c r="M48" s="230">
        <f t="shared" si="63"/>
        <v>0</v>
      </c>
      <c r="N48" s="230">
        <f t="shared" si="63"/>
        <v>0</v>
      </c>
      <c r="O48" s="230">
        <f t="shared" si="63"/>
        <v>-20531.965948462537</v>
      </c>
      <c r="P48" s="230">
        <f t="shared" si="63"/>
        <v>-24408.243201265141</v>
      </c>
      <c r="Q48" s="230">
        <f t="shared" si="63"/>
        <v>-21684.615788575407</v>
      </c>
      <c r="R48" s="230">
        <f t="shared" si="63"/>
        <v>-23534.198677446664</v>
      </c>
      <c r="S48" s="230">
        <f t="shared" si="63"/>
        <v>-17003.236098450321</v>
      </c>
      <c r="T48" s="230">
        <f t="shared" si="63"/>
        <v>-18365.936878351811</v>
      </c>
      <c r="U48" s="230">
        <f t="shared" si="63"/>
        <v>-34283.996273870522</v>
      </c>
      <c r="V48" s="230">
        <f t="shared" si="63"/>
        <v>-36874.028779526168</v>
      </c>
      <c r="W48" s="230">
        <f t="shared" si="63"/>
        <v>-39105.324846150237</v>
      </c>
      <c r="X48" s="230">
        <f t="shared" si="63"/>
        <v>-51917.924785467389</v>
      </c>
      <c r="Y48" s="230">
        <f t="shared" si="63"/>
        <v>-55193.077956989247</v>
      </c>
      <c r="Z48" s="230">
        <f t="shared" si="63"/>
        <v>-50025.920135065702</v>
      </c>
      <c r="AA48" s="230">
        <f t="shared" si="63"/>
        <v>-47543.594295520437</v>
      </c>
      <c r="AB48" s="230">
        <f t="shared" si="63"/>
        <v>-88169.382471580495</v>
      </c>
      <c r="AC48" s="230">
        <f t="shared" si="63"/>
        <v>-69662.478153892545</v>
      </c>
      <c r="AD48" s="230">
        <f t="shared" si="63"/>
        <v>-65778.285473030483</v>
      </c>
      <c r="AE48" s="230">
        <f t="shared" si="63"/>
        <v>-75722.413004989518</v>
      </c>
      <c r="AF48" s="230">
        <f t="shared" si="63"/>
        <v>-105697.27182276857</v>
      </c>
      <c r="AG48" s="230">
        <f t="shared" si="63"/>
        <v>-85790.083390844258</v>
      </c>
      <c r="AH48" s="230">
        <f t="shared" si="63"/>
        <v>-125843.79518674409</v>
      </c>
      <c r="AI48" s="230">
        <f t="shared" si="63"/>
        <v>-122260.20158024909</v>
      </c>
      <c r="AJ48" s="230">
        <f t="shared" si="63"/>
        <v>-110985.84180444</v>
      </c>
      <c r="AK48" s="230">
        <f t="shared" si="63"/>
        <v>-83884.111561244092</v>
      </c>
      <c r="AL48" s="230">
        <f t="shared" si="63"/>
        <v>-110035.38445028708</v>
      </c>
      <c r="AM48" s="230">
        <f t="shared" si="63"/>
        <v>-95002.644840963636</v>
      </c>
      <c r="AN48" s="230">
        <f t="shared" si="63"/>
        <v>-81004.259979105802</v>
      </c>
      <c r="AO48" s="230">
        <f t="shared" si="63"/>
        <v>-118346.66420586377</v>
      </c>
      <c r="AP48" s="230">
        <f t="shared" si="63"/>
        <v>-198454.51074455521</v>
      </c>
      <c r="AQ48" s="230">
        <f t="shared" si="63"/>
        <v>-90684.553772431958</v>
      </c>
      <c r="AR48" s="230">
        <f t="shared" si="63"/>
        <v>-161454.05559446538</v>
      </c>
      <c r="AS48" s="230">
        <f t="shared" si="63"/>
        <v>-98233.074775876885</v>
      </c>
      <c r="AT48" s="230">
        <f t="shared" si="63"/>
        <v>-189239.25716526873</v>
      </c>
      <c r="AU48" s="230">
        <f t="shared" si="63"/>
        <v>-129032.58630617382</v>
      </c>
      <c r="AV48" s="230">
        <f t="shared" si="63"/>
        <v>-115361.41096437567</v>
      </c>
      <c r="AW48" s="230">
        <f t="shared" si="63"/>
        <v>-135469.00310179513</v>
      </c>
      <c r="AX48" s="230">
        <f t="shared" si="63"/>
        <v>-237618.083472428</v>
      </c>
      <c r="AY48" s="230">
        <f t="shared" si="63"/>
        <v>-131567.47459067137</v>
      </c>
      <c r="AZ48" s="230">
        <f t="shared" si="63"/>
        <v>-246366.75290299556</v>
      </c>
      <c r="BA48" s="230">
        <f t="shared" si="63"/>
        <v>-319548.72257280501</v>
      </c>
      <c r="BB48" s="230">
        <f t="shared" si="63"/>
        <v>-211348.14899233705</v>
      </c>
      <c r="BC48" s="230">
        <f t="shared" si="63"/>
        <v>-193205.85285311411</v>
      </c>
      <c r="BD48" s="230">
        <f t="shared" si="63"/>
        <v>-293760.15277458681</v>
      </c>
      <c r="BE48" s="230">
        <f t="shared" si="63"/>
        <v>-227277.73043291838</v>
      </c>
      <c r="BF48" s="230">
        <f t="shared" si="63"/>
        <v>-172207.17394842676</v>
      </c>
      <c r="BG48" s="230">
        <f t="shared" si="63"/>
        <v>-264457.72610204871</v>
      </c>
      <c r="BH48" s="230">
        <f t="shared" si="63"/>
        <v>-110407.88800227783</v>
      </c>
      <c r="BI48" s="230">
        <f t="shared" si="63"/>
        <v>-238820.25631768955</v>
      </c>
      <c r="BJ48" s="230">
        <f t="shared" si="63"/>
        <v>-260795.1340680249</v>
      </c>
      <c r="BK48" s="230">
        <f t="shared" si="63"/>
        <v>-135044.68643684126</v>
      </c>
      <c r="BL48" s="230">
        <f t="shared" si="63"/>
        <v>-123663.21898042501</v>
      </c>
      <c r="BM48" s="230">
        <f t="shared" si="63"/>
        <v>-217734.57323439396</v>
      </c>
      <c r="BN48" s="230">
        <f t="shared" si="63"/>
        <v>-120036.83678740995</v>
      </c>
      <c r="BO48" s="230">
        <f t="shared" ref="BO48:BV48" si="64">SUM(BO49:BO59)</f>
        <v>-195855.07545898523</v>
      </c>
      <c r="BP48" s="230">
        <f t="shared" si="64"/>
        <v>-235528.20080221386</v>
      </c>
      <c r="BQ48" s="230">
        <f t="shared" si="64"/>
        <v>-177114.8866581528</v>
      </c>
      <c r="BR48" s="230">
        <f t="shared" si="64"/>
        <v>-117424.19332320103</v>
      </c>
      <c r="BS48" s="230">
        <f t="shared" si="64"/>
        <v>-171787.05767672654</v>
      </c>
      <c r="BT48" s="230">
        <f t="shared" si="64"/>
        <v>-128738.46130184206</v>
      </c>
      <c r="BU48" s="230">
        <f t="shared" si="64"/>
        <v>-196649.22089551741</v>
      </c>
      <c r="BV48" s="230">
        <f t="shared" si="64"/>
        <v>-314020.44615032384</v>
      </c>
      <c r="BW48" s="278"/>
      <c r="BX48" s="230">
        <f t="shared" ref="BX48:CD48" si="65">SUM(BX49:BX59)</f>
        <v>-2133596.8577060332</v>
      </c>
      <c r="BY48" s="230">
        <f t="shared" si="65"/>
        <v>-2133596.8577060332</v>
      </c>
      <c r="BZ48" s="230">
        <f t="shared" si="65"/>
        <v>-2669763.013557896</v>
      </c>
      <c r="CA48" s="230">
        <f t="shared" si="65"/>
        <v>-2669763.013557896</v>
      </c>
      <c r="CB48" s="230">
        <f t="shared" si="65"/>
        <v>-1649900.1049233037</v>
      </c>
      <c r="CC48" s="230">
        <f t="shared" si="65"/>
        <v>-314020.44615032384</v>
      </c>
      <c r="CD48" s="230">
        <f t="shared" si="65"/>
        <v>-260795.1340680249</v>
      </c>
    </row>
    <row r="49" spans="2:82" ht="14.25" hidden="1" customHeight="1" outlineLevel="1" x14ac:dyDescent="0.25">
      <c r="B49" s="231" t="s">
        <v>291</v>
      </c>
      <c r="C49" s="232">
        <f>'Cons Stat | Management Recon'!E45</f>
        <v>0</v>
      </c>
      <c r="D49" s="232">
        <f>'Cons Stat | Management Recon'!H45</f>
        <v>0</v>
      </c>
      <c r="E49" s="232">
        <f>'Cons Stat | Management Recon'!K45</f>
        <v>0</v>
      </c>
      <c r="F49" s="232">
        <f>'Cons Stat | Management Recon'!N45</f>
        <v>0</v>
      </c>
      <c r="G49" s="232">
        <f>'Cons Stat | Management Recon'!Q45</f>
        <v>0</v>
      </c>
      <c r="H49" s="232">
        <f>'Cons Stat | Management Recon'!T45</f>
        <v>0</v>
      </c>
      <c r="I49" s="232">
        <f>'Cons Stat | Management Recon'!W45</f>
        <v>0</v>
      </c>
      <c r="J49" s="232">
        <f>'Cons Stat | Management Recon'!Z45</f>
        <v>0</v>
      </c>
      <c r="K49" s="232">
        <f>'Cons Stat | Management Recon'!AC45</f>
        <v>0</v>
      </c>
      <c r="L49" s="232">
        <f>'Cons Stat | Management Recon'!AF45</f>
        <v>0</v>
      </c>
      <c r="M49" s="232">
        <f>'Cons Stat | Management Recon'!AI45</f>
        <v>0</v>
      </c>
      <c r="N49" s="232">
        <f>'Cons Stat | Management Recon'!AL45</f>
        <v>0</v>
      </c>
      <c r="O49" s="232">
        <f>'Cons Stat | Management Recon'!AO45</f>
        <v>0</v>
      </c>
      <c r="P49" s="232">
        <f>'Cons Stat | Management Recon'!AR45</f>
        <v>0</v>
      </c>
      <c r="Q49" s="232">
        <f>'Cons Stat | Management Recon'!AU45</f>
        <v>0</v>
      </c>
      <c r="R49" s="232">
        <f>'Cons Stat | Management Recon'!AX45</f>
        <v>0</v>
      </c>
      <c r="S49" s="232">
        <f>'Cons Stat | Management Recon'!BA45</f>
        <v>0</v>
      </c>
      <c r="T49" s="232">
        <f>'Cons Stat | Management Recon'!BD45</f>
        <v>0</v>
      </c>
      <c r="U49" s="232">
        <f>'Cons Stat | Management Recon'!BG45</f>
        <v>0</v>
      </c>
      <c r="V49" s="232">
        <f>'Cons Stat | Management Recon'!BJ45</f>
        <v>0</v>
      </c>
      <c r="W49" s="232">
        <f>'Cons Stat | Management Recon'!BM45</f>
        <v>0</v>
      </c>
      <c r="X49" s="232">
        <f>'Cons Stat | Management Recon'!BP45</f>
        <v>0</v>
      </c>
      <c r="Y49" s="232">
        <f>'Cons Stat | Management Recon'!BS45</f>
        <v>0</v>
      </c>
      <c r="Z49" s="232">
        <f>'Cons Stat | Management Recon'!BV45</f>
        <v>0</v>
      </c>
      <c r="AA49" s="232">
        <f>'Cons Stat | Management Recon'!BY45</f>
        <v>0</v>
      </c>
      <c r="AB49" s="232">
        <f>'Cons Stat | Management Recon'!CB45</f>
        <v>0</v>
      </c>
      <c r="AC49" s="232">
        <f>'Cons Stat | Management Recon'!CE45</f>
        <v>0</v>
      </c>
      <c r="AD49" s="232">
        <f>'Cons Stat | Management Recon'!CH45</f>
        <v>0</v>
      </c>
      <c r="AE49" s="232">
        <f>'Cons Stat | Management Recon'!CK45</f>
        <v>0</v>
      </c>
      <c r="AF49" s="232">
        <f>'Cons Stat | Management Recon'!CN45</f>
        <v>0</v>
      </c>
      <c r="AG49" s="232">
        <f>'Cons Stat | Management Recon'!CQ45</f>
        <v>0</v>
      </c>
      <c r="AH49" s="232">
        <f>'Cons Stat | Management Recon'!CT45</f>
        <v>0</v>
      </c>
      <c r="AI49" s="232">
        <f>'Cons Stat | Management Recon'!CW45</f>
        <v>0</v>
      </c>
      <c r="AJ49" s="232">
        <f>'Cons Stat | Management Recon'!CZ45</f>
        <v>0</v>
      </c>
      <c r="AK49" s="232">
        <f>'Cons Stat | Management Recon'!DC45</f>
        <v>0</v>
      </c>
      <c r="AL49" s="232">
        <f>'Cons Stat | Management Recon'!DF45</f>
        <v>0</v>
      </c>
      <c r="AM49" s="232">
        <f>'Cons Stat | Management Recon'!DI45</f>
        <v>0</v>
      </c>
      <c r="AN49" s="232">
        <f>'Cons Stat | Management Recon'!DL45</f>
        <v>0</v>
      </c>
      <c r="AO49" s="232">
        <f>'Cons Stat | Management Recon'!DO45</f>
        <v>0</v>
      </c>
      <c r="AP49" s="232">
        <f>'Cons Stat | Management Recon'!DR45</f>
        <v>0</v>
      </c>
      <c r="AQ49" s="232">
        <f>'Cons Stat | Management Recon'!DU45</f>
        <v>0</v>
      </c>
      <c r="AR49" s="232">
        <f>'Cons Stat | Management Recon'!DX45</f>
        <v>0</v>
      </c>
      <c r="AS49" s="232">
        <f>'Cons Stat | Management Recon'!EA45</f>
        <v>0</v>
      </c>
      <c r="AT49" s="232">
        <f>'Cons Stat | Management Recon'!ED45</f>
        <v>0</v>
      </c>
      <c r="AU49" s="232">
        <f>'Cons Stat | Management Recon'!EG45</f>
        <v>0</v>
      </c>
      <c r="AV49" s="232">
        <f>'Cons Stat | Management Recon'!EJ45</f>
        <v>0</v>
      </c>
      <c r="AW49" s="232">
        <f>'Cons Stat | Management Recon'!EM45</f>
        <v>0</v>
      </c>
      <c r="AX49" s="232">
        <f>'Cons Stat | Management Recon'!EP45</f>
        <v>0</v>
      </c>
      <c r="AY49" s="232">
        <f>'Cons Stat | Management Recon'!ES45</f>
        <v>0</v>
      </c>
      <c r="AZ49" s="232">
        <f>'Cons Stat | Management Recon'!EV45</f>
        <v>0</v>
      </c>
      <c r="BA49" s="232">
        <f>'Cons Stat | Management Recon'!EY45</f>
        <v>0</v>
      </c>
      <c r="BB49" s="232">
        <f>'Cons Stat | Management Recon'!FB45</f>
        <v>0</v>
      </c>
      <c r="BC49" s="232">
        <f>'Cons Stat | Management Recon'!FE45</f>
        <v>0</v>
      </c>
      <c r="BD49" s="232">
        <f>'Cons Stat | Management Recon'!FH45</f>
        <v>0</v>
      </c>
      <c r="BE49" s="232">
        <f>'Cons Stat | Management Recon'!FK45</f>
        <v>0</v>
      </c>
      <c r="BF49" s="232">
        <f>'Cons Stat | Management Recon'!FN45</f>
        <v>0</v>
      </c>
      <c r="BG49" s="232">
        <f>'Cons Stat | Management Recon'!FQ45</f>
        <v>0</v>
      </c>
      <c r="BH49" s="232">
        <f>'Cons Stat | Management Recon'!FT45</f>
        <v>0</v>
      </c>
      <c r="BI49" s="232">
        <f>'Cons Stat | Management Recon'!FW45</f>
        <v>0</v>
      </c>
      <c r="BJ49" s="232">
        <f>'Cons Stat | Management Recon'!FZ45</f>
        <v>0</v>
      </c>
      <c r="BK49" s="232">
        <f>'Cons Stat | Management Recon'!GC45</f>
        <v>0</v>
      </c>
      <c r="BL49" s="232">
        <f>'Cons Stat | Management Recon'!GF45</f>
        <v>0</v>
      </c>
      <c r="BM49" s="232">
        <f>'Cons Stat | Management Recon'!GI45</f>
        <v>0</v>
      </c>
      <c r="BN49" s="232">
        <f>'Cons Stat | Management Recon'!GL45</f>
        <v>0</v>
      </c>
      <c r="BO49" s="232">
        <f>'Cons Stat | Management Recon'!GO45</f>
        <v>0</v>
      </c>
      <c r="BP49" s="232">
        <f>'Cons Stat | Management Recon'!GR45</f>
        <v>0</v>
      </c>
      <c r="BQ49" s="232">
        <f>'Cons Stat | Management Recon'!GU45</f>
        <v>0</v>
      </c>
      <c r="BR49" s="232">
        <f>'Cons Stat | Management Recon'!GX45</f>
        <v>0</v>
      </c>
      <c r="BS49" s="232">
        <f>'Cons Stat | Management Recon'!HA45</f>
        <v>0</v>
      </c>
      <c r="BT49" s="232">
        <f>'Cons Stat | Management Recon'!HD45</f>
        <v>0</v>
      </c>
      <c r="BU49" s="232">
        <f>'Cons Stat | Management Recon'!HG45</f>
        <v>0</v>
      </c>
      <c r="BV49" s="232">
        <f>'Cons Stat | Management Recon'!HJ45</f>
        <v>0</v>
      </c>
      <c r="BW49" s="277"/>
      <c r="BX49" s="232">
        <f t="shared" ref="BX49:BX59" si="66">SUM(BK49:BV49)</f>
        <v>0</v>
      </c>
      <c r="BY49" s="232">
        <f t="shared" ref="BY49:BY59" si="67">SUM(BK49:BW49)</f>
        <v>0</v>
      </c>
      <c r="BZ49" s="232">
        <f t="shared" ref="BZ49:BZ59" si="68">SUM(AY49:BJ49)</f>
        <v>0</v>
      </c>
      <c r="CA49" s="232">
        <f t="shared" ref="CA49:CA59" si="69">SUM(AY49:BJ49)</f>
        <v>0</v>
      </c>
      <c r="CB49" s="232">
        <f t="shared" ref="CB49:CB59" si="70">SUM(AM49:AX49)</f>
        <v>0</v>
      </c>
      <c r="CC49" s="232">
        <f t="shared" ref="CC49:CC59" si="71">BV49</f>
        <v>0</v>
      </c>
      <c r="CD49" s="232">
        <f t="shared" ref="CD49:CD59" si="72">BJ49</f>
        <v>0</v>
      </c>
    </row>
    <row r="50" spans="2:82" ht="14.25" hidden="1" customHeight="1" outlineLevel="1" x14ac:dyDescent="0.2">
      <c r="B50" s="233" t="s">
        <v>292</v>
      </c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>
        <f>'Cons Stat | Management Recon'!AO46</f>
        <v>-12719.57151364227</v>
      </c>
      <c r="P50" s="232">
        <f>'Cons Stat | Management Recon'!AR46</f>
        <v>-19047.486656688598</v>
      </c>
      <c r="Q50" s="232">
        <f>'Cons Stat | Management Recon'!AU46</f>
        <v>-17309.112631122898</v>
      </c>
      <c r="R50" s="232">
        <f>'Cons Stat | Management Recon'!AX46</f>
        <v>-14059.308787986603</v>
      </c>
      <c r="S50" s="232">
        <f>'Cons Stat | Management Recon'!BA46</f>
        <v>-14175.976346975007</v>
      </c>
      <c r="T50" s="232">
        <f>'Cons Stat | Management Recon'!BD46</f>
        <v>-16873.093612219494</v>
      </c>
      <c r="U50" s="232">
        <f>'Cons Stat | Management Recon'!BG46</f>
        <v>-24440.982766651141</v>
      </c>
      <c r="V50" s="232">
        <f>'Cons Stat | Management Recon'!BJ46</f>
        <v>-29488.370143897635</v>
      </c>
      <c r="W50" s="232">
        <f>'Cons Stat | Management Recon'!BM46</f>
        <v>-30314.330342462541</v>
      </c>
      <c r="X50" s="232">
        <f>'Cons Stat | Management Recon'!BP46</f>
        <v>-33181.097142109451</v>
      </c>
      <c r="Y50" s="232">
        <f>'Cons Stat | Management Recon'!BS46</f>
        <v>-26544.090754202636</v>
      </c>
      <c r="Z50" s="232">
        <f>'Cons Stat | Management Recon'!BV46</f>
        <v>-36282.00983630625</v>
      </c>
      <c r="AA50" s="232">
        <f>'Cons Stat | Management Recon'!BY46</f>
        <v>-27016.037931238534</v>
      </c>
      <c r="AB50" s="232">
        <f>'Cons Stat | Management Recon'!CB46</f>
        <v>-48059.463146314629</v>
      </c>
      <c r="AC50" s="232">
        <f>'Cons Stat | Management Recon'!CE46</f>
        <v>-28119.905830426233</v>
      </c>
      <c r="AD50" s="232">
        <f>'Cons Stat | Management Recon'!CH46</f>
        <v>-35291.387188374611</v>
      </c>
      <c r="AE50" s="232">
        <f>'Cons Stat | Management Recon'!CK46</f>
        <v>-45659.653629486558</v>
      </c>
      <c r="AF50" s="232">
        <f>'Cons Stat | Management Recon'!CN46</f>
        <v>-73921.453928893126</v>
      </c>
      <c r="AG50" s="232">
        <f>'Cons Stat | Management Recon'!CQ46</f>
        <v>-61408.898665746485</v>
      </c>
      <c r="AH50" s="232">
        <f>'Cons Stat | Management Recon'!CT46</f>
        <v>-93549.1109803094</v>
      </c>
      <c r="AI50" s="232">
        <f>'Cons Stat | Management Recon'!CW46</f>
        <v>-90300.221606951352</v>
      </c>
      <c r="AJ50" s="232">
        <f>'Cons Stat | Management Recon'!CZ46</f>
        <v>-83439.553199627233</v>
      </c>
      <c r="AK50" s="232">
        <f>'Cons Stat | Management Recon'!DC46</f>
        <v>-38974.434419570563</v>
      </c>
      <c r="AL50" s="232">
        <f>'Cons Stat | Management Recon'!DF46</f>
        <v>-66748.122551912878</v>
      </c>
      <c r="AM50" s="232">
        <f>'Cons Stat | Management Recon'!DI46</f>
        <v>-73531.328859631845</v>
      </c>
      <c r="AN50" s="232">
        <f>'Cons Stat | Management Recon'!DL46</f>
        <v>-56561.508519427902</v>
      </c>
      <c r="AO50" s="232">
        <f>'Cons Stat | Management Recon'!DO46</f>
        <v>-100846.74330310062</v>
      </c>
      <c r="AP50" s="232">
        <f>'Cons Stat | Management Recon'!DR46</f>
        <v>-157642.37519945292</v>
      </c>
      <c r="AQ50" s="232">
        <f>'Cons Stat | Management Recon'!DU46</f>
        <v>-52824.765894278768</v>
      </c>
      <c r="AR50" s="232">
        <f>'Cons Stat | Management Recon'!DX46</f>
        <v>-129723.98352155814</v>
      </c>
      <c r="AS50" s="232">
        <f>'Cons Stat | Management Recon'!EA46</f>
        <v>-74016.559923341745</v>
      </c>
      <c r="AT50" s="232">
        <f>'Cons Stat | Management Recon'!ED46</f>
        <v>-155531.77391891438</v>
      </c>
      <c r="AU50" s="232">
        <f>'Cons Stat | Management Recon'!EG46</f>
        <v>-108145.31931169188</v>
      </c>
      <c r="AV50" s="232">
        <f>'Cons Stat | Management Recon'!EJ46</f>
        <v>-98748.570349046408</v>
      </c>
      <c r="AW50" s="232">
        <f>'Cons Stat | Management Recon'!EM46</f>
        <v>-108438.27623613393</v>
      </c>
      <c r="AX50" s="232">
        <f>'Cons Stat | Management Recon'!EP46</f>
        <v>-193907.61805014848</v>
      </c>
      <c r="AY50" s="232">
        <f>'Cons Stat | Management Recon'!ES46</f>
        <v>-105505.32740954212</v>
      </c>
      <c r="AZ50" s="232">
        <f>'Cons Stat | Management Recon'!EV46</f>
        <v>-212918.64702872362</v>
      </c>
      <c r="BA50" s="232">
        <f>'Cons Stat | Management Recon'!EY46</f>
        <v>-224307.37244042938</v>
      </c>
      <c r="BB50" s="232">
        <f>'Cons Stat | Management Recon'!FB46</f>
        <v>-171205.64018242175</v>
      </c>
      <c r="BC50" s="232">
        <f>'Cons Stat | Management Recon'!FE46</f>
        <v>-139245.9867503595</v>
      </c>
      <c r="BD50" s="232">
        <f>'Cons Stat | Management Recon'!FH46</f>
        <v>-260448.04150806039</v>
      </c>
      <c r="BE50" s="232">
        <f>'Cons Stat | Management Recon'!FK46</f>
        <v>-181246.75707116234</v>
      </c>
      <c r="BF50" s="232">
        <f>'Cons Stat | Management Recon'!FN46</f>
        <v>-137773.68460250596</v>
      </c>
      <c r="BG50" s="232">
        <f>'Cons Stat | Management Recon'!FQ46</f>
        <v>-218838.9088586056</v>
      </c>
      <c r="BH50" s="232">
        <f>'Cons Stat | Management Recon'!FT46</f>
        <v>-42218.349878771158</v>
      </c>
      <c r="BI50" s="232">
        <f>'Cons Stat | Management Recon'!FW46</f>
        <v>-183944.96127867707</v>
      </c>
      <c r="BJ50" s="232">
        <f>'Cons Stat | Management Recon'!FZ46</f>
        <v>-210172.03501532998</v>
      </c>
      <c r="BK50" s="232">
        <f>'Cons Stat | Management Recon'!GC46</f>
        <v>-78626.840682137627</v>
      </c>
      <c r="BL50" s="232">
        <f>'Cons Stat | Management Recon'!GF46</f>
        <v>-72994.028488859054</v>
      </c>
      <c r="BM50" s="232">
        <f>'Cons Stat | Management Recon'!GI46</f>
        <v>-104372.31417125661</v>
      </c>
      <c r="BN50" s="232">
        <f>'Cons Stat | Management Recon'!GL46</f>
        <v>-45884.609638243637</v>
      </c>
      <c r="BO50" s="232">
        <f>'Cons Stat | Management Recon'!GO46</f>
        <v>-129056.9742777916</v>
      </c>
      <c r="BP50" s="232">
        <f>'Cons Stat | Management Recon'!GR46</f>
        <v>-180093.89284824068</v>
      </c>
      <c r="BQ50" s="232">
        <f>'Cons Stat | Management Recon'!GU46</f>
        <v>-129557.20574883516</v>
      </c>
      <c r="BR50" s="232">
        <f>'Cons Stat | Management Recon'!GX46</f>
        <v>-85606.982928164711</v>
      </c>
      <c r="BS50" s="232">
        <f>'Cons Stat | Management Recon'!HA46</f>
        <v>-110814.96435268404</v>
      </c>
      <c r="BT50" s="232">
        <f>'Cons Stat | Management Recon'!HD46</f>
        <v>-78446.922005938162</v>
      </c>
      <c r="BU50" s="232">
        <f>'Cons Stat | Management Recon'!HG46</f>
        <v>-120941.43687107685</v>
      </c>
      <c r="BV50" s="232">
        <f>'Cons Stat | Management Recon'!HJ46</f>
        <v>-230261.44570674456</v>
      </c>
      <c r="BW50" s="277"/>
      <c r="BX50" s="232">
        <f t="shared" si="66"/>
        <v>-1366657.617719973</v>
      </c>
      <c r="BY50" s="232">
        <f t="shared" si="67"/>
        <v>-1366657.617719973</v>
      </c>
      <c r="BZ50" s="232">
        <f t="shared" si="68"/>
        <v>-2087825.7120245888</v>
      </c>
      <c r="CA50" s="232">
        <f t="shared" si="69"/>
        <v>-2087825.7120245888</v>
      </c>
      <c r="CB50" s="232">
        <f t="shared" si="70"/>
        <v>-1309918.8230867269</v>
      </c>
      <c r="CC50" s="232">
        <f t="shared" si="71"/>
        <v>-230261.44570674456</v>
      </c>
      <c r="CD50" s="232">
        <f t="shared" si="72"/>
        <v>-210172.03501532998</v>
      </c>
    </row>
    <row r="51" spans="2:82" ht="14.25" hidden="1" customHeight="1" outlineLevel="1" x14ac:dyDescent="0.2">
      <c r="B51" s="233" t="s">
        <v>293</v>
      </c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>
        <f>'Cons Stat | Management Recon'!AO47</f>
        <v>0</v>
      </c>
      <c r="P51" s="232">
        <f>'Cons Stat | Management Recon'!AR47</f>
        <v>0</v>
      </c>
      <c r="Q51" s="232">
        <f>'Cons Stat | Management Recon'!AU47</f>
        <v>0</v>
      </c>
      <c r="R51" s="232">
        <f>'Cons Stat | Management Recon'!AX47</f>
        <v>0</v>
      </c>
      <c r="S51" s="232">
        <f>'Cons Stat | Management Recon'!BA47</f>
        <v>0</v>
      </c>
      <c r="T51" s="232">
        <f>'Cons Stat | Management Recon'!BD47</f>
        <v>0</v>
      </c>
      <c r="U51" s="232">
        <f>'Cons Stat | Management Recon'!BG47</f>
        <v>0</v>
      </c>
      <c r="V51" s="232">
        <f>'Cons Stat | Management Recon'!BJ47</f>
        <v>0</v>
      </c>
      <c r="W51" s="232">
        <f>'Cons Stat | Management Recon'!BM47</f>
        <v>0</v>
      </c>
      <c r="X51" s="232">
        <f>'Cons Stat | Management Recon'!BP47</f>
        <v>0</v>
      </c>
      <c r="Y51" s="232">
        <f>'Cons Stat | Management Recon'!BS47</f>
        <v>-7277.7506436468284</v>
      </c>
      <c r="Z51" s="232">
        <f>'Cons Stat | Management Recon'!BV47</f>
        <v>0</v>
      </c>
      <c r="AA51" s="232">
        <f>'Cons Stat | Management Recon'!BY47</f>
        <v>0</v>
      </c>
      <c r="AB51" s="232">
        <f>'Cons Stat | Management Recon'!CB47</f>
        <v>-17903.075907590759</v>
      </c>
      <c r="AC51" s="232">
        <f>'Cons Stat | Management Recon'!CE47</f>
        <v>-21409.639016633882</v>
      </c>
      <c r="AD51" s="232">
        <f>'Cons Stat | Management Recon'!CH47</f>
        <v>-4657.6979387270085</v>
      </c>
      <c r="AE51" s="232">
        <f>'Cons Stat | Management Recon'!CK47</f>
        <v>-7005.1253822629969</v>
      </c>
      <c r="AF51" s="232">
        <f>'Cons Stat | Management Recon'!CN47</f>
        <v>-10960.762877008307</v>
      </c>
      <c r="AG51" s="232">
        <f>'Cons Stat | Management Recon'!CQ47</f>
        <v>-126.86910512997468</v>
      </c>
      <c r="AH51" s="232">
        <f>'Cons Stat | Management Recon'!CT47</f>
        <v>-4824.4138911408991</v>
      </c>
      <c r="AI51" s="232">
        <f>'Cons Stat | Management Recon'!CW47</f>
        <v>-69.604281117993381</v>
      </c>
      <c r="AJ51" s="232">
        <f>'Cons Stat | Management Recon'!CZ47</f>
        <v>-562.53265887701957</v>
      </c>
      <c r="AK51" s="232">
        <f>'Cons Stat | Management Recon'!DC47</f>
        <v>-6387.2578293547676</v>
      </c>
      <c r="AL51" s="232">
        <f>'Cons Stat | Management Recon'!DF47</f>
        <v>-14944.134785641465</v>
      </c>
      <c r="AM51" s="232">
        <f>'Cons Stat | Management Recon'!DI47</f>
        <v>-8217.5842011994919</v>
      </c>
      <c r="AN51" s="232">
        <f>'Cons Stat | Management Recon'!DL47</f>
        <v>-9219.1399434689702</v>
      </c>
      <c r="AO51" s="232">
        <f>'Cons Stat | Management Recon'!DO47</f>
        <v>-243.11432187302259</v>
      </c>
      <c r="AP51" s="232">
        <f>'Cons Stat | Management Recon'!DR47</f>
        <v>-24031.334832252316</v>
      </c>
      <c r="AQ51" s="232">
        <f>'Cons Stat | Management Recon'!DU47</f>
        <v>-6447.3676451150432</v>
      </c>
      <c r="AR51" s="232">
        <f>'Cons Stat | Management Recon'!DX47</f>
        <v>-321.40350274282719</v>
      </c>
      <c r="AS51" s="232">
        <f>'Cons Stat | Management Recon'!EA47</f>
        <v>-436.76565831783637</v>
      </c>
      <c r="AT51" s="232">
        <f>'Cons Stat | Management Recon'!ED47</f>
        <v>-1711.5648428776519</v>
      </c>
      <c r="AU51" s="232">
        <f>'Cons Stat | Management Recon'!EG47</f>
        <v>-5075.1112150851477</v>
      </c>
      <c r="AV51" s="232">
        <f>'Cons Stat | Management Recon'!EJ47</f>
        <v>-1058.3720762864341</v>
      </c>
      <c r="AW51" s="232">
        <f>'Cons Stat | Management Recon'!EM47</f>
        <v>-7472.7501137278223</v>
      </c>
      <c r="AX51" s="232">
        <f>'Cons Stat | Management Recon'!EP47</f>
        <v>-2118.1052718615856</v>
      </c>
      <c r="AY51" s="232">
        <f>'Cons Stat | Management Recon'!ES47</f>
        <v>-2312.0783968406449</v>
      </c>
      <c r="AZ51" s="232">
        <f>'Cons Stat | Management Recon'!EV47</f>
        <v>-3219.9249725409927</v>
      </c>
      <c r="BA51" s="232">
        <f>'Cons Stat | Management Recon'!EY47</f>
        <v>-66374.694077708831</v>
      </c>
      <c r="BB51" s="232">
        <f>'Cons Stat | Management Recon'!FB47</f>
        <v>-9308.9641051096714</v>
      </c>
      <c r="BC51" s="232">
        <f>'Cons Stat | Management Recon'!FE47</f>
        <v>-1002.6027188784085</v>
      </c>
      <c r="BD51" s="232">
        <f>'Cons Stat | Management Recon'!FH47</f>
        <v>-6267.0138491816215</v>
      </c>
      <c r="BE51" s="232">
        <f>'Cons Stat | Management Recon'!FK47</f>
        <v>-7982.69148780666</v>
      </c>
      <c r="BF51" s="232">
        <f>'Cons Stat | Management Recon'!FN47</f>
        <v>-780.32906535429788</v>
      </c>
      <c r="BG51" s="232">
        <f>'Cons Stat | Management Recon'!FQ47</f>
        <v>-5915.6408512692797</v>
      </c>
      <c r="BH51" s="232">
        <f>'Cons Stat | Management Recon'!FT47</f>
        <v>-15706.587749311668</v>
      </c>
      <c r="BI51" s="232">
        <f>'Cons Stat | Management Recon'!FW47</f>
        <v>-15186.915686502854</v>
      </c>
      <c r="BJ51" s="232">
        <f>'Cons Stat | Management Recon'!FZ47</f>
        <v>-8495.8513137912269</v>
      </c>
      <c r="BK51" s="232">
        <f>'Cons Stat | Management Recon'!GC47</f>
        <v>-823.22395271776861</v>
      </c>
      <c r="BL51" s="232">
        <f>'Cons Stat | Management Recon'!GF47</f>
        <v>-429.54110527454367</v>
      </c>
      <c r="BM51" s="232">
        <f>'Cons Stat | Management Recon'!GI47</f>
        <v>-47483.66365652511</v>
      </c>
      <c r="BN51" s="232">
        <f>'Cons Stat | Management Recon'!GL47</f>
        <v>-18291.005600318804</v>
      </c>
      <c r="BO51" s="232">
        <f>'Cons Stat | Management Recon'!GO47</f>
        <v>-34115.645579836106</v>
      </c>
      <c r="BP51" s="232">
        <f>'Cons Stat | Management Recon'!GR47</f>
        <v>-13924.812718217934</v>
      </c>
      <c r="BQ51" s="232">
        <f>'Cons Stat | Management Recon'!GU47</f>
        <v>-15151.967710842171</v>
      </c>
      <c r="BR51" s="232">
        <f>'Cons Stat | Management Recon'!GX47</f>
        <v>-2610.6467764112563</v>
      </c>
      <c r="BS51" s="232">
        <f>'Cons Stat | Management Recon'!HA47</f>
        <v>-19478.699995779083</v>
      </c>
      <c r="BT51" s="232">
        <f>'Cons Stat | Management Recon'!HD47</f>
        <v>-9076.8348839806276</v>
      </c>
      <c r="BU51" s="232">
        <f>'Cons Stat | Management Recon'!HG47</f>
        <v>-16142.012769824561</v>
      </c>
      <c r="BV51" s="232">
        <f>'Cons Stat | Management Recon'!HJ47</f>
        <v>-5306.4038379350668</v>
      </c>
      <c r="BW51" s="277"/>
      <c r="BX51" s="232">
        <f t="shared" si="66"/>
        <v>-182834.45858766302</v>
      </c>
      <c r="BY51" s="232">
        <f t="shared" si="67"/>
        <v>-182834.45858766302</v>
      </c>
      <c r="BZ51" s="232">
        <f t="shared" si="68"/>
        <v>-142553.29427429615</v>
      </c>
      <c r="CA51" s="232">
        <f t="shared" si="69"/>
        <v>-142553.29427429615</v>
      </c>
      <c r="CB51" s="232">
        <f t="shared" si="70"/>
        <v>-66352.61362480816</v>
      </c>
      <c r="CC51" s="232">
        <f t="shared" si="71"/>
        <v>-5306.4038379350668</v>
      </c>
      <c r="CD51" s="232">
        <f t="shared" si="72"/>
        <v>-8495.8513137912269</v>
      </c>
    </row>
    <row r="52" spans="2:82" ht="14.25" hidden="1" customHeight="1" outlineLevel="1" x14ac:dyDescent="0.25">
      <c r="B52" s="231" t="s">
        <v>294</v>
      </c>
      <c r="C52" s="232">
        <f>'Cons Stat | Management Recon'!E48</f>
        <v>0</v>
      </c>
      <c r="D52" s="232">
        <f>'Cons Stat | Management Recon'!H48</f>
        <v>0</v>
      </c>
      <c r="E52" s="232">
        <f>'Cons Stat | Management Recon'!K48</f>
        <v>0</v>
      </c>
      <c r="F52" s="232">
        <f>'Cons Stat | Management Recon'!N48</f>
        <v>0</v>
      </c>
      <c r="G52" s="232">
        <f>'Cons Stat | Management Recon'!Q48</f>
        <v>0</v>
      </c>
      <c r="H52" s="232">
        <f>'Cons Stat | Management Recon'!T48</f>
        <v>0</v>
      </c>
      <c r="I52" s="232">
        <f>'Cons Stat | Management Recon'!W48</f>
        <v>0</v>
      </c>
      <c r="J52" s="232">
        <f>'Cons Stat | Management Recon'!Z48</f>
        <v>0</v>
      </c>
      <c r="K52" s="232">
        <f>'Cons Stat | Management Recon'!AC48</f>
        <v>0</v>
      </c>
      <c r="L52" s="232">
        <f>'Cons Stat | Management Recon'!AF48</f>
        <v>0</v>
      </c>
      <c r="M52" s="232">
        <f>'Cons Stat | Management Recon'!AI48</f>
        <v>0</v>
      </c>
      <c r="N52" s="232">
        <f>'Cons Stat | Management Recon'!AL48</f>
        <v>0</v>
      </c>
      <c r="O52" s="232">
        <f>'Cons Stat | Management Recon'!AO48</f>
        <v>0</v>
      </c>
      <c r="P52" s="232">
        <f>'Cons Stat | Management Recon'!AR48</f>
        <v>0</v>
      </c>
      <c r="Q52" s="232">
        <f>'Cons Stat | Management Recon'!AU48</f>
        <v>0</v>
      </c>
      <c r="R52" s="232">
        <f>'Cons Stat | Management Recon'!AX48</f>
        <v>0</v>
      </c>
      <c r="S52" s="232">
        <f>'Cons Stat | Management Recon'!BA48</f>
        <v>0</v>
      </c>
      <c r="T52" s="232">
        <f>'Cons Stat | Management Recon'!BD48</f>
        <v>0</v>
      </c>
      <c r="U52" s="232">
        <f>'Cons Stat | Management Recon'!BG48</f>
        <v>0</v>
      </c>
      <c r="V52" s="232">
        <f>'Cons Stat | Management Recon'!BJ48</f>
        <v>0</v>
      </c>
      <c r="W52" s="232">
        <f>'Cons Stat | Management Recon'!BM48</f>
        <v>0</v>
      </c>
      <c r="X52" s="232">
        <f>'Cons Stat | Management Recon'!BP48</f>
        <v>0</v>
      </c>
      <c r="Y52" s="232">
        <f>'Cons Stat | Management Recon'!BS48</f>
        <v>0</v>
      </c>
      <c r="Z52" s="232">
        <f>'Cons Stat | Management Recon'!BV48</f>
        <v>0</v>
      </c>
      <c r="AA52" s="232">
        <f>'Cons Stat | Management Recon'!BY48</f>
        <v>-2285.7861411917866</v>
      </c>
      <c r="AB52" s="232">
        <f>'Cons Stat | Management Recon'!CB48</f>
        <v>-959.42794279427937</v>
      </c>
      <c r="AC52" s="232">
        <f>'Cons Stat | Management Recon'!CE48</f>
        <v>-2632.6804060120485</v>
      </c>
      <c r="AD52" s="232">
        <f>'Cons Stat | Management Recon'!CH48</f>
        <v>-3743.6449189995301</v>
      </c>
      <c r="AE52" s="232">
        <f>'Cons Stat | Management Recon'!CK48</f>
        <v>-4108.643167551907</v>
      </c>
      <c r="AF52" s="232">
        <f>'Cons Stat | Management Recon'!CN48</f>
        <v>-1177.4610407578139</v>
      </c>
      <c r="AG52" s="232">
        <f>'Cons Stat | Management Recon'!CQ48</f>
        <v>-8051.6764435242676</v>
      </c>
      <c r="AH52" s="232">
        <f>'Cons Stat | Management Recon'!CT48</f>
        <v>-4878.218184645114</v>
      </c>
      <c r="AI52" s="232">
        <f>'Cons Stat | Management Recon'!CW48</f>
        <v>-5378.1911400993667</v>
      </c>
      <c r="AJ52" s="232">
        <f>'Cons Stat | Management Recon'!CZ48</f>
        <v>-7101.4555758467068</v>
      </c>
      <c r="AK52" s="232">
        <f>'Cons Stat | Management Recon'!DC48</f>
        <v>-7938.2830027276987</v>
      </c>
      <c r="AL52" s="232">
        <f>'Cons Stat | Management Recon'!DF48</f>
        <v>-365.55668830820412</v>
      </c>
      <c r="AM52" s="232">
        <f>'Cons Stat | Management Recon'!DI48</f>
        <v>-732.6161574771304</v>
      </c>
      <c r="AN52" s="232">
        <f>'Cons Stat | Management Recon'!DL48</f>
        <v>-927.92240506127723</v>
      </c>
      <c r="AO52" s="232">
        <f>'Cons Stat | Management Recon'!DO48</f>
        <v>-939.80805737186256</v>
      </c>
      <c r="AP52" s="232">
        <f>'Cons Stat | Management Recon'!DR48</f>
        <v>-556.61251217439951</v>
      </c>
      <c r="AQ52" s="232">
        <f>'Cons Stat | Management Recon'!DU48</f>
        <v>-4693.4675828902018</v>
      </c>
      <c r="AR52" s="232">
        <f>'Cons Stat | Management Recon'!DX48</f>
        <v>-19213.919677390255</v>
      </c>
      <c r="AS52" s="232">
        <f>'Cons Stat | Management Recon'!EA48</f>
        <v>-918.94640361475444</v>
      </c>
      <c r="AT52" s="232">
        <f>'Cons Stat | Management Recon'!ED48</f>
        <v>-7433.6455733454022</v>
      </c>
      <c r="AU52" s="232">
        <f>'Cons Stat | Management Recon'!EG48</f>
        <v>-1663.7135332605515</v>
      </c>
      <c r="AV52" s="232">
        <f>'Cons Stat | Management Recon'!EJ48</f>
        <v>-808.52827275998561</v>
      </c>
      <c r="AW52" s="232">
        <f>'Cons Stat | Management Recon'!EM48</f>
        <v>-1948.9145690590335</v>
      </c>
      <c r="AX52" s="232">
        <f>'Cons Stat | Management Recon'!EP48</f>
        <v>-6252.4046625416004</v>
      </c>
      <c r="AY52" s="232">
        <f>'Cons Stat | Management Recon'!ES48</f>
        <v>-8147.0379032058463</v>
      </c>
      <c r="AZ52" s="232">
        <f>'Cons Stat | Management Recon'!EV48</f>
        <v>-7415.2538204686116</v>
      </c>
      <c r="BA52" s="232">
        <f>'Cons Stat | Management Recon'!EY48</f>
        <v>-6342.1534030816656</v>
      </c>
      <c r="BB52" s="232">
        <f>'Cons Stat | Management Recon'!FB48</f>
        <v>-11105.266232432601</v>
      </c>
      <c r="BC52" s="232">
        <f>'Cons Stat | Management Recon'!FE48</f>
        <v>-24113.648275683212</v>
      </c>
      <c r="BD52" s="232">
        <f>'Cons Stat | Management Recon'!FH48</f>
        <v>-10267.017782082685</v>
      </c>
      <c r="BE52" s="232">
        <f>'Cons Stat | Management Recon'!FK48</f>
        <v>-10118.897875118766</v>
      </c>
      <c r="BF52" s="232">
        <f>'Cons Stat | Management Recon'!FN48</f>
        <v>-9510.2107873021159</v>
      </c>
      <c r="BG52" s="232">
        <f>'Cons Stat | Management Recon'!FQ48</f>
        <v>-9758.8839530912828</v>
      </c>
      <c r="BH52" s="232">
        <f>'Cons Stat | Management Recon'!FT48</f>
        <v>-9060.7784112270238</v>
      </c>
      <c r="BI52" s="232">
        <f>'Cons Stat | Management Recon'!FW48</f>
        <v>-9142.9120763945502</v>
      </c>
      <c r="BJ52" s="232">
        <f>'Cons Stat | Management Recon'!FZ48</f>
        <v>-13006.268341213214</v>
      </c>
      <c r="BK52" s="232">
        <f>'Cons Stat | Management Recon'!GC48</f>
        <v>-3167.2341170427158</v>
      </c>
      <c r="BL52" s="232">
        <f>'Cons Stat | Management Recon'!GF48</f>
        <v>-5890.776238261381</v>
      </c>
      <c r="BM52" s="232">
        <f>'Cons Stat | Management Recon'!GI48</f>
        <v>-6917.4024613107222</v>
      </c>
      <c r="BN52" s="232">
        <f>'Cons Stat | Management Recon'!GL48</f>
        <v>-9477.6077730138659</v>
      </c>
      <c r="BO52" s="232">
        <f>'Cons Stat | Management Recon'!GO48</f>
        <v>-5211.3188473636292</v>
      </c>
      <c r="BP52" s="232">
        <f>'Cons Stat | Management Recon'!GR48</f>
        <v>-3368.306361957666</v>
      </c>
      <c r="BQ52" s="232">
        <f>'Cons Stat | Management Recon'!GU48</f>
        <v>-5725.6076402039325</v>
      </c>
      <c r="BR52" s="232">
        <f>'Cons Stat | Management Recon'!GX48</f>
        <v>-7448.0609705631759</v>
      </c>
      <c r="BS52" s="232">
        <f>'Cons Stat | Management Recon'!HA48</f>
        <v>-6566.9456639570344</v>
      </c>
      <c r="BT52" s="232">
        <f>'Cons Stat | Management Recon'!HD48</f>
        <v>-5104.1583073129468</v>
      </c>
      <c r="BU52" s="232">
        <f>'Cons Stat | Management Recon'!HG48</f>
        <v>-3913.3699930149451</v>
      </c>
      <c r="BV52" s="232">
        <f>'Cons Stat | Management Recon'!HJ48</f>
        <v>-4176.0501836310095</v>
      </c>
      <c r="BW52" s="277"/>
      <c r="BX52" s="232">
        <f t="shared" si="66"/>
        <v>-66966.838557633018</v>
      </c>
      <c r="BY52" s="232">
        <f t="shared" si="67"/>
        <v>-66966.838557633018</v>
      </c>
      <c r="BZ52" s="232">
        <f t="shared" si="68"/>
        <v>-127988.32886130159</v>
      </c>
      <c r="CA52" s="232">
        <f t="shared" si="69"/>
        <v>-127988.32886130159</v>
      </c>
      <c r="CB52" s="232">
        <f t="shared" si="70"/>
        <v>-46090.499406946459</v>
      </c>
      <c r="CC52" s="232">
        <f t="shared" si="71"/>
        <v>-4176.0501836310095</v>
      </c>
      <c r="CD52" s="232">
        <f t="shared" si="72"/>
        <v>-13006.268341213214</v>
      </c>
    </row>
    <row r="53" spans="2:82" ht="14.25" hidden="1" customHeight="1" outlineLevel="1" x14ac:dyDescent="0.25">
      <c r="B53" s="231" t="s">
        <v>295</v>
      </c>
      <c r="C53" s="232">
        <f>'Cons Stat | Management Recon'!E49</f>
        <v>0</v>
      </c>
      <c r="D53" s="232">
        <f>'Cons Stat | Management Recon'!H49</f>
        <v>0</v>
      </c>
      <c r="E53" s="232">
        <f>'Cons Stat | Management Recon'!K49</f>
        <v>0</v>
      </c>
      <c r="F53" s="232">
        <f>'Cons Stat | Management Recon'!N49</f>
        <v>0</v>
      </c>
      <c r="G53" s="232">
        <f>'Cons Stat | Management Recon'!Q49</f>
        <v>0</v>
      </c>
      <c r="H53" s="232">
        <f>'Cons Stat | Management Recon'!T49</f>
        <v>0</v>
      </c>
      <c r="I53" s="232">
        <f>'Cons Stat | Management Recon'!W49</f>
        <v>0</v>
      </c>
      <c r="J53" s="232">
        <f>'Cons Stat | Management Recon'!Z49</f>
        <v>0</v>
      </c>
      <c r="K53" s="232">
        <f>'Cons Stat | Management Recon'!AC49</f>
        <v>0</v>
      </c>
      <c r="L53" s="232">
        <f>'Cons Stat | Management Recon'!AF49</f>
        <v>0</v>
      </c>
      <c r="M53" s="232">
        <f>'Cons Stat | Management Recon'!AI49</f>
        <v>0</v>
      </c>
      <c r="N53" s="232">
        <f>'Cons Stat | Management Recon'!AL49</f>
        <v>0</v>
      </c>
      <c r="O53" s="232">
        <f>'Cons Stat | Management Recon'!AO49</f>
        <v>0</v>
      </c>
      <c r="P53" s="232">
        <f>'Cons Stat | Management Recon'!AR49</f>
        <v>0</v>
      </c>
      <c r="Q53" s="232">
        <f>'Cons Stat | Management Recon'!AU49</f>
        <v>0</v>
      </c>
      <c r="R53" s="232">
        <f>'Cons Stat | Management Recon'!AX49</f>
        <v>0</v>
      </c>
      <c r="S53" s="232">
        <f>'Cons Stat | Management Recon'!BA49</f>
        <v>0</v>
      </c>
      <c r="T53" s="232">
        <f>'Cons Stat | Management Recon'!BD49</f>
        <v>0</v>
      </c>
      <c r="U53" s="232">
        <f>'Cons Stat | Management Recon'!BG49</f>
        <v>0</v>
      </c>
      <c r="V53" s="232">
        <f>'Cons Stat | Management Recon'!BJ49</f>
        <v>0</v>
      </c>
      <c r="W53" s="232">
        <f>'Cons Stat | Management Recon'!BM49</f>
        <v>0</v>
      </c>
      <c r="X53" s="232">
        <f>'Cons Stat | Management Recon'!BP49</f>
        <v>0</v>
      </c>
      <c r="Y53" s="232">
        <f>'Cons Stat | Management Recon'!BS49</f>
        <v>0</v>
      </c>
      <c r="Z53" s="232">
        <f>'Cons Stat | Management Recon'!BV49</f>
        <v>0</v>
      </c>
      <c r="AA53" s="232">
        <f>'Cons Stat | Management Recon'!BY49</f>
        <v>0</v>
      </c>
      <c r="AB53" s="232">
        <f>'Cons Stat | Management Recon'!CB49</f>
        <v>0</v>
      </c>
      <c r="AC53" s="232">
        <f>'Cons Stat | Management Recon'!CE49</f>
        <v>0</v>
      </c>
      <c r="AD53" s="232">
        <f>'Cons Stat | Management Recon'!CH49</f>
        <v>0</v>
      </c>
      <c r="AE53" s="232">
        <f>'Cons Stat | Management Recon'!CK49</f>
        <v>0</v>
      </c>
      <c r="AF53" s="232">
        <f>'Cons Stat | Management Recon'!CN49</f>
        <v>0</v>
      </c>
      <c r="AG53" s="232">
        <f>'Cons Stat | Management Recon'!CQ49</f>
        <v>0</v>
      </c>
      <c r="AH53" s="232">
        <f>'Cons Stat | Management Recon'!CT49</f>
        <v>0</v>
      </c>
      <c r="AI53" s="232">
        <f>'Cons Stat | Management Recon'!CW49</f>
        <v>0</v>
      </c>
      <c r="AJ53" s="232">
        <f>'Cons Stat | Management Recon'!CZ49</f>
        <v>0</v>
      </c>
      <c r="AK53" s="232">
        <f>'Cons Stat | Management Recon'!DC49</f>
        <v>0</v>
      </c>
      <c r="AL53" s="232">
        <f>'Cons Stat | Management Recon'!DF49</f>
        <v>0</v>
      </c>
      <c r="AM53" s="232">
        <f>'Cons Stat | Management Recon'!DI49</f>
        <v>0</v>
      </c>
      <c r="AN53" s="232">
        <f>'Cons Stat | Management Recon'!DL49</f>
        <v>0</v>
      </c>
      <c r="AO53" s="232">
        <f>'Cons Stat | Management Recon'!DO49</f>
        <v>0</v>
      </c>
      <c r="AP53" s="232">
        <f>'Cons Stat | Management Recon'!DR49</f>
        <v>0</v>
      </c>
      <c r="AQ53" s="232">
        <f>'Cons Stat | Management Recon'!DU49</f>
        <v>0</v>
      </c>
      <c r="AR53" s="232">
        <f>'Cons Stat | Management Recon'!DX49</f>
        <v>0</v>
      </c>
      <c r="AS53" s="232">
        <f>'Cons Stat | Management Recon'!EA49</f>
        <v>0</v>
      </c>
      <c r="AT53" s="232">
        <f>'Cons Stat | Management Recon'!ED49</f>
        <v>0</v>
      </c>
      <c r="AU53" s="232">
        <f>'Cons Stat | Management Recon'!EG49</f>
        <v>0</v>
      </c>
      <c r="AV53" s="232">
        <f>'Cons Stat | Management Recon'!EJ49</f>
        <v>0</v>
      </c>
      <c r="AW53" s="232">
        <f>'Cons Stat | Management Recon'!EM49</f>
        <v>0</v>
      </c>
      <c r="AX53" s="232">
        <f>'Cons Stat | Management Recon'!EP49</f>
        <v>0</v>
      </c>
      <c r="AY53" s="232">
        <f>'Cons Stat | Management Recon'!ES49</f>
        <v>0</v>
      </c>
      <c r="AZ53" s="232">
        <f>'Cons Stat | Management Recon'!EV49</f>
        <v>0</v>
      </c>
      <c r="BA53" s="232">
        <f>'Cons Stat | Management Recon'!EY49</f>
        <v>0</v>
      </c>
      <c r="BB53" s="232">
        <f>'Cons Stat | Management Recon'!FB49</f>
        <v>0</v>
      </c>
      <c r="BC53" s="232">
        <f>'Cons Stat | Management Recon'!FE49</f>
        <v>-4968.9257728180492</v>
      </c>
      <c r="BD53" s="232">
        <f>'Cons Stat | Management Recon'!FH49</f>
        <v>0</v>
      </c>
      <c r="BE53" s="232">
        <f>'Cons Stat | Management Recon'!FK49</f>
        <v>0</v>
      </c>
      <c r="BF53" s="232">
        <f>'Cons Stat | Management Recon'!FN49</f>
        <v>0</v>
      </c>
      <c r="BG53" s="232">
        <f>'Cons Stat | Management Recon'!FQ49</f>
        <v>0</v>
      </c>
      <c r="BH53" s="232">
        <f>'Cons Stat | Management Recon'!FT49</f>
        <v>0</v>
      </c>
      <c r="BI53" s="232">
        <f>'Cons Stat | Management Recon'!FW49</f>
        <v>0</v>
      </c>
      <c r="BJ53" s="232">
        <f>'Cons Stat | Management Recon'!FZ49</f>
        <v>0</v>
      </c>
      <c r="BK53" s="232">
        <f>'Cons Stat | Management Recon'!GC49</f>
        <v>0</v>
      </c>
      <c r="BL53" s="232">
        <f>'Cons Stat | Management Recon'!GF49</f>
        <v>0</v>
      </c>
      <c r="BM53" s="232">
        <f>'Cons Stat | Management Recon'!GI49</f>
        <v>-405.19404742931391</v>
      </c>
      <c r="BN53" s="232">
        <f>'Cons Stat | Management Recon'!GL49</f>
        <v>0</v>
      </c>
      <c r="BO53" s="232">
        <f>'Cons Stat | Management Recon'!GO49</f>
        <v>0</v>
      </c>
      <c r="BP53" s="232">
        <f>'Cons Stat | Management Recon'!GR49</f>
        <v>-3433.4912834912839</v>
      </c>
      <c r="BQ53" s="232">
        <f>'Cons Stat | Management Recon'!GU49</f>
        <v>-2270.8380309092181</v>
      </c>
      <c r="BR53" s="232">
        <f>'Cons Stat | Management Recon'!GX49</f>
        <v>0</v>
      </c>
      <c r="BS53" s="232">
        <f>'Cons Stat | Management Recon'!HA49</f>
        <v>-8833.6421392756038</v>
      </c>
      <c r="BT53" s="232">
        <f>'Cons Stat | Management Recon'!HD49</f>
        <v>-4337.1226045468375</v>
      </c>
      <c r="BU53" s="232">
        <f>'Cons Stat | Management Recon'!HG49</f>
        <v>-36204.798232042092</v>
      </c>
      <c r="BV53" s="232">
        <f>'Cons Stat | Management Recon'!HJ49</f>
        <v>-46964.452605822655</v>
      </c>
      <c r="BW53" s="277"/>
      <c r="BX53" s="232">
        <f t="shared" si="66"/>
        <v>-102449.53894351699</v>
      </c>
      <c r="BY53" s="232">
        <f t="shared" si="67"/>
        <v>-102449.53894351699</v>
      </c>
      <c r="BZ53" s="232">
        <f t="shared" si="68"/>
        <v>-4968.9257728180492</v>
      </c>
      <c r="CA53" s="232">
        <f t="shared" si="69"/>
        <v>-4968.9257728180492</v>
      </c>
      <c r="CB53" s="232">
        <f t="shared" si="70"/>
        <v>0</v>
      </c>
      <c r="CC53" s="232">
        <f t="shared" si="71"/>
        <v>-46964.452605822655</v>
      </c>
      <c r="CD53" s="232">
        <f t="shared" si="72"/>
        <v>0</v>
      </c>
    </row>
    <row r="54" spans="2:82" ht="14.25" hidden="1" customHeight="1" outlineLevel="1" x14ac:dyDescent="0.25">
      <c r="B54" s="231" t="s">
        <v>296</v>
      </c>
      <c r="C54" s="232">
        <f>'Cons Stat | Management Recon'!E50</f>
        <v>0</v>
      </c>
      <c r="D54" s="232">
        <f>'Cons Stat | Management Recon'!H50</f>
        <v>0</v>
      </c>
      <c r="E54" s="232">
        <f>'Cons Stat | Management Recon'!K50</f>
        <v>0</v>
      </c>
      <c r="F54" s="232">
        <f>'Cons Stat | Management Recon'!N50</f>
        <v>0</v>
      </c>
      <c r="G54" s="232">
        <f>'Cons Stat | Management Recon'!Q50</f>
        <v>0</v>
      </c>
      <c r="H54" s="232">
        <f>'Cons Stat | Management Recon'!T50</f>
        <v>0</v>
      </c>
      <c r="I54" s="232">
        <f>'Cons Stat | Management Recon'!W50</f>
        <v>0</v>
      </c>
      <c r="J54" s="232">
        <f>'Cons Stat | Management Recon'!Z50</f>
        <v>0</v>
      </c>
      <c r="K54" s="232">
        <f>'Cons Stat | Management Recon'!AC50</f>
        <v>0</v>
      </c>
      <c r="L54" s="232">
        <f>'Cons Stat | Management Recon'!AF50</f>
        <v>0</v>
      </c>
      <c r="M54" s="232">
        <f>'Cons Stat | Management Recon'!AI50</f>
        <v>0</v>
      </c>
      <c r="N54" s="232">
        <f>'Cons Stat | Management Recon'!AL50</f>
        <v>0</v>
      </c>
      <c r="O54" s="232">
        <f>'Cons Stat | Management Recon'!AO50</f>
        <v>0</v>
      </c>
      <c r="P54" s="232">
        <f>'Cons Stat | Management Recon'!AR50</f>
        <v>0</v>
      </c>
      <c r="Q54" s="232">
        <f>'Cons Stat | Management Recon'!AU50</f>
        <v>0</v>
      </c>
      <c r="R54" s="232">
        <f>'Cons Stat | Management Recon'!AX50</f>
        <v>0</v>
      </c>
      <c r="S54" s="232">
        <f>'Cons Stat | Management Recon'!BA50</f>
        <v>0</v>
      </c>
      <c r="T54" s="232">
        <f>'Cons Stat | Management Recon'!BD50</f>
        <v>0</v>
      </c>
      <c r="U54" s="232">
        <f>'Cons Stat | Management Recon'!BG50</f>
        <v>0</v>
      </c>
      <c r="V54" s="232">
        <f>'Cons Stat | Management Recon'!BJ50</f>
        <v>0</v>
      </c>
      <c r="W54" s="232">
        <f>'Cons Stat | Management Recon'!BM50</f>
        <v>0</v>
      </c>
      <c r="X54" s="232">
        <f>'Cons Stat | Management Recon'!BP50</f>
        <v>0</v>
      </c>
      <c r="Y54" s="232">
        <f>'Cons Stat | Management Recon'!BS50</f>
        <v>0</v>
      </c>
      <c r="Z54" s="232">
        <f>'Cons Stat | Management Recon'!BV50</f>
        <v>0</v>
      </c>
      <c r="AA54" s="232">
        <f>'Cons Stat | Management Recon'!BY50</f>
        <v>0</v>
      </c>
      <c r="AB54" s="232">
        <f>'Cons Stat | Management Recon'!CB50</f>
        <v>0</v>
      </c>
      <c r="AC54" s="232">
        <f>'Cons Stat | Management Recon'!CE50</f>
        <v>0</v>
      </c>
      <c r="AD54" s="232">
        <f>'Cons Stat | Management Recon'!CH50</f>
        <v>0</v>
      </c>
      <c r="AE54" s="232">
        <f>'Cons Stat | Management Recon'!CK50</f>
        <v>0</v>
      </c>
      <c r="AF54" s="232">
        <f>'Cons Stat | Management Recon'!CN50</f>
        <v>0</v>
      </c>
      <c r="AG54" s="232">
        <f>'Cons Stat | Management Recon'!CQ50</f>
        <v>0</v>
      </c>
      <c r="AH54" s="232">
        <f>'Cons Stat | Management Recon'!CT50</f>
        <v>0</v>
      </c>
      <c r="AI54" s="232">
        <f>'Cons Stat | Management Recon'!CW50</f>
        <v>0</v>
      </c>
      <c r="AJ54" s="232">
        <f>'Cons Stat | Management Recon'!CZ50</f>
        <v>0</v>
      </c>
      <c r="AK54" s="232">
        <f>'Cons Stat | Management Recon'!DC50</f>
        <v>0</v>
      </c>
      <c r="AL54" s="232">
        <f>'Cons Stat | Management Recon'!DF50</f>
        <v>0</v>
      </c>
      <c r="AM54" s="232">
        <f>'Cons Stat | Management Recon'!DI50</f>
        <v>-317.70021233230273</v>
      </c>
      <c r="AN54" s="232">
        <f>'Cons Stat | Management Recon'!DL50</f>
        <v>-3.1919350476483408</v>
      </c>
      <c r="AO54" s="232">
        <f>'Cons Stat | Management Recon'!DO50</f>
        <v>-59.998945370175072</v>
      </c>
      <c r="AP54" s="232">
        <f>'Cons Stat | Management Recon'!DR50</f>
        <v>-37.967030689848102</v>
      </c>
      <c r="AQ54" s="232">
        <f>'Cons Stat | Management Recon'!DU50</f>
        <v>0</v>
      </c>
      <c r="AR54" s="232">
        <f>'Cons Stat | Management Recon'!DX50</f>
        <v>-5.8787142004132491</v>
      </c>
      <c r="AS54" s="232">
        <f>'Cons Stat | Management Recon'!EA50</f>
        <v>-21.038598032791853</v>
      </c>
      <c r="AT54" s="232">
        <f>'Cons Stat | Management Recon'!ED50</f>
        <v>-2.9194968226823015</v>
      </c>
      <c r="AU54" s="232">
        <f>'Cons Stat | Management Recon'!EG50</f>
        <v>-115.48544734829073</v>
      </c>
      <c r="AV54" s="232">
        <f>'Cons Stat | Management Recon'!EJ50</f>
        <v>-476.43037063691975</v>
      </c>
      <c r="AW54" s="232">
        <f>'Cons Stat | Management Recon'!EM50</f>
        <v>-1.458165657696749</v>
      </c>
      <c r="AX54" s="232">
        <f>'Cons Stat | Management Recon'!EP50</f>
        <v>0</v>
      </c>
      <c r="AY54" s="232">
        <f>'Cons Stat | Management Recon'!ES50</f>
        <v>-487.95362365247098</v>
      </c>
      <c r="AZ54" s="232">
        <f>'Cons Stat | Management Recon'!EV50</f>
        <v>-13.861502309163976</v>
      </c>
      <c r="BA54" s="232">
        <f>'Cons Stat | Management Recon'!EY50</f>
        <v>-89.276820478444321</v>
      </c>
      <c r="BB54" s="232">
        <f>'Cons Stat | Management Recon'!FB50</f>
        <v>-69.581795054757549</v>
      </c>
      <c r="BC54" s="232">
        <f>'Cons Stat | Management Recon'!FE50</f>
        <v>-122.82503703749717</v>
      </c>
      <c r="BD54" s="232">
        <f>'Cons Stat | Management Recon'!FH50</f>
        <v>-26.211217294202569</v>
      </c>
      <c r="BE54" s="232">
        <f>'Cons Stat | Management Recon'!FK50</f>
        <v>-5.8137622725168701</v>
      </c>
      <c r="BF54" s="232">
        <f>'Cons Stat | Management Recon'!FN50</f>
        <v>-37.350675349590986</v>
      </c>
      <c r="BG54" s="232">
        <f>'Cons Stat | Management Recon'!FQ50</f>
        <v>-20.851328157889313</v>
      </c>
      <c r="BH54" s="232">
        <f>'Cons Stat | Management Recon'!FT50</f>
        <v>-63.004948954731454</v>
      </c>
      <c r="BI54" s="232">
        <f>'Cons Stat | Management Recon'!FW50</f>
        <v>-86.875509491091194</v>
      </c>
      <c r="BJ54" s="232">
        <f>'Cons Stat | Management Recon'!FZ50</f>
        <v>0</v>
      </c>
      <c r="BK54" s="232">
        <f>'Cons Stat | Management Recon'!GC50</f>
        <v>-148.3776369045267</v>
      </c>
      <c r="BL54" s="232">
        <f>'Cons Stat | Management Recon'!GF50</f>
        <v>-97.576283690461011</v>
      </c>
      <c r="BM54" s="232">
        <f>'Cons Stat | Management Recon'!GI50</f>
        <v>-1533.4855062089234</v>
      </c>
      <c r="BN54" s="232">
        <f>'Cons Stat | Management Recon'!GL50</f>
        <v>-433.62968964129487</v>
      </c>
      <c r="BO54" s="232">
        <f>'Cons Stat | Management Recon'!GO50</f>
        <v>-518.16255897690587</v>
      </c>
      <c r="BP54" s="232">
        <f>'Cons Stat | Management Recon'!GR50</f>
        <v>-110.64141498924107</v>
      </c>
      <c r="BQ54" s="232">
        <f>'Cons Stat | Management Recon'!GU50</f>
        <v>-467.67901505552288</v>
      </c>
      <c r="BR54" s="232">
        <f>'Cons Stat | Management Recon'!GX50</f>
        <v>-1.2531949842736798</v>
      </c>
      <c r="BS54" s="232">
        <f>'Cons Stat | Management Recon'!HA50</f>
        <v>-588.25955224351276</v>
      </c>
      <c r="BT54" s="232">
        <f>'Cons Stat | Management Recon'!HD50</f>
        <v>-202.61154418513254</v>
      </c>
      <c r="BU54" s="232">
        <f>'Cons Stat | Management Recon'!HG50</f>
        <v>-36.409777169598563</v>
      </c>
      <c r="BV54" s="232">
        <f>'Cons Stat | Management Recon'!HJ50</f>
        <v>0</v>
      </c>
      <c r="BW54" s="277"/>
      <c r="BX54" s="232">
        <f t="shared" si="66"/>
        <v>-4138.0861740493938</v>
      </c>
      <c r="BY54" s="232">
        <f t="shared" si="67"/>
        <v>-4138.0861740493938</v>
      </c>
      <c r="BZ54" s="232">
        <f t="shared" si="68"/>
        <v>-1023.6062200523564</v>
      </c>
      <c r="CA54" s="232">
        <f t="shared" si="69"/>
        <v>-1023.6062200523564</v>
      </c>
      <c r="CB54" s="232">
        <f t="shared" si="70"/>
        <v>-1042.0689161387688</v>
      </c>
      <c r="CC54" s="232">
        <f t="shared" si="71"/>
        <v>0</v>
      </c>
      <c r="CD54" s="232">
        <f t="shared" si="72"/>
        <v>0</v>
      </c>
    </row>
    <row r="55" spans="2:82" ht="14.25" hidden="1" customHeight="1" outlineLevel="1" x14ac:dyDescent="0.25">
      <c r="B55" s="231" t="s">
        <v>297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>
        <f>'Cons Stat | Management Recon'!AO51</f>
        <v>0</v>
      </c>
      <c r="P55" s="232">
        <f>'Cons Stat | Management Recon'!AR51</f>
        <v>0</v>
      </c>
      <c r="Q55" s="232">
        <f>'Cons Stat | Management Recon'!AU51</f>
        <v>0</v>
      </c>
      <c r="R55" s="232">
        <f>'Cons Stat | Management Recon'!AX51</f>
        <v>0</v>
      </c>
      <c r="S55" s="232">
        <f>'Cons Stat | Management Recon'!BA51</f>
        <v>0</v>
      </c>
      <c r="T55" s="232">
        <f>'Cons Stat | Management Recon'!BD51</f>
        <v>0</v>
      </c>
      <c r="U55" s="232">
        <f>'Cons Stat | Management Recon'!BG51</f>
        <v>0</v>
      </c>
      <c r="V55" s="232">
        <f>'Cons Stat | Management Recon'!BJ51</f>
        <v>0</v>
      </c>
      <c r="W55" s="232">
        <f>'Cons Stat | Management Recon'!BM51</f>
        <v>0</v>
      </c>
      <c r="X55" s="232">
        <f>'Cons Stat | Management Recon'!BP51</f>
        <v>0</v>
      </c>
      <c r="Y55" s="232">
        <f>'Cons Stat | Management Recon'!BS51</f>
        <v>0</v>
      </c>
      <c r="Z55" s="232">
        <f>'Cons Stat | Management Recon'!BV51</f>
        <v>0</v>
      </c>
      <c r="AA55" s="232">
        <f>'Cons Stat | Management Recon'!BY51</f>
        <v>0</v>
      </c>
      <c r="AB55" s="232">
        <f>'Cons Stat | Management Recon'!CB51</f>
        <v>-238.35716905023835</v>
      </c>
      <c r="AC55" s="232">
        <f>'Cons Stat | Management Recon'!CE51</f>
        <v>-342.68403846285645</v>
      </c>
      <c r="AD55" s="232">
        <f>'Cons Stat | Management Recon'!CH51</f>
        <v>-115.76359711544355</v>
      </c>
      <c r="AE55" s="232">
        <f>'Cons Stat | Management Recon'!CK51</f>
        <v>0</v>
      </c>
      <c r="AF55" s="232">
        <f>'Cons Stat | Management Recon'!CN51</f>
        <v>0</v>
      </c>
      <c r="AG55" s="232">
        <f>'Cons Stat | Management Recon'!CQ51</f>
        <v>0</v>
      </c>
      <c r="AH55" s="232">
        <f>'Cons Stat | Management Recon'!CT51</f>
        <v>0</v>
      </c>
      <c r="AI55" s="232">
        <f>'Cons Stat | Management Recon'!CW51</f>
        <v>-902.84313510910715</v>
      </c>
      <c r="AJ55" s="232">
        <f>'Cons Stat | Management Recon'!CZ51</f>
        <v>-188.54609413298428</v>
      </c>
      <c r="AK55" s="232">
        <f>'Cons Stat | Management Recon'!DC51</f>
        <v>-2232.7313028928666</v>
      </c>
      <c r="AL55" s="232">
        <f>'Cons Stat | Management Recon'!DF51</f>
        <v>0</v>
      </c>
      <c r="AM55" s="232">
        <f>'Cons Stat | Management Recon'!DI51</f>
        <v>-478.94504371703925</v>
      </c>
      <c r="AN55" s="232">
        <f>'Cons Stat | Management Recon'!DL51</f>
        <v>-583.34084605635076</v>
      </c>
      <c r="AO55" s="232">
        <f>'Cons Stat | Management Recon'!DO51</f>
        <v>0</v>
      </c>
      <c r="AP55" s="232">
        <f>'Cons Stat | Management Recon'!DR51</f>
        <v>-617.78602068093744</v>
      </c>
      <c r="AQ55" s="232">
        <f>'Cons Stat | Management Recon'!DU51</f>
        <v>0</v>
      </c>
      <c r="AR55" s="232">
        <f>'Cons Stat | Management Recon'!DX51</f>
        <v>0</v>
      </c>
      <c r="AS55" s="232">
        <f>'Cons Stat | Management Recon'!EA51</f>
        <v>0</v>
      </c>
      <c r="AT55" s="232">
        <f>'Cons Stat | Management Recon'!ED51</f>
        <v>-1149.9923952115801</v>
      </c>
      <c r="AU55" s="232">
        <f>'Cons Stat | Management Recon'!EG51</f>
        <v>0</v>
      </c>
      <c r="AV55" s="232">
        <f>'Cons Stat | Management Recon'!EJ51</f>
        <v>0</v>
      </c>
      <c r="AW55" s="232">
        <f>'Cons Stat | Management Recon'!EM51</f>
        <v>-839.83623193477263</v>
      </c>
      <c r="AX55" s="232">
        <f>'Cons Stat | Management Recon'!EP51</f>
        <v>-1205.8237843573647</v>
      </c>
      <c r="AY55" s="232">
        <f>'Cons Stat | Management Recon'!ES51</f>
        <v>-689.0421624899227</v>
      </c>
      <c r="AZ55" s="232">
        <f>'Cons Stat | Management Recon'!EV51</f>
        <v>0</v>
      </c>
      <c r="BA55" s="232">
        <f>'Cons Stat | Management Recon'!EY51</f>
        <v>-62.648202153218712</v>
      </c>
      <c r="BB55" s="232">
        <f>'Cons Stat | Management Recon'!FB51</f>
        <v>-876.43098687680333</v>
      </c>
      <c r="BC55" s="232">
        <f>'Cons Stat | Management Recon'!FE51</f>
        <v>-768.70277136760762</v>
      </c>
      <c r="BD55" s="232">
        <f>'Cons Stat | Management Recon'!FH51</f>
        <v>0</v>
      </c>
      <c r="BE55" s="232">
        <f>'Cons Stat | Management Recon'!FK51</f>
        <v>0</v>
      </c>
      <c r="BF55" s="232">
        <f>'Cons Stat | Management Recon'!FN51</f>
        <v>0</v>
      </c>
      <c r="BG55" s="232">
        <f>'Cons Stat | Management Recon'!FQ51</f>
        <v>0</v>
      </c>
      <c r="BH55" s="232">
        <f>'Cons Stat | Management Recon'!FT51</f>
        <v>0</v>
      </c>
      <c r="BI55" s="232">
        <f>'Cons Stat | Management Recon'!FW51</f>
        <v>0</v>
      </c>
      <c r="BJ55" s="232">
        <f>'Cons Stat | Management Recon'!FZ51</f>
        <v>0</v>
      </c>
      <c r="BK55" s="232">
        <f>'Cons Stat | Management Recon'!GC51</f>
        <v>-211.68620765570225</v>
      </c>
      <c r="BL55" s="232">
        <f>'Cons Stat | Management Recon'!GF51</f>
        <v>-27.480155978722109</v>
      </c>
      <c r="BM55" s="232">
        <f>'Cons Stat | Management Recon'!GI51</f>
        <v>-10192.821041997011</v>
      </c>
      <c r="BN55" s="232">
        <f>'Cons Stat | Management Recon'!GL51</f>
        <v>-920.63350106398934</v>
      </c>
      <c r="BO55" s="232">
        <f>'Cons Stat | Management Recon'!GO51</f>
        <v>-1196.3517092955881</v>
      </c>
      <c r="BP55" s="232">
        <f>'Cons Stat | Management Recon'!GR51</f>
        <v>-3143.106403975969</v>
      </c>
      <c r="BQ55" s="232">
        <f>'Cons Stat | Management Recon'!GU51</f>
        <v>0</v>
      </c>
      <c r="BR55" s="232">
        <f>'Cons Stat | Management Recon'!GX51</f>
        <v>-1890.5958814473618</v>
      </c>
      <c r="BS55" s="232">
        <f>'Cons Stat | Management Recon'!HA51</f>
        <v>-218.32313279140678</v>
      </c>
      <c r="BT55" s="232">
        <f>'Cons Stat | Management Recon'!HD51</f>
        <v>-2082.4297090110017</v>
      </c>
      <c r="BU55" s="232">
        <f>'Cons Stat | Management Recon'!HG51</f>
        <v>0</v>
      </c>
      <c r="BV55" s="232">
        <f>'Cons Stat | Management Recon'!HJ51</f>
        <v>-4109.389603009482</v>
      </c>
      <c r="BW55" s="277"/>
      <c r="BX55" s="232">
        <f t="shared" si="66"/>
        <v>-23992.817346226235</v>
      </c>
      <c r="BY55" s="232">
        <f t="shared" si="67"/>
        <v>-23992.817346226235</v>
      </c>
      <c r="BZ55" s="232">
        <f t="shared" si="68"/>
        <v>-2396.8241228875522</v>
      </c>
      <c r="CA55" s="232">
        <f t="shared" si="69"/>
        <v>-2396.8241228875522</v>
      </c>
      <c r="CB55" s="232">
        <f t="shared" si="70"/>
        <v>-4875.724321958045</v>
      </c>
      <c r="CC55" s="232">
        <f t="shared" si="71"/>
        <v>-4109.389603009482</v>
      </c>
      <c r="CD55" s="232">
        <f t="shared" si="72"/>
        <v>0</v>
      </c>
    </row>
    <row r="56" spans="2:82" ht="14.25" hidden="1" customHeight="1" outlineLevel="1" x14ac:dyDescent="0.25">
      <c r="B56" s="231" t="s">
        <v>298</v>
      </c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>
        <f>'Cons Stat | Management Recon'!AO52</f>
        <v>-932.82806409701163</v>
      </c>
      <c r="P56" s="232">
        <f>'Cons Stat | Management Recon'!AR52</f>
        <v>-529.49648414334524</v>
      </c>
      <c r="Q56" s="232">
        <f>'Cons Stat | Management Recon'!AU52</f>
        <v>0</v>
      </c>
      <c r="R56" s="232">
        <f>'Cons Stat | Management Recon'!AX52</f>
        <v>0</v>
      </c>
      <c r="S56" s="232">
        <f>'Cons Stat | Management Recon'!BA52</f>
        <v>0</v>
      </c>
      <c r="T56" s="232">
        <f>'Cons Stat | Management Recon'!BD52</f>
        <v>0</v>
      </c>
      <c r="U56" s="232">
        <f>'Cons Stat | Management Recon'!BG52</f>
        <v>0</v>
      </c>
      <c r="V56" s="232">
        <f>'Cons Stat | Management Recon'!BJ52</f>
        <v>0</v>
      </c>
      <c r="W56" s="232">
        <f>'Cons Stat | Management Recon'!BM52</f>
        <v>0</v>
      </c>
      <c r="X56" s="232">
        <f>'Cons Stat | Management Recon'!BP52</f>
        <v>-7705.3908473356532</v>
      </c>
      <c r="Y56" s="232">
        <f>'Cons Stat | Management Recon'!BS52</f>
        <v>-9316.6837043767991</v>
      </c>
      <c r="Z56" s="232">
        <f>'Cons Stat | Management Recon'!BV52</f>
        <v>-10451.184761065844</v>
      </c>
      <c r="AA56" s="232">
        <f>'Cons Stat | Management Recon'!BY52</f>
        <v>-8538.3854074205574</v>
      </c>
      <c r="AB56" s="232">
        <f>'Cons Stat | Management Recon'!CB52</f>
        <v>-10963.532086541987</v>
      </c>
      <c r="AC56" s="232">
        <f>'Cons Stat | Management Recon'!CE52</f>
        <v>-8166.7733556306412</v>
      </c>
      <c r="AD56" s="232">
        <f>'Cons Stat | Management Recon'!CH52</f>
        <v>-11778.608249177738</v>
      </c>
      <c r="AE56" s="232">
        <f>'Cons Stat | Management Recon'!CK52</f>
        <v>-10386.431675519072</v>
      </c>
      <c r="AF56" s="232">
        <f>'Cons Stat | Management Recon'!CN52</f>
        <v>-11799.710344583973</v>
      </c>
      <c r="AG56" s="232">
        <f>'Cons Stat | Management Recon'!CQ52</f>
        <v>-8544.6549344375435</v>
      </c>
      <c r="AH56" s="232">
        <f>'Cons Stat | Management Recon'!CT52</f>
        <v>-10710.988083471229</v>
      </c>
      <c r="AI56" s="232">
        <f>'Cons Stat | Management Recon'!CW52</f>
        <v>-15600.559215566107</v>
      </c>
      <c r="AJ56" s="232">
        <f>'Cons Stat | Management Recon'!CZ52</f>
        <v>-9363.7996886295932</v>
      </c>
      <c r="AK56" s="232">
        <f>'Cons Stat | Management Recon'!DC52</f>
        <v>-10176.944224758032</v>
      </c>
      <c r="AL56" s="232">
        <f>'Cons Stat | Management Recon'!DF52</f>
        <v>-7874.650963137844</v>
      </c>
      <c r="AM56" s="232">
        <f>'Cons Stat | Management Recon'!DI52</f>
        <v>-7723.8429485985534</v>
      </c>
      <c r="AN56" s="232">
        <f>'Cons Stat | Management Recon'!DL52</f>
        <v>-9343.4493474537176</v>
      </c>
      <c r="AO56" s="232">
        <f>'Cons Stat | Management Recon'!DO52</f>
        <v>-13548.949061379457</v>
      </c>
      <c r="AP56" s="232">
        <f>'Cons Stat | Management Recon'!DR52</f>
        <v>-14783.91528690138</v>
      </c>
      <c r="AQ56" s="232">
        <f>'Cons Stat | Management Recon'!DU52</f>
        <v>-14032.378270108689</v>
      </c>
      <c r="AR56" s="232">
        <f>'Cons Stat | Management Recon'!DX52</f>
        <v>-9202.7681720356213</v>
      </c>
      <c r="AS56" s="232">
        <f>'Cons Stat | Management Recon'!EA52</f>
        <v>-6175.0065333732291</v>
      </c>
      <c r="AT56" s="232">
        <f>'Cons Stat | Management Recon'!ED52</f>
        <v>-7227.0500469271092</v>
      </c>
      <c r="AU56" s="232">
        <f>'Cons Stat | Management Recon'!EG52</f>
        <v>-9101.6713826318792</v>
      </c>
      <c r="AV56" s="232">
        <f>'Cons Stat | Management Recon'!EJ52</f>
        <v>-11257.30262684419</v>
      </c>
      <c r="AW56" s="232">
        <f>'Cons Stat | Management Recon'!EM52</f>
        <v>-10857.571473562653</v>
      </c>
      <c r="AX56" s="232">
        <f>'Cons Stat | Management Recon'!EP52</f>
        <v>-8305.0803078640383</v>
      </c>
      <c r="AY56" s="232">
        <f>'Cons Stat | Management Recon'!ES52</f>
        <v>-11573.151472138579</v>
      </c>
      <c r="AZ56" s="232">
        <f>'Cons Stat | Management Recon'!EV52</f>
        <v>-18885.702086884536</v>
      </c>
      <c r="BA56" s="232">
        <f>'Cons Stat | Management Recon'!EY52</f>
        <v>-17479.15600342059</v>
      </c>
      <c r="BB56" s="232">
        <f>'Cons Stat | Management Recon'!FB52</f>
        <v>-17998.406912170758</v>
      </c>
      <c r="BC56" s="232">
        <f>'Cons Stat | Management Recon'!FE52</f>
        <v>-18109.979780787711</v>
      </c>
      <c r="BD56" s="232">
        <f>'Cons Stat | Management Recon'!FH52</f>
        <v>-14073.571618061684</v>
      </c>
      <c r="BE56" s="232">
        <f>'Cons Stat | Management Recon'!FK52</f>
        <v>-21299.914427363758</v>
      </c>
      <c r="BF56" s="232">
        <f>'Cons Stat | Management Recon'!FN52</f>
        <v>-18055.877358659192</v>
      </c>
      <c r="BG56" s="232">
        <f>'Cons Stat | Management Recon'!FQ52</f>
        <v>-22920.210138335675</v>
      </c>
      <c r="BH56" s="232">
        <f>'Cons Stat | Management Recon'!FT52</f>
        <v>-38922.472833584798</v>
      </c>
      <c r="BI56" s="232">
        <f>'Cons Stat | Management Recon'!FW52</f>
        <v>-26900.873704436937</v>
      </c>
      <c r="BJ56" s="232">
        <f>'Cons Stat | Management Recon'!FZ52</f>
        <v>-21875.192698931201</v>
      </c>
      <c r="BK56" s="232">
        <f>'Cons Stat | Management Recon'!GC52</f>
        <v>-31279.504541374772</v>
      </c>
      <c r="BL56" s="232">
        <f>'Cons Stat | Management Recon'!GF52</f>
        <v>-31020.723759020646</v>
      </c>
      <c r="BM56" s="232">
        <f>'Cons Stat | Management Recon'!GI52</f>
        <v>-30364.800252841083</v>
      </c>
      <c r="BN56" s="232">
        <f>'Cons Stat | Management Recon'!GL52</f>
        <v>-32371.162602288961</v>
      </c>
      <c r="BO56" s="232">
        <f>'Cons Stat | Management Recon'!GO52</f>
        <v>-15698.766399718566</v>
      </c>
      <c r="BP56" s="232">
        <f>'Cons Stat | Management Recon'!GR52</f>
        <v>-17506.860530773574</v>
      </c>
      <c r="BQ56" s="232">
        <f>'Cons Stat | Management Recon'!GU52</f>
        <v>-17250.996218659271</v>
      </c>
      <c r="BR56" s="232">
        <f>'Cons Stat | Management Recon'!GX52</f>
        <v>-11602.302598464445</v>
      </c>
      <c r="BS56" s="232">
        <f>'Cons Stat | Management Recon'!HA52</f>
        <v>-17533.936390342355</v>
      </c>
      <c r="BT56" s="232">
        <f>'Cons Stat | Management Recon'!HD52</f>
        <v>-19890.934361528009</v>
      </c>
      <c r="BU56" s="232">
        <f>'Cons Stat | Management Recon'!HG52</f>
        <v>-10228.49997735221</v>
      </c>
      <c r="BV56" s="232">
        <f>'Cons Stat | Management Recon'!HJ52</f>
        <v>-12707.589925185626</v>
      </c>
      <c r="BW56" s="277"/>
      <c r="BX56" s="232">
        <f t="shared" si="66"/>
        <v>-247456.07755754955</v>
      </c>
      <c r="BY56" s="232">
        <f t="shared" si="67"/>
        <v>-247456.07755754955</v>
      </c>
      <c r="BZ56" s="232">
        <f t="shared" si="68"/>
        <v>-248094.50903477543</v>
      </c>
      <c r="CA56" s="232">
        <f t="shared" si="69"/>
        <v>-248094.50903477543</v>
      </c>
      <c r="CB56" s="232">
        <f t="shared" si="70"/>
        <v>-121558.98545768051</v>
      </c>
      <c r="CC56" s="232">
        <f t="shared" si="71"/>
        <v>-12707.589925185626</v>
      </c>
      <c r="CD56" s="232">
        <f t="shared" si="72"/>
        <v>-21875.192698931201</v>
      </c>
    </row>
    <row r="57" spans="2:82" ht="14.25" hidden="1" customHeight="1" outlineLevel="1" x14ac:dyDescent="0.2">
      <c r="B57" s="233" t="s">
        <v>299</v>
      </c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>
        <f>'Cons Stat | Management Recon'!AO53</f>
        <v>0</v>
      </c>
      <c r="P57" s="232">
        <f>'Cons Stat | Management Recon'!AR53</f>
        <v>0</v>
      </c>
      <c r="Q57" s="232">
        <f>'Cons Stat | Management Recon'!AU53</f>
        <v>0</v>
      </c>
      <c r="R57" s="232">
        <f>'Cons Stat | Management Recon'!AX53</f>
        <v>0</v>
      </c>
      <c r="S57" s="232">
        <f>'Cons Stat | Management Recon'!BA53</f>
        <v>0</v>
      </c>
      <c r="T57" s="232">
        <f>'Cons Stat | Management Recon'!BD53</f>
        <v>0</v>
      </c>
      <c r="U57" s="232">
        <f>'Cons Stat | Management Recon'!BG53</f>
        <v>0</v>
      </c>
      <c r="V57" s="232">
        <f>'Cons Stat | Management Recon'!BJ53</f>
        <v>0</v>
      </c>
      <c r="W57" s="232">
        <f>'Cons Stat | Management Recon'!BM53</f>
        <v>0</v>
      </c>
      <c r="X57" s="232">
        <f>'Cons Stat | Management Recon'!BP53</f>
        <v>0</v>
      </c>
      <c r="Y57" s="232">
        <f>'Cons Stat | Management Recon'!BS53</f>
        <v>0</v>
      </c>
      <c r="Z57" s="232">
        <f>'Cons Stat | Management Recon'!BV53</f>
        <v>0</v>
      </c>
      <c r="AA57" s="232">
        <f>'Cons Stat | Management Recon'!BY53</f>
        <v>0</v>
      </c>
      <c r="AB57" s="232">
        <f>'Cons Stat | Management Recon'!CB53</f>
        <v>0</v>
      </c>
      <c r="AC57" s="232">
        <f>'Cons Stat | Management Recon'!CE53</f>
        <v>0</v>
      </c>
      <c r="AD57" s="232">
        <f>'Cons Stat | Management Recon'!CH53</f>
        <v>0</v>
      </c>
      <c r="AE57" s="232">
        <f>'Cons Stat | Management Recon'!CK53</f>
        <v>0</v>
      </c>
      <c r="AF57" s="232">
        <f>'Cons Stat | Management Recon'!CN53</f>
        <v>0</v>
      </c>
      <c r="AG57" s="232">
        <f>'Cons Stat | Management Recon'!CQ53</f>
        <v>0</v>
      </c>
      <c r="AH57" s="232">
        <f>'Cons Stat | Management Recon'!CT53</f>
        <v>0</v>
      </c>
      <c r="AI57" s="232">
        <f>'Cons Stat | Management Recon'!CW53</f>
        <v>0</v>
      </c>
      <c r="AJ57" s="232">
        <f>'Cons Stat | Management Recon'!CZ53</f>
        <v>0</v>
      </c>
      <c r="AK57" s="232">
        <f>'Cons Stat | Management Recon'!DC53</f>
        <v>0</v>
      </c>
      <c r="AL57" s="232">
        <f>'Cons Stat | Management Recon'!DF53</f>
        <v>0</v>
      </c>
      <c r="AM57" s="232">
        <f>'Cons Stat | Management Recon'!DI53</f>
        <v>0</v>
      </c>
      <c r="AN57" s="232">
        <f>'Cons Stat | Management Recon'!DL53</f>
        <v>0</v>
      </c>
      <c r="AO57" s="232">
        <f>'Cons Stat | Management Recon'!DO53</f>
        <v>0</v>
      </c>
      <c r="AP57" s="232">
        <f>'Cons Stat | Management Recon'!DR53</f>
        <v>0</v>
      </c>
      <c r="AQ57" s="232">
        <f>'Cons Stat | Management Recon'!DU53</f>
        <v>0</v>
      </c>
      <c r="AR57" s="232">
        <f>'Cons Stat | Management Recon'!DX53</f>
        <v>0</v>
      </c>
      <c r="AS57" s="232">
        <f>'Cons Stat | Management Recon'!EA53</f>
        <v>0</v>
      </c>
      <c r="AT57" s="232">
        <f>'Cons Stat | Management Recon'!ED53</f>
        <v>0</v>
      </c>
      <c r="AU57" s="232">
        <f>'Cons Stat | Management Recon'!EG53</f>
        <v>0</v>
      </c>
      <c r="AV57" s="232">
        <f>'Cons Stat | Management Recon'!EJ53</f>
        <v>0</v>
      </c>
      <c r="AW57" s="232">
        <f>'Cons Stat | Management Recon'!EM53</f>
        <v>0</v>
      </c>
      <c r="AX57" s="232">
        <f>'Cons Stat | Management Recon'!EP53</f>
        <v>0</v>
      </c>
      <c r="AY57" s="232">
        <f>'Cons Stat | Management Recon'!ES53</f>
        <v>0</v>
      </c>
      <c r="AZ57" s="232">
        <f>'Cons Stat | Management Recon'!EV53</f>
        <v>0</v>
      </c>
      <c r="BA57" s="232">
        <f>'Cons Stat | Management Recon'!EY53</f>
        <v>0</v>
      </c>
      <c r="BB57" s="232">
        <f>'Cons Stat | Management Recon'!FB53</f>
        <v>0</v>
      </c>
      <c r="BC57" s="232">
        <f>'Cons Stat | Management Recon'!FE53</f>
        <v>0</v>
      </c>
      <c r="BD57" s="232">
        <f>'Cons Stat | Management Recon'!FH53</f>
        <v>0</v>
      </c>
      <c r="BE57" s="232">
        <f>'Cons Stat | Management Recon'!FK53</f>
        <v>0</v>
      </c>
      <c r="BF57" s="232">
        <f>'Cons Stat | Management Recon'!FN53</f>
        <v>0</v>
      </c>
      <c r="BG57" s="232">
        <f>'Cons Stat | Management Recon'!FQ53</f>
        <v>0</v>
      </c>
      <c r="BH57" s="232">
        <f>'Cons Stat | Management Recon'!FT53</f>
        <v>0</v>
      </c>
      <c r="BI57" s="232">
        <f>'Cons Stat | Management Recon'!FW53</f>
        <v>0</v>
      </c>
      <c r="BJ57" s="232">
        <f>'Cons Stat | Management Recon'!FZ53</f>
        <v>0</v>
      </c>
      <c r="BK57" s="232">
        <f>'Cons Stat | Management Recon'!GC53</f>
        <v>-181.55112363039024</v>
      </c>
      <c r="BL57" s="232">
        <f>'Cons Stat | Management Recon'!GF53</f>
        <v>-773.61341461385291</v>
      </c>
      <c r="BM57" s="232">
        <f>'Cons Stat | Management Recon'!GI53</f>
        <v>-527.16096738728163</v>
      </c>
      <c r="BN57" s="232">
        <f>'Cons Stat | Management Recon'!GL53</f>
        <v>-597.78442972015375</v>
      </c>
      <c r="BO57" s="232">
        <f>'Cons Stat | Management Recon'!GO53</f>
        <v>-575.36291490770634</v>
      </c>
      <c r="BP57" s="232">
        <f>'Cons Stat | Management Recon'!GR53</f>
        <v>-888.29337524989694</v>
      </c>
      <c r="BQ57" s="232">
        <f>'Cons Stat | Management Recon'!GU53</f>
        <v>-769.70088497341089</v>
      </c>
      <c r="BR57" s="232">
        <f>'Cons Stat | Management Recon'!GX53</f>
        <v>-1123.326024666138</v>
      </c>
      <c r="BS57" s="232">
        <f>'Cons Stat | Management Recon'!HA53</f>
        <v>-754.8682419893604</v>
      </c>
      <c r="BT57" s="232">
        <f>'Cons Stat | Management Recon'!HD53</f>
        <v>-718.53673966753013</v>
      </c>
      <c r="BU57" s="232">
        <f>'Cons Stat | Management Recon'!HG53</f>
        <v>-1307.824930209051</v>
      </c>
      <c r="BV57" s="232">
        <f>'Cons Stat | Management Recon'!HJ53</f>
        <v>-1363.5149605263775</v>
      </c>
      <c r="BW57" s="277"/>
      <c r="BX57" s="232">
        <f t="shared" si="66"/>
        <v>-9581.5380075411504</v>
      </c>
      <c r="BY57" s="232">
        <f t="shared" si="67"/>
        <v>-9581.5380075411504</v>
      </c>
      <c r="BZ57" s="232">
        <f t="shared" si="68"/>
        <v>0</v>
      </c>
      <c r="CA57" s="232">
        <f t="shared" si="69"/>
        <v>0</v>
      </c>
      <c r="CB57" s="232">
        <f t="shared" si="70"/>
        <v>0</v>
      </c>
      <c r="CC57" s="232">
        <f t="shared" si="71"/>
        <v>-1363.5149605263775</v>
      </c>
      <c r="CD57" s="232">
        <f t="shared" si="72"/>
        <v>0</v>
      </c>
    </row>
    <row r="58" spans="2:82" ht="14.25" hidden="1" customHeight="1" outlineLevel="1" x14ac:dyDescent="0.2">
      <c r="B58" s="233" t="s">
        <v>300</v>
      </c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>
        <f>'Cons Stat | Management Recon'!AO54</f>
        <v>0</v>
      </c>
      <c r="P58" s="232">
        <f>'Cons Stat | Management Recon'!AR54</f>
        <v>0</v>
      </c>
      <c r="Q58" s="232">
        <f>'Cons Stat | Management Recon'!AU54</f>
        <v>0</v>
      </c>
      <c r="R58" s="232">
        <f>'Cons Stat | Management Recon'!AX54</f>
        <v>0</v>
      </c>
      <c r="S58" s="232">
        <f>'Cons Stat | Management Recon'!BA54</f>
        <v>0</v>
      </c>
      <c r="T58" s="232">
        <f>'Cons Stat | Management Recon'!BD54</f>
        <v>0</v>
      </c>
      <c r="U58" s="232">
        <f>'Cons Stat | Management Recon'!BG54</f>
        <v>0</v>
      </c>
      <c r="V58" s="232">
        <f>'Cons Stat | Management Recon'!BJ54</f>
        <v>0</v>
      </c>
      <c r="W58" s="232">
        <f>'Cons Stat | Management Recon'!BM54</f>
        <v>0</v>
      </c>
      <c r="X58" s="232">
        <f>'Cons Stat | Management Recon'!BP54</f>
        <v>0</v>
      </c>
      <c r="Y58" s="232">
        <f>'Cons Stat | Management Recon'!BS54</f>
        <v>0</v>
      </c>
      <c r="Z58" s="232">
        <f>'Cons Stat | Management Recon'!BV54</f>
        <v>0</v>
      </c>
      <c r="AA58" s="232">
        <f>'Cons Stat | Management Recon'!BY54</f>
        <v>0</v>
      </c>
      <c r="AB58" s="232">
        <f>'Cons Stat | Management Recon'!CB54</f>
        <v>0</v>
      </c>
      <c r="AC58" s="232">
        <f>'Cons Stat | Management Recon'!CE54</f>
        <v>0</v>
      </c>
      <c r="AD58" s="232">
        <f>'Cons Stat | Management Recon'!CH54</f>
        <v>0</v>
      </c>
      <c r="AE58" s="232">
        <f>'Cons Stat | Management Recon'!CK54</f>
        <v>0</v>
      </c>
      <c r="AF58" s="232">
        <f>'Cons Stat | Management Recon'!CN54</f>
        <v>0</v>
      </c>
      <c r="AG58" s="232">
        <f>'Cons Stat | Management Recon'!CQ54</f>
        <v>0</v>
      </c>
      <c r="AH58" s="232">
        <f>'Cons Stat | Management Recon'!CT54</f>
        <v>0</v>
      </c>
      <c r="AI58" s="232">
        <f>'Cons Stat | Management Recon'!CW54</f>
        <v>0</v>
      </c>
      <c r="AJ58" s="232">
        <f>'Cons Stat | Management Recon'!CZ54</f>
        <v>0</v>
      </c>
      <c r="AK58" s="232">
        <f>'Cons Stat | Management Recon'!DC54</f>
        <v>0</v>
      </c>
      <c r="AL58" s="232">
        <f>'Cons Stat | Management Recon'!DF54</f>
        <v>0</v>
      </c>
      <c r="AM58" s="232">
        <f>'Cons Stat | Management Recon'!DI54</f>
        <v>0</v>
      </c>
      <c r="AN58" s="232">
        <f>'Cons Stat | Management Recon'!DL54</f>
        <v>0</v>
      </c>
      <c r="AO58" s="232">
        <f>'Cons Stat | Management Recon'!DO54</f>
        <v>0</v>
      </c>
      <c r="AP58" s="232">
        <f>'Cons Stat | Management Recon'!DR54</f>
        <v>0</v>
      </c>
      <c r="AQ58" s="232">
        <f>'Cons Stat | Management Recon'!DU54</f>
        <v>0</v>
      </c>
      <c r="AR58" s="232">
        <f>'Cons Stat | Management Recon'!DX54</f>
        <v>0</v>
      </c>
      <c r="AS58" s="232">
        <f>'Cons Stat | Management Recon'!EA54</f>
        <v>0</v>
      </c>
      <c r="AT58" s="232">
        <f>'Cons Stat | Management Recon'!ED54</f>
        <v>0</v>
      </c>
      <c r="AU58" s="232">
        <f>'Cons Stat | Management Recon'!EG54</f>
        <v>0</v>
      </c>
      <c r="AV58" s="232">
        <f>'Cons Stat | Management Recon'!EJ54</f>
        <v>0</v>
      </c>
      <c r="AW58" s="232">
        <f>'Cons Stat | Management Recon'!EM54</f>
        <v>0</v>
      </c>
      <c r="AX58" s="232">
        <f>'Cons Stat | Management Recon'!EP54</f>
        <v>0</v>
      </c>
      <c r="AY58" s="232">
        <f>'Cons Stat | Management Recon'!ES54</f>
        <v>0</v>
      </c>
      <c r="AZ58" s="232">
        <f>'Cons Stat | Management Recon'!EV54</f>
        <v>0</v>
      </c>
      <c r="BA58" s="232">
        <f>'Cons Stat | Management Recon'!EY54</f>
        <v>0</v>
      </c>
      <c r="BB58" s="232">
        <f>'Cons Stat | Management Recon'!FB54</f>
        <v>0</v>
      </c>
      <c r="BC58" s="232">
        <f>'Cons Stat | Management Recon'!FE54</f>
        <v>0</v>
      </c>
      <c r="BD58" s="232">
        <f>'Cons Stat | Management Recon'!FH54</f>
        <v>0</v>
      </c>
      <c r="BE58" s="232">
        <f>'Cons Stat | Management Recon'!FK54</f>
        <v>0</v>
      </c>
      <c r="BF58" s="232">
        <f>'Cons Stat | Management Recon'!FN54</f>
        <v>0</v>
      </c>
      <c r="BG58" s="232">
        <f>'Cons Stat | Management Recon'!FQ54</f>
        <v>0</v>
      </c>
      <c r="BH58" s="232">
        <f>'Cons Stat | Management Recon'!FT54</f>
        <v>0</v>
      </c>
      <c r="BI58" s="232">
        <f>'Cons Stat | Management Recon'!FW54</f>
        <v>0</v>
      </c>
      <c r="BJ58" s="232">
        <f>'Cons Stat | Management Recon'!FZ54</f>
        <v>0</v>
      </c>
      <c r="BK58" s="232">
        <f>'Cons Stat | Management Recon'!GC54</f>
        <v>-6991.5991622871143</v>
      </c>
      <c r="BL58" s="232">
        <f>'Cons Stat | Management Recon'!GF54</f>
        <v>-12211.719205018835</v>
      </c>
      <c r="BM58" s="232">
        <f>'Cons Stat | Management Recon'!GI54</f>
        <v>-6280.606332372573</v>
      </c>
      <c r="BN58" s="232">
        <f>'Cons Stat | Management Recon'!GL54</f>
        <v>-8838.1862993952764</v>
      </c>
      <c r="BO58" s="232">
        <f>'Cons Stat | Management Recon'!GO54</f>
        <v>-6313.7778329608473</v>
      </c>
      <c r="BP58" s="232">
        <f>'Cons Stat | Management Recon'!GR54</f>
        <v>-9943.0318799884008</v>
      </c>
      <c r="BQ58" s="232">
        <f>'Cons Stat | Management Recon'!GU54</f>
        <v>-5920.8914086741361</v>
      </c>
      <c r="BR58" s="232">
        <f>'Cons Stat | Management Recon'!GX54</f>
        <v>-7141.0249484996775</v>
      </c>
      <c r="BS58" s="232">
        <f>'Cons Stat | Management Recon'!HA54</f>
        <v>-6997.4182076641118</v>
      </c>
      <c r="BT58" s="232">
        <f>'Cons Stat | Management Recon'!HD54</f>
        <v>-8878.9111456718292</v>
      </c>
      <c r="BU58" s="232">
        <f>'Cons Stat | Management Recon'!HG54</f>
        <v>-7874.8683448280808</v>
      </c>
      <c r="BV58" s="232">
        <f>'Cons Stat | Management Recon'!HJ54</f>
        <v>-9131.5993274690409</v>
      </c>
      <c r="BW58" s="277"/>
      <c r="BX58" s="232">
        <f t="shared" si="66"/>
        <v>-96523.634094829904</v>
      </c>
      <c r="BY58" s="232">
        <f t="shared" si="67"/>
        <v>-96523.634094829904</v>
      </c>
      <c r="BZ58" s="232">
        <f t="shared" si="68"/>
        <v>0</v>
      </c>
      <c r="CA58" s="232">
        <f t="shared" si="69"/>
        <v>0</v>
      </c>
      <c r="CB58" s="232">
        <f t="shared" si="70"/>
        <v>0</v>
      </c>
      <c r="CC58" s="232">
        <f t="shared" si="71"/>
        <v>-9131.5993274690409</v>
      </c>
      <c r="CD58" s="232">
        <f t="shared" si="72"/>
        <v>0</v>
      </c>
    </row>
    <row r="59" spans="2:82" ht="14.25" hidden="1" customHeight="1" outlineLevel="1" x14ac:dyDescent="0.25">
      <c r="B59" s="231" t="s">
        <v>301</v>
      </c>
      <c r="C59" s="232">
        <f>'Cons Stat | Management Recon'!E55</f>
        <v>0</v>
      </c>
      <c r="D59" s="232">
        <f>'Cons Stat | Management Recon'!H55</f>
        <v>0</v>
      </c>
      <c r="E59" s="232">
        <f>'Cons Stat | Management Recon'!K55</f>
        <v>0</v>
      </c>
      <c r="F59" s="232">
        <f>'Cons Stat | Management Recon'!N55</f>
        <v>0</v>
      </c>
      <c r="G59" s="232">
        <f>'Cons Stat | Management Recon'!Q55</f>
        <v>0</v>
      </c>
      <c r="H59" s="232">
        <f>'Cons Stat | Management Recon'!T55</f>
        <v>0</v>
      </c>
      <c r="I59" s="232">
        <f>'Cons Stat | Management Recon'!W55</f>
        <v>0</v>
      </c>
      <c r="J59" s="232">
        <f>'Cons Stat | Management Recon'!Z55</f>
        <v>0</v>
      </c>
      <c r="K59" s="232">
        <f>'Cons Stat | Management Recon'!AC55</f>
        <v>0</v>
      </c>
      <c r="L59" s="232">
        <f>'Cons Stat | Management Recon'!AF55</f>
        <v>0</v>
      </c>
      <c r="M59" s="232">
        <f>'Cons Stat | Management Recon'!AI55</f>
        <v>0</v>
      </c>
      <c r="N59" s="232">
        <f>'Cons Stat | Management Recon'!AL55</f>
        <v>0</v>
      </c>
      <c r="O59" s="232">
        <f>'Cons Stat | Management Recon'!AO55</f>
        <v>-6879.566370723257</v>
      </c>
      <c r="P59" s="232">
        <f>'Cons Stat | Management Recon'!AR55</f>
        <v>-4831.2600604331983</v>
      </c>
      <c r="Q59" s="232">
        <f>'Cons Stat | Management Recon'!AU55</f>
        <v>-4375.5031574525074</v>
      </c>
      <c r="R59" s="232">
        <f>'Cons Stat | Management Recon'!AX55</f>
        <v>-9474.8898894600607</v>
      </c>
      <c r="S59" s="232">
        <f>'Cons Stat | Management Recon'!BA55</f>
        <v>-2827.2597514753156</v>
      </c>
      <c r="T59" s="232">
        <f>'Cons Stat | Management Recon'!BD55</f>
        <v>-1492.8432661323159</v>
      </c>
      <c r="U59" s="232">
        <f>'Cons Stat | Management Recon'!BG55</f>
        <v>-9843.0135072193771</v>
      </c>
      <c r="V59" s="232">
        <f>'Cons Stat | Management Recon'!BJ55</f>
        <v>-7385.6586356285343</v>
      </c>
      <c r="W59" s="232">
        <f>'Cons Stat | Management Recon'!BM55</f>
        <v>-8790.9945036876961</v>
      </c>
      <c r="X59" s="232">
        <f>'Cons Stat | Management Recon'!BP55</f>
        <v>-11031.436796022284</v>
      </c>
      <c r="Y59" s="232">
        <f>'Cons Stat | Management Recon'!BS55</f>
        <v>-12054.552854762984</v>
      </c>
      <c r="Z59" s="232">
        <f>'Cons Stat | Management Recon'!BV55</f>
        <v>-3292.7255376936077</v>
      </c>
      <c r="AA59" s="232">
        <f>'Cons Stat | Management Recon'!BY55</f>
        <v>-9703.3848156695622</v>
      </c>
      <c r="AB59" s="232">
        <f>'Cons Stat | Management Recon'!CB55</f>
        <v>-10045.526219288593</v>
      </c>
      <c r="AC59" s="232">
        <f>'Cons Stat | Management Recon'!CE55</f>
        <v>-8990.7955067268886</v>
      </c>
      <c r="AD59" s="232">
        <f>'Cons Stat | Management Recon'!CH55</f>
        <v>-10191.183580636151</v>
      </c>
      <c r="AE59" s="232">
        <f>'Cons Stat | Management Recon'!CK55</f>
        <v>-8562.5591501689978</v>
      </c>
      <c r="AF59" s="232">
        <f>'Cons Stat | Management Recon'!CN55</f>
        <v>-7837.8836315253429</v>
      </c>
      <c r="AG59" s="232">
        <f>'Cons Stat | Management Recon'!CQ55</f>
        <v>-7657.9842420059831</v>
      </c>
      <c r="AH59" s="232">
        <f>'Cons Stat | Management Recon'!CT55</f>
        <v>-11881.064047177459</v>
      </c>
      <c r="AI59" s="232">
        <f>'Cons Stat | Management Recon'!CW55</f>
        <v>-10008.782201405154</v>
      </c>
      <c r="AJ59" s="232">
        <f>'Cons Stat | Management Recon'!CZ55</f>
        <v>-10329.954587326472</v>
      </c>
      <c r="AK59" s="232">
        <f>'Cons Stat | Management Recon'!DC55</f>
        <v>-18174.460781940164</v>
      </c>
      <c r="AL59" s="232">
        <f>'Cons Stat | Management Recon'!DF55</f>
        <v>-20102.919461286689</v>
      </c>
      <c r="AM59" s="232">
        <f>'Cons Stat | Management Recon'!DI55</f>
        <v>-4000.6274180072692</v>
      </c>
      <c r="AN59" s="232">
        <f>'Cons Stat | Management Recon'!DL55</f>
        <v>-4365.7069825899252</v>
      </c>
      <c r="AO59" s="232">
        <f>'Cons Stat | Management Recon'!DO55</f>
        <v>-2708.0505167686147</v>
      </c>
      <c r="AP59" s="232">
        <f>'Cons Stat | Management Recon'!DR55</f>
        <v>-784.51986240338283</v>
      </c>
      <c r="AQ59" s="232">
        <f>'Cons Stat | Management Recon'!DU55</f>
        <v>-12686.574380039248</v>
      </c>
      <c r="AR59" s="232">
        <f>'Cons Stat | Management Recon'!DX55</f>
        <v>-2986.1020065381072</v>
      </c>
      <c r="AS59" s="232">
        <f>'Cons Stat | Management Recon'!EA55</f>
        <v>-16664.757659196526</v>
      </c>
      <c r="AT59" s="232">
        <f>'Cons Stat | Management Recon'!ED55</f>
        <v>-16182.310891169913</v>
      </c>
      <c r="AU59" s="232">
        <f>'Cons Stat | Management Recon'!EG55</f>
        <v>-4931.2854161560808</v>
      </c>
      <c r="AV59" s="232">
        <f>'Cons Stat | Management Recon'!EJ55</f>
        <v>-3012.2072688017251</v>
      </c>
      <c r="AW59" s="232">
        <f>'Cons Stat | Management Recon'!EM55</f>
        <v>-5910.1963117192172</v>
      </c>
      <c r="AX59" s="232">
        <f>'Cons Stat | Management Recon'!EP55</f>
        <v>-25829.051395654911</v>
      </c>
      <c r="AY59" s="232">
        <f>'Cons Stat | Management Recon'!ES55</f>
        <v>-2852.8836228017972</v>
      </c>
      <c r="AZ59" s="232">
        <f>'Cons Stat | Management Recon'!EV55</f>
        <v>-3913.3634920686636</v>
      </c>
      <c r="BA59" s="232">
        <f>'Cons Stat | Management Recon'!EY55</f>
        <v>-4893.4216255329047</v>
      </c>
      <c r="BB59" s="232">
        <f>'Cons Stat | Management Recon'!FB55</f>
        <v>-783.85877827071818</v>
      </c>
      <c r="BC59" s="232">
        <f>'Cons Stat | Management Recon'!FE55</f>
        <v>-4873.181746182112</v>
      </c>
      <c r="BD59" s="232">
        <f>'Cons Stat | Management Recon'!FH55</f>
        <v>-2678.2967999062239</v>
      </c>
      <c r="BE59" s="232">
        <f>'Cons Stat | Management Recon'!FK55</f>
        <v>-6623.6558091943334</v>
      </c>
      <c r="BF59" s="232">
        <f>'Cons Stat | Management Recon'!FN55</f>
        <v>-6049.7214592555938</v>
      </c>
      <c r="BG59" s="232">
        <f>'Cons Stat | Management Recon'!FQ55</f>
        <v>-7003.2309725889791</v>
      </c>
      <c r="BH59" s="232">
        <f>'Cons Stat | Management Recon'!FT55</f>
        <v>-4436.6941804284434</v>
      </c>
      <c r="BI59" s="232">
        <f>'Cons Stat | Management Recon'!FW55</f>
        <v>-3557.7180621870357</v>
      </c>
      <c r="BJ59" s="232">
        <f>'Cons Stat | Management Recon'!FZ55</f>
        <v>-7245.7866987592788</v>
      </c>
      <c r="BK59" s="232">
        <f>'Cons Stat | Management Recon'!GC55</f>
        <v>-13614.669013090675</v>
      </c>
      <c r="BL59" s="232">
        <f>'Cons Stat | Management Recon'!GF55</f>
        <v>-217.7603297075122</v>
      </c>
      <c r="BM59" s="232">
        <f>'Cons Stat | Management Recon'!GI55</f>
        <v>-9657.1247970653149</v>
      </c>
      <c r="BN59" s="232">
        <f>'Cons Stat | Management Recon'!GL55</f>
        <v>-3222.2172537239626</v>
      </c>
      <c r="BO59" s="232">
        <f>'Cons Stat | Management Recon'!GO55</f>
        <v>-3168.7153381342605</v>
      </c>
      <c r="BP59" s="232">
        <f>'Cons Stat | Management Recon'!GR55</f>
        <v>-3115.7639853292026</v>
      </c>
      <c r="BQ59" s="232">
        <f>'Cons Stat | Management Recon'!GU55</f>
        <v>0</v>
      </c>
      <c r="BR59" s="232">
        <f>'Cons Stat | Management Recon'!GX55</f>
        <v>0</v>
      </c>
      <c r="BS59" s="232">
        <f>'Cons Stat | Management Recon'!HA55</f>
        <v>0</v>
      </c>
      <c r="BT59" s="232">
        <f>'Cons Stat | Management Recon'!HD55</f>
        <v>0</v>
      </c>
      <c r="BU59" s="232">
        <f>'Cons Stat | Management Recon'!HG55</f>
        <v>0</v>
      </c>
      <c r="BV59" s="232">
        <f>'Cons Stat | Management Recon'!HJ55</f>
        <v>0</v>
      </c>
      <c r="BW59" s="277"/>
      <c r="BX59" s="232">
        <f t="shared" si="66"/>
        <v>-32996.250717050934</v>
      </c>
      <c r="BY59" s="232">
        <f t="shared" si="67"/>
        <v>-32996.250717050934</v>
      </c>
      <c r="BZ59" s="232">
        <f t="shared" si="68"/>
        <v>-54911.813247176084</v>
      </c>
      <c r="CA59" s="232">
        <f t="shared" si="69"/>
        <v>-54911.813247176084</v>
      </c>
      <c r="CB59" s="232">
        <f t="shared" si="70"/>
        <v>-100061.39010904492</v>
      </c>
      <c r="CC59" s="232">
        <f t="shared" si="71"/>
        <v>0</v>
      </c>
      <c r="CD59" s="232">
        <f t="shared" si="72"/>
        <v>-7245.7866987592788</v>
      </c>
    </row>
    <row r="60" spans="2:82" ht="14.25" customHeight="1" collapsed="1" x14ac:dyDescent="0.25">
      <c r="B60" s="229" t="s">
        <v>302</v>
      </c>
      <c r="C60" s="230">
        <f t="shared" ref="C60:BN60" si="73">SUM(C61:C63)</f>
        <v>0</v>
      </c>
      <c r="D60" s="230">
        <f t="shared" si="73"/>
        <v>0</v>
      </c>
      <c r="E60" s="230">
        <f t="shared" si="73"/>
        <v>0</v>
      </c>
      <c r="F60" s="230">
        <f t="shared" si="73"/>
        <v>0</v>
      </c>
      <c r="G60" s="230">
        <f t="shared" si="73"/>
        <v>0</v>
      </c>
      <c r="H60" s="230">
        <f t="shared" si="73"/>
        <v>0</v>
      </c>
      <c r="I60" s="230">
        <f t="shared" si="73"/>
        <v>0</v>
      </c>
      <c r="J60" s="230">
        <f t="shared" si="73"/>
        <v>0</v>
      </c>
      <c r="K60" s="230">
        <f t="shared" si="73"/>
        <v>0</v>
      </c>
      <c r="L60" s="230">
        <f t="shared" si="73"/>
        <v>0</v>
      </c>
      <c r="M60" s="230">
        <f t="shared" si="73"/>
        <v>0</v>
      </c>
      <c r="N60" s="230">
        <f t="shared" si="73"/>
        <v>0</v>
      </c>
      <c r="O60" s="230">
        <f t="shared" si="73"/>
        <v>-5590.4246968384577</v>
      </c>
      <c r="P60" s="230">
        <f t="shared" si="73"/>
        <v>-4409.4349213521218</v>
      </c>
      <c r="Q60" s="230">
        <f t="shared" si="73"/>
        <v>-5181.1025482807963</v>
      </c>
      <c r="R60" s="230">
        <f t="shared" si="73"/>
        <v>-9228.8029542749882</v>
      </c>
      <c r="S60" s="230">
        <f t="shared" si="73"/>
        <v>-8426.970685601882</v>
      </c>
      <c r="T60" s="230">
        <f t="shared" si="73"/>
        <v>-4706.287735135701</v>
      </c>
      <c r="U60" s="230">
        <f t="shared" si="73"/>
        <v>-9601.1003726129493</v>
      </c>
      <c r="V60" s="230">
        <f t="shared" si="73"/>
        <v>-21401.571187421061</v>
      </c>
      <c r="W60" s="230">
        <f t="shared" si="73"/>
        <v>-49038.170009865185</v>
      </c>
      <c r="X60" s="230">
        <f t="shared" si="73"/>
        <v>-3754.3522587257803</v>
      </c>
      <c r="Y60" s="230">
        <f t="shared" si="73"/>
        <v>-7570.6809404815986</v>
      </c>
      <c r="Z60" s="230">
        <f t="shared" si="73"/>
        <v>-5182.7446230639362</v>
      </c>
      <c r="AA60" s="230">
        <f t="shared" si="73"/>
        <v>-6784.006219302918</v>
      </c>
      <c r="AB60" s="230">
        <f t="shared" si="73"/>
        <v>-8127.6125045837925</v>
      </c>
      <c r="AC60" s="230">
        <f t="shared" si="73"/>
        <v>-5777.0653861706433</v>
      </c>
      <c r="AD60" s="230">
        <f t="shared" si="73"/>
        <v>-6164.0691919019964</v>
      </c>
      <c r="AE60" s="230">
        <f t="shared" si="73"/>
        <v>-3420.4274907452109</v>
      </c>
      <c r="AF60" s="230">
        <f t="shared" si="73"/>
        <v>-11506.031157385329</v>
      </c>
      <c r="AG60" s="230">
        <f t="shared" si="73"/>
        <v>-18386.602898550722</v>
      </c>
      <c r="AH60" s="230">
        <f t="shared" si="73"/>
        <v>-12657.300131048498</v>
      </c>
      <c r="AI60" s="230">
        <f t="shared" si="73"/>
        <v>-5304.2126354264701</v>
      </c>
      <c r="AJ60" s="230">
        <f t="shared" si="73"/>
        <v>-6184.7355608707594</v>
      </c>
      <c r="AK60" s="230">
        <f t="shared" si="73"/>
        <v>-10224.920094581727</v>
      </c>
      <c r="AL60" s="230">
        <f t="shared" si="73"/>
        <v>-6302.0151472876532</v>
      </c>
      <c r="AM60" s="230">
        <f t="shared" si="73"/>
        <v>-7309.4447962621007</v>
      </c>
      <c r="AN60" s="230">
        <f t="shared" si="73"/>
        <v>-15766.032062534139</v>
      </c>
      <c r="AO60" s="230">
        <f t="shared" si="73"/>
        <v>-9432.1192786331994</v>
      </c>
      <c r="AP60" s="230">
        <f t="shared" si="73"/>
        <v>-16085.198002362351</v>
      </c>
      <c r="AQ60" s="230">
        <f t="shared" si="73"/>
        <v>-9617.2490925543698</v>
      </c>
      <c r="AR60" s="230">
        <f t="shared" si="73"/>
        <v>-21129.019842002846</v>
      </c>
      <c r="AS60" s="230">
        <f t="shared" si="73"/>
        <v>-22589.045521514687</v>
      </c>
      <c r="AT60" s="230">
        <f t="shared" si="73"/>
        <v>-34962.735887553004</v>
      </c>
      <c r="AU60" s="230">
        <f t="shared" si="73"/>
        <v>-20044.066053219853</v>
      </c>
      <c r="AV60" s="230">
        <f t="shared" si="73"/>
        <v>-35183.238215185316</v>
      </c>
      <c r="AW60" s="230">
        <f t="shared" si="73"/>
        <v>-8743.6504881548099</v>
      </c>
      <c r="AX60" s="230">
        <f t="shared" si="73"/>
        <v>-11750.021877088659</v>
      </c>
      <c r="AY60" s="230">
        <f t="shared" si="73"/>
        <v>-20600.187000680435</v>
      </c>
      <c r="AZ60" s="230">
        <f t="shared" si="73"/>
        <v>-23558.347864064064</v>
      </c>
      <c r="BA60" s="230">
        <f t="shared" si="73"/>
        <v>-22119.629586365245</v>
      </c>
      <c r="BB60" s="230">
        <f t="shared" si="73"/>
        <v>-20565.052088853037</v>
      </c>
      <c r="BC60" s="230">
        <f t="shared" si="73"/>
        <v>-19998.925041447834</v>
      </c>
      <c r="BD60" s="230">
        <f t="shared" si="73"/>
        <v>-21147.666029588683</v>
      </c>
      <c r="BE60" s="230">
        <f t="shared" si="73"/>
        <v>-12891.464053402196</v>
      </c>
      <c r="BF60" s="230">
        <f t="shared" si="73"/>
        <v>-13267.484017421459</v>
      </c>
      <c r="BG60" s="230">
        <f t="shared" si="73"/>
        <v>-7369.685997273913</v>
      </c>
      <c r="BH60" s="230">
        <f t="shared" si="73"/>
        <v>-16884.013826839422</v>
      </c>
      <c r="BI60" s="230">
        <f t="shared" si="73"/>
        <v>-88703.821674944702</v>
      </c>
      <c r="BJ60" s="230">
        <f t="shared" si="73"/>
        <v>-78992.392315252597</v>
      </c>
      <c r="BK60" s="230">
        <f t="shared" si="73"/>
        <v>-43852.360432235022</v>
      </c>
      <c r="BL60" s="230">
        <f t="shared" si="73"/>
        <v>-32126.099533506025</v>
      </c>
      <c r="BM60" s="230">
        <f t="shared" si="73"/>
        <v>-172634.67718625153</v>
      </c>
      <c r="BN60" s="230">
        <f t="shared" si="73"/>
        <v>-43205.30547934756</v>
      </c>
      <c r="BO60" s="230">
        <f t="shared" ref="BO60:BV60" si="74">SUM(BO61:BO63)</f>
        <v>-89738.76755649368</v>
      </c>
      <c r="BP60" s="230">
        <f t="shared" si="74"/>
        <v>-52943.731466520505</v>
      </c>
      <c r="BQ60" s="230">
        <f t="shared" si="74"/>
        <v>-50763.242092208835</v>
      </c>
      <c r="BR60" s="230">
        <f t="shared" si="74"/>
        <v>-57222.371263286332</v>
      </c>
      <c r="BS60" s="230">
        <f t="shared" si="74"/>
        <v>-83470.56622878334</v>
      </c>
      <c r="BT60" s="230">
        <f t="shared" si="74"/>
        <v>-40712.336609305989</v>
      </c>
      <c r="BU60" s="230">
        <f t="shared" si="74"/>
        <v>-126494.82017724545</v>
      </c>
      <c r="BV60" s="230">
        <f t="shared" si="74"/>
        <v>-62001.044815547444</v>
      </c>
      <c r="BW60" s="278"/>
      <c r="BX60" s="230">
        <f t="shared" ref="BX60:CD60" si="75">SUM(BX61:BX63)</f>
        <v>-855165.32284073171</v>
      </c>
      <c r="BY60" s="230">
        <f t="shared" si="75"/>
        <v>-855165.32284073171</v>
      </c>
      <c r="BZ60" s="230">
        <f t="shared" si="75"/>
        <v>-346098.66949613357</v>
      </c>
      <c r="CA60" s="230">
        <f t="shared" si="75"/>
        <v>-346098.66949613357</v>
      </c>
      <c r="CB60" s="230">
        <f t="shared" si="75"/>
        <v>-212611.82111706532</v>
      </c>
      <c r="CC60" s="230">
        <f t="shared" si="75"/>
        <v>-62001.044815547444</v>
      </c>
      <c r="CD60" s="230">
        <f t="shared" si="75"/>
        <v>-78992.392315252597</v>
      </c>
    </row>
    <row r="61" spans="2:82" ht="14.25" hidden="1" customHeight="1" outlineLevel="1" x14ac:dyDescent="0.25">
      <c r="B61" s="231" t="s">
        <v>303</v>
      </c>
      <c r="C61" s="232">
        <f>'Cons Stat | Management Recon'!E57</f>
        <v>0</v>
      </c>
      <c r="D61" s="232">
        <f>'Cons Stat | Management Recon'!H57</f>
        <v>0</v>
      </c>
      <c r="E61" s="232">
        <f>'Cons Stat | Management Recon'!K57</f>
        <v>0</v>
      </c>
      <c r="F61" s="232">
        <f>'Cons Stat | Management Recon'!N57</f>
        <v>0</v>
      </c>
      <c r="G61" s="232">
        <f>'Cons Stat | Management Recon'!Q57</f>
        <v>0</v>
      </c>
      <c r="H61" s="232">
        <f>'Cons Stat | Management Recon'!T57</f>
        <v>0</v>
      </c>
      <c r="I61" s="232">
        <f>'Cons Stat | Management Recon'!W57</f>
        <v>0</v>
      </c>
      <c r="J61" s="232">
        <f>'Cons Stat | Management Recon'!Z57</f>
        <v>0</v>
      </c>
      <c r="K61" s="232">
        <f>'Cons Stat | Management Recon'!AC57</f>
        <v>0</v>
      </c>
      <c r="L61" s="232">
        <f>'Cons Stat | Management Recon'!AF57</f>
        <v>0</v>
      </c>
      <c r="M61" s="232">
        <f>'Cons Stat | Management Recon'!AI57</f>
        <v>0</v>
      </c>
      <c r="N61" s="232">
        <f>'Cons Stat | Management Recon'!AL57</f>
        <v>0</v>
      </c>
      <c r="O61" s="232">
        <f>'Cons Stat | Management Recon'!AO57</f>
        <v>-3893.5551104374185</v>
      </c>
      <c r="P61" s="232">
        <f>'Cons Stat | Management Recon'!AR57</f>
        <v>-2949.8362090875717</v>
      </c>
      <c r="Q61" s="232">
        <f>'Cons Stat | Management Recon'!AU57</f>
        <v>-1883.9685436332365</v>
      </c>
      <c r="R61" s="232">
        <f>'Cons Stat | Management Recon'!AX57</f>
        <v>-2202.2107988074936</v>
      </c>
      <c r="S61" s="232">
        <f>'Cons Stat | Management Recon'!BA57</f>
        <v>-1538.3366118121194</v>
      </c>
      <c r="T61" s="232">
        <f>'Cons Stat | Management Recon'!BD57</f>
        <v>-1676.7289817475366</v>
      </c>
      <c r="U61" s="232">
        <f>'Cons Stat | Management Recon'!BG57</f>
        <v>-1379.8323241732651</v>
      </c>
      <c r="V61" s="232">
        <f>'Cons Stat | Management Recon'!BJ57</f>
        <v>-5196.5459846776776</v>
      </c>
      <c r="W61" s="232">
        <f>'Cons Stat | Management Recon'!BM57</f>
        <v>-3506.6002724667642</v>
      </c>
      <c r="X61" s="232">
        <f>'Cons Stat | Management Recon'!BP57</f>
        <v>-1716.1801746791552</v>
      </c>
      <c r="Y61" s="232">
        <f>'Cons Stat | Management Recon'!BS57</f>
        <v>-2745.9109495683779</v>
      </c>
      <c r="Z61" s="232">
        <f>'Cons Stat | Management Recon'!BV57</f>
        <v>-2163.9873742934742</v>
      </c>
      <c r="AA61" s="232">
        <f>'Cons Stat | Management Recon'!BY57</f>
        <v>-3574.4252618498135</v>
      </c>
      <c r="AB61" s="232">
        <f>'Cons Stat | Management Recon'!CB57</f>
        <v>-4996.4378437843789</v>
      </c>
      <c r="AC61" s="232">
        <f>'Cons Stat | Management Recon'!CE57</f>
        <v>-3838.5656616886099</v>
      </c>
      <c r="AD61" s="232">
        <f>'Cons Stat | Management Recon'!CH57</f>
        <v>-4208.8743011624028</v>
      </c>
      <c r="AE61" s="232">
        <f>'Cons Stat | Management Recon'!CK57</f>
        <v>-2060.8401738290677</v>
      </c>
      <c r="AF61" s="232">
        <f>'Cons Stat | Management Recon'!CN57</f>
        <v>-3428.2037243092714</v>
      </c>
      <c r="AG61" s="232">
        <f>'Cons Stat | Management Recon'!CQ57</f>
        <v>-15087.014032666206</v>
      </c>
      <c r="AH61" s="232">
        <f>'Cons Stat | Management Recon'!CT57</f>
        <v>-9243.2176848838881</v>
      </c>
      <c r="AI61" s="232">
        <f>'Cons Stat | Management Recon'!CW57</f>
        <v>-2124.1945544879509</v>
      </c>
      <c r="AJ61" s="232">
        <f>'Cons Stat | Management Recon'!CZ57</f>
        <v>-2619.6691285399529</v>
      </c>
      <c r="AK61" s="232">
        <f>'Cons Stat | Management Recon'!DC57</f>
        <v>-5517.9909722334305</v>
      </c>
      <c r="AL61" s="232">
        <f>'Cons Stat | Management Recon'!DF57</f>
        <v>-2470.4249610988891</v>
      </c>
      <c r="AM61" s="232">
        <f>'Cons Stat | Management Recon'!DI57</f>
        <v>-2600.0862101078692</v>
      </c>
      <c r="AN61" s="232">
        <f>'Cons Stat | Management Recon'!DL57</f>
        <v>-8555.3908648823508</v>
      </c>
      <c r="AO61" s="232">
        <f>'Cons Stat | Management Recon'!DO57</f>
        <v>-3621.5460873233496</v>
      </c>
      <c r="AP61" s="232">
        <f>'Cons Stat | Management Recon'!DR57</f>
        <v>-3466.0961104088524</v>
      </c>
      <c r="AQ61" s="232">
        <f>'Cons Stat | Management Recon'!DU57</f>
        <v>-2900.2165668561202</v>
      </c>
      <c r="AR61" s="232">
        <f>'Cons Stat | Management Recon'!DX57</f>
        <v>-16607.969448728247</v>
      </c>
      <c r="AS61" s="232">
        <f>'Cons Stat | Management Recon'!EA57</f>
        <v>-14542.610470819494</v>
      </c>
      <c r="AT61" s="232">
        <f>'Cons Stat | Management Recon'!ED57</f>
        <v>-15227.830928859987</v>
      </c>
      <c r="AU61" s="232">
        <f>'Cons Stat | Management Recon'!EG57</f>
        <v>-16655.293021114157</v>
      </c>
      <c r="AV61" s="232">
        <f>'Cons Stat | Management Recon'!EJ57</f>
        <v>-29074.081684059012</v>
      </c>
      <c r="AW61" s="232">
        <f>'Cons Stat | Management Recon'!EM57</f>
        <v>-4669.524092801903</v>
      </c>
      <c r="AX61" s="232">
        <f>'Cons Stat | Management Recon'!EP57</f>
        <v>-8327.808880375389</v>
      </c>
      <c r="AY61" s="232">
        <f>'Cons Stat | Management Recon'!ES57</f>
        <v>-12860.593763341873</v>
      </c>
      <c r="AZ61" s="232">
        <f>'Cons Stat | Management Recon'!EV57</f>
        <v>-5019.4579249790604</v>
      </c>
      <c r="BA61" s="232">
        <f>'Cons Stat | Management Recon'!EY57</f>
        <v>-17649.455299066856</v>
      </c>
      <c r="BB61" s="232">
        <f>'Cons Stat | Management Recon'!FB57</f>
        <v>-16122.158780752645</v>
      </c>
      <c r="BC61" s="232">
        <f>'Cons Stat | Management Recon'!FE57</f>
        <v>-13969.14611725901</v>
      </c>
      <c r="BD61" s="232">
        <f>'Cons Stat | Management Recon'!FH57</f>
        <v>-14370.576128361579</v>
      </c>
      <c r="BE61" s="232">
        <f>'Cons Stat | Management Recon'!FK57</f>
        <v>-5241.6976271103849</v>
      </c>
      <c r="BF61" s="232">
        <f>'Cons Stat | Management Recon'!FN57</f>
        <v>-4544.0865948915325</v>
      </c>
      <c r="BG61" s="232">
        <f>'Cons Stat | Management Recon'!FQ57</f>
        <v>-2555.7551327274705</v>
      </c>
      <c r="BH61" s="232">
        <f>'Cons Stat | Management Recon'!FT57</f>
        <v>-4747.8010393979066</v>
      </c>
      <c r="BI61" s="232">
        <f>'Cons Stat | Management Recon'!FW57</f>
        <v>-78216.384269564471</v>
      </c>
      <c r="BJ61" s="232">
        <f>'Cons Stat | Management Recon'!FZ57</f>
        <v>-66589.431141579989</v>
      </c>
      <c r="BK61" s="232">
        <f>'Cons Stat | Management Recon'!GC57</f>
        <v>-35297.112731147237</v>
      </c>
      <c r="BL61" s="232">
        <f>'Cons Stat | Management Recon'!GF57</f>
        <v>-24321.808731924051</v>
      </c>
      <c r="BM61" s="232">
        <f>'Cons Stat | Management Recon'!GI57</f>
        <v>-164333.27580913203</v>
      </c>
      <c r="BN61" s="232">
        <f>'Cons Stat | Management Recon'!GL57</f>
        <v>-32595.19297793373</v>
      </c>
      <c r="BO61" s="232">
        <f>'Cons Stat | Management Recon'!GO57</f>
        <v>-84231.089332422824</v>
      </c>
      <c r="BP61" s="232">
        <f>'Cons Stat | Management Recon'!GR57</f>
        <v>-47600.029888036312</v>
      </c>
      <c r="BQ61" s="232">
        <f>'Cons Stat | Management Recon'!GU57</f>
        <v>-44977.962008600298</v>
      </c>
      <c r="BR61" s="232">
        <f>'Cons Stat | Management Recon'!GX57</f>
        <v>-50749.275302041089</v>
      </c>
      <c r="BS61" s="232">
        <f>'Cons Stat | Management Recon'!HA57</f>
        <v>-75794.117958023853</v>
      </c>
      <c r="BT61" s="232">
        <f>'Cons Stat | Management Recon'!HD57</f>
        <v>-30744.140750681159</v>
      </c>
      <c r="BU61" s="232">
        <f>'Cons Stat | Management Recon'!HG57</f>
        <v>-118607.0280505704</v>
      </c>
      <c r="BV61" s="232">
        <f>'Cons Stat | Management Recon'!HJ57</f>
        <v>-53498.626146238239</v>
      </c>
      <c r="BW61" s="277"/>
      <c r="BX61" s="232">
        <f t="shared" ref="BX61:BX63" si="76">SUM(BK61:BV61)</f>
        <v>-762749.6596867512</v>
      </c>
      <c r="BY61" s="232">
        <f t="shared" ref="BY61:BY63" si="77">SUM(BK61:BW61)</f>
        <v>-762749.6596867512</v>
      </c>
      <c r="BZ61" s="232">
        <f t="shared" ref="BZ61:BZ63" si="78">SUM(AY61:BJ61)</f>
        <v>-241886.54381903278</v>
      </c>
      <c r="CA61" s="232">
        <f t="shared" ref="CA61:CA63" si="79">SUM(AY61:BJ61)</f>
        <v>-241886.54381903278</v>
      </c>
      <c r="CB61" s="232">
        <f t="shared" ref="CB61:CB63" si="80">SUM(AM61:AX61)</f>
        <v>-126248.45436633672</v>
      </c>
      <c r="CC61" s="232">
        <f t="shared" ref="CC61:CC63" si="81">BV61</f>
        <v>-53498.626146238239</v>
      </c>
      <c r="CD61" s="232">
        <f t="shared" ref="CD61:CD63" si="82">BJ61</f>
        <v>-66589.431141579989</v>
      </c>
    </row>
    <row r="62" spans="2:82" ht="14.25" hidden="1" customHeight="1" outlineLevel="1" x14ac:dyDescent="0.25">
      <c r="B62" s="231" t="s">
        <v>304</v>
      </c>
      <c r="C62" s="232">
        <f>'Cons Stat | Management Recon'!E58</f>
        <v>0</v>
      </c>
      <c r="D62" s="232">
        <f>'Cons Stat | Management Recon'!H58</f>
        <v>0</v>
      </c>
      <c r="E62" s="232">
        <f>'Cons Stat | Management Recon'!K58</f>
        <v>0</v>
      </c>
      <c r="F62" s="232">
        <f>'Cons Stat | Management Recon'!N58</f>
        <v>0</v>
      </c>
      <c r="G62" s="232">
        <f>'Cons Stat | Management Recon'!Q58</f>
        <v>0</v>
      </c>
      <c r="H62" s="232">
        <f>'Cons Stat | Management Recon'!T58</f>
        <v>0</v>
      </c>
      <c r="I62" s="232">
        <f>'Cons Stat | Management Recon'!W58</f>
        <v>0</v>
      </c>
      <c r="J62" s="232">
        <f>'Cons Stat | Management Recon'!Z58</f>
        <v>0</v>
      </c>
      <c r="K62" s="232">
        <f>'Cons Stat | Management Recon'!AC58</f>
        <v>0</v>
      </c>
      <c r="L62" s="232">
        <f>'Cons Stat | Management Recon'!AF58</f>
        <v>0</v>
      </c>
      <c r="M62" s="232">
        <f>'Cons Stat | Management Recon'!AI58</f>
        <v>0</v>
      </c>
      <c r="N62" s="232">
        <f>'Cons Stat | Management Recon'!AL58</f>
        <v>0</v>
      </c>
      <c r="O62" s="232">
        <f>'Cons Stat | Management Recon'!AO58</f>
        <v>-1065.2825898657427</v>
      </c>
      <c r="P62" s="232">
        <f>'Cons Stat | Management Recon'!AR58</f>
        <v>-96.015362457993277</v>
      </c>
      <c r="Q62" s="232">
        <f>'Cons Stat | Management Recon'!AU58</f>
        <v>-2367.3699273982857</v>
      </c>
      <c r="R62" s="232">
        <f>'Cons Stat | Management Recon'!AX58</f>
        <v>-452.84937859622863</v>
      </c>
      <c r="S62" s="232">
        <f>'Cons Stat | Management Recon'!BA58</f>
        <v>-432.63925538550114</v>
      </c>
      <c r="T62" s="232">
        <f>'Cons Stat | Management Recon'!BD58</f>
        <v>-2056.1370854224588</v>
      </c>
      <c r="U62" s="232">
        <f>'Cons Stat | Management Recon'!BG58</f>
        <v>-6140.7335817419662</v>
      </c>
      <c r="V62" s="232">
        <f>'Cons Stat | Management Recon'!BJ58</f>
        <v>-15217.262993873432</v>
      </c>
      <c r="W62" s="232">
        <f>'Cons Stat | Management Recon'!BM58</f>
        <v>-44548.85376051112</v>
      </c>
      <c r="X62" s="232">
        <f>'Cons Stat | Management Recon'!BP58</f>
        <v>-1125.7809859231718</v>
      </c>
      <c r="Y62" s="232">
        <f>'Cons Stat | Management Recon'!BS58</f>
        <v>-956.48758140239283</v>
      </c>
      <c r="Z62" s="232">
        <f>'Cons Stat | Management Recon'!BV58</f>
        <v>-2404.5291051897525</v>
      </c>
      <c r="AA62" s="232">
        <f>'Cons Stat | Management Recon'!BY58</f>
        <v>-2455.8625421622583</v>
      </c>
      <c r="AB62" s="232">
        <f>'Cons Stat | Management Recon'!CB58</f>
        <v>-2383.8574624129083</v>
      </c>
      <c r="AC62" s="232">
        <f>'Cons Stat | Management Recon'!CE58</f>
        <v>-1240.13227124127</v>
      </c>
      <c r="AD62" s="232">
        <f>'Cons Stat | Management Recon'!CH58</f>
        <v>-1186.4108851829405</v>
      </c>
      <c r="AE62" s="232">
        <f>'Cons Stat | Management Recon'!CK58</f>
        <v>-703.56478351842907</v>
      </c>
      <c r="AF62" s="232">
        <f>'Cons Stat | Management Recon'!CN58</f>
        <v>-3962.5807844245451</v>
      </c>
      <c r="AG62" s="232">
        <f>'Cons Stat | Management Recon'!CQ58</f>
        <v>-676.11808143547262</v>
      </c>
      <c r="AH62" s="232">
        <f>'Cons Stat | Management Recon'!CT58</f>
        <v>-694.61785702386635</v>
      </c>
      <c r="AI62" s="232">
        <f>'Cons Stat | Management Recon'!CW58</f>
        <v>-541.55477467224057</v>
      </c>
      <c r="AJ62" s="232">
        <f>'Cons Stat | Management Recon'!CZ58</f>
        <v>-944.2353211478686</v>
      </c>
      <c r="AK62" s="232">
        <f>'Cons Stat | Management Recon'!DC58</f>
        <v>-2076.3552297023207</v>
      </c>
      <c r="AL62" s="232">
        <f>'Cons Stat | Management Recon'!DF58</f>
        <v>-1215.2034286634116</v>
      </c>
      <c r="AM62" s="232">
        <f>'Cons Stat | Management Recon'!DI58</f>
        <v>-1711.9422285845046</v>
      </c>
      <c r="AN62" s="232">
        <f>'Cons Stat | Management Recon'!DL58</f>
        <v>-4217.3904512406607</v>
      </c>
      <c r="AO62" s="232">
        <f>'Cons Stat | Management Recon'!DO58</f>
        <v>-1811.4912465724531</v>
      </c>
      <c r="AP62" s="232">
        <f>'Cons Stat | Management Recon'!DR58</f>
        <v>-6300.1548998072813</v>
      </c>
      <c r="AQ62" s="232">
        <f>'Cons Stat | Management Recon'!DU58</f>
        <v>-1433.1342206135046</v>
      </c>
      <c r="AR62" s="232">
        <f>'Cons Stat | Management Recon'!DX58</f>
        <v>-751.75373406819051</v>
      </c>
      <c r="AS62" s="232">
        <f>'Cons Stat | Management Recon'!EA58</f>
        <v>-3147.3830526192201</v>
      </c>
      <c r="AT62" s="232">
        <f>'Cons Stat | Management Recon'!ED58</f>
        <v>-892.98282059747669</v>
      </c>
      <c r="AU62" s="232">
        <f>'Cons Stat | Management Recon'!EG58</f>
        <v>-31.786348209047226</v>
      </c>
      <c r="AV62" s="232">
        <f>'Cons Stat | Management Recon'!EJ58</f>
        <v>-510.62972292191444</v>
      </c>
      <c r="AW62" s="232">
        <f>'Cons Stat | Management Recon'!EM58</f>
        <v>-795.35745529621727</v>
      </c>
      <c r="AX62" s="232">
        <f>'Cons Stat | Management Recon'!EP58</f>
        <v>-161.16386111666171</v>
      </c>
      <c r="AY62" s="232">
        <f>'Cons Stat | Management Recon'!ES58</f>
        <v>-3722.2711512034366</v>
      </c>
      <c r="AZ62" s="232">
        <f>'Cons Stat | Management Recon'!EV58</f>
        <v>-6417.6774080001042</v>
      </c>
      <c r="BA62" s="232">
        <f>'Cons Stat | Management Recon'!EY58</f>
        <v>-25.640342936258588</v>
      </c>
      <c r="BB62" s="232">
        <f>'Cons Stat | Management Recon'!FB58</f>
        <v>-16.503583284211835</v>
      </c>
      <c r="BC62" s="232">
        <f>'Cons Stat | Management Recon'!FE58</f>
        <v>-1601.2970112215078</v>
      </c>
      <c r="BD62" s="232">
        <f>'Cons Stat | Management Recon'!FH58</f>
        <v>-2361.396670964717</v>
      </c>
      <c r="BE62" s="232">
        <f>'Cons Stat | Management Recon'!FK58</f>
        <v>-3150.07065071747</v>
      </c>
      <c r="BF62" s="232">
        <f>'Cons Stat | Management Recon'!FN58</f>
        <v>-4159.7614380447931</v>
      </c>
      <c r="BG62" s="232">
        <f>'Cons Stat | Management Recon'!FQ58</f>
        <v>-274.02474674768388</v>
      </c>
      <c r="BH62" s="232">
        <f>'Cons Stat | Management Recon'!FT58</f>
        <v>-2571.5079928847772</v>
      </c>
      <c r="BI62" s="232">
        <f>'Cons Stat | Management Recon'!FW58</f>
        <v>-926.1103994410156</v>
      </c>
      <c r="BJ62" s="232">
        <f>'Cons Stat | Management Recon'!FZ58</f>
        <v>-2860.3376027966415</v>
      </c>
      <c r="BK62" s="232">
        <f>'Cons Stat | Management Recon'!GC58</f>
        <v>-3399.3910493426438</v>
      </c>
      <c r="BL62" s="232">
        <f>'Cons Stat | Management Recon'!GF58</f>
        <v>-2677.2011470981415</v>
      </c>
      <c r="BM62" s="232">
        <f>'Cons Stat | Management Recon'!GI58</f>
        <v>-3216.6423460195088</v>
      </c>
      <c r="BN62" s="232">
        <f>'Cons Stat | Management Recon'!GL58</f>
        <v>-366.95530718909549</v>
      </c>
      <c r="BO62" s="232">
        <f>'Cons Stat | Management Recon'!GO58</f>
        <v>-490.14371740749942</v>
      </c>
      <c r="BP62" s="232">
        <f>'Cons Stat | Management Recon'!GR58</f>
        <v>-351.52608848261025</v>
      </c>
      <c r="BQ62" s="232">
        <f>'Cons Stat | Management Recon'!GU58</f>
        <v>-251.49657284817766</v>
      </c>
      <c r="BR62" s="232">
        <f>'Cons Stat | Management Recon'!GX58</f>
        <v>-1532.6418744889868</v>
      </c>
      <c r="BS62" s="232">
        <f>'Cons Stat | Management Recon'!HA58</f>
        <v>-2753.3048057773149</v>
      </c>
      <c r="BT62" s="232">
        <f>'Cons Stat | Management Recon'!HD58</f>
        <v>-5062.3360595828908</v>
      </c>
      <c r="BU62" s="232">
        <f>'Cons Stat | Management Recon'!HG58</f>
        <v>-2989.1917600192623</v>
      </c>
      <c r="BV62" s="232">
        <f>'Cons Stat | Management Recon'!HJ58</f>
        <v>-3624.7946479309812</v>
      </c>
      <c r="BW62" s="277"/>
      <c r="BX62" s="232">
        <f t="shared" si="76"/>
        <v>-26715.625376187112</v>
      </c>
      <c r="BY62" s="232">
        <f t="shared" si="77"/>
        <v>-26715.625376187112</v>
      </c>
      <c r="BZ62" s="232">
        <f t="shared" si="78"/>
        <v>-28086.598998242614</v>
      </c>
      <c r="CA62" s="232">
        <f t="shared" si="79"/>
        <v>-28086.598998242614</v>
      </c>
      <c r="CB62" s="232">
        <f t="shared" si="80"/>
        <v>-21765.170041647132</v>
      </c>
      <c r="CC62" s="232">
        <f t="shared" si="81"/>
        <v>-3624.7946479309812</v>
      </c>
      <c r="CD62" s="232">
        <f t="shared" si="82"/>
        <v>-2860.3376027966415</v>
      </c>
    </row>
    <row r="63" spans="2:82" ht="14.25" hidden="1" customHeight="1" outlineLevel="1" x14ac:dyDescent="0.25">
      <c r="B63" s="231" t="s">
        <v>305</v>
      </c>
      <c r="C63" s="232">
        <f>'Cons Stat | Management Recon'!E59</f>
        <v>0</v>
      </c>
      <c r="D63" s="232">
        <f>'Cons Stat | Management Recon'!H59</f>
        <v>0</v>
      </c>
      <c r="E63" s="232">
        <f>'Cons Stat | Management Recon'!K59</f>
        <v>0</v>
      </c>
      <c r="F63" s="232">
        <f>'Cons Stat | Management Recon'!N59</f>
        <v>0</v>
      </c>
      <c r="G63" s="232">
        <f>'Cons Stat | Management Recon'!Q59</f>
        <v>0</v>
      </c>
      <c r="H63" s="232">
        <f>'Cons Stat | Management Recon'!T59</f>
        <v>0</v>
      </c>
      <c r="I63" s="232">
        <f>'Cons Stat | Management Recon'!W59</f>
        <v>0</v>
      </c>
      <c r="J63" s="232">
        <f>'Cons Stat | Management Recon'!Z59</f>
        <v>0</v>
      </c>
      <c r="K63" s="232">
        <f>'Cons Stat | Management Recon'!AC59</f>
        <v>0</v>
      </c>
      <c r="L63" s="232">
        <f>'Cons Stat | Management Recon'!AF59</f>
        <v>0</v>
      </c>
      <c r="M63" s="232">
        <f>'Cons Stat | Management Recon'!AI59</f>
        <v>0</v>
      </c>
      <c r="N63" s="232">
        <f>'Cons Stat | Management Recon'!AL59</f>
        <v>0</v>
      </c>
      <c r="O63" s="232">
        <f>'Cons Stat | Management Recon'!AO59</f>
        <v>-631.58699653529663</v>
      </c>
      <c r="P63" s="232">
        <f>'Cons Stat | Management Recon'!AR59</f>
        <v>-1363.5833498065572</v>
      </c>
      <c r="Q63" s="232">
        <f>'Cons Stat | Management Recon'!AU59</f>
        <v>-929.76407724927458</v>
      </c>
      <c r="R63" s="232">
        <f>'Cons Stat | Management Recon'!AX59</f>
        <v>-6573.742776871266</v>
      </c>
      <c r="S63" s="232">
        <f>'Cons Stat | Management Recon'!BA59</f>
        <v>-6455.9948184042614</v>
      </c>
      <c r="T63" s="232">
        <f>'Cons Stat | Management Recon'!BD59</f>
        <v>-973.42166796570541</v>
      </c>
      <c r="U63" s="232">
        <f>'Cons Stat | Management Recon'!BG59</f>
        <v>-2080.534466697718</v>
      </c>
      <c r="V63" s="232">
        <f>'Cons Stat | Management Recon'!BJ59</f>
        <v>-987.76220886994918</v>
      </c>
      <c r="W63" s="232">
        <f>'Cons Stat | Management Recon'!BM59</f>
        <v>-982.7159768873023</v>
      </c>
      <c r="X63" s="232">
        <f>'Cons Stat | Management Recon'!BP59</f>
        <v>-912.39109812345305</v>
      </c>
      <c r="Y63" s="232">
        <f>'Cons Stat | Management Recon'!BS59</f>
        <v>-3868.2824095108281</v>
      </c>
      <c r="Z63" s="232">
        <f>'Cons Stat | Management Recon'!BV59</f>
        <v>-614.22814358070912</v>
      </c>
      <c r="AA63" s="232">
        <f>'Cons Stat | Management Recon'!BY59</f>
        <v>-753.71841529084566</v>
      </c>
      <c r="AB63" s="232">
        <f>'Cons Stat | Management Recon'!CB59</f>
        <v>-747.31719838650542</v>
      </c>
      <c r="AC63" s="232">
        <f>'Cons Stat | Management Recon'!CE59</f>
        <v>-698.36745324076298</v>
      </c>
      <c r="AD63" s="232">
        <f>'Cons Stat | Management Recon'!CH59</f>
        <v>-768.78400555665269</v>
      </c>
      <c r="AE63" s="232">
        <f>'Cons Stat | Management Recon'!CK59</f>
        <v>-656.02253339771437</v>
      </c>
      <c r="AF63" s="232">
        <f>'Cons Stat | Management Recon'!CN59</f>
        <v>-4115.2466486515132</v>
      </c>
      <c r="AG63" s="232">
        <f>'Cons Stat | Management Recon'!CQ59</f>
        <v>-2623.4707844490454</v>
      </c>
      <c r="AH63" s="232">
        <f>'Cons Stat | Management Recon'!CT59</f>
        <v>-2719.464589140744</v>
      </c>
      <c r="AI63" s="232">
        <f>'Cons Stat | Management Recon'!CW59</f>
        <v>-2638.4633062662788</v>
      </c>
      <c r="AJ63" s="232">
        <f>'Cons Stat | Management Recon'!CZ59</f>
        <v>-2620.831111182938</v>
      </c>
      <c r="AK63" s="232">
        <f>'Cons Stat | Management Recon'!DC59</f>
        <v>-2630.5738926459749</v>
      </c>
      <c r="AL63" s="232">
        <f>'Cons Stat | Management Recon'!DF59</f>
        <v>-2616.3867575253526</v>
      </c>
      <c r="AM63" s="232">
        <f>'Cons Stat | Management Recon'!DI59</f>
        <v>-2997.4163575697266</v>
      </c>
      <c r="AN63" s="232">
        <f>'Cons Stat | Management Recon'!DL59</f>
        <v>-2993.2507464111281</v>
      </c>
      <c r="AO63" s="232">
        <f>'Cons Stat | Management Recon'!DO59</f>
        <v>-3999.0819447373974</v>
      </c>
      <c r="AP63" s="232">
        <f>'Cons Stat | Management Recon'!DR59</f>
        <v>-6318.9469921462169</v>
      </c>
      <c r="AQ63" s="232">
        <f>'Cons Stat | Management Recon'!DU59</f>
        <v>-5283.8983050847455</v>
      </c>
      <c r="AR63" s="232">
        <f>'Cons Stat | Management Recon'!DX59</f>
        <v>-3769.2966592064058</v>
      </c>
      <c r="AS63" s="232">
        <f>'Cons Stat | Management Recon'!EA59</f>
        <v>-4899.0519980759691</v>
      </c>
      <c r="AT63" s="232">
        <f>'Cons Stat | Management Recon'!ED59</f>
        <v>-18841.922138095539</v>
      </c>
      <c r="AU63" s="232">
        <f>'Cons Stat | Management Recon'!EG59</f>
        <v>-3356.98668389665</v>
      </c>
      <c r="AV63" s="232">
        <f>'Cons Stat | Management Recon'!EJ59</f>
        <v>-5598.5268082043895</v>
      </c>
      <c r="AW63" s="232">
        <f>'Cons Stat | Management Recon'!EM59</f>
        <v>-3278.7689400566887</v>
      </c>
      <c r="AX63" s="232">
        <f>'Cons Stat | Management Recon'!EP59</f>
        <v>-3261.0491355966074</v>
      </c>
      <c r="AY63" s="232">
        <f>'Cons Stat | Management Recon'!ES59</f>
        <v>-4017.3220861351265</v>
      </c>
      <c r="AZ63" s="232">
        <f>'Cons Stat | Management Recon'!EV59</f>
        <v>-12121.212531084901</v>
      </c>
      <c r="BA63" s="232">
        <f>'Cons Stat | Management Recon'!EY59</f>
        <v>-4444.5339443621315</v>
      </c>
      <c r="BB63" s="232">
        <f>'Cons Stat | Management Recon'!FB59</f>
        <v>-4426.3897248161829</v>
      </c>
      <c r="BC63" s="232">
        <f>'Cons Stat | Management Recon'!FE59</f>
        <v>-4428.4819129673169</v>
      </c>
      <c r="BD63" s="232">
        <f>'Cons Stat | Management Recon'!FH59</f>
        <v>-4415.6932302623864</v>
      </c>
      <c r="BE63" s="232">
        <f>'Cons Stat | Management Recon'!FK59</f>
        <v>-4499.6957755743415</v>
      </c>
      <c r="BF63" s="232">
        <f>'Cons Stat | Management Recon'!FN59</f>
        <v>-4563.6359844851322</v>
      </c>
      <c r="BG63" s="232">
        <f>'Cons Stat | Management Recon'!FQ59</f>
        <v>-4539.9061177987587</v>
      </c>
      <c r="BH63" s="232">
        <f>'Cons Stat | Management Recon'!FT59</f>
        <v>-9564.7047945567374</v>
      </c>
      <c r="BI63" s="232">
        <f>'Cons Stat | Management Recon'!FW59</f>
        <v>-9561.3270059392107</v>
      </c>
      <c r="BJ63" s="232">
        <f>'Cons Stat | Management Recon'!FZ59</f>
        <v>-9542.6235708759559</v>
      </c>
      <c r="BK63" s="232">
        <f>'Cons Stat | Management Recon'!GC59</f>
        <v>-5155.8566517451409</v>
      </c>
      <c r="BL63" s="232">
        <f>'Cons Stat | Management Recon'!GF59</f>
        <v>-5127.0896544838333</v>
      </c>
      <c r="BM63" s="232">
        <f>'Cons Stat | Management Recon'!GI59</f>
        <v>-5084.759031099994</v>
      </c>
      <c r="BN63" s="232">
        <f>'Cons Stat | Management Recon'!GL59</f>
        <v>-10243.157194224734</v>
      </c>
      <c r="BO63" s="232">
        <f>'Cons Stat | Management Recon'!GO59</f>
        <v>-5017.5345066633554</v>
      </c>
      <c r="BP63" s="232">
        <f>'Cons Stat | Management Recon'!GR59</f>
        <v>-4992.1754900015767</v>
      </c>
      <c r="BQ63" s="232">
        <f>'Cons Stat | Management Recon'!GU59</f>
        <v>-5533.7835107603587</v>
      </c>
      <c r="BR63" s="232">
        <f>'Cons Stat | Management Recon'!GX59</f>
        <v>-4940.4540867562537</v>
      </c>
      <c r="BS63" s="232">
        <f>'Cons Stat | Management Recon'!HA59</f>
        <v>-4923.1434649821822</v>
      </c>
      <c r="BT63" s="232">
        <f>'Cons Stat | Management Recon'!HD59</f>
        <v>-4905.8597990419385</v>
      </c>
      <c r="BU63" s="232">
        <f>'Cons Stat | Management Recon'!HG59</f>
        <v>-4898.6003666557799</v>
      </c>
      <c r="BV63" s="232">
        <f>'Cons Stat | Management Recon'!HJ59</f>
        <v>-4877.6240213782185</v>
      </c>
      <c r="BW63" s="277"/>
      <c r="BX63" s="232">
        <f t="shared" si="76"/>
        <v>-65700.037777793361</v>
      </c>
      <c r="BY63" s="232">
        <f t="shared" si="77"/>
        <v>-65700.037777793361</v>
      </c>
      <c r="BZ63" s="232">
        <f t="shared" si="78"/>
        <v>-76125.526678858179</v>
      </c>
      <c r="CA63" s="232">
        <f t="shared" si="79"/>
        <v>-76125.526678858179</v>
      </c>
      <c r="CB63" s="232">
        <f t="shared" si="80"/>
        <v>-64598.196709081465</v>
      </c>
      <c r="CC63" s="232">
        <f t="shared" si="81"/>
        <v>-4877.6240213782185</v>
      </c>
      <c r="CD63" s="232">
        <f t="shared" si="82"/>
        <v>-9542.6235708759559</v>
      </c>
    </row>
    <row r="64" spans="2:82" ht="14.25" customHeight="1" collapsed="1" x14ac:dyDescent="0.25">
      <c r="B64" s="229" t="s">
        <v>306</v>
      </c>
      <c r="C64" s="230">
        <f t="shared" ref="C64:BN64" si="83">SUM(C65:C71)</f>
        <v>0</v>
      </c>
      <c r="D64" s="230">
        <f t="shared" si="83"/>
        <v>0</v>
      </c>
      <c r="E64" s="230">
        <f t="shared" si="83"/>
        <v>0</v>
      </c>
      <c r="F64" s="230">
        <f t="shared" si="83"/>
        <v>0</v>
      </c>
      <c r="G64" s="230">
        <f t="shared" si="83"/>
        <v>0</v>
      </c>
      <c r="H64" s="230">
        <f t="shared" si="83"/>
        <v>0</v>
      </c>
      <c r="I64" s="230">
        <f t="shared" si="83"/>
        <v>0</v>
      </c>
      <c r="J64" s="230">
        <f t="shared" si="83"/>
        <v>0</v>
      </c>
      <c r="K64" s="230">
        <f t="shared" si="83"/>
        <v>0</v>
      </c>
      <c r="L64" s="230">
        <f t="shared" si="83"/>
        <v>0</v>
      </c>
      <c r="M64" s="230">
        <f t="shared" si="83"/>
        <v>0</v>
      </c>
      <c r="N64" s="230">
        <f t="shared" si="83"/>
        <v>0</v>
      </c>
      <c r="O64" s="230">
        <f t="shared" si="83"/>
        <v>-957.39903637938494</v>
      </c>
      <c r="P64" s="230">
        <f t="shared" si="83"/>
        <v>-2221.1572675157436</v>
      </c>
      <c r="Q64" s="230">
        <f t="shared" si="83"/>
        <v>-1309.4408486392101</v>
      </c>
      <c r="R64" s="230">
        <f t="shared" si="83"/>
        <v>-2333.8122170557858</v>
      </c>
      <c r="S64" s="230">
        <f t="shared" si="83"/>
        <v>-350.3190519598906</v>
      </c>
      <c r="T64" s="230">
        <f t="shared" si="83"/>
        <v>-1259.2431451472182</v>
      </c>
      <c r="U64" s="230">
        <f t="shared" si="83"/>
        <v>-1377.411504424779</v>
      </c>
      <c r="V64" s="230">
        <f t="shared" si="83"/>
        <v>-2033.2251248332609</v>
      </c>
      <c r="W64" s="230">
        <f t="shared" si="83"/>
        <v>-1499.9318833090622</v>
      </c>
      <c r="X64" s="230">
        <f t="shared" si="83"/>
        <v>-3554.8690996717951</v>
      </c>
      <c r="Y64" s="230">
        <f t="shared" si="83"/>
        <v>-7928.6119945479331</v>
      </c>
      <c r="Z64" s="230">
        <f t="shared" si="83"/>
        <v>-3215.6874403582178</v>
      </c>
      <c r="AA64" s="230">
        <f t="shared" si="83"/>
        <v>-5264.0193206698632</v>
      </c>
      <c r="AB64" s="230">
        <f t="shared" si="83"/>
        <v>-4919.2907957462403</v>
      </c>
      <c r="AC64" s="230">
        <f t="shared" si="83"/>
        <v>-8153.2853118767434</v>
      </c>
      <c r="AD64" s="230">
        <f t="shared" si="83"/>
        <v>-4944.2795758966568</v>
      </c>
      <c r="AE64" s="230">
        <f t="shared" si="83"/>
        <v>-16593.572187349106</v>
      </c>
      <c r="AF64" s="230">
        <f t="shared" si="83"/>
        <v>-14713.84164326463</v>
      </c>
      <c r="AG64" s="230">
        <f t="shared" si="83"/>
        <v>-12587.987117552335</v>
      </c>
      <c r="AH64" s="230">
        <f t="shared" si="83"/>
        <v>-21896.034117032952</v>
      </c>
      <c r="AI64" s="230">
        <f t="shared" si="83"/>
        <v>-16179.392195057893</v>
      </c>
      <c r="AJ64" s="230">
        <f t="shared" si="83"/>
        <v>-15175.31015832485</v>
      </c>
      <c r="AK64" s="230">
        <f t="shared" si="83"/>
        <v>-20566.906987426766</v>
      </c>
      <c r="AL64" s="230">
        <f t="shared" si="83"/>
        <v>-19365.889587379941</v>
      </c>
      <c r="AM64" s="230">
        <f t="shared" si="83"/>
        <v>-16430.088924129777</v>
      </c>
      <c r="AN64" s="230">
        <f t="shared" si="83"/>
        <v>-17918.326542379717</v>
      </c>
      <c r="AO64" s="230">
        <f t="shared" si="83"/>
        <v>-28092.844237502642</v>
      </c>
      <c r="AP64" s="230">
        <f t="shared" si="83"/>
        <v>-41011.444406200128</v>
      </c>
      <c r="AQ64" s="230">
        <f t="shared" si="83"/>
        <v>-30964.100230801298</v>
      </c>
      <c r="AR64" s="230">
        <f t="shared" si="83"/>
        <v>-30596.363442688442</v>
      </c>
      <c r="AS64" s="230">
        <f t="shared" si="83"/>
        <v>-37885.290189108026</v>
      </c>
      <c r="AT64" s="230">
        <f t="shared" si="83"/>
        <v>-23302.653866274428</v>
      </c>
      <c r="AU64" s="230">
        <f t="shared" si="83"/>
        <v>-22865.662619848645</v>
      </c>
      <c r="AV64" s="230">
        <f t="shared" si="83"/>
        <v>-29213.306027347964</v>
      </c>
      <c r="AW64" s="230">
        <f t="shared" si="83"/>
        <v>-39588.459044336356</v>
      </c>
      <c r="AX64" s="230">
        <f t="shared" si="83"/>
        <v>-51977.000564807851</v>
      </c>
      <c r="AY64" s="230">
        <f t="shared" si="83"/>
        <v>-23303.064851638381</v>
      </c>
      <c r="AZ64" s="230">
        <f t="shared" si="83"/>
        <v>-35045.715622137992</v>
      </c>
      <c r="BA64" s="230">
        <f t="shared" si="83"/>
        <v>-36163.720820785427</v>
      </c>
      <c r="BB64" s="230">
        <f t="shared" si="83"/>
        <v>-29873.551824527658</v>
      </c>
      <c r="BC64" s="230">
        <f t="shared" si="83"/>
        <v>-38021.104031356866</v>
      </c>
      <c r="BD64" s="230">
        <f t="shared" si="83"/>
        <v>-34878.975030507936</v>
      </c>
      <c r="BE64" s="230">
        <f t="shared" si="83"/>
        <v>-52601.861055862792</v>
      </c>
      <c r="BF64" s="230">
        <f t="shared" si="83"/>
        <v>-64053.348545093817</v>
      </c>
      <c r="BG64" s="230">
        <f t="shared" si="83"/>
        <v>-51008.697801231152</v>
      </c>
      <c r="BH64" s="230">
        <f t="shared" si="83"/>
        <v>-51709.32809468179</v>
      </c>
      <c r="BI64" s="230">
        <f t="shared" si="83"/>
        <v>-55402.039254687319</v>
      </c>
      <c r="BJ64" s="230">
        <f t="shared" si="83"/>
        <v>-78647.509555288125</v>
      </c>
      <c r="BK64" s="230">
        <f t="shared" si="83"/>
        <v>-42713.573111674355</v>
      </c>
      <c r="BL64" s="230">
        <f t="shared" si="83"/>
        <v>-48157.574391810565</v>
      </c>
      <c r="BM64" s="230">
        <f t="shared" si="83"/>
        <v>-74351.635039236266</v>
      </c>
      <c r="BN64" s="230">
        <f t="shared" si="83"/>
        <v>-76863.112257893124</v>
      </c>
      <c r="BO64" s="230">
        <f t="shared" ref="BO64:BV64" si="84">SUM(BO65:BO71)</f>
        <v>-59273.021860773122</v>
      </c>
      <c r="BP64" s="230">
        <f t="shared" si="84"/>
        <v>-71935.432239687463</v>
      </c>
      <c r="BQ64" s="230">
        <f t="shared" si="84"/>
        <v>-76046.924106097053</v>
      </c>
      <c r="BR64" s="230">
        <f t="shared" si="84"/>
        <v>-71257.492023502331</v>
      </c>
      <c r="BS64" s="230">
        <f t="shared" si="84"/>
        <v>-105108.63886226962</v>
      </c>
      <c r="BT64" s="230">
        <f t="shared" si="84"/>
        <v>-100038.90814460066</v>
      </c>
      <c r="BU64" s="230">
        <f t="shared" si="84"/>
        <v>-108689.69517037092</v>
      </c>
      <c r="BV64" s="230">
        <f t="shared" si="84"/>
        <v>-136673.99174552783</v>
      </c>
      <c r="BW64" s="278"/>
      <c r="BX64" s="230">
        <f t="shared" ref="BX64:BZ64" si="85">SUM(BX65:BX71)</f>
        <v>-971109.99895344349</v>
      </c>
      <c r="BY64" s="230">
        <f t="shared" si="85"/>
        <v>-971109.99895344349</v>
      </c>
      <c r="BZ64" s="230">
        <f t="shared" si="85"/>
        <v>-550708.91648779914</v>
      </c>
      <c r="CA64" s="230">
        <f>SUM(CA65:CA71)</f>
        <v>-550708.91648779914</v>
      </c>
      <c r="CB64" s="230">
        <f>SUM(CB65:CB71)</f>
        <v>-369845.54009542521</v>
      </c>
      <c r="CC64" s="230">
        <f>SUM(CC65:CC71)</f>
        <v>-136673.99174552783</v>
      </c>
      <c r="CD64" s="230">
        <f>SUM(CD65:CD71)</f>
        <v>-78647.509555288125</v>
      </c>
    </row>
    <row r="65" spans="2:82" ht="14.25" hidden="1" customHeight="1" outlineLevel="1" x14ac:dyDescent="0.25">
      <c r="B65" s="231" t="s">
        <v>307</v>
      </c>
      <c r="C65" s="232">
        <f>'Cons Stat | Management Recon'!E61</f>
        <v>0</v>
      </c>
      <c r="D65" s="232">
        <f>'Cons Stat | Management Recon'!H61</f>
        <v>0</v>
      </c>
      <c r="E65" s="232">
        <f>'Cons Stat | Management Recon'!K61</f>
        <v>0</v>
      </c>
      <c r="F65" s="232">
        <f>'Cons Stat | Management Recon'!N61</f>
        <v>0</v>
      </c>
      <c r="G65" s="232">
        <f>'Cons Stat | Management Recon'!Q61</f>
        <v>0</v>
      </c>
      <c r="H65" s="232">
        <f>'Cons Stat | Management Recon'!T61</f>
        <v>0</v>
      </c>
      <c r="I65" s="232">
        <f>'Cons Stat | Management Recon'!W61</f>
        <v>0</v>
      </c>
      <c r="J65" s="232">
        <f>'Cons Stat | Management Recon'!Z61</f>
        <v>0</v>
      </c>
      <c r="K65" s="232">
        <f>'Cons Stat | Management Recon'!AC61</f>
        <v>0</v>
      </c>
      <c r="L65" s="232">
        <f>'Cons Stat | Management Recon'!AF61</f>
        <v>0</v>
      </c>
      <c r="M65" s="232">
        <f>'Cons Stat | Management Recon'!AI61</f>
        <v>0</v>
      </c>
      <c r="N65" s="232">
        <f>'Cons Stat | Management Recon'!AL61</f>
        <v>0</v>
      </c>
      <c r="O65" s="232">
        <f>'Cons Stat | Management Recon'!AO61</f>
        <v>0</v>
      </c>
      <c r="P65" s="232">
        <f>'Cons Stat | Management Recon'!AR61</f>
        <v>0</v>
      </c>
      <c r="Q65" s="232">
        <f>'Cons Stat | Management Recon'!AU61</f>
        <v>0</v>
      </c>
      <c r="R65" s="232">
        <f>'Cons Stat | Management Recon'!AX61</f>
        <v>0</v>
      </c>
      <c r="S65" s="232">
        <f>'Cons Stat | Management Recon'!BA61</f>
        <v>0</v>
      </c>
      <c r="T65" s="232">
        <f>'Cons Stat | Management Recon'!BD61</f>
        <v>0</v>
      </c>
      <c r="U65" s="232">
        <f>'Cons Stat | Management Recon'!BG61</f>
        <v>0</v>
      </c>
      <c r="V65" s="232">
        <f>'Cons Stat | Management Recon'!BJ61</f>
        <v>0</v>
      </c>
      <c r="W65" s="232">
        <f>'Cons Stat | Management Recon'!BM61</f>
        <v>0</v>
      </c>
      <c r="X65" s="232">
        <f>'Cons Stat | Management Recon'!BP61</f>
        <v>0</v>
      </c>
      <c r="Y65" s="232">
        <f>'Cons Stat | Management Recon'!BS61</f>
        <v>0</v>
      </c>
      <c r="Z65" s="232">
        <f>'Cons Stat | Management Recon'!BV61</f>
        <v>0</v>
      </c>
      <c r="AA65" s="232">
        <f>'Cons Stat | Management Recon'!BY61</f>
        <v>0</v>
      </c>
      <c r="AB65" s="232">
        <f>'Cons Stat | Management Recon'!CB61</f>
        <v>0</v>
      </c>
      <c r="AC65" s="232">
        <f>'Cons Stat | Management Recon'!CE61</f>
        <v>0</v>
      </c>
      <c r="AD65" s="232">
        <f>'Cons Stat | Management Recon'!CH61</f>
        <v>0</v>
      </c>
      <c r="AE65" s="232">
        <f>'Cons Stat | Management Recon'!CK61</f>
        <v>0</v>
      </c>
      <c r="AF65" s="232">
        <f>'Cons Stat | Management Recon'!CN61</f>
        <v>0</v>
      </c>
      <c r="AG65" s="232">
        <f>'Cons Stat | Management Recon'!CQ61</f>
        <v>0</v>
      </c>
      <c r="AH65" s="232">
        <f>'Cons Stat | Management Recon'!CT61</f>
        <v>0</v>
      </c>
      <c r="AI65" s="232">
        <f>'Cons Stat | Management Recon'!CW61</f>
        <v>0</v>
      </c>
      <c r="AJ65" s="232">
        <f>'Cons Stat | Management Recon'!CZ61</f>
        <v>0</v>
      </c>
      <c r="AK65" s="232">
        <f>'Cons Stat | Management Recon'!DC61</f>
        <v>0</v>
      </c>
      <c r="AL65" s="232">
        <f>'Cons Stat | Management Recon'!DF61</f>
        <v>0</v>
      </c>
      <c r="AM65" s="232">
        <f>'Cons Stat | Management Recon'!DI61</f>
        <v>-32.816782234331846</v>
      </c>
      <c r="AN65" s="232">
        <f>'Cons Stat | Management Recon'!DL61</f>
        <v>0</v>
      </c>
      <c r="AO65" s="232">
        <f>'Cons Stat | Management Recon'!DO61</f>
        <v>0</v>
      </c>
      <c r="AP65" s="232">
        <f>'Cons Stat | Management Recon'!DR61</f>
        <v>0</v>
      </c>
      <c r="AQ65" s="232">
        <f>'Cons Stat | Management Recon'!DU61</f>
        <v>0</v>
      </c>
      <c r="AR65" s="232">
        <f>'Cons Stat | Management Recon'!DX61</f>
        <v>-72.816584976094234</v>
      </c>
      <c r="AS65" s="232">
        <f>'Cons Stat | Management Recon'!EA61</f>
        <v>-40.664093716978066</v>
      </c>
      <c r="AT65" s="232">
        <f>'Cons Stat | Management Recon'!ED61</f>
        <v>-147.76021241472435</v>
      </c>
      <c r="AU65" s="232">
        <f>'Cons Stat | Management Recon'!EG61</f>
        <v>0</v>
      </c>
      <c r="AV65" s="232">
        <f>'Cons Stat | Management Recon'!EJ61</f>
        <v>-30.22670025188917</v>
      </c>
      <c r="AW65" s="232">
        <f>'Cons Stat | Management Recon'!EM61</f>
        <v>-63.737621163873044</v>
      </c>
      <c r="AX65" s="232">
        <f>'Cons Stat | Management Recon'!EP61</f>
        <v>0</v>
      </c>
      <c r="AY65" s="232">
        <f>'Cons Stat | Management Recon'!ES61</f>
        <v>0</v>
      </c>
      <c r="AZ65" s="232">
        <f>'Cons Stat | Management Recon'!EV61</f>
        <v>0</v>
      </c>
      <c r="BA65" s="232">
        <f>'Cons Stat | Management Recon'!EY61</f>
        <v>0</v>
      </c>
      <c r="BB65" s="232">
        <f>'Cons Stat | Management Recon'!FB61</f>
        <v>0</v>
      </c>
      <c r="BC65" s="232">
        <f>'Cons Stat | Management Recon'!FE61</f>
        <v>0</v>
      </c>
      <c r="BD65" s="232">
        <f>'Cons Stat | Management Recon'!FH61</f>
        <v>0</v>
      </c>
      <c r="BE65" s="232">
        <f>'Cons Stat | Management Recon'!FK61</f>
        <v>-4.8724632738080738</v>
      </c>
      <c r="BF65" s="232">
        <f>'Cons Stat | Management Recon'!FN61</f>
        <v>0</v>
      </c>
      <c r="BG65" s="232">
        <f>'Cons Stat | Management Recon'!FQ61</f>
        <v>0</v>
      </c>
      <c r="BH65" s="232">
        <f>'Cons Stat | Management Recon'!FT61</f>
        <v>-2.935323091012628</v>
      </c>
      <c r="BI65" s="232">
        <f>'Cons Stat | Management Recon'!FW61</f>
        <v>0</v>
      </c>
      <c r="BJ65" s="232">
        <f>'Cons Stat | Management Recon'!FZ61</f>
        <v>0</v>
      </c>
      <c r="BK65" s="232">
        <f>'Cons Stat | Management Recon'!GC61</f>
        <v>-5.644965537485394</v>
      </c>
      <c r="BL65" s="232">
        <f>'Cons Stat | Management Recon'!GF61</f>
        <v>-20.434488382025837</v>
      </c>
      <c r="BM65" s="232">
        <f>'Cons Stat | Management Recon'!GI61</f>
        <v>-81.55961890149193</v>
      </c>
      <c r="BN65" s="232">
        <f>'Cons Stat | Management Recon'!GL61</f>
        <v>-8.5603133310361343</v>
      </c>
      <c r="BO65" s="232">
        <f>'Cons Stat | Management Recon'!GO61</f>
        <v>-79.035520652263884</v>
      </c>
      <c r="BP65" s="232">
        <f>'Cons Stat | Management Recon'!GR61</f>
        <v>-256.43882165621295</v>
      </c>
      <c r="BQ65" s="232">
        <f>'Cons Stat | Management Recon'!GU61</f>
        <v>-38.616817487952588</v>
      </c>
      <c r="BR65" s="232">
        <f>'Cons Stat | Management Recon'!GX61</f>
        <v>0</v>
      </c>
      <c r="BS65" s="232">
        <f>'Cons Stat | Management Recon'!HA61</f>
        <v>-102.26934767473735</v>
      </c>
      <c r="BT65" s="232">
        <f>'Cons Stat | Management Recon'!HD61</f>
        <v>-9.2259544070107662</v>
      </c>
      <c r="BU65" s="232">
        <f>'Cons Stat | Management Recon'!HG61</f>
        <v>-245.65055177165306</v>
      </c>
      <c r="BV65" s="232">
        <f>'Cons Stat | Management Recon'!HJ61</f>
        <v>-195.01190548873561</v>
      </c>
      <c r="BW65" s="277"/>
      <c r="BX65" s="232">
        <f t="shared" ref="BX65:BX71" si="86">SUM(BK65:BV65)</f>
        <v>-1042.4483052906057</v>
      </c>
      <c r="BY65" s="232">
        <f t="shared" ref="BY65:BY71" si="87">SUM(BK65:BW65)</f>
        <v>-1042.4483052906057</v>
      </c>
      <c r="BZ65" s="232">
        <f t="shared" ref="BZ65:BZ71" si="88">SUM(AY65:BJ65)</f>
        <v>-7.8077863648207018</v>
      </c>
      <c r="CA65" s="232">
        <f t="shared" ref="CA65:CA71" si="89">SUM(AY65:BJ65)</f>
        <v>-7.8077863648207018</v>
      </c>
      <c r="CB65" s="232">
        <f t="shared" ref="CB65:CB71" si="90">SUM(AM65:AX65)</f>
        <v>-388.0219947578907</v>
      </c>
      <c r="CC65" s="232">
        <f t="shared" ref="CC65:CC71" si="91">BV65</f>
        <v>-195.01190548873561</v>
      </c>
      <c r="CD65" s="232">
        <f t="shared" ref="CD65:CD71" si="92">BJ65</f>
        <v>0</v>
      </c>
    </row>
    <row r="66" spans="2:82" ht="14.25" hidden="1" customHeight="1" outlineLevel="1" x14ac:dyDescent="0.25">
      <c r="B66" s="231" t="s">
        <v>308</v>
      </c>
      <c r="C66" s="232">
        <f>'Cons Stat | Management Recon'!E62</f>
        <v>0</v>
      </c>
      <c r="D66" s="232">
        <f>'Cons Stat | Management Recon'!H62</f>
        <v>0</v>
      </c>
      <c r="E66" s="232">
        <f>'Cons Stat | Management Recon'!K62</f>
        <v>0</v>
      </c>
      <c r="F66" s="232">
        <f>'Cons Stat | Management Recon'!N62</f>
        <v>0</v>
      </c>
      <c r="G66" s="232">
        <f>'Cons Stat | Management Recon'!Q62</f>
        <v>0</v>
      </c>
      <c r="H66" s="232">
        <f>'Cons Stat | Management Recon'!T62</f>
        <v>0</v>
      </c>
      <c r="I66" s="232">
        <f>'Cons Stat | Management Recon'!W62</f>
        <v>0</v>
      </c>
      <c r="J66" s="232">
        <f>'Cons Stat | Management Recon'!Z62</f>
        <v>0</v>
      </c>
      <c r="K66" s="232">
        <f>'Cons Stat | Management Recon'!AC62</f>
        <v>0</v>
      </c>
      <c r="L66" s="232">
        <f>'Cons Stat | Management Recon'!AF62</f>
        <v>0</v>
      </c>
      <c r="M66" s="232">
        <f>'Cons Stat | Management Recon'!AI62</f>
        <v>0</v>
      </c>
      <c r="N66" s="232">
        <f>'Cons Stat | Management Recon'!AL62</f>
        <v>0</v>
      </c>
      <c r="O66" s="232">
        <f>'Cons Stat | Management Recon'!AO62</f>
        <v>-957.39903637938494</v>
      </c>
      <c r="P66" s="232">
        <f>'Cons Stat | Management Recon'!AR62</f>
        <v>-2210.8935076671091</v>
      </c>
      <c r="Q66" s="232">
        <f>'Cons Stat | Management Recon'!AU62</f>
        <v>-1309.4408486392101</v>
      </c>
      <c r="R66" s="232">
        <f>'Cons Stat | Management Recon'!AX62</f>
        <v>-623.44649057159324</v>
      </c>
      <c r="S66" s="232">
        <f>'Cons Stat | Management Recon'!BA62</f>
        <v>-350.3190519598906</v>
      </c>
      <c r="T66" s="232">
        <f>'Cons Stat | Management Recon'!BD62</f>
        <v>-969.68043647700733</v>
      </c>
      <c r="U66" s="232">
        <f>'Cons Stat | Management Recon'!BG62</f>
        <v>-1043.1159757801586</v>
      </c>
      <c r="V66" s="232">
        <f>'Cons Stat | Management Recon'!BJ62</f>
        <v>-2033.2251248332609</v>
      </c>
      <c r="W66" s="232">
        <f>'Cons Stat | Management Recon'!BM62</f>
        <v>-1492.5482688965099</v>
      </c>
      <c r="X66" s="232">
        <f>'Cons Stat | Management Recon'!BP62</f>
        <v>-2245.7436948675731</v>
      </c>
      <c r="Y66" s="232">
        <f>'Cons Stat | Management Recon'!BS62</f>
        <v>-5379.9617598061486</v>
      </c>
      <c r="Z66" s="232">
        <f>'Cons Stat | Management Recon'!BV62</f>
        <v>-2634.6942670483741</v>
      </c>
      <c r="AA66" s="232">
        <f>'Cons Stat | Management Recon'!BY62</f>
        <v>-5163.6132315521636</v>
      </c>
      <c r="AB66" s="232">
        <f>'Cons Stat | Management Recon'!CB62</f>
        <v>-4594.421708837549</v>
      </c>
      <c r="AC66" s="232">
        <f>'Cons Stat | Management Recon'!CE62</f>
        <v>-4648.5802600286479</v>
      </c>
      <c r="AD66" s="232">
        <f>'Cons Stat | Management Recon'!CH62</f>
        <v>-3806.1381944964623</v>
      </c>
      <c r="AE66" s="232">
        <f>'Cons Stat | Management Recon'!CK62</f>
        <v>-16255.032995332367</v>
      </c>
      <c r="AF66" s="232">
        <f>'Cons Stat | Management Recon'!CN62</f>
        <v>-14049.556980283416</v>
      </c>
      <c r="AG66" s="232">
        <f>'Cons Stat | Management Recon'!CQ62</f>
        <v>-12346.574649183345</v>
      </c>
      <c r="AH66" s="232">
        <f>'Cons Stat | Management Recon'!CT62</f>
        <v>-21358.277156469667</v>
      </c>
      <c r="AI66" s="232">
        <f>'Cons Stat | Management Recon'!CW62</f>
        <v>-16179.392195057893</v>
      </c>
      <c r="AJ66" s="232">
        <f>'Cons Stat | Management Recon'!CZ62</f>
        <v>-13567.941776966132</v>
      </c>
      <c r="AK66" s="232">
        <f>'Cons Stat | Management Recon'!DC62</f>
        <v>-20200.556131187761</v>
      </c>
      <c r="AL66" s="232">
        <f>'Cons Stat | Management Recon'!DF62</f>
        <v>-13918.457597252775</v>
      </c>
      <c r="AM66" s="232">
        <f>'Cons Stat | Management Recon'!DI62</f>
        <v>-16211.295120614323</v>
      </c>
      <c r="AN66" s="232">
        <f>'Cons Stat | Management Recon'!DL62</f>
        <v>-17122.679122125061</v>
      </c>
      <c r="AO66" s="232">
        <f>'Cons Stat | Management Recon'!DO62</f>
        <v>-26037.502636574565</v>
      </c>
      <c r="AP66" s="232">
        <f>'Cons Stat | Management Recon'!DR62</f>
        <v>-37195.542050065269</v>
      </c>
      <c r="AQ66" s="232">
        <f>'Cons Stat | Management Recon'!DU62</f>
        <v>-30795.175032790052</v>
      </c>
      <c r="AR66" s="232">
        <f>'Cons Stat | Management Recon'!DX62</f>
        <v>-29030.951969895483</v>
      </c>
      <c r="AS66" s="232">
        <f>'Cons Stat | Management Recon'!EA62</f>
        <v>-35153.871689928004</v>
      </c>
      <c r="AT66" s="232">
        <f>'Cons Stat | Management Recon'!ED62</f>
        <v>-22303.161669640569</v>
      </c>
      <c r="AU66" s="232">
        <f>'Cons Stat | Management Recon'!EG62</f>
        <v>-21847.815611107399</v>
      </c>
      <c r="AV66" s="232">
        <f>'Cons Stat | Management Recon'!EJ62</f>
        <v>-27420.907135660309</v>
      </c>
      <c r="AW66" s="232">
        <f>'Cons Stat | Management Recon'!EM62</f>
        <v>-37978.995882702868</v>
      </c>
      <c r="AX66" s="232">
        <f>'Cons Stat | Management Recon'!EP62</f>
        <v>-39344.78843401387</v>
      </c>
      <c r="AY66" s="232">
        <f>'Cons Stat | Management Recon'!ES62</f>
        <v>-16282.671309638168</v>
      </c>
      <c r="AZ66" s="232">
        <f>'Cons Stat | Management Recon'!EV62</f>
        <v>-20790.78678141327</v>
      </c>
      <c r="BA66" s="232">
        <f>'Cons Stat | Management Recon'!EY62</f>
        <v>-28591.555391034417</v>
      </c>
      <c r="BB66" s="232">
        <f>'Cons Stat | Management Recon'!FB62</f>
        <v>-24034.653546675767</v>
      </c>
      <c r="BC66" s="232">
        <f>'Cons Stat | Management Recon'!FE62</f>
        <v>-29079.768842908215</v>
      </c>
      <c r="BD66" s="232">
        <f>'Cons Stat | Management Recon'!FH62</f>
        <v>-24838.724175730618</v>
      </c>
      <c r="BE66" s="232">
        <f>'Cons Stat | Management Recon'!FK62</f>
        <v>-40180.11051307038</v>
      </c>
      <c r="BF66" s="232">
        <f>'Cons Stat | Management Recon'!FN62</f>
        <v>-42613.10549318097</v>
      </c>
      <c r="BG66" s="232">
        <f>'Cons Stat | Management Recon'!FQ62</f>
        <v>-37150.99130987603</v>
      </c>
      <c r="BH66" s="232">
        <f>'Cons Stat | Management Recon'!FT62</f>
        <v>-37127.531659807799</v>
      </c>
      <c r="BI66" s="232">
        <f>'Cons Stat | Management Recon'!FW62</f>
        <v>-39566.478250844302</v>
      </c>
      <c r="BJ66" s="232">
        <f>'Cons Stat | Management Recon'!FZ62</f>
        <v>-39134.74731596894</v>
      </c>
      <c r="BK66" s="232">
        <f>'Cons Stat | Management Recon'!GC62</f>
        <v>-25286.592461769476</v>
      </c>
      <c r="BL66" s="232">
        <f>'Cons Stat | Management Recon'!GF62</f>
        <v>-29434.298179730526</v>
      </c>
      <c r="BM66" s="232">
        <f>'Cons Stat | Management Recon'!GI62</f>
        <v>-37680.66704267772</v>
      </c>
      <c r="BN66" s="232">
        <f>'Cons Stat | Management Recon'!GL62</f>
        <v>-52454.644356805984</v>
      </c>
      <c r="BO66" s="232">
        <f>'Cons Stat | Management Recon'!GO62</f>
        <v>-35725.494661865741</v>
      </c>
      <c r="BP66" s="232">
        <f>'Cons Stat | Management Recon'!GR62</f>
        <v>-36982.764608634607</v>
      </c>
      <c r="BQ66" s="232">
        <f>'Cons Stat | Management Recon'!GU62</f>
        <v>-47614.326615350859</v>
      </c>
      <c r="BR66" s="232">
        <f>'Cons Stat | Management Recon'!GX62</f>
        <v>-47842.925117671184</v>
      </c>
      <c r="BS66" s="232">
        <f>'Cons Stat | Management Recon'!HA62</f>
        <v>-61355.308431542348</v>
      </c>
      <c r="BT66" s="232">
        <f>'Cons Stat | Management Recon'!HD62</f>
        <v>-65519.875857522507</v>
      </c>
      <c r="BU66" s="232">
        <f>'Cons Stat | Management Recon'!HG62</f>
        <v>-70481.527685419787</v>
      </c>
      <c r="BV66" s="232">
        <f>'Cons Stat | Management Recon'!HJ62</f>
        <v>-100852.71284806533</v>
      </c>
      <c r="BW66" s="277"/>
      <c r="BX66" s="232">
        <f t="shared" si="86"/>
        <v>-611231.13786705607</v>
      </c>
      <c r="BY66" s="232">
        <f t="shared" si="87"/>
        <v>-611231.13786705607</v>
      </c>
      <c r="BZ66" s="232">
        <f t="shared" si="88"/>
        <v>-379391.1245901488</v>
      </c>
      <c r="CA66" s="232">
        <f t="shared" si="89"/>
        <v>-379391.1245901488</v>
      </c>
      <c r="CB66" s="232">
        <f t="shared" si="90"/>
        <v>-340442.68635511771</v>
      </c>
      <c r="CC66" s="232">
        <f t="shared" si="91"/>
        <v>-100852.71284806533</v>
      </c>
      <c r="CD66" s="232">
        <f t="shared" si="92"/>
        <v>-39134.74731596894</v>
      </c>
    </row>
    <row r="67" spans="2:82" ht="14.25" hidden="1" customHeight="1" outlineLevel="1" x14ac:dyDescent="0.25">
      <c r="B67" s="231" t="s">
        <v>309</v>
      </c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>
        <f>'Cons Stat | Management Recon'!AO63</f>
        <v>0</v>
      </c>
      <c r="P67" s="232">
        <f>'Cons Stat | Management Recon'!AR63</f>
        <v>0</v>
      </c>
      <c r="Q67" s="232">
        <f>'Cons Stat | Management Recon'!AU63</f>
        <v>0</v>
      </c>
      <c r="R67" s="232">
        <f>'Cons Stat | Management Recon'!AX63</f>
        <v>0</v>
      </c>
      <c r="S67" s="232">
        <f>'Cons Stat | Management Recon'!BA63</f>
        <v>0</v>
      </c>
      <c r="T67" s="232">
        <f>'Cons Stat | Management Recon'!BD63</f>
        <v>0</v>
      </c>
      <c r="U67" s="232">
        <f>'Cons Stat | Management Recon'!BG63</f>
        <v>0</v>
      </c>
      <c r="V67" s="232">
        <f>'Cons Stat | Management Recon'!BJ63</f>
        <v>0</v>
      </c>
      <c r="W67" s="232">
        <f>'Cons Stat | Management Recon'!BM63</f>
        <v>0</v>
      </c>
      <c r="X67" s="232">
        <f>'Cons Stat | Management Recon'!BP63</f>
        <v>0</v>
      </c>
      <c r="Y67" s="232">
        <f>'Cons Stat | Management Recon'!BS63</f>
        <v>-344.6520520975314</v>
      </c>
      <c r="Z67" s="232">
        <f>'Cons Stat | Management Recon'!BV63</f>
        <v>-226.88761653086692</v>
      </c>
      <c r="AA67" s="232">
        <f>'Cons Stat | Management Recon'!BY63</f>
        <v>0</v>
      </c>
      <c r="AB67" s="232">
        <f>'Cons Stat | Management Recon'!CB63</f>
        <v>-57.509350935093508</v>
      </c>
      <c r="AC67" s="232">
        <f>'Cons Stat | Management Recon'!CE63</f>
        <v>-374.23427251605477</v>
      </c>
      <c r="AD67" s="232">
        <f>'Cons Stat | Management Recon'!CH63</f>
        <v>0</v>
      </c>
      <c r="AE67" s="232">
        <f>'Cons Stat | Management Recon'!CK63</f>
        <v>0</v>
      </c>
      <c r="AF67" s="232">
        <f>'Cons Stat | Management Recon'!CN63</f>
        <v>0</v>
      </c>
      <c r="AG67" s="232">
        <f>'Cons Stat | Management Recon'!CQ63</f>
        <v>0</v>
      </c>
      <c r="AH67" s="232">
        <f>'Cons Stat | Management Recon'!CT63</f>
        <v>0</v>
      </c>
      <c r="AI67" s="232">
        <f>'Cons Stat | Management Recon'!CW63</f>
        <v>0</v>
      </c>
      <c r="AJ67" s="232">
        <f>'Cons Stat | Management Recon'!CZ63</f>
        <v>0</v>
      </c>
      <c r="AK67" s="232">
        <f>'Cons Stat | Management Recon'!DC63</f>
        <v>0</v>
      </c>
      <c r="AL67" s="232">
        <f>'Cons Stat | Management Recon'!DF63</f>
        <v>0</v>
      </c>
      <c r="AM67" s="232">
        <f>'Cons Stat | Management Recon'!DI63</f>
        <v>-26.691075125190913</v>
      </c>
      <c r="AN67" s="232">
        <f>'Cons Stat | Management Recon'!DL63</f>
        <v>0</v>
      </c>
      <c r="AO67" s="232">
        <f>'Cons Stat | Management Recon'!DO63</f>
        <v>0</v>
      </c>
      <c r="AP67" s="232">
        <f>'Cons Stat | Management Recon'!DR63</f>
        <v>0</v>
      </c>
      <c r="AQ67" s="232">
        <f>'Cons Stat | Management Recon'!DU63</f>
        <v>0</v>
      </c>
      <c r="AR67" s="232">
        <f>'Cons Stat | Management Recon'!DX63</f>
        <v>0</v>
      </c>
      <c r="AS67" s="232">
        <f>'Cons Stat | Management Recon'!EA63</f>
        <v>0</v>
      </c>
      <c r="AT67" s="232">
        <f>'Cons Stat | Management Recon'!ED63</f>
        <v>0</v>
      </c>
      <c r="AU67" s="232">
        <f>'Cons Stat | Management Recon'!EG63</f>
        <v>0</v>
      </c>
      <c r="AV67" s="232">
        <f>'Cons Stat | Management Recon'!EJ63</f>
        <v>0</v>
      </c>
      <c r="AW67" s="232">
        <f>'Cons Stat | Management Recon'!EM63</f>
        <v>0</v>
      </c>
      <c r="AX67" s="232">
        <f>'Cons Stat | Management Recon'!EP63</f>
        <v>0</v>
      </c>
      <c r="AY67" s="232">
        <f>'Cons Stat | Management Recon'!ES63</f>
        <v>-8.5888301846515098</v>
      </c>
      <c r="AZ67" s="232">
        <f>'Cons Stat | Management Recon'!EV63</f>
        <v>-90.813862154155032</v>
      </c>
      <c r="BA67" s="232">
        <f>'Cons Stat | Management Recon'!EY63</f>
        <v>0</v>
      </c>
      <c r="BB67" s="232">
        <f>'Cons Stat | Management Recon'!FB63</f>
        <v>-773.13715757143302</v>
      </c>
      <c r="BC67" s="232">
        <f>'Cons Stat | Management Recon'!FE63</f>
        <v>-229.67658577946463</v>
      </c>
      <c r="BD67" s="232">
        <f>'Cons Stat | Management Recon'!FH63</f>
        <v>-8.1325691441121855</v>
      </c>
      <c r="BE67" s="232">
        <f>'Cons Stat | Management Recon'!FK63</f>
        <v>0</v>
      </c>
      <c r="BF67" s="232">
        <f>'Cons Stat | Management Recon'!FN63</f>
        <v>0</v>
      </c>
      <c r="BG67" s="232">
        <f>'Cons Stat | Management Recon'!FQ63</f>
        <v>0</v>
      </c>
      <c r="BH67" s="232">
        <f>'Cons Stat | Management Recon'!FT63</f>
        <v>-204.8597209094805</v>
      </c>
      <c r="BI67" s="232">
        <f>'Cons Stat | Management Recon'!FW63</f>
        <v>0</v>
      </c>
      <c r="BJ67" s="232">
        <f>'Cons Stat | Management Recon'!FZ63</f>
        <v>-1047.4357431445026</v>
      </c>
      <c r="BK67" s="232">
        <f>'Cons Stat | Management Recon'!GC63</f>
        <v>-1580.7695781517252</v>
      </c>
      <c r="BL67" s="232">
        <f>'Cons Stat | Management Recon'!GF63</f>
        <v>-2122.2122686250905</v>
      </c>
      <c r="BM67" s="232">
        <f>'Cons Stat | Management Recon'!GI63</f>
        <v>-1465.7470562652452</v>
      </c>
      <c r="BN67" s="232">
        <f>'Cons Stat | Management Recon'!GL63</f>
        <v>-791.89947734320958</v>
      </c>
      <c r="BO67" s="232">
        <f>'Cons Stat | Management Recon'!GO63</f>
        <v>-1639.3668260077807</v>
      </c>
      <c r="BP67" s="232">
        <f>'Cons Stat | Management Recon'!GR63</f>
        <v>-837.20527416179573</v>
      </c>
      <c r="BQ67" s="232">
        <f>'Cons Stat | Management Recon'!GU63</f>
        <v>-1171.9307785171957</v>
      </c>
      <c r="BR67" s="232">
        <f>'Cons Stat | Management Recon'!GX63</f>
        <v>-2241.0951706324167</v>
      </c>
      <c r="BS67" s="232">
        <f>'Cons Stat | Management Recon'!HA63</f>
        <v>-1512.6746281835758</v>
      </c>
      <c r="BT67" s="232">
        <f>'Cons Stat | Management Recon'!HD63</f>
        <v>-1465.3475548824472</v>
      </c>
      <c r="BU67" s="232">
        <f>'Cons Stat | Management Recon'!HG63</f>
        <v>-1932.2123075235954</v>
      </c>
      <c r="BV67" s="232">
        <f>'Cons Stat | Management Recon'!HJ63</f>
        <v>-2423.2749699662327</v>
      </c>
      <c r="BW67" s="277"/>
      <c r="BX67" s="232">
        <f t="shared" si="86"/>
        <v>-19183.735890260308</v>
      </c>
      <c r="BY67" s="232">
        <f t="shared" si="87"/>
        <v>-19183.735890260308</v>
      </c>
      <c r="BZ67" s="232">
        <f t="shared" si="88"/>
        <v>-2362.6444688877996</v>
      </c>
      <c r="CA67" s="232">
        <f t="shared" si="89"/>
        <v>-2362.6444688877996</v>
      </c>
      <c r="CB67" s="232">
        <f t="shared" si="90"/>
        <v>-26.691075125190913</v>
      </c>
      <c r="CC67" s="232">
        <f t="shared" si="91"/>
        <v>-2423.2749699662327</v>
      </c>
      <c r="CD67" s="232">
        <f t="shared" si="92"/>
        <v>-1047.4357431445026</v>
      </c>
    </row>
    <row r="68" spans="2:82" ht="14.25" hidden="1" customHeight="1" outlineLevel="1" x14ac:dyDescent="0.25">
      <c r="B68" s="231" t="s">
        <v>310</v>
      </c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>
        <f>'Cons Stat | Management Recon'!AO64</f>
        <v>0</v>
      </c>
      <c r="P68" s="232">
        <f>'Cons Stat | Management Recon'!AR64</f>
        <v>0</v>
      </c>
      <c r="Q68" s="232">
        <f>'Cons Stat | Management Recon'!AU64</f>
        <v>0</v>
      </c>
      <c r="R68" s="232">
        <f>'Cons Stat | Management Recon'!AX64</f>
        <v>0</v>
      </c>
      <c r="S68" s="232">
        <f>'Cons Stat | Management Recon'!BA64</f>
        <v>0</v>
      </c>
      <c r="T68" s="232">
        <f>'Cons Stat | Management Recon'!BD64</f>
        <v>0</v>
      </c>
      <c r="U68" s="232">
        <f>'Cons Stat | Management Recon'!BG64</f>
        <v>0</v>
      </c>
      <c r="V68" s="232">
        <f>'Cons Stat | Management Recon'!BJ64</f>
        <v>0</v>
      </c>
      <c r="W68" s="232">
        <f>'Cons Stat | Management Recon'!BM64</f>
        <v>0</v>
      </c>
      <c r="X68" s="232">
        <f>'Cons Stat | Management Recon'!BP64</f>
        <v>0</v>
      </c>
      <c r="Y68" s="232">
        <f>'Cons Stat | Management Recon'!BS64</f>
        <v>0</v>
      </c>
      <c r="Z68" s="232">
        <f>'Cons Stat | Management Recon'!BV64</f>
        <v>0</v>
      </c>
      <c r="AA68" s="232">
        <f>'Cons Stat | Management Recon'!BY64</f>
        <v>0</v>
      </c>
      <c r="AB68" s="232">
        <f>'Cons Stat | Management Recon'!CB64</f>
        <v>0</v>
      </c>
      <c r="AC68" s="232">
        <f>'Cons Stat | Management Recon'!CE64</f>
        <v>0</v>
      </c>
      <c r="AD68" s="232">
        <f>'Cons Stat | Management Recon'!CH64</f>
        <v>0</v>
      </c>
      <c r="AE68" s="232">
        <f>'Cons Stat | Management Recon'!CK64</f>
        <v>0</v>
      </c>
      <c r="AF68" s="232">
        <f>'Cons Stat | Management Recon'!CN64</f>
        <v>0</v>
      </c>
      <c r="AG68" s="232">
        <f>'Cons Stat | Management Recon'!CQ64</f>
        <v>0</v>
      </c>
      <c r="AH68" s="232">
        <f>'Cons Stat | Management Recon'!CT64</f>
        <v>0</v>
      </c>
      <c r="AI68" s="232">
        <f>'Cons Stat | Management Recon'!CW64</f>
        <v>0</v>
      </c>
      <c r="AJ68" s="232">
        <f>'Cons Stat | Management Recon'!CZ64</f>
        <v>0</v>
      </c>
      <c r="AK68" s="232">
        <f>'Cons Stat | Management Recon'!DC64</f>
        <v>0</v>
      </c>
      <c r="AL68" s="232">
        <f>'Cons Stat | Management Recon'!DF64</f>
        <v>0</v>
      </c>
      <c r="AM68" s="232">
        <f>'Cons Stat | Management Recon'!DI64</f>
        <v>0</v>
      </c>
      <c r="AN68" s="232">
        <f>'Cons Stat | Management Recon'!DL64</f>
        <v>0</v>
      </c>
      <c r="AO68" s="232">
        <f>'Cons Stat | Management Recon'!DO64</f>
        <v>0</v>
      </c>
      <c r="AP68" s="232">
        <f>'Cons Stat | Management Recon'!DR64</f>
        <v>0</v>
      </c>
      <c r="AQ68" s="232">
        <f>'Cons Stat | Management Recon'!DU64</f>
        <v>0</v>
      </c>
      <c r="AR68" s="232">
        <f>'Cons Stat | Management Recon'!DX64</f>
        <v>0</v>
      </c>
      <c r="AS68" s="232">
        <f>'Cons Stat | Management Recon'!EA64</f>
        <v>0</v>
      </c>
      <c r="AT68" s="232">
        <f>'Cons Stat | Management Recon'!ED64</f>
        <v>0</v>
      </c>
      <c r="AU68" s="232">
        <f>'Cons Stat | Management Recon'!EG64</f>
        <v>0</v>
      </c>
      <c r="AV68" s="232">
        <f>'Cons Stat | Management Recon'!EJ64</f>
        <v>0</v>
      </c>
      <c r="AW68" s="232">
        <f>'Cons Stat | Management Recon'!EM64</f>
        <v>0</v>
      </c>
      <c r="AX68" s="232">
        <f>'Cons Stat | Management Recon'!EP64</f>
        <v>0</v>
      </c>
      <c r="AY68" s="232">
        <f>'Cons Stat | Management Recon'!ES64</f>
        <v>0</v>
      </c>
      <c r="AZ68" s="232">
        <f>'Cons Stat | Management Recon'!EV64</f>
        <v>0</v>
      </c>
      <c r="BA68" s="232">
        <f>'Cons Stat | Management Recon'!EY64</f>
        <v>0</v>
      </c>
      <c r="BB68" s="232">
        <f>'Cons Stat | Management Recon'!FB64</f>
        <v>0</v>
      </c>
      <c r="BC68" s="232">
        <f>'Cons Stat | Management Recon'!FE64</f>
        <v>0</v>
      </c>
      <c r="BD68" s="232">
        <f>'Cons Stat | Management Recon'!FH64</f>
        <v>0</v>
      </c>
      <c r="BE68" s="232">
        <f>'Cons Stat | Management Recon'!FK64</f>
        <v>0</v>
      </c>
      <c r="BF68" s="232">
        <f>'Cons Stat | Management Recon'!FN64</f>
        <v>0</v>
      </c>
      <c r="BG68" s="232">
        <f>'Cons Stat | Management Recon'!FQ64</f>
        <v>-579.99358221390071</v>
      </c>
      <c r="BH68" s="232">
        <f>'Cons Stat | Management Recon'!FT64</f>
        <v>0</v>
      </c>
      <c r="BI68" s="232">
        <f>'Cons Stat | Management Recon'!FW64</f>
        <v>0</v>
      </c>
      <c r="BJ68" s="232">
        <f>'Cons Stat | Management Recon'!FZ64</f>
        <v>0</v>
      </c>
      <c r="BK68" s="232">
        <f>'Cons Stat | Management Recon'!GC64</f>
        <v>-8.467448306228091</v>
      </c>
      <c r="BL68" s="232">
        <f>'Cons Stat | Management Recon'!GF64</f>
        <v>-12.237839816730549</v>
      </c>
      <c r="BM68" s="232">
        <f>'Cons Stat | Management Recon'!GI64</f>
        <v>0</v>
      </c>
      <c r="BN68" s="232">
        <f>'Cons Stat | Management Recon'!GL64</f>
        <v>0</v>
      </c>
      <c r="BO68" s="232">
        <f>'Cons Stat | Management Recon'!GO64</f>
        <v>0</v>
      </c>
      <c r="BP68" s="232">
        <f>'Cons Stat | Management Recon'!GR64</f>
        <v>0</v>
      </c>
      <c r="BQ68" s="232">
        <f>'Cons Stat | Management Recon'!GU64</f>
        <v>0</v>
      </c>
      <c r="BR68" s="232">
        <f>'Cons Stat | Management Recon'!GX64</f>
        <v>-80.627039449615623</v>
      </c>
      <c r="BS68" s="232">
        <f>'Cons Stat | Management Recon'!HA64</f>
        <v>0</v>
      </c>
      <c r="BT68" s="232">
        <f>'Cons Stat | Management Recon'!HD64</f>
        <v>0</v>
      </c>
      <c r="BU68" s="232">
        <f>'Cons Stat | Management Recon'!HG64</f>
        <v>0</v>
      </c>
      <c r="BV68" s="232">
        <f>'Cons Stat | Management Recon'!HJ64</f>
        <v>0</v>
      </c>
      <c r="BW68" s="277"/>
      <c r="BX68" s="232">
        <f t="shared" si="86"/>
        <v>-101.33232757257426</v>
      </c>
      <c r="BY68" s="232">
        <f t="shared" si="87"/>
        <v>-101.33232757257426</v>
      </c>
      <c r="BZ68" s="232">
        <f t="shared" si="88"/>
        <v>-579.99358221390071</v>
      </c>
      <c r="CA68" s="232">
        <f t="shared" si="89"/>
        <v>-579.99358221390071</v>
      </c>
      <c r="CB68" s="232">
        <f t="shared" si="90"/>
        <v>0</v>
      </c>
      <c r="CC68" s="232">
        <f t="shared" si="91"/>
        <v>0</v>
      </c>
      <c r="CD68" s="232">
        <f t="shared" si="92"/>
        <v>0</v>
      </c>
    </row>
    <row r="69" spans="2:82" ht="14.25" hidden="1" customHeight="1" outlineLevel="1" x14ac:dyDescent="0.25">
      <c r="B69" s="231" t="s">
        <v>311</v>
      </c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>
        <f>'Cons Stat | Management Recon'!AO65</f>
        <v>0</v>
      </c>
      <c r="P69" s="232">
        <f>'Cons Stat | Management Recon'!AR65</f>
        <v>0</v>
      </c>
      <c r="Q69" s="232">
        <f>'Cons Stat | Management Recon'!AU65</f>
        <v>0</v>
      </c>
      <c r="R69" s="232">
        <f>'Cons Stat | Management Recon'!AX65</f>
        <v>0</v>
      </c>
      <c r="S69" s="232">
        <f>'Cons Stat | Management Recon'!BA65</f>
        <v>0</v>
      </c>
      <c r="T69" s="232">
        <f>'Cons Stat | Management Recon'!BD65</f>
        <v>0</v>
      </c>
      <c r="U69" s="232">
        <f>'Cons Stat | Management Recon'!BG65</f>
        <v>0</v>
      </c>
      <c r="V69" s="232">
        <f>'Cons Stat | Management Recon'!BJ65</f>
        <v>0</v>
      </c>
      <c r="W69" s="232">
        <f>'Cons Stat | Management Recon'!BM65</f>
        <v>0</v>
      </c>
      <c r="X69" s="232">
        <f>'Cons Stat | Management Recon'!BP65</f>
        <v>0</v>
      </c>
      <c r="Y69" s="232">
        <f>'Cons Stat | Management Recon'!BS65</f>
        <v>0</v>
      </c>
      <c r="Z69" s="232">
        <f>'Cons Stat | Management Recon'!BV65</f>
        <v>0</v>
      </c>
      <c r="AA69" s="232">
        <f>'Cons Stat | Management Recon'!BY65</f>
        <v>0</v>
      </c>
      <c r="AB69" s="232">
        <f>'Cons Stat | Management Recon'!CB65</f>
        <v>0</v>
      </c>
      <c r="AC69" s="232">
        <f>'Cons Stat | Management Recon'!CE65</f>
        <v>0</v>
      </c>
      <c r="AD69" s="232">
        <f>'Cons Stat | Management Recon'!CH65</f>
        <v>0</v>
      </c>
      <c r="AE69" s="232">
        <f>'Cons Stat | Management Recon'!CK65</f>
        <v>0</v>
      </c>
      <c r="AF69" s="232">
        <f>'Cons Stat | Management Recon'!CN65</f>
        <v>0</v>
      </c>
      <c r="AG69" s="232">
        <f>'Cons Stat | Management Recon'!CQ65</f>
        <v>0</v>
      </c>
      <c r="AH69" s="232">
        <f>'Cons Stat | Management Recon'!CT65</f>
        <v>0</v>
      </c>
      <c r="AI69" s="232">
        <f>'Cons Stat | Management Recon'!CW65</f>
        <v>0</v>
      </c>
      <c r="AJ69" s="232">
        <f>'Cons Stat | Management Recon'!CZ65</f>
        <v>0</v>
      </c>
      <c r="AK69" s="232">
        <f>'Cons Stat | Management Recon'!DC65</f>
        <v>0</v>
      </c>
      <c r="AL69" s="232">
        <f>'Cons Stat | Management Recon'!DF65</f>
        <v>0</v>
      </c>
      <c r="AM69" s="232">
        <f>'Cons Stat | Management Recon'!DI65</f>
        <v>0</v>
      </c>
      <c r="AN69" s="232">
        <f>'Cons Stat | Management Recon'!DL65</f>
        <v>0</v>
      </c>
      <c r="AO69" s="232">
        <f>'Cons Stat | Management Recon'!DO65</f>
        <v>0</v>
      </c>
      <c r="AP69" s="232">
        <f>'Cons Stat | Management Recon'!DR65</f>
        <v>0</v>
      </c>
      <c r="AQ69" s="232">
        <f>'Cons Stat | Management Recon'!DU65</f>
        <v>0</v>
      </c>
      <c r="AR69" s="232">
        <f>'Cons Stat | Management Recon'!DX65</f>
        <v>0</v>
      </c>
      <c r="AS69" s="232">
        <f>'Cons Stat | Management Recon'!EA65</f>
        <v>0</v>
      </c>
      <c r="AT69" s="232">
        <f>'Cons Stat | Management Recon'!ED65</f>
        <v>0</v>
      </c>
      <c r="AU69" s="232">
        <f>'Cons Stat | Management Recon'!EG65</f>
        <v>0</v>
      </c>
      <c r="AV69" s="232">
        <f>'Cons Stat | Management Recon'!EJ65</f>
        <v>0</v>
      </c>
      <c r="AW69" s="232">
        <f>'Cons Stat | Management Recon'!EM65</f>
        <v>0</v>
      </c>
      <c r="AX69" s="232">
        <f>'Cons Stat | Management Recon'!EP65</f>
        <v>0</v>
      </c>
      <c r="AY69" s="232">
        <f>'Cons Stat | Management Recon'!ES65</f>
        <v>-6210.5717397801254</v>
      </c>
      <c r="AZ69" s="232">
        <f>'Cons Stat | Management Recon'!EV65</f>
        <v>-12700.337744645902</v>
      </c>
      <c r="BA69" s="232">
        <f>'Cons Stat | Management Recon'!EY65</f>
        <v>-6302.6934570217672</v>
      </c>
      <c r="BB69" s="232">
        <f>'Cons Stat | Management Recon'!FB65</f>
        <v>-4143.8164129928964</v>
      </c>
      <c r="BC69" s="232">
        <f>'Cons Stat | Management Recon'!FE65</f>
        <v>-6933.4311656639893</v>
      </c>
      <c r="BD69" s="232">
        <f>'Cons Stat | Management Recon'!FH65</f>
        <v>-9005.8801879831462</v>
      </c>
      <c r="BE69" s="232">
        <f>'Cons Stat | Management Recon'!FK65</f>
        <v>-10733.716139060103</v>
      </c>
      <c r="BF69" s="232">
        <f>'Cons Stat | Management Recon'!FN65</f>
        <v>-15345.15586609787</v>
      </c>
      <c r="BG69" s="232">
        <f>'Cons Stat | Management Recon'!FQ65</f>
        <v>-10073.701532320028</v>
      </c>
      <c r="BH69" s="232">
        <f>'Cons Stat | Management Recon'!FT65</f>
        <v>-12465.16317361262</v>
      </c>
      <c r="BI69" s="232">
        <f>'Cons Stat | Management Recon'!FW65</f>
        <v>-7785.2414929544648</v>
      </c>
      <c r="BJ69" s="232">
        <f>'Cons Stat | Management Recon'!FZ65</f>
        <v>-10922.126783288921</v>
      </c>
      <c r="BK69" s="232">
        <f>'Cons Stat | Management Recon'!GC65</f>
        <v>-14842.479405246431</v>
      </c>
      <c r="BL69" s="232">
        <f>'Cons Stat | Management Recon'!GF65</f>
        <v>-13394.968421963491</v>
      </c>
      <c r="BM69" s="232">
        <f>'Cons Stat | Management Recon'!GI65</f>
        <v>-30090.401193782705</v>
      </c>
      <c r="BN69" s="232">
        <f>'Cons Stat | Management Recon'!GL65</f>
        <v>-20603.242398539616</v>
      </c>
      <c r="BO69" s="232">
        <f>'Cons Stat | Management Recon'!GO65</f>
        <v>-14486.936480837681</v>
      </c>
      <c r="BP69" s="232">
        <f>'Cons Stat | Management Recon'!GR65</f>
        <v>-24500.93779251301</v>
      </c>
      <c r="BQ69" s="232">
        <f>'Cons Stat | Management Recon'!GU65</f>
        <v>-24591.964325793935</v>
      </c>
      <c r="BR69" s="232">
        <f>'Cons Stat | Management Recon'!GX65</f>
        <v>-16369.868684709989</v>
      </c>
      <c r="BS69" s="232">
        <f>'Cons Stat | Management Recon'!HA65</f>
        <v>-30511.425917672776</v>
      </c>
      <c r="BT69" s="232">
        <f>'Cons Stat | Management Recon'!HD65</f>
        <v>-24202.100148981193</v>
      </c>
      <c r="BU69" s="232">
        <f>'Cons Stat | Management Recon'!HG65</f>
        <v>-31714.441843959114</v>
      </c>
      <c r="BV69" s="232">
        <f>'Cons Stat | Management Recon'!HJ65</f>
        <v>-27991.240806755362</v>
      </c>
      <c r="BW69" s="277"/>
      <c r="BX69" s="232">
        <f t="shared" si="86"/>
        <v>-273300.00742075534</v>
      </c>
      <c r="BY69" s="232">
        <f t="shared" si="87"/>
        <v>-273300.00742075534</v>
      </c>
      <c r="BZ69" s="232">
        <f t="shared" si="88"/>
        <v>-112621.83569542182</v>
      </c>
      <c r="CA69" s="232">
        <f t="shared" si="89"/>
        <v>-112621.83569542182</v>
      </c>
      <c r="CB69" s="232">
        <f t="shared" si="90"/>
        <v>0</v>
      </c>
      <c r="CC69" s="232">
        <f t="shared" si="91"/>
        <v>-27991.240806755362</v>
      </c>
      <c r="CD69" s="232">
        <f t="shared" si="92"/>
        <v>-10922.126783288921</v>
      </c>
    </row>
    <row r="70" spans="2:82" ht="14.25" hidden="1" customHeight="1" outlineLevel="1" x14ac:dyDescent="0.25">
      <c r="B70" s="231" t="s">
        <v>312</v>
      </c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>
        <f>'Cons Stat | Management Recon'!AO66</f>
        <v>0</v>
      </c>
      <c r="P70" s="232">
        <f>'Cons Stat | Management Recon'!AR66</f>
        <v>-10.263759848634605</v>
      </c>
      <c r="Q70" s="232">
        <f>'Cons Stat | Management Recon'!AU66</f>
        <v>0</v>
      </c>
      <c r="R70" s="232">
        <f>'Cons Stat | Management Recon'!AX66</f>
        <v>-1710.3657264841927</v>
      </c>
      <c r="S70" s="232">
        <f>'Cons Stat | Management Recon'!BA66</f>
        <v>0</v>
      </c>
      <c r="T70" s="232">
        <f>'Cons Stat | Management Recon'!BD66</f>
        <v>-289.56270867021095</v>
      </c>
      <c r="U70" s="232">
        <f>'Cons Stat | Management Recon'!BG66</f>
        <v>-334.29552864462045</v>
      </c>
      <c r="V70" s="232">
        <f>'Cons Stat | Management Recon'!BJ66</f>
        <v>0</v>
      </c>
      <c r="W70" s="232">
        <f>'Cons Stat | Management Recon'!BM66</f>
        <v>-7.3836144125522623</v>
      </c>
      <c r="X70" s="232">
        <f>'Cons Stat | Management Recon'!BP66</f>
        <v>-1309.1254048042222</v>
      </c>
      <c r="Y70" s="232">
        <f>'Cons Stat | Management Recon'!BS66</f>
        <v>-2203.9981826442527</v>
      </c>
      <c r="Z70" s="232">
        <f>'Cons Stat | Management Recon'!BV66</f>
        <v>-354.10555677897673</v>
      </c>
      <c r="AA70" s="232">
        <f>'Cons Stat | Management Recon'!BY66</f>
        <v>-100.40608911769928</v>
      </c>
      <c r="AB70" s="232">
        <f>'Cons Stat | Management Recon'!CB66</f>
        <v>-267.35973597359737</v>
      </c>
      <c r="AC70" s="232">
        <f>'Cons Stat | Management Recon'!CE66</f>
        <v>-3130.4707793320399</v>
      </c>
      <c r="AD70" s="232">
        <f>'Cons Stat | Management Recon'!CH66</f>
        <v>-1138.1413814001949</v>
      </c>
      <c r="AE70" s="232">
        <f>'Cons Stat | Management Recon'!CK66</f>
        <v>-338.53919201673909</v>
      </c>
      <c r="AF70" s="232">
        <f>'Cons Stat | Management Recon'!CN66</f>
        <v>-664.2846629812135</v>
      </c>
      <c r="AG70" s="232">
        <f>'Cons Stat | Management Recon'!CQ66</f>
        <v>-241.41246836899009</v>
      </c>
      <c r="AH70" s="232">
        <f>'Cons Stat | Management Recon'!CT66</f>
        <v>-537.75696056328638</v>
      </c>
      <c r="AI70" s="232">
        <f>'Cons Stat | Management Recon'!CW66</f>
        <v>0</v>
      </c>
      <c r="AJ70" s="232">
        <f>'Cons Stat | Management Recon'!CZ66</f>
        <v>-1607.3683813587172</v>
      </c>
      <c r="AK70" s="232">
        <f>'Cons Stat | Management Recon'!DC66</f>
        <v>-366.35085623900449</v>
      </c>
      <c r="AL70" s="232">
        <f>'Cons Stat | Management Recon'!DF66</f>
        <v>-5447.4319901271656</v>
      </c>
      <c r="AM70" s="232">
        <f>'Cons Stat | Management Recon'!DI66</f>
        <v>-159.28594615593386</v>
      </c>
      <c r="AN70" s="232">
        <f>'Cons Stat | Management Recon'!DL66</f>
        <v>-17.337420254654795</v>
      </c>
      <c r="AO70" s="232">
        <f>'Cons Stat | Management Recon'!DO66</f>
        <v>-1635.0116009280744</v>
      </c>
      <c r="AP70" s="232">
        <f>'Cons Stat | Management Recon'!DR66</f>
        <v>-3815.9023561348617</v>
      </c>
      <c r="AQ70" s="232">
        <f>'Cons Stat | Management Recon'!DU66</f>
        <v>-168.92519801124519</v>
      </c>
      <c r="AR70" s="232">
        <f>'Cons Stat | Management Recon'!DX66</f>
        <v>-1156.5348878168643</v>
      </c>
      <c r="AS70" s="232">
        <f>'Cons Stat | Management Recon'!EA66</f>
        <v>-981.27440546303637</v>
      </c>
      <c r="AT70" s="232">
        <f>'Cons Stat | Management Recon'!ED66</f>
        <v>-263.36198421913662</v>
      </c>
      <c r="AU70" s="232">
        <f>'Cons Stat | Management Recon'!EG66</f>
        <v>-591.72700874124575</v>
      </c>
      <c r="AV70" s="232">
        <f>'Cons Stat | Management Recon'!EJ66</f>
        <v>-1359.2202231018352</v>
      </c>
      <c r="AW70" s="232">
        <f>'Cons Stat | Management Recon'!EM66</f>
        <v>0</v>
      </c>
      <c r="AX70" s="232">
        <f>'Cons Stat | Management Recon'!EP66</f>
        <v>-11202.638686961254</v>
      </c>
      <c r="AY70" s="232">
        <f>'Cons Stat | Management Recon'!ES66</f>
        <v>-197.87297203543602</v>
      </c>
      <c r="AZ70" s="232">
        <f>'Cons Stat | Management Recon'!EV66</f>
        <v>-41.438167530905645</v>
      </c>
      <c r="BA70" s="232">
        <f>'Cons Stat | Management Recon'!EY66</f>
        <v>-3.566562148582741</v>
      </c>
      <c r="BB70" s="232">
        <f>'Cons Stat | Management Recon'!FB66</f>
        <v>0</v>
      </c>
      <c r="BC70" s="232">
        <f>'Cons Stat | Management Recon'!FE66</f>
        <v>0</v>
      </c>
      <c r="BD70" s="232">
        <f>'Cons Stat | Management Recon'!FH66</f>
        <v>0</v>
      </c>
      <c r="BE70" s="232">
        <f>'Cons Stat | Management Recon'!FK66</f>
        <v>0</v>
      </c>
      <c r="BF70" s="232">
        <f>'Cons Stat | Management Recon'!FN66</f>
        <v>0</v>
      </c>
      <c r="BG70" s="232">
        <f>'Cons Stat | Management Recon'!FQ66</f>
        <v>-988.57457438008009</v>
      </c>
      <c r="BH70" s="232">
        <f>'Cons Stat | Management Recon'!FT66</f>
        <v>0</v>
      </c>
      <c r="BI70" s="232">
        <f>'Cons Stat | Management Recon'!FW66</f>
        <v>0</v>
      </c>
      <c r="BJ70" s="232">
        <f>'Cons Stat | Management Recon'!FZ66</f>
        <v>-24873.385770365912</v>
      </c>
      <c r="BK70" s="232">
        <f>'Cons Stat | Management Recon'!GC66</f>
        <v>-460.2123071538648</v>
      </c>
      <c r="BL70" s="232">
        <f>'Cons Stat | Management Recon'!GF66</f>
        <v>-1362.5958919686491</v>
      </c>
      <c r="BM70" s="232">
        <f>'Cons Stat | Management Recon'!GI66</f>
        <v>-1920.2505179730572</v>
      </c>
      <c r="BN70" s="232">
        <f>'Cons Stat | Management Recon'!GL66</f>
        <v>-657.59535790284951</v>
      </c>
      <c r="BO70" s="232">
        <f>'Cons Stat | Management Recon'!GO66</f>
        <v>-5492.9587265127066</v>
      </c>
      <c r="BP70" s="232">
        <f>'Cons Stat | Management Recon'!GR66</f>
        <v>-7519.8009980618672</v>
      </c>
      <c r="BQ70" s="232">
        <f>'Cons Stat | Management Recon'!GU66</f>
        <v>-261.20184776860987</v>
      </c>
      <c r="BR70" s="232">
        <f>'Cons Stat | Management Recon'!GX66</f>
        <v>-286.83703309033859</v>
      </c>
      <c r="BS70" s="232">
        <f>'Cons Stat | Management Recon'!HA66</f>
        <v>-4952.6532325165617</v>
      </c>
      <c r="BT70" s="232">
        <f>'Cons Stat | Management Recon'!HD66</f>
        <v>-3311.9254447029844</v>
      </c>
      <c r="BU70" s="232">
        <f>'Cons Stat | Management Recon'!HG66</f>
        <v>-1240.0296090038073</v>
      </c>
      <c r="BV70" s="232">
        <f>'Cons Stat | Management Recon'!HJ66</f>
        <v>-2665.398469898134</v>
      </c>
      <c r="BW70" s="277"/>
      <c r="BX70" s="232">
        <f t="shared" si="86"/>
        <v>-30131.459436553429</v>
      </c>
      <c r="BY70" s="232">
        <f t="shared" si="87"/>
        <v>-30131.459436553429</v>
      </c>
      <c r="BZ70" s="232">
        <f t="shared" si="88"/>
        <v>-26104.838046460918</v>
      </c>
      <c r="CA70" s="232">
        <f t="shared" si="89"/>
        <v>-26104.838046460918</v>
      </c>
      <c r="CB70" s="232">
        <f t="shared" si="90"/>
        <v>-21351.219717788143</v>
      </c>
      <c r="CC70" s="232">
        <f t="shared" si="91"/>
        <v>-2665.398469898134</v>
      </c>
      <c r="CD70" s="232">
        <f t="shared" si="92"/>
        <v>-24873.385770365912</v>
      </c>
    </row>
    <row r="71" spans="2:82" ht="14.25" hidden="1" customHeight="1" outlineLevel="1" x14ac:dyDescent="0.25">
      <c r="B71" s="231" t="s">
        <v>313</v>
      </c>
      <c r="C71" s="232">
        <f>'Cons Stat | Management Recon'!E67</f>
        <v>0</v>
      </c>
      <c r="D71" s="232">
        <f>'Cons Stat | Management Recon'!H67</f>
        <v>0</v>
      </c>
      <c r="E71" s="232">
        <f>'Cons Stat | Management Recon'!K67</f>
        <v>0</v>
      </c>
      <c r="F71" s="232">
        <f>'Cons Stat | Management Recon'!N67</f>
        <v>0</v>
      </c>
      <c r="G71" s="232">
        <f>'Cons Stat | Management Recon'!Q67</f>
        <v>0</v>
      </c>
      <c r="H71" s="232">
        <f>'Cons Stat | Management Recon'!T67</f>
        <v>0</v>
      </c>
      <c r="I71" s="232">
        <f>'Cons Stat | Management Recon'!W67</f>
        <v>0</v>
      </c>
      <c r="J71" s="232">
        <f>'Cons Stat | Management Recon'!Z67</f>
        <v>0</v>
      </c>
      <c r="K71" s="232">
        <f>'Cons Stat | Management Recon'!AC67</f>
        <v>0</v>
      </c>
      <c r="L71" s="232">
        <f>'Cons Stat | Management Recon'!AF67</f>
        <v>0</v>
      </c>
      <c r="M71" s="232">
        <f>'Cons Stat | Management Recon'!AI67</f>
        <v>0</v>
      </c>
      <c r="N71" s="232">
        <f>'Cons Stat | Management Recon'!AL67</f>
        <v>0</v>
      </c>
      <c r="O71" s="232">
        <f>'Cons Stat | Management Recon'!AO67</f>
        <v>0</v>
      </c>
      <c r="P71" s="232">
        <f>'Cons Stat | Management Recon'!AR67</f>
        <v>0</v>
      </c>
      <c r="Q71" s="232">
        <f>'Cons Stat | Management Recon'!AU67</f>
        <v>0</v>
      </c>
      <c r="R71" s="232">
        <f>'Cons Stat | Management Recon'!AX67</f>
        <v>0</v>
      </c>
      <c r="S71" s="232">
        <f>'Cons Stat | Management Recon'!BA67</f>
        <v>0</v>
      </c>
      <c r="T71" s="232">
        <f>'Cons Stat | Management Recon'!BD67</f>
        <v>0</v>
      </c>
      <c r="U71" s="232">
        <f>'Cons Stat | Management Recon'!BG67</f>
        <v>0</v>
      </c>
      <c r="V71" s="232">
        <f>'Cons Stat | Management Recon'!BJ67</f>
        <v>0</v>
      </c>
      <c r="W71" s="232">
        <f>'Cons Stat | Management Recon'!BM67</f>
        <v>0</v>
      </c>
      <c r="X71" s="232">
        <f>'Cons Stat | Management Recon'!BP67</f>
        <v>0</v>
      </c>
      <c r="Y71" s="232">
        <f>'Cons Stat | Management Recon'!BS67</f>
        <v>0</v>
      </c>
      <c r="Z71" s="232">
        <f>'Cons Stat | Management Recon'!BV67</f>
        <v>0</v>
      </c>
      <c r="AA71" s="232">
        <f>'Cons Stat | Management Recon'!BY67</f>
        <v>0</v>
      </c>
      <c r="AB71" s="232">
        <f>'Cons Stat | Management Recon'!CB67</f>
        <v>0</v>
      </c>
      <c r="AC71" s="232">
        <f>'Cons Stat | Management Recon'!CE67</f>
        <v>0</v>
      </c>
      <c r="AD71" s="232">
        <f>'Cons Stat | Management Recon'!CH67</f>
        <v>0</v>
      </c>
      <c r="AE71" s="232">
        <f>'Cons Stat | Management Recon'!CK67</f>
        <v>0</v>
      </c>
      <c r="AF71" s="232">
        <f>'Cons Stat | Management Recon'!CN67</f>
        <v>0</v>
      </c>
      <c r="AG71" s="232">
        <f>'Cons Stat | Management Recon'!CQ67</f>
        <v>0</v>
      </c>
      <c r="AH71" s="232">
        <f>'Cons Stat | Management Recon'!CT67</f>
        <v>0</v>
      </c>
      <c r="AI71" s="232">
        <f>'Cons Stat | Management Recon'!CW67</f>
        <v>0</v>
      </c>
      <c r="AJ71" s="232">
        <f>'Cons Stat | Management Recon'!CZ67</f>
        <v>0</v>
      </c>
      <c r="AK71" s="232">
        <f>'Cons Stat | Management Recon'!DC67</f>
        <v>0</v>
      </c>
      <c r="AL71" s="232">
        <f>'Cons Stat | Management Recon'!DF67</f>
        <v>0</v>
      </c>
      <c r="AM71" s="232">
        <f>'Cons Stat | Management Recon'!DI67</f>
        <v>0</v>
      </c>
      <c r="AN71" s="232">
        <f>'Cons Stat | Management Recon'!DL67</f>
        <v>-778.31</v>
      </c>
      <c r="AO71" s="232">
        <f>'Cons Stat | Management Recon'!DO67</f>
        <v>-420.33</v>
      </c>
      <c r="AP71" s="232">
        <f>'Cons Stat | Management Recon'!DR67</f>
        <v>0</v>
      </c>
      <c r="AQ71" s="232">
        <f>'Cons Stat | Management Recon'!DU67</f>
        <v>0</v>
      </c>
      <c r="AR71" s="232">
        <f>'Cons Stat | Management Recon'!DX67</f>
        <v>-336.06</v>
      </c>
      <c r="AS71" s="232">
        <f>'Cons Stat | Management Recon'!EA67</f>
        <v>-1709.48</v>
      </c>
      <c r="AT71" s="232">
        <f>'Cons Stat | Management Recon'!ED67</f>
        <v>-588.37</v>
      </c>
      <c r="AU71" s="232">
        <f>'Cons Stat | Management Recon'!EG67</f>
        <v>-426.12</v>
      </c>
      <c r="AV71" s="232">
        <f>'Cons Stat | Management Recon'!EJ67</f>
        <v>-402.95196833393305</v>
      </c>
      <c r="AW71" s="232">
        <f>'Cons Stat | Management Recon'!EM67</f>
        <v>-1545.7255404696084</v>
      </c>
      <c r="AX71" s="232">
        <f>'Cons Stat | Management Recon'!EP67</f>
        <v>-1429.5734438327281</v>
      </c>
      <c r="AY71" s="232">
        <f>'Cons Stat | Management Recon'!ES67</f>
        <v>-603.36</v>
      </c>
      <c r="AZ71" s="232">
        <f>'Cons Stat | Management Recon'!EV67</f>
        <v>-1422.3390663937607</v>
      </c>
      <c r="BA71" s="232">
        <f>'Cons Stat | Management Recon'!EY67</f>
        <v>-1265.9054105806549</v>
      </c>
      <c r="BB71" s="232">
        <f>'Cons Stat | Management Recon'!FB67</f>
        <v>-921.94470728756244</v>
      </c>
      <c r="BC71" s="232">
        <f>'Cons Stat | Management Recon'!FE67</f>
        <v>-1778.2274370051962</v>
      </c>
      <c r="BD71" s="232">
        <f>'Cons Stat | Management Recon'!FH67</f>
        <v>-1026.2380976500565</v>
      </c>
      <c r="BE71" s="232">
        <f>'Cons Stat | Management Recon'!FK67</f>
        <v>-1683.1619404584987</v>
      </c>
      <c r="BF71" s="232">
        <f>'Cons Stat | Management Recon'!FN67</f>
        <v>-6095.0871858149776</v>
      </c>
      <c r="BG71" s="232">
        <f>'Cons Stat | Management Recon'!FQ67</f>
        <v>-2215.4368024411137</v>
      </c>
      <c r="BH71" s="232">
        <f>'Cons Stat | Management Recon'!FT67</f>
        <v>-1908.838217260874</v>
      </c>
      <c r="BI71" s="232">
        <f>'Cons Stat | Management Recon'!FW67</f>
        <v>-8050.3195108885548</v>
      </c>
      <c r="BJ71" s="232">
        <f>'Cons Stat | Management Recon'!FZ67</f>
        <v>-2669.8139425198433</v>
      </c>
      <c r="BK71" s="232">
        <f>'Cons Stat | Management Recon'!GC67</f>
        <v>-529.40694550914759</v>
      </c>
      <c r="BL71" s="232">
        <f>'Cons Stat | Management Recon'!GF67</f>
        <v>-1810.8273013240441</v>
      </c>
      <c r="BM71" s="232">
        <f>'Cons Stat | Management Recon'!GI67</f>
        <v>-3113.0096096360548</v>
      </c>
      <c r="BN71" s="232">
        <f>'Cons Stat | Management Recon'!GL67</f>
        <v>-2347.1703539704295</v>
      </c>
      <c r="BO71" s="232">
        <f>'Cons Stat | Management Recon'!GO67</f>
        <v>-1849.2296448969457</v>
      </c>
      <c r="BP71" s="232">
        <f>'Cons Stat | Management Recon'!GR67</f>
        <v>-1838.2847446599621</v>
      </c>
      <c r="BQ71" s="232">
        <f>'Cons Stat | Management Recon'!GU67</f>
        <v>-2368.8837211785012</v>
      </c>
      <c r="BR71" s="232">
        <f>'Cons Stat | Management Recon'!GX67</f>
        <v>-4436.1389779487772</v>
      </c>
      <c r="BS71" s="232">
        <f>'Cons Stat | Management Recon'!HA67</f>
        <v>-6674.3073046796344</v>
      </c>
      <c r="BT71" s="232">
        <f>'Cons Stat | Management Recon'!HD67</f>
        <v>-5530.4331841045187</v>
      </c>
      <c r="BU71" s="232">
        <f>'Cons Stat | Management Recon'!HG67</f>
        <v>-3075.833172692965</v>
      </c>
      <c r="BV71" s="232">
        <f>'Cons Stat | Management Recon'!HJ67</f>
        <v>-2546.3527453540419</v>
      </c>
      <c r="BW71" s="277"/>
      <c r="BX71" s="232">
        <f t="shared" si="86"/>
        <v>-36119.877705955027</v>
      </c>
      <c r="BY71" s="232">
        <f t="shared" si="87"/>
        <v>-36119.877705955027</v>
      </c>
      <c r="BZ71" s="232">
        <f t="shared" si="88"/>
        <v>-29640.672318301091</v>
      </c>
      <c r="CA71" s="232">
        <f t="shared" si="89"/>
        <v>-29640.672318301091</v>
      </c>
      <c r="CB71" s="232">
        <f t="shared" si="90"/>
        <v>-7636.9209526362692</v>
      </c>
      <c r="CC71" s="232">
        <f t="shared" si="91"/>
        <v>-2546.3527453540419</v>
      </c>
      <c r="CD71" s="232">
        <f t="shared" si="92"/>
        <v>-2669.8139425198433</v>
      </c>
    </row>
    <row r="72" spans="2:82" ht="14.25" customHeight="1" collapsed="1" x14ac:dyDescent="0.25">
      <c r="B72" s="229" t="s">
        <v>314</v>
      </c>
      <c r="C72" s="230">
        <f t="shared" ref="C72:N72" si="93">SUM(C73)</f>
        <v>0</v>
      </c>
      <c r="D72" s="230">
        <f t="shared" si="93"/>
        <v>0</v>
      </c>
      <c r="E72" s="230">
        <f t="shared" si="93"/>
        <v>0</v>
      </c>
      <c r="F72" s="230">
        <f t="shared" si="93"/>
        <v>0</v>
      </c>
      <c r="G72" s="230">
        <f t="shared" si="93"/>
        <v>0</v>
      </c>
      <c r="H72" s="230">
        <f t="shared" si="93"/>
        <v>0</v>
      </c>
      <c r="I72" s="230">
        <f t="shared" si="93"/>
        <v>0</v>
      </c>
      <c r="J72" s="230">
        <f t="shared" si="93"/>
        <v>0</v>
      </c>
      <c r="K72" s="230">
        <f t="shared" si="93"/>
        <v>0</v>
      </c>
      <c r="L72" s="230">
        <f t="shared" si="93"/>
        <v>0</v>
      </c>
      <c r="M72" s="230">
        <f t="shared" si="93"/>
        <v>0</v>
      </c>
      <c r="N72" s="230">
        <f t="shared" si="93"/>
        <v>0</v>
      </c>
      <c r="O72" s="230">
        <f>+SUM(O73:O78)</f>
        <v>-1224.6860112602858</v>
      </c>
      <c r="P72" s="230">
        <f t="shared" ref="P72:BV72" si="94">+SUM(P73:P78)</f>
        <v>-1403.9041540764169</v>
      </c>
      <c r="Q72" s="230">
        <f t="shared" si="94"/>
        <v>-1823.181346742113</v>
      </c>
      <c r="R72" s="230">
        <f t="shared" si="94"/>
        <v>-784.63727931884819</v>
      </c>
      <c r="S72" s="230">
        <f t="shared" si="94"/>
        <v>-1007.2554334788658</v>
      </c>
      <c r="T72" s="230">
        <f t="shared" si="94"/>
        <v>-1084.8221868056444</v>
      </c>
      <c r="U72" s="230">
        <f t="shared" si="94"/>
        <v>-709.30600838379132</v>
      </c>
      <c r="V72" s="230">
        <f t="shared" si="94"/>
        <v>-1678.3492498199807</v>
      </c>
      <c r="W72" s="230">
        <f t="shared" si="94"/>
        <v>-1152.3993517170102</v>
      </c>
      <c r="X72" s="230">
        <f t="shared" si="94"/>
        <v>-1413.6046930030204</v>
      </c>
      <c r="Y72" s="230">
        <f t="shared" si="94"/>
        <v>-1877.679653187945</v>
      </c>
      <c r="Z72" s="230">
        <f t="shared" si="94"/>
        <v>-4530.6775306467007</v>
      </c>
      <c r="AA72" s="230">
        <f t="shared" si="94"/>
        <v>-1391.5571927332981</v>
      </c>
      <c r="AB72" s="230">
        <f t="shared" si="94"/>
        <v>-1837.2768610194353</v>
      </c>
      <c r="AC72" s="230">
        <f t="shared" si="94"/>
        <v>-2569.535388980652</v>
      </c>
      <c r="AD72" s="230">
        <f t="shared" si="94"/>
        <v>-3587.3735963663848</v>
      </c>
      <c r="AE72" s="230">
        <f t="shared" si="94"/>
        <v>-971.62272654112348</v>
      </c>
      <c r="AF72" s="230">
        <f t="shared" si="94"/>
        <v>-1973.52419976804</v>
      </c>
      <c r="AG72" s="230">
        <f t="shared" si="94"/>
        <v>-1318.6277892799633</v>
      </c>
      <c r="AH72" s="230">
        <f t="shared" si="94"/>
        <v>-2106.8733827171463</v>
      </c>
      <c r="AI72" s="230">
        <f t="shared" si="94"/>
        <v>-3162.7191446518855</v>
      </c>
      <c r="AJ72" s="230">
        <f t="shared" si="94"/>
        <v>-4075.1857448378773</v>
      </c>
      <c r="AK72" s="230">
        <f t="shared" si="94"/>
        <v>-8148.5865655212483</v>
      </c>
      <c r="AL72" s="230">
        <f t="shared" si="94"/>
        <v>-2517.3928953157697</v>
      </c>
      <c r="AM72" s="230">
        <f t="shared" si="94"/>
        <v>-3654.2771708184109</v>
      </c>
      <c r="AN72" s="230">
        <f t="shared" si="94"/>
        <v>-6513.3710223313483</v>
      </c>
      <c r="AO72" s="230">
        <f t="shared" si="94"/>
        <v>-7226.3597954018142</v>
      </c>
      <c r="AP72" s="230">
        <f t="shared" si="94"/>
        <v>-3805.5618942329606</v>
      </c>
      <c r="AQ72" s="230">
        <f t="shared" si="94"/>
        <v>-5139.6393002755376</v>
      </c>
      <c r="AR72" s="230">
        <f t="shared" si="94"/>
        <v>-3403.8354832917366</v>
      </c>
      <c r="AS72" s="230">
        <f t="shared" si="94"/>
        <v>-4448.3390269250722</v>
      </c>
      <c r="AT72" s="230">
        <f t="shared" si="94"/>
        <v>-3075.1617284014737</v>
      </c>
      <c r="AU72" s="230">
        <f t="shared" si="94"/>
        <v>-3124.3017400797626</v>
      </c>
      <c r="AV72" s="230">
        <f t="shared" si="94"/>
        <v>-4348.1651673263768</v>
      </c>
      <c r="AW72" s="230">
        <f t="shared" si="94"/>
        <v>-4847.2198271337093</v>
      </c>
      <c r="AX72" s="230">
        <f t="shared" si="94"/>
        <v>-5158.7662716617624</v>
      </c>
      <c r="AY72" s="230">
        <f t="shared" si="94"/>
        <v>-3331.1639449247523</v>
      </c>
      <c r="AZ72" s="230">
        <f t="shared" si="94"/>
        <v>-2595.4520991066452</v>
      </c>
      <c r="BA72" s="230">
        <f t="shared" si="94"/>
        <v>-4882.6166807103054</v>
      </c>
      <c r="BB72" s="230">
        <f t="shared" si="94"/>
        <v>-5428.4198104427151</v>
      </c>
      <c r="BC72" s="230">
        <f t="shared" si="94"/>
        <v>-6069.6323649956057</v>
      </c>
      <c r="BD72" s="230">
        <f t="shared" si="94"/>
        <v>-3867.805726175126</v>
      </c>
      <c r="BE72" s="230">
        <f t="shared" si="94"/>
        <v>-2689.1121762857215</v>
      </c>
      <c r="BF72" s="230">
        <f t="shared" si="94"/>
        <v>-8535.0183322112262</v>
      </c>
      <c r="BG72" s="230">
        <f t="shared" si="94"/>
        <v>-1477.4373603469137</v>
      </c>
      <c r="BH72" s="230">
        <f t="shared" si="94"/>
        <v>-11978.809847832852</v>
      </c>
      <c r="BI72" s="230">
        <f t="shared" si="94"/>
        <v>-5291.9851403284038</v>
      </c>
      <c r="BJ72" s="230">
        <f t="shared" si="94"/>
        <v>-9588.4757417117962</v>
      </c>
      <c r="BK72" s="230">
        <f t="shared" si="94"/>
        <v>-10185.176849149586</v>
      </c>
      <c r="BL72" s="230">
        <f t="shared" si="94"/>
        <v>-7300.2819040275999</v>
      </c>
      <c r="BM72" s="230">
        <f t="shared" si="94"/>
        <v>-9542.429232751565</v>
      </c>
      <c r="BN72" s="230">
        <f t="shared" si="94"/>
        <v>-12681.904580283188</v>
      </c>
      <c r="BO72" s="230">
        <f t="shared" si="94"/>
        <v>-6912.7968595314969</v>
      </c>
      <c r="BP72" s="230">
        <f t="shared" si="94"/>
        <v>-7266.9500324548153</v>
      </c>
      <c r="BQ72" s="230">
        <f t="shared" si="94"/>
        <v>-10556.315309441379</v>
      </c>
      <c r="BR72" s="230">
        <f t="shared" si="94"/>
        <v>-8370.0864707240016</v>
      </c>
      <c r="BS72" s="230">
        <f t="shared" si="94"/>
        <v>-10645.97831993072</v>
      </c>
      <c r="BT72" s="230">
        <f t="shared" si="94"/>
        <v>-11888.281301290916</v>
      </c>
      <c r="BU72" s="230">
        <f t="shared" si="94"/>
        <v>-2463.0755059396806</v>
      </c>
      <c r="BV72" s="230">
        <f t="shared" si="94"/>
        <v>-15877.042587647411</v>
      </c>
      <c r="BW72" s="278"/>
      <c r="BX72" s="230">
        <f t="shared" ref="BX72:CD72" si="95">+SUM(BX73:BX78)</f>
        <v>-113690.31895317236</v>
      </c>
      <c r="BY72" s="230">
        <f t="shared" si="95"/>
        <v>-113690.31895317236</v>
      </c>
      <c r="BZ72" s="230">
        <f t="shared" si="95"/>
        <v>-65735.929225072061</v>
      </c>
      <c r="CA72" s="230">
        <f t="shared" si="95"/>
        <v>-65735.929225072061</v>
      </c>
      <c r="CB72" s="230">
        <f t="shared" si="95"/>
        <v>-54744.998427879967</v>
      </c>
      <c r="CC72" s="230">
        <f t="shared" si="95"/>
        <v>-15877.042587647411</v>
      </c>
      <c r="CD72" s="230">
        <f t="shared" si="95"/>
        <v>-9588.4757417117962</v>
      </c>
    </row>
    <row r="73" spans="2:82" ht="12" hidden="1" outlineLevel="1" x14ac:dyDescent="0.25">
      <c r="B73" s="231" t="s">
        <v>315</v>
      </c>
      <c r="C73" s="232">
        <f>'Cons Stat | Management Recon'!E74</f>
        <v>0</v>
      </c>
      <c r="D73" s="232">
        <f>'Cons Stat | Management Recon'!H74</f>
        <v>0</v>
      </c>
      <c r="E73" s="232">
        <f>'Cons Stat | Management Recon'!K74</f>
        <v>0</v>
      </c>
      <c r="F73" s="232">
        <f>'Cons Stat | Management Recon'!N74</f>
        <v>0</v>
      </c>
      <c r="G73" s="232">
        <f>'Cons Stat | Management Recon'!Q74</f>
        <v>0</v>
      </c>
      <c r="H73" s="232">
        <f>'Cons Stat | Management Recon'!T74</f>
        <v>0</v>
      </c>
      <c r="I73" s="232">
        <f>'Cons Stat | Management Recon'!W74</f>
        <v>0</v>
      </c>
      <c r="J73" s="232">
        <f>'Cons Stat | Management Recon'!Z74</f>
        <v>0</v>
      </c>
      <c r="K73" s="232">
        <f>'Cons Stat | Management Recon'!AC74</f>
        <v>0</v>
      </c>
      <c r="L73" s="232">
        <f>'Cons Stat | Management Recon'!AF74</f>
        <v>0</v>
      </c>
      <c r="M73" s="232">
        <f>'Cons Stat | Management Recon'!AI74</f>
        <v>0</v>
      </c>
      <c r="N73" s="232">
        <f>'Cons Stat | Management Recon'!AL74</f>
        <v>0</v>
      </c>
      <c r="O73" s="232">
        <f>'Cons Stat | Management Recon'!AO69</f>
        <v>-192.62126461671721</v>
      </c>
      <c r="P73" s="232">
        <f>'Cons Stat | Management Recon'!AR69</f>
        <v>-245.99983056112507</v>
      </c>
      <c r="Q73" s="232">
        <f>'Cons Stat | Management Recon'!AU69</f>
        <v>-207.51749399361944</v>
      </c>
      <c r="R73" s="232">
        <f>'Cons Stat | Management Recon'!AX69</f>
        <v>-133.57175281257284</v>
      </c>
      <c r="S73" s="232">
        <f>'Cons Stat | Management Recon'!BA69</f>
        <v>-123.45511682579284</v>
      </c>
      <c r="T73" s="232">
        <f>'Cons Stat | Management Recon'!BD69</f>
        <v>-224.33429113202502</v>
      </c>
      <c r="U73" s="232">
        <f>'Cons Stat | Management Recon'!BG69</f>
        <v>-104.77177456916628</v>
      </c>
      <c r="V73" s="232">
        <f>'Cons Stat | Management Recon'!BJ69</f>
        <v>-302.58756035083167</v>
      </c>
      <c r="W73" s="232">
        <f>'Cons Stat | Management Recon'!BM69</f>
        <v>-174.3341006247945</v>
      </c>
      <c r="X73" s="232">
        <f>'Cons Stat | Management Recon'!BP69</f>
        <v>-120.69108394849036</v>
      </c>
      <c r="Y73" s="232">
        <f>'Cons Stat | Management Recon'!BS69</f>
        <v>-210.56716643949719</v>
      </c>
      <c r="Z73" s="232">
        <f>'Cons Stat | Management Recon'!BV69</f>
        <v>-152.07663510240033</v>
      </c>
      <c r="AA73" s="232">
        <f>'Cons Stat | Management Recon'!BY69</f>
        <v>-164.62142730339076</v>
      </c>
      <c r="AB73" s="232">
        <f>'Cons Stat | Management Recon'!CB69</f>
        <v>-145.11477814448111</v>
      </c>
      <c r="AC73" s="232">
        <f>'Cons Stat | Management Recon'!CE69</f>
        <v>-115.52016010198277</v>
      </c>
      <c r="AD73" s="232">
        <f>'Cons Stat | Management Recon'!CH69</f>
        <v>-174.94807662188205</v>
      </c>
      <c r="AE73" s="232">
        <f>'Cons Stat | Management Recon'!CK69</f>
        <v>-214.43296314179943</v>
      </c>
      <c r="AF73" s="232">
        <f>'Cons Stat | Management Recon'!CN69</f>
        <v>-150.08683775175587</v>
      </c>
      <c r="AG73" s="232">
        <f>'Cons Stat | Management Recon'!CQ69</f>
        <v>-123.09581320450884</v>
      </c>
      <c r="AH73" s="232">
        <f>'Cons Stat | Management Recon'!CT69</f>
        <v>-261.03250669124748</v>
      </c>
      <c r="AI73" s="232">
        <f>'Cons Stat | Management Recon'!CW69</f>
        <v>-75.595876469171998</v>
      </c>
      <c r="AJ73" s="232">
        <f>'Cons Stat | Management Recon'!CZ69</f>
        <v>-140.08543831579854</v>
      </c>
      <c r="AK73" s="232">
        <f>'Cons Stat | Management Recon'!DC69</f>
        <v>-178.35380452033934</v>
      </c>
      <c r="AL73" s="232">
        <f>'Cons Stat | Management Recon'!DF69</f>
        <v>0</v>
      </c>
      <c r="AM73" s="232">
        <f>'Cons Stat | Management Recon'!DI69</f>
        <v>-217.51023079829497</v>
      </c>
      <c r="AN73" s="232">
        <f>'Cons Stat | Management Recon'!DL69</f>
        <v>-224.54167970345071</v>
      </c>
      <c r="AO73" s="232">
        <f>'Cons Stat | Management Recon'!DO69</f>
        <v>-211.22758911622023</v>
      </c>
      <c r="AP73" s="232">
        <f>'Cons Stat | Management Recon'!DR69</f>
        <v>-220.80319953581861</v>
      </c>
      <c r="AQ73" s="232">
        <f>'Cons Stat | Management Recon'!DU69</f>
        <v>-194.06525474566104</v>
      </c>
      <c r="AR73" s="232">
        <f>'Cons Stat | Management Recon'!DX69</f>
        <v>-237.97559163018869</v>
      </c>
      <c r="AS73" s="232">
        <f>'Cons Stat | Management Recon'!EA69</f>
        <v>-206.76327221630956</v>
      </c>
      <c r="AT73" s="232">
        <f>'Cons Stat | Management Recon'!ED69</f>
        <v>-204.60219537257896</v>
      </c>
      <c r="AU73" s="232">
        <f>'Cons Stat | Management Recon'!EG69</f>
        <v>0</v>
      </c>
      <c r="AV73" s="232">
        <f>'Cons Stat | Management Recon'!EJ69</f>
        <v>0</v>
      </c>
      <c r="AW73" s="232">
        <f>'Cons Stat | Management Recon'!EM69</f>
        <v>-199.44815760926619</v>
      </c>
      <c r="AX73" s="232">
        <f>'Cons Stat | Management Recon'!EP69</f>
        <v>-288.25114208738438</v>
      </c>
      <c r="AY73" s="232">
        <f>'Cons Stat | Management Recon'!ES69</f>
        <v>-135.56843046216244</v>
      </c>
      <c r="AZ73" s="232">
        <f>'Cons Stat | Management Recon'!EV69</f>
        <v>-137.75719393392239</v>
      </c>
      <c r="BA73" s="232">
        <f>'Cons Stat | Management Recon'!EY69</f>
        <v>-512.78618481846115</v>
      </c>
      <c r="BB73" s="232">
        <f>'Cons Stat | Management Recon'!FB69</f>
        <v>-102.00260602488135</v>
      </c>
      <c r="BC73" s="232">
        <f>'Cons Stat | Management Recon'!FE69</f>
        <v>-196.73604144472642</v>
      </c>
      <c r="BD73" s="232">
        <f>'Cons Stat | Management Recon'!FH69</f>
        <v>-103.54095589460113</v>
      </c>
      <c r="BE73" s="232">
        <f>'Cons Stat | Management Recon'!FK69</f>
        <v>-305.3779813384657</v>
      </c>
      <c r="BF73" s="232">
        <f>'Cons Stat | Management Recon'!FN69</f>
        <v>-229.77585662450323</v>
      </c>
      <c r="BG73" s="232">
        <f>'Cons Stat | Management Recon'!FQ69</f>
        <v>-211.21552279933232</v>
      </c>
      <c r="BH73" s="232">
        <f>'Cons Stat | Management Recon'!FT69</f>
        <v>-118.48196831025191</v>
      </c>
      <c r="BI73" s="232">
        <f>'Cons Stat | Management Recon'!FW69</f>
        <v>-244.79038080819848</v>
      </c>
      <c r="BJ73" s="232">
        <f>'Cons Stat | Management Recon'!FZ69</f>
        <v>-668.1300323791512</v>
      </c>
      <c r="BK73" s="232">
        <f>'Cons Stat | Management Recon'!GC69</f>
        <v>-351.95654505529245</v>
      </c>
      <c r="BL73" s="232">
        <f>'Cons Stat | Management Recon'!GF69</f>
        <v>-328.2930536218459</v>
      </c>
      <c r="BM73" s="232">
        <f>'Cons Stat | Management Recon'!GI69</f>
        <v>-206.2127052645512</v>
      </c>
      <c r="BN73" s="232">
        <f>'Cons Stat | Management Recon'!GL69</f>
        <v>-117.90263906169034</v>
      </c>
      <c r="BO73" s="232">
        <f>'Cons Stat | Management Recon'!GO69</f>
        <v>-305.42923805976329</v>
      </c>
      <c r="BP73" s="232">
        <f>'Cons Stat | Management Recon'!GR69</f>
        <v>-109.73898799985757</v>
      </c>
      <c r="BQ73" s="232">
        <f>'Cons Stat | Management Recon'!GU69</f>
        <v>-432.94355924931909</v>
      </c>
      <c r="BR73" s="232">
        <f>'Cons Stat | Management Recon'!GX69</f>
        <v>-403.59679728147051</v>
      </c>
      <c r="BS73" s="232">
        <f>'Cons Stat | Management Recon'!HA69</f>
        <v>-454.96406158652997</v>
      </c>
      <c r="BT73" s="232">
        <f>'Cons Stat | Management Recon'!HD69</f>
        <v>-483.79562953359812</v>
      </c>
      <c r="BU73" s="232">
        <f>'Cons Stat | Management Recon'!HG69</f>
        <v>-179.0379219342642</v>
      </c>
      <c r="BV73" s="232">
        <f>'Cons Stat | Management Recon'!HJ69</f>
        <v>-151.65479248756617</v>
      </c>
      <c r="BW73" s="277"/>
      <c r="BX73" s="232">
        <f t="shared" ref="BX73:BX78" si="96">SUM(BK73:BV73)</f>
        <v>-3525.525931135749</v>
      </c>
      <c r="BY73" s="232">
        <f t="shared" ref="BY73:BY78" si="97">SUM(BK73:BW73)</f>
        <v>-3525.525931135749</v>
      </c>
      <c r="BZ73" s="232">
        <f t="shared" ref="BZ73:BZ78" si="98">SUM(AY73:BJ73)</f>
        <v>-2966.1631548386572</v>
      </c>
      <c r="CA73" s="232">
        <f t="shared" ref="CA73:CA78" si="99">SUM(AY73:BJ73)</f>
        <v>-2966.1631548386572</v>
      </c>
      <c r="CB73" s="232">
        <f t="shared" ref="CB73:CB78" si="100">SUM(AM73:AX73)</f>
        <v>-2205.1883128151735</v>
      </c>
      <c r="CC73" s="232">
        <f t="shared" ref="CC73:CC78" si="101">BV73</f>
        <v>-151.65479248756617</v>
      </c>
      <c r="CD73" s="232">
        <f t="shared" ref="CD73:CD78" si="102">BJ73</f>
        <v>-668.1300323791512</v>
      </c>
    </row>
    <row r="74" spans="2:82" ht="12" hidden="1" outlineLevel="1" x14ac:dyDescent="0.25">
      <c r="B74" s="231" t="s">
        <v>316</v>
      </c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>
        <f>'Cons Stat | Management Recon'!AO70</f>
        <v>0</v>
      </c>
      <c r="P74" s="232">
        <f>'Cons Stat | Management Recon'!AR70</f>
        <v>0</v>
      </c>
      <c r="Q74" s="232">
        <f>'Cons Stat | Management Recon'!AU70</f>
        <v>0</v>
      </c>
      <c r="R74" s="232">
        <f>'Cons Stat | Management Recon'!AX70</f>
        <v>0</v>
      </c>
      <c r="S74" s="232">
        <f>'Cons Stat | Management Recon'!BA70</f>
        <v>0</v>
      </c>
      <c r="T74" s="232">
        <f>'Cons Stat | Management Recon'!BD70</f>
        <v>0</v>
      </c>
      <c r="U74" s="232">
        <f>'Cons Stat | Management Recon'!BG70</f>
        <v>0</v>
      </c>
      <c r="V74" s="232">
        <f>'Cons Stat | Management Recon'!BJ70</f>
        <v>0</v>
      </c>
      <c r="W74" s="232">
        <f>'Cons Stat | Management Recon'!BM70</f>
        <v>0</v>
      </c>
      <c r="X74" s="232">
        <f>'Cons Stat | Management Recon'!BP70</f>
        <v>0</v>
      </c>
      <c r="Y74" s="232">
        <f>'Cons Stat | Management Recon'!BS70</f>
        <v>0</v>
      </c>
      <c r="Z74" s="232">
        <f>'Cons Stat | Management Recon'!BV70</f>
        <v>0</v>
      </c>
      <c r="AA74" s="232">
        <f>'Cons Stat | Management Recon'!BY70</f>
        <v>0</v>
      </c>
      <c r="AB74" s="232">
        <f>'Cons Stat | Management Recon'!CB70</f>
        <v>0</v>
      </c>
      <c r="AC74" s="232">
        <f>'Cons Stat | Management Recon'!CE70</f>
        <v>0</v>
      </c>
      <c r="AD74" s="232">
        <f>'Cons Stat | Management Recon'!CH70</f>
        <v>-1273.399568269879</v>
      </c>
      <c r="AE74" s="232">
        <f>'Cons Stat | Management Recon'!CK70</f>
        <v>0</v>
      </c>
      <c r="AF74" s="232">
        <f>'Cons Stat | Management Recon'!CN70</f>
        <v>0</v>
      </c>
      <c r="AG74" s="232">
        <f>'Cons Stat | Management Recon'!CQ70</f>
        <v>0</v>
      </c>
      <c r="AH74" s="232">
        <f>'Cons Stat | Management Recon'!CT70</f>
        <v>0</v>
      </c>
      <c r="AI74" s="232">
        <f>'Cons Stat | Management Recon'!CW70</f>
        <v>-1050.5811026724157</v>
      </c>
      <c r="AJ74" s="232">
        <f>'Cons Stat | Management Recon'!CZ70</f>
        <v>-204.70718791581149</v>
      </c>
      <c r="AK74" s="232">
        <f>'Cons Stat | Management Recon'!DC70</f>
        <v>-957.6534263010368</v>
      </c>
      <c r="AL74" s="232">
        <f>'Cons Stat | Management Recon'!DF70</f>
        <v>-303.16037988946721</v>
      </c>
      <c r="AM74" s="232">
        <f>'Cons Stat | Management Recon'!DI70</f>
        <v>-436.37215094219135</v>
      </c>
      <c r="AN74" s="232">
        <f>'Cons Stat | Management Recon'!DL70</f>
        <v>-848.49577608196466</v>
      </c>
      <c r="AO74" s="232">
        <f>'Cons Stat | Management Recon'!DO70</f>
        <v>-337.48207129297623</v>
      </c>
      <c r="AP74" s="232">
        <f>'Cons Stat | Management Recon'!DR70</f>
        <v>-621.67146735188669</v>
      </c>
      <c r="AQ74" s="232">
        <f>'Cons Stat | Management Recon'!DU70</f>
        <v>-1413.2766667005583</v>
      </c>
      <c r="AR74" s="232">
        <f>'Cons Stat | Management Recon'!DX70</f>
        <v>-313.58913007057896</v>
      </c>
      <c r="AS74" s="232">
        <f>'Cons Stat | Management Recon'!EA70</f>
        <v>-151.49850963341149</v>
      </c>
      <c r="AT74" s="232">
        <f>'Cons Stat | Management Recon'!ED70</f>
        <v>-139.11198329172339</v>
      </c>
      <c r="AU74" s="232">
        <f>'Cons Stat | Management Recon'!EG70</f>
        <v>-575.57092885947907</v>
      </c>
      <c r="AV74" s="232">
        <f>'Cons Stat | Management Recon'!EJ70</f>
        <v>-1106.5131342209429</v>
      </c>
      <c r="AW74" s="232">
        <f>'Cons Stat | Management Recon'!EM70</f>
        <v>-591.38467998740236</v>
      </c>
      <c r="AX74" s="232">
        <f>'Cons Stat | Management Recon'!EP70</f>
        <v>-270.411495979439</v>
      </c>
      <c r="AY74" s="232">
        <f>'Cons Stat | Management Recon'!ES70</f>
        <v>0</v>
      </c>
      <c r="AZ74" s="232">
        <f>'Cons Stat | Management Recon'!EV70</f>
        <v>-114.07302629220295</v>
      </c>
      <c r="BA74" s="232">
        <f>'Cons Stat | Management Recon'!EY70</f>
        <v>0</v>
      </c>
      <c r="BB74" s="232">
        <f>'Cons Stat | Management Recon'!FB70</f>
        <v>-155.12052865076166</v>
      </c>
      <c r="BC74" s="232">
        <f>'Cons Stat | Management Recon'!FE70</f>
        <v>-147.5288147069146</v>
      </c>
      <c r="BD74" s="232">
        <f>'Cons Stat | Management Recon'!FH70</f>
        <v>0</v>
      </c>
      <c r="BE74" s="232">
        <f>'Cons Stat | Management Recon'!FK70</f>
        <v>-274.0760591517041</v>
      </c>
      <c r="BF74" s="232">
        <f>'Cons Stat | Management Recon'!FN70</f>
        <v>0</v>
      </c>
      <c r="BG74" s="232">
        <f>'Cons Stat | Management Recon'!FQ70</f>
        <v>0</v>
      </c>
      <c r="BH74" s="232">
        <f>'Cons Stat | Management Recon'!FT70</f>
        <v>-337.56215546645223</v>
      </c>
      <c r="BI74" s="232">
        <f>'Cons Stat | Management Recon'!FW70</f>
        <v>-232.91021311284501</v>
      </c>
      <c r="BJ74" s="232">
        <f>'Cons Stat | Management Recon'!FZ70</f>
        <v>-1361.0708043210407</v>
      </c>
      <c r="BK74" s="232">
        <f>'Cons Stat | Management Recon'!GC70</f>
        <v>-134.0679315152781</v>
      </c>
      <c r="BL74" s="232">
        <f>'Cons Stat | Management Recon'!GF70</f>
        <v>0</v>
      </c>
      <c r="BM74" s="232">
        <f>'Cons Stat | Management Recon'!GI70</f>
        <v>0</v>
      </c>
      <c r="BN74" s="232">
        <f>'Cons Stat | Management Recon'!GL70</f>
        <v>-341.94958610948174</v>
      </c>
      <c r="BO74" s="232">
        <f>'Cons Stat | Management Recon'!GO70</f>
        <v>-181.06944789338633</v>
      </c>
      <c r="BP74" s="232">
        <f>'Cons Stat | Management Recon'!GR70</f>
        <v>-127.17404021751847</v>
      </c>
      <c r="BQ74" s="232">
        <f>'Cons Stat | Management Recon'!GU70</f>
        <v>-137.1858444162867</v>
      </c>
      <c r="BR74" s="232">
        <f>'Cons Stat | Management Recon'!GX70</f>
        <v>-98.212773062200611</v>
      </c>
      <c r="BS74" s="232">
        <f>'Cons Stat | Management Recon'!HA70</f>
        <v>-606.4531466427967</v>
      </c>
      <c r="BT74" s="232">
        <f>'Cons Stat | Management Recon'!HD70</f>
        <v>0</v>
      </c>
      <c r="BU74" s="232">
        <f>'Cons Stat | Management Recon'!HG70</f>
        <v>-297.99722028192923</v>
      </c>
      <c r="BV74" s="232">
        <f>'Cons Stat | Management Recon'!HJ70</f>
        <v>0</v>
      </c>
      <c r="BW74" s="277"/>
      <c r="BX74" s="232">
        <f t="shared" si="96"/>
        <v>-1924.1099901388779</v>
      </c>
      <c r="BY74" s="232">
        <f t="shared" si="97"/>
        <v>-1924.1099901388779</v>
      </c>
      <c r="BZ74" s="232">
        <f t="shared" si="98"/>
        <v>-2622.3416017019213</v>
      </c>
      <c r="CA74" s="232">
        <f t="shared" si="99"/>
        <v>-2622.3416017019213</v>
      </c>
      <c r="CB74" s="232">
        <f t="shared" si="100"/>
        <v>-6805.3779944125545</v>
      </c>
      <c r="CC74" s="232">
        <f t="shared" si="101"/>
        <v>0</v>
      </c>
      <c r="CD74" s="232">
        <f t="shared" si="102"/>
        <v>-1361.0708043210407</v>
      </c>
    </row>
    <row r="75" spans="2:82" ht="12" hidden="1" outlineLevel="1" x14ac:dyDescent="0.25">
      <c r="B75" s="231" t="s">
        <v>317</v>
      </c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>
        <f>'Cons Stat | Management Recon'!AO71</f>
        <v>-467.54818103074922</v>
      </c>
      <c r="P75" s="232">
        <f>'Cons Stat | Management Recon'!AR71</f>
        <v>-593.01629437180532</v>
      </c>
      <c r="Q75" s="232">
        <f>'Cons Stat | Management Recon'!AU71</f>
        <v>-170.78076382780395</v>
      </c>
      <c r="R75" s="232">
        <f>'Cons Stat | Management Recon'!AX71</f>
        <v>0</v>
      </c>
      <c r="S75" s="232">
        <f>'Cons Stat | Management Recon'!BA71</f>
        <v>-466.55351916710651</v>
      </c>
      <c r="T75" s="232">
        <f>'Cons Stat | Management Recon'!BD71</f>
        <v>-46.163958074010303</v>
      </c>
      <c r="U75" s="232">
        <f>'Cons Stat | Management Recon'!BG71</f>
        <v>-168.83325570563579</v>
      </c>
      <c r="V75" s="232">
        <f>'Cons Stat | Management Recon'!BJ71</f>
        <v>-165.53067415862975</v>
      </c>
      <c r="W75" s="232">
        <f>'Cons Stat | Management Recon'!BM71</f>
        <v>0</v>
      </c>
      <c r="X75" s="232">
        <f>'Cons Stat | Management Recon'!BP71</f>
        <v>-193.86660269760443</v>
      </c>
      <c r="Y75" s="232">
        <f>'Cons Stat | Management Recon'!BS71</f>
        <v>-487.45740572467065</v>
      </c>
      <c r="Z75" s="232">
        <f>'Cons Stat | Management Recon'!BV71</f>
        <v>-114.65462820230493</v>
      </c>
      <c r="AA75" s="232">
        <f>'Cons Stat | Management Recon'!BY71</f>
        <v>-304.71699508846677</v>
      </c>
      <c r="AB75" s="232">
        <f>'Cons Stat | Management Recon'!CB71</f>
        <v>-67.523285661899521</v>
      </c>
      <c r="AC75" s="232">
        <f>'Cons Stat | Management Recon'!CE71</f>
        <v>0</v>
      </c>
      <c r="AD75" s="232">
        <f>'Cons Stat | Management Recon'!CH71</f>
        <v>-790.82539444743315</v>
      </c>
      <c r="AE75" s="232">
        <f>'Cons Stat | Management Recon'!CK71</f>
        <v>-29.538709158216641</v>
      </c>
      <c r="AF75" s="232">
        <f>'Cons Stat | Management Recon'!CN71</f>
        <v>-42.757731503558873</v>
      </c>
      <c r="AG75" s="232">
        <f>'Cons Stat | Management Recon'!CQ71</f>
        <v>-191.53496664366227</v>
      </c>
      <c r="AH75" s="232">
        <f>'Cons Stat | Management Recon'!CT71</f>
        <v>-298.89497240207459</v>
      </c>
      <c r="AI75" s="232">
        <f>'Cons Stat | Management Recon'!CW71</f>
        <v>-32.413162905732229</v>
      </c>
      <c r="AJ75" s="232">
        <f>'Cons Stat | Management Recon'!CZ71</f>
        <v>-488.18839525725764</v>
      </c>
      <c r="AK75" s="232">
        <f>'Cons Stat | Management Recon'!DC71</f>
        <v>-175.0342979808577</v>
      </c>
      <c r="AL75" s="232">
        <f>'Cons Stat | Management Recon'!DF71</f>
        <v>-491.39775714975576</v>
      </c>
      <c r="AM75" s="232">
        <f>'Cons Stat | Management Recon'!DI71</f>
        <v>-695.94972141363291</v>
      </c>
      <c r="AN75" s="232">
        <f>'Cons Stat | Management Recon'!DL71</f>
        <v>-2246.2769596275102</v>
      </c>
      <c r="AO75" s="232">
        <f>'Cons Stat | Management Recon'!DO71</f>
        <v>-1078.2872368698586</v>
      </c>
      <c r="AP75" s="232">
        <f>'Cons Stat | Management Recon'!DR71</f>
        <v>-1874.2445931160246</v>
      </c>
      <c r="AQ75" s="232">
        <f>'Cons Stat | Management Recon'!DU71</f>
        <v>-1827.0317874391221</v>
      </c>
      <c r="AR75" s="232">
        <f>'Cons Stat | Management Recon'!DX71</f>
        <v>-851.25845430840809</v>
      </c>
      <c r="AS75" s="232">
        <f>'Cons Stat | Management Recon'!EA71</f>
        <v>-371.83869953679334</v>
      </c>
      <c r="AT75" s="232">
        <f>'Cons Stat | Management Recon'!ED71</f>
        <v>0</v>
      </c>
      <c r="AU75" s="232">
        <f>'Cons Stat | Management Recon'!EG71</f>
        <v>-103.58710424882472</v>
      </c>
      <c r="AV75" s="232">
        <f>'Cons Stat | Management Recon'!EJ71</f>
        <v>-294.56027347966898</v>
      </c>
      <c r="AW75" s="232">
        <f>'Cons Stat | Management Recon'!EM71</f>
        <v>-847.74958883017803</v>
      </c>
      <c r="AX75" s="232">
        <f>'Cons Stat | Management Recon'!EP71</f>
        <v>-2306.1208803202667</v>
      </c>
      <c r="AY75" s="232">
        <f>'Cons Stat | Management Recon'!ES71</f>
        <v>-1388.9732762301207</v>
      </c>
      <c r="AZ75" s="232">
        <f>'Cons Stat | Management Recon'!EV71</f>
        <v>-491.85195439686333</v>
      </c>
      <c r="BA75" s="232">
        <f>'Cons Stat | Management Recon'!EY71</f>
        <v>-2578.6883251942877</v>
      </c>
      <c r="BB75" s="232">
        <f>'Cons Stat | Management Recon'!FB71</f>
        <v>-2854.8104659820683</v>
      </c>
      <c r="BC75" s="232">
        <f>'Cons Stat | Management Recon'!FE71</f>
        <v>-1438.293207121138</v>
      </c>
      <c r="BD75" s="232">
        <f>'Cons Stat | Management Recon'!FH71</f>
        <v>-2127.4859018810653</v>
      </c>
      <c r="BE75" s="232">
        <f>'Cons Stat | Management Recon'!FK71</f>
        <v>-687.12542938582601</v>
      </c>
      <c r="BF75" s="232">
        <f>'Cons Stat | Management Recon'!FN71</f>
        <v>-3977.1077349126244</v>
      </c>
      <c r="BG75" s="232">
        <f>'Cons Stat | Management Recon'!FQ71</f>
        <v>-515.16481640127051</v>
      </c>
      <c r="BH75" s="232">
        <f>'Cons Stat | Management Recon'!FT71</f>
        <v>-8330.3444347448331</v>
      </c>
      <c r="BI75" s="232">
        <f>'Cons Stat | Management Recon'!FW71</f>
        <v>-2977.6500989868405</v>
      </c>
      <c r="BJ75" s="232">
        <f>'Cons Stat | Management Recon'!FZ71</f>
        <v>-3594.9326602481451</v>
      </c>
      <c r="BK75" s="232">
        <f>'Cons Stat | Management Recon'!GC71</f>
        <v>-8730.6442240712622</v>
      </c>
      <c r="BL75" s="232">
        <f>'Cons Stat | Management Recon'!GF71</f>
        <v>-6715.6554042855314</v>
      </c>
      <c r="BM75" s="232">
        <f>'Cons Stat | Management Recon'!GI71</f>
        <v>-5220.4947283173915</v>
      </c>
      <c r="BN75" s="232">
        <f>'Cons Stat | Management Recon'!GL71</f>
        <v>-4930.7623371465097</v>
      </c>
      <c r="BO75" s="232">
        <f>'Cons Stat | Management Recon'!GO71</f>
        <v>-2259.1405500372484</v>
      </c>
      <c r="BP75" s="232">
        <f>'Cons Stat | Management Recon'!GR71</f>
        <v>-6080.4414176853306</v>
      </c>
      <c r="BQ75" s="232">
        <f>'Cons Stat | Management Recon'!GU71</f>
        <v>-5600.3157983218434</v>
      </c>
      <c r="BR75" s="232">
        <f>'Cons Stat | Management Recon'!GX71</f>
        <v>-4058.3100226380438</v>
      </c>
      <c r="BS75" s="232">
        <f>'Cons Stat | Management Recon'!HA71</f>
        <v>-6613.7530977869319</v>
      </c>
      <c r="BT75" s="232">
        <f>'Cons Stat | Management Recon'!HD71</f>
        <v>-6635.8781198942734</v>
      </c>
      <c r="BU75" s="232">
        <f>'Cons Stat | Management Recon'!HG71</f>
        <v>-1100.2083435645714</v>
      </c>
      <c r="BV75" s="232">
        <f>'Cons Stat | Management Recon'!HJ71</f>
        <v>-12878.103279809513</v>
      </c>
      <c r="BW75" s="277"/>
      <c r="BX75" s="232">
        <f t="shared" si="96"/>
        <v>-70823.707323558439</v>
      </c>
      <c r="BY75" s="232">
        <f t="shared" si="97"/>
        <v>-70823.707323558439</v>
      </c>
      <c r="BZ75" s="232">
        <f t="shared" si="98"/>
        <v>-30962.428305485086</v>
      </c>
      <c r="CA75" s="232">
        <f t="shared" si="99"/>
        <v>-30962.428305485086</v>
      </c>
      <c r="CB75" s="232">
        <f t="shared" si="100"/>
        <v>-12496.905299190288</v>
      </c>
      <c r="CC75" s="232">
        <f t="shared" si="101"/>
        <v>-12878.103279809513</v>
      </c>
      <c r="CD75" s="232">
        <f t="shared" si="102"/>
        <v>-3594.9326602481451</v>
      </c>
    </row>
    <row r="76" spans="2:82" ht="12" hidden="1" outlineLevel="1" x14ac:dyDescent="0.25">
      <c r="B76" s="231" t="s">
        <v>318</v>
      </c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>
        <f>'Cons Stat | Management Recon'!AO72</f>
        <v>-40.601992204417499</v>
      </c>
      <c r="P76" s="232">
        <f>'Cons Stat | Management Recon'!AR72</f>
        <v>0</v>
      </c>
      <c r="Q76" s="232">
        <f>'Cons Stat | Management Recon'!AU72</f>
        <v>0</v>
      </c>
      <c r="R76" s="232">
        <f>'Cons Stat | Management Recon'!AX72</f>
        <v>0</v>
      </c>
      <c r="S76" s="232">
        <f>'Cons Stat | Management Recon'!BA72</f>
        <v>0</v>
      </c>
      <c r="T76" s="232">
        <f>'Cons Stat | Management Recon'!BD72</f>
        <v>0</v>
      </c>
      <c r="U76" s="232">
        <f>'Cons Stat | Management Recon'!BG72</f>
        <v>0</v>
      </c>
      <c r="V76" s="232">
        <f>'Cons Stat | Management Recon'!BJ72</f>
        <v>0</v>
      </c>
      <c r="W76" s="232">
        <f>'Cons Stat | Management Recon'!BM72</f>
        <v>0</v>
      </c>
      <c r="X76" s="232">
        <f>'Cons Stat | Management Recon'!BP72</f>
        <v>-73.730523056121967</v>
      </c>
      <c r="Y76" s="232">
        <f>'Cons Stat | Management Recon'!BS72</f>
        <v>-36.418105406633352</v>
      </c>
      <c r="Z76" s="232">
        <f>'Cons Stat | Management Recon'!BV72</f>
        <v>-3215.3563825882698</v>
      </c>
      <c r="AA76" s="232">
        <f>'Cons Stat | Management Recon'!BY72</f>
        <v>-90.020119533700225</v>
      </c>
      <c r="AB76" s="232">
        <f>'Cons Stat | Management Recon'!CB72</f>
        <v>-766.76127612761275</v>
      </c>
      <c r="AC76" s="232">
        <f>'Cons Stat | Management Recon'!CE72</f>
        <v>-150.64390330827172</v>
      </c>
      <c r="AD76" s="232">
        <f>'Cons Stat | Management Recon'!CH72</f>
        <v>-121.34748827042377</v>
      </c>
      <c r="AE76" s="232">
        <f>'Cons Stat | Management Recon'!CK72</f>
        <v>0</v>
      </c>
      <c r="AF76" s="232">
        <f>'Cons Stat | Management Recon'!CN72</f>
        <v>0</v>
      </c>
      <c r="AG76" s="232">
        <f>'Cons Stat | Management Recon'!CQ72</f>
        <v>0</v>
      </c>
      <c r="AH76" s="232">
        <f>'Cons Stat | Management Recon'!CT72</f>
        <v>-61.081927523516541</v>
      </c>
      <c r="AI76" s="232">
        <f>'Cons Stat | Management Recon'!CW72</f>
        <v>-1285.5484908840201</v>
      </c>
      <c r="AJ76" s="232">
        <f>'Cons Stat | Management Recon'!CZ72</f>
        <v>-259.26219219850134</v>
      </c>
      <c r="AK76" s="232">
        <f>'Cons Stat | Management Recon'!DC72</f>
        <v>-821.37019761017052</v>
      </c>
      <c r="AL76" s="232">
        <f>'Cons Stat | Management Recon'!DF72</f>
        <v>0</v>
      </c>
      <c r="AM76" s="232">
        <f>'Cons Stat | Management Recon'!DI72</f>
        <v>-48.841751235944294</v>
      </c>
      <c r="AN76" s="232">
        <f>'Cons Stat | Management Recon'!DL72</f>
        <v>0</v>
      </c>
      <c r="AO76" s="232">
        <f>'Cons Stat | Management Recon'!DO72</f>
        <v>-2613.3705969204811</v>
      </c>
      <c r="AP76" s="232">
        <f>'Cons Stat | Management Recon'!DR72</f>
        <v>0</v>
      </c>
      <c r="AQ76" s="232">
        <f>'Cons Stat | Management Recon'!DU72</f>
        <v>-430.8246825211229</v>
      </c>
      <c r="AR76" s="232">
        <f>'Cons Stat | Management Recon'!DX72</f>
        <v>-1030.1174024545833</v>
      </c>
      <c r="AS76" s="232">
        <f>'Cons Stat | Management Recon'!EA72</f>
        <v>-2370.0048100776812</v>
      </c>
      <c r="AT76" s="232">
        <f>'Cons Stat | Management Recon'!ED72</f>
        <v>-129.28140313910828</v>
      </c>
      <c r="AU76" s="232">
        <f>'Cons Stat | Management Recon'!EG72</f>
        <v>-204.23471395999971</v>
      </c>
      <c r="AV76" s="232">
        <f>'Cons Stat | Management Recon'!EJ72</f>
        <v>-377.83375314861462</v>
      </c>
      <c r="AW76" s="232">
        <f>'Cons Stat | Management Recon'!EM72</f>
        <v>-2061.4910592434476</v>
      </c>
      <c r="AX76" s="232">
        <f>'Cons Stat | Management Recon'!EP72</f>
        <v>-351.31021367197457</v>
      </c>
      <c r="AY76" s="232">
        <f>'Cons Stat | Management Recon'!ES72</f>
        <v>-1259.8723182837016</v>
      </c>
      <c r="AZ76" s="232">
        <f>'Cons Stat | Management Recon'!EV72</f>
        <v>-264.32349806564741</v>
      </c>
      <c r="BA76" s="232">
        <f>'Cons Stat | Management Recon'!EY72</f>
        <v>-1357.3453450819595</v>
      </c>
      <c r="BB76" s="232">
        <f>'Cons Stat | Management Recon'!FB72</f>
        <v>0</v>
      </c>
      <c r="BC76" s="232">
        <f>'Cons Stat | Management Recon'!FE72</f>
        <v>-2846.7442719996525</v>
      </c>
      <c r="BD76" s="232">
        <f>'Cons Stat | Management Recon'!FH72</f>
        <v>-414.58704785642453</v>
      </c>
      <c r="BE76" s="232">
        <f>'Cons Stat | Management Recon'!FK72</f>
        <v>-358.59167539649673</v>
      </c>
      <c r="BF76" s="232">
        <f>'Cons Stat | Management Recon'!FN72</f>
        <v>-3644.7118965198797</v>
      </c>
      <c r="BG76" s="232">
        <f>'Cons Stat | Management Recon'!FQ72</f>
        <v>-58.878771553310315</v>
      </c>
      <c r="BH76" s="232">
        <f>'Cons Stat | Management Recon'!FT72</f>
        <v>-813.65776481017269</v>
      </c>
      <c r="BI76" s="232">
        <f>'Cons Stat | Management Recon'!FW72</f>
        <v>-274.86898800512404</v>
      </c>
      <c r="BJ76" s="232">
        <f>'Cons Stat | Management Recon'!FZ72</f>
        <v>-2917.9297401071663</v>
      </c>
      <c r="BK76" s="232">
        <f>'Cons Stat | Management Recon'!GC72</f>
        <v>-612.72431681804585</v>
      </c>
      <c r="BL76" s="232">
        <f>'Cons Stat | Management Recon'!GF72</f>
        <v>-152.95455427915311</v>
      </c>
      <c r="BM76" s="232">
        <f>'Cons Stat | Management Recon'!GI72</f>
        <v>-4075.7499466494505</v>
      </c>
      <c r="BN76" s="232">
        <f>'Cons Stat | Management Recon'!GL72</f>
        <v>-6957.9039016447778</v>
      </c>
      <c r="BO76" s="232">
        <f>'Cons Stat | Management Recon'!GO72</f>
        <v>-3799.2027770879899</v>
      </c>
      <c r="BP76" s="232">
        <f>'Cons Stat | Management Recon'!GR72</f>
        <v>-880.55305446609793</v>
      </c>
      <c r="BQ76" s="232">
        <f>'Cons Stat | Management Recon'!GU72</f>
        <v>-4381.2763770964493</v>
      </c>
      <c r="BR76" s="232">
        <f>'Cons Stat | Management Recon'!GX72</f>
        <v>-3738.7599164209305</v>
      </c>
      <c r="BS76" s="232">
        <f>'Cons Stat | Management Recon'!HA72</f>
        <v>-2906.9708150487709</v>
      </c>
      <c r="BT76" s="232">
        <f>'Cons Stat | Management Recon'!HD72</f>
        <v>-4767.0099041219646</v>
      </c>
      <c r="BU76" s="232">
        <f>'Cons Stat | Management Recon'!HG72</f>
        <v>-595.63684389952016</v>
      </c>
      <c r="BV76" s="232">
        <f>'Cons Stat | Management Recon'!HJ72</f>
        <v>-2314.6134590728275</v>
      </c>
      <c r="BW76" s="277"/>
      <c r="BX76" s="232">
        <f t="shared" si="96"/>
        <v>-35183.355866605976</v>
      </c>
      <c r="BY76" s="232">
        <f t="shared" si="97"/>
        <v>-35183.355866605976</v>
      </c>
      <c r="BZ76" s="232">
        <f t="shared" si="98"/>
        <v>-14211.511317679535</v>
      </c>
      <c r="CA76" s="232">
        <f t="shared" si="99"/>
        <v>-14211.511317679535</v>
      </c>
      <c r="CB76" s="232">
        <f t="shared" si="100"/>
        <v>-9617.3103863729593</v>
      </c>
      <c r="CC76" s="232">
        <f t="shared" si="101"/>
        <v>-2314.6134590728275</v>
      </c>
      <c r="CD76" s="232">
        <f t="shared" si="102"/>
        <v>-2917.9297401071663</v>
      </c>
    </row>
    <row r="77" spans="2:82" ht="12" hidden="1" outlineLevel="1" x14ac:dyDescent="0.25">
      <c r="B77" s="231" t="s">
        <v>319</v>
      </c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>
        <f>'Cons Stat | Management Recon'!AO73</f>
        <v>-385.40358380251195</v>
      </c>
      <c r="P77" s="232">
        <f>'Cons Stat | Management Recon'!AR73</f>
        <v>-167.30535709242892</v>
      </c>
      <c r="Q77" s="232">
        <f>'Cons Stat | Management Recon'!AU73</f>
        <v>-834.6125064002415</v>
      </c>
      <c r="R77" s="232">
        <f>'Cons Stat | Management Recon'!AX73</f>
        <v>-411.80483136831521</v>
      </c>
      <c r="S77" s="232">
        <f>'Cons Stat | Management Recon'!BA73</f>
        <v>-47.537542580242778</v>
      </c>
      <c r="T77" s="232">
        <f>'Cons Stat | Management Recon'!BD73</f>
        <v>-382.2582333849071</v>
      </c>
      <c r="U77" s="232">
        <f>'Cons Stat | Management Recon'!BG73</f>
        <v>-65.542617605961809</v>
      </c>
      <c r="V77" s="232">
        <f>'Cons Stat | Management Recon'!BJ73</f>
        <v>-574.45846564281749</v>
      </c>
      <c r="W77" s="232">
        <f>'Cons Stat | Management Recon'!BM73</f>
        <v>-265.60576877906703</v>
      </c>
      <c r="X77" s="232">
        <f>'Cons Stat | Management Recon'!BP73</f>
        <v>-409.11995289550873</v>
      </c>
      <c r="Y77" s="232">
        <f>'Cons Stat | Management Recon'!BS73</f>
        <v>-334.31962744207181</v>
      </c>
      <c r="Z77" s="232">
        <f>'Cons Stat | Management Recon'!BV73</f>
        <v>-287.47485869485428</v>
      </c>
      <c r="AA77" s="232">
        <f>'Cons Stat | Management Recon'!BY73</f>
        <v>-335.80389372152206</v>
      </c>
      <c r="AB77" s="232">
        <f>'Cons Stat | Management Recon'!CB73</f>
        <v>-227.3142647598093</v>
      </c>
      <c r="AC77" s="232">
        <f>'Cons Stat | Management Recon'!CE73</f>
        <v>-1447.4891540501824</v>
      </c>
      <c r="AD77" s="232">
        <f>'Cons Stat | Management Recon'!CH73</f>
        <v>-747.18660410892664</v>
      </c>
      <c r="AE77" s="232">
        <f>'Cons Stat | Management Recon'!CK73</f>
        <v>-185.41123450828906</v>
      </c>
      <c r="AF77" s="232">
        <f>'Cons Stat | Management Recon'!CN73</f>
        <v>-906.18225919449878</v>
      </c>
      <c r="AG77" s="232">
        <f>'Cons Stat | Management Recon'!CQ73</f>
        <v>-121.0858063031976</v>
      </c>
      <c r="AH77" s="232">
        <f>'Cons Stat | Management Recon'!CT73</f>
        <v>-434.56848394655884</v>
      </c>
      <c r="AI77" s="232">
        <f>'Cons Stat | Management Recon'!CW73</f>
        <v>-291.41587690691415</v>
      </c>
      <c r="AJ77" s="232">
        <f>'Cons Stat | Management Recon'!CZ73</f>
        <v>-1918.0325484428786</v>
      </c>
      <c r="AK77" s="232">
        <f>'Cons Stat | Management Recon'!DC73</f>
        <v>-1060.4263171769669</v>
      </c>
      <c r="AL77" s="232">
        <f>'Cons Stat | Management Recon'!DF73</f>
        <v>-429.28153672801415</v>
      </c>
      <c r="AM77" s="232">
        <f>'Cons Stat | Management Recon'!DI73</f>
        <v>-1105.2886176049556</v>
      </c>
      <c r="AN77" s="232">
        <f>'Cons Stat | Management Recon'!DL73</f>
        <v>-1922.6442310241875</v>
      </c>
      <c r="AO77" s="232">
        <f>'Cons Stat | Management Recon'!DO73</f>
        <v>-1798.0447163045769</v>
      </c>
      <c r="AP77" s="232">
        <f>'Cons Stat | Management Recon'!DR73</f>
        <v>-390.24234826035598</v>
      </c>
      <c r="AQ77" s="232">
        <f>'Cons Stat | Management Recon'!DU73</f>
        <v>-261.53955649548055</v>
      </c>
      <c r="AR77" s="232">
        <f>'Cons Stat | Management Recon'!DX73</f>
        <v>-60.075003543981893</v>
      </c>
      <c r="AS77" s="232">
        <f>'Cons Stat | Management Recon'!EA73</f>
        <v>-30.950766771831887</v>
      </c>
      <c r="AT77" s="232">
        <f>'Cons Stat | Management Recon'!ED73</f>
        <v>0</v>
      </c>
      <c r="AU77" s="232">
        <f>'Cons Stat | Management Recon'!EG73</f>
        <v>-176.91999197914578</v>
      </c>
      <c r="AV77" s="232">
        <f>'Cons Stat | Management Recon'!EJ73</f>
        <v>-1116.7268801727241</v>
      </c>
      <c r="AW77" s="232">
        <f>'Cons Stat | Management Recon'!EM73</f>
        <v>-279.49819785141898</v>
      </c>
      <c r="AX77" s="232">
        <f>'Cons Stat | Management Recon'!EP73</f>
        <v>-1325.4539065245403</v>
      </c>
      <c r="AY77" s="232">
        <f>'Cons Stat | Management Recon'!ES73</f>
        <v>-83.80363432596863</v>
      </c>
      <c r="AZ77" s="232">
        <f>'Cons Stat | Management Recon'!EV73</f>
        <v>-814.80733065859249</v>
      </c>
      <c r="BA77" s="232">
        <f>'Cons Stat | Management Recon'!EY73</f>
        <v>-169.6425606826148</v>
      </c>
      <c r="BB77" s="232">
        <f>'Cons Stat | Management Recon'!FB73</f>
        <v>-2084.6970496075451</v>
      </c>
      <c r="BC77" s="232">
        <f>'Cons Stat | Management Recon'!FE73</f>
        <v>-826.58096536644609</v>
      </c>
      <c r="BD77" s="232">
        <f>'Cons Stat | Management Recon'!FH73</f>
        <v>-788.13892367773258</v>
      </c>
      <c r="BE77" s="232">
        <f>'Cons Stat | Management Recon'!FK73</f>
        <v>-132.97500426340537</v>
      </c>
      <c r="BF77" s="232">
        <f>'Cons Stat | Management Recon'!FN73</f>
        <v>-125.71780098785145</v>
      </c>
      <c r="BG77" s="232">
        <f>'Cons Stat | Management Recon'!FQ73</f>
        <v>-36.063247576402567</v>
      </c>
      <c r="BH77" s="232">
        <f>'Cons Stat | Management Recon'!FT73</f>
        <v>-1370.4741720921222</v>
      </c>
      <c r="BI77" s="232">
        <f>'Cons Stat | Management Recon'!FW73</f>
        <v>-757.29067194596485</v>
      </c>
      <c r="BJ77" s="232">
        <f>'Cons Stat | Management Recon'!FZ73</f>
        <v>-100.82953666294162</v>
      </c>
      <c r="BK77" s="232">
        <f>'Cons Stat | Management Recon'!GC73</f>
        <v>-252.95288147265859</v>
      </c>
      <c r="BL77" s="232">
        <f>'Cons Stat | Management Recon'!GF73</f>
        <v>-103.37889184107034</v>
      </c>
      <c r="BM77" s="232">
        <f>'Cons Stat | Management Recon'!GI73</f>
        <v>-16.084853036118997</v>
      </c>
      <c r="BN77" s="232">
        <f>'Cons Stat | Management Recon'!GL73</f>
        <v>-333.38611632072769</v>
      </c>
      <c r="BO77" s="232">
        <f>'Cons Stat | Management Recon'!GO73</f>
        <v>-304.26651353364792</v>
      </c>
      <c r="BP77" s="232">
        <f>'Cons Stat | Management Recon'!GR73</f>
        <v>-69.042532086010354</v>
      </c>
      <c r="BQ77" s="232">
        <f>'Cons Stat | Management Recon'!GU73</f>
        <v>-4.593730357481367</v>
      </c>
      <c r="BR77" s="232">
        <f>'Cons Stat | Management Recon'!GX73</f>
        <v>-71.206961321354655</v>
      </c>
      <c r="BS77" s="232">
        <f>'Cons Stat | Management Recon'!HA73</f>
        <v>-63.837198865690027</v>
      </c>
      <c r="BT77" s="232">
        <f>'Cons Stat | Management Recon'!HD73</f>
        <v>-1.5976477410789813</v>
      </c>
      <c r="BU77" s="232">
        <f>'Cons Stat | Management Recon'!HG73</f>
        <v>-290.19517625939585</v>
      </c>
      <c r="BV77" s="232">
        <f>'Cons Stat | Management Recon'!HJ73</f>
        <v>-532.67105627750357</v>
      </c>
      <c r="BW77" s="277"/>
      <c r="BX77" s="232">
        <f t="shared" si="96"/>
        <v>-2043.2135591127383</v>
      </c>
      <c r="BY77" s="232">
        <f t="shared" si="97"/>
        <v>-2043.2135591127383</v>
      </c>
      <c r="BZ77" s="232">
        <f t="shared" si="98"/>
        <v>-7291.0208978475875</v>
      </c>
      <c r="CA77" s="232">
        <f t="shared" si="99"/>
        <v>-7291.0208978475875</v>
      </c>
      <c r="CB77" s="232">
        <f t="shared" si="100"/>
        <v>-8467.3842165331989</v>
      </c>
      <c r="CC77" s="232">
        <f t="shared" si="101"/>
        <v>-532.67105627750357</v>
      </c>
      <c r="CD77" s="232">
        <f t="shared" si="102"/>
        <v>-100.82953666294162</v>
      </c>
    </row>
    <row r="78" spans="2:82" ht="12" hidden="1" outlineLevel="1" x14ac:dyDescent="0.25">
      <c r="B78" s="231" t="s">
        <v>320</v>
      </c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>
        <f>'Cons Stat | Management Recon'!AO74</f>
        <v>-138.51098960589002</v>
      </c>
      <c r="P78" s="232">
        <f>'Cons Stat | Management Recon'!AR74</f>
        <v>-397.58267205105761</v>
      </c>
      <c r="Q78" s="232">
        <f>'Cons Stat | Management Recon'!AU74</f>
        <v>-610.27058252044787</v>
      </c>
      <c r="R78" s="232">
        <f>'Cons Stat | Management Recon'!AX74</f>
        <v>-239.2606951379602</v>
      </c>
      <c r="S78" s="232">
        <f>'Cons Stat | Management Recon'!BA74</f>
        <v>-369.70925490572375</v>
      </c>
      <c r="T78" s="232">
        <f>'Cons Stat | Management Recon'!BD74</f>
        <v>-432.06570421470207</v>
      </c>
      <c r="U78" s="232">
        <f>'Cons Stat | Management Recon'!BG74</f>
        <v>-370.1583605030275</v>
      </c>
      <c r="V78" s="232">
        <f>'Cons Stat | Management Recon'!BJ74</f>
        <v>-635.77254966770158</v>
      </c>
      <c r="W78" s="232">
        <f>'Cons Stat | Management Recon'!BM74</f>
        <v>-712.45948231314878</v>
      </c>
      <c r="X78" s="232">
        <f>'Cons Stat | Management Recon'!BP74</f>
        <v>-616.19653040529488</v>
      </c>
      <c r="Y78" s="232">
        <f>'Cons Stat | Management Recon'!BS74</f>
        <v>-808.91734817507188</v>
      </c>
      <c r="Z78" s="232">
        <f>'Cons Stat | Management Recon'!BV74</f>
        <v>-761.11502605887108</v>
      </c>
      <c r="AA78" s="232">
        <f>'Cons Stat | Management Recon'!BY74</f>
        <v>-496.39475708621819</v>
      </c>
      <c r="AB78" s="232">
        <f>'Cons Stat | Management Recon'!CB74</f>
        <v>-630.56325632563255</v>
      </c>
      <c r="AC78" s="232">
        <f>'Cons Stat | Management Recon'!CE74</f>
        <v>-855.88217152021502</v>
      </c>
      <c r="AD78" s="232">
        <f>'Cons Stat | Management Recon'!CH74</f>
        <v>-479.66646464784031</v>
      </c>
      <c r="AE78" s="232">
        <f>'Cons Stat | Management Recon'!CK74</f>
        <v>-542.23981973281832</v>
      </c>
      <c r="AF78" s="232">
        <f>'Cons Stat | Management Recon'!CN74</f>
        <v>-874.49737131822644</v>
      </c>
      <c r="AG78" s="232">
        <f>'Cons Stat | Management Recon'!CQ74</f>
        <v>-882.91120312859448</v>
      </c>
      <c r="AH78" s="232">
        <f>'Cons Stat | Management Recon'!CT74</f>
        <v>-1051.2954921537487</v>
      </c>
      <c r="AI78" s="232">
        <f>'Cons Stat | Management Recon'!CW74</f>
        <v>-427.16463481363127</v>
      </c>
      <c r="AJ78" s="232">
        <f>'Cons Stat | Management Recon'!CZ74</f>
        <v>-1064.9099827076298</v>
      </c>
      <c r="AK78" s="232">
        <f>'Cons Stat | Management Recon'!DC74</f>
        <v>-4955.7485219318769</v>
      </c>
      <c r="AL78" s="232">
        <f>'Cons Stat | Management Recon'!DF74</f>
        <v>-1293.5532215485325</v>
      </c>
      <c r="AM78" s="232">
        <f>'Cons Stat | Management Recon'!DI74</f>
        <v>-1150.3146988233921</v>
      </c>
      <c r="AN78" s="232">
        <f>'Cons Stat | Management Recon'!DL74</f>
        <v>-1271.4123758942349</v>
      </c>
      <c r="AO78" s="232">
        <f>'Cons Stat | Management Recon'!DO74</f>
        <v>-1187.9475848977008</v>
      </c>
      <c r="AP78" s="232">
        <f>'Cons Stat | Management Recon'!DR74</f>
        <v>-698.60028596887503</v>
      </c>
      <c r="AQ78" s="232">
        <f>'Cons Stat | Management Recon'!DU74</f>
        <v>-1012.901352373593</v>
      </c>
      <c r="AR78" s="232">
        <f>'Cons Stat | Management Recon'!DX74</f>
        <v>-910.81990128399548</v>
      </c>
      <c r="AS78" s="232">
        <f>'Cons Stat | Management Recon'!EA74</f>
        <v>-1317.2829686890454</v>
      </c>
      <c r="AT78" s="232">
        <f>'Cons Stat | Management Recon'!ED74</f>
        <v>-2602.1661465980628</v>
      </c>
      <c r="AU78" s="232">
        <f>'Cons Stat | Management Recon'!EG74</f>
        <v>-2063.9890010323134</v>
      </c>
      <c r="AV78" s="232">
        <f>'Cons Stat | Management Recon'!EJ74</f>
        <v>-1452.5311263044262</v>
      </c>
      <c r="AW78" s="232">
        <f>'Cons Stat | Management Recon'!EM74</f>
        <v>-867.64814361199569</v>
      </c>
      <c r="AX78" s="232">
        <f>'Cons Stat | Management Recon'!EP74</f>
        <v>-617.21863307815806</v>
      </c>
      <c r="AY78" s="232">
        <f>'Cons Stat | Management Recon'!ES74</f>
        <v>-462.9462856227986</v>
      </c>
      <c r="AZ78" s="232">
        <f>'Cons Stat | Management Recon'!EV74</f>
        <v>-772.63909575941659</v>
      </c>
      <c r="BA78" s="232">
        <f>'Cons Stat | Management Recon'!EY74</f>
        <v>-264.15426493298213</v>
      </c>
      <c r="BB78" s="232">
        <f>'Cons Stat | Management Recon'!FB74</f>
        <v>-231.78916017745792</v>
      </c>
      <c r="BC78" s="232">
        <f>'Cons Stat | Management Recon'!FE74</f>
        <v>-613.74906435672779</v>
      </c>
      <c r="BD78" s="232">
        <f>'Cons Stat | Management Recon'!FH74</f>
        <v>-434.0528968653025</v>
      </c>
      <c r="BE78" s="232">
        <f>'Cons Stat | Management Recon'!FK74</f>
        <v>-930.9660267498233</v>
      </c>
      <c r="BF78" s="232">
        <f>'Cons Stat | Management Recon'!FN74</f>
        <v>-557.70504316636777</v>
      </c>
      <c r="BG78" s="232">
        <f>'Cons Stat | Management Recon'!FQ74</f>
        <v>-656.11500201659794</v>
      </c>
      <c r="BH78" s="232">
        <f>'Cons Stat | Management Recon'!FT74</f>
        <v>-1008.2893524090197</v>
      </c>
      <c r="BI78" s="232">
        <f>'Cons Stat | Management Recon'!FW74</f>
        <v>-804.47478746943057</v>
      </c>
      <c r="BJ78" s="232">
        <f>'Cons Stat | Management Recon'!FZ74</f>
        <v>-945.58296799335221</v>
      </c>
      <c r="BK78" s="232">
        <f>'Cons Stat | Management Recon'!GC74</f>
        <v>-102.83095021704894</v>
      </c>
      <c r="BL78" s="232">
        <f>'Cons Stat | Management Recon'!GF74</f>
        <v>0</v>
      </c>
      <c r="BM78" s="232">
        <f>'Cons Stat | Management Recon'!GI74</f>
        <v>-23.886999484052911</v>
      </c>
      <c r="BN78" s="232">
        <f>'Cons Stat | Management Recon'!GL74</f>
        <v>0</v>
      </c>
      <c r="BO78" s="232">
        <f>'Cons Stat | Management Recon'!GO74</f>
        <v>-63.688332919460308</v>
      </c>
      <c r="BP78" s="232">
        <f>'Cons Stat | Management Recon'!GR74</f>
        <v>0</v>
      </c>
      <c r="BQ78" s="232">
        <f>'Cons Stat | Management Recon'!GU74</f>
        <v>0</v>
      </c>
      <c r="BR78" s="232">
        <f>'Cons Stat | Management Recon'!GX74</f>
        <v>0</v>
      </c>
      <c r="BS78" s="232">
        <f>'Cons Stat | Management Recon'!HA74</f>
        <v>0</v>
      </c>
      <c r="BT78" s="232">
        <f>'Cons Stat | Management Recon'!HD74</f>
        <v>0</v>
      </c>
      <c r="BU78" s="232">
        <f>'Cons Stat | Management Recon'!HG74</f>
        <v>0</v>
      </c>
      <c r="BV78" s="232">
        <f>'Cons Stat | Management Recon'!HJ74</f>
        <v>0</v>
      </c>
      <c r="BW78" s="277"/>
      <c r="BX78" s="232">
        <f t="shared" si="96"/>
        <v>-190.40628262056214</v>
      </c>
      <c r="BY78" s="232">
        <f t="shared" si="97"/>
        <v>-190.40628262056214</v>
      </c>
      <c r="BZ78" s="232">
        <f t="shared" si="98"/>
        <v>-7682.4639475192771</v>
      </c>
      <c r="CA78" s="232">
        <f t="shared" si="99"/>
        <v>-7682.4639475192771</v>
      </c>
      <c r="CB78" s="232">
        <f t="shared" si="100"/>
        <v>-15152.832218555795</v>
      </c>
      <c r="CC78" s="232">
        <f t="shared" si="101"/>
        <v>0</v>
      </c>
      <c r="CD78" s="232">
        <f t="shared" si="102"/>
        <v>-945.58296799335221</v>
      </c>
    </row>
    <row r="79" spans="2:82" ht="12" collapsed="1" x14ac:dyDescent="0.25">
      <c r="B79" s="229" t="s">
        <v>321</v>
      </c>
      <c r="C79" s="230">
        <f t="shared" ref="C79:BN79" si="103">SUM(C80:C82)</f>
        <v>0</v>
      </c>
      <c r="D79" s="230">
        <f t="shared" si="103"/>
        <v>0</v>
      </c>
      <c r="E79" s="230">
        <f t="shared" si="103"/>
        <v>0</v>
      </c>
      <c r="F79" s="230">
        <f t="shared" si="103"/>
        <v>0</v>
      </c>
      <c r="G79" s="230">
        <f t="shared" si="103"/>
        <v>0</v>
      </c>
      <c r="H79" s="230">
        <f t="shared" si="103"/>
        <v>0</v>
      </c>
      <c r="I79" s="230">
        <f t="shared" si="103"/>
        <v>0</v>
      </c>
      <c r="J79" s="230">
        <f t="shared" si="103"/>
        <v>0</v>
      </c>
      <c r="K79" s="230">
        <f t="shared" si="103"/>
        <v>0</v>
      </c>
      <c r="L79" s="230">
        <f t="shared" si="103"/>
        <v>0</v>
      </c>
      <c r="M79" s="230">
        <f t="shared" si="103"/>
        <v>0</v>
      </c>
      <c r="N79" s="230">
        <f t="shared" si="103"/>
        <v>0</v>
      </c>
      <c r="O79" s="230">
        <f t="shared" si="103"/>
        <v>-66427.974772628833</v>
      </c>
      <c r="P79" s="230">
        <f t="shared" si="103"/>
        <v>-60314.348648724968</v>
      </c>
      <c r="Q79" s="230">
        <f t="shared" si="103"/>
        <v>-60505.626961099661</v>
      </c>
      <c r="R79" s="230">
        <f t="shared" si="103"/>
        <v>-63768.70038891412</v>
      </c>
      <c r="S79" s="230">
        <f t="shared" si="103"/>
        <v>-54209.234515184959</v>
      </c>
      <c r="T79" s="230">
        <f t="shared" si="103"/>
        <v>-59103.520201021383</v>
      </c>
      <c r="U79" s="230">
        <f t="shared" si="103"/>
        <v>-53994.214019562183</v>
      </c>
      <c r="V79" s="230">
        <f t="shared" si="103"/>
        <v>-57568.152467744032</v>
      </c>
      <c r="W79" s="230">
        <f t="shared" si="103"/>
        <v>-63045.130831023635</v>
      </c>
      <c r="X79" s="230">
        <f t="shared" si="103"/>
        <v>-57654.069849854437</v>
      </c>
      <c r="Y79" s="230">
        <f t="shared" si="103"/>
        <v>-56347.039224594897</v>
      </c>
      <c r="Z79" s="230">
        <f t="shared" si="103"/>
        <v>-45047.092417235559</v>
      </c>
      <c r="AA79" s="230">
        <f t="shared" si="103"/>
        <v>-55716.935173678918</v>
      </c>
      <c r="AB79" s="230">
        <f t="shared" si="103"/>
        <v>-67127.35826916025</v>
      </c>
      <c r="AC79" s="230">
        <f t="shared" si="103"/>
        <v>-58220.478798138531</v>
      </c>
      <c r="AD79" s="230">
        <f t="shared" si="103"/>
        <v>-65107.171895322455</v>
      </c>
      <c r="AE79" s="230">
        <f t="shared" si="103"/>
        <v>-62447.641397070664</v>
      </c>
      <c r="AF79" s="230">
        <f t="shared" si="103"/>
        <v>-79502.205973259857</v>
      </c>
      <c r="AG79" s="230">
        <f t="shared" si="103"/>
        <v>-78350.288704853927</v>
      </c>
      <c r="AH79" s="230">
        <f t="shared" si="103"/>
        <v>-79381.427762291351</v>
      </c>
      <c r="AI79" s="230">
        <f t="shared" si="103"/>
        <v>-76994.344371730622</v>
      </c>
      <c r="AJ79" s="230">
        <f t="shared" si="103"/>
        <v>-89777.906168689486</v>
      </c>
      <c r="AK79" s="230">
        <f t="shared" si="103"/>
        <v>-91891.511854996221</v>
      </c>
      <c r="AL79" s="230">
        <f t="shared" si="103"/>
        <v>-99882.777271019979</v>
      </c>
      <c r="AM79" s="230">
        <f t="shared" si="103"/>
        <v>-122349.17169115494</v>
      </c>
      <c r="AN79" s="230">
        <f t="shared" si="103"/>
        <v>-130844.32435872281</v>
      </c>
      <c r="AO79" s="230">
        <f t="shared" si="103"/>
        <v>-123826.2397173592</v>
      </c>
      <c r="AP79" s="230">
        <f t="shared" si="103"/>
        <v>-124764.16374826456</v>
      </c>
      <c r="AQ79" s="230">
        <f t="shared" si="103"/>
        <v>-137521.27235569831</v>
      </c>
      <c r="AR79" s="230">
        <f t="shared" si="103"/>
        <v>-121769.65921929298</v>
      </c>
      <c r="AS79" s="230">
        <f t="shared" si="103"/>
        <v>-130354.36713391334</v>
      </c>
      <c r="AT79" s="230">
        <f t="shared" si="103"/>
        <v>-128881.51109000729</v>
      </c>
      <c r="AU79" s="230">
        <f t="shared" si="103"/>
        <v>-118726.70461718987</v>
      </c>
      <c r="AV79" s="230">
        <f t="shared" si="103"/>
        <v>-146419.37531486148</v>
      </c>
      <c r="AW79" s="230">
        <f t="shared" si="103"/>
        <v>-133952.29415264027</v>
      </c>
      <c r="AX79" s="230">
        <f t="shared" si="103"/>
        <v>-141003.97198354563</v>
      </c>
      <c r="AY79" s="230">
        <f t="shared" si="103"/>
        <v>-192279.2096942043</v>
      </c>
      <c r="AZ79" s="230">
        <f t="shared" si="103"/>
        <v>-175804.49675869648</v>
      </c>
      <c r="BA79" s="230">
        <f t="shared" si="103"/>
        <v>-151600.77307881459</v>
      </c>
      <c r="BB79" s="230">
        <f t="shared" si="103"/>
        <v>-165850.87984363854</v>
      </c>
      <c r="BC79" s="230">
        <f t="shared" si="103"/>
        <v>-167091.64924791365</v>
      </c>
      <c r="BD79" s="230">
        <f t="shared" si="103"/>
        <v>-170575.35551456304</v>
      </c>
      <c r="BE79" s="230">
        <f t="shared" si="103"/>
        <v>-187591.51125539016</v>
      </c>
      <c r="BF79" s="230">
        <f t="shared" si="103"/>
        <v>-181047.35996997124</v>
      </c>
      <c r="BG79" s="230">
        <f t="shared" si="103"/>
        <v>-178619.85333298007</v>
      </c>
      <c r="BH79" s="230">
        <f t="shared" si="103"/>
        <v>-197973.36840065988</v>
      </c>
      <c r="BI79" s="230">
        <f t="shared" si="103"/>
        <v>-200187.74834051466</v>
      </c>
      <c r="BJ79" s="230">
        <f t="shared" si="103"/>
        <v>-207341.34301842458</v>
      </c>
      <c r="BK79" s="230">
        <f t="shared" si="103"/>
        <v>-212702.50749369175</v>
      </c>
      <c r="BL79" s="230">
        <f t="shared" si="103"/>
        <v>-251937.60740177837</v>
      </c>
      <c r="BM79" s="230">
        <f t="shared" si="103"/>
        <v>-218162.84181494522</v>
      </c>
      <c r="BN79" s="230">
        <f t="shared" si="103"/>
        <v>-236735.96047062785</v>
      </c>
      <c r="BO79" s="230">
        <f t="shared" ref="BO79:BV79" si="104">SUM(BO80:BO82)</f>
        <v>-270738.07605951489</v>
      </c>
      <c r="BP79" s="230">
        <f t="shared" si="104"/>
        <v>-246996.43709208918</v>
      </c>
      <c r="BQ79" s="230">
        <f t="shared" si="104"/>
        <v>-245202.51948038995</v>
      </c>
      <c r="BR79" s="230">
        <f t="shared" si="104"/>
        <v>-264833.95878500992</v>
      </c>
      <c r="BS79" s="230">
        <f t="shared" si="104"/>
        <v>-227248.33868225012</v>
      </c>
      <c r="BT79" s="230">
        <f t="shared" si="104"/>
        <v>-229458.0624057934</v>
      </c>
      <c r="BU79" s="230">
        <f t="shared" si="104"/>
        <v>-258694.76097046962</v>
      </c>
      <c r="BV79" s="230">
        <f t="shared" si="104"/>
        <v>-221813.9568960254</v>
      </c>
      <c r="BW79" s="278"/>
      <c r="BX79" s="230">
        <f t="shared" ref="BX79:BY79" si="105">SUM(BX80:BX82)</f>
        <v>-2884525.0275525856</v>
      </c>
      <c r="BY79" s="230">
        <f t="shared" si="105"/>
        <v>-2884525.0275525856</v>
      </c>
      <c r="BZ79" s="230">
        <f>SUM(BZ80:BZ82)</f>
        <v>-2175963.5484557715</v>
      </c>
      <c r="CA79" s="230">
        <f>SUM(CA80:CA82)</f>
        <v>-2175963.5484557715</v>
      </c>
      <c r="CB79" s="230">
        <f>SUM(CB80:CB82)</f>
        <v>-1560413.0553826508</v>
      </c>
      <c r="CC79" s="230">
        <f>SUM(CC80:CC82)</f>
        <v>-221813.9568960254</v>
      </c>
      <c r="CD79" s="230">
        <f>SUM(CD80:CD82)</f>
        <v>-207341.34301842458</v>
      </c>
    </row>
    <row r="80" spans="2:82" ht="14.25" hidden="1" customHeight="1" outlineLevel="1" x14ac:dyDescent="0.25">
      <c r="B80" s="231" t="s">
        <v>322</v>
      </c>
      <c r="C80" s="232">
        <f>'Cons Stat | Management Recon'!E76</f>
        <v>0</v>
      </c>
      <c r="D80" s="232">
        <f>'Cons Stat | Management Recon'!H76</f>
        <v>0</v>
      </c>
      <c r="E80" s="232">
        <f>'Cons Stat | Management Recon'!K76</f>
        <v>0</v>
      </c>
      <c r="F80" s="232">
        <f>'Cons Stat | Management Recon'!N76</f>
        <v>0</v>
      </c>
      <c r="G80" s="232">
        <f>'Cons Stat | Management Recon'!Q76</f>
        <v>0</v>
      </c>
      <c r="H80" s="232">
        <f>'Cons Stat | Management Recon'!T76</f>
        <v>0</v>
      </c>
      <c r="I80" s="232">
        <f>'Cons Stat | Management Recon'!W76</f>
        <v>0</v>
      </c>
      <c r="J80" s="232">
        <f>'Cons Stat | Management Recon'!Z76</f>
        <v>0</v>
      </c>
      <c r="K80" s="232">
        <f>'Cons Stat | Management Recon'!AC76</f>
        <v>0</v>
      </c>
      <c r="L80" s="232">
        <f>'Cons Stat | Management Recon'!AF76</f>
        <v>0</v>
      </c>
      <c r="M80" s="232">
        <f>'Cons Stat | Management Recon'!AI76</f>
        <v>0</v>
      </c>
      <c r="N80" s="232">
        <f>'Cons Stat | Management Recon'!AL76</f>
        <v>0</v>
      </c>
      <c r="O80" s="232">
        <f>'Cons Stat | Management Recon'!AO76</f>
        <v>-74892.678107405794</v>
      </c>
      <c r="P80" s="232">
        <f>'Cons Stat | Management Recon'!AR76</f>
        <v>-69057.140436587491</v>
      </c>
      <c r="Q80" s="232">
        <f>'Cons Stat | Management Recon'!AU76</f>
        <v>-67449.132849321904</v>
      </c>
      <c r="R80" s="232">
        <f>'Cons Stat | Management Recon'!AX76</f>
        <v>-73619.781864579389</v>
      </c>
      <c r="S80" s="232">
        <f>'Cons Stat | Management Recon'!BA76</f>
        <v>-63561.070863119516</v>
      </c>
      <c r="T80" s="232">
        <f>'Cons Stat | Management Recon'!BD76</f>
        <v>-70546.074382568826</v>
      </c>
      <c r="U80" s="232">
        <f>'Cons Stat | Management Recon'!BG76</f>
        <v>-65212.872612948304</v>
      </c>
      <c r="V80" s="232">
        <f>'Cons Stat | Management Recon'!BJ76</f>
        <v>-69911.010116511039</v>
      </c>
      <c r="W80" s="232">
        <f>'Cons Stat | Management Recon'!BM76</f>
        <v>-76272.097994080905</v>
      </c>
      <c r="X80" s="232">
        <f>'Cons Stat | Management Recon'!BP76</f>
        <v>-70544.502840444446</v>
      </c>
      <c r="Y80" s="232">
        <f>'Cons Stat | Management Recon'!BS76</f>
        <v>-68601.357337573849</v>
      </c>
      <c r="Z80" s="232">
        <f>'Cons Stat | Management Recon'!BV76</f>
        <v>-55170.905821037952</v>
      </c>
      <c r="AA80" s="232">
        <f>'Cons Stat | Management Recon'!BY76</f>
        <v>-62866.05716314575</v>
      </c>
      <c r="AB80" s="232">
        <f>'Cons Stat | Management Recon'!CB76</f>
        <v>-65299.39860652732</v>
      </c>
      <c r="AC80" s="232">
        <f>'Cons Stat | Management Recon'!CE76</f>
        <v>-66805.8777166277</v>
      </c>
      <c r="AD80" s="232">
        <f>'Cons Stat | Management Recon'!CH76</f>
        <v>-77373.898032699799</v>
      </c>
      <c r="AE80" s="232">
        <f>'Cons Stat | Management Recon'!CK76</f>
        <v>-75040.054723965877</v>
      </c>
      <c r="AF80" s="232">
        <f>'Cons Stat | Management Recon'!CN76</f>
        <v>-96819.439881782906</v>
      </c>
      <c r="AG80" s="232">
        <f>'Cons Stat | Management Recon'!CQ76</f>
        <v>-96444.298941798945</v>
      </c>
      <c r="AH80" s="232">
        <f>'Cons Stat | Management Recon'!CT76</f>
        <v>-96395.837544284397</v>
      </c>
      <c r="AI80" s="232">
        <f>'Cons Stat | Management Recon'!CW76</f>
        <v>-94314.734399964989</v>
      </c>
      <c r="AJ80" s="232">
        <f>'Cons Stat | Management Recon'!CZ76</f>
        <v>-111339.83655747154</v>
      </c>
      <c r="AK80" s="232">
        <f>'Cons Stat | Management Recon'!DC76</f>
        <v>-115059.99106907481</v>
      </c>
      <c r="AL80" s="232">
        <f>'Cons Stat | Management Recon'!DF76</f>
        <v>-125448.0538713312</v>
      </c>
      <c r="AM80" s="232">
        <f>'Cons Stat | Management Recon'!DI76</f>
        <v>-138871.60547700265</v>
      </c>
      <c r="AN80" s="232">
        <f>'Cons Stat | Management Recon'!DL76</f>
        <v>-135280.41565686831</v>
      </c>
      <c r="AO80" s="232">
        <f>'Cons Stat | Management Recon'!DO76</f>
        <v>-137885.66968993883</v>
      </c>
      <c r="AP80" s="232">
        <f>'Cons Stat | Management Recon'!DR76</f>
        <v>-146474.67880307525</v>
      </c>
      <c r="AQ80" s="232">
        <f>'Cons Stat | Management Recon'!DU76</f>
        <v>-163465.23339399914</v>
      </c>
      <c r="AR80" s="232">
        <f>'Cons Stat | Management Recon'!DX76</f>
        <v>-146657.60495556059</v>
      </c>
      <c r="AS80" s="232">
        <f>'Cons Stat | Management Recon'!EA76</f>
        <v>-159345.24010620048</v>
      </c>
      <c r="AT80" s="232">
        <f>'Cons Stat | Management Recon'!ED76</f>
        <v>-157972.77522842184</v>
      </c>
      <c r="AU80" s="232">
        <f>'Cons Stat | Management Recon'!EG76</f>
        <v>-146970.47954310838</v>
      </c>
      <c r="AV80" s="232">
        <f>'Cons Stat | Management Recon'!EJ76</f>
        <v>-181939.30010795253</v>
      </c>
      <c r="AW80" s="232">
        <f>'Cons Stat | Management Recon'!EM76</f>
        <v>-169341.31644329356</v>
      </c>
      <c r="AX80" s="232">
        <f>'Cons Stat | Management Recon'!EP76</f>
        <v>-177275.16692046385</v>
      </c>
      <c r="AY80" s="232">
        <f>'Cons Stat | Management Recon'!ES76</f>
        <v>-216016.47354306755</v>
      </c>
      <c r="AZ80" s="232">
        <f>'Cons Stat | Management Recon'!EV76</f>
        <v>-198235.74364205846</v>
      </c>
      <c r="BA80" s="232">
        <f>'Cons Stat | Management Recon'!EY76</f>
        <v>-180203.30845155573</v>
      </c>
      <c r="BB80" s="232">
        <f>'Cons Stat | Management Recon'!FB76</f>
        <v>-200486.66428815192</v>
      </c>
      <c r="BC80" s="232">
        <f>'Cons Stat | Management Recon'!FE76</f>
        <v>-204164.88317270813</v>
      </c>
      <c r="BD80" s="232">
        <f>'Cons Stat | Management Recon'!FH76</f>
        <v>-204550.60337222146</v>
      </c>
      <c r="BE80" s="232">
        <f>'Cons Stat | Management Recon'!FK76</f>
        <v>-226126.7994615928</v>
      </c>
      <c r="BF80" s="232">
        <f>'Cons Stat | Management Recon'!FN76</f>
        <v>-224650.57287042943</v>
      </c>
      <c r="BG80" s="232">
        <f>'Cons Stat | Management Recon'!FQ76</f>
        <v>-223530.65699877241</v>
      </c>
      <c r="BH80" s="232">
        <f>'Cons Stat | Management Recon'!FT76</f>
        <v>-243425.90011682588</v>
      </c>
      <c r="BI80" s="232">
        <f>'Cons Stat | Management Recon'!FW76</f>
        <v>-244941.21258879695</v>
      </c>
      <c r="BJ80" s="232">
        <f>'Cons Stat | Management Recon'!FZ76</f>
        <v>-262379.48766440299</v>
      </c>
      <c r="BK80" s="232">
        <f>'Cons Stat | Management Recon'!GC76</f>
        <v>-239301.49281113638</v>
      </c>
      <c r="BL80" s="232">
        <f>'Cons Stat | Management Recon'!GF76</f>
        <v>-290237.64983553457</v>
      </c>
      <c r="BM80" s="232">
        <f>'Cons Stat | Management Recon'!GI76</f>
        <v>-254800.61373391718</v>
      </c>
      <c r="BN80" s="232">
        <f>'Cons Stat | Management Recon'!GL76</f>
        <v>-284228.67115760455</v>
      </c>
      <c r="BO80" s="232">
        <f>'Cons Stat | Management Recon'!GO76</f>
        <v>-328655.8932931876</v>
      </c>
      <c r="BP80" s="232">
        <f>'Cons Stat | Management Recon'!GR76</f>
        <v>-283851.48259496078</v>
      </c>
      <c r="BQ80" s="232">
        <f>'Cons Stat | Management Recon'!GU76</f>
        <v>-298410.34505981306</v>
      </c>
      <c r="BR80" s="232">
        <f>'Cons Stat | Management Recon'!GX76</f>
        <v>-310708.10942867183</v>
      </c>
      <c r="BS80" s="232">
        <f>'Cons Stat | Management Recon'!HA76</f>
        <v>-277253.41736348136</v>
      </c>
      <c r="BT80" s="232">
        <f>'Cons Stat | Management Recon'!HD76</f>
        <v>-280010.1497480236</v>
      </c>
      <c r="BU80" s="232">
        <f>'Cons Stat | Management Recon'!HG76</f>
        <v>-309866.04691191437</v>
      </c>
      <c r="BV80" s="232">
        <f>'Cons Stat | Management Recon'!HJ76</f>
        <v>-270862.52166235377</v>
      </c>
      <c r="BW80" s="277"/>
      <c r="BX80" s="232">
        <f t="shared" ref="BX80:BX82" si="106">SUM(BK80:BV80)</f>
        <v>-3428186.3936005989</v>
      </c>
      <c r="BY80" s="232">
        <f t="shared" ref="BY80:BY82" si="107">SUM(BK80:BW80)</f>
        <v>-3428186.3936005989</v>
      </c>
      <c r="BZ80" s="232">
        <f t="shared" ref="BZ80:BZ82" si="108">SUM(AY80:BJ80)</f>
        <v>-2628712.3061705837</v>
      </c>
      <c r="CA80" s="232">
        <f t="shared" ref="CA80:CA82" si="109">SUM(AY80:BJ80)</f>
        <v>-2628712.3061705837</v>
      </c>
      <c r="CB80" s="232">
        <f t="shared" ref="CB80:CB82" si="110">SUM(AM80:AX80)</f>
        <v>-1861479.4863258854</v>
      </c>
      <c r="CC80" s="232">
        <f t="shared" ref="CC80:CC82" si="111">BV80</f>
        <v>-270862.52166235377</v>
      </c>
      <c r="CD80" s="232">
        <f t="shared" ref="CD80:CD82" si="112">BJ80</f>
        <v>-262379.48766440299</v>
      </c>
    </row>
    <row r="81" spans="2:82" ht="14.25" hidden="1" customHeight="1" outlineLevel="1" x14ac:dyDescent="0.25">
      <c r="B81" s="231" t="s">
        <v>323</v>
      </c>
      <c r="C81" s="232">
        <f>'Cons Stat | Management Recon'!E77</f>
        <v>0</v>
      </c>
      <c r="D81" s="232">
        <f>'Cons Stat | Management Recon'!H77</f>
        <v>0</v>
      </c>
      <c r="E81" s="232">
        <f>'Cons Stat | Management Recon'!K77</f>
        <v>0</v>
      </c>
      <c r="F81" s="232">
        <f>'Cons Stat | Management Recon'!N77</f>
        <v>0</v>
      </c>
      <c r="G81" s="232">
        <f>'Cons Stat | Management Recon'!Q77</f>
        <v>0</v>
      </c>
      <c r="H81" s="232">
        <f>'Cons Stat | Management Recon'!T77</f>
        <v>0</v>
      </c>
      <c r="I81" s="232">
        <f>'Cons Stat | Management Recon'!W77</f>
        <v>0</v>
      </c>
      <c r="J81" s="232">
        <f>'Cons Stat | Management Recon'!Z77</f>
        <v>0</v>
      </c>
      <c r="K81" s="232">
        <f>'Cons Stat | Management Recon'!AC77</f>
        <v>0</v>
      </c>
      <c r="L81" s="232">
        <f>'Cons Stat | Management Recon'!AF77</f>
        <v>0</v>
      </c>
      <c r="M81" s="232">
        <f>'Cons Stat | Management Recon'!AI77</f>
        <v>0</v>
      </c>
      <c r="N81" s="232">
        <f>'Cons Stat | Management Recon'!AL77</f>
        <v>0</v>
      </c>
      <c r="O81" s="232">
        <f>'Cons Stat | Management Recon'!AO77</f>
        <v>-777.6973256821135</v>
      </c>
      <c r="P81" s="232">
        <f>'Cons Stat | Management Recon'!AR77</f>
        <v>-811.36511253565277</v>
      </c>
      <c r="Q81" s="232">
        <f>'Cons Stat | Management Recon'!AU77</f>
        <v>-1715.8069555856059</v>
      </c>
      <c r="R81" s="232">
        <f>'Cons Stat | Management Recon'!AX77</f>
        <v>-704.98349875473878</v>
      </c>
      <c r="S81" s="232">
        <f>'Cons Stat | Management Recon'!BA77</f>
        <v>-1111.8900830014875</v>
      </c>
      <c r="T81" s="232">
        <f>'Cons Stat | Management Recon'!BD77</f>
        <v>-1378.8718139621458</v>
      </c>
      <c r="U81" s="232">
        <f>'Cons Stat | Management Recon'!BG77</f>
        <v>-628.20563577084306</v>
      </c>
      <c r="V81" s="232">
        <f>'Cons Stat | Management Recon'!BJ77</f>
        <v>-475.51733500171167</v>
      </c>
      <c r="W81" s="232">
        <f>'Cons Stat | Management Recon'!BM77</f>
        <v>-473.08803495090899</v>
      </c>
      <c r="X81" s="232">
        <f>'Cons Stat | Management Recon'!BP77</f>
        <v>-439.23302548222136</v>
      </c>
      <c r="Y81" s="232">
        <f>'Cons Stat | Management Recon'!BS77</f>
        <v>-381.28975465697408</v>
      </c>
      <c r="Z81" s="232">
        <f>'Cons Stat | Management Recon'!BV77</f>
        <v>-295.69478088526751</v>
      </c>
      <c r="AA81" s="232">
        <f>'Cons Stat | Management Recon'!BY77</f>
        <v>0</v>
      </c>
      <c r="AB81" s="232">
        <f>'Cons Stat | Management Recon'!CB77</f>
        <v>-9985.6252291895853</v>
      </c>
      <c r="AC81" s="232">
        <f>'Cons Stat | Management Recon'!CE77</f>
        <v>-213.4208776823593</v>
      </c>
      <c r="AD81" s="232">
        <f>'Cons Stat | Management Recon'!CH77</f>
        <v>0</v>
      </c>
      <c r="AE81" s="232">
        <f>'Cons Stat | Management Recon'!CK77</f>
        <v>0</v>
      </c>
      <c r="AF81" s="232">
        <f>'Cons Stat | Management Recon'!CN77</f>
        <v>-1059.7149366820324</v>
      </c>
      <c r="AG81" s="232">
        <f>'Cons Stat | Management Recon'!CQ77</f>
        <v>0</v>
      </c>
      <c r="AH81" s="232">
        <f>'Cons Stat | Management Recon'!CT77</f>
        <v>-1110.5805004275735</v>
      </c>
      <c r="AI81" s="232">
        <f>'Cons Stat | Management Recon'!CW77</f>
        <v>-1278.1232900698196</v>
      </c>
      <c r="AJ81" s="232">
        <f>'Cons Stat | Management Recon'!CZ77</f>
        <v>-1077.4062521884816</v>
      </c>
      <c r="AK81" s="232">
        <f>'Cons Stat | Management Recon'!DC77</f>
        <v>-1076.015085731502</v>
      </c>
      <c r="AL81" s="232">
        <f>'Cons Stat | Management Recon'!DF77</f>
        <v>-1146.0251113376617</v>
      </c>
      <c r="AM81" s="232">
        <f>'Cons Stat | Management Recon'!DI77</f>
        <v>0</v>
      </c>
      <c r="AN81" s="232">
        <f>'Cons Stat | Management Recon'!DL77</f>
        <v>-13485.037307298655</v>
      </c>
      <c r="AO81" s="232">
        <f>'Cons Stat | Management Recon'!DO77</f>
        <v>-6392.2595443999153</v>
      </c>
      <c r="AP81" s="232">
        <f>'Cons Stat | Management Recon'!DR77</f>
        <v>-2394.6168431522888</v>
      </c>
      <c r="AQ81" s="232">
        <f>'Cons Stat | Management Recon'!DU77</f>
        <v>-2349.842404400476</v>
      </c>
      <c r="AR81" s="232">
        <f>'Cons Stat | Management Recon'!DX77</f>
        <v>-1985.6097152356856</v>
      </c>
      <c r="AS81" s="232">
        <f>'Cons Stat | Management Recon'!EA77</f>
        <v>-330.37317870385448</v>
      </c>
      <c r="AT81" s="232">
        <f>'Cons Stat | Management Recon'!ED77</f>
        <v>-323.58597306050069</v>
      </c>
      <c r="AU81" s="232">
        <f>'Cons Stat | Management Recon'!EG77</f>
        <v>-323.9092009595318</v>
      </c>
      <c r="AV81" s="232">
        <f>'Cons Stat | Management Recon'!EJ77</f>
        <v>-313.88305145735876</v>
      </c>
      <c r="AW81" s="232">
        <f>'Cons Stat | Management Recon'!EM77</f>
        <v>-305.23882842845643</v>
      </c>
      <c r="AX81" s="232">
        <f>'Cons Stat | Management Recon'!EP77</f>
        <v>-300.51919326943613</v>
      </c>
      <c r="AY81" s="232">
        <f>'Cons Stat | Management Recon'!ES77</f>
        <v>-394.94276336855592</v>
      </c>
      <c r="AZ81" s="232">
        <f>'Cons Stat | Management Recon'!EV77</f>
        <v>-5221.5060246854027</v>
      </c>
      <c r="BA81" s="232">
        <f>'Cons Stat | Management Recon'!EY77</f>
        <v>0</v>
      </c>
      <c r="BB81" s="232">
        <f>'Cons Stat | Management Recon'!FB77</f>
        <v>0</v>
      </c>
      <c r="BC81" s="232">
        <f>'Cons Stat | Management Recon'!FE77</f>
        <v>-263.25849222445498</v>
      </c>
      <c r="BD81" s="232">
        <f>'Cons Stat | Management Recon'!FH77</f>
        <v>-5280.7534749427787</v>
      </c>
      <c r="BE81" s="232">
        <f>'Cons Stat | Management Recon'!FK77</f>
        <v>-5634.6276829000899</v>
      </c>
      <c r="BF81" s="232">
        <f>'Cons Stat | Management Recon'!FN77</f>
        <v>-661.29028414134984</v>
      </c>
      <c r="BG81" s="232">
        <f>'Cons Stat | Management Recon'!FQ77</f>
        <v>-917.36541048807567</v>
      </c>
      <c r="BH81" s="232">
        <f>'Cons Stat | Management Recon'!FT77</f>
        <v>-6275.8892561304228</v>
      </c>
      <c r="BI81" s="232">
        <f>'Cons Stat | Management Recon'!FW77</f>
        <v>-8420.8049959240707</v>
      </c>
      <c r="BJ81" s="232">
        <f>'Cons Stat | Management Recon'!FZ77</f>
        <v>-668.31485142840768</v>
      </c>
      <c r="BK81" s="232">
        <f>'Cons Stat | Management Recon'!GC77</f>
        <v>-1428.6606190269208</v>
      </c>
      <c r="BL81" s="232">
        <f>'Cons Stat | Management Recon'!GF77</f>
        <v>-1972.2921439308634</v>
      </c>
      <c r="BM81" s="232">
        <f>'Cons Stat | Management Recon'!GI77</f>
        <v>-4020.2805023325673</v>
      </c>
      <c r="BN81" s="232">
        <f>'Cons Stat | Management Recon'!GL77</f>
        <v>-3173.6125395543609</v>
      </c>
      <c r="BO81" s="232">
        <f>'Cons Stat | Management Recon'!GO77</f>
        <v>-2415.878497227051</v>
      </c>
      <c r="BP81" s="232">
        <f>'Cons Stat | Management Recon'!GR77</f>
        <v>-14621.495973669886</v>
      </c>
      <c r="BQ81" s="232">
        <f>'Cons Stat | Management Recon'!GU77</f>
        <v>0</v>
      </c>
      <c r="BR81" s="232">
        <f>'Cons Stat | Management Recon'!GX77</f>
        <v>-6633.7292126527518</v>
      </c>
      <c r="BS81" s="232">
        <f>'Cons Stat | Management Recon'!HA77</f>
        <v>0</v>
      </c>
      <c r="BT81" s="232">
        <f>'Cons Stat | Management Recon'!HD77</f>
        <v>0</v>
      </c>
      <c r="BU81" s="232">
        <f>'Cons Stat | Management Recon'!HG77</f>
        <v>0</v>
      </c>
      <c r="BV81" s="232">
        <f>'Cons Stat | Management Recon'!HJ77</f>
        <v>-2341.9293936419526</v>
      </c>
      <c r="BW81" s="277"/>
      <c r="BX81" s="232">
        <f t="shared" si="106"/>
        <v>-36607.878882036355</v>
      </c>
      <c r="BY81" s="232">
        <f t="shared" si="107"/>
        <v>-36607.878882036355</v>
      </c>
      <c r="BZ81" s="232">
        <f t="shared" si="108"/>
        <v>-33738.753236233613</v>
      </c>
      <c r="CA81" s="232">
        <f t="shared" si="109"/>
        <v>-33738.753236233613</v>
      </c>
      <c r="CB81" s="232">
        <f t="shared" si="110"/>
        <v>-28504.875240366164</v>
      </c>
      <c r="CC81" s="232">
        <f t="shared" si="111"/>
        <v>-2341.9293936419526</v>
      </c>
      <c r="CD81" s="232">
        <f t="shared" si="112"/>
        <v>-668.31485142840768</v>
      </c>
    </row>
    <row r="82" spans="2:82" ht="14.25" hidden="1" customHeight="1" outlineLevel="1" x14ac:dyDescent="0.25">
      <c r="B82" s="231" t="s">
        <v>324</v>
      </c>
      <c r="C82" s="232">
        <f>'Cons Stat | Management Recon'!E78</f>
        <v>0</v>
      </c>
      <c r="D82" s="232">
        <f>'Cons Stat | Management Recon'!H78</f>
        <v>0</v>
      </c>
      <c r="E82" s="232">
        <f>'Cons Stat | Management Recon'!K78</f>
        <v>0</v>
      </c>
      <c r="F82" s="232">
        <f>'Cons Stat | Management Recon'!N78</f>
        <v>0</v>
      </c>
      <c r="G82" s="232">
        <f>'Cons Stat | Management Recon'!Q78</f>
        <v>0</v>
      </c>
      <c r="H82" s="232">
        <f>'Cons Stat | Management Recon'!T78</f>
        <v>0</v>
      </c>
      <c r="I82" s="232">
        <f>'Cons Stat | Management Recon'!W78</f>
        <v>0</v>
      </c>
      <c r="J82" s="232">
        <f>'Cons Stat | Management Recon'!Z78</f>
        <v>0</v>
      </c>
      <c r="K82" s="232">
        <f>'Cons Stat | Management Recon'!AC78</f>
        <v>0</v>
      </c>
      <c r="L82" s="232">
        <f>'Cons Stat | Management Recon'!AF78</f>
        <v>0</v>
      </c>
      <c r="M82" s="232">
        <f>'Cons Stat | Management Recon'!AI78</f>
        <v>0</v>
      </c>
      <c r="N82" s="232">
        <f>'Cons Stat | Management Recon'!AL78</f>
        <v>0</v>
      </c>
      <c r="O82" s="232">
        <f>'Cons Stat | Management Recon'!AO78</f>
        <v>9242.4006604590741</v>
      </c>
      <c r="P82" s="232">
        <f>'Cons Stat | Management Recon'!AR78</f>
        <v>9554.1569003981804</v>
      </c>
      <c r="Q82" s="232">
        <f>'Cons Stat | Management Recon'!AU78</f>
        <v>8659.3128438078493</v>
      </c>
      <c r="R82" s="232">
        <f>'Cons Stat | Management Recon'!AX78</f>
        <v>10556.064974420004</v>
      </c>
      <c r="S82" s="232">
        <f>'Cons Stat | Management Recon'!BA78</f>
        <v>10463.726430936047</v>
      </c>
      <c r="T82" s="232">
        <f>'Cons Stat | Management Recon'!BD78</f>
        <v>12821.425995509591</v>
      </c>
      <c r="U82" s="232">
        <f>'Cons Stat | Management Recon'!BG78</f>
        <v>11846.864229156963</v>
      </c>
      <c r="V82" s="232">
        <f>'Cons Stat | Management Recon'!BJ78</f>
        <v>12818.374983768725</v>
      </c>
      <c r="W82" s="232">
        <f>'Cons Stat | Management Recon'!BM78</f>
        <v>13700.055198008176</v>
      </c>
      <c r="X82" s="232">
        <f>'Cons Stat | Management Recon'!BP78</f>
        <v>13329.666016072228</v>
      </c>
      <c r="Y82" s="232">
        <f>'Cons Stat | Management Recon'!BS78</f>
        <v>12635.607867635923</v>
      </c>
      <c r="Z82" s="232">
        <f>'Cons Stat | Management Recon'!BV78</f>
        <v>10419.508184687664</v>
      </c>
      <c r="AA82" s="232">
        <f>'Cons Stat | Management Recon'!BY78</f>
        <v>7149.121989466832</v>
      </c>
      <c r="AB82" s="232">
        <f>'Cons Stat | Management Recon'!CB78</f>
        <v>8157.6655665566559</v>
      </c>
      <c r="AC82" s="232">
        <f>'Cons Stat | Management Recon'!CE78</f>
        <v>8798.8197961715341</v>
      </c>
      <c r="AD82" s="232">
        <f>'Cons Stat | Management Recon'!CH78</f>
        <v>12266.726137377342</v>
      </c>
      <c r="AE82" s="232">
        <f>'Cons Stat | Management Recon'!CK78</f>
        <v>12592.413326895217</v>
      </c>
      <c r="AF82" s="232">
        <f>'Cons Stat | Management Recon'!CN78</f>
        <v>18376.948845205086</v>
      </c>
      <c r="AG82" s="232">
        <f>'Cons Stat | Management Recon'!CQ78</f>
        <v>18094.010236945018</v>
      </c>
      <c r="AH82" s="232">
        <f>'Cons Stat | Management Recon'!CT78</f>
        <v>18124.990282420622</v>
      </c>
      <c r="AI82" s="232">
        <f>'Cons Stat | Management Recon'!CW78</f>
        <v>18598.513318304187</v>
      </c>
      <c r="AJ82" s="232">
        <f>'Cons Stat | Management Recon'!CZ78</f>
        <v>22639.33664097053</v>
      </c>
      <c r="AK82" s="232">
        <f>'Cons Stat | Management Recon'!DC78</f>
        <v>24244.494299810085</v>
      </c>
      <c r="AL82" s="232">
        <f>'Cons Stat | Management Recon'!DF78</f>
        <v>26711.301711648874</v>
      </c>
      <c r="AM82" s="232">
        <f>'Cons Stat | Management Recon'!DI78</f>
        <v>16522.433785847705</v>
      </c>
      <c r="AN82" s="232">
        <f>'Cons Stat | Management Recon'!DL78</f>
        <v>17921.128605444163</v>
      </c>
      <c r="AO82" s="232">
        <f>'Cons Stat | Management Recon'!DO78</f>
        <v>20451.689516979543</v>
      </c>
      <c r="AP82" s="232">
        <f>'Cons Stat | Management Recon'!DR78</f>
        <v>24105.13189796299</v>
      </c>
      <c r="AQ82" s="232">
        <f>'Cons Stat | Management Recon'!DU78</f>
        <v>28293.80344270129</v>
      </c>
      <c r="AR82" s="232">
        <f>'Cons Stat | Management Recon'!DX78</f>
        <v>26873.555451503289</v>
      </c>
      <c r="AS82" s="232">
        <f>'Cons Stat | Management Recon'!EA78</f>
        <v>29321.246150990992</v>
      </c>
      <c r="AT82" s="232">
        <f>'Cons Stat | Management Recon'!ED78</f>
        <v>29414.850111475069</v>
      </c>
      <c r="AU82" s="232">
        <f>'Cons Stat | Management Recon'!EG78</f>
        <v>28567.68412687803</v>
      </c>
      <c r="AV82" s="232">
        <f>'Cons Stat | Management Recon'!EJ78</f>
        <v>35833.807844548399</v>
      </c>
      <c r="AW82" s="232">
        <f>'Cons Stat | Management Recon'!EM78</f>
        <v>35694.26111908177</v>
      </c>
      <c r="AX82" s="232">
        <f>'Cons Stat | Management Recon'!EP78</f>
        <v>36571.714130187625</v>
      </c>
      <c r="AY82" s="232">
        <f>'Cons Stat | Management Recon'!ES78</f>
        <v>24132.206612231828</v>
      </c>
      <c r="AZ82" s="232">
        <f>'Cons Stat | Management Recon'!EV78</f>
        <v>27652.752908047365</v>
      </c>
      <c r="BA82" s="232">
        <f>'Cons Stat | Management Recon'!EY78</f>
        <v>28602.535372741135</v>
      </c>
      <c r="BB82" s="232">
        <f>'Cons Stat | Management Recon'!FB78</f>
        <v>34635.784444513389</v>
      </c>
      <c r="BC82" s="232">
        <f>'Cons Stat | Management Recon'!FE78</f>
        <v>37336.492417018926</v>
      </c>
      <c r="BD82" s="232">
        <f>'Cons Stat | Management Recon'!FH78</f>
        <v>39256.001332601219</v>
      </c>
      <c r="BE82" s="232">
        <f>'Cons Stat | Management Recon'!FK78</f>
        <v>44169.915889102733</v>
      </c>
      <c r="BF82" s="232">
        <f>'Cons Stat | Management Recon'!FN78</f>
        <v>44264.503184599533</v>
      </c>
      <c r="BG82" s="232">
        <f>'Cons Stat | Management Recon'!FQ78</f>
        <v>45828.169076280392</v>
      </c>
      <c r="BH82" s="232">
        <f>'Cons Stat | Management Recon'!FT78</f>
        <v>51728.420972296422</v>
      </c>
      <c r="BI82" s="232">
        <f>'Cons Stat | Management Recon'!FW78</f>
        <v>53174.269244206349</v>
      </c>
      <c r="BJ82" s="232">
        <f>'Cons Stat | Management Recon'!FZ78</f>
        <v>55706.459497406795</v>
      </c>
      <c r="BK82" s="232">
        <f>'Cons Stat | Management Recon'!GC78</f>
        <v>28027.645936471556</v>
      </c>
      <c r="BL82" s="232">
        <f>'Cons Stat | Management Recon'!GF78</f>
        <v>40272.334577687056</v>
      </c>
      <c r="BM82" s="232">
        <f>'Cons Stat | Management Recon'!GI78</f>
        <v>40658.052421304557</v>
      </c>
      <c r="BN82" s="232">
        <f>'Cons Stat | Management Recon'!GL78</f>
        <v>50666.323226531073</v>
      </c>
      <c r="BO82" s="232">
        <f>'Cons Stat | Management Recon'!GO78</f>
        <v>60333.695730899766</v>
      </c>
      <c r="BP82" s="232">
        <f>'Cons Stat | Management Recon'!GR78</f>
        <v>51476.541476541468</v>
      </c>
      <c r="BQ82" s="232">
        <f>'Cons Stat | Management Recon'!GU78</f>
        <v>53207.825579423115</v>
      </c>
      <c r="BR82" s="232">
        <f>'Cons Stat | Management Recon'!GX78</f>
        <v>52507.879856314714</v>
      </c>
      <c r="BS82" s="232">
        <f>'Cons Stat | Management Recon'!HA78</f>
        <v>50005.078681231244</v>
      </c>
      <c r="BT82" s="232">
        <f>'Cons Stat | Management Recon'!HD78</f>
        <v>50552.087342230181</v>
      </c>
      <c r="BU82" s="232">
        <f>'Cons Stat | Management Recon'!HG78</f>
        <v>51171.285941444745</v>
      </c>
      <c r="BV82" s="232">
        <f>'Cons Stat | Management Recon'!HJ78</f>
        <v>51390.494159970316</v>
      </c>
      <c r="BW82" s="277"/>
      <c r="BX82" s="232">
        <f t="shared" si="106"/>
        <v>580269.24493004987</v>
      </c>
      <c r="BY82" s="232">
        <f t="shared" si="107"/>
        <v>580269.24493004987</v>
      </c>
      <c r="BZ82" s="232">
        <f t="shared" si="108"/>
        <v>486487.51095104608</v>
      </c>
      <c r="CA82" s="232">
        <f t="shared" si="109"/>
        <v>486487.51095104608</v>
      </c>
      <c r="CB82" s="232">
        <f t="shared" si="110"/>
        <v>329571.30618360086</v>
      </c>
      <c r="CC82" s="232">
        <f t="shared" si="111"/>
        <v>51390.494159970316</v>
      </c>
      <c r="CD82" s="232">
        <f t="shared" si="112"/>
        <v>55706.459497406795</v>
      </c>
    </row>
    <row r="83" spans="2:82" ht="14.25" customHeight="1" collapsed="1" x14ac:dyDescent="0.25">
      <c r="B83" s="229" t="s">
        <v>325</v>
      </c>
      <c r="C83" s="230">
        <f t="shared" ref="C83:BN83" si="113">SUM(C84:C94)</f>
        <v>0</v>
      </c>
      <c r="D83" s="230">
        <f t="shared" si="113"/>
        <v>0</v>
      </c>
      <c r="E83" s="230">
        <f t="shared" si="113"/>
        <v>0</v>
      </c>
      <c r="F83" s="230">
        <f t="shared" si="113"/>
        <v>0</v>
      </c>
      <c r="G83" s="230">
        <f t="shared" si="113"/>
        <v>0</v>
      </c>
      <c r="H83" s="230">
        <f t="shared" si="113"/>
        <v>0</v>
      </c>
      <c r="I83" s="230">
        <f t="shared" si="113"/>
        <v>0</v>
      </c>
      <c r="J83" s="230">
        <f t="shared" si="113"/>
        <v>0</v>
      </c>
      <c r="K83" s="230">
        <f t="shared" si="113"/>
        <v>0</v>
      </c>
      <c r="L83" s="230">
        <f t="shared" si="113"/>
        <v>0</v>
      </c>
      <c r="M83" s="230">
        <f t="shared" si="113"/>
        <v>0</v>
      </c>
      <c r="N83" s="230">
        <f t="shared" si="113"/>
        <v>0</v>
      </c>
      <c r="O83" s="230">
        <f t="shared" si="113"/>
        <v>3583.649577739282</v>
      </c>
      <c r="P83" s="230">
        <f t="shared" si="113"/>
        <v>5000.5436163903869</v>
      </c>
      <c r="Q83" s="230">
        <f t="shared" si="113"/>
        <v>-1161.771849440061</v>
      </c>
      <c r="R83" s="230">
        <f t="shared" si="113"/>
        <v>3120.8933982750382</v>
      </c>
      <c r="S83" s="230">
        <f t="shared" si="113"/>
        <v>7151.6072542340371</v>
      </c>
      <c r="T83" s="230">
        <f t="shared" si="113"/>
        <v>5987.9782692151093</v>
      </c>
      <c r="U83" s="230">
        <f t="shared" si="113"/>
        <v>4351.094550535634</v>
      </c>
      <c r="V83" s="230">
        <f t="shared" si="113"/>
        <v>7973.4350099748544</v>
      </c>
      <c r="W83" s="230">
        <f t="shared" si="113"/>
        <v>8617.8395264715564</v>
      </c>
      <c r="X83" s="230">
        <f t="shared" si="113"/>
        <v>-1819.0108056830695</v>
      </c>
      <c r="Y83" s="230">
        <f t="shared" si="113"/>
        <v>2523.4457822202048</v>
      </c>
      <c r="Z83" s="230">
        <f t="shared" si="113"/>
        <v>-1048.5539161711838</v>
      </c>
      <c r="AA83" s="230">
        <f t="shared" si="113"/>
        <v>1998.3852594828122</v>
      </c>
      <c r="AB83" s="230">
        <f t="shared" si="113"/>
        <v>1538.8382838283806</v>
      </c>
      <c r="AC83" s="230">
        <f t="shared" si="113"/>
        <v>-563.71661400755295</v>
      </c>
      <c r="AD83" s="230">
        <f t="shared" si="113"/>
        <v>8602.3186767539883</v>
      </c>
      <c r="AE83" s="230">
        <f t="shared" si="113"/>
        <v>3306.800579430228</v>
      </c>
      <c r="AF83" s="230">
        <f t="shared" si="113"/>
        <v>13572.875359861526</v>
      </c>
      <c r="AG83" s="230">
        <f t="shared" si="113"/>
        <v>1932.4309868875089</v>
      </c>
      <c r="AH83" s="230">
        <f t="shared" si="113"/>
        <v>-4565.1892318114697</v>
      </c>
      <c r="AI83" s="230">
        <f t="shared" si="113"/>
        <v>5891.1110989516073</v>
      </c>
      <c r="AJ83" s="230">
        <f t="shared" si="113"/>
        <v>19015.57996358367</v>
      </c>
      <c r="AK83" s="230">
        <f t="shared" si="113"/>
        <v>1972.0001291218109</v>
      </c>
      <c r="AL83" s="230">
        <f t="shared" si="113"/>
        <v>7742.8502441380042</v>
      </c>
      <c r="AM83" s="230">
        <f t="shared" si="113"/>
        <v>6222.7209469275667</v>
      </c>
      <c r="AN83" s="230">
        <f t="shared" si="113"/>
        <v>-5331.2951306418363</v>
      </c>
      <c r="AO83" s="230">
        <f t="shared" si="113"/>
        <v>6388.1918983336818</v>
      </c>
      <c r="AP83" s="230">
        <f t="shared" si="113"/>
        <v>36137.894245187235</v>
      </c>
      <c r="AQ83" s="230">
        <f t="shared" si="113"/>
        <v>34289.377873577825</v>
      </c>
      <c r="AR83" s="230">
        <f t="shared" si="113"/>
        <v>2715.4244412751455</v>
      </c>
      <c r="AS83" s="230">
        <f t="shared" si="113"/>
        <v>-4286.7051962852529</v>
      </c>
      <c r="AT83" s="230">
        <f t="shared" si="113"/>
        <v>1698.3407901931641</v>
      </c>
      <c r="AU83" s="230">
        <f t="shared" si="113"/>
        <v>-4715.3798281457739</v>
      </c>
      <c r="AV83" s="230">
        <f t="shared" si="113"/>
        <v>-17262.974023029867</v>
      </c>
      <c r="AW83" s="230">
        <f t="shared" si="113"/>
        <v>-4628.2461983413232</v>
      </c>
      <c r="AX83" s="230">
        <f t="shared" si="113"/>
        <v>-10841.905287571746</v>
      </c>
      <c r="AY83" s="230">
        <f t="shared" si="113"/>
        <v>-401.79825941935951</v>
      </c>
      <c r="AZ83" s="230">
        <f t="shared" si="113"/>
        <v>-9895.5813694955723</v>
      </c>
      <c r="BA83" s="230">
        <f t="shared" si="113"/>
        <v>-883.11205119611532</v>
      </c>
      <c r="BB83" s="230">
        <f t="shared" si="113"/>
        <v>338.34058387367418</v>
      </c>
      <c r="BC83" s="230">
        <f t="shared" si="113"/>
        <v>23653.877101602317</v>
      </c>
      <c r="BD83" s="230">
        <f t="shared" si="113"/>
        <v>-15856.185585264888</v>
      </c>
      <c r="BE83" s="230">
        <f t="shared" si="113"/>
        <v>-4356.4899176553718</v>
      </c>
      <c r="BF83" s="230">
        <f t="shared" si="113"/>
        <v>-3038.9835548948649</v>
      </c>
      <c r="BG83" s="230">
        <f t="shared" si="113"/>
        <v>-7472.6584278484843</v>
      </c>
      <c r="BH83" s="230">
        <f t="shared" si="113"/>
        <v>-4983.7570789425799</v>
      </c>
      <c r="BI83" s="230">
        <f t="shared" si="113"/>
        <v>-9898.5751717712847</v>
      </c>
      <c r="BJ83" s="230">
        <f t="shared" si="113"/>
        <v>-38386.350690850712</v>
      </c>
      <c r="BK83" s="230">
        <f t="shared" si="113"/>
        <v>-5227.8363080796435</v>
      </c>
      <c r="BL83" s="230">
        <f t="shared" si="113"/>
        <v>-16416.90450546646</v>
      </c>
      <c r="BM83" s="230">
        <f t="shared" si="113"/>
        <v>-9912.7944562160774</v>
      </c>
      <c r="BN83" s="230">
        <f t="shared" si="113"/>
        <v>-11539.271712010059</v>
      </c>
      <c r="BO83" s="230">
        <f t="shared" ref="BO83:BV83" si="114">SUM(BO84:BO94)</f>
        <v>-38166.799041883947</v>
      </c>
      <c r="BP83" s="230">
        <f t="shared" si="114"/>
        <v>-7267.3388804102688</v>
      </c>
      <c r="BQ83" s="230">
        <f t="shared" si="114"/>
        <v>-19886.139144658729</v>
      </c>
      <c r="BR83" s="230">
        <f t="shared" si="114"/>
        <v>-30055.622998485062</v>
      </c>
      <c r="BS83" s="230">
        <f t="shared" si="114"/>
        <v>-8372.8409910170521</v>
      </c>
      <c r="BT83" s="230">
        <f t="shared" si="114"/>
        <v>-21014.149708004534</v>
      </c>
      <c r="BU83" s="230">
        <f t="shared" si="114"/>
        <v>22862.662848891719</v>
      </c>
      <c r="BV83" s="230">
        <f t="shared" si="114"/>
        <v>-67029.70859747674</v>
      </c>
      <c r="BW83" s="277"/>
      <c r="BX83" s="230">
        <f t="shared" ref="BX83:BZ83" si="115">SUM(BX84:BX94)</f>
        <v>-212026.74349481691</v>
      </c>
      <c r="BY83" s="230">
        <f t="shared" si="115"/>
        <v>-212026.74349481691</v>
      </c>
      <c r="BZ83" s="230">
        <f t="shared" si="115"/>
        <v>-71181.274421863258</v>
      </c>
      <c r="CA83" s="230">
        <f>SUM(CA84:CA94)</f>
        <v>-71181.274421863258</v>
      </c>
      <c r="CB83" s="230">
        <f>SUM(CB84:CB94)</f>
        <v>40385.444531478875</v>
      </c>
      <c r="CC83" s="230">
        <f>SUM(CC84:CC94)</f>
        <v>-67029.70859747674</v>
      </c>
      <c r="CD83" s="230">
        <f>SUM(CD84:CD94)</f>
        <v>-38386.350690850712</v>
      </c>
    </row>
    <row r="84" spans="2:82" ht="14.25" hidden="1" customHeight="1" outlineLevel="1" x14ac:dyDescent="0.25">
      <c r="B84" s="231" t="s">
        <v>326</v>
      </c>
      <c r="C84" s="232">
        <f>'Cons Stat | Management Recon'!E80</f>
        <v>0</v>
      </c>
      <c r="D84" s="232">
        <f>'Cons Stat | Management Recon'!H80</f>
        <v>0</v>
      </c>
      <c r="E84" s="232">
        <f>'Cons Stat | Management Recon'!K80</f>
        <v>0</v>
      </c>
      <c r="F84" s="232">
        <f>'Cons Stat | Management Recon'!N80</f>
        <v>0</v>
      </c>
      <c r="G84" s="232">
        <f>'Cons Stat | Management Recon'!Q80</f>
        <v>0</v>
      </c>
      <c r="H84" s="232">
        <f>'Cons Stat | Management Recon'!T80</f>
        <v>0</v>
      </c>
      <c r="I84" s="232">
        <f>'Cons Stat | Management Recon'!W80</f>
        <v>0</v>
      </c>
      <c r="J84" s="232">
        <f>'Cons Stat | Management Recon'!Z80</f>
        <v>0</v>
      </c>
      <c r="K84" s="232">
        <f>'Cons Stat | Management Recon'!AC80</f>
        <v>0</v>
      </c>
      <c r="L84" s="232">
        <f>'Cons Stat | Management Recon'!AF80</f>
        <v>0</v>
      </c>
      <c r="M84" s="232">
        <f>'Cons Stat | Management Recon'!AI80</f>
        <v>0</v>
      </c>
      <c r="N84" s="232">
        <f>'Cons Stat | Management Recon'!AL80</f>
        <v>0</v>
      </c>
      <c r="O84" s="232">
        <f>'Cons Stat | Management Recon'!AO80</f>
        <v>-1244.2209831095711</v>
      </c>
      <c r="P84" s="232">
        <f>'Cons Stat | Management Recon'!AR80</f>
        <v>-1486.3008669622436</v>
      </c>
      <c r="Q84" s="232">
        <f>'Cons Stat | Management Recon'!AU80</f>
        <v>-1398.8341713820585</v>
      </c>
      <c r="R84" s="232">
        <f>'Cons Stat | Management Recon'!AX80</f>
        <v>-1275.5597541375801</v>
      </c>
      <c r="S84" s="232">
        <f>'Cons Stat | Management Recon'!BA80</f>
        <v>-968.4774264741161</v>
      </c>
      <c r="T84" s="232">
        <f>'Cons Stat | Management Recon'!BD80</f>
        <v>-1571.1252777422319</v>
      </c>
      <c r="U84" s="232">
        <f>'Cons Stat | Management Recon'!BG80</f>
        <v>-1214.4748486259896</v>
      </c>
      <c r="V84" s="232">
        <f>'Cons Stat | Management Recon'!BJ80</f>
        <v>-1651.4844238782714</v>
      </c>
      <c r="W84" s="232">
        <f>'Cons Stat | Management Recon'!BM80</f>
        <v>-1631.3877014140087</v>
      </c>
      <c r="X84" s="232">
        <f>'Cons Stat | Management Recon'!BP80</f>
        <v>-1617.5017173512449</v>
      </c>
      <c r="Y84" s="232">
        <f>'Cons Stat | Management Recon'!BS80</f>
        <v>-1801.3923595335455</v>
      </c>
      <c r="Z84" s="232">
        <f>'Cons Stat | Management Recon'!BV80</f>
        <v>-1800.7509359171988</v>
      </c>
      <c r="AA84" s="232">
        <f>'Cons Stat | Management Recon'!BY80</f>
        <v>-957.73714420971669</v>
      </c>
      <c r="AB84" s="232">
        <f>'Cons Stat | Management Recon'!CB80</f>
        <v>-998.2090209020904</v>
      </c>
      <c r="AC84" s="232">
        <f>'Cons Stat | Management Recon'!CE80</f>
        <v>-1260.2178099748467</v>
      </c>
      <c r="AD84" s="232">
        <f>'Cons Stat | Management Recon'!CH80</f>
        <v>-1538.15908642093</v>
      </c>
      <c r="AE84" s="232">
        <f>'Cons Stat | Management Recon'!CK80</f>
        <v>-1392.0051504909059</v>
      </c>
      <c r="AF84" s="232">
        <f>'Cons Stat | Management Recon'!CN80</f>
        <v>-1502.0646779349686</v>
      </c>
      <c r="AG84" s="232">
        <f>'Cons Stat | Management Recon'!CQ80</f>
        <v>-1202.5471589602023</v>
      </c>
      <c r="AH84" s="232">
        <f>'Cons Stat | Management Recon'!CT80</f>
        <v>-1794.8841109247801</v>
      </c>
      <c r="AI84" s="232">
        <f>'Cons Stat | Management Recon'!CW80</f>
        <v>-1563.0983387686308</v>
      </c>
      <c r="AJ84" s="232">
        <f>'Cons Stat | Management Recon'!CZ80</f>
        <v>-1097.7088956047214</v>
      </c>
      <c r="AK84" s="232">
        <f>'Cons Stat | Management Recon'!DC80</f>
        <v>-1384.1266254552888</v>
      </c>
      <c r="AL84" s="232">
        <f>'Cons Stat | Management Recon'!DF80</f>
        <v>-2063.7607984117612</v>
      </c>
      <c r="AM84" s="232">
        <f>'Cons Stat | Management Recon'!DI80</f>
        <v>-1734.405815457153</v>
      </c>
      <c r="AN84" s="232">
        <f>'Cons Stat | Management Recon'!DL80</f>
        <v>-1414.9907991239281</v>
      </c>
      <c r="AO84" s="232">
        <f>'Cons Stat | Management Recon'!DO80</f>
        <v>-2191.7754693102725</v>
      </c>
      <c r="AP84" s="232">
        <f>'Cons Stat | Management Recon'!DR80</f>
        <v>-2169.994413452971</v>
      </c>
      <c r="AQ84" s="232">
        <f>'Cons Stat | Management Recon'!DU80</f>
        <v>-2131.8709139528028</v>
      </c>
      <c r="AR84" s="232">
        <f>'Cons Stat | Management Recon'!DX80</f>
        <v>-1784.8330462350029</v>
      </c>
      <c r="AS84" s="232">
        <f>'Cons Stat | Management Recon'!EA80</f>
        <v>-2021.3126348620794</v>
      </c>
      <c r="AT84" s="232">
        <f>'Cons Stat | Management Recon'!ED80</f>
        <v>-1834.0208556685348</v>
      </c>
      <c r="AU84" s="232">
        <f>'Cons Stat | Management Recon'!EG80</f>
        <v>-1916.6945168549339</v>
      </c>
      <c r="AV84" s="232">
        <f>'Cons Stat | Management Recon'!EJ80</f>
        <v>-2437.6550017992085</v>
      </c>
      <c r="AW84" s="232">
        <f>'Cons Stat | Management Recon'!EM80</f>
        <v>-2905.8028396962591</v>
      </c>
      <c r="AX84" s="232">
        <f>'Cons Stat | Management Recon'!EP80</f>
        <v>-4664.2855052401665</v>
      </c>
      <c r="AY84" s="232">
        <f>'Cons Stat | Management Recon'!ES80</f>
        <v>-3951.4047630483506</v>
      </c>
      <c r="AZ84" s="232">
        <f>'Cons Stat | Management Recon'!EV80</f>
        <v>-3668.2566416575141</v>
      </c>
      <c r="BA84" s="232">
        <f>'Cons Stat | Management Recon'!EY80</f>
        <v>-3910.8720974304842</v>
      </c>
      <c r="BB84" s="232">
        <f>'Cons Stat | Management Recon'!FB80</f>
        <v>-3090.0541867030684</v>
      </c>
      <c r="BC84" s="232">
        <f>'Cons Stat | Management Recon'!FE80</f>
        <v>-4473.5214197862533</v>
      </c>
      <c r="BD84" s="232">
        <f>'Cons Stat | Management Recon'!FH80</f>
        <v>-3003.2552933882002</v>
      </c>
      <c r="BE84" s="232">
        <f>'Cons Stat | Management Recon'!FK80</f>
        <v>-4810.2027478256623</v>
      </c>
      <c r="BF84" s="232">
        <f>'Cons Stat | Management Recon'!FN80</f>
        <v>-3742.5627359552905</v>
      </c>
      <c r="BG84" s="232">
        <f>'Cons Stat | Management Recon'!FQ80</f>
        <v>-4801.9155480877644</v>
      </c>
      <c r="BH84" s="232">
        <f>'Cons Stat | Management Recon'!FT80</f>
        <v>-3863.9715598893977</v>
      </c>
      <c r="BI84" s="232">
        <f>'Cons Stat | Management Recon'!FW80</f>
        <v>-6900.3455234657049</v>
      </c>
      <c r="BJ84" s="232">
        <f>'Cons Stat | Management Recon'!FZ80</f>
        <v>-6454.2652442763392</v>
      </c>
      <c r="BK84" s="232">
        <f>'Cons Stat | Management Recon'!GC80</f>
        <v>-5731.6863483846928</v>
      </c>
      <c r="BL84" s="232">
        <f>'Cons Stat | Management Recon'!GF80</f>
        <v>-4119.4332736117503</v>
      </c>
      <c r="BM84" s="232">
        <f>'Cons Stat | Management Recon'!GI80</f>
        <v>-5880.0315500833349</v>
      </c>
      <c r="BN84" s="232">
        <f>'Cons Stat | Management Recon'!GL80</f>
        <v>-7957.0733287477015</v>
      </c>
      <c r="BO84" s="232">
        <f>'Cons Stat | Management Recon'!GO80</f>
        <v>-5994.4303728995947</v>
      </c>
      <c r="BP84" s="232">
        <f>'Cons Stat | Management Recon'!GR80</f>
        <v>-11520.109880049446</v>
      </c>
      <c r="BQ84" s="232">
        <f>'Cons Stat | Management Recon'!GU80</f>
        <v>-6636.8320922088415</v>
      </c>
      <c r="BR84" s="232">
        <f>'Cons Stat | Management Recon'!GX80</f>
        <v>-4710.3673039611667</v>
      </c>
      <c r="BS84" s="232">
        <f>'Cons Stat | Management Recon'!HA80</f>
        <v>-5516.6621171279348</v>
      </c>
      <c r="BT84" s="232">
        <f>'Cons Stat | Management Recon'!HD80</f>
        <v>-4832.9645861380632</v>
      </c>
      <c r="BU84" s="232">
        <f>'Cons Stat | Management Recon'!HG80</f>
        <v>-5556.2811635957059</v>
      </c>
      <c r="BV84" s="232">
        <f>'Cons Stat | Management Recon'!HJ80</f>
        <v>-6092.9372023275591</v>
      </c>
      <c r="BW84" s="277"/>
      <c r="BX84" s="232">
        <f t="shared" ref="BX84:BX94" si="116">SUM(BK84:BV84)</f>
        <v>-74548.809219135801</v>
      </c>
      <c r="BY84" s="232">
        <f t="shared" ref="BY84:BY94" si="117">SUM(BK84:BW84)</f>
        <v>-74548.809219135801</v>
      </c>
      <c r="BZ84" s="232">
        <f t="shared" ref="BZ84:BZ94" si="118">SUM(AY84:BJ84)</f>
        <v>-52670.627761514028</v>
      </c>
      <c r="CA84" s="232">
        <f t="shared" ref="CA84:CA94" si="119">SUM(AY84:BJ84)</f>
        <v>-52670.627761514028</v>
      </c>
      <c r="CB84" s="232">
        <f t="shared" ref="CB84:CB94" si="120">SUM(AM84:AX84)</f>
        <v>-27207.64181165331</v>
      </c>
      <c r="CC84" s="232">
        <f t="shared" ref="CC84:CC94" si="121">BV84</f>
        <v>-6092.9372023275591</v>
      </c>
      <c r="CD84" s="232">
        <f t="shared" ref="CD84:CD94" si="122">BJ84</f>
        <v>-6454.2652442763392</v>
      </c>
    </row>
    <row r="85" spans="2:82" ht="14.25" hidden="1" customHeight="1" outlineLevel="1" x14ac:dyDescent="0.25">
      <c r="B85" s="231" t="s">
        <v>327</v>
      </c>
      <c r="C85" s="232">
        <f>'Cons Stat | Management Recon'!E81</f>
        <v>0</v>
      </c>
      <c r="D85" s="232">
        <f>'Cons Stat | Management Recon'!H81</f>
        <v>0</v>
      </c>
      <c r="E85" s="232">
        <f>'Cons Stat | Management Recon'!K81</f>
        <v>0</v>
      </c>
      <c r="F85" s="232">
        <f>'Cons Stat | Management Recon'!N81</f>
        <v>0</v>
      </c>
      <c r="G85" s="232">
        <f>'Cons Stat | Management Recon'!Q81</f>
        <v>0</v>
      </c>
      <c r="H85" s="232">
        <f>'Cons Stat | Management Recon'!T81</f>
        <v>0</v>
      </c>
      <c r="I85" s="232">
        <f>'Cons Stat | Management Recon'!W81</f>
        <v>0</v>
      </c>
      <c r="J85" s="232">
        <f>'Cons Stat | Management Recon'!Z81</f>
        <v>0</v>
      </c>
      <c r="K85" s="232">
        <f>'Cons Stat | Management Recon'!AC81</f>
        <v>0</v>
      </c>
      <c r="L85" s="232">
        <f>'Cons Stat | Management Recon'!AF81</f>
        <v>0</v>
      </c>
      <c r="M85" s="232">
        <f>'Cons Stat | Management Recon'!AI81</f>
        <v>0</v>
      </c>
      <c r="N85" s="232">
        <f>'Cons Stat | Management Recon'!AL81</f>
        <v>0</v>
      </c>
      <c r="O85" s="232">
        <f>'Cons Stat | Management Recon'!AO81</f>
        <v>0</v>
      </c>
      <c r="P85" s="232">
        <f>'Cons Stat | Management Recon'!AR81</f>
        <v>0</v>
      </c>
      <c r="Q85" s="232">
        <f>'Cons Stat | Management Recon'!AU81</f>
        <v>0</v>
      </c>
      <c r="R85" s="232">
        <f>'Cons Stat | Management Recon'!AX81</f>
        <v>0</v>
      </c>
      <c r="S85" s="232">
        <f>'Cons Stat | Management Recon'!BA81</f>
        <v>0</v>
      </c>
      <c r="T85" s="232">
        <f>'Cons Stat | Management Recon'!BD81</f>
        <v>0</v>
      </c>
      <c r="U85" s="232">
        <f>'Cons Stat | Management Recon'!BG81</f>
        <v>0</v>
      </c>
      <c r="V85" s="232">
        <f>'Cons Stat | Management Recon'!BJ81</f>
        <v>0</v>
      </c>
      <c r="W85" s="232">
        <f>'Cons Stat | Management Recon'!BM81</f>
        <v>0</v>
      </c>
      <c r="X85" s="232">
        <f>'Cons Stat | Management Recon'!BP81</f>
        <v>0</v>
      </c>
      <c r="Y85" s="232">
        <f>'Cons Stat | Management Recon'!BS81</f>
        <v>0</v>
      </c>
      <c r="Z85" s="232">
        <f>'Cons Stat | Management Recon'!BV81</f>
        <v>0</v>
      </c>
      <c r="AA85" s="232">
        <f>'Cons Stat | Management Recon'!BY81</f>
        <v>-555.12456358364398</v>
      </c>
      <c r="AB85" s="232">
        <f>'Cons Stat | Management Recon'!CB81</f>
        <v>-827.55628896222959</v>
      </c>
      <c r="AC85" s="232">
        <f>'Cons Stat | Management Recon'!CE81</f>
        <v>-4987.617454954182</v>
      </c>
      <c r="AD85" s="232">
        <f>'Cons Stat | Management Recon'!CH81</f>
        <v>-1172.4223873177573</v>
      </c>
      <c r="AE85" s="232">
        <f>'Cons Stat | Management Recon'!CK81</f>
        <v>-1802.8372766779332</v>
      </c>
      <c r="AF85" s="232">
        <f>'Cons Stat | Management Recon'!CN81</f>
        <v>-3763.7883631525337</v>
      </c>
      <c r="AG85" s="232">
        <f>'Cons Stat | Management Recon'!CQ81</f>
        <v>-4231.2405106970318</v>
      </c>
      <c r="AH85" s="232">
        <f>'Cons Stat | Management Recon'!CT81</f>
        <v>-12129.322656952789</v>
      </c>
      <c r="AI85" s="232">
        <f>'Cons Stat | Management Recon'!CW81</f>
        <v>-3544.8685679266346</v>
      </c>
      <c r="AJ85" s="232">
        <f>'Cons Stat | Management Recon'!CZ81</f>
        <v>-5907.9938156881144</v>
      </c>
      <c r="AK85" s="232">
        <f>'Cons Stat | Management Recon'!DC81</f>
        <v>-2969.6068778884273</v>
      </c>
      <c r="AL85" s="232">
        <f>'Cons Stat | Management Recon'!DF81</f>
        <v>-4751.9933465686545</v>
      </c>
      <c r="AM85" s="232">
        <f>'Cons Stat | Management Recon'!DI81</f>
        <v>-2264.6123472032268</v>
      </c>
      <c r="AN85" s="232">
        <f>'Cons Stat | Management Recon'!DL81</f>
        <v>-8297.9418674331391</v>
      </c>
      <c r="AO85" s="232">
        <f>'Cons Stat | Management Recon'!DO81</f>
        <v>-5073.934296561908</v>
      </c>
      <c r="AP85" s="232">
        <f>'Cons Stat | Management Recon'!DR81</f>
        <v>-1580.1609092981328</v>
      </c>
      <c r="AQ85" s="232">
        <f>'Cons Stat | Management Recon'!DU81</f>
        <v>-801.48190700842872</v>
      </c>
      <c r="AR85" s="232">
        <f>'Cons Stat | Management Recon'!DX81</f>
        <v>-1476.4765517271005</v>
      </c>
      <c r="AS85" s="232">
        <f>'Cons Stat | Management Recon'!EA81</f>
        <v>-1821.1340420938611</v>
      </c>
      <c r="AT85" s="232">
        <f>'Cons Stat | Management Recon'!ED81</f>
        <v>-2527.4254637993517</v>
      </c>
      <c r="AU85" s="232">
        <f>'Cons Stat | Management Recon'!EG81</f>
        <v>-2502.967344725917</v>
      </c>
      <c r="AV85" s="232">
        <f>'Cons Stat | Management Recon'!EJ81</f>
        <v>-2593.4026628283559</v>
      </c>
      <c r="AW85" s="232">
        <f>'Cons Stat | Management Recon'!EM81</f>
        <v>-3675.7616264828357</v>
      </c>
      <c r="AX85" s="232">
        <f>'Cons Stat | Management Recon'!EP81</f>
        <v>-3883.4716011272731</v>
      </c>
      <c r="AY85" s="232">
        <f>'Cons Stat | Management Recon'!ES81</f>
        <v>-3967.5072046109508</v>
      </c>
      <c r="AZ85" s="232">
        <f>'Cons Stat | Management Recon'!EV81</f>
        <v>-3446.0587769416043</v>
      </c>
      <c r="BA85" s="232">
        <f>'Cons Stat | Management Recon'!EY81</f>
        <v>-1509.0551711392263</v>
      </c>
      <c r="BB85" s="232">
        <f>'Cons Stat | Management Recon'!FB81</f>
        <v>-1107.638445071821</v>
      </c>
      <c r="BC85" s="232">
        <f>'Cons Stat | Management Recon'!FE81</f>
        <v>-3423.5710669594469</v>
      </c>
      <c r="BD85" s="232">
        <f>'Cons Stat | Management Recon'!FH81</f>
        <v>-6075.0087914664164</v>
      </c>
      <c r="BE85" s="232">
        <f>'Cons Stat | Management Recon'!FK81</f>
        <v>-4192.0986917436112</v>
      </c>
      <c r="BF85" s="232">
        <f>'Cons Stat | Management Recon'!FN81</f>
        <v>-5752.6984193185135</v>
      </c>
      <c r="BG85" s="232">
        <f>'Cons Stat | Management Recon'!FQ81</f>
        <v>-3186.0931285529655</v>
      </c>
      <c r="BH85" s="232">
        <f>'Cons Stat | Management Recon'!FT81</f>
        <v>-1915.8692372269416</v>
      </c>
      <c r="BI85" s="232">
        <f>'Cons Stat | Management Recon'!FW81</f>
        <v>-6877.5168859904525</v>
      </c>
      <c r="BJ85" s="232">
        <f>'Cons Stat | Management Recon'!FZ81</f>
        <v>-2474.0004011576261</v>
      </c>
      <c r="BK85" s="232">
        <f>'Cons Stat | Management Recon'!GC81</f>
        <v>-2914.5880021902467</v>
      </c>
      <c r="BL85" s="232">
        <f>'Cons Stat | Management Recon'!GF81</f>
        <v>-6624.7563525829119</v>
      </c>
      <c r="BM85" s="232">
        <f>'Cons Stat | Management Recon'!GI81</f>
        <v>-4725.3918901762054</v>
      </c>
      <c r="BN85" s="232">
        <f>'Cons Stat | Management Recon'!GL81</f>
        <v>-2199.9679093465347</v>
      </c>
      <c r="BO85" s="232">
        <f>'Cons Stat | Management Recon'!GO81</f>
        <v>-10184.593059349392</v>
      </c>
      <c r="BP85" s="232">
        <f>'Cons Stat | Management Recon'!GR81</f>
        <v>-7201.3274426317894</v>
      </c>
      <c r="BQ85" s="232">
        <f>'Cons Stat | Management Recon'!GU81</f>
        <v>-7252.0480599427301</v>
      </c>
      <c r="BR85" s="232">
        <f>'Cons Stat | Management Recon'!GX81</f>
        <v>-9435.4963059720722</v>
      </c>
      <c r="BS85" s="232">
        <f>'Cons Stat | Management Recon'!HA81</f>
        <v>-4791.8073031513723</v>
      </c>
      <c r="BT85" s="232">
        <f>'Cons Stat | Management Recon'!HD81</f>
        <v>-11568.757323850172</v>
      </c>
      <c r="BU85" s="232">
        <f>'Cons Stat | Management Recon'!HG81</f>
        <v>-6829.519366243353</v>
      </c>
      <c r="BV85" s="232">
        <f>'Cons Stat | Management Recon'!HJ81</f>
        <v>-8137.1448900327332</v>
      </c>
      <c r="BW85" s="277"/>
      <c r="BX85" s="232">
        <f t="shared" si="116"/>
        <v>-81865.397905469523</v>
      </c>
      <c r="BY85" s="232">
        <f t="shared" si="117"/>
        <v>-81865.397905469523</v>
      </c>
      <c r="BZ85" s="232">
        <f t="shared" si="118"/>
        <v>-43927.116220179574</v>
      </c>
      <c r="CA85" s="232">
        <f t="shared" si="119"/>
        <v>-43927.116220179574</v>
      </c>
      <c r="CB85" s="232">
        <f t="shared" si="120"/>
        <v>-36498.770620289535</v>
      </c>
      <c r="CC85" s="232">
        <f t="shared" si="121"/>
        <v>-8137.1448900327332</v>
      </c>
      <c r="CD85" s="232">
        <f t="shared" si="122"/>
        <v>-2474.0004011576261</v>
      </c>
    </row>
    <row r="86" spans="2:82" ht="14.25" hidden="1" customHeight="1" outlineLevel="1" x14ac:dyDescent="0.25">
      <c r="B86" s="231" t="s">
        <v>328</v>
      </c>
      <c r="C86" s="232">
        <f>'Cons Stat | Management Recon'!E82</f>
        <v>0</v>
      </c>
      <c r="D86" s="232">
        <f>'Cons Stat | Management Recon'!H82</f>
        <v>0</v>
      </c>
      <c r="E86" s="232">
        <f>'Cons Stat | Management Recon'!K82</f>
        <v>0</v>
      </c>
      <c r="F86" s="232">
        <f>'Cons Stat | Management Recon'!N82</f>
        <v>0</v>
      </c>
      <c r="G86" s="232">
        <f>'Cons Stat | Management Recon'!Q82</f>
        <v>0</v>
      </c>
      <c r="H86" s="232">
        <f>'Cons Stat | Management Recon'!T82</f>
        <v>0</v>
      </c>
      <c r="I86" s="232">
        <f>'Cons Stat | Management Recon'!W82</f>
        <v>0</v>
      </c>
      <c r="J86" s="232">
        <f>'Cons Stat | Management Recon'!Z82</f>
        <v>0</v>
      </c>
      <c r="K86" s="232">
        <f>'Cons Stat | Management Recon'!AC82</f>
        <v>0</v>
      </c>
      <c r="L86" s="232">
        <f>'Cons Stat | Management Recon'!AF82</f>
        <v>0</v>
      </c>
      <c r="M86" s="232">
        <f>'Cons Stat | Management Recon'!AI82</f>
        <v>0</v>
      </c>
      <c r="N86" s="232">
        <f>'Cons Stat | Management Recon'!AL82</f>
        <v>0</v>
      </c>
      <c r="O86" s="232">
        <f>'Cons Stat | Management Recon'!AO82</f>
        <v>-279.98592464270251</v>
      </c>
      <c r="P86" s="232">
        <f>'Cons Stat | Management Recon'!AR82</f>
        <v>0</v>
      </c>
      <c r="Q86" s="232">
        <f>'Cons Stat | Management Recon'!AU82</f>
        <v>-1253.2342554057425</v>
      </c>
      <c r="R86" s="232">
        <f>'Cons Stat | Management Recon'!AX82</f>
        <v>-1245.6133678489491</v>
      </c>
      <c r="S86" s="232">
        <f>'Cons Stat | Management Recon'!BA82</f>
        <v>0</v>
      </c>
      <c r="T86" s="232">
        <f>'Cons Stat | Management Recon'!BD82</f>
        <v>-934.42607694186904</v>
      </c>
      <c r="U86" s="232">
        <f>'Cons Stat | Management Recon'!BG82</f>
        <v>-135.07219375873314</v>
      </c>
      <c r="V86" s="232">
        <f>'Cons Stat | Management Recon'!BJ82</f>
        <v>-675.10299481779657</v>
      </c>
      <c r="W86" s="232">
        <f>'Cons Stat | Management Recon'!BM82</f>
        <v>-748.77037628599624</v>
      </c>
      <c r="X86" s="232">
        <f>'Cons Stat | Management Recon'!BP82</f>
        <v>-574.47634416809331</v>
      </c>
      <c r="Y86" s="232">
        <f>'Cons Stat | Management Recon'!BS82</f>
        <v>-1208.9854990155991</v>
      </c>
      <c r="Z86" s="232">
        <f>'Cons Stat | Management Recon'!BV82</f>
        <v>-4427.7794905674227</v>
      </c>
      <c r="AA86" s="232">
        <f>'Cons Stat | Management Recon'!BY82</f>
        <v>0</v>
      </c>
      <c r="AB86" s="232">
        <f>'Cons Stat | Management Recon'!CB82</f>
        <v>0</v>
      </c>
      <c r="AC86" s="232">
        <f>'Cons Stat | Management Recon'!CE82</f>
        <v>0</v>
      </c>
      <c r="AD86" s="232">
        <f>'Cons Stat | Management Recon'!CH82</f>
        <v>0</v>
      </c>
      <c r="AE86" s="232">
        <f>'Cons Stat | Management Recon'!CK82</f>
        <v>0</v>
      </c>
      <c r="AF86" s="232">
        <f>'Cons Stat | Management Recon'!CN82</f>
        <v>-655.63562290632706</v>
      </c>
      <c r="AG86" s="232">
        <f>'Cons Stat | Management Recon'!CQ82</f>
        <v>0</v>
      </c>
      <c r="AH86" s="232">
        <f>'Cons Stat | Management Recon'!CT82</f>
        <v>-890</v>
      </c>
      <c r="AI86" s="232">
        <f>'Cons Stat | Management Recon'!CW82</f>
        <v>0</v>
      </c>
      <c r="AJ86" s="232">
        <f>'Cons Stat | Management Recon'!CZ82</f>
        <v>0</v>
      </c>
      <c r="AK86" s="232">
        <f>'Cons Stat | Management Recon'!DC82</f>
        <v>0</v>
      </c>
      <c r="AL86" s="232">
        <f>'Cons Stat | Management Recon'!DF82</f>
        <v>0</v>
      </c>
      <c r="AM86" s="232">
        <f>'Cons Stat | Management Recon'!DI82</f>
        <v>0</v>
      </c>
      <c r="AN86" s="232">
        <f>'Cons Stat | Management Recon'!DL82</f>
        <v>-683.31</v>
      </c>
      <c r="AO86" s="232">
        <f>'Cons Stat | Management Recon'!DO82</f>
        <v>0</v>
      </c>
      <c r="AP86" s="232">
        <f>'Cons Stat | Management Recon'!DR82</f>
        <v>0</v>
      </c>
      <c r="AQ86" s="232">
        <f>'Cons Stat | Management Recon'!DU82</f>
        <v>0</v>
      </c>
      <c r="AR86" s="232">
        <f>'Cons Stat | Management Recon'!DX82</f>
        <v>-523.97231999793803</v>
      </c>
      <c r="AS86" s="232">
        <f>'Cons Stat | Management Recon'!EA82</f>
        <v>-3358.9</v>
      </c>
      <c r="AT86" s="232">
        <f>'Cons Stat | Management Recon'!ED82</f>
        <v>-2446.2399999999998</v>
      </c>
      <c r="AU86" s="232">
        <f>'Cons Stat | Management Recon'!EG82</f>
        <v>0</v>
      </c>
      <c r="AV86" s="232">
        <f>'Cons Stat | Management Recon'!EJ82</f>
        <v>-77.18603814321699</v>
      </c>
      <c r="AW86" s="232">
        <f>'Cons Stat | Management Recon'!EM82</f>
        <v>-905.56</v>
      </c>
      <c r="AX86" s="232">
        <f>'Cons Stat | Management Recon'!EP82</f>
        <v>0</v>
      </c>
      <c r="AY86" s="232">
        <f>'Cons Stat | Management Recon'!ES82</f>
        <v>-331.03419521827306</v>
      </c>
      <c r="AZ86" s="232">
        <f>'Cons Stat | Management Recon'!EV82</f>
        <v>0</v>
      </c>
      <c r="BA86" s="232">
        <f>'Cons Stat | Management Recon'!EY82</f>
        <v>0</v>
      </c>
      <c r="BB86" s="232">
        <f>'Cons Stat | Management Recon'!FB82</f>
        <v>0</v>
      </c>
      <c r="BC86" s="232">
        <f>'Cons Stat | Management Recon'!FE82</f>
        <v>0</v>
      </c>
      <c r="BD86" s="232">
        <f>'Cons Stat | Management Recon'!FH82</f>
        <v>-2678.8</v>
      </c>
      <c r="BE86" s="232">
        <f>'Cons Stat | Management Recon'!FK82</f>
        <v>-875.98</v>
      </c>
      <c r="BF86" s="232">
        <f>'Cons Stat | Management Recon'!FN82</f>
        <v>0</v>
      </c>
      <c r="BG86" s="232">
        <f>'Cons Stat | Management Recon'!FQ82</f>
        <v>0</v>
      </c>
      <c r="BH86" s="232">
        <f>'Cons Stat | Management Recon'!FT82</f>
        <v>0</v>
      </c>
      <c r="BI86" s="232">
        <f>'Cons Stat | Management Recon'!FW82</f>
        <v>0</v>
      </c>
      <c r="BJ86" s="232">
        <f>'Cons Stat | Management Recon'!FZ82</f>
        <v>0</v>
      </c>
      <c r="BK86" s="232">
        <f>'Cons Stat | Management Recon'!GC82</f>
        <v>0</v>
      </c>
      <c r="BL86" s="232">
        <f>'Cons Stat | Management Recon'!GF82</f>
        <v>-1245.2984818699697</v>
      </c>
      <c r="BM86" s="232">
        <f>'Cons Stat | Management Recon'!GI82</f>
        <v>0</v>
      </c>
      <c r="BN86" s="232">
        <f>'Cons Stat | Management Recon'!GL82</f>
        <v>0</v>
      </c>
      <c r="BO86" s="232">
        <f>'Cons Stat | Management Recon'!GO82</f>
        <v>-20414.419999999998</v>
      </c>
      <c r="BP86" s="232">
        <f>'Cons Stat | Management Recon'!GR82</f>
        <v>0</v>
      </c>
      <c r="BQ86" s="232">
        <f>'Cons Stat | Management Recon'!GU82</f>
        <v>5518.05</v>
      </c>
      <c r="BR86" s="232">
        <f>'Cons Stat | Management Recon'!GX82</f>
        <v>-2575.764033991441</v>
      </c>
      <c r="BS86" s="232">
        <f>'Cons Stat | Management Recon'!HA82</f>
        <v>0</v>
      </c>
      <c r="BT86" s="232">
        <f>'Cons Stat | Management Recon'!HD82</f>
        <v>-5518.05</v>
      </c>
      <c r="BU86" s="232">
        <f>'Cons Stat | Management Recon'!HG82</f>
        <v>-200</v>
      </c>
      <c r="BV86" s="232">
        <f>'Cons Stat | Management Recon'!HJ82</f>
        <v>-46261.1</v>
      </c>
      <c r="BW86" s="277"/>
      <c r="BX86" s="232">
        <f t="shared" si="116"/>
        <v>-70696.582515861402</v>
      </c>
      <c r="BY86" s="232">
        <f t="shared" si="117"/>
        <v>-70696.582515861402</v>
      </c>
      <c r="BZ86" s="232">
        <f t="shared" si="118"/>
        <v>-3885.8141952182732</v>
      </c>
      <c r="CA86" s="232">
        <f t="shared" si="119"/>
        <v>-3885.8141952182732</v>
      </c>
      <c r="CB86" s="232">
        <f t="shared" si="120"/>
        <v>-7995.1683581411544</v>
      </c>
      <c r="CC86" s="232">
        <f t="shared" si="121"/>
        <v>-46261.1</v>
      </c>
      <c r="CD86" s="232">
        <f t="shared" si="122"/>
        <v>0</v>
      </c>
    </row>
    <row r="87" spans="2:82" ht="14.25" hidden="1" customHeight="1" outlineLevel="1" x14ac:dyDescent="0.25">
      <c r="B87" s="231" t="s">
        <v>329</v>
      </c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>
        <f>'Cons Stat | Management Recon'!AO83</f>
        <v>-408.49529016890432</v>
      </c>
      <c r="P87" s="232">
        <f>'Cons Stat | Management Recon'!AR83</f>
        <v>-384.93688401909009</v>
      </c>
      <c r="Q87" s="232">
        <f>'Cons Stat | Management Recon'!AU83</f>
        <v>-423.56995628142681</v>
      </c>
      <c r="R87" s="232">
        <f>'Cons Stat | Management Recon'!AX83</f>
        <v>-426.1848384840938</v>
      </c>
      <c r="S87" s="232">
        <f>'Cons Stat | Management Recon'!BA83</f>
        <v>-360.50472580722544</v>
      </c>
      <c r="T87" s="232">
        <f>'Cons Stat | Management Recon'!BD83</f>
        <v>-330.14273914914907</v>
      </c>
      <c r="U87" s="232">
        <f>'Cons Stat | Management Recon'!BG83</f>
        <v>-341.46949231485797</v>
      </c>
      <c r="V87" s="232">
        <f>'Cons Stat | Management Recon'!BJ83</f>
        <v>-345.18078689221255</v>
      </c>
      <c r="W87" s="232">
        <f>'Cons Stat | Management Recon'!BM83</f>
        <v>-342.31338375534369</v>
      </c>
      <c r="X87" s="232">
        <f>'Cons Stat | Management Recon'!BP83</f>
        <v>-344.94335466846951</v>
      </c>
      <c r="Y87" s="232">
        <f>'Cons Stat | Management Recon'!BS83</f>
        <v>-286.52695744358624</v>
      </c>
      <c r="Z87" s="232">
        <f>'Cons Stat | Management Recon'!BV83</f>
        <v>-240.36335608896718</v>
      </c>
      <c r="AA87" s="232">
        <f>'Cons Stat | Management Recon'!BY83</f>
        <v>-231.97304574235164</v>
      </c>
      <c r="AB87" s="232">
        <f>'Cons Stat | Management Recon'!CB83</f>
        <v>-207.74477447744775</v>
      </c>
      <c r="AC87" s="232">
        <f>'Cons Stat | Management Recon'!CE83</f>
        <v>-298.05492539768483</v>
      </c>
      <c r="AD87" s="232">
        <f>'Cons Stat | Management Recon'!CH83</f>
        <v>-330.54184173073389</v>
      </c>
      <c r="AE87" s="232">
        <f>'Cons Stat | Management Recon'!CK83</f>
        <v>-321.62369225816832</v>
      </c>
      <c r="AF87" s="232">
        <f>'Cons Stat | Management Recon'!CN83</f>
        <v>-280.67079955491971</v>
      </c>
      <c r="AG87" s="232">
        <f>'Cons Stat | Management Recon'!CQ83</f>
        <v>-283.31608005521048</v>
      </c>
      <c r="AH87" s="232">
        <f>'Cons Stat | Management Recon'!CT83</f>
        <v>-269.94602578767922</v>
      </c>
      <c r="AI87" s="232">
        <f>'Cons Stat | Management Recon'!CW83</f>
        <v>-273.61345181553543</v>
      </c>
      <c r="AJ87" s="232">
        <f>'Cons Stat | Management Recon'!CZ83</f>
        <v>-317.65114662960394</v>
      </c>
      <c r="AK87" s="232">
        <f>'Cons Stat | Management Recon'!DC83</f>
        <v>-293.48419064835292</v>
      </c>
      <c r="AL87" s="232">
        <f>'Cons Stat | Management Recon'!DF83</f>
        <v>-290.32247679347535</v>
      </c>
      <c r="AM87" s="232">
        <f>'Cons Stat | Management Recon'!DI83</f>
        <v>-257.54418268028292</v>
      </c>
      <c r="AN87" s="232">
        <f>'Cons Stat | Management Recon'!DL83</f>
        <v>-231.0289602214574</v>
      </c>
      <c r="AO87" s="232">
        <f>'Cons Stat | Management Recon'!DO83</f>
        <v>-277.90550516768616</v>
      </c>
      <c r="AP87" s="232">
        <f>'Cons Stat | Management Recon'!DR83</f>
        <v>-832.47974387135537</v>
      </c>
      <c r="AQ87" s="232">
        <f>'Cons Stat | Management Recon'!DU83</f>
        <v>-844.14456091832494</v>
      </c>
      <c r="AR87" s="232">
        <f>'Cons Stat | Management Recon'!DX83</f>
        <v>-690.28991919721295</v>
      </c>
      <c r="AS87" s="232">
        <f>'Cons Stat | Management Recon'!EA83</f>
        <v>-628.90174942904014</v>
      </c>
      <c r="AT87" s="232">
        <f>'Cons Stat | Management Recon'!ED83</f>
        <v>-615.981555605842</v>
      </c>
      <c r="AU87" s="232">
        <f>'Cons Stat | Management Recon'!EG83</f>
        <v>-601.08170131230088</v>
      </c>
      <c r="AV87" s="232">
        <f>'Cons Stat | Management Recon'!EJ83</f>
        <v>-612</v>
      </c>
      <c r="AW87" s="232">
        <f>'Cons Stat | Management Recon'!EM83</f>
        <v>-575.94779018091469</v>
      </c>
      <c r="AX87" s="232">
        <f>'Cons Stat | Management Recon'!EP83</f>
        <v>-585.94353988520561</v>
      </c>
      <c r="AY87" s="232">
        <f>'Cons Stat | Management Recon'!ES83</f>
        <v>-2349.0583973743201</v>
      </c>
      <c r="AZ87" s="232">
        <f>'Cons Stat | Management Recon'!EV83</f>
        <v>-2029.2238797214011</v>
      </c>
      <c r="BA87" s="232">
        <f>'Cons Stat | Management Recon'!EY83</f>
        <v>-2102.8320119783366</v>
      </c>
      <c r="BB87" s="232">
        <f>'Cons Stat | Management Recon'!FB83</f>
        <v>-2414.5952905407503</v>
      </c>
      <c r="BC87" s="232">
        <f>'Cons Stat | Management Recon'!FE83</f>
        <v>-1526.6551956542671</v>
      </c>
      <c r="BD87" s="232">
        <f>'Cons Stat | Management Recon'!FH83</f>
        <v>-2408.3179611201253</v>
      </c>
      <c r="BE87" s="232">
        <f>'Cons Stat | Management Recon'!FK83</f>
        <v>-1999.4064730674588</v>
      </c>
      <c r="BF87" s="232">
        <f>'Cons Stat | Management Recon'!FN83</f>
        <v>-1793.7752846477874</v>
      </c>
      <c r="BG87" s="232">
        <f>'Cons Stat | Management Recon'!FQ83</f>
        <v>-1715.9876472337282</v>
      </c>
      <c r="BH87" s="232">
        <f>'Cons Stat | Management Recon'!FT83</f>
        <v>-2244.8041845965986</v>
      </c>
      <c r="BI87" s="232">
        <f>'Cons Stat | Management Recon'!FW83</f>
        <v>-2174.5469896354953</v>
      </c>
      <c r="BJ87" s="232">
        <f>'Cons Stat | Management Recon'!FZ83</f>
        <v>-2337.7735751740734</v>
      </c>
      <c r="BK87" s="232">
        <f>'Cons Stat | Management Recon'!GC83</f>
        <v>-2436.880817842607</v>
      </c>
      <c r="BL87" s="232">
        <f>'Cons Stat | Management Recon'!GF83</f>
        <v>-2236.0551028671907</v>
      </c>
      <c r="BM87" s="232">
        <f>'Cons Stat | Management Recon'!GI83</f>
        <v>-2132.1618723206543</v>
      </c>
      <c r="BN87" s="232">
        <f>'Cons Stat | Management Recon'!GL83</f>
        <v>-2521.4762752746778</v>
      </c>
      <c r="BO87" s="232">
        <f>'Cons Stat | Management Recon'!GO83</f>
        <v>-2031.1680014071685</v>
      </c>
      <c r="BP87" s="232">
        <f>'Cons Stat | Management Recon'!GR83</f>
        <v>-1947.7055259663955</v>
      </c>
      <c r="BQ87" s="232">
        <f>'Cons Stat | Management Recon'!GU83</f>
        <v>-1958.5980604415888</v>
      </c>
      <c r="BR87" s="232">
        <f>'Cons Stat | Management Recon'!GX83</f>
        <v>-1996.504852938649</v>
      </c>
      <c r="BS87" s="232">
        <f>'Cons Stat | Management Recon'!HA83</f>
        <v>-1867.7434848738455</v>
      </c>
      <c r="BT87" s="232">
        <f>'Cons Stat | Management Recon'!HD83</f>
        <v>-2147.5647074893182</v>
      </c>
      <c r="BU87" s="232">
        <f>'Cons Stat | Management Recon'!HG83</f>
        <v>-3982.6007766999555</v>
      </c>
      <c r="BV87" s="232">
        <f>'Cons Stat | Management Recon'!HJ83</f>
        <v>-2728.8871303310525</v>
      </c>
      <c r="BW87" s="277"/>
      <c r="BX87" s="232">
        <f t="shared" si="116"/>
        <v>-27987.346608453103</v>
      </c>
      <c r="BY87" s="232">
        <f t="shared" si="117"/>
        <v>-27987.346608453103</v>
      </c>
      <c r="BZ87" s="232">
        <f t="shared" si="118"/>
        <v>-25096.976890744339</v>
      </c>
      <c r="CA87" s="232">
        <f t="shared" si="119"/>
        <v>-25096.976890744339</v>
      </c>
      <c r="CB87" s="232">
        <f t="shared" si="120"/>
        <v>-6753.2492084696232</v>
      </c>
      <c r="CC87" s="232">
        <f t="shared" si="121"/>
        <v>-2728.8871303310525</v>
      </c>
      <c r="CD87" s="232">
        <f t="shared" si="122"/>
        <v>-2337.7735751740734</v>
      </c>
    </row>
    <row r="88" spans="2:82" ht="14.25" hidden="1" customHeight="1" outlineLevel="1" x14ac:dyDescent="0.25">
      <c r="B88" s="231" t="s">
        <v>330</v>
      </c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>
        <f>'Cons Stat | Management Recon'!AO84</f>
        <v>0</v>
      </c>
      <c r="P88" s="232">
        <f>'Cons Stat | Management Recon'!AR84</f>
        <v>0</v>
      </c>
      <c r="Q88" s="232">
        <f>'Cons Stat | Management Recon'!AU84</f>
        <v>0</v>
      </c>
      <c r="R88" s="232">
        <f>'Cons Stat | Management Recon'!AX84</f>
        <v>0</v>
      </c>
      <c r="S88" s="232">
        <f>'Cons Stat | Management Recon'!BA84</f>
        <v>0</v>
      </c>
      <c r="T88" s="232">
        <f>'Cons Stat | Management Recon'!BD84</f>
        <v>0</v>
      </c>
      <c r="U88" s="232">
        <f>'Cons Stat | Management Recon'!BG84</f>
        <v>0</v>
      </c>
      <c r="V88" s="232">
        <f>'Cons Stat | Management Recon'!BJ84</f>
        <v>0</v>
      </c>
      <c r="W88" s="232">
        <f>'Cons Stat | Management Recon'!BM84</f>
        <v>0</v>
      </c>
      <c r="X88" s="232">
        <f>'Cons Stat | Management Recon'!BP84</f>
        <v>0</v>
      </c>
      <c r="Y88" s="232">
        <f>'Cons Stat | Management Recon'!BS84</f>
        <v>0</v>
      </c>
      <c r="Z88" s="232">
        <f>'Cons Stat | Management Recon'!BV84</f>
        <v>0</v>
      </c>
      <c r="AA88" s="232">
        <f>'Cons Stat | Management Recon'!BY84</f>
        <v>0</v>
      </c>
      <c r="AB88" s="232">
        <f>'Cons Stat | Management Recon'!CB84</f>
        <v>0</v>
      </c>
      <c r="AC88" s="232">
        <f>'Cons Stat | Management Recon'!CE84</f>
        <v>0</v>
      </c>
      <c r="AD88" s="232">
        <f>'Cons Stat | Management Recon'!CH84</f>
        <v>0</v>
      </c>
      <c r="AE88" s="232">
        <f>'Cons Stat | Management Recon'!CK84</f>
        <v>0</v>
      </c>
      <c r="AF88" s="232">
        <f>'Cons Stat | Management Recon'!CN84</f>
        <v>8541.3023896571813</v>
      </c>
      <c r="AG88" s="232">
        <f>'Cons Stat | Management Recon'!CQ84</f>
        <v>0</v>
      </c>
      <c r="AH88" s="232">
        <f>'Cons Stat | Management Recon'!CT84</f>
        <v>0</v>
      </c>
      <c r="AI88" s="232">
        <f>'Cons Stat | Management Recon'!CW84</f>
        <v>0</v>
      </c>
      <c r="AJ88" s="232">
        <f>'Cons Stat | Management Recon'!CZ84</f>
        <v>16056.531506052332</v>
      </c>
      <c r="AK88" s="232">
        <f>'Cons Stat | Management Recon'!DC84</f>
        <v>0</v>
      </c>
      <c r="AL88" s="232">
        <f>'Cons Stat | Management Recon'!DF84</f>
        <v>5718.4632719858346</v>
      </c>
      <c r="AM88" s="232">
        <f>'Cons Stat | Management Recon'!DI84</f>
        <v>0</v>
      </c>
      <c r="AN88" s="232">
        <f>'Cons Stat | Management Recon'!DL84</f>
        <v>0</v>
      </c>
      <c r="AO88" s="232">
        <f>'Cons Stat | Management Recon'!DO84</f>
        <v>8068.9585530478817</v>
      </c>
      <c r="AP88" s="232">
        <f>'Cons Stat | Management Recon'!DR84</f>
        <v>25548.700188573679</v>
      </c>
      <c r="AQ88" s="232">
        <f>'Cons Stat | Management Recon'!DU84</f>
        <v>29949.213547121082</v>
      </c>
      <c r="AR88" s="232">
        <f>'Cons Stat | Management Recon'!DX84</f>
        <v>0</v>
      </c>
      <c r="AS88" s="232">
        <f>'Cons Stat | Management Recon'!EA84</f>
        <v>0</v>
      </c>
      <c r="AT88" s="232">
        <f>'Cons Stat | Management Recon'!ED84</f>
        <v>0</v>
      </c>
      <c r="AU88" s="232">
        <f>'Cons Stat | Management Recon'!EG84</f>
        <v>0</v>
      </c>
      <c r="AV88" s="232">
        <f>'Cons Stat | Management Recon'!EJ84</f>
        <v>0</v>
      </c>
      <c r="AW88" s="232">
        <f>'Cons Stat | Management Recon'!EM84</f>
        <v>0</v>
      </c>
      <c r="AX88" s="232">
        <f>'Cons Stat | Management Recon'!EP84</f>
        <v>2709.8650166403681</v>
      </c>
      <c r="AY88" s="232">
        <f>'Cons Stat | Management Recon'!ES84</f>
        <v>0</v>
      </c>
      <c r="AZ88" s="232">
        <f>'Cons Stat | Management Recon'!EV84</f>
        <v>0</v>
      </c>
      <c r="BA88" s="232">
        <f>'Cons Stat | Management Recon'!EY84</f>
        <v>0</v>
      </c>
      <c r="BB88" s="232">
        <f>'Cons Stat | Management Recon'!FB84</f>
        <v>0</v>
      </c>
      <c r="BC88" s="232">
        <f>'Cons Stat | Management Recon'!FE84</f>
        <v>21502.34027288172</v>
      </c>
      <c r="BD88" s="232">
        <f>'Cons Stat | Management Recon'!FH84</f>
        <v>0</v>
      </c>
      <c r="BE88" s="232">
        <f>'Cons Stat | Management Recon'!FK84</f>
        <v>27029.771359660874</v>
      </c>
      <c r="BF88" s="232">
        <f>'Cons Stat | Management Recon'!FN84</f>
        <v>0</v>
      </c>
      <c r="BG88" s="232">
        <f>'Cons Stat | Management Recon'!FQ84</f>
        <v>0</v>
      </c>
      <c r="BH88" s="232">
        <f>'Cons Stat | Management Recon'!FT84</f>
        <v>0</v>
      </c>
      <c r="BI88" s="232">
        <f>'Cons Stat | Management Recon'!FW84</f>
        <v>0</v>
      </c>
      <c r="BJ88" s="232">
        <f>'Cons Stat | Management Recon'!FZ84</f>
        <v>0</v>
      </c>
      <c r="BK88" s="232">
        <f>'Cons Stat | Management Recon'!GC84</f>
        <v>0</v>
      </c>
      <c r="BL88" s="232">
        <f>'Cons Stat | Management Recon'!GF84</f>
        <v>0</v>
      </c>
      <c r="BM88" s="232">
        <f>'Cons Stat | Management Recon'!GI84</f>
        <v>0</v>
      </c>
      <c r="BN88" s="232">
        <f>'Cons Stat | Management Recon'!GL84</f>
        <v>0</v>
      </c>
      <c r="BO88" s="232">
        <f>'Cons Stat | Management Recon'!GO84</f>
        <v>0</v>
      </c>
      <c r="BP88" s="232">
        <f>'Cons Stat | Management Recon'!GR84</f>
        <v>0</v>
      </c>
      <c r="BQ88" s="232">
        <f>'Cons Stat | Management Recon'!GU84</f>
        <v>0</v>
      </c>
      <c r="BR88" s="232">
        <f>'Cons Stat | Management Recon'!GX84</f>
        <v>0</v>
      </c>
      <c r="BS88" s="232">
        <f>'Cons Stat | Management Recon'!HA84</f>
        <v>0</v>
      </c>
      <c r="BT88" s="232">
        <f>'Cons Stat | Management Recon'!HD84</f>
        <v>0</v>
      </c>
      <c r="BU88" s="232">
        <f>'Cons Stat | Management Recon'!HG84</f>
        <v>0</v>
      </c>
      <c r="BV88" s="232">
        <f>'Cons Stat | Management Recon'!HJ84</f>
        <v>0</v>
      </c>
      <c r="BW88" s="277"/>
      <c r="BX88" s="232">
        <f t="shared" si="116"/>
        <v>0</v>
      </c>
      <c r="BY88" s="232">
        <f t="shared" si="117"/>
        <v>0</v>
      </c>
      <c r="BZ88" s="232">
        <f t="shared" si="118"/>
        <v>48532.111632542597</v>
      </c>
      <c r="CA88" s="232">
        <f t="shared" si="119"/>
        <v>48532.111632542597</v>
      </c>
      <c r="CB88" s="232">
        <f t="shared" si="120"/>
        <v>66276.737305383009</v>
      </c>
      <c r="CC88" s="232">
        <f t="shared" si="121"/>
        <v>0</v>
      </c>
      <c r="CD88" s="232">
        <f t="shared" si="122"/>
        <v>0</v>
      </c>
    </row>
    <row r="89" spans="2:82" ht="14.25" hidden="1" customHeight="1" outlineLevel="1" x14ac:dyDescent="0.25">
      <c r="B89" s="231" t="s">
        <v>331</v>
      </c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>
        <f>'Cons Stat | Management Recon'!AO85</f>
        <v>10064.900931139022</v>
      </c>
      <c r="P89" s="232">
        <f>'Cons Stat | Management Recon'!AR85</f>
        <v>11197.219790460591</v>
      </c>
      <c r="Q89" s="232">
        <f>'Cons Stat | Management Recon'!AU85</f>
        <v>11218.867255707702</v>
      </c>
      <c r="R89" s="232">
        <f>'Cons Stat | Management Recon'!AX85</f>
        <v>10150.941613809518</v>
      </c>
      <c r="S89" s="232">
        <f>'Cons Stat | Management Recon'!BA85</f>
        <v>9896.671544403398</v>
      </c>
      <c r="T89" s="232">
        <f>'Cons Stat | Management Recon'!BD85</f>
        <v>11667.778411139936</v>
      </c>
      <c r="U89" s="232">
        <f>'Cons Stat | Management Recon'!BG85</f>
        <v>11140.887284583141</v>
      </c>
      <c r="V89" s="232">
        <f>'Cons Stat | Management Recon'!BJ85</f>
        <v>13897.412439649168</v>
      </c>
      <c r="W89" s="232">
        <f>'Cons Stat | Management Recon'!BM85</f>
        <v>13924.567811340254</v>
      </c>
      <c r="X89" s="232">
        <f>'Cons Stat | Management Recon'!BP85</f>
        <v>12258.046472069873</v>
      </c>
      <c r="Y89" s="232">
        <f>'Cons Stat | Management Recon'!BS85</f>
        <v>12570.501097985765</v>
      </c>
      <c r="Z89" s="232">
        <f>'Cons Stat | Management Recon'!BV85</f>
        <v>10149.765103134405</v>
      </c>
      <c r="AA89" s="232">
        <f>'Cons Stat | Management Recon'!BY85</f>
        <v>11260.077519379845</v>
      </c>
      <c r="AB89" s="232">
        <f>'Cons Stat | Management Recon'!CB85</f>
        <v>10885.856985698569</v>
      </c>
      <c r="AC89" s="232">
        <f>'Cons Stat | Management Recon'!CE85</f>
        <v>12895.680125011137</v>
      </c>
      <c r="AD89" s="232">
        <f>'Cons Stat | Management Recon'!CH85</f>
        <v>13479.68008389456</v>
      </c>
      <c r="AE89" s="232">
        <f>'Cons Stat | Management Recon'!CK85</f>
        <v>12444.076613552228</v>
      </c>
      <c r="AF89" s="232">
        <f>'Cons Stat | Management Recon'!CN85</f>
        <v>15288.545070264987</v>
      </c>
      <c r="AG89" s="232">
        <f>'Cons Stat | Management Recon'!CQ85</f>
        <v>15213.39141936968</v>
      </c>
      <c r="AH89" s="232">
        <f>'Cons Stat | Management Recon'!CT85</f>
        <v>14831.429983452348</v>
      </c>
      <c r="AI89" s="232">
        <f>'Cons Stat | Management Recon'!CW85</f>
        <v>15270.620937205891</v>
      </c>
      <c r="AJ89" s="232">
        <f>'Cons Stat | Management Recon'!CZ85</f>
        <v>15428.110067822727</v>
      </c>
      <c r="AK89" s="232">
        <f>'Cons Stat | Management Recon'!DC85</f>
        <v>16109.309144514205</v>
      </c>
      <c r="AL89" s="232">
        <f>'Cons Stat | Management Recon'!DF85</f>
        <v>16310.180286526802</v>
      </c>
      <c r="AM89" s="232">
        <f>'Cons Stat | Management Recon'!DI85</f>
        <v>14968.184212907036</v>
      </c>
      <c r="AN89" s="232">
        <f>'Cons Stat | Management Recon'!DL85</f>
        <v>13696.873823374999</v>
      </c>
      <c r="AO89" s="232">
        <f>'Cons Stat | Management Recon'!DO85</f>
        <v>14904.824404134151</v>
      </c>
      <c r="AP89" s="232">
        <f>'Cons Stat | Management Recon'!DR85</f>
        <v>13825.758439190171</v>
      </c>
      <c r="AQ89" s="232">
        <f>'Cons Stat | Management Recon'!DU85</f>
        <v>15362.926906144194</v>
      </c>
      <c r="AR89" s="232">
        <f>'Cons Stat | Management Recon'!DX85</f>
        <v>12896.990407622354</v>
      </c>
      <c r="AS89" s="232">
        <f>'Cons Stat | Management Recon'!EA85</f>
        <v>16606.496256093084</v>
      </c>
      <c r="AT89" s="232">
        <f>'Cons Stat | Management Recon'!ED85</f>
        <v>14610.141449064611</v>
      </c>
      <c r="AU89" s="232">
        <f>'Cons Stat | Management Recon'!EG85</f>
        <v>13801.243232404249</v>
      </c>
      <c r="AV89" s="232">
        <f>'Cons Stat | Management Recon'!EJ85</f>
        <v>17055.200791651674</v>
      </c>
      <c r="AW89" s="232">
        <f>'Cons Stat | Management Recon'!EM85</f>
        <v>15020.484655492179</v>
      </c>
      <c r="AX89" s="232">
        <f>'Cons Stat | Management Recon'!EP85</f>
        <v>14834.106898001091</v>
      </c>
      <c r="AY89" s="232">
        <f>'Cons Stat | Management Recon'!ES85</f>
        <v>21435.658154552249</v>
      </c>
      <c r="AZ89" s="232">
        <f>'Cons Stat | Management Recon'!EV85</f>
        <v>18433.49607751751</v>
      </c>
      <c r="BA89" s="232">
        <f>'Cons Stat | Management Recon'!EY85</f>
        <v>18019.688137249683</v>
      </c>
      <c r="BB89" s="232">
        <f>'Cons Stat | Management Recon'!FB85</f>
        <v>21978.835665311952</v>
      </c>
      <c r="BC89" s="232">
        <f>'Cons Stat | Management Recon'!FE85</f>
        <v>21100.286050607043</v>
      </c>
      <c r="BD89" s="232">
        <f>'Cons Stat | Management Recon'!FH85</f>
        <v>18569.614224284192</v>
      </c>
      <c r="BE89" s="232">
        <f>'Cons Stat | Management Recon'!FK85</f>
        <v>23108.602638438864</v>
      </c>
      <c r="BF89" s="232">
        <f>'Cons Stat | Management Recon'!FN85</f>
        <v>20767.961856302769</v>
      </c>
      <c r="BG89" s="232">
        <f>'Cons Stat | Management Recon'!FQ85</f>
        <v>22999.687059329193</v>
      </c>
      <c r="BH89" s="232">
        <f>'Cons Stat | Management Recon'!FT85</f>
        <v>22924.88772389177</v>
      </c>
      <c r="BI89" s="232">
        <f>'Cons Stat | Management Recon'!FW85</f>
        <v>20593.530918830791</v>
      </c>
      <c r="BJ89" s="232">
        <f>'Cons Stat | Management Recon'!FZ85</f>
        <v>22294.573483480905</v>
      </c>
      <c r="BK89" s="232">
        <f>'Cons Stat | Management Recon'!GC85</f>
        <v>24264.191161112958</v>
      </c>
      <c r="BL89" s="232">
        <f>'Cons Stat | Management Recon'!GF85</f>
        <v>24821.001935866789</v>
      </c>
      <c r="BM89" s="232">
        <f>'Cons Stat | Management Recon'!GI85</f>
        <v>23802.822041475665</v>
      </c>
      <c r="BN89" s="232">
        <f>'Cons Stat | Management Recon'!GL85</f>
        <v>26094.268924936805</v>
      </c>
      <c r="BO89" s="232">
        <f>'Cons Stat | Management Recon'!GO85</f>
        <v>28331.177830891484</v>
      </c>
      <c r="BP89" s="232">
        <f>'Cons Stat | Management Recon'!GR85</f>
        <v>26618.462618462618</v>
      </c>
      <c r="BQ89" s="232">
        <f>'Cons Stat | Management Recon'!GU85</f>
        <v>23551.854253758895</v>
      </c>
      <c r="BR89" s="232">
        <f>'Cons Stat | Management Recon'!GX85</f>
        <v>26810.150044564049</v>
      </c>
      <c r="BS89" s="232">
        <f>'Cons Stat | Management Recon'!HA85</f>
        <v>24333.904612197468</v>
      </c>
      <c r="BT89" s="232">
        <f>'Cons Stat | Management Recon'!HD85</f>
        <v>22985.652562538788</v>
      </c>
      <c r="BU89" s="232">
        <f>'Cons Stat | Management Recon'!HG85</f>
        <v>26677.858806533055</v>
      </c>
      <c r="BV89" s="232">
        <f>'Cons Stat | Management Recon'!HJ85</f>
        <v>24173.267363932238</v>
      </c>
      <c r="BW89" s="277"/>
      <c r="BX89" s="232">
        <f t="shared" si="116"/>
        <v>302464.61215627077</v>
      </c>
      <c r="BY89" s="232">
        <f t="shared" si="117"/>
        <v>302464.61215627077</v>
      </c>
      <c r="BZ89" s="232">
        <f t="shared" si="118"/>
        <v>252226.82198979691</v>
      </c>
      <c r="CA89" s="232">
        <f t="shared" si="119"/>
        <v>252226.82198979691</v>
      </c>
      <c r="CB89" s="232">
        <f t="shared" si="120"/>
        <v>177583.23147607982</v>
      </c>
      <c r="CC89" s="232">
        <f t="shared" si="121"/>
        <v>24173.267363932238</v>
      </c>
      <c r="CD89" s="232">
        <f t="shared" si="122"/>
        <v>22294.573483480905</v>
      </c>
    </row>
    <row r="90" spans="2:82" ht="14.25" hidden="1" customHeight="1" outlineLevel="1" x14ac:dyDescent="0.25">
      <c r="B90" s="231" t="s">
        <v>332</v>
      </c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>
        <f>'Cons Stat | Management Recon'!AO86</f>
        <v>-938.84121914248601</v>
      </c>
      <c r="P90" s="232">
        <f>'Cons Stat | Management Recon'!AR86</f>
        <v>-392.29194318149723</v>
      </c>
      <c r="Q90" s="232">
        <f>'Cons Stat | Management Recon'!AU86</f>
        <v>-8495.1778282503383</v>
      </c>
      <c r="R90" s="232">
        <f>'Cons Stat | Management Recon'!AX86</f>
        <v>-565.50933025800828</v>
      </c>
      <c r="S90" s="232">
        <f>'Cons Stat | Management Recon'!BA86</f>
        <v>-59.944585712229525</v>
      </c>
      <c r="T90" s="232">
        <f>'Cons Stat | Management Recon'!BD86</f>
        <v>-995.85277044240991</v>
      </c>
      <c r="U90" s="232">
        <f>'Cons Stat | Management Recon'!BG86</f>
        <v>-75.435491383325584</v>
      </c>
      <c r="V90" s="232">
        <f>'Cons Stat | Management Recon'!BJ86</f>
        <v>-643.81381842220208</v>
      </c>
      <c r="W90" s="232">
        <f>'Cons Stat | Management Recon'!BM86</f>
        <v>-1028.8650349978861</v>
      </c>
      <c r="X90" s="232">
        <f>'Cons Stat | Management Recon'!BP86</f>
        <v>-8997.1301152533506</v>
      </c>
      <c r="Y90" s="232">
        <f>'Cons Stat | Management Recon'!BS86</f>
        <v>-311.22217174011814</v>
      </c>
      <c r="Z90" s="232">
        <f>'Cons Stat | Management Recon'!BV86</f>
        <v>-326.25779930999045</v>
      </c>
      <c r="AA90" s="232">
        <f>'Cons Stat | Management Recon'!BY86</f>
        <v>-292.87605775489675</v>
      </c>
      <c r="AB90" s="232">
        <f>'Cons Stat | Management Recon'!CB86</f>
        <v>-2325.7917125045838</v>
      </c>
      <c r="AC90" s="232">
        <f>'Cons Stat | Management Recon'!CE86</f>
        <v>-312.99594947466539</v>
      </c>
      <c r="AD90" s="232">
        <f>'Cons Stat | Management Recon'!CH86</f>
        <v>-462.13168449653051</v>
      </c>
      <c r="AE90" s="232">
        <f>'Cons Stat | Management Recon'!CK86</f>
        <v>-687.31176565266378</v>
      </c>
      <c r="AF90" s="232">
        <f>'Cons Stat | Management Recon'!CN86</f>
        <v>-567.19122556032426</v>
      </c>
      <c r="AG90" s="232">
        <f>'Cons Stat | Management Recon'!CQ86</f>
        <v>-441.50908672647796</v>
      </c>
      <c r="AH90" s="232">
        <f>'Cons Stat | Management Recon'!CT86</f>
        <v>-777.30195573226126</v>
      </c>
      <c r="AI90" s="232">
        <f>'Cons Stat | Management Recon'!CW86</f>
        <v>-1212.9221475628706</v>
      </c>
      <c r="AJ90" s="232">
        <f>'Cons Stat | Management Recon'!CZ86</f>
        <v>-1249.6307190070625</v>
      </c>
      <c r="AK90" s="232">
        <f>'Cons Stat | Management Recon'!DC86</f>
        <v>-3017.2404517111331</v>
      </c>
      <c r="AL90" s="232">
        <f>'Cons Stat | Management Recon'!DF86</f>
        <v>-875.19289585233673</v>
      </c>
      <c r="AM90" s="232">
        <f>'Cons Stat | Management Recon'!DI86</f>
        <v>-281.53261722179946</v>
      </c>
      <c r="AN90" s="232">
        <f>'Cons Stat | Management Recon'!DL86</f>
        <v>-962.61160689190706</v>
      </c>
      <c r="AO90" s="232">
        <f>'Cons Stat | Management Recon'!DO86</f>
        <v>-3900.7592723054208</v>
      </c>
      <c r="AP90" s="232">
        <f>'Cons Stat | Management Recon'!DR86</f>
        <v>-302.4473133431419</v>
      </c>
      <c r="AQ90" s="232">
        <f>'Cons Stat | Management Recon'!DU86</f>
        <v>-1609.588929671693</v>
      </c>
      <c r="AR90" s="232">
        <f>'Cons Stat | Management Recon'!DX86</f>
        <v>-1433.0771642990005</v>
      </c>
      <c r="AS90" s="232">
        <f>'Cons Stat | Management Recon'!EA86</f>
        <v>-6831.5476708997876</v>
      </c>
      <c r="AT90" s="232">
        <f>'Cons Stat | Management Recon'!ED86</f>
        <v>-533.47627862460911</v>
      </c>
      <c r="AU90" s="232">
        <f>'Cons Stat | Management Recon'!EG86</f>
        <v>-11050.091521585751</v>
      </c>
      <c r="AV90" s="232">
        <f>'Cons Stat | Management Recon'!EJ86</f>
        <v>-1489.4264375674702</v>
      </c>
      <c r="AW90" s="232">
        <f>'Cons Stat | Management Recon'!EM86</f>
        <v>-6813.0512793505259</v>
      </c>
      <c r="AX90" s="232">
        <f>'Cons Stat | Management Recon'!EP86</f>
        <v>-5461.8765000103349</v>
      </c>
      <c r="AY90" s="232">
        <f>'Cons Stat | Management Recon'!ES86</f>
        <v>-3719.5625221475079</v>
      </c>
      <c r="AZ90" s="232">
        <f>'Cons Stat | Management Recon'!EV86</f>
        <v>-11776.188050785313</v>
      </c>
      <c r="BA90" s="232">
        <f>'Cons Stat | Management Recon'!EY86</f>
        <v>-5922.7237376857138</v>
      </c>
      <c r="BB90" s="232">
        <f>'Cons Stat | Management Recon'!FB86</f>
        <v>-6798.8881546861912</v>
      </c>
      <c r="BC90" s="232">
        <f>'Cons Stat | Management Recon'!FE86</f>
        <v>-2990.7560570051342</v>
      </c>
      <c r="BD90" s="232">
        <f>'Cons Stat | Management Recon'!FH86</f>
        <v>-18322.800136776714</v>
      </c>
      <c r="BE90" s="232">
        <f>'Cons Stat | Management Recon'!FK86</f>
        <v>-37093.892586790753</v>
      </c>
      <c r="BF90" s="232">
        <f>'Cons Stat | Management Recon'!FN86</f>
        <v>-17.514396951840752</v>
      </c>
      <c r="BG90" s="232">
        <f>'Cons Stat | Management Recon'!FQ86</f>
        <v>-7590.3432926775413</v>
      </c>
      <c r="BH90" s="232">
        <f>'Cons Stat | Management Recon'!FT86</f>
        <v>-5408.5623374564839</v>
      </c>
      <c r="BI90" s="232">
        <f>'Cons Stat | Management Recon'!FW86</f>
        <v>-4235.9866658902993</v>
      </c>
      <c r="BJ90" s="232">
        <f>'Cons Stat | Management Recon'!FZ86</f>
        <v>-23233.564572050778</v>
      </c>
      <c r="BK90" s="232">
        <f>'Cons Stat | Management Recon'!GC86</f>
        <v>-8285.0682194085221</v>
      </c>
      <c r="BL90" s="232">
        <f>'Cons Stat | Management Recon'!GF86</f>
        <v>-16906.102718478374</v>
      </c>
      <c r="BM90" s="232">
        <f>'Cons Stat | Management Recon'!GI86</f>
        <v>-15102.446675517904</v>
      </c>
      <c r="BN90" s="232">
        <f>'Cons Stat | Management Recon'!GL86</f>
        <v>-13730.276479392276</v>
      </c>
      <c r="BO90" s="232">
        <f>'Cons Stat | Management Recon'!GO86</f>
        <v>-18018.745085257844</v>
      </c>
      <c r="BP90" s="232">
        <f>'Cons Stat | Management Recon'!GR86</f>
        <v>-4761.4962788875837</v>
      </c>
      <c r="BQ90" s="232">
        <f>'Cons Stat | Management Recon'!GU86</f>
        <v>-24731.280372945956</v>
      </c>
      <c r="BR90" s="232">
        <f>'Cons Stat | Management Recon'!GX86</f>
        <v>-26193.972191053308</v>
      </c>
      <c r="BS90" s="232">
        <f>'Cons Stat | Management Recon'!HA86</f>
        <v>-1243.7815507249541</v>
      </c>
      <c r="BT90" s="232">
        <f>'Cons Stat | Management Recon'!HD86</f>
        <v>-5652.8004485970559</v>
      </c>
      <c r="BU90" s="232">
        <f>'Cons Stat | Management Recon'!HG86</f>
        <v>-14183.047564075359</v>
      </c>
      <c r="BV90" s="232">
        <f>'Cons Stat | Management Recon'!HJ86</f>
        <v>-6226.593621288047</v>
      </c>
      <c r="BW90" s="277"/>
      <c r="BX90" s="232">
        <f t="shared" si="116"/>
        <v>-155035.61120562718</v>
      </c>
      <c r="BY90" s="232">
        <f t="shared" si="117"/>
        <v>-155035.61120562718</v>
      </c>
      <c r="BZ90" s="232">
        <f t="shared" si="118"/>
        <v>-127110.78251090428</v>
      </c>
      <c r="CA90" s="232">
        <f t="shared" si="119"/>
        <v>-127110.78251090428</v>
      </c>
      <c r="CB90" s="232">
        <f t="shared" si="120"/>
        <v>-40669.486591771441</v>
      </c>
      <c r="CC90" s="232">
        <f t="shared" si="121"/>
        <v>-6226.593621288047</v>
      </c>
      <c r="CD90" s="232">
        <f t="shared" si="122"/>
        <v>-23233.564572050778</v>
      </c>
    </row>
    <row r="91" spans="2:82" ht="14.25" hidden="1" customHeight="1" outlineLevel="1" x14ac:dyDescent="0.25">
      <c r="B91" s="231" t="s">
        <v>333</v>
      </c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>
        <f>'Cons Stat | Management Recon'!AO87</f>
        <v>-441.08109571242971</v>
      </c>
      <c r="P91" s="232">
        <f>'Cons Stat | Management Recon'!AR87</f>
        <v>-521.31258648442576</v>
      </c>
      <c r="Q91" s="232">
        <f>'Cons Stat | Management Recon'!AU87</f>
        <v>-369.88013496304268</v>
      </c>
      <c r="R91" s="232">
        <f>'Cons Stat | Management Recon'!AX87</f>
        <v>-603.40330515648566</v>
      </c>
      <c r="S91" s="232">
        <f>'Cons Stat | Management Recon'!BA87</f>
        <v>-563.35940123782564</v>
      </c>
      <c r="T91" s="232">
        <f>'Cons Stat | Management Recon'!BD87</f>
        <v>-562.12003117692905</v>
      </c>
      <c r="U91" s="232">
        <f>'Cons Stat | Management Recon'!BG87</f>
        <v>-632.55589194224501</v>
      </c>
      <c r="V91" s="232">
        <f>'Cons Stat | Management Recon'!BJ87</f>
        <v>-609.49441053911437</v>
      </c>
      <c r="W91" s="232">
        <f>'Cons Stat | Management Recon'!BM87</f>
        <v>-621.04805749988247</v>
      </c>
      <c r="X91" s="232">
        <f>'Cons Stat | Management Recon'!BP87</f>
        <v>-523.34943463706645</v>
      </c>
      <c r="Y91" s="232">
        <f>'Cons Stat | Management Recon'!BS87</f>
        <v>-460.2055883689232</v>
      </c>
      <c r="Z91" s="232">
        <f>'Cons Stat | Management Recon'!BV87</f>
        <v>-387.17463113851568</v>
      </c>
      <c r="AA91" s="232">
        <f>'Cons Stat | Management Recon'!BY87</f>
        <v>-370.6987099828392</v>
      </c>
      <c r="AB91" s="232">
        <f>'Cons Stat | Management Recon'!CB87</f>
        <v>-393.5980931426476</v>
      </c>
      <c r="AC91" s="232">
        <f>'Cons Stat | Management Recon'!CE87</f>
        <v>-364.22652785678548</v>
      </c>
      <c r="AD91" s="232">
        <f>'Cons Stat | Management Recon'!CH87</f>
        <v>-356.04047640125015</v>
      </c>
      <c r="AE91" s="232">
        <f>'Cons Stat | Management Recon'!CK87</f>
        <v>-405.20650249476898</v>
      </c>
      <c r="AF91" s="232">
        <f>'Cons Stat | Management Recon'!CN87</f>
        <v>-405.386884261467</v>
      </c>
      <c r="AG91" s="232">
        <f>'Cons Stat | Management Recon'!CQ87</f>
        <v>-404.31389463998153</v>
      </c>
      <c r="AH91" s="232">
        <f>'Cons Stat | Management Recon'!CT87</f>
        <v>-422.64362582321775</v>
      </c>
      <c r="AI91" s="232">
        <f>'Cons Stat | Management Recon'!CW87</f>
        <v>-537.2288734706384</v>
      </c>
      <c r="AJ91" s="232">
        <f>'Cons Stat | Management Recon'!CZ87</f>
        <v>-539.50902597087759</v>
      </c>
      <c r="AK91" s="232">
        <f>'Cons Stat | Management Recon'!DC87</f>
        <v>-423.81705591512389</v>
      </c>
      <c r="AL91" s="232">
        <f>'Cons Stat | Management Recon'!DF87</f>
        <v>-440.69539088909158</v>
      </c>
      <c r="AM91" s="232">
        <f>'Cons Stat | Management Recon'!DI87</f>
        <v>-505.44773379170158</v>
      </c>
      <c r="AN91" s="232">
        <f>'Cons Stat | Management Recon'!DL87</f>
        <v>-590.84260933663541</v>
      </c>
      <c r="AO91" s="232">
        <f>'Cons Stat | Management Recon'!DO87</f>
        <v>-621.69004429445272</v>
      </c>
      <c r="AP91" s="232">
        <f>'Cons Stat | Management Recon'!DR87</f>
        <v>-561.21029073502291</v>
      </c>
      <c r="AQ91" s="232">
        <f>'Cons Stat | Management Recon'!DU87</f>
        <v>-745.12622899148994</v>
      </c>
      <c r="AR91" s="232">
        <f>'Cons Stat | Management Recon'!DX87</f>
        <v>-531.93320990252982</v>
      </c>
      <c r="AS91" s="232">
        <f>'Cons Stat | Management Recon'!EA87</f>
        <v>-513.92081930394022</v>
      </c>
      <c r="AT91" s="232">
        <f>'Cons Stat | Management Recon'!ED87</f>
        <v>-564.55797631015673</v>
      </c>
      <c r="AU91" s="232">
        <f>'Cons Stat | Management Recon'!EG87</f>
        <v>-595.05194988451456</v>
      </c>
      <c r="AV91" s="232">
        <f>'Cons Stat | Management Recon'!EJ87</f>
        <v>-635.02770780856417</v>
      </c>
      <c r="AW91" s="232">
        <f>'Cons Stat | Management Recon'!EM87</f>
        <v>-662.7256185043916</v>
      </c>
      <c r="AX91" s="232">
        <f>'Cons Stat | Management Recon'!EP87</f>
        <v>-690.4202468149025</v>
      </c>
      <c r="AY91" s="232">
        <f>'Cons Stat | Management Recon'!ES87</f>
        <v>-794.44844700608394</v>
      </c>
      <c r="AZ91" s="232">
        <f>'Cons Stat | Management Recon'!EV87</f>
        <v>-824.07429739163865</v>
      </c>
      <c r="BA91" s="232">
        <f>'Cons Stat | Management Recon'!EY87</f>
        <v>-774.49591690342459</v>
      </c>
      <c r="BB91" s="232">
        <f>'Cons Stat | Management Recon'!FB87</f>
        <v>-915.87348369683252</v>
      </c>
      <c r="BC91" s="232">
        <f>'Cons Stat | Management Recon'!FE87</f>
        <v>-818.17337586304336</v>
      </c>
      <c r="BD91" s="232">
        <f>'Cons Stat | Management Recon'!FH87</f>
        <v>-846.0376706624138</v>
      </c>
      <c r="BE91" s="232">
        <f>'Cons Stat | Management Recon'!FK87</f>
        <v>-907.88608180865856</v>
      </c>
      <c r="BF91" s="232">
        <f>'Cons Stat | Management Recon'!FN87</f>
        <v>-818.46710240170648</v>
      </c>
      <c r="BG91" s="232">
        <f>'Cons Stat | Management Recon'!FQ87</f>
        <v>-1175.3203741157147</v>
      </c>
      <c r="BH91" s="232">
        <f>'Cons Stat | Management Recon'!FT87</f>
        <v>-997.4753286094201</v>
      </c>
      <c r="BI91" s="232">
        <f>'Cons Stat | Management Recon'!FW87</f>
        <v>-1116.9899266332832</v>
      </c>
      <c r="BJ91" s="232">
        <f>'Cons Stat | Management Recon'!FZ87</f>
        <v>-1114.1264792687468</v>
      </c>
      <c r="BK91" s="232">
        <f>'Cons Stat | Management Recon'!GC87</f>
        <v>-1167.1770656340145</v>
      </c>
      <c r="BL91" s="232">
        <f>'Cons Stat | Management Recon'!GF87</f>
        <v>-1210.4764229175566</v>
      </c>
      <c r="BM91" s="232">
        <f>'Cons Stat | Management Recon'!GI87</f>
        <v>-1227.5002498696626</v>
      </c>
      <c r="BN91" s="232">
        <f>'Cons Stat | Management Recon'!GL87</f>
        <v>-1356.9338169727991</v>
      </c>
      <c r="BO91" s="232">
        <f>'Cons Stat | Management Recon'!GO87</f>
        <v>-1289.4777957122756</v>
      </c>
      <c r="BP91" s="232">
        <f>'Cons Stat | Management Recon'!GR87</f>
        <v>-1645.0697168088475</v>
      </c>
      <c r="BQ91" s="232">
        <f>'Cons Stat | Management Recon'!GU87</f>
        <v>-1829.642368975047</v>
      </c>
      <c r="BR91" s="232">
        <f>'Cons Stat | Management Recon'!GX87</f>
        <v>-1731.85580400659</v>
      </c>
      <c r="BS91" s="232">
        <f>'Cons Stat | Management Recon'!HA87</f>
        <v>-1669.9575240216088</v>
      </c>
      <c r="BT91" s="232">
        <f>'Cons Stat | Management Recon'!HD87</f>
        <v>-1656.8951428345488</v>
      </c>
      <c r="BU91" s="232">
        <f>'Cons Stat | Management Recon'!HG87</f>
        <v>-1595.7415005232833</v>
      </c>
      <c r="BV91" s="232">
        <f>'Cons Stat | Management Recon'!HJ87</f>
        <v>-2261.7340684835658</v>
      </c>
      <c r="BW91" s="277"/>
      <c r="BX91" s="232">
        <f t="shared" si="116"/>
        <v>-18642.4614767598</v>
      </c>
      <c r="BY91" s="232">
        <f t="shared" si="117"/>
        <v>-18642.4614767598</v>
      </c>
      <c r="BZ91" s="232">
        <f t="shared" si="118"/>
        <v>-11103.368484360966</v>
      </c>
      <c r="CA91" s="232">
        <f t="shared" si="119"/>
        <v>-11103.368484360966</v>
      </c>
      <c r="CB91" s="232">
        <f t="shared" si="120"/>
        <v>-7217.9544356783017</v>
      </c>
      <c r="CC91" s="232">
        <f t="shared" si="121"/>
        <v>-2261.7340684835658</v>
      </c>
      <c r="CD91" s="232">
        <f t="shared" si="122"/>
        <v>-1114.1264792687468</v>
      </c>
    </row>
    <row r="92" spans="2:82" ht="14.25" hidden="1" customHeight="1" outlineLevel="1" x14ac:dyDescent="0.25">
      <c r="B92" s="231" t="s">
        <v>334</v>
      </c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>
        <f>'Cons Stat | Management Recon'!AO88</f>
        <v>-3383.205662624513</v>
      </c>
      <c r="P92" s="232">
        <f>'Cons Stat | Management Recon'!AR88</f>
        <v>-3798.0147411821185</v>
      </c>
      <c r="Q92" s="232">
        <f>'Cons Stat | Management Recon'!AU88</f>
        <v>-1868.9965734091297</v>
      </c>
      <c r="R92" s="232">
        <f>'Cons Stat | Management Recon'!AX88</f>
        <v>-2967.4207756198703</v>
      </c>
      <c r="S92" s="232">
        <f>'Cons Stat | Management Recon'!BA88</f>
        <v>-4343.7269107134289</v>
      </c>
      <c r="T92" s="232">
        <f>'Cons Stat | Management Recon'!BD88</f>
        <v>-5522.6381731250221</v>
      </c>
      <c r="U92" s="232">
        <f>'Cons Stat | Management Recon'!BG88</f>
        <v>-5502.0971122496503</v>
      </c>
      <c r="V92" s="232">
        <f>'Cons Stat | Management Recon'!BJ88</f>
        <v>-2815.7767993106145</v>
      </c>
      <c r="W92" s="232">
        <f>'Cons Stat | Management Recon'!BM88</f>
        <v>-1898.5742471931226</v>
      </c>
      <c r="X92" s="232">
        <f>'Cons Stat | Management Recon'!BP88</f>
        <v>-4853.8474119789344</v>
      </c>
      <c r="Y92" s="232">
        <f>'Cons Stat | Management Recon'!BS88</f>
        <v>-6236.7948281084355</v>
      </c>
      <c r="Z92" s="232">
        <f>'Cons Stat | Management Recon'!BV88</f>
        <v>-6000.8713205608183</v>
      </c>
      <c r="AA92" s="232">
        <f>'Cons Stat | Management Recon'!BY88</f>
        <v>-6963.0865731700096</v>
      </c>
      <c r="AB92" s="232">
        <f>'Cons Stat | Management Recon'!CB88</f>
        <v>-11897.052438577191</v>
      </c>
      <c r="AC92" s="232">
        <f>'Cons Stat | Management Recon'!CE88</f>
        <v>-6170.3077988033483</v>
      </c>
      <c r="AD92" s="232">
        <f>'Cons Stat | Management Recon'!CH88</f>
        <v>-1749.4439942526776</v>
      </c>
      <c r="AE92" s="232">
        <f>'Cons Stat | Management Recon'!CK88</f>
        <v>-5268.7333011427636</v>
      </c>
      <c r="AF92" s="232">
        <f>'Cons Stat | Management Recon'!CN88</f>
        <v>-5966.551334357725</v>
      </c>
      <c r="AG92" s="232">
        <f>'Cons Stat | Management Recon'!CQ88</f>
        <v>-9681.3595583160804</v>
      </c>
      <c r="AH92" s="232">
        <f>'Cons Stat | Management Recon'!CT88</f>
        <v>-18839.87610363937</v>
      </c>
      <c r="AI92" s="232">
        <f>'Cons Stat | Management Recon'!CW88</f>
        <v>-2458.0276434152638</v>
      </c>
      <c r="AJ92" s="232">
        <f>'Cons Stat | Management Recon'!CZ88</f>
        <v>-5229.6592475394746</v>
      </c>
      <c r="AK92" s="232">
        <f>'Cons Stat | Management Recon'!DC88</f>
        <v>-8548.4925781859456</v>
      </c>
      <c r="AL92" s="232">
        <f>'Cons Stat | Management Recon'!DF88</f>
        <v>-54399.79234855395</v>
      </c>
      <c r="AM92" s="232">
        <f>'Cons Stat | Management Recon'!DI88</f>
        <v>-8074.7601283572712</v>
      </c>
      <c r="AN92" s="232">
        <f>'Cons Stat | Management Recon'!DL88</f>
        <v>-26513.929118784112</v>
      </c>
      <c r="AO92" s="232">
        <f>'Cons Stat | Management Recon'!DO88</f>
        <v>-19943.422273781907</v>
      </c>
      <c r="AP92" s="232">
        <f>'Cons Stat | Management Recon'!DR88</f>
        <v>-9969.8850322233066</v>
      </c>
      <c r="AQ92" s="232">
        <f>'Cons Stat | Management Recon'!DU88</f>
        <v>-5095.7308673858452</v>
      </c>
      <c r="AR92" s="232">
        <f>'Cons Stat | Management Recon'!DX88</f>
        <v>-4525.2892848888914</v>
      </c>
      <c r="AS92" s="232">
        <f>'Cons Stat | Management Recon'!EA88</f>
        <v>-15335.97530763666</v>
      </c>
      <c r="AT92" s="232">
        <f>'Cons Stat | Management Recon'!ED88</f>
        <v>-16107.303157025894</v>
      </c>
      <c r="AU92" s="232">
        <f>'Cons Stat | Management Recon'!EG88</f>
        <v>-2893.8670557523637</v>
      </c>
      <c r="AV92" s="232">
        <f>'Cons Stat | Management Recon'!EJ88</f>
        <v>-38496.197729399064</v>
      </c>
      <c r="AW92" s="232">
        <f>'Cons Stat | Management Recon'!EM88</f>
        <v>-4035.5747394758023</v>
      </c>
      <c r="AX92" s="232">
        <f>'Cons Stat | Management Recon'!EP88</f>
        <v>-26719.538871073324</v>
      </c>
      <c r="AY92" s="232">
        <f>'Cons Stat | Management Recon'!ES88</f>
        <v>-7682.0275600384248</v>
      </c>
      <c r="AZ92" s="232">
        <f>'Cons Stat | Management Recon'!EV88</f>
        <v>-5832.8115363355182</v>
      </c>
      <c r="BA92" s="232">
        <f>'Cons Stat | Management Recon'!EY88</f>
        <v>-11999.161470635225</v>
      </c>
      <c r="BB92" s="232">
        <f>'Cons Stat | Management Recon'!FB88</f>
        <v>-8139.0379260385325</v>
      </c>
      <c r="BC92" s="232">
        <f>'Cons Stat | Management Recon'!FE88</f>
        <v>-40089.498284752364</v>
      </c>
      <c r="BD92" s="232">
        <f>'Cons Stat | Management Recon'!FH88</f>
        <v>-7776.0829143865403</v>
      </c>
      <c r="BE92" s="232">
        <f>'Cons Stat | Management Recon'!FK88</f>
        <v>-7461.8721073403667</v>
      </c>
      <c r="BF92" s="232">
        <f>'Cons Stat | Management Recon'!FN88</f>
        <v>-16070.614844940686</v>
      </c>
      <c r="BG92" s="232">
        <f>'Cons Stat | Management Recon'!FQ88</f>
        <v>-21319.672316496948</v>
      </c>
      <c r="BH92" s="232">
        <f>'Cons Stat | Management Recon'!FT88</f>
        <v>-19861.281594526212</v>
      </c>
      <c r="BI92" s="232">
        <f>'Cons Stat | Management Recon'!FW88</f>
        <v>-21240.572433911726</v>
      </c>
      <c r="BJ92" s="232">
        <f>'Cons Stat | Management Recon'!FZ88</f>
        <v>-5250.2578870454727</v>
      </c>
      <c r="BK92" s="232">
        <f>'Cons Stat | Management Recon'!GC88</f>
        <v>-5476.2871893716583</v>
      </c>
      <c r="BL92" s="232">
        <f>'Cons Stat | Management Recon'!GF88</f>
        <v>-6263.5648340645985</v>
      </c>
      <c r="BM92" s="232">
        <f>'Cons Stat | Management Recon'!GI88</f>
        <v>-11372.893210730619</v>
      </c>
      <c r="BN92" s="232">
        <f>'Cons Stat | Management Recon'!GL88</f>
        <v>-5855.9216618749888</v>
      </c>
      <c r="BO92" s="232">
        <f>'Cons Stat | Management Recon'!GO88</f>
        <v>-3582.6695633639602</v>
      </c>
      <c r="BP92" s="232">
        <f>'Cons Stat | Management Recon'!GR88</f>
        <v>-4570.362212624821</v>
      </c>
      <c r="BQ92" s="232">
        <f>'Cons Stat | Management Recon'!GU88</f>
        <v>-5968.7835308144349</v>
      </c>
      <c r="BR92" s="232">
        <f>'Cons Stat | Management Recon'!GX88</f>
        <v>-4618.922394746598</v>
      </c>
      <c r="BS92" s="232">
        <f>'Cons Stat | Management Recon'!HA88</f>
        <v>-12621.201567366026</v>
      </c>
      <c r="BT92" s="232">
        <f>'Cons Stat | Management Recon'!HD88</f>
        <v>-4641.7616288722047</v>
      </c>
      <c r="BU92" s="232">
        <f>'Cons Stat | Management Recon'!HG88</f>
        <v>-5409.9657489862129</v>
      </c>
      <c r="BV92" s="232">
        <f>'Cons Stat | Management Recon'!HJ88</f>
        <v>-9502.9658907982539</v>
      </c>
      <c r="BW92" s="277"/>
      <c r="BX92" s="232">
        <f t="shared" si="116"/>
        <v>-79885.299433614375</v>
      </c>
      <c r="BY92" s="232">
        <f t="shared" si="117"/>
        <v>-79885.299433614375</v>
      </c>
      <c r="BZ92" s="232">
        <f t="shared" si="118"/>
        <v>-172722.89087644804</v>
      </c>
      <c r="CA92" s="232">
        <f t="shared" si="119"/>
        <v>-172722.89087644804</v>
      </c>
      <c r="CB92" s="232">
        <f t="shared" si="120"/>
        <v>-177711.4735657844</v>
      </c>
      <c r="CC92" s="232">
        <f t="shared" si="121"/>
        <v>-9502.9658907982539</v>
      </c>
      <c r="CD92" s="232">
        <f t="shared" si="122"/>
        <v>-5250.2578870454727</v>
      </c>
    </row>
    <row r="93" spans="2:82" ht="14.25" hidden="1" customHeight="1" outlineLevel="1" x14ac:dyDescent="0.25">
      <c r="B93" s="231" t="s">
        <v>335</v>
      </c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>
        <f>'Cons Stat | Management Recon'!AO89</f>
        <v>0</v>
      </c>
      <c r="P93" s="232">
        <f>'Cons Stat | Management Recon'!AR89</f>
        <v>-3.3280619016689728</v>
      </c>
      <c r="Q93" s="232">
        <f>'Cons Stat | Management Recon'!AU89</f>
        <v>0</v>
      </c>
      <c r="R93" s="232">
        <f>'Cons Stat | Management Recon'!AX89</f>
        <v>0</v>
      </c>
      <c r="S93" s="232">
        <f>'Cons Stat | Management Recon'!BA89</f>
        <v>0</v>
      </c>
      <c r="T93" s="232">
        <f>'Cons Stat | Management Recon'!BD89</f>
        <v>-27.782366421982061</v>
      </c>
      <c r="U93" s="232">
        <f>'Cons Stat | Management Recon'!BG89</f>
        <v>0</v>
      </c>
      <c r="V93" s="232">
        <f>'Cons Stat | Management Recon'!BJ89</f>
        <v>0</v>
      </c>
      <c r="W93" s="232">
        <f>'Cons Stat | Management Recon'!BM89</f>
        <v>0</v>
      </c>
      <c r="X93" s="232">
        <f>'Cons Stat | Management Recon'!BP89</f>
        <v>0</v>
      </c>
      <c r="Y93" s="232">
        <f>'Cons Stat | Management Recon'!BS89</f>
        <v>-66.80012872936544</v>
      </c>
      <c r="Z93" s="232">
        <f>'Cons Stat | Management Recon'!BV89</f>
        <v>0</v>
      </c>
      <c r="AA93" s="232">
        <f>'Cons Stat | Management Recon'!BY89</f>
        <v>0</v>
      </c>
      <c r="AB93" s="232">
        <f>'Cons Stat | Management Recon'!CB89</f>
        <v>0</v>
      </c>
      <c r="AC93" s="232">
        <f>'Cons Stat | Management Recon'!CE89</f>
        <v>-154.16258301520833</v>
      </c>
      <c r="AD93" s="232">
        <f>'Cons Stat | Management Recon'!CH89</f>
        <v>0</v>
      </c>
      <c r="AE93" s="232">
        <f>'Cons Stat | Management Recon'!CK89</f>
        <v>0</v>
      </c>
      <c r="AF93" s="232">
        <f>'Cons Stat | Management Recon'!CN89</f>
        <v>0</v>
      </c>
      <c r="AG93" s="232">
        <f>'Cons Stat | Management Recon'!CQ89</f>
        <v>0</v>
      </c>
      <c r="AH93" s="232">
        <f>'Cons Stat | Management Recon'!CT89</f>
        <v>0</v>
      </c>
      <c r="AI93" s="232">
        <f>'Cons Stat | Management Recon'!CW89</f>
        <v>0</v>
      </c>
      <c r="AJ93" s="232">
        <f>'Cons Stat | Management Recon'!CZ89</f>
        <v>0</v>
      </c>
      <c r="AK93" s="232">
        <f>'Cons Stat | Management Recon'!DC89</f>
        <v>0</v>
      </c>
      <c r="AL93" s="232">
        <f>'Cons Stat | Management Recon'!DF89</f>
        <v>0</v>
      </c>
      <c r="AM93" s="232">
        <f>'Cons Stat | Management Recon'!DI89</f>
        <v>-304.44141703873606</v>
      </c>
      <c r="AN93" s="232">
        <f>'Cons Stat | Management Recon'!DL89</f>
        <v>-109.61504807258882</v>
      </c>
      <c r="AO93" s="232">
        <f>'Cons Stat | Management Recon'!DO89</f>
        <v>-60.601666315123396</v>
      </c>
      <c r="AP93" s="232">
        <f>'Cons Stat | Management Recon'!DR89</f>
        <v>-53.669933895600636</v>
      </c>
      <c r="AQ93" s="232">
        <f>'Cons Stat | Management Recon'!DU89</f>
        <v>-80.619299868839789</v>
      </c>
      <c r="AR93" s="232">
        <f>'Cons Stat | Management Recon'!DX89</f>
        <v>-27.27061845705768</v>
      </c>
      <c r="AS93" s="232">
        <f>'Cons Stat | Management Recon'!EA89</f>
        <v>-24.043949717644654</v>
      </c>
      <c r="AT93" s="232">
        <f>'Cons Stat | Management Recon'!ED89</f>
        <v>-229.71394866582332</v>
      </c>
      <c r="AU93" s="232">
        <f>'Cons Stat | Management Recon'!EG89</f>
        <v>-23.573513356950293</v>
      </c>
      <c r="AV93" s="232">
        <f>'Cons Stat | Management Recon'!EJ89</f>
        <v>-562.60633321338616</v>
      </c>
      <c r="AW93" s="232">
        <f>'Cons Stat | Management Recon'!EM89</f>
        <v>-716.61755957588275</v>
      </c>
      <c r="AX93" s="232">
        <f>'Cons Stat | Management Recon'!EP89</f>
        <v>-90.675536936105118</v>
      </c>
      <c r="AY93" s="232">
        <f>'Cons Stat | Management Recon'!ES89</f>
        <v>-94.802340164371884</v>
      </c>
      <c r="AZ93" s="232">
        <f>'Cons Stat | Management Recon'!EV89</f>
        <v>-1802.7693671554425</v>
      </c>
      <c r="BA93" s="232">
        <f>'Cons Stat | Management Recon'!EY89</f>
        <v>-106.01642009378436</v>
      </c>
      <c r="BB93" s="232">
        <f>'Cons Stat | Management Recon'!FB89</f>
        <v>-761.71935593956505</v>
      </c>
      <c r="BC93" s="232">
        <f>'Cons Stat | Management Recon'!FE89</f>
        <v>-94.845498507629571</v>
      </c>
      <c r="BD93" s="232">
        <f>'Cons Stat | Management Recon'!FH89</f>
        <v>-947.08771107231212</v>
      </c>
      <c r="BE93" s="232">
        <f>'Cons Stat | Management Recon'!FK89</f>
        <v>-136.8891149170463</v>
      </c>
      <c r="BF93" s="232">
        <f>'Cons Stat | Management Recon'!FN89</f>
        <v>-35.848640661586401</v>
      </c>
      <c r="BG93" s="232">
        <f>'Cons Stat | Management Recon'!FQ89</f>
        <v>-3573.7353575854995</v>
      </c>
      <c r="BH93" s="232">
        <f>'Cons Stat | Management Recon'!FT89</f>
        <v>-49.001696616746607</v>
      </c>
      <c r="BI93" s="232">
        <f>'Cons Stat | Management Recon'!FW89</f>
        <v>-180.25445440782579</v>
      </c>
      <c r="BJ93" s="232">
        <f>'Cons Stat | Management Recon'!FZ89</f>
        <v>-9143.6754634803292</v>
      </c>
      <c r="BK93" s="232">
        <f>'Cons Stat | Management Recon'!GC89</f>
        <v>-471.47429564942507</v>
      </c>
      <c r="BL93" s="232">
        <f>'Cons Stat | Management Recon'!GF89</f>
        <v>-30.469101014527322</v>
      </c>
      <c r="BM93" s="232">
        <f>'Cons Stat | Management Recon'!GI89</f>
        <v>-1093.7970193925871</v>
      </c>
      <c r="BN93" s="232">
        <f>'Cons Stat | Management Recon'!GL89</f>
        <v>-114.39791884221131</v>
      </c>
      <c r="BO93" s="232">
        <f>'Cons Stat | Management Recon'!GO89</f>
        <v>-858.69210951080208</v>
      </c>
      <c r="BP93" s="232">
        <f>'Cons Stat | Management Recon'!GR89</f>
        <v>-749.63373876417347</v>
      </c>
      <c r="BQ93" s="232">
        <f>'Cons Stat | Management Recon'!GU89</f>
        <v>-488.38784184218144</v>
      </c>
      <c r="BR93" s="232">
        <f>'Cons Stat | Management Recon'!GX89</f>
        <v>-407.99869377011828</v>
      </c>
      <c r="BS93" s="232">
        <f>'Cons Stat | Management Recon'!HA89</f>
        <v>-122.2100122988698</v>
      </c>
      <c r="BT93" s="232">
        <f>'Cons Stat | Management Recon'!HD89</f>
        <v>-52.652641618400146</v>
      </c>
      <c r="BU93" s="232">
        <f>'Cons Stat | Management Recon'!HG89</f>
        <v>-290.37921934264193</v>
      </c>
      <c r="BV93" s="232">
        <f>'Cons Stat | Management Recon'!HJ89</f>
        <v>-63.962062115185013</v>
      </c>
      <c r="BW93" s="277"/>
      <c r="BX93" s="232">
        <f t="shared" si="116"/>
        <v>-4744.0546541611229</v>
      </c>
      <c r="BY93" s="232">
        <f t="shared" si="117"/>
        <v>-4744.0546541611229</v>
      </c>
      <c r="BZ93" s="232">
        <f t="shared" si="118"/>
        <v>-16926.645420602137</v>
      </c>
      <c r="CA93" s="232">
        <f t="shared" si="119"/>
        <v>-16926.645420602137</v>
      </c>
      <c r="CB93" s="232">
        <f t="shared" si="120"/>
        <v>-2283.4488251137391</v>
      </c>
      <c r="CC93" s="232">
        <f t="shared" si="121"/>
        <v>-63.962062115185013</v>
      </c>
      <c r="CD93" s="232">
        <f t="shared" si="122"/>
        <v>-9143.6754634803292</v>
      </c>
    </row>
    <row r="94" spans="2:82" ht="14.25" hidden="1" customHeight="1" outlineLevel="1" x14ac:dyDescent="0.25">
      <c r="B94" s="231" t="s">
        <v>68</v>
      </c>
      <c r="C94" s="232">
        <f>'Cons Stat | Management Recon'!E90</f>
        <v>0</v>
      </c>
      <c r="D94" s="232">
        <f>'Cons Stat | Management Recon'!H90</f>
        <v>0</v>
      </c>
      <c r="E94" s="232">
        <f>'Cons Stat | Management Recon'!K90</f>
        <v>0</v>
      </c>
      <c r="F94" s="232">
        <f>'Cons Stat | Management Recon'!N90</f>
        <v>0</v>
      </c>
      <c r="G94" s="232">
        <f>'Cons Stat | Management Recon'!Q90</f>
        <v>0</v>
      </c>
      <c r="H94" s="232">
        <f>'Cons Stat | Management Recon'!T90</f>
        <v>0</v>
      </c>
      <c r="I94" s="232">
        <f>'Cons Stat | Management Recon'!W90</f>
        <v>0</v>
      </c>
      <c r="J94" s="232">
        <f>'Cons Stat | Management Recon'!Z90</f>
        <v>0</v>
      </c>
      <c r="K94" s="232">
        <f>'Cons Stat | Management Recon'!AC90</f>
        <v>0</v>
      </c>
      <c r="L94" s="232">
        <f>'Cons Stat | Management Recon'!AF90</f>
        <v>0</v>
      </c>
      <c r="M94" s="232">
        <f>'Cons Stat | Management Recon'!AI90</f>
        <v>0</v>
      </c>
      <c r="N94" s="232">
        <f>'Cons Stat | Management Recon'!AL90</f>
        <v>0</v>
      </c>
      <c r="O94" s="232">
        <f>'Cons Stat | Management Recon'!AO90</f>
        <v>214.57882200086618</v>
      </c>
      <c r="P94" s="232">
        <f>'Cons Stat | Management Recon'!AR90</f>
        <v>389.50890966083978</v>
      </c>
      <c r="Q94" s="232">
        <f>'Cons Stat | Management Recon'!AU90</f>
        <v>1429.0538145439746</v>
      </c>
      <c r="R94" s="232">
        <f>'Cons Stat | Management Recon'!AX90</f>
        <v>53.643155970506328</v>
      </c>
      <c r="S94" s="232">
        <f>'Cons Stat | Management Recon'!BA90</f>
        <v>3550.9487597754646</v>
      </c>
      <c r="T94" s="232">
        <f>'Cons Stat | Management Recon'!BD90</f>
        <v>4264.2872930747662</v>
      </c>
      <c r="U94" s="232">
        <f>'Cons Stat | Management Recon'!BG90</f>
        <v>1111.3122962272942</v>
      </c>
      <c r="V94" s="232">
        <f>'Cons Stat | Management Recon'!BJ90</f>
        <v>816.87580418589835</v>
      </c>
      <c r="W94" s="232">
        <f>'Cons Stat | Management Recon'!BM90</f>
        <v>964.23051627754035</v>
      </c>
      <c r="X94" s="232">
        <f>'Cons Stat | Management Recon'!BP90</f>
        <v>2834.1911003042169</v>
      </c>
      <c r="Y94" s="232">
        <f>'Cons Stat | Management Recon'!BS90</f>
        <v>324.87221717401184</v>
      </c>
      <c r="Z94" s="232">
        <f>'Cons Stat | Management Recon'!BV90</f>
        <v>1984.8785142773252</v>
      </c>
      <c r="AA94" s="232">
        <f>'Cons Stat | Management Recon'!BY90</f>
        <v>109.80383454642288</v>
      </c>
      <c r="AB94" s="232">
        <f>'Cons Stat | Management Recon'!CB90</f>
        <v>7302.9336266960026</v>
      </c>
      <c r="AC94" s="232">
        <f>'Cons Stat | Management Recon'!CE90</f>
        <v>88.186310458031485</v>
      </c>
      <c r="AD94" s="232">
        <f>'Cons Stat | Management Recon'!CH90</f>
        <v>731.37806347930893</v>
      </c>
      <c r="AE94" s="232">
        <f>'Cons Stat | Management Recon'!CK90</f>
        <v>740.44165459520354</v>
      </c>
      <c r="AF94" s="232">
        <f>'Cons Stat | Management Recon'!CN90</f>
        <v>2884.3168076676261</v>
      </c>
      <c r="AG94" s="232">
        <f>'Cons Stat | Management Recon'!CQ90</f>
        <v>2963.3258569128129</v>
      </c>
      <c r="AH94" s="232">
        <f>'Cons Stat | Management Recon'!CT90</f>
        <v>15727.355263596281</v>
      </c>
      <c r="AI94" s="232">
        <f>'Cons Stat | Management Recon'!CW90</f>
        <v>210.24918470529013</v>
      </c>
      <c r="AJ94" s="232">
        <f>'Cons Stat | Management Recon'!CZ90</f>
        <v>1873.0912401484666</v>
      </c>
      <c r="AK94" s="232">
        <f>'Cons Stat | Management Recon'!DC90</f>
        <v>2499.4587644118769</v>
      </c>
      <c r="AL94" s="232">
        <f>'Cons Stat | Management Recon'!DF90</f>
        <v>48535.963942694638</v>
      </c>
      <c r="AM94" s="232">
        <f>'Cons Stat | Management Recon'!DI90</f>
        <v>4677.2809757707018</v>
      </c>
      <c r="AN94" s="232">
        <f>'Cons Stat | Management Recon'!DL90</f>
        <v>19776.101055846932</v>
      </c>
      <c r="AO94" s="232">
        <f>'Cons Stat | Management Recon'!DO90</f>
        <v>15484.497468888421</v>
      </c>
      <c r="AP94" s="232">
        <f>'Cons Stat | Management Recon'!DR90</f>
        <v>12233.283254242908</v>
      </c>
      <c r="AQ94" s="232">
        <f>'Cons Stat | Management Recon'!DU90</f>
        <v>285.80012810997118</v>
      </c>
      <c r="AR94" s="232">
        <f>'Cons Stat | Management Recon'!DX90</f>
        <v>811.57614835752554</v>
      </c>
      <c r="AS94" s="232">
        <f>'Cons Stat | Management Recon'!EA90</f>
        <v>9642.5347215646761</v>
      </c>
      <c r="AT94" s="232">
        <f>'Cons Stat | Management Recon'!ED90</f>
        <v>11946.918576828764</v>
      </c>
      <c r="AU94" s="232">
        <f>'Cons Stat | Management Recon'!EG90</f>
        <v>1066.7045429227101</v>
      </c>
      <c r="AV94" s="232">
        <f>'Cons Stat | Management Recon'!EJ90</f>
        <v>12585.327096077726</v>
      </c>
      <c r="AW94" s="232">
        <f>'Cons Stat | Management Recon'!EM90</f>
        <v>642.3105994331105</v>
      </c>
      <c r="AX94" s="232">
        <f>'Cons Stat | Management Recon'!EP90</f>
        <v>13710.334598874106</v>
      </c>
      <c r="AY94" s="232">
        <f>'Cons Stat | Management Recon'!ES90</f>
        <v>1052.3890156366742</v>
      </c>
      <c r="AZ94" s="232">
        <f>'Cons Stat | Management Recon'!EV90</f>
        <v>1050.3051029753503</v>
      </c>
      <c r="BA94" s="232">
        <f>'Cons Stat | Management Recon'!EY90</f>
        <v>7422.3566374203974</v>
      </c>
      <c r="BB94" s="232">
        <f>'Cons Stat | Management Recon'!FB90</f>
        <v>1587.3117612384824</v>
      </c>
      <c r="BC94" s="232">
        <f>'Cons Stat | Management Recon'!FE90</f>
        <v>34468.271676641692</v>
      </c>
      <c r="BD94" s="232">
        <f>'Cons Stat | Management Recon'!FH90</f>
        <v>7631.5906693236429</v>
      </c>
      <c r="BE94" s="232">
        <f>'Cons Stat | Management Recon'!FK90</f>
        <v>2983.363887738446</v>
      </c>
      <c r="BF94" s="232">
        <f>'Cons Stat | Management Recon'!FN90</f>
        <v>4424.5360136797772</v>
      </c>
      <c r="BG94" s="232">
        <f>'Cons Stat | Management Recon'!FQ90</f>
        <v>12890.722177572487</v>
      </c>
      <c r="BH94" s="232">
        <f>'Cons Stat | Management Recon'!FT90</f>
        <v>6432.3211360874493</v>
      </c>
      <c r="BI94" s="232">
        <f>'Cons Stat | Management Recon'!FW90</f>
        <v>12234.106789332713</v>
      </c>
      <c r="BJ94" s="232">
        <f>'Cons Stat | Management Recon'!FZ90</f>
        <v>-10673.260551878251</v>
      </c>
      <c r="BK94" s="232">
        <f>'Cons Stat | Management Recon'!GC90</f>
        <v>-3008.865530711435</v>
      </c>
      <c r="BL94" s="232">
        <f>'Cons Stat | Management Recon'!GF90</f>
        <v>-2601.7501539263708</v>
      </c>
      <c r="BM94" s="232">
        <f>'Cons Stat | Management Recon'!GI90</f>
        <v>7818.6059703992214</v>
      </c>
      <c r="BN94" s="232">
        <f>'Cons Stat | Management Recon'!GL90</f>
        <v>-3897.4932464956746</v>
      </c>
      <c r="BO94" s="232">
        <f>'Cons Stat | Management Recon'!GO90</f>
        <v>-4123.7808852743983</v>
      </c>
      <c r="BP94" s="232">
        <f>'Cons Stat | Management Recon'!GR90</f>
        <v>-1490.0967031398322</v>
      </c>
      <c r="BQ94" s="232">
        <f>'Cons Stat | Management Recon'!GU90</f>
        <v>-90.47107124684544</v>
      </c>
      <c r="BR94" s="232">
        <f>'Cons Stat | Management Recon'!GX90</f>
        <v>-5194.8914626091691</v>
      </c>
      <c r="BS94" s="232">
        <f>'Cons Stat | Management Recon'!HA90</f>
        <v>-4873.3820436499082</v>
      </c>
      <c r="BT94" s="232">
        <f>'Cons Stat | Management Recon'!HD90</f>
        <v>-7928.3557911435628</v>
      </c>
      <c r="BU94" s="232">
        <f>'Cons Stat | Management Recon'!HG90</f>
        <v>34232.339381825179</v>
      </c>
      <c r="BV94" s="232">
        <f>'Cons Stat | Management Recon'!HJ90</f>
        <v>-9927.6510960325832</v>
      </c>
      <c r="BW94" s="277"/>
      <c r="BX94" s="232">
        <f t="shared" si="116"/>
        <v>-1085.7926320053812</v>
      </c>
      <c r="BY94" s="232">
        <f t="shared" si="117"/>
        <v>-1085.7926320053812</v>
      </c>
      <c r="BZ94" s="232">
        <f t="shared" si="118"/>
        <v>81504.014315768873</v>
      </c>
      <c r="CA94" s="232">
        <f t="shared" si="119"/>
        <v>81504.014315768873</v>
      </c>
      <c r="CB94" s="232">
        <f t="shared" si="120"/>
        <v>102862.66916691756</v>
      </c>
      <c r="CC94" s="232">
        <f t="shared" si="121"/>
        <v>-9927.6510960325832</v>
      </c>
      <c r="CD94" s="232">
        <f t="shared" si="122"/>
        <v>-10673.260551878251</v>
      </c>
    </row>
    <row r="95" spans="2:82" ht="14.25" customHeight="1" collapsed="1" x14ac:dyDescent="0.25">
      <c r="B95" s="238" t="s">
        <v>336</v>
      </c>
      <c r="C95" s="230">
        <f t="shared" ref="C95:BN95" si="123">C96</f>
        <v>0</v>
      </c>
      <c r="D95" s="230">
        <f>'Cons Stat | Management Recon'!H91</f>
        <v>0</v>
      </c>
      <c r="E95" s="230">
        <f t="shared" si="123"/>
        <v>0</v>
      </c>
      <c r="F95" s="230">
        <f t="shared" si="123"/>
        <v>0</v>
      </c>
      <c r="G95" s="230">
        <f t="shared" si="123"/>
        <v>0</v>
      </c>
      <c r="H95" s="230">
        <f t="shared" si="123"/>
        <v>0</v>
      </c>
      <c r="I95" s="230">
        <f t="shared" si="123"/>
        <v>0</v>
      </c>
      <c r="J95" s="230">
        <f t="shared" si="123"/>
        <v>0</v>
      </c>
      <c r="K95" s="230">
        <f t="shared" si="123"/>
        <v>0</v>
      </c>
      <c r="L95" s="230">
        <f t="shared" si="123"/>
        <v>0</v>
      </c>
      <c r="M95" s="230">
        <f t="shared" si="123"/>
        <v>0</v>
      </c>
      <c r="N95" s="230">
        <f t="shared" si="123"/>
        <v>0</v>
      </c>
      <c r="O95" s="230">
        <f t="shared" si="123"/>
        <v>0</v>
      </c>
      <c r="P95" s="230">
        <f t="shared" si="123"/>
        <v>0</v>
      </c>
      <c r="Q95" s="230">
        <f t="shared" si="123"/>
        <v>0</v>
      </c>
      <c r="R95" s="230">
        <f t="shared" si="123"/>
        <v>0</v>
      </c>
      <c r="S95" s="230">
        <f t="shared" si="123"/>
        <v>0</v>
      </c>
      <c r="T95" s="230">
        <f t="shared" si="123"/>
        <v>0</v>
      </c>
      <c r="U95" s="230">
        <f t="shared" si="123"/>
        <v>0</v>
      </c>
      <c r="V95" s="230">
        <f t="shared" si="123"/>
        <v>0</v>
      </c>
      <c r="W95" s="230">
        <f t="shared" si="123"/>
        <v>0</v>
      </c>
      <c r="X95" s="230">
        <f t="shared" si="123"/>
        <v>0</v>
      </c>
      <c r="Y95" s="230">
        <f t="shared" si="123"/>
        <v>0</v>
      </c>
      <c r="Z95" s="230">
        <f t="shared" si="123"/>
        <v>-6697.4638479042796</v>
      </c>
      <c r="AA95" s="230">
        <f t="shared" si="123"/>
        <v>0</v>
      </c>
      <c r="AB95" s="230">
        <f t="shared" si="123"/>
        <v>0</v>
      </c>
      <c r="AC95" s="230">
        <f t="shared" si="123"/>
        <v>0</v>
      </c>
      <c r="AD95" s="230">
        <f t="shared" si="123"/>
        <v>0</v>
      </c>
      <c r="AE95" s="230">
        <f t="shared" si="123"/>
        <v>0</v>
      </c>
      <c r="AF95" s="230">
        <f t="shared" si="123"/>
        <v>0</v>
      </c>
      <c r="AG95" s="230">
        <f t="shared" si="123"/>
        <v>0</v>
      </c>
      <c r="AH95" s="230">
        <f t="shared" si="123"/>
        <v>0</v>
      </c>
      <c r="AI95" s="230">
        <f t="shared" si="123"/>
        <v>0</v>
      </c>
      <c r="AJ95" s="230">
        <f t="shared" si="123"/>
        <v>0</v>
      </c>
      <c r="AK95" s="230">
        <f t="shared" si="123"/>
        <v>0</v>
      </c>
      <c r="AL95" s="230">
        <f t="shared" si="123"/>
        <v>-5568.5743413639539</v>
      </c>
      <c r="AM95" s="230">
        <f t="shared" si="123"/>
        <v>0</v>
      </c>
      <c r="AN95" s="230">
        <f t="shared" si="123"/>
        <v>0</v>
      </c>
      <c r="AO95" s="230">
        <f t="shared" si="123"/>
        <v>0</v>
      </c>
      <c r="AP95" s="230">
        <f t="shared" si="123"/>
        <v>0</v>
      </c>
      <c r="AQ95" s="230">
        <f t="shared" si="123"/>
        <v>0</v>
      </c>
      <c r="AR95" s="230">
        <f t="shared" si="123"/>
        <v>0</v>
      </c>
      <c r="AS95" s="230">
        <f t="shared" si="123"/>
        <v>0</v>
      </c>
      <c r="AT95" s="230">
        <f t="shared" si="123"/>
        <v>0</v>
      </c>
      <c r="AU95" s="230">
        <f t="shared" si="123"/>
        <v>0</v>
      </c>
      <c r="AV95" s="230">
        <f t="shared" si="123"/>
        <v>0</v>
      </c>
      <c r="AW95" s="230">
        <f t="shared" si="123"/>
        <v>0</v>
      </c>
      <c r="AX95" s="230">
        <f t="shared" si="123"/>
        <v>0</v>
      </c>
      <c r="AY95" s="230">
        <f t="shared" si="123"/>
        <v>0</v>
      </c>
      <c r="AZ95" s="230">
        <f t="shared" si="123"/>
        <v>0</v>
      </c>
      <c r="BA95" s="230">
        <f t="shared" si="123"/>
        <v>0</v>
      </c>
      <c r="BB95" s="230">
        <f t="shared" si="123"/>
        <v>0</v>
      </c>
      <c r="BC95" s="230">
        <f t="shared" si="123"/>
        <v>0</v>
      </c>
      <c r="BD95" s="230">
        <f t="shared" si="123"/>
        <v>0</v>
      </c>
      <c r="BE95" s="230">
        <f t="shared" si="123"/>
        <v>0</v>
      </c>
      <c r="BF95" s="230">
        <f t="shared" si="123"/>
        <v>-41804.333749999998</v>
      </c>
      <c r="BG95" s="230">
        <f t="shared" si="123"/>
        <v>-41804.333749999998</v>
      </c>
      <c r="BH95" s="230">
        <f t="shared" si="123"/>
        <v>-41804.333749999998</v>
      </c>
      <c r="BI95" s="230">
        <f t="shared" si="123"/>
        <v>-41804.333749999998</v>
      </c>
      <c r="BJ95" s="230">
        <f t="shared" si="123"/>
        <v>-41804.333749999998</v>
      </c>
      <c r="BK95" s="230">
        <f t="shared" si="123"/>
        <v>-41804.333749999998</v>
      </c>
      <c r="BL95" s="230">
        <f t="shared" si="123"/>
        <v>-41804.333749999998</v>
      </c>
      <c r="BM95" s="230">
        <f t="shared" si="123"/>
        <v>-41804.333749999998</v>
      </c>
      <c r="BN95" s="230">
        <f t="shared" si="123"/>
        <v>0</v>
      </c>
      <c r="BO95" s="230">
        <f t="shared" ref="BO95:BV95" si="124">BO96</f>
        <v>0</v>
      </c>
      <c r="BP95" s="230">
        <f t="shared" si="124"/>
        <v>0</v>
      </c>
      <c r="BQ95" s="230">
        <f t="shared" si="124"/>
        <v>0</v>
      </c>
      <c r="BR95" s="230">
        <f t="shared" si="124"/>
        <v>0</v>
      </c>
      <c r="BS95" s="230">
        <f t="shared" si="124"/>
        <v>0</v>
      </c>
      <c r="BT95" s="230">
        <f t="shared" si="124"/>
        <v>0</v>
      </c>
      <c r="BU95" s="230">
        <f t="shared" si="124"/>
        <v>0</v>
      </c>
      <c r="BV95" s="230">
        <f t="shared" si="124"/>
        <v>0</v>
      </c>
      <c r="BW95" s="277"/>
      <c r="BX95" s="230">
        <f>+BX96</f>
        <v>-125413.00125</v>
      </c>
      <c r="BY95" s="230">
        <f>+BY96</f>
        <v>-125413.00125</v>
      </c>
      <c r="BZ95" s="230">
        <f>+BZ96</f>
        <v>-209021.66874999998</v>
      </c>
      <c r="CA95" s="230">
        <f t="shared" ref="CA95:CD95" si="125">CA96</f>
        <v>-209021.66874999998</v>
      </c>
      <c r="CB95" s="230">
        <f t="shared" si="125"/>
        <v>0</v>
      </c>
      <c r="CC95" s="230">
        <f t="shared" si="125"/>
        <v>0</v>
      </c>
      <c r="CD95" s="230">
        <f t="shared" si="125"/>
        <v>-41804.333749999998</v>
      </c>
    </row>
    <row r="96" spans="2:82" ht="14.25" hidden="1" customHeight="1" outlineLevel="1" x14ac:dyDescent="0.25">
      <c r="B96" s="231" t="s">
        <v>336</v>
      </c>
      <c r="C96" s="232">
        <f>'Cons Stat | Management Recon'!E92</f>
        <v>0</v>
      </c>
      <c r="D96" s="232">
        <f>'Cons Stat | Management Recon'!H92</f>
        <v>0</v>
      </c>
      <c r="E96" s="232">
        <f>'Cons Stat | Management Recon'!K92</f>
        <v>0</v>
      </c>
      <c r="F96" s="232">
        <f>'Cons Stat | Management Recon'!N92</f>
        <v>0</v>
      </c>
      <c r="G96" s="232">
        <f>'Cons Stat | Management Recon'!Q92</f>
        <v>0</v>
      </c>
      <c r="H96" s="232">
        <f>'Cons Stat | Management Recon'!T92</f>
        <v>0</v>
      </c>
      <c r="I96" s="232">
        <f>'Cons Stat | Management Recon'!W92</f>
        <v>0</v>
      </c>
      <c r="J96" s="232">
        <f>'Cons Stat | Management Recon'!Z92</f>
        <v>0</v>
      </c>
      <c r="K96" s="232">
        <f>'Cons Stat | Management Recon'!AC92</f>
        <v>0</v>
      </c>
      <c r="L96" s="232">
        <f>'Cons Stat | Management Recon'!AF92</f>
        <v>0</v>
      </c>
      <c r="M96" s="232">
        <f>'Cons Stat | Management Recon'!AI92</f>
        <v>0</v>
      </c>
      <c r="N96" s="232">
        <f>'Cons Stat | Management Recon'!AL92</f>
        <v>0</v>
      </c>
      <c r="O96" s="232">
        <f>'Cons Stat | Management Recon'!AO92</f>
        <v>0</v>
      </c>
      <c r="P96" s="232">
        <f>'Cons Stat | Management Recon'!AR92</f>
        <v>0</v>
      </c>
      <c r="Q96" s="232">
        <f>'Cons Stat | Management Recon'!AU92</f>
        <v>0</v>
      </c>
      <c r="R96" s="232">
        <f>'Cons Stat | Management Recon'!AX92</f>
        <v>0</v>
      </c>
      <c r="S96" s="232">
        <f>'Cons Stat | Management Recon'!BA92</f>
        <v>0</v>
      </c>
      <c r="T96" s="232">
        <f>'Cons Stat | Management Recon'!BD92</f>
        <v>0</v>
      </c>
      <c r="U96" s="232">
        <f>'Cons Stat | Management Recon'!BG92</f>
        <v>0</v>
      </c>
      <c r="V96" s="232">
        <f>'Cons Stat | Management Recon'!BJ92</f>
        <v>0</v>
      </c>
      <c r="W96" s="232">
        <f>'Cons Stat | Management Recon'!BM92</f>
        <v>0</v>
      </c>
      <c r="X96" s="232">
        <f>'Cons Stat | Management Recon'!BP92</f>
        <v>0</v>
      </c>
      <c r="Y96" s="232">
        <f>'Cons Stat | Management Recon'!BS92</f>
        <v>0</v>
      </c>
      <c r="Z96" s="232">
        <f>'Cons Stat | Management Recon'!BV92</f>
        <v>-6697.4638479042796</v>
      </c>
      <c r="AA96" s="232">
        <f>'Cons Stat | Management Recon'!BY92</f>
        <v>0</v>
      </c>
      <c r="AB96" s="232">
        <f>'Cons Stat | Management Recon'!CB92</f>
        <v>0</v>
      </c>
      <c r="AC96" s="232">
        <f>'Cons Stat | Management Recon'!CE92</f>
        <v>0</v>
      </c>
      <c r="AD96" s="232">
        <f>'Cons Stat | Management Recon'!CH92</f>
        <v>0</v>
      </c>
      <c r="AE96" s="232">
        <f>'Cons Stat | Management Recon'!CK92</f>
        <v>0</v>
      </c>
      <c r="AF96" s="232">
        <f>'Cons Stat | Management Recon'!CN92</f>
        <v>0</v>
      </c>
      <c r="AG96" s="232">
        <f>'Cons Stat | Management Recon'!CQ92</f>
        <v>0</v>
      </c>
      <c r="AH96" s="232">
        <f>'Cons Stat | Management Recon'!CT92</f>
        <v>0</v>
      </c>
      <c r="AI96" s="232">
        <f>'Cons Stat | Management Recon'!CW92</f>
        <v>0</v>
      </c>
      <c r="AJ96" s="232">
        <f>'Cons Stat | Management Recon'!CZ92</f>
        <v>0</v>
      </c>
      <c r="AK96" s="232">
        <f>'Cons Stat | Management Recon'!DC92</f>
        <v>0</v>
      </c>
      <c r="AL96" s="232">
        <f>'Cons Stat | Management Recon'!DF92</f>
        <v>-5568.5743413639539</v>
      </c>
      <c r="AM96" s="232">
        <f>'Cons Stat | Management Recon'!DI92</f>
        <v>0</v>
      </c>
      <c r="AN96" s="232">
        <f>'Cons Stat | Management Recon'!DL92</f>
        <v>0</v>
      </c>
      <c r="AO96" s="232">
        <f>'Cons Stat | Management Recon'!DO92</f>
        <v>0</v>
      </c>
      <c r="AP96" s="232">
        <f>'Cons Stat | Management Recon'!DR92</f>
        <v>0</v>
      </c>
      <c r="AQ96" s="232">
        <f>'Cons Stat | Management Recon'!DU92</f>
        <v>0</v>
      </c>
      <c r="AR96" s="232">
        <f>'Cons Stat | Management Recon'!DX92</f>
        <v>0</v>
      </c>
      <c r="AS96" s="232">
        <f>'Cons Stat | Management Recon'!EA92</f>
        <v>0</v>
      </c>
      <c r="AT96" s="232">
        <f>'Cons Stat | Management Recon'!ED92</f>
        <v>0</v>
      </c>
      <c r="AU96" s="232">
        <f>'Cons Stat | Management Recon'!EG92</f>
        <v>0</v>
      </c>
      <c r="AV96" s="232">
        <f>'Cons Stat | Management Recon'!EJ92</f>
        <v>0</v>
      </c>
      <c r="AW96" s="232">
        <f>'Cons Stat | Management Recon'!EM92</f>
        <v>0</v>
      </c>
      <c r="AX96" s="232">
        <f>'Cons Stat | Management Recon'!EP92</f>
        <v>0</v>
      </c>
      <c r="AY96" s="232">
        <f>'Cons Stat | Management Recon'!ES92</f>
        <v>0</v>
      </c>
      <c r="AZ96" s="232">
        <f>'Cons Stat | Management Recon'!EV92</f>
        <v>0</v>
      </c>
      <c r="BA96" s="232">
        <f>'Cons Stat | Management Recon'!EY92</f>
        <v>0</v>
      </c>
      <c r="BB96" s="232">
        <f>'Cons Stat | Management Recon'!FB92</f>
        <v>0</v>
      </c>
      <c r="BC96" s="232">
        <f>'Cons Stat | Management Recon'!FE92</f>
        <v>0</v>
      </c>
      <c r="BD96" s="232">
        <f>'Cons Stat | Management Recon'!FH92</f>
        <v>0</v>
      </c>
      <c r="BE96" s="232">
        <f>'Cons Stat | Management Recon'!FK92</f>
        <v>0</v>
      </c>
      <c r="BF96" s="232">
        <f>'Cons Stat | Management Recon'!FN92</f>
        <v>-41804.333749999998</v>
      </c>
      <c r="BG96" s="232">
        <f>'Cons Stat | Management Recon'!FQ92</f>
        <v>-41804.333749999998</v>
      </c>
      <c r="BH96" s="232">
        <f>'Cons Stat | Management Recon'!FT92</f>
        <v>-41804.333749999998</v>
      </c>
      <c r="BI96" s="232">
        <f>'Cons Stat | Management Recon'!FW92</f>
        <v>-41804.333749999998</v>
      </c>
      <c r="BJ96" s="232">
        <f>'Cons Stat | Management Recon'!FZ92</f>
        <v>-41804.333749999998</v>
      </c>
      <c r="BK96" s="232">
        <f>'Cons Stat | Management Recon'!GC92</f>
        <v>-41804.333749999998</v>
      </c>
      <c r="BL96" s="232">
        <f>'Cons Stat | Management Recon'!GF92</f>
        <v>-41804.333749999998</v>
      </c>
      <c r="BM96" s="232">
        <f>'Cons Stat | Management Recon'!GI92</f>
        <v>-41804.333749999998</v>
      </c>
      <c r="BN96" s="232">
        <f>'Cons Stat | Management Recon'!GL92</f>
        <v>0</v>
      </c>
      <c r="BO96" s="232">
        <f>'Cons Stat | Management Recon'!GO92</f>
        <v>0</v>
      </c>
      <c r="BP96" s="232">
        <f>'Cons Stat | Management Recon'!GR92</f>
        <v>0</v>
      </c>
      <c r="BQ96" s="232">
        <f>'Cons Stat | Management Recon'!GU92</f>
        <v>0</v>
      </c>
      <c r="BR96" s="232">
        <f>'Cons Stat | Management Recon'!GX92</f>
        <v>0</v>
      </c>
      <c r="BS96" s="232">
        <f>'Cons Stat | Management Recon'!HA92</f>
        <v>0</v>
      </c>
      <c r="BT96" s="232">
        <f>'Cons Stat | Management Recon'!HD92</f>
        <v>0</v>
      </c>
      <c r="BU96" s="232">
        <f>'Cons Stat | Management Recon'!HG92</f>
        <v>0</v>
      </c>
      <c r="BV96" s="232">
        <f>'Cons Stat | Management Recon'!HJ92</f>
        <v>0</v>
      </c>
      <c r="BX96" s="232">
        <f>SUM(BK96:BV96)</f>
        <v>-125413.00125</v>
      </c>
      <c r="BY96" s="232">
        <f>SUM(BK96:BW96)</f>
        <v>-125413.00125</v>
      </c>
      <c r="BZ96" s="232">
        <f>SUM(AY96:BJ96)</f>
        <v>-209021.66874999998</v>
      </c>
      <c r="CA96" s="232">
        <f>SUM(AY96:BJ96)</f>
        <v>-209021.66874999998</v>
      </c>
      <c r="CB96" s="232">
        <f>SUM(AM96:AX96)</f>
        <v>0</v>
      </c>
      <c r="CC96" s="232">
        <f>BV96</f>
        <v>0</v>
      </c>
      <c r="CD96" s="232">
        <f>BJ96</f>
        <v>-41804.333749999998</v>
      </c>
    </row>
    <row r="97" spans="2:82" ht="14.25" customHeight="1" collapsed="1" x14ac:dyDescent="0.25">
      <c r="B97" s="235" t="s">
        <v>84</v>
      </c>
      <c r="C97" s="235" t="e">
        <f t="shared" ref="C97:BN97" si="126">SUM(C23,C26,C41,C45,C48,C60,C64,C72,C79,C83,C95)</f>
        <v>#REF!</v>
      </c>
      <c r="D97" s="235" t="e">
        <f t="shared" si="126"/>
        <v>#REF!</v>
      </c>
      <c r="E97" s="235" t="e">
        <f t="shared" si="126"/>
        <v>#REF!</v>
      </c>
      <c r="F97" s="235" t="e">
        <f t="shared" si="126"/>
        <v>#REF!</v>
      </c>
      <c r="G97" s="235" t="e">
        <f t="shared" si="126"/>
        <v>#REF!</v>
      </c>
      <c r="H97" s="235" t="e">
        <f t="shared" si="126"/>
        <v>#REF!</v>
      </c>
      <c r="I97" s="235" t="e">
        <f t="shared" si="126"/>
        <v>#REF!</v>
      </c>
      <c r="J97" s="235" t="e">
        <f t="shared" si="126"/>
        <v>#REF!</v>
      </c>
      <c r="K97" s="235" t="e">
        <f t="shared" si="126"/>
        <v>#REF!</v>
      </c>
      <c r="L97" s="235" t="e">
        <f t="shared" si="126"/>
        <v>#REF!</v>
      </c>
      <c r="M97" s="235" t="e">
        <f t="shared" si="126"/>
        <v>#REF!</v>
      </c>
      <c r="N97" s="235" t="e">
        <f t="shared" si="126"/>
        <v>#REF!</v>
      </c>
      <c r="O97" s="235">
        <f t="shared" si="126"/>
        <v>-61408.425078412765</v>
      </c>
      <c r="P97" s="235">
        <f t="shared" si="126"/>
        <v>-16222.043959174676</v>
      </c>
      <c r="Q97" s="235">
        <f t="shared" si="126"/>
        <v>-11607.67196075034</v>
      </c>
      <c r="R97" s="235">
        <f t="shared" si="126"/>
        <v>69531.189867562309</v>
      </c>
      <c r="S97" s="235">
        <f t="shared" si="126"/>
        <v>-2740.2835025597706</v>
      </c>
      <c r="T97" s="235">
        <f t="shared" si="126"/>
        <v>-12065.213112736823</v>
      </c>
      <c r="U97" s="235">
        <f t="shared" si="126"/>
        <v>-24447.100238812134</v>
      </c>
      <c r="V97" s="235">
        <f t="shared" si="126"/>
        <v>-77078.830602751899</v>
      </c>
      <c r="W97" s="235">
        <f t="shared" si="126"/>
        <v>-116945.67208051468</v>
      </c>
      <c r="X97" s="235">
        <f t="shared" si="126"/>
        <v>-64140.699526734548</v>
      </c>
      <c r="Y97" s="235">
        <f t="shared" si="126"/>
        <v>-22740.543713928291</v>
      </c>
      <c r="Z97" s="235">
        <f t="shared" si="126"/>
        <v>-29540.714551351935</v>
      </c>
      <c r="AA97" s="235">
        <f t="shared" si="126"/>
        <v>-57828.430652169518</v>
      </c>
      <c r="AB97" s="235">
        <f t="shared" si="126"/>
        <v>-97714.160113980484</v>
      </c>
      <c r="AC97" s="235">
        <f t="shared" si="126"/>
        <v>-154665.3944862276</v>
      </c>
      <c r="AD97" s="235">
        <f t="shared" si="126"/>
        <v>-83861.031311424391</v>
      </c>
      <c r="AE97" s="235">
        <f t="shared" si="126"/>
        <v>-107174.07712953804</v>
      </c>
      <c r="AF97" s="235">
        <f t="shared" si="126"/>
        <v>-230854.82089840854</v>
      </c>
      <c r="AG97" s="235">
        <f t="shared" si="126"/>
        <v>-103877.36737117902</v>
      </c>
      <c r="AH97" s="235">
        <f t="shared" si="126"/>
        <v>-196433.10039234805</v>
      </c>
      <c r="AI97" s="235">
        <f t="shared" si="126"/>
        <v>-143858.90859584682</v>
      </c>
      <c r="AJ97" s="235">
        <f t="shared" si="126"/>
        <v>-140764.30803303886</v>
      </c>
      <c r="AK97" s="235">
        <f t="shared" si="126"/>
        <v>-160069.77958870889</v>
      </c>
      <c r="AL97" s="235">
        <f t="shared" si="126"/>
        <v>-230006.0810241155</v>
      </c>
      <c r="AM97" s="235">
        <f t="shared" si="126"/>
        <v>-229512.2259129204</v>
      </c>
      <c r="AN97" s="235">
        <f t="shared" si="126"/>
        <v>-215504.69490696205</v>
      </c>
      <c r="AO97" s="235">
        <f t="shared" si="126"/>
        <v>-289465.61019004148</v>
      </c>
      <c r="AP97" s="235">
        <f t="shared" si="126"/>
        <v>-334156.09039787215</v>
      </c>
      <c r="AQ97" s="235">
        <f t="shared" si="126"/>
        <v>-180225.11227600533</v>
      </c>
      <c r="AR97" s="235">
        <f t="shared" si="126"/>
        <v>-260411.74009593375</v>
      </c>
      <c r="AS97" s="235">
        <f t="shared" si="126"/>
        <v>-256125.95177694157</v>
      </c>
      <c r="AT97" s="235">
        <f t="shared" si="126"/>
        <v>-254185.0571724496</v>
      </c>
      <c r="AU97" s="235">
        <f t="shared" si="126"/>
        <v>-192431.99112807843</v>
      </c>
      <c r="AV97" s="235">
        <f t="shared" si="126"/>
        <v>-275066.40240231348</v>
      </c>
      <c r="AW97" s="235">
        <f t="shared" si="126"/>
        <v>-212264.10533510934</v>
      </c>
      <c r="AX97" s="235">
        <f t="shared" si="126"/>
        <v>-334331.7410753665</v>
      </c>
      <c r="AY97" s="235">
        <f t="shared" si="126"/>
        <v>-324492.76523433952</v>
      </c>
      <c r="AZ97" s="235">
        <f t="shared" si="126"/>
        <v>-384188.81504398806</v>
      </c>
      <c r="BA97" s="235">
        <f t="shared" si="126"/>
        <v>-445041.26257592085</v>
      </c>
      <c r="BB97" s="235">
        <f t="shared" si="126"/>
        <v>-356960.24275817047</v>
      </c>
      <c r="BC97" s="235">
        <f t="shared" si="126"/>
        <v>-239765.77605724538</v>
      </c>
      <c r="BD97" s="235">
        <f t="shared" si="126"/>
        <v>-331386.66499374615</v>
      </c>
      <c r="BE97" s="235">
        <f t="shared" si="126"/>
        <v>-295880.36879655236</v>
      </c>
      <c r="BF97" s="235">
        <f t="shared" si="126"/>
        <v>-304478.5254434938</v>
      </c>
      <c r="BG97" s="235">
        <f t="shared" si="126"/>
        <v>-349414.69970243686</v>
      </c>
      <c r="BH97" s="235">
        <f t="shared" si="126"/>
        <v>-296208.82450437697</v>
      </c>
      <c r="BI97" s="235">
        <f t="shared" si="126"/>
        <v>-385666.76132336067</v>
      </c>
      <c r="BJ97" s="235">
        <f t="shared" si="126"/>
        <v>-482798.72637346067</v>
      </c>
      <c r="BK97" s="235">
        <f t="shared" si="126"/>
        <v>-324895.3538015536</v>
      </c>
      <c r="BL97" s="235">
        <f t="shared" si="126"/>
        <v>-435159.78068220802</v>
      </c>
      <c r="BM97" s="235">
        <f t="shared" si="126"/>
        <v>-321983.89129402314</v>
      </c>
      <c r="BN97" s="235">
        <f t="shared" si="126"/>
        <v>-159941.27197867559</v>
      </c>
      <c r="BO97" s="235">
        <f t="shared" ref="BO97:BV97" si="127">SUM(BO23,BO26,BO41,BO45,BO48,BO60,BO64,BO72,BO79,BO83,BO95)</f>
        <v>-508082.21189041651</v>
      </c>
      <c r="BP97" s="235">
        <f t="shared" si="127"/>
        <v>-400039.57724989968</v>
      </c>
      <c r="BQ97" s="235">
        <f t="shared" si="127"/>
        <v>-310315.39985754964</v>
      </c>
      <c r="BR97" s="235">
        <f t="shared" si="127"/>
        <v>-370427.15125604009</v>
      </c>
      <c r="BS97" s="235">
        <f t="shared" si="127"/>
        <v>-392872.94561054208</v>
      </c>
      <c r="BT97" s="235">
        <f t="shared" si="127"/>
        <v>-308562.94617390458</v>
      </c>
      <c r="BU97" s="235">
        <f t="shared" si="127"/>
        <v>-568222.7298760002</v>
      </c>
      <c r="BV97" s="235">
        <f t="shared" si="127"/>
        <v>-552547.01024446776</v>
      </c>
      <c r="BW97" s="276"/>
      <c r="BX97" s="235">
        <f t="shared" ref="BX97:CD97" si="128">SUM(BX23,BX26,BX41,BX45,BX48,BX60,BX64,BX72,BX79,BX83,BX95)</f>
        <v>-4653050.2699152781</v>
      </c>
      <c r="BY97" s="235">
        <f t="shared" si="128"/>
        <v>-4653050.2699152781</v>
      </c>
      <c r="BZ97" s="235">
        <f t="shared" si="128"/>
        <v>-4196283.4328070916</v>
      </c>
      <c r="CA97" s="235">
        <f t="shared" si="128"/>
        <v>-4196283.4328070916</v>
      </c>
      <c r="CB97" s="235">
        <f t="shared" si="128"/>
        <v>-3033680.7226699935</v>
      </c>
      <c r="CC97" s="235">
        <f t="shared" si="128"/>
        <v>-552547.01024446776</v>
      </c>
      <c r="CD97" s="235">
        <f t="shared" si="128"/>
        <v>-482798.72637346067</v>
      </c>
    </row>
    <row r="98" spans="2:82" ht="14.25" customHeight="1" x14ac:dyDescent="0.25">
      <c r="B98" s="236" t="s">
        <v>337</v>
      </c>
      <c r="C98" s="237">
        <f t="shared" ref="C98:BN98" si="129">IFERROR(C97/C9,0)</f>
        <v>0</v>
      </c>
      <c r="D98" s="237">
        <f t="shared" si="129"/>
        <v>0</v>
      </c>
      <c r="E98" s="237">
        <f t="shared" si="129"/>
        <v>0</v>
      </c>
      <c r="F98" s="237">
        <f t="shared" si="129"/>
        <v>0</v>
      </c>
      <c r="G98" s="237">
        <f t="shared" si="129"/>
        <v>0</v>
      </c>
      <c r="H98" s="237">
        <f t="shared" si="129"/>
        <v>0</v>
      </c>
      <c r="I98" s="237">
        <f t="shared" si="129"/>
        <v>0</v>
      </c>
      <c r="J98" s="237">
        <f t="shared" si="129"/>
        <v>0</v>
      </c>
      <c r="K98" s="237">
        <f t="shared" si="129"/>
        <v>0</v>
      </c>
      <c r="L98" s="237">
        <f t="shared" si="129"/>
        <v>0</v>
      </c>
      <c r="M98" s="237">
        <f t="shared" si="129"/>
        <v>0</v>
      </c>
      <c r="N98" s="237">
        <f t="shared" si="129"/>
        <v>0</v>
      </c>
      <c r="O98" s="237">
        <f t="shared" si="129"/>
        <v>-0.2371799694007983</v>
      </c>
      <c r="P98" s="237">
        <f t="shared" si="129"/>
        <v>-5.3054841607998338E-2</v>
      </c>
      <c r="Q98" s="237">
        <f t="shared" si="129"/>
        <v>-3.3664783599383824E-2</v>
      </c>
      <c r="R98" s="237">
        <f t="shared" si="129"/>
        <v>0.1787157197242891</v>
      </c>
      <c r="S98" s="237">
        <f t="shared" si="129"/>
        <v>-9.3460959603211043E-3</v>
      </c>
      <c r="T98" s="237">
        <f t="shared" si="129"/>
        <v>-3.592512479835034E-2</v>
      </c>
      <c r="U98" s="237">
        <f t="shared" si="129"/>
        <v>-8.2680723207147339E-2</v>
      </c>
      <c r="V98" s="237">
        <f t="shared" si="129"/>
        <v>-0.25807368284986421</v>
      </c>
      <c r="W98" s="237">
        <f t="shared" si="129"/>
        <v>-0.33878798419914424</v>
      </c>
      <c r="X98" s="237">
        <f t="shared" si="129"/>
        <v>-0.20109443907634661</v>
      </c>
      <c r="Y98" s="237">
        <f t="shared" si="129"/>
        <v>-6.2006283739210168E-2</v>
      </c>
      <c r="Z98" s="237">
        <f t="shared" si="129"/>
        <v>-8.1483328603696795E-2</v>
      </c>
      <c r="AA98" s="237">
        <f t="shared" si="129"/>
        <v>-0.18129454793570171</v>
      </c>
      <c r="AB98" s="237">
        <f t="shared" si="129"/>
        <v>-0.2929604994612694</v>
      </c>
      <c r="AC98" s="237">
        <f t="shared" si="129"/>
        <v>-0.47480911663239977</v>
      </c>
      <c r="AD98" s="237">
        <f t="shared" si="129"/>
        <v>-0.25139793881040162</v>
      </c>
      <c r="AE98" s="237">
        <f t="shared" si="129"/>
        <v>-0.3096225016299024</v>
      </c>
      <c r="AF98" s="237">
        <f t="shared" si="129"/>
        <v>-0.64249885347939406</v>
      </c>
      <c r="AG98" s="237">
        <f t="shared" si="129"/>
        <v>-0.26920596247166068</v>
      </c>
      <c r="AH98" s="237">
        <f t="shared" si="129"/>
        <v>-0.49774104458641177</v>
      </c>
      <c r="AI98" s="237">
        <f t="shared" si="129"/>
        <v>-0.33485256735498686</v>
      </c>
      <c r="AJ98" s="237">
        <f t="shared" si="129"/>
        <v>-0.35397339473660189</v>
      </c>
      <c r="AK98" s="237">
        <f t="shared" si="129"/>
        <v>-0.38237734153799313</v>
      </c>
      <c r="AL98" s="237">
        <f t="shared" si="129"/>
        <v>-0.52221408185488594</v>
      </c>
      <c r="AM98" s="237">
        <f t="shared" si="129"/>
        <v>-0.52441538370591423</v>
      </c>
      <c r="AN98" s="237">
        <f t="shared" si="129"/>
        <v>-0.47879672701287235</v>
      </c>
      <c r="AO98" s="237">
        <f t="shared" si="129"/>
        <v>-0.61939962008734795</v>
      </c>
      <c r="AP98" s="237">
        <f t="shared" si="129"/>
        <v>-0.67592767503778384</v>
      </c>
      <c r="AQ98" s="237">
        <f t="shared" si="129"/>
        <v>-0.35038472045621621</v>
      </c>
      <c r="AR98" s="237">
        <f t="shared" si="129"/>
        <v>-0.48440218128740409</v>
      </c>
      <c r="AS98" s="237">
        <f t="shared" si="129"/>
        <v>-0.45624414713962552</v>
      </c>
      <c r="AT98" s="237">
        <f t="shared" si="129"/>
        <v>-0.41631085883652452</v>
      </c>
      <c r="AU98" s="237">
        <f t="shared" si="129"/>
        <v>-0.313584304315846</v>
      </c>
      <c r="AV98" s="237">
        <f t="shared" si="129"/>
        <v>-0.43014010556717103</v>
      </c>
      <c r="AW98" s="237">
        <f t="shared" si="129"/>
        <v>-0.3254144847356355</v>
      </c>
      <c r="AX98" s="237">
        <f t="shared" si="129"/>
        <v>-0.48359361547734425</v>
      </c>
      <c r="AY98" s="237">
        <f t="shared" si="129"/>
        <v>-0.44888721888566485</v>
      </c>
      <c r="AZ98" s="237">
        <f t="shared" si="129"/>
        <v>-0.5175766651212208</v>
      </c>
      <c r="BA98" s="237">
        <f t="shared" si="129"/>
        <v>-0.5610629953455567</v>
      </c>
      <c r="BB98" s="237">
        <f t="shared" si="129"/>
        <v>-0.4388572549550927</v>
      </c>
      <c r="BC98" s="237">
        <f t="shared" si="129"/>
        <v>-0.26922528189155231</v>
      </c>
      <c r="BD98" s="237">
        <f t="shared" si="129"/>
        <v>-0.37856792369407261</v>
      </c>
      <c r="BE98" s="237">
        <f t="shared" si="129"/>
        <v>-0.32370621119598431</v>
      </c>
      <c r="BF98" s="237">
        <f t="shared" si="129"/>
        <v>-0.33835733018735847</v>
      </c>
      <c r="BG98" s="237">
        <f t="shared" si="129"/>
        <v>-0.3673301346056132</v>
      </c>
      <c r="BH98" s="237">
        <f t="shared" si="129"/>
        <v>-0.30016927676938088</v>
      </c>
      <c r="BI98" s="237">
        <f t="shared" si="129"/>
        <v>-0.37369390777610628</v>
      </c>
      <c r="BJ98" s="237">
        <f t="shared" si="129"/>
        <v>-0.45191268402365836</v>
      </c>
      <c r="BK98" s="237">
        <f t="shared" si="129"/>
        <v>-0.30532089386767153</v>
      </c>
      <c r="BL98" s="237">
        <f t="shared" si="129"/>
        <v>-0.40503857156807738</v>
      </c>
      <c r="BM98" s="237">
        <f t="shared" si="129"/>
        <v>-0.23944793590399105</v>
      </c>
      <c r="BN98" s="237">
        <f t="shared" si="129"/>
        <v>-0.12088046987195977</v>
      </c>
      <c r="BO98" s="237">
        <f t="shared" ref="BO98:BV98" si="130">IFERROR(BO97/BO9,0)</f>
        <v>-0.43429543457168696</v>
      </c>
      <c r="BP98" s="237">
        <f t="shared" si="130"/>
        <v>-0.31987184829713261</v>
      </c>
      <c r="BQ98" s="237">
        <f t="shared" si="130"/>
        <v>-0.24555334599221637</v>
      </c>
      <c r="BR98" s="237">
        <f t="shared" si="130"/>
        <v>-0.28457069599485446</v>
      </c>
      <c r="BS98" s="237">
        <f t="shared" si="130"/>
        <v>-0.3025643747946245</v>
      </c>
      <c r="BT98" s="237">
        <f t="shared" si="130"/>
        <v>-0.22284412677144527</v>
      </c>
      <c r="BU98" s="237">
        <f t="shared" si="130"/>
        <v>-0.41639289602123142</v>
      </c>
      <c r="BV98" s="237">
        <f t="shared" si="130"/>
        <v>-0.39166432600010859</v>
      </c>
      <c r="BX98" s="237">
        <f t="shared" ref="BX98:CD98" si="131">IFERROR(BX97/BX9,0)</f>
        <v>-0.30510188325925847</v>
      </c>
      <c r="BY98" s="237">
        <f t="shared" si="131"/>
        <v>-0.30510188325925847</v>
      </c>
      <c r="BZ98" s="237">
        <f t="shared" si="131"/>
        <v>-0.39254142408402193</v>
      </c>
      <c r="CA98" s="237">
        <f t="shared" si="131"/>
        <v>-0.39254142408402193</v>
      </c>
      <c r="CB98" s="237">
        <f t="shared" si="131"/>
        <v>-0.4548163482777442</v>
      </c>
      <c r="CC98" s="237">
        <f t="shared" si="131"/>
        <v>-0.39166432600010859</v>
      </c>
      <c r="CD98" s="237">
        <f t="shared" si="131"/>
        <v>-0.45191268402365836</v>
      </c>
    </row>
    <row r="99" spans="2:82" ht="6" hidden="1" customHeight="1" outlineLevel="1" x14ac:dyDescent="0.25">
      <c r="B99" s="236"/>
      <c r="C99" s="230"/>
      <c r="D99" s="230"/>
      <c r="E99" s="230"/>
      <c r="F99" s="230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230"/>
      <c r="BE99" s="230"/>
      <c r="BF99" s="230"/>
      <c r="BG99" s="230"/>
      <c r="BH99" s="230"/>
      <c r="BI99" s="230"/>
      <c r="BJ99" s="230"/>
      <c r="BK99" s="230"/>
      <c r="BL99" s="230"/>
      <c r="BM99" s="230"/>
      <c r="BN99" s="230"/>
      <c r="BO99" s="230"/>
      <c r="BP99" s="230"/>
      <c r="BQ99" s="230"/>
      <c r="BR99" s="230"/>
      <c r="BS99" s="230"/>
      <c r="BT99" s="230"/>
      <c r="BU99" s="230"/>
      <c r="BV99" s="230"/>
      <c r="BX99" s="230"/>
      <c r="BY99" s="230"/>
      <c r="BZ99" s="230"/>
      <c r="CA99" s="230"/>
      <c r="CB99" s="230"/>
    </row>
    <row r="100" spans="2:82" ht="6" customHeight="1" collapsed="1" x14ac:dyDescent="0.25">
      <c r="B100" s="22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X100" s="239"/>
      <c r="BY100" s="239"/>
      <c r="BZ100" s="239"/>
      <c r="CA100" s="239"/>
      <c r="CB100" s="239"/>
    </row>
    <row r="101" spans="2:82" ht="14.25" customHeight="1" x14ac:dyDescent="0.25">
      <c r="B101" s="229" t="s">
        <v>338</v>
      </c>
      <c r="C101" s="230">
        <f t="shared" ref="C101:AK101" si="132">SUM(C102:C104)</f>
        <v>0</v>
      </c>
      <c r="D101" s="230">
        <f t="shared" si="132"/>
        <v>0</v>
      </c>
      <c r="E101" s="230">
        <f t="shared" si="132"/>
        <v>0</v>
      </c>
      <c r="F101" s="230">
        <f t="shared" si="132"/>
        <v>0</v>
      </c>
      <c r="G101" s="230">
        <f t="shared" si="132"/>
        <v>0</v>
      </c>
      <c r="H101" s="230">
        <f t="shared" si="132"/>
        <v>0</v>
      </c>
      <c r="I101" s="230">
        <f t="shared" si="132"/>
        <v>0</v>
      </c>
      <c r="J101" s="230">
        <f t="shared" si="132"/>
        <v>0</v>
      </c>
      <c r="K101" s="230">
        <f t="shared" si="132"/>
        <v>0</v>
      </c>
      <c r="L101" s="230">
        <f t="shared" si="132"/>
        <v>0</v>
      </c>
      <c r="M101" s="230">
        <f t="shared" si="132"/>
        <v>0</v>
      </c>
      <c r="N101" s="230">
        <f t="shared" si="132"/>
        <v>0</v>
      </c>
      <c r="O101" s="230">
        <f t="shared" si="132"/>
        <v>-1882.8294174967518</v>
      </c>
      <c r="P101" s="230">
        <f t="shared" si="132"/>
        <v>-13468.807715116773</v>
      </c>
      <c r="Q101" s="230">
        <f t="shared" si="132"/>
        <v>32940.389134687335</v>
      </c>
      <c r="R101" s="230">
        <f t="shared" si="132"/>
        <v>115.48295280275761</v>
      </c>
      <c r="S101" s="230">
        <f t="shared" si="132"/>
        <v>1508.1334260902945</v>
      </c>
      <c r="T101" s="230">
        <f t="shared" si="132"/>
        <v>214.37279696606674</v>
      </c>
      <c r="U101" s="230">
        <f t="shared" si="132"/>
        <v>-54450.380763856549</v>
      </c>
      <c r="V101" s="230">
        <f t="shared" si="132"/>
        <v>-31860.418117644291</v>
      </c>
      <c r="W101" s="230">
        <f t="shared" si="132"/>
        <v>88949.867289895265</v>
      </c>
      <c r="X101" s="230">
        <f t="shared" si="132"/>
        <v>68262.471241181542</v>
      </c>
      <c r="Y101" s="230">
        <f t="shared" si="132"/>
        <v>244111.85824625177</v>
      </c>
      <c r="Z101" s="230">
        <f t="shared" si="132"/>
        <v>-3233.6159436247603</v>
      </c>
      <c r="AA101" s="230">
        <f t="shared" si="132"/>
        <v>34744.873217350134</v>
      </c>
      <c r="AB101" s="230">
        <f t="shared" si="132"/>
        <v>33642.354968830216</v>
      </c>
      <c r="AC101" s="230">
        <f t="shared" si="132"/>
        <v>17408.762430863495</v>
      </c>
      <c r="AD101" s="230">
        <f t="shared" si="132"/>
        <v>9818.0482257526328</v>
      </c>
      <c r="AE101" s="230">
        <f t="shared" si="132"/>
        <v>28217.994527603405</v>
      </c>
      <c r="AF101" s="230">
        <f t="shared" si="132"/>
        <v>29731.903306899334</v>
      </c>
      <c r="AG101" s="230">
        <f t="shared" si="132"/>
        <v>22370.54405337014</v>
      </c>
      <c r="AH101" s="230">
        <f t="shared" si="132"/>
        <v>51681.404274846464</v>
      </c>
      <c r="AI101" s="230">
        <f t="shared" si="132"/>
        <v>38311.455125960303</v>
      </c>
      <c r="AJ101" s="230">
        <f t="shared" si="132"/>
        <v>2031.9522410588761</v>
      </c>
      <c r="AK101" s="230">
        <f t="shared" si="132"/>
        <v>5982.0901133043899</v>
      </c>
      <c r="AL101" s="230">
        <f t="shared" ref="AL101:BV101" si="133">SUM(AL102:AL104)</f>
        <v>-10895.738392445135</v>
      </c>
      <c r="AM101" s="230">
        <f t="shared" si="133"/>
        <v>5612.744491067675</v>
      </c>
      <c r="AN101" s="230">
        <f t="shared" si="133"/>
        <v>-10486.529451288387</v>
      </c>
      <c r="AO101" s="230">
        <f t="shared" si="133"/>
        <v>9984.6909280742475</v>
      </c>
      <c r="AP101" s="230">
        <f t="shared" si="133"/>
        <v>-4985.0455734919287</v>
      </c>
      <c r="AQ101" s="230">
        <f t="shared" si="133"/>
        <v>14179.245767287221</v>
      </c>
      <c r="AR101" s="230">
        <f t="shared" si="133"/>
        <v>108595.08682854431</v>
      </c>
      <c r="AS101" s="230">
        <f t="shared" si="133"/>
        <v>13934.755236508114</v>
      </c>
      <c r="AT101" s="230">
        <f t="shared" si="133"/>
        <v>71546.320183776174</v>
      </c>
      <c r="AU101" s="230">
        <f t="shared" si="133"/>
        <v>11422.30674264198</v>
      </c>
      <c r="AV101" s="230">
        <f t="shared" si="133"/>
        <v>-19987.534832673628</v>
      </c>
      <c r="AW101" s="230">
        <f t="shared" si="133"/>
        <v>-20241.271248206598</v>
      </c>
      <c r="AX101" s="230">
        <f t="shared" si="133"/>
        <v>-42828.958407141239</v>
      </c>
      <c r="AY101" s="230">
        <f t="shared" si="133"/>
        <v>14090.767872238233</v>
      </c>
      <c r="AZ101" s="230">
        <f t="shared" si="133"/>
        <v>-21665.90226711992</v>
      </c>
      <c r="BA101" s="230">
        <f t="shared" si="133"/>
        <v>-30008.339884320107</v>
      </c>
      <c r="BB101" s="230">
        <f t="shared" si="133"/>
        <v>-32116.094689727921</v>
      </c>
      <c r="BC101" s="230">
        <f t="shared" si="133"/>
        <v>-48605.302163051951</v>
      </c>
      <c r="BD101" s="230">
        <f t="shared" si="133"/>
        <v>-83357.252902479522</v>
      </c>
      <c r="BE101" s="230">
        <f t="shared" si="133"/>
        <v>-47195.359400199763</v>
      </c>
      <c r="BF101" s="230">
        <f t="shared" si="133"/>
        <v>46888.370963661597</v>
      </c>
      <c r="BG101" s="230">
        <f t="shared" si="133"/>
        <v>-76540.582759206416</v>
      </c>
      <c r="BH101" s="230">
        <f t="shared" si="133"/>
        <v>-14248.686291160571</v>
      </c>
      <c r="BI101" s="230">
        <f t="shared" si="133"/>
        <v>-64274.546556422472</v>
      </c>
      <c r="BJ101" s="230">
        <f t="shared" si="133"/>
        <v>-60632.771180263037</v>
      </c>
      <c r="BK101" s="230">
        <f t="shared" si="133"/>
        <v>-21458.654550858319</v>
      </c>
      <c r="BL101" s="230">
        <f t="shared" si="133"/>
        <v>-27329.50612235898</v>
      </c>
      <c r="BM101" s="230">
        <f t="shared" si="133"/>
        <v>-41070.132336132752</v>
      </c>
      <c r="BN101" s="230">
        <f t="shared" si="133"/>
        <v>-5312.749955020482</v>
      </c>
      <c r="BO101" s="230">
        <f t="shared" si="133"/>
        <v>-16077.118048588694</v>
      </c>
      <c r="BP101" s="230">
        <f t="shared" si="133"/>
        <v>-104917.89128534801</v>
      </c>
      <c r="BQ101" s="230">
        <f t="shared" si="133"/>
        <v>-85018.42554939189</v>
      </c>
      <c r="BR101" s="230">
        <f t="shared" si="133"/>
        <v>440.60096037359949</v>
      </c>
      <c r="BS101" s="230">
        <f t="shared" si="133"/>
        <v>-91406.214288011863</v>
      </c>
      <c r="BT101" s="230">
        <f t="shared" si="133"/>
        <v>-40506.668221068248</v>
      </c>
      <c r="BU101" s="230">
        <f t="shared" si="133"/>
        <v>-36914.282893757998</v>
      </c>
      <c r="BV101" s="230">
        <f t="shared" si="133"/>
        <v>-84882.13614010904</v>
      </c>
      <c r="BX101" s="230">
        <f t="shared" ref="BX101:CC101" si="134">SUM(BX102:BX104)</f>
        <v>-554453.17843027273</v>
      </c>
      <c r="BY101" s="230">
        <f t="shared" si="134"/>
        <v>-554453.17843027273</v>
      </c>
      <c r="BZ101" s="230">
        <f t="shared" si="134"/>
        <v>-417665.69925805181</v>
      </c>
      <c r="CA101" s="230">
        <f t="shared" si="134"/>
        <v>-417665.69925805181</v>
      </c>
      <c r="CB101" s="230">
        <f>SUM(CB102:CB104)</f>
        <v>136745.81066509793</v>
      </c>
      <c r="CC101" s="230">
        <f t="shared" si="134"/>
        <v>-84882.13614010904</v>
      </c>
      <c r="CD101" s="230">
        <f>SUM(CD102:CD104)</f>
        <v>-60632.771180263037</v>
      </c>
    </row>
    <row r="102" spans="2:82" ht="14.25" hidden="1" customHeight="1" outlineLevel="1" x14ac:dyDescent="0.25">
      <c r="B102" s="231" t="s">
        <v>339</v>
      </c>
      <c r="C102" s="232">
        <f>'Cons Stat | Management Recon'!E97</f>
        <v>0</v>
      </c>
      <c r="D102" s="232">
        <f>'Cons Stat | Management Recon'!H97</f>
        <v>0</v>
      </c>
      <c r="E102" s="232">
        <f>'Cons Stat | Management Recon'!K97</f>
        <v>0</v>
      </c>
      <c r="F102" s="232">
        <f>'Cons Stat | Management Recon'!N97</f>
        <v>0</v>
      </c>
      <c r="G102" s="232">
        <f>'Cons Stat | Management Recon'!Q97</f>
        <v>0</v>
      </c>
      <c r="H102" s="232">
        <f>'Cons Stat | Management Recon'!T97</f>
        <v>0</v>
      </c>
      <c r="I102" s="232">
        <f>'Cons Stat | Management Recon'!W97</f>
        <v>0</v>
      </c>
      <c r="J102" s="232">
        <f>'Cons Stat | Management Recon'!Z97</f>
        <v>0</v>
      </c>
      <c r="K102" s="232">
        <f>'Cons Stat | Management Recon'!AC97</f>
        <v>0</v>
      </c>
      <c r="L102" s="232">
        <f>'Cons Stat | Management Recon'!AF97</f>
        <v>0</v>
      </c>
      <c r="M102" s="232">
        <f>'Cons Stat | Management Recon'!AI97</f>
        <v>0</v>
      </c>
      <c r="N102" s="232">
        <f>'Cons Stat | Management Recon'!AL97</f>
        <v>0</v>
      </c>
      <c r="O102" s="232">
        <f>'Cons Stat | Management Recon'!AO97</f>
        <v>-2186.405099610221</v>
      </c>
      <c r="P102" s="232">
        <f>'Cons Stat | Management Recon'!AR97</f>
        <v>-2798.1545282539332</v>
      </c>
      <c r="Q102" s="232">
        <f>'Cons Stat | Management Recon'!AU97</f>
        <v>-2786.9750160826588</v>
      </c>
      <c r="R102" s="232">
        <f>'Cons Stat | Management Recon'!AX97</f>
        <v>-1727.7932498251728</v>
      </c>
      <c r="S102" s="232">
        <f>'Cons Stat | Management Recon'!BA97</f>
        <v>-1606.8152377296938</v>
      </c>
      <c r="T102" s="232">
        <f>'Cons Stat | Management Recon'!BD97</f>
        <v>-4089.0880748246291</v>
      </c>
      <c r="U102" s="232">
        <f>'Cons Stat | Management Recon'!BG97</f>
        <v>-2421.8735444806721</v>
      </c>
      <c r="V102" s="232">
        <f>'Cons Stat | Management Recon'!BJ97</f>
        <v>-2944.1844817206361</v>
      </c>
      <c r="W102" s="232">
        <f>'Cons Stat | Management Recon'!BM97</f>
        <v>-4140.7173392211234</v>
      </c>
      <c r="X102" s="232">
        <f>'Cons Stat | Management Recon'!BP97</f>
        <v>-2215.5673801397875</v>
      </c>
      <c r="Y102" s="232">
        <f>'Cons Stat | Management Recon'!BS97</f>
        <v>-1942.2260714826593</v>
      </c>
      <c r="Z102" s="232">
        <f>'Cons Stat | Management Recon'!BV97</f>
        <v>-2525.8614108493002</v>
      </c>
      <c r="AA102" s="232">
        <f>'Cons Stat | Management Recon'!BY97</f>
        <v>-2244.2141546837101</v>
      </c>
      <c r="AB102" s="232">
        <f>'Cons Stat | Management Recon'!CB97</f>
        <v>-2612.5977264393114</v>
      </c>
      <c r="AC102" s="232">
        <f>'Cons Stat | Management Recon'!CE97</f>
        <v>-2498.7396081065349</v>
      </c>
      <c r="AD102" s="232">
        <f>'Cons Stat | Management Recon'!CH97</f>
        <v>-2974.5823998474652</v>
      </c>
      <c r="AE102" s="232">
        <f>'Cons Stat | Management Recon'!CK97</f>
        <v>-2126.8849187188152</v>
      </c>
      <c r="AF102" s="232">
        <f>'Cons Stat | Management Recon'!CN97</f>
        <v>-1647.8584927321222</v>
      </c>
      <c r="AG102" s="232">
        <f>'Cons Stat | Management Recon'!CQ97</f>
        <v>-2958.8273521969177</v>
      </c>
      <c r="AH102" s="232">
        <f>'Cons Stat | Management Recon'!CT97</f>
        <v>-1824.5116222249371</v>
      </c>
      <c r="AI102" s="232">
        <f>'Cons Stat | Management Recon'!CW97</f>
        <v>-4263.4260981855577</v>
      </c>
      <c r="AJ102" s="232">
        <f>'Cons Stat | Management Recon'!CZ97</f>
        <v>-3393.5560332056602</v>
      </c>
      <c r="AK102" s="232">
        <f>'Cons Stat | Management Recon'!DC97</f>
        <v>-2585.5980760850271</v>
      </c>
      <c r="AL102" s="232">
        <f>'Cons Stat | Management Recon'!DF97</f>
        <v>-4007.7952460159886</v>
      </c>
      <c r="AM102" s="232">
        <f>'Cons Stat | Management Recon'!DI97</f>
        <v>-3091.5796139702957</v>
      </c>
      <c r="AN102" s="232">
        <f>'Cons Stat | Management Recon'!DL97</f>
        <v>-7845.7397557392787</v>
      </c>
      <c r="AO102" s="232">
        <f>'Cons Stat | Management Recon'!DO97</f>
        <v>-5252.9893482387679</v>
      </c>
      <c r="AP102" s="232">
        <f>'Cons Stat | Management Recon'!DR97</f>
        <v>-11752.695463870523</v>
      </c>
      <c r="AQ102" s="232">
        <f>'Cons Stat | Management Recon'!DU97</f>
        <v>-7297.5481174951419</v>
      </c>
      <c r="AR102" s="232">
        <f>'Cons Stat | Management Recon'!DX97</f>
        <v>-2900.1215693181384</v>
      </c>
      <c r="AS102" s="232">
        <f>'Cons Stat | Management Recon'!EA97</f>
        <v>-5017.4980778626586</v>
      </c>
      <c r="AT102" s="232">
        <f>'Cons Stat | Management Recon'!ED97</f>
        <v>-17369.119736466258</v>
      </c>
      <c r="AU102" s="232">
        <f>'Cons Stat | Management Recon'!EG97</f>
        <v>-17885.000259935092</v>
      </c>
      <c r="AV102" s="232">
        <f>'Cons Stat | Management Recon'!EJ97</f>
        <v>-13090.196833393307</v>
      </c>
      <c r="AW102" s="232">
        <f>'Cons Stat | Management Recon'!EM97</f>
        <v>-12237.728592924379</v>
      </c>
      <c r="AX102" s="232">
        <f>'Cons Stat | Management Recon'!EP97</f>
        <v>-25847.746487607576</v>
      </c>
      <c r="AY102" s="232">
        <f>'Cons Stat | Management Recon'!ES97</f>
        <v>-9048.67331091899</v>
      </c>
      <c r="AZ102" s="232">
        <f>'Cons Stat | Management Recon'!EV97</f>
        <v>-6988.7970836416052</v>
      </c>
      <c r="BA102" s="232">
        <f>'Cons Stat | Management Recon'!EY97</f>
        <v>-12677.914316053917</v>
      </c>
      <c r="BB102" s="232">
        <f>'Cons Stat | Management Recon'!FB97</f>
        <v>-13409.565438649832</v>
      </c>
      <c r="BC102" s="232">
        <f>'Cons Stat | Management Recon'!FE97</f>
        <v>-24071.615828754762</v>
      </c>
      <c r="BD102" s="232">
        <f>'Cons Stat | Management Recon'!FH97</f>
        <v>-30777.608906218193</v>
      </c>
      <c r="BE102" s="232">
        <f>'Cons Stat | Management Recon'!FK97</f>
        <v>-20590.196786610468</v>
      </c>
      <c r="BF102" s="232">
        <f>'Cons Stat | Management Recon'!FN97</f>
        <v>-23556.988274477328</v>
      </c>
      <c r="BG102" s="232">
        <f>'Cons Stat | Management Recon'!FQ97</f>
        <v>-29080.100986307742</v>
      </c>
      <c r="BH102" s="232">
        <f>'Cons Stat | Management Recon'!FT97</f>
        <v>-30090.87202578388</v>
      </c>
      <c r="BI102" s="232">
        <f>'Cons Stat | Management Recon'!FW97</f>
        <v>-29144.131827180616</v>
      </c>
      <c r="BJ102" s="232">
        <f>'Cons Stat | Management Recon'!FZ97</f>
        <v>-40265.271652482857</v>
      </c>
      <c r="BK102" s="232">
        <f>'Cons Stat | Management Recon'!GC97</f>
        <v>-28970.645467939419</v>
      </c>
      <c r="BL102" s="232">
        <f>'Cons Stat | Management Recon'!GF97</f>
        <v>-25478.46437114837</v>
      </c>
      <c r="BM102" s="232">
        <f>'Cons Stat | Management Recon'!GI97</f>
        <v>-35812.124869459978</v>
      </c>
      <c r="BN102" s="232">
        <f>'Cons Stat | Management Recon'!GL97</f>
        <v>-26466.996730646311</v>
      </c>
      <c r="BO102" s="232">
        <f>'Cons Stat | Management Recon'!GO97</f>
        <v>-27899.873282426957</v>
      </c>
      <c r="BP102" s="232">
        <f>'Cons Stat | Management Recon'!GR97</f>
        <v>-25731.612571535396</v>
      </c>
      <c r="BQ102" s="232">
        <f>'Cons Stat | Management Recon'!GU97</f>
        <v>-30341.512669786189</v>
      </c>
      <c r="BR102" s="232">
        <f>'Cons Stat | Management Recon'!GX97</f>
        <v>-23211.800892361262</v>
      </c>
      <c r="BS102" s="232">
        <f>'Cons Stat | Management Recon'!HA97</f>
        <v>-19333.892967156917</v>
      </c>
      <c r="BT102" s="232">
        <f>'Cons Stat | Management Recon'!HD97</f>
        <v>-43732.188128065834</v>
      </c>
      <c r="BU102" s="232">
        <f>'Cons Stat | Management Recon'!HG97</f>
        <v>-32997.874441817796</v>
      </c>
      <c r="BV102" s="232">
        <f>'Cons Stat | Management Recon'!HJ97</f>
        <v>-50627.477611317488</v>
      </c>
      <c r="BX102" s="232">
        <f t="shared" ref="BX102:BX104" si="135">SUM(BK102:BV102)</f>
        <v>-370604.46400366194</v>
      </c>
      <c r="BY102" s="232">
        <f t="shared" ref="BY102:BY104" si="136">SUM(BK102:BW102)</f>
        <v>-370604.46400366194</v>
      </c>
      <c r="BZ102" s="232">
        <f t="shared" ref="BZ102:BZ104" si="137">SUM(AY102:BJ102)</f>
        <v>-269701.7364370802</v>
      </c>
      <c r="CA102" s="232">
        <f t="shared" ref="CA102:CA104" si="138">SUM(AY102:BJ102)</f>
        <v>-269701.7364370802</v>
      </c>
      <c r="CB102" s="232">
        <f t="shared" ref="CB102:CB104" si="139">SUM(AM102:AX102)</f>
        <v>-129587.96385682141</v>
      </c>
      <c r="CC102" s="232">
        <f t="shared" ref="CC102:CC104" si="140">BV102</f>
        <v>-50627.477611317488</v>
      </c>
      <c r="CD102" s="232">
        <f t="shared" ref="CD102:CD104" si="141">BJ102</f>
        <v>-40265.271652482857</v>
      </c>
    </row>
    <row r="103" spans="2:82" ht="14.25" hidden="1" customHeight="1" outlineLevel="1" x14ac:dyDescent="0.25">
      <c r="B103" s="231" t="s">
        <v>340</v>
      </c>
      <c r="C103" s="232">
        <f>'Cons Stat | Management Recon'!E98</f>
        <v>0</v>
      </c>
      <c r="D103" s="232">
        <f>'Cons Stat | Management Recon'!H98</f>
        <v>0</v>
      </c>
      <c r="E103" s="232">
        <f>'Cons Stat | Management Recon'!K98</f>
        <v>0</v>
      </c>
      <c r="F103" s="232">
        <f>'Cons Stat | Management Recon'!N98</f>
        <v>0</v>
      </c>
      <c r="G103" s="232">
        <f>'Cons Stat | Management Recon'!Q98</f>
        <v>0</v>
      </c>
      <c r="H103" s="232">
        <f>'Cons Stat | Management Recon'!T98</f>
        <v>0</v>
      </c>
      <c r="I103" s="232">
        <f>'Cons Stat | Management Recon'!W98</f>
        <v>0</v>
      </c>
      <c r="J103" s="232">
        <f>'Cons Stat | Management Recon'!Z98</f>
        <v>0</v>
      </c>
      <c r="K103" s="232">
        <f>'Cons Stat | Management Recon'!AC98</f>
        <v>0</v>
      </c>
      <c r="L103" s="232">
        <f>'Cons Stat | Management Recon'!AF98</f>
        <v>0</v>
      </c>
      <c r="M103" s="232">
        <f>'Cons Stat | Management Recon'!AI98</f>
        <v>0</v>
      </c>
      <c r="N103" s="232">
        <f>'Cons Stat | Management Recon'!AL98</f>
        <v>0</v>
      </c>
      <c r="O103" s="232">
        <f>'Cons Stat | Management Recon'!AO98</f>
        <v>-1160.2465894326549</v>
      </c>
      <c r="P103" s="232">
        <f>'Cons Stat | Management Recon'!AR98</f>
        <v>-1365.8495947586907</v>
      </c>
      <c r="Q103" s="232">
        <f>'Cons Stat | Management Recon'!AU98</f>
        <v>-2651.9082566398406</v>
      </c>
      <c r="R103" s="232">
        <f>'Cons Stat | Management Recon'!AX98</f>
        <v>-1317.571065771878</v>
      </c>
      <c r="S103" s="232">
        <f>'Cons Stat | Management Recon'!BA98</f>
        <v>1173.3243774888456</v>
      </c>
      <c r="T103" s="232">
        <f>'Cons Stat | Management Recon'!BD98</f>
        <v>2721.9936948150907</v>
      </c>
      <c r="U103" s="232">
        <f>'Cons Stat | Management Recon'!BG98</f>
        <v>-282.12156497438286</v>
      </c>
      <c r="V103" s="232">
        <f>'Cons Stat | Management Recon'!BJ98</f>
        <v>-560.9009242973334</v>
      </c>
      <c r="W103" s="232">
        <f>'Cons Stat | Management Recon'!BM98</f>
        <v>2422.3293559449439</v>
      </c>
      <c r="X103" s="232">
        <f>'Cons Stat | Management Recon'!BP98</f>
        <v>9156.0946887505343</v>
      </c>
      <c r="Y103" s="232">
        <f>'Cons Stat | Management Recon'!BS98</f>
        <v>6034.2334923519611</v>
      </c>
      <c r="Z103" s="232">
        <f>'Cons Stat | Management Recon'!BV98</f>
        <v>3805.3615209572049</v>
      </c>
      <c r="AA103" s="232">
        <f>'Cons Stat | Management Recon'!BY98</f>
        <v>104.75915734658855</v>
      </c>
      <c r="AB103" s="232">
        <f>'Cons Stat | Management Recon'!CB98</f>
        <v>2312.13568023469</v>
      </c>
      <c r="AC103" s="232">
        <f>'Cons Stat | Management Recon'!CE98</f>
        <v>4631.2287964251209</v>
      </c>
      <c r="AD103" s="232">
        <f>'Cons Stat | Management Recon'!CH98</f>
        <v>-127.85135954130379</v>
      </c>
      <c r="AE103" s="232">
        <f>'Cons Stat | Management Recon'!CK98</f>
        <v>-190.98535329148558</v>
      </c>
      <c r="AF103" s="232">
        <f>'Cons Stat | Management Recon'!CN98</f>
        <v>6365.8571622011459</v>
      </c>
      <c r="AG103" s="232">
        <f>'Cons Stat | Management Recon'!CQ98</f>
        <v>-77.9698642742121</v>
      </c>
      <c r="AH103" s="232">
        <f>'Cons Stat | Management Recon'!CT98</f>
        <v>7696.7869253578838</v>
      </c>
      <c r="AI103" s="232">
        <f>'Cons Stat | Management Recon'!CW98</f>
        <v>1582.2604620368143</v>
      </c>
      <c r="AJ103" s="232">
        <f>'Cons Stat | Management Recon'!CZ98</f>
        <v>3209.6143772322512</v>
      </c>
      <c r="AK103" s="232">
        <f>'Cons Stat | Management Recon'!DC98</f>
        <v>9835.3679242592989</v>
      </c>
      <c r="AL103" s="232">
        <f>'Cons Stat | Management Recon'!DF98</f>
        <v>3020.8458217524285</v>
      </c>
      <c r="AM103" s="232">
        <f>'Cons Stat | Management Recon'!DI98</f>
        <v>3813.2809095166385</v>
      </c>
      <c r="AN103" s="232">
        <f>'Cons Stat | Management Recon'!DL98</f>
        <v>3598.2373979816412</v>
      </c>
      <c r="AO103" s="232">
        <f>'Cons Stat | Management Recon'!DO98</f>
        <v>-9004.6372727272719</v>
      </c>
      <c r="AP103" s="232">
        <f>'Cons Stat | Management Recon'!DR98</f>
        <v>-5234.6306077874706</v>
      </c>
      <c r="AQ103" s="232">
        <f>'Cons Stat | Management Recon'!DU98</f>
        <v>530.54618516974551</v>
      </c>
      <c r="AR103" s="232">
        <f>'Cons Stat | Management Recon'!DX98</f>
        <v>782.07676363573864</v>
      </c>
      <c r="AS103" s="232">
        <f>'Cons Stat | Management Recon'!EA98</f>
        <v>1166.7547517128796</v>
      </c>
      <c r="AT103" s="232">
        <f>'Cons Stat | Management Recon'!ED98</f>
        <v>-10652.238616076893</v>
      </c>
      <c r="AU103" s="232">
        <f>'Cons Stat | Management Recon'!EG98</f>
        <v>-15945.734609317555</v>
      </c>
      <c r="AV103" s="232">
        <f>'Cons Stat | Management Recon'!EJ98</f>
        <v>-13911.041849586185</v>
      </c>
      <c r="AW103" s="232">
        <f>'Cons Stat | Management Recon'!EM98</f>
        <v>-44578.464445533114</v>
      </c>
      <c r="AX103" s="232">
        <f>'Cons Stat | Management Recon'!EP98</f>
        <v>-23659.242499224831</v>
      </c>
      <c r="AY103" s="232">
        <f>'Cons Stat | Management Recon'!ES98</f>
        <v>-12795.079243249013</v>
      </c>
      <c r="AZ103" s="232">
        <f>'Cons Stat | Management Recon'!EV98</f>
        <v>-50183.695019245744</v>
      </c>
      <c r="BA103" s="232">
        <f>'Cons Stat | Management Recon'!EY98</f>
        <v>-50787.504032006975</v>
      </c>
      <c r="BB103" s="232">
        <f>'Cons Stat | Management Recon'!FB98</f>
        <v>-18586.814983091863</v>
      </c>
      <c r="BC103" s="232">
        <f>'Cons Stat | Management Recon'!FE98</f>
        <v>-20436.930725872826</v>
      </c>
      <c r="BD103" s="232">
        <f>'Cons Stat | Management Recon'!FH98</f>
        <v>-45284.891422058266</v>
      </c>
      <c r="BE103" s="232">
        <f>'Cons Stat | Management Recon'!FK98</f>
        <v>-31391.898245913217</v>
      </c>
      <c r="BF103" s="232">
        <f>'Cons Stat | Management Recon'!FN98</f>
        <v>49171.753282431375</v>
      </c>
      <c r="BG103" s="232">
        <f>'Cons Stat | Management Recon'!FQ98</f>
        <v>6313.0030555138583</v>
      </c>
      <c r="BH103" s="232">
        <f>'Cons Stat | Management Recon'!FT98</f>
        <v>33857.994504194576</v>
      </c>
      <c r="BI103" s="232">
        <f>'Cons Stat | Management Recon'!FW98</f>
        <v>-19650.649095143803</v>
      </c>
      <c r="BJ103" s="232">
        <f>'Cons Stat | Management Recon'!FZ98</f>
        <v>18657.99833748817</v>
      </c>
      <c r="BK103" s="232">
        <f>'Cons Stat | Management Recon'!GC98</f>
        <v>22883.378844757801</v>
      </c>
      <c r="BL103" s="232">
        <f>'Cons Stat | Management Recon'!GF98</f>
        <v>12693.767185948607</v>
      </c>
      <c r="BM103" s="232">
        <f>'Cons Stat | Management Recon'!GI98</f>
        <v>29937.193144900099</v>
      </c>
      <c r="BN103" s="232">
        <f>'Cons Stat | Management Recon'!GL98</f>
        <v>15929.459376205043</v>
      </c>
      <c r="BO103" s="232">
        <f>'Cons Stat | Management Recon'!GO98</f>
        <v>23724.773123499712</v>
      </c>
      <c r="BP103" s="232">
        <f>'Cons Stat | Management Recon'!GR98</f>
        <v>-64041.276399245078</v>
      </c>
      <c r="BQ103" s="232">
        <f>'Cons Stat | Management Recon'!GU98</f>
        <v>10780.650300711375</v>
      </c>
      <c r="BR103" s="232">
        <f>'Cons Stat | Management Recon'!GX98</f>
        <v>25551.875677803175</v>
      </c>
      <c r="BS103" s="232">
        <f>'Cons Stat | Management Recon'!HA98</f>
        <v>-331.63486440920315</v>
      </c>
      <c r="BT103" s="232">
        <f>'Cons Stat | Management Recon'!HD98</f>
        <v>14125.238335661785</v>
      </c>
      <c r="BU103" s="232">
        <f>'Cons Stat | Management Recon'!HG98</f>
        <v>15524.846998428955</v>
      </c>
      <c r="BV103" s="232">
        <f>'Cons Stat | Management Recon'!HJ98</f>
        <v>-153.17562620053286</v>
      </c>
      <c r="BX103" s="232">
        <f t="shared" si="135"/>
        <v>106625.09609806171</v>
      </c>
      <c r="BY103" s="232">
        <f t="shared" si="136"/>
        <v>106625.09609806171</v>
      </c>
      <c r="BZ103" s="232">
        <f t="shared" si="137"/>
        <v>-141116.7135869537</v>
      </c>
      <c r="CA103" s="232">
        <f t="shared" si="138"/>
        <v>-141116.7135869537</v>
      </c>
      <c r="CB103" s="232">
        <f t="shared" si="139"/>
        <v>-113095.09389223668</v>
      </c>
      <c r="CC103" s="232">
        <f t="shared" si="140"/>
        <v>-153.17562620053286</v>
      </c>
      <c r="CD103" s="232">
        <f t="shared" si="141"/>
        <v>18657.99833748817</v>
      </c>
    </row>
    <row r="104" spans="2:82" ht="14.25" hidden="1" customHeight="1" outlineLevel="1" x14ac:dyDescent="0.25">
      <c r="B104" s="231" t="s">
        <v>341</v>
      </c>
      <c r="C104" s="232">
        <f>'Cons Stat | Management Recon'!E99</f>
        <v>0</v>
      </c>
      <c r="D104" s="232">
        <f>'Cons Stat | Management Recon'!H99</f>
        <v>0</v>
      </c>
      <c r="E104" s="232">
        <f>'Cons Stat | Management Recon'!K99</f>
        <v>0</v>
      </c>
      <c r="F104" s="232">
        <f>'Cons Stat | Management Recon'!N99</f>
        <v>0</v>
      </c>
      <c r="G104" s="232">
        <f>'Cons Stat | Management Recon'!Q99</f>
        <v>0</v>
      </c>
      <c r="H104" s="232">
        <f>'Cons Stat | Management Recon'!T99</f>
        <v>0</v>
      </c>
      <c r="I104" s="232">
        <f>'Cons Stat | Management Recon'!W99</f>
        <v>0</v>
      </c>
      <c r="J104" s="232">
        <f>'Cons Stat | Management Recon'!Z99</f>
        <v>0</v>
      </c>
      <c r="K104" s="232">
        <f>'Cons Stat | Management Recon'!AC99</f>
        <v>0</v>
      </c>
      <c r="L104" s="232">
        <f>'Cons Stat | Management Recon'!AF99</f>
        <v>0</v>
      </c>
      <c r="M104" s="232">
        <f>'Cons Stat | Management Recon'!AI99</f>
        <v>0</v>
      </c>
      <c r="N104" s="232">
        <f>'Cons Stat | Management Recon'!AL99</f>
        <v>0</v>
      </c>
      <c r="O104" s="232">
        <f>'Cons Stat | Management Recon'!AO99</f>
        <v>1463.8222715461238</v>
      </c>
      <c r="P104" s="232">
        <f>'Cons Stat | Management Recon'!AR99</f>
        <v>-9304.8035921041483</v>
      </c>
      <c r="Q104" s="232">
        <f>'Cons Stat | Management Recon'!AU99</f>
        <v>38379.272407409837</v>
      </c>
      <c r="R104" s="232">
        <f>'Cons Stat | Management Recon'!AX99</f>
        <v>3160.8472683998084</v>
      </c>
      <c r="S104" s="232">
        <f>'Cons Stat | Management Recon'!BA99</f>
        <v>1941.6242863311427</v>
      </c>
      <c r="T104" s="232">
        <f>'Cons Stat | Management Recon'!BD99</f>
        <v>1581.4671769756051</v>
      </c>
      <c r="U104" s="232">
        <f>'Cons Stat | Management Recon'!BG99</f>
        <v>-51746.385654401493</v>
      </c>
      <c r="V104" s="232">
        <f>'Cons Stat | Management Recon'!BJ99</f>
        <v>-28355.332711626321</v>
      </c>
      <c r="W104" s="232">
        <f>'Cons Stat | Management Recon'!BM99</f>
        <v>90668.255273171439</v>
      </c>
      <c r="X104" s="232">
        <f>'Cons Stat | Management Recon'!BP99</f>
        <v>61321.943932570794</v>
      </c>
      <c r="Y104" s="232">
        <f>'Cons Stat | Management Recon'!BS99</f>
        <v>240019.85082538245</v>
      </c>
      <c r="Z104" s="232">
        <f>'Cons Stat | Management Recon'!BV99</f>
        <v>-4513.116053732665</v>
      </c>
      <c r="AA104" s="232">
        <f>'Cons Stat | Management Recon'!BY99</f>
        <v>36884.328214687259</v>
      </c>
      <c r="AB104" s="232">
        <f>'Cons Stat | Management Recon'!CB99</f>
        <v>33942.817015034838</v>
      </c>
      <c r="AC104" s="232">
        <f>'Cons Stat | Management Recon'!CE99</f>
        <v>15276.27324254491</v>
      </c>
      <c r="AD104" s="232">
        <f>'Cons Stat | Management Recon'!CH99</f>
        <v>12920.481985141401</v>
      </c>
      <c r="AE104" s="232">
        <f>'Cons Stat | Management Recon'!CK99</f>
        <v>30535.864799613708</v>
      </c>
      <c r="AF104" s="232">
        <f>'Cons Stat | Management Recon'!CN99</f>
        <v>25013.904637430311</v>
      </c>
      <c r="AG104" s="232">
        <f>'Cons Stat | Management Recon'!CQ99</f>
        <v>25407.341269841269</v>
      </c>
      <c r="AH104" s="232">
        <f>'Cons Stat | Management Recon'!CT99</f>
        <v>45809.128971713515</v>
      </c>
      <c r="AI104" s="232">
        <f>'Cons Stat | Management Recon'!CW99</f>
        <v>40992.620762109043</v>
      </c>
      <c r="AJ104" s="232">
        <f>'Cons Stat | Management Recon'!CZ99</f>
        <v>2215.8938970322852</v>
      </c>
      <c r="AK104" s="232">
        <f>'Cons Stat | Management Recon'!DC99</f>
        <v>-1267.6797348698819</v>
      </c>
      <c r="AL104" s="232">
        <f>'Cons Stat | Management Recon'!DF99</f>
        <v>-9908.7889681815759</v>
      </c>
      <c r="AM104" s="232">
        <f>'Cons Stat | Management Recon'!DI99</f>
        <v>4891.0431955213317</v>
      </c>
      <c r="AN104" s="232">
        <f>'Cons Stat | Management Recon'!DL99</f>
        <v>-6239.027093530749</v>
      </c>
      <c r="AO104" s="232">
        <f>'Cons Stat | Management Recon'!DO99</f>
        <v>24242.317549040286</v>
      </c>
      <c r="AP104" s="232">
        <f>'Cons Stat | Management Recon'!DR99</f>
        <v>12002.280498166065</v>
      </c>
      <c r="AQ104" s="232">
        <f>'Cons Stat | Management Recon'!DU99</f>
        <v>20946.247699612617</v>
      </c>
      <c r="AR104" s="232">
        <f>'Cons Stat | Management Recon'!DX99</f>
        <v>110713.13163422671</v>
      </c>
      <c r="AS104" s="232">
        <f>'Cons Stat | Management Recon'!EA99</f>
        <v>17785.498562657893</v>
      </c>
      <c r="AT104" s="232">
        <f>'Cons Stat | Management Recon'!ED99</f>
        <v>99567.678536319319</v>
      </c>
      <c r="AU104" s="232">
        <f>'Cons Stat | Management Recon'!EG99</f>
        <v>45253.041611894623</v>
      </c>
      <c r="AV104" s="232">
        <f>'Cons Stat | Management Recon'!EJ99</f>
        <v>7013.7038503058657</v>
      </c>
      <c r="AW104" s="232">
        <f>'Cons Stat | Management Recon'!EM99</f>
        <v>36574.921790250897</v>
      </c>
      <c r="AX104" s="232">
        <f>'Cons Stat | Management Recon'!EP99</f>
        <v>6678.0305796911689</v>
      </c>
      <c r="AY104" s="232">
        <f>'Cons Stat | Management Recon'!ES99</f>
        <v>35934.520426406234</v>
      </c>
      <c r="AZ104" s="232">
        <f>'Cons Stat | Management Recon'!EV99</f>
        <v>35506.58983576743</v>
      </c>
      <c r="BA104" s="232">
        <f>'Cons Stat | Management Recon'!EY99</f>
        <v>33457.078463740785</v>
      </c>
      <c r="BB104" s="232">
        <f>'Cons Stat | Management Recon'!FB99</f>
        <v>-119.71426798622521</v>
      </c>
      <c r="BC104" s="232">
        <f>'Cons Stat | Management Recon'!FE99</f>
        <v>-4096.7556084243606</v>
      </c>
      <c r="BD104" s="232">
        <f>'Cons Stat | Management Recon'!FH99</f>
        <v>-7294.752574203063</v>
      </c>
      <c r="BE104" s="232">
        <f>'Cons Stat | Management Recon'!FK99</f>
        <v>4786.7356323239201</v>
      </c>
      <c r="BF104" s="232">
        <f>'Cons Stat | Management Recon'!FN99</f>
        <v>21273.60595570755</v>
      </c>
      <c r="BG104" s="232">
        <f>'Cons Stat | Management Recon'!FQ99</f>
        <v>-53773.48482841254</v>
      </c>
      <c r="BH104" s="232">
        <f>'Cons Stat | Management Recon'!FT99</f>
        <v>-18015.808769571267</v>
      </c>
      <c r="BI104" s="232">
        <f>'Cons Stat | Management Recon'!FW99</f>
        <v>-15479.765634098054</v>
      </c>
      <c r="BJ104" s="232">
        <f>'Cons Stat | Management Recon'!FZ99</f>
        <v>-39025.497865268349</v>
      </c>
      <c r="BK104" s="232">
        <f>'Cons Stat | Management Recon'!GC99</f>
        <v>-15371.3879276767</v>
      </c>
      <c r="BL104" s="232">
        <f>'Cons Stat | Management Recon'!GF99</f>
        <v>-14544.808937159216</v>
      </c>
      <c r="BM104" s="232">
        <f>'Cons Stat | Management Recon'!GI99</f>
        <v>-35195.200611572873</v>
      </c>
      <c r="BN104" s="232">
        <f>'Cons Stat | Management Recon'!GL99</f>
        <v>5224.7873994207866</v>
      </c>
      <c r="BO104" s="232">
        <f>'Cons Stat | Management Recon'!GO99</f>
        <v>-11902.017889661449</v>
      </c>
      <c r="BP104" s="232">
        <f>'Cons Stat | Management Recon'!GR99</f>
        <v>-15145.00231456753</v>
      </c>
      <c r="BQ104" s="232">
        <f>'Cons Stat | Management Recon'!GU99</f>
        <v>-65457.563180317069</v>
      </c>
      <c r="BR104" s="232">
        <f>'Cons Stat | Management Recon'!GX99</f>
        <v>-1899.4738250683138</v>
      </c>
      <c r="BS104" s="232">
        <f>'Cons Stat | Management Recon'!HA99</f>
        <v>-71740.68645644575</v>
      </c>
      <c r="BT104" s="232">
        <f>'Cons Stat | Management Recon'!HD99</f>
        <v>-10899.718428664202</v>
      </c>
      <c r="BU104" s="232">
        <f>'Cons Stat | Management Recon'!HG99</f>
        <v>-19441.255450369157</v>
      </c>
      <c r="BV104" s="232">
        <f>'Cons Stat | Management Recon'!HJ99</f>
        <v>-34101.482902591015</v>
      </c>
      <c r="BX104" s="232">
        <f t="shared" si="135"/>
        <v>-290473.81052467244</v>
      </c>
      <c r="BY104" s="232">
        <f t="shared" si="136"/>
        <v>-290473.81052467244</v>
      </c>
      <c r="BZ104" s="232">
        <f t="shared" si="137"/>
        <v>-6847.2492340179306</v>
      </c>
      <c r="CA104" s="232">
        <f t="shared" si="138"/>
        <v>-6847.2492340179306</v>
      </c>
      <c r="CB104" s="232">
        <f t="shared" si="139"/>
        <v>379428.86841415602</v>
      </c>
      <c r="CC104" s="232">
        <f t="shared" si="140"/>
        <v>-34101.482902591015</v>
      </c>
      <c r="CD104" s="232">
        <f t="shared" si="141"/>
        <v>-39025.497865268349</v>
      </c>
    </row>
    <row r="105" spans="2:82" ht="14.25" customHeight="1" collapsed="1" x14ac:dyDescent="0.25">
      <c r="B105" s="229" t="s">
        <v>342</v>
      </c>
      <c r="C105" s="230">
        <f t="shared" ref="C105:BN105" si="142">SUM(C106:C107)</f>
        <v>0</v>
      </c>
      <c r="D105" s="230">
        <f t="shared" si="142"/>
        <v>0</v>
      </c>
      <c r="E105" s="230">
        <f t="shared" si="142"/>
        <v>0</v>
      </c>
      <c r="F105" s="230">
        <f t="shared" si="142"/>
        <v>0</v>
      </c>
      <c r="G105" s="230">
        <f t="shared" si="142"/>
        <v>0</v>
      </c>
      <c r="H105" s="230">
        <f t="shared" si="142"/>
        <v>0</v>
      </c>
      <c r="I105" s="230">
        <f t="shared" si="142"/>
        <v>0</v>
      </c>
      <c r="J105" s="230">
        <f t="shared" si="142"/>
        <v>0</v>
      </c>
      <c r="K105" s="230">
        <f t="shared" si="142"/>
        <v>0</v>
      </c>
      <c r="L105" s="230">
        <f t="shared" si="142"/>
        <v>0</v>
      </c>
      <c r="M105" s="230">
        <f t="shared" si="142"/>
        <v>0</v>
      </c>
      <c r="N105" s="230">
        <f t="shared" si="142"/>
        <v>0</v>
      </c>
      <c r="O105" s="230">
        <f t="shared" si="142"/>
        <v>53.248159376353343</v>
      </c>
      <c r="P105" s="230">
        <f t="shared" si="142"/>
        <v>1383.563017141566</v>
      </c>
      <c r="Q105" s="230">
        <f t="shared" si="142"/>
        <v>-1136.8246924601867</v>
      </c>
      <c r="R105" s="230">
        <f t="shared" si="142"/>
        <v>16.540504729539162</v>
      </c>
      <c r="S105" s="230">
        <f t="shared" si="142"/>
        <v>-0.60931727678357062</v>
      </c>
      <c r="T105" s="230">
        <f t="shared" si="142"/>
        <v>-492.31860960202886</v>
      </c>
      <c r="U105" s="230">
        <f t="shared" si="142"/>
        <v>-5.8220773171924201E-3</v>
      </c>
      <c r="V105" s="230">
        <f t="shared" si="142"/>
        <v>24.616056567469098</v>
      </c>
      <c r="W105" s="230">
        <f t="shared" si="142"/>
        <v>1644.2523605956721</v>
      </c>
      <c r="X105" s="230">
        <f t="shared" si="142"/>
        <v>7.2837500408893314</v>
      </c>
      <c r="Y105" s="230">
        <f t="shared" si="142"/>
        <v>6.3512797213388179</v>
      </c>
      <c r="Z105" s="230">
        <f t="shared" si="142"/>
        <v>2.7159950084417073E-2</v>
      </c>
      <c r="AA105" s="230">
        <f t="shared" si="142"/>
        <v>6.2266998047222506</v>
      </c>
      <c r="AB105" s="230">
        <f t="shared" si="142"/>
        <v>-3166.8661532819951</v>
      </c>
      <c r="AC105" s="230">
        <f t="shared" si="142"/>
        <v>4058.9114984202256</v>
      </c>
      <c r="AD105" s="230">
        <f t="shared" si="142"/>
        <v>0.51821233767559538</v>
      </c>
      <c r="AE105" s="230">
        <f t="shared" si="142"/>
        <v>156.35538387252436</v>
      </c>
      <c r="AF105" s="230">
        <f t="shared" si="142"/>
        <v>260.68163219649466</v>
      </c>
      <c r="AG105" s="230">
        <f t="shared" si="142"/>
        <v>21410.429031515985</v>
      </c>
      <c r="AH105" s="230">
        <f t="shared" si="142"/>
        <v>80.271647990404574</v>
      </c>
      <c r="AI105" s="230">
        <f t="shared" si="142"/>
        <v>-1.2070739127579939</v>
      </c>
      <c r="AJ105" s="230">
        <f t="shared" si="142"/>
        <v>-10009.463397816098</v>
      </c>
      <c r="AK105" s="230">
        <f t="shared" si="142"/>
        <v>116403.13227991459</v>
      </c>
      <c r="AL105" s="230">
        <f t="shared" si="142"/>
        <v>1721.1171325857179</v>
      </c>
      <c r="AM105" s="230">
        <f t="shared" si="142"/>
        <v>-0.11867193860988445</v>
      </c>
      <c r="AN105" s="230">
        <f t="shared" si="142"/>
        <v>-4996.6325323886758</v>
      </c>
      <c r="AO105" s="230">
        <f t="shared" si="142"/>
        <v>-97.219468466568216</v>
      </c>
      <c r="AP105" s="230">
        <f t="shared" si="142"/>
        <v>-8936.0804442878743</v>
      </c>
      <c r="AQ105" s="230">
        <f t="shared" si="142"/>
        <v>203.86312567994847</v>
      </c>
      <c r="AR105" s="230">
        <f t="shared" si="142"/>
        <v>41.123506694903924</v>
      </c>
      <c r="AS105" s="230">
        <f t="shared" si="142"/>
        <v>-7566.1632157831145</v>
      </c>
      <c r="AT105" s="230">
        <f t="shared" si="142"/>
        <v>-3882.4645272232865</v>
      </c>
      <c r="AU105" s="230">
        <f t="shared" si="142"/>
        <v>-274.954562232174</v>
      </c>
      <c r="AV105" s="230">
        <f t="shared" si="142"/>
        <v>-7518.3102015113354</v>
      </c>
      <c r="AW105" s="230">
        <f t="shared" si="142"/>
        <v>-2853.6368425656997</v>
      </c>
      <c r="AX105" s="230">
        <f t="shared" si="142"/>
        <v>-10450.435276202552</v>
      </c>
      <c r="AY105" s="230">
        <f t="shared" si="142"/>
        <v>-3417.521880670296</v>
      </c>
      <c r="AZ105" s="230">
        <f t="shared" si="142"/>
        <v>-7658.0449725409926</v>
      </c>
      <c r="BA105" s="230">
        <f t="shared" si="142"/>
        <v>102.45643600642893</v>
      </c>
      <c r="BB105" s="230">
        <f t="shared" si="142"/>
        <v>-5857.8658517668227</v>
      </c>
      <c r="BC105" s="230">
        <f t="shared" si="142"/>
        <v>-2886.5360544893801</v>
      </c>
      <c r="BD105" s="230">
        <f t="shared" si="142"/>
        <v>-14123.828647226228</v>
      </c>
      <c r="BE105" s="230">
        <f t="shared" si="142"/>
        <v>-152837.06395912005</v>
      </c>
      <c r="BF105" s="230">
        <f t="shared" si="142"/>
        <v>-0.36016658821846453</v>
      </c>
      <c r="BG105" s="230">
        <f t="shared" si="142"/>
        <v>90976.741707661029</v>
      </c>
      <c r="BH105" s="230">
        <f t="shared" si="142"/>
        <v>107.79563106511135</v>
      </c>
      <c r="BI105" s="230">
        <f t="shared" si="142"/>
        <v>1137.4341551182019</v>
      </c>
      <c r="BJ105" s="230">
        <f t="shared" si="142"/>
        <v>-47472.305510186539</v>
      </c>
      <c r="BK105" s="230">
        <f t="shared" si="142"/>
        <v>-179586.5037341447</v>
      </c>
      <c r="BL105" s="230">
        <f t="shared" si="142"/>
        <v>265.74625168487904</v>
      </c>
      <c r="BM105" s="230">
        <f t="shared" si="142"/>
        <v>445.89362845867254</v>
      </c>
      <c r="BN105" s="230">
        <f t="shared" si="142"/>
        <v>-18.078348541321922</v>
      </c>
      <c r="BO105" s="230">
        <f t="shared" ref="BO105:BV105" si="143">SUM(BO106:BO107)</f>
        <v>481.47064605580488</v>
      </c>
      <c r="BP105" s="230">
        <f t="shared" si="143"/>
        <v>-3691.3318174187702</v>
      </c>
      <c r="BQ105" s="230">
        <f t="shared" si="143"/>
        <v>140.10703199672722</v>
      </c>
      <c r="BR105" s="230">
        <f t="shared" si="143"/>
        <v>1387.8496067806093</v>
      </c>
      <c r="BS105" s="230">
        <f t="shared" si="143"/>
        <v>4032.8185759024627</v>
      </c>
      <c r="BT105" s="230">
        <f t="shared" si="143"/>
        <v>169.25384794189273</v>
      </c>
      <c r="BU105" s="230">
        <f t="shared" si="143"/>
        <v>312985.8618198809</v>
      </c>
      <c r="BV105" s="230">
        <f t="shared" si="143"/>
        <v>233.73104397281733</v>
      </c>
      <c r="BX105" s="230">
        <f t="shared" ref="BX105:CD105" si="144">SUM(BX106:BX107)</f>
        <v>136846.81855257001</v>
      </c>
      <c r="BY105" s="230">
        <f t="shared" si="144"/>
        <v>136846.81855257001</v>
      </c>
      <c r="BZ105" s="230">
        <f t="shared" si="144"/>
        <v>-141929.09911273772</v>
      </c>
      <c r="CA105" s="230">
        <f t="shared" si="144"/>
        <v>-141929.09911273772</v>
      </c>
      <c r="CB105" s="230">
        <f t="shared" si="144"/>
        <v>-46331.029110225034</v>
      </c>
      <c r="CC105" s="230">
        <f t="shared" si="144"/>
        <v>233.73104397281733</v>
      </c>
      <c r="CD105" s="230">
        <f t="shared" si="144"/>
        <v>-47472.305510186539</v>
      </c>
    </row>
    <row r="106" spans="2:82" ht="14.25" hidden="1" customHeight="1" outlineLevel="1" x14ac:dyDescent="0.25">
      <c r="B106" s="231" t="s">
        <v>343</v>
      </c>
      <c r="C106" s="232">
        <f>'Cons Stat | Management Recon'!E101</f>
        <v>0</v>
      </c>
      <c r="D106" s="232">
        <f>'Cons Stat | Management Recon'!H101</f>
        <v>0</v>
      </c>
      <c r="E106" s="232">
        <f>'Cons Stat | Management Recon'!K101</f>
        <v>0</v>
      </c>
      <c r="F106" s="232">
        <f>'Cons Stat | Management Recon'!N101</f>
        <v>0</v>
      </c>
      <c r="G106" s="232">
        <f>'Cons Stat | Management Recon'!Q101</f>
        <v>0</v>
      </c>
      <c r="H106" s="232">
        <f>'Cons Stat | Management Recon'!T101</f>
        <v>0</v>
      </c>
      <c r="I106" s="232">
        <f>'Cons Stat | Management Recon'!W101</f>
        <v>0</v>
      </c>
      <c r="J106" s="232">
        <f>'Cons Stat | Management Recon'!Z101</f>
        <v>0</v>
      </c>
      <c r="K106" s="232">
        <f>'Cons Stat | Management Recon'!AC101</f>
        <v>0</v>
      </c>
      <c r="L106" s="232">
        <f>'Cons Stat | Management Recon'!AF101</f>
        <v>0</v>
      </c>
      <c r="M106" s="232">
        <f>'Cons Stat | Management Recon'!AI101</f>
        <v>0</v>
      </c>
      <c r="N106" s="232">
        <f>'Cons Stat | Management Recon'!AL101</f>
        <v>0</v>
      </c>
      <c r="O106" s="232">
        <f>'Cons Stat | Management Recon'!AO101</f>
        <v>78.119586401039598</v>
      </c>
      <c r="P106" s="232">
        <f>'Cons Stat | Management Recon'!AR101</f>
        <v>1386.7456440089236</v>
      </c>
      <c r="Q106" s="232">
        <f>'Cons Stat | Management Recon'!AU101</f>
        <v>90.850608515275439</v>
      </c>
      <c r="R106" s="232">
        <f>'Cons Stat | Management Recon'!AX101</f>
        <v>19.234685740225093</v>
      </c>
      <c r="S106" s="232">
        <f>'Cons Stat | Management Recon'!BA101</f>
        <v>2.2165715108189761</v>
      </c>
      <c r="T106" s="232">
        <f>'Cons Stat | Management Recon'!BD101</f>
        <v>3.3329067833086845</v>
      </c>
      <c r="U106" s="232">
        <f>'Cons Stat | Management Recon'!BG101</f>
        <v>2.711923614345586</v>
      </c>
      <c r="V106" s="232">
        <f>'Cons Stat | Management Recon'!BJ101</f>
        <v>27.440888647551247</v>
      </c>
      <c r="W106" s="232">
        <f>'Cons Stat | Management Recon'!BM101</f>
        <v>11749.9389298633</v>
      </c>
      <c r="X106" s="232">
        <f>'Cons Stat | Management Recon'!BP101</f>
        <v>10.395699534406988</v>
      </c>
      <c r="Y106" s="232">
        <f>'Cons Stat | Management Recon'!BS101</f>
        <v>9.4994699379070209</v>
      </c>
      <c r="Z106" s="232">
        <f>'Cons Stat | Management Recon'!BV101</f>
        <v>2.6499302649930097</v>
      </c>
      <c r="AA106" s="232">
        <f>'Cons Stat | Management Recon'!BY101</f>
        <v>7.3887508136576878</v>
      </c>
      <c r="AB106" s="232">
        <f>'Cons Stat | Management Recon'!CB101</f>
        <v>200.31756508984202</v>
      </c>
      <c r="AC106" s="232">
        <f>'Cons Stat | Management Recon'!CE101</f>
        <v>4060.3411762286928</v>
      </c>
      <c r="AD106" s="232">
        <f>'Cons Stat | Management Recon'!CH101</f>
        <v>1.5478273896670676</v>
      </c>
      <c r="AE106" s="232">
        <f>'Cons Stat | Management Recon'!CK101</f>
        <v>157.53999678094218</v>
      </c>
      <c r="AF106" s="232">
        <f>'Cons Stat | Management Recon'!CN101</f>
        <v>262.5119953843527</v>
      </c>
      <c r="AG106" s="232">
        <f>'Cons Stat | Management Recon'!CQ101</f>
        <v>21412.114676788588</v>
      </c>
      <c r="AH106" s="232">
        <f>'Cons Stat | Management Recon'!CT101</f>
        <v>84.087602589873711</v>
      </c>
      <c r="AI106" s="232">
        <f>'Cons Stat | Management Recon'!CW101</f>
        <v>0.78355840574317603</v>
      </c>
      <c r="AJ106" s="232">
        <f>'Cons Stat | Management Recon'!CZ101</f>
        <v>1.0391583302357879</v>
      </c>
      <c r="AK106" s="232">
        <f>'Cons Stat | Management Recon'!DC101</f>
        <v>116438.65207590212</v>
      </c>
      <c r="AL106" s="232">
        <f>'Cons Stat | Management Recon'!DF101</f>
        <v>1838.4251757257082</v>
      </c>
      <c r="AM106" s="232">
        <f>'Cons Stat | Management Recon'!DI101</f>
        <v>1.0754977037245916</v>
      </c>
      <c r="AN106" s="232">
        <f>'Cons Stat | Management Recon'!DL101</f>
        <v>217.14438746559611</v>
      </c>
      <c r="AO106" s="232">
        <f>'Cons Stat | Management Recon'!DO101</f>
        <v>9.4494832313858161</v>
      </c>
      <c r="AP106" s="232">
        <f>'Cons Stat | Management Recon'!DR101</f>
        <v>326.91112170255076</v>
      </c>
      <c r="AQ106" s="232">
        <f>'Cons Stat | Management Recon'!DU101</f>
        <v>205.0044228442444</v>
      </c>
      <c r="AR106" s="232">
        <f>'Cons Stat | Management Recon'!DX101</f>
        <v>42.082744459574926</v>
      </c>
      <c r="AS106" s="232">
        <f>'Cons Stat | Management Recon'!EA101</f>
        <v>270.88574474773628</v>
      </c>
      <c r="AT106" s="232">
        <f>'Cons Stat | Management Recon'!ED101</f>
        <v>109.37238159715338</v>
      </c>
      <c r="AU106" s="232">
        <f>'Cons Stat | Management Recon'!EG101</f>
        <v>34.474026171750253</v>
      </c>
      <c r="AV106" s="232">
        <f>'Cons Stat | Management Recon'!EJ101</f>
        <v>191.21228859301908</v>
      </c>
      <c r="AW106" s="232">
        <f>'Cons Stat | Management Recon'!EM101</f>
        <v>732.42712496063268</v>
      </c>
      <c r="AX106" s="232">
        <f>'Cons Stat | Management Recon'!EP101</f>
        <v>829.96388592217954</v>
      </c>
      <c r="AY106" s="232">
        <f>'Cons Stat | Management Recon'!ES101</f>
        <v>0.5530205998505715</v>
      </c>
      <c r="AZ106" s="232">
        <f>'Cons Stat | Management Recon'!EV101</f>
        <v>20.223843869878664</v>
      </c>
      <c r="BA106" s="232">
        <f>'Cons Stat | Management Recon'!EY101</f>
        <v>103.67838918942746</v>
      </c>
      <c r="BB106" s="232">
        <f>'Cons Stat | Management Recon'!FB101</f>
        <v>499.864114416902</v>
      </c>
      <c r="BC106" s="232">
        <f>'Cons Stat | Management Recon'!FE101</f>
        <v>296.43352972783197</v>
      </c>
      <c r="BD106" s="232">
        <f>'Cons Stat | Management Recon'!FH101</f>
        <v>1416.4875469649389</v>
      </c>
      <c r="BE106" s="232">
        <f>'Cons Stat | Management Recon'!FK101</f>
        <v>312.11872974882453</v>
      </c>
      <c r="BF106" s="232">
        <f>'Cons Stat | Management Recon'!FN101</f>
        <v>0.44834633190140422</v>
      </c>
      <c r="BG106" s="232">
        <f>'Cons Stat | Management Recon'!FQ101</f>
        <v>1294.6446813333737</v>
      </c>
      <c r="BH106" s="232">
        <f>'Cons Stat | Management Recon'!FT101</f>
        <v>108.70910361103448</v>
      </c>
      <c r="BI106" s="232">
        <f>'Cons Stat | Management Recon'!FW101</f>
        <v>50.089670432048365</v>
      </c>
      <c r="BJ106" s="232">
        <f>'Cons Stat | Management Recon'!FZ101</f>
        <v>246.27725722800096</v>
      </c>
      <c r="BK106" s="232">
        <f>'Cons Stat | Management Recon'!GC101</f>
        <v>419.49460623542893</v>
      </c>
      <c r="BL106" s="232">
        <f>'Cons Stat | Management Recon'!GF101</f>
        <v>686.36295560819974</v>
      </c>
      <c r="BM106" s="232">
        <f>'Cons Stat | Management Recon'!GI101</f>
        <v>10314.703681593121</v>
      </c>
      <c r="BN106" s="232">
        <f>'Cons Stat | Management Recon'!GL101</f>
        <v>1.3507008651324455</v>
      </c>
      <c r="BO106" s="232">
        <f>'Cons Stat | Management Recon'!GO101</f>
        <v>1493.992633060192</v>
      </c>
      <c r="BP106" s="232">
        <f>'Cons Stat | Management Recon'!GR101</f>
        <v>295.55882816752745</v>
      </c>
      <c r="BQ106" s="232">
        <f>'Cons Stat | Management Recon'!GU101</f>
        <v>105.72189685619902</v>
      </c>
      <c r="BR106" s="232">
        <f>'Cons Stat | Management Recon'!GX101</f>
        <v>1388.6188583256189</v>
      </c>
      <c r="BS106" s="232">
        <f>'Cons Stat | Management Recon'!HA101</f>
        <v>4086.7230425511784</v>
      </c>
      <c r="BT106" s="232">
        <f>'Cons Stat | Management Recon'!HD101</f>
        <v>169.94831069180225</v>
      </c>
      <c r="BU106" s="232">
        <f>'Cons Stat | Management Recon'!HG101</f>
        <v>313000.0839160172</v>
      </c>
      <c r="BV106" s="232">
        <f>'Cons Stat | Management Recon'!HJ101</f>
        <v>234.58039609819363</v>
      </c>
      <c r="BX106" s="232">
        <f t="shared" ref="BX106:BX107" si="145">SUM(BK106:BV106)</f>
        <v>332197.13982606982</v>
      </c>
      <c r="BY106" s="232">
        <f t="shared" ref="BY106:BY107" si="146">SUM(BK106:BW106)</f>
        <v>332197.13982606982</v>
      </c>
      <c r="BZ106" s="232">
        <f t="shared" ref="BZ106:BZ107" si="147">SUM(AY106:BJ106)</f>
        <v>4349.5282334540134</v>
      </c>
      <c r="CA106" s="232">
        <f t="shared" ref="CA106:CA107" si="148">SUM(AY106:BJ106)</f>
        <v>4349.5282334540134</v>
      </c>
      <c r="CB106" s="232">
        <f t="shared" ref="CB106:CB107" si="149">SUM(AM106:AX106)</f>
        <v>2970.0031093995476</v>
      </c>
      <c r="CC106" s="232">
        <f t="shared" ref="CC106:CC107" si="150">BV106</f>
        <v>234.58039609819363</v>
      </c>
      <c r="CD106" s="232">
        <f t="shared" ref="CD106:CD107" si="151">BJ106</f>
        <v>246.27725722800096</v>
      </c>
    </row>
    <row r="107" spans="2:82" ht="14.25" hidden="1" customHeight="1" outlineLevel="1" x14ac:dyDescent="0.25">
      <c r="B107" s="231" t="s">
        <v>344</v>
      </c>
      <c r="C107" s="232">
        <f>'Cons Stat | Management Recon'!E102</f>
        <v>0</v>
      </c>
      <c r="D107" s="232">
        <f>'Cons Stat | Management Recon'!H102</f>
        <v>0</v>
      </c>
      <c r="E107" s="232">
        <f>'Cons Stat | Management Recon'!K102</f>
        <v>0</v>
      </c>
      <c r="F107" s="232">
        <f>'Cons Stat | Management Recon'!N102</f>
        <v>0</v>
      </c>
      <c r="G107" s="232">
        <f>'Cons Stat | Management Recon'!Q102</f>
        <v>0</v>
      </c>
      <c r="H107" s="232">
        <f>'Cons Stat | Management Recon'!T102</f>
        <v>0</v>
      </c>
      <c r="I107" s="232">
        <f>'Cons Stat | Management Recon'!W102</f>
        <v>0</v>
      </c>
      <c r="J107" s="232">
        <f>'Cons Stat | Management Recon'!Z102</f>
        <v>0</v>
      </c>
      <c r="K107" s="232">
        <f>'Cons Stat | Management Recon'!AC102</f>
        <v>0</v>
      </c>
      <c r="L107" s="232">
        <f>'Cons Stat | Management Recon'!AF102</f>
        <v>0</v>
      </c>
      <c r="M107" s="232">
        <f>'Cons Stat | Management Recon'!AI102</f>
        <v>0</v>
      </c>
      <c r="N107" s="232">
        <f>'Cons Stat | Management Recon'!AL102</f>
        <v>0</v>
      </c>
      <c r="O107" s="232">
        <f>'Cons Stat | Management Recon'!AO102</f>
        <v>-24.871427024686255</v>
      </c>
      <c r="P107" s="232">
        <f>'Cons Stat | Management Recon'!AR102</f>
        <v>-3.1826268673575986</v>
      </c>
      <c r="Q107" s="232">
        <f>'Cons Stat | Management Recon'!AU102</f>
        <v>-1227.6753009754623</v>
      </c>
      <c r="R107" s="232">
        <f>'Cons Stat | Management Recon'!AX102</f>
        <v>-2.6941810106859316</v>
      </c>
      <c r="S107" s="232">
        <f>'Cons Stat | Management Recon'!BA102</f>
        <v>-2.8258887876025467</v>
      </c>
      <c r="T107" s="232">
        <f>'Cons Stat | Management Recon'!BD102</f>
        <v>-495.65151638533752</v>
      </c>
      <c r="U107" s="232">
        <f>'Cons Stat | Management Recon'!BG102</f>
        <v>-2.7177456916627785</v>
      </c>
      <c r="V107" s="232">
        <f>'Cons Stat | Management Recon'!BJ102</f>
        <v>-2.82483208008215</v>
      </c>
      <c r="W107" s="232">
        <f>'Cons Stat | Management Recon'!BM102</f>
        <v>-10105.686569267627</v>
      </c>
      <c r="X107" s="232">
        <f>'Cons Stat | Management Recon'!BP102</f>
        <v>-3.111949493517657</v>
      </c>
      <c r="Y107" s="232">
        <f>'Cons Stat | Management Recon'!BS102</f>
        <v>-3.1481902165682034</v>
      </c>
      <c r="Z107" s="232">
        <f>'Cons Stat | Management Recon'!BV102</f>
        <v>-2.6227703149085926</v>
      </c>
      <c r="AA107" s="232">
        <f>'Cons Stat | Management Recon'!BY102</f>
        <v>-1.1620510089354372</v>
      </c>
      <c r="AB107" s="232">
        <f>'Cons Stat | Management Recon'!CB102</f>
        <v>-3367.1837183718371</v>
      </c>
      <c r="AC107" s="232">
        <f>'Cons Stat | Management Recon'!CE102</f>
        <v>-1.4296778084670341</v>
      </c>
      <c r="AD107" s="232">
        <f>'Cons Stat | Management Recon'!CH102</f>
        <v>-1.0296150519914722</v>
      </c>
      <c r="AE107" s="232">
        <f>'Cons Stat | Management Recon'!CK102</f>
        <v>-1.1846129084178307</v>
      </c>
      <c r="AF107" s="232">
        <f>'Cons Stat | Management Recon'!CN102</f>
        <v>-1.8303631878580193</v>
      </c>
      <c r="AG107" s="232">
        <f>'Cons Stat | Management Recon'!CQ102</f>
        <v>-1.685645272601791</v>
      </c>
      <c r="AH107" s="232">
        <f>'Cons Stat | Management Recon'!CT102</f>
        <v>-3.8159545994691406</v>
      </c>
      <c r="AI107" s="232">
        <f>'Cons Stat | Management Recon'!CW102</f>
        <v>-1.9906323185011698</v>
      </c>
      <c r="AJ107" s="232">
        <f>'Cons Stat | Management Recon'!CZ102</f>
        <v>-10010.502556146334</v>
      </c>
      <c r="AK107" s="232">
        <f>'Cons Stat | Management Recon'!DC102</f>
        <v>-35.519795987539744</v>
      </c>
      <c r="AL107" s="232">
        <f>'Cons Stat | Management Recon'!DF102</f>
        <v>-117.30804313999033</v>
      </c>
      <c r="AM107" s="232">
        <f>'Cons Stat | Management Recon'!DI102</f>
        <v>-1.1941696423344761</v>
      </c>
      <c r="AN107" s="232">
        <f>'Cons Stat | Management Recon'!DL102</f>
        <v>-5213.7769198542719</v>
      </c>
      <c r="AO107" s="232">
        <f>'Cons Stat | Management Recon'!DO102</f>
        <v>-106.66895169795403</v>
      </c>
      <c r="AP107" s="232">
        <f>'Cons Stat | Management Recon'!DR102</f>
        <v>-9262.9915659904254</v>
      </c>
      <c r="AQ107" s="232">
        <f>'Cons Stat | Management Recon'!DU102</f>
        <v>-1.1412971642959457</v>
      </c>
      <c r="AR107" s="232">
        <f>'Cons Stat | Management Recon'!DX102</f>
        <v>-0.95923776467100341</v>
      </c>
      <c r="AS107" s="232">
        <f>'Cons Stat | Management Recon'!EA102</f>
        <v>-7837.0489605308512</v>
      </c>
      <c r="AT107" s="232">
        <f>'Cons Stat | Management Recon'!ED102</f>
        <v>-3991.8369088204399</v>
      </c>
      <c r="AU107" s="232">
        <f>'Cons Stat | Management Recon'!EG102</f>
        <v>-309.42858840392427</v>
      </c>
      <c r="AV107" s="232">
        <f>'Cons Stat | Management Recon'!EJ102</f>
        <v>-7709.5224901043548</v>
      </c>
      <c r="AW107" s="232">
        <f>'Cons Stat | Management Recon'!EM102</f>
        <v>-3586.0639675263324</v>
      </c>
      <c r="AX107" s="232">
        <f>'Cons Stat | Management Recon'!EP102</f>
        <v>-11280.399162124731</v>
      </c>
      <c r="AY107" s="232">
        <f>'Cons Stat | Management Recon'!ES102</f>
        <v>-3418.0749012701467</v>
      </c>
      <c r="AZ107" s="232">
        <f>'Cons Stat | Management Recon'!EV102</f>
        <v>-7678.2688164108713</v>
      </c>
      <c r="BA107" s="232">
        <f>'Cons Stat | Management Recon'!EY102</f>
        <v>-1.2219531829985322</v>
      </c>
      <c r="BB107" s="232">
        <f>'Cons Stat | Management Recon'!FB102</f>
        <v>-6357.7299661837251</v>
      </c>
      <c r="BC107" s="232">
        <f>'Cons Stat | Management Recon'!FE102</f>
        <v>-3182.9695842172123</v>
      </c>
      <c r="BD107" s="232">
        <f>'Cons Stat | Management Recon'!FH102</f>
        <v>-15540.316194191168</v>
      </c>
      <c r="BE107" s="232">
        <f>'Cons Stat | Management Recon'!FK102</f>
        <v>-153149.18268886887</v>
      </c>
      <c r="BF107" s="232">
        <f>'Cons Stat | Management Recon'!FN102</f>
        <v>-0.80851292011986875</v>
      </c>
      <c r="BG107" s="232">
        <f>'Cons Stat | Management Recon'!FQ102</f>
        <v>89682.097026327654</v>
      </c>
      <c r="BH107" s="232">
        <f>'Cons Stat | Management Recon'!FT102</f>
        <v>-0.91347254592312987</v>
      </c>
      <c r="BI107" s="232">
        <f>'Cons Stat | Management Recon'!FW102</f>
        <v>1087.3444846861535</v>
      </c>
      <c r="BJ107" s="232">
        <f>'Cons Stat | Management Recon'!FZ102</f>
        <v>-47718.58276741454</v>
      </c>
      <c r="BK107" s="232">
        <f>'Cons Stat | Management Recon'!GC102</f>
        <v>-180005.99834038015</v>
      </c>
      <c r="BL107" s="232">
        <f>'Cons Stat | Management Recon'!GF102</f>
        <v>-420.6167039233207</v>
      </c>
      <c r="BM107" s="232">
        <f>'Cons Stat | Management Recon'!GI102</f>
        <v>-9868.810053134448</v>
      </c>
      <c r="BN107" s="232">
        <f>'Cons Stat | Management Recon'!GL102</f>
        <v>-19.429049406454368</v>
      </c>
      <c r="BO107" s="232">
        <f>'Cons Stat | Management Recon'!GO102</f>
        <v>-1012.5219870043871</v>
      </c>
      <c r="BP107" s="232">
        <f>'Cons Stat | Management Recon'!GR102</f>
        <v>-3986.8906455862975</v>
      </c>
      <c r="BQ107" s="232">
        <f>'Cons Stat | Management Recon'!GU102</f>
        <v>34.385135140528199</v>
      </c>
      <c r="BR107" s="232">
        <f>'Cons Stat | Management Recon'!GX102</f>
        <v>-0.76925154500967696</v>
      </c>
      <c r="BS107" s="232">
        <f>'Cons Stat | Management Recon'!HA102</f>
        <v>-53.904466648715641</v>
      </c>
      <c r="BT107" s="232">
        <f>'Cons Stat | Management Recon'!HD102</f>
        <v>-0.6944627499095315</v>
      </c>
      <c r="BU107" s="232">
        <f>'Cons Stat | Management Recon'!HG102</f>
        <v>-14.222096136287137</v>
      </c>
      <c r="BV107" s="232">
        <f>'Cons Stat | Management Recon'!HJ102</f>
        <v>-0.84935212537629357</v>
      </c>
      <c r="BX107" s="232">
        <f t="shared" si="145"/>
        <v>-195350.32127349981</v>
      </c>
      <c r="BY107" s="232">
        <f t="shared" si="146"/>
        <v>-195350.32127349981</v>
      </c>
      <c r="BZ107" s="232">
        <f t="shared" si="147"/>
        <v>-146278.62734619173</v>
      </c>
      <c r="CA107" s="232">
        <f t="shared" si="148"/>
        <v>-146278.62734619173</v>
      </c>
      <c r="CB107" s="232">
        <f t="shared" si="149"/>
        <v>-49301.032219624583</v>
      </c>
      <c r="CC107" s="232">
        <f t="shared" si="150"/>
        <v>-0.84935212537629357</v>
      </c>
      <c r="CD107" s="232">
        <f t="shared" si="151"/>
        <v>-47718.58276741454</v>
      </c>
    </row>
    <row r="108" spans="2:82" ht="14.25" customHeight="1" collapsed="1" x14ac:dyDescent="0.25">
      <c r="B108" s="229" t="s">
        <v>345</v>
      </c>
      <c r="C108" s="230">
        <f t="shared" ref="C108:BN108" si="152">SUM(C109:C113)</f>
        <v>0</v>
      </c>
      <c r="D108" s="230">
        <f t="shared" si="152"/>
        <v>0</v>
      </c>
      <c r="E108" s="230">
        <f t="shared" si="152"/>
        <v>0</v>
      </c>
      <c r="F108" s="230">
        <f t="shared" si="152"/>
        <v>0</v>
      </c>
      <c r="G108" s="230">
        <f t="shared" si="152"/>
        <v>0</v>
      </c>
      <c r="H108" s="230">
        <f t="shared" si="152"/>
        <v>0</v>
      </c>
      <c r="I108" s="230">
        <f t="shared" si="152"/>
        <v>0</v>
      </c>
      <c r="J108" s="230">
        <f t="shared" si="152"/>
        <v>0</v>
      </c>
      <c r="K108" s="230">
        <f t="shared" si="152"/>
        <v>0</v>
      </c>
      <c r="L108" s="230">
        <f t="shared" si="152"/>
        <v>0</v>
      </c>
      <c r="M108" s="230">
        <f t="shared" si="152"/>
        <v>0</v>
      </c>
      <c r="N108" s="230">
        <f t="shared" si="152"/>
        <v>0</v>
      </c>
      <c r="O108" s="230">
        <f t="shared" si="152"/>
        <v>-4361.9911216977052</v>
      </c>
      <c r="P108" s="230">
        <f t="shared" si="152"/>
        <v>-5126.9930247663142</v>
      </c>
      <c r="Q108" s="230">
        <f t="shared" si="152"/>
        <v>-4837.1502842363698</v>
      </c>
      <c r="R108" s="230">
        <f t="shared" si="152"/>
        <v>-4377.3828656958121</v>
      </c>
      <c r="S108" s="230">
        <f t="shared" si="152"/>
        <v>-4317.3259607542095</v>
      </c>
      <c r="T108" s="230">
        <f t="shared" si="152"/>
        <v>-4961.512779050965</v>
      </c>
      <c r="U108" s="230">
        <f t="shared" si="152"/>
        <v>-5139.6040987424349</v>
      </c>
      <c r="V108" s="230">
        <f t="shared" si="152"/>
        <v>-6737.0344575212803</v>
      </c>
      <c r="W108" s="230">
        <f t="shared" si="152"/>
        <v>-6325.412223422747</v>
      </c>
      <c r="X108" s="230">
        <f t="shared" si="152"/>
        <v>-6065.2309973722313</v>
      </c>
      <c r="Y108" s="230">
        <f t="shared" si="152"/>
        <v>-7665.9330985915494</v>
      </c>
      <c r="Z108" s="230">
        <f t="shared" si="152"/>
        <v>-5687.0843426557985</v>
      </c>
      <c r="AA108" s="230">
        <f t="shared" si="152"/>
        <v>-3500.6050653884849</v>
      </c>
      <c r="AB108" s="230">
        <f t="shared" si="152"/>
        <v>-3936.8008800880125</v>
      </c>
      <c r="AC108" s="230">
        <f t="shared" si="152"/>
        <v>-3766.4553448429433</v>
      </c>
      <c r="AD108" s="230">
        <f t="shared" si="152"/>
        <v>-3756.0765674050599</v>
      </c>
      <c r="AE108" s="230">
        <f t="shared" si="152"/>
        <v>-3818.0865926283623</v>
      </c>
      <c r="AF108" s="230">
        <f t="shared" si="152"/>
        <v>-3654.1838134430727</v>
      </c>
      <c r="AG108" s="230">
        <f t="shared" si="152"/>
        <v>-3412.9848171152516</v>
      </c>
      <c r="AH108" s="230">
        <f t="shared" si="152"/>
        <v>-4031.3483557855707</v>
      </c>
      <c r="AI108" s="230">
        <f t="shared" si="152"/>
        <v>-3529.1021908993389</v>
      </c>
      <c r="AJ108" s="230">
        <f t="shared" si="152"/>
        <v>-4250.4705571806426</v>
      </c>
      <c r="AK108" s="230">
        <f t="shared" si="152"/>
        <v>-7054.5136142808769</v>
      </c>
      <c r="AL108" s="230">
        <f t="shared" si="152"/>
        <v>-5900.7350968503742</v>
      </c>
      <c r="AM108" s="230">
        <f t="shared" si="152"/>
        <v>-3590.2152442491533</v>
      </c>
      <c r="AN108" s="230">
        <f t="shared" si="152"/>
        <v>-3775.2826291639503</v>
      </c>
      <c r="AO108" s="230">
        <f t="shared" si="152"/>
        <v>-4396.1685298460288</v>
      </c>
      <c r="AP108" s="230">
        <f t="shared" si="152"/>
        <v>-4538.0457757423792</v>
      </c>
      <c r="AQ108" s="230">
        <f t="shared" si="152"/>
        <v>-5189.794413998563</v>
      </c>
      <c r="AR108" s="230">
        <f t="shared" si="152"/>
        <v>-5049.4288819488938</v>
      </c>
      <c r="AS108" s="230">
        <f t="shared" si="152"/>
        <v>-4632.9376697256776</v>
      </c>
      <c r="AT108" s="230">
        <f t="shared" si="152"/>
        <v>-3860.4551002162734</v>
      </c>
      <c r="AU108" s="230">
        <f t="shared" si="152"/>
        <v>-5386.9902487207492</v>
      </c>
      <c r="AV108" s="230">
        <f t="shared" si="152"/>
        <v>-4818.771140698098</v>
      </c>
      <c r="AW108" s="230">
        <f t="shared" si="152"/>
        <v>-5235.1317493088882</v>
      </c>
      <c r="AX108" s="230">
        <f t="shared" si="152"/>
        <v>-6532.3501850076136</v>
      </c>
      <c r="AY108" s="230">
        <f t="shared" si="152"/>
        <v>-6835.9093152950954</v>
      </c>
      <c r="AZ108" s="230">
        <f t="shared" si="152"/>
        <v>-7977.3630227396443</v>
      </c>
      <c r="BA108" s="230">
        <f t="shared" si="152"/>
        <v>-7236.3657151448897</v>
      </c>
      <c r="BB108" s="230">
        <f t="shared" si="152"/>
        <v>-6997.9927403592601</v>
      </c>
      <c r="BC108" s="230">
        <f t="shared" si="152"/>
        <v>-8574.124688248321</v>
      </c>
      <c r="BD108" s="230">
        <f t="shared" si="152"/>
        <v>-7393.7910654023408</v>
      </c>
      <c r="BE108" s="230">
        <f t="shared" si="152"/>
        <v>-9064.2507369600698</v>
      </c>
      <c r="BF108" s="230">
        <f t="shared" si="152"/>
        <v>-8926.2200680413971</v>
      </c>
      <c r="BG108" s="230">
        <f t="shared" si="152"/>
        <v>-8607.5232350352235</v>
      </c>
      <c r="BH108" s="230">
        <f t="shared" si="152"/>
        <v>-9682.720633560135</v>
      </c>
      <c r="BI108" s="230">
        <f t="shared" si="152"/>
        <v>-10932.576860370329</v>
      </c>
      <c r="BJ108" s="230">
        <f t="shared" si="152"/>
        <v>-13042.141895183244</v>
      </c>
      <c r="BK108" s="230">
        <f t="shared" si="152"/>
        <v>-12846.747935353855</v>
      </c>
      <c r="BL108" s="230">
        <f t="shared" si="152"/>
        <v>-8806.8457019874531</v>
      </c>
      <c r="BM108" s="230">
        <f t="shared" si="152"/>
        <v>-8526.8484277120315</v>
      </c>
      <c r="BN108" s="230">
        <f t="shared" si="152"/>
        <v>-8978.9445857543797</v>
      </c>
      <c r="BO108" s="230">
        <f t="shared" ref="BO108:BV108" si="153">SUM(BO109:BO113)</f>
        <v>-8581.7370768148339</v>
      </c>
      <c r="BP108" s="230">
        <f t="shared" si="153"/>
        <v>-8829.4949664514879</v>
      </c>
      <c r="BQ108" s="230">
        <f t="shared" si="153"/>
        <v>-9041.5508485568043</v>
      </c>
      <c r="BR108" s="230">
        <f t="shared" si="153"/>
        <v>-11942.041941764737</v>
      </c>
      <c r="BS108" s="230">
        <f t="shared" si="153"/>
        <v>-9836.1123442325079</v>
      </c>
      <c r="BT108" s="230">
        <f t="shared" si="153"/>
        <v>-10675.997661160649</v>
      </c>
      <c r="BU108" s="230">
        <f t="shared" si="153"/>
        <v>-13436.617183234917</v>
      </c>
      <c r="BV108" s="230">
        <f t="shared" si="153"/>
        <v>-12816.371103713755</v>
      </c>
      <c r="BX108" s="230">
        <f t="shared" ref="BX108:CD108" si="154">SUM(BX109:BX113)</f>
        <v>-124319.30977673741</v>
      </c>
      <c r="BY108" s="230">
        <f t="shared" si="154"/>
        <v>-124319.30977673741</v>
      </c>
      <c r="BZ108" s="230">
        <f t="shared" si="154"/>
        <v>-105270.97997633996</v>
      </c>
      <c r="CA108" s="230">
        <f t="shared" si="154"/>
        <v>-105270.97997633996</v>
      </c>
      <c r="CB108" s="230">
        <f t="shared" si="154"/>
        <v>-57005.571568626263</v>
      </c>
      <c r="CC108" s="230">
        <f t="shared" si="154"/>
        <v>-12816.371103713755</v>
      </c>
      <c r="CD108" s="230">
        <f t="shared" si="154"/>
        <v>-13042.141895183244</v>
      </c>
    </row>
    <row r="109" spans="2:82" ht="14.25" hidden="1" customHeight="1" outlineLevel="1" x14ac:dyDescent="0.25">
      <c r="B109" s="231" t="s">
        <v>346</v>
      </c>
      <c r="C109" s="232">
        <f>'Cons Stat | Management Recon'!E104</f>
        <v>0</v>
      </c>
      <c r="D109" s="232">
        <f>'Cons Stat | Management Recon'!H104</f>
        <v>0</v>
      </c>
      <c r="E109" s="232">
        <f>'Cons Stat | Management Recon'!K104</f>
        <v>0</v>
      </c>
      <c r="F109" s="232">
        <f>'Cons Stat | Management Recon'!N104</f>
        <v>0</v>
      </c>
      <c r="G109" s="232">
        <f>'Cons Stat | Management Recon'!Q104</f>
        <v>0</v>
      </c>
      <c r="H109" s="232">
        <f>'Cons Stat | Management Recon'!T104</f>
        <v>0</v>
      </c>
      <c r="I109" s="232">
        <f>'Cons Stat | Management Recon'!W104</f>
        <v>0</v>
      </c>
      <c r="J109" s="232">
        <f>'Cons Stat | Management Recon'!Z104</f>
        <v>0</v>
      </c>
      <c r="K109" s="232">
        <f>'Cons Stat | Management Recon'!AC104</f>
        <v>0</v>
      </c>
      <c r="L109" s="232">
        <f>'Cons Stat | Management Recon'!AF104</f>
        <v>0</v>
      </c>
      <c r="M109" s="232">
        <f>'Cons Stat | Management Recon'!AI104</f>
        <v>0</v>
      </c>
      <c r="N109" s="232">
        <f>'Cons Stat | Management Recon'!AL104</f>
        <v>0</v>
      </c>
      <c r="O109" s="232">
        <f>'Cons Stat | Management Recon'!AO104</f>
        <v>0</v>
      </c>
      <c r="P109" s="232">
        <f>'Cons Stat | Management Recon'!AR104</f>
        <v>0</v>
      </c>
      <c r="Q109" s="232">
        <f>'Cons Stat | Management Recon'!AU104</f>
        <v>0</v>
      </c>
      <c r="R109" s="232">
        <f>'Cons Stat | Management Recon'!AX104</f>
        <v>0</v>
      </c>
      <c r="S109" s="232">
        <f>'Cons Stat | Management Recon'!BA104</f>
        <v>0</v>
      </c>
      <c r="T109" s="232">
        <f>'Cons Stat | Management Recon'!BD104</f>
        <v>0</v>
      </c>
      <c r="U109" s="232">
        <f>'Cons Stat | Management Recon'!BG104</f>
        <v>0</v>
      </c>
      <c r="V109" s="232">
        <f>'Cons Stat | Management Recon'!BJ104</f>
        <v>0</v>
      </c>
      <c r="W109" s="232">
        <f>'Cons Stat | Management Recon'!BM104</f>
        <v>0</v>
      </c>
      <c r="X109" s="232">
        <f>'Cons Stat | Management Recon'!BP104</f>
        <v>0</v>
      </c>
      <c r="Y109" s="232">
        <f>'Cons Stat | Management Recon'!BS104</f>
        <v>0</v>
      </c>
      <c r="Z109" s="232">
        <f>'Cons Stat | Management Recon'!BV104</f>
        <v>0</v>
      </c>
      <c r="AA109" s="232">
        <f>'Cons Stat | Management Recon'!BY104</f>
        <v>0</v>
      </c>
      <c r="AB109" s="232">
        <f>'Cons Stat | Management Recon'!CB104</f>
        <v>0</v>
      </c>
      <c r="AC109" s="232">
        <f>'Cons Stat | Management Recon'!CE104</f>
        <v>0</v>
      </c>
      <c r="AD109" s="232">
        <f>'Cons Stat | Management Recon'!CH104</f>
        <v>0</v>
      </c>
      <c r="AE109" s="232">
        <f>'Cons Stat | Management Recon'!CK104</f>
        <v>0</v>
      </c>
      <c r="AF109" s="232">
        <f>'Cons Stat | Management Recon'!CN104</f>
        <v>0</v>
      </c>
      <c r="AG109" s="232">
        <f>'Cons Stat | Management Recon'!CQ104</f>
        <v>0</v>
      </c>
      <c r="AH109" s="232">
        <f>'Cons Stat | Management Recon'!CT104</f>
        <v>0</v>
      </c>
      <c r="AI109" s="232">
        <f>'Cons Stat | Management Recon'!CW104</f>
        <v>0</v>
      </c>
      <c r="AJ109" s="232">
        <f>'Cons Stat | Management Recon'!CZ104</f>
        <v>0</v>
      </c>
      <c r="AK109" s="232">
        <f>'Cons Stat | Management Recon'!DC104</f>
        <v>0</v>
      </c>
      <c r="AL109" s="232">
        <f>'Cons Stat | Management Recon'!DF104</f>
        <v>0</v>
      </c>
      <c r="AM109" s="232">
        <f>'Cons Stat | Management Recon'!DI104</f>
        <v>0</v>
      </c>
      <c r="AN109" s="232">
        <f>'Cons Stat | Management Recon'!DL104</f>
        <v>0</v>
      </c>
      <c r="AO109" s="232">
        <f>'Cons Stat | Management Recon'!DO104</f>
        <v>0</v>
      </c>
      <c r="AP109" s="232">
        <f>'Cons Stat | Management Recon'!DR104</f>
        <v>0</v>
      </c>
      <c r="AQ109" s="232">
        <f>'Cons Stat | Management Recon'!DU104</f>
        <v>0</v>
      </c>
      <c r="AR109" s="232">
        <f>'Cons Stat | Management Recon'!DX104</f>
        <v>0</v>
      </c>
      <c r="AS109" s="232">
        <f>'Cons Stat | Management Recon'!EA104</f>
        <v>0</v>
      </c>
      <c r="AT109" s="232">
        <f>'Cons Stat | Management Recon'!ED104</f>
        <v>0</v>
      </c>
      <c r="AU109" s="232">
        <f>'Cons Stat | Management Recon'!EG104</f>
        <v>0</v>
      </c>
      <c r="AV109" s="232">
        <f>'Cons Stat | Management Recon'!EJ104</f>
        <v>0</v>
      </c>
      <c r="AW109" s="232">
        <f>'Cons Stat | Management Recon'!EM104</f>
        <v>0</v>
      </c>
      <c r="AX109" s="232">
        <f>'Cons Stat | Management Recon'!EP104</f>
        <v>0</v>
      </c>
      <c r="AY109" s="232">
        <f>'Cons Stat | Management Recon'!ES104</f>
        <v>0</v>
      </c>
      <c r="AZ109" s="232">
        <f>'Cons Stat | Management Recon'!EV104</f>
        <v>0</v>
      </c>
      <c r="BA109" s="232">
        <f>'Cons Stat | Management Recon'!EY104</f>
        <v>0</v>
      </c>
      <c r="BB109" s="232">
        <f>'Cons Stat | Management Recon'!FB104</f>
        <v>0</v>
      </c>
      <c r="BC109" s="232">
        <f>'Cons Stat | Management Recon'!FE104</f>
        <v>0</v>
      </c>
      <c r="BD109" s="232">
        <f>'Cons Stat | Management Recon'!FH104</f>
        <v>0</v>
      </c>
      <c r="BE109" s="232">
        <f>'Cons Stat | Management Recon'!FK104</f>
        <v>0</v>
      </c>
      <c r="BF109" s="232">
        <f>'Cons Stat | Management Recon'!FN104</f>
        <v>0</v>
      </c>
      <c r="BG109" s="232">
        <f>'Cons Stat | Management Recon'!FQ104</f>
        <v>0</v>
      </c>
      <c r="BH109" s="232">
        <f>'Cons Stat | Management Recon'!FT104</f>
        <v>0</v>
      </c>
      <c r="BI109" s="232">
        <f>'Cons Stat | Management Recon'!FW104</f>
        <v>0</v>
      </c>
      <c r="BJ109" s="232">
        <f>'Cons Stat | Management Recon'!FZ104</f>
        <v>0</v>
      </c>
      <c r="BK109" s="232">
        <f>'Cons Stat | Management Recon'!GC104</f>
        <v>0</v>
      </c>
      <c r="BL109" s="232">
        <f>'Cons Stat | Management Recon'!GF104</f>
        <v>0</v>
      </c>
      <c r="BM109" s="232">
        <f>'Cons Stat | Management Recon'!GI104</f>
        <v>0</v>
      </c>
      <c r="BN109" s="232">
        <f>'Cons Stat | Management Recon'!GL104</f>
        <v>0</v>
      </c>
      <c r="BO109" s="232">
        <f>'Cons Stat | Management Recon'!GO104</f>
        <v>0</v>
      </c>
      <c r="BP109" s="232">
        <f>'Cons Stat | Management Recon'!GR104</f>
        <v>0</v>
      </c>
      <c r="BQ109" s="232">
        <f>'Cons Stat | Management Recon'!GU104</f>
        <v>0</v>
      </c>
      <c r="BR109" s="232">
        <f>'Cons Stat | Management Recon'!GX104</f>
        <v>0</v>
      </c>
      <c r="BS109" s="232">
        <f>'Cons Stat | Management Recon'!HA104</f>
        <v>0</v>
      </c>
      <c r="BT109" s="232">
        <f>'Cons Stat | Management Recon'!HD104</f>
        <v>0</v>
      </c>
      <c r="BU109" s="232">
        <f>'Cons Stat | Management Recon'!HG104</f>
        <v>0</v>
      </c>
      <c r="BV109" s="232">
        <f>'Cons Stat | Management Recon'!HJ104</f>
        <v>0</v>
      </c>
      <c r="BX109" s="232">
        <f t="shared" ref="BX109:BX113" si="155">SUM(BK109:BV109)</f>
        <v>0</v>
      </c>
      <c r="BY109" s="232">
        <f t="shared" ref="BY109:BY113" si="156">SUM(BK109:BW109)</f>
        <v>0</v>
      </c>
      <c r="BZ109" s="232">
        <f t="shared" ref="BZ109:BZ113" si="157">SUM(AY109:BJ109)</f>
        <v>0</v>
      </c>
      <c r="CA109" s="232">
        <f t="shared" ref="CA109:CA113" si="158">SUM(AY109:BJ109)</f>
        <v>0</v>
      </c>
      <c r="CB109" s="232">
        <f t="shared" ref="CB109:CB113" si="159">SUM(AM109:AX109)</f>
        <v>0</v>
      </c>
      <c r="CC109" s="232">
        <f t="shared" ref="CC109:CC113" si="160">BV109</f>
        <v>0</v>
      </c>
      <c r="CD109" s="232">
        <f t="shared" ref="CD109:CD113" si="161">BJ109</f>
        <v>0</v>
      </c>
    </row>
    <row r="110" spans="2:82" ht="14.25" hidden="1" customHeight="1" outlineLevel="1" x14ac:dyDescent="0.25">
      <c r="B110" s="231" t="s">
        <v>347</v>
      </c>
      <c r="C110" s="232">
        <f>'Cons Stat | Management Recon'!E105</f>
        <v>0</v>
      </c>
      <c r="D110" s="232">
        <f>'Cons Stat | Management Recon'!H105</f>
        <v>0</v>
      </c>
      <c r="E110" s="232">
        <f>'Cons Stat | Management Recon'!K105</f>
        <v>0</v>
      </c>
      <c r="F110" s="232">
        <f>'Cons Stat | Management Recon'!N105</f>
        <v>0</v>
      </c>
      <c r="G110" s="232">
        <f>'Cons Stat | Management Recon'!Q105</f>
        <v>0</v>
      </c>
      <c r="H110" s="232">
        <f>'Cons Stat | Management Recon'!T105</f>
        <v>0</v>
      </c>
      <c r="I110" s="232">
        <f>'Cons Stat | Management Recon'!W105</f>
        <v>0</v>
      </c>
      <c r="J110" s="232">
        <f>'Cons Stat | Management Recon'!Z105</f>
        <v>0</v>
      </c>
      <c r="K110" s="232">
        <f>'Cons Stat | Management Recon'!AC105</f>
        <v>0</v>
      </c>
      <c r="L110" s="232">
        <f>'Cons Stat | Management Recon'!AF105</f>
        <v>0</v>
      </c>
      <c r="M110" s="232">
        <f>'Cons Stat | Management Recon'!AI105</f>
        <v>0</v>
      </c>
      <c r="N110" s="232">
        <f>'Cons Stat | Management Recon'!AL105</f>
        <v>0</v>
      </c>
      <c r="O110" s="232">
        <f>'Cons Stat | Management Recon'!AO105</f>
        <v>0</v>
      </c>
      <c r="P110" s="232">
        <f>'Cons Stat | Management Recon'!AR105</f>
        <v>0</v>
      </c>
      <c r="Q110" s="232">
        <f>'Cons Stat | Management Recon'!AU105</f>
        <v>0</v>
      </c>
      <c r="R110" s="232">
        <f>'Cons Stat | Management Recon'!AX105</f>
        <v>0</v>
      </c>
      <c r="S110" s="232">
        <f>'Cons Stat | Management Recon'!BA105</f>
        <v>0</v>
      </c>
      <c r="T110" s="232">
        <f>'Cons Stat | Management Recon'!BD105</f>
        <v>0</v>
      </c>
      <c r="U110" s="232">
        <f>'Cons Stat | Management Recon'!BG105</f>
        <v>0</v>
      </c>
      <c r="V110" s="232">
        <f>'Cons Stat | Management Recon'!BJ105</f>
        <v>0</v>
      </c>
      <c r="W110" s="232">
        <f>'Cons Stat | Management Recon'!BM105</f>
        <v>0</v>
      </c>
      <c r="X110" s="232">
        <f>'Cons Stat | Management Recon'!BP105</f>
        <v>0</v>
      </c>
      <c r="Y110" s="232">
        <f>'Cons Stat | Management Recon'!BS105</f>
        <v>0</v>
      </c>
      <c r="Z110" s="232">
        <f>'Cons Stat | Management Recon'!BV105</f>
        <v>0</v>
      </c>
      <c r="AA110" s="232">
        <f>'Cons Stat | Management Recon'!BY105</f>
        <v>0</v>
      </c>
      <c r="AB110" s="232">
        <f>'Cons Stat | Management Recon'!CB105</f>
        <v>0</v>
      </c>
      <c r="AC110" s="232">
        <f>'Cons Stat | Management Recon'!CE105</f>
        <v>0</v>
      </c>
      <c r="AD110" s="232">
        <f>'Cons Stat | Management Recon'!CH105</f>
        <v>0</v>
      </c>
      <c r="AE110" s="232">
        <f>'Cons Stat | Management Recon'!CK105</f>
        <v>0</v>
      </c>
      <c r="AF110" s="232">
        <f>'Cons Stat | Management Recon'!CN105</f>
        <v>0</v>
      </c>
      <c r="AG110" s="232">
        <f>'Cons Stat | Management Recon'!CQ105</f>
        <v>0</v>
      </c>
      <c r="AH110" s="232">
        <f>'Cons Stat | Management Recon'!CT105</f>
        <v>0</v>
      </c>
      <c r="AI110" s="232">
        <f>'Cons Stat | Management Recon'!CW105</f>
        <v>0</v>
      </c>
      <c r="AJ110" s="232">
        <f>'Cons Stat | Management Recon'!CZ105</f>
        <v>0</v>
      </c>
      <c r="AK110" s="232">
        <f>'Cons Stat | Management Recon'!DC105</f>
        <v>0</v>
      </c>
      <c r="AL110" s="232">
        <f>'Cons Stat | Management Recon'!DF105</f>
        <v>0</v>
      </c>
      <c r="AM110" s="232">
        <f>'Cons Stat | Management Recon'!DI105</f>
        <v>0</v>
      </c>
      <c r="AN110" s="232">
        <f>'Cons Stat | Management Recon'!DL105</f>
        <v>0</v>
      </c>
      <c r="AO110" s="232">
        <f>'Cons Stat | Management Recon'!DO105</f>
        <v>0</v>
      </c>
      <c r="AP110" s="232">
        <f>'Cons Stat | Management Recon'!DR105</f>
        <v>0</v>
      </c>
      <c r="AQ110" s="232">
        <f>'Cons Stat | Management Recon'!DU105</f>
        <v>0</v>
      </c>
      <c r="AR110" s="232">
        <f>'Cons Stat | Management Recon'!DX105</f>
        <v>0</v>
      </c>
      <c r="AS110" s="232">
        <f>'Cons Stat | Management Recon'!EA105</f>
        <v>0</v>
      </c>
      <c r="AT110" s="232">
        <f>'Cons Stat | Management Recon'!ED105</f>
        <v>0</v>
      </c>
      <c r="AU110" s="232">
        <f>'Cons Stat | Management Recon'!EG105</f>
        <v>0</v>
      </c>
      <c r="AV110" s="232">
        <f>'Cons Stat | Management Recon'!EJ105</f>
        <v>0</v>
      </c>
      <c r="AW110" s="232">
        <f>'Cons Stat | Management Recon'!EM105</f>
        <v>0</v>
      </c>
      <c r="AX110" s="232">
        <f>'Cons Stat | Management Recon'!EP105</f>
        <v>0</v>
      </c>
      <c r="AY110" s="232">
        <f>'Cons Stat | Management Recon'!ES105</f>
        <v>0</v>
      </c>
      <c r="AZ110" s="232">
        <f>'Cons Stat | Management Recon'!EV105</f>
        <v>0</v>
      </c>
      <c r="BA110" s="232">
        <f>'Cons Stat | Management Recon'!EY105</f>
        <v>0</v>
      </c>
      <c r="BB110" s="232">
        <f>'Cons Stat | Management Recon'!FB105</f>
        <v>0</v>
      </c>
      <c r="BC110" s="232">
        <f>'Cons Stat | Management Recon'!FE105</f>
        <v>0</v>
      </c>
      <c r="BD110" s="232">
        <f>'Cons Stat | Management Recon'!FH105</f>
        <v>0</v>
      </c>
      <c r="BE110" s="232">
        <f>'Cons Stat | Management Recon'!FK105</f>
        <v>0</v>
      </c>
      <c r="BF110" s="232">
        <f>'Cons Stat | Management Recon'!FN105</f>
        <v>0</v>
      </c>
      <c r="BG110" s="232">
        <f>'Cons Stat | Management Recon'!FQ105</f>
        <v>0</v>
      </c>
      <c r="BH110" s="232">
        <f>'Cons Stat | Management Recon'!FT105</f>
        <v>0</v>
      </c>
      <c r="BI110" s="232">
        <f>'Cons Stat | Management Recon'!FW105</f>
        <v>0</v>
      </c>
      <c r="BJ110" s="232">
        <f>'Cons Stat | Management Recon'!FZ105</f>
        <v>0</v>
      </c>
      <c r="BK110" s="232">
        <f>'Cons Stat | Management Recon'!GC105</f>
        <v>0</v>
      </c>
      <c r="BL110" s="232">
        <f>'Cons Stat | Management Recon'!GF105</f>
        <v>0</v>
      </c>
      <c r="BM110" s="232">
        <f>'Cons Stat | Management Recon'!GI105</f>
        <v>0</v>
      </c>
      <c r="BN110" s="232">
        <f>'Cons Stat | Management Recon'!GL105</f>
        <v>0</v>
      </c>
      <c r="BO110" s="232">
        <f>'Cons Stat | Management Recon'!GO105</f>
        <v>0</v>
      </c>
      <c r="BP110" s="232">
        <f>'Cons Stat | Management Recon'!GR105</f>
        <v>0</v>
      </c>
      <c r="BQ110" s="232">
        <f>'Cons Stat | Management Recon'!GU105</f>
        <v>0</v>
      </c>
      <c r="BR110" s="232">
        <f>'Cons Stat | Management Recon'!GX105</f>
        <v>0</v>
      </c>
      <c r="BS110" s="232">
        <f>'Cons Stat | Management Recon'!HA105</f>
        <v>0</v>
      </c>
      <c r="BT110" s="232">
        <f>'Cons Stat | Management Recon'!HD105</f>
        <v>0</v>
      </c>
      <c r="BU110" s="232">
        <f>'Cons Stat | Management Recon'!HG105</f>
        <v>0</v>
      </c>
      <c r="BV110" s="232">
        <f>'Cons Stat | Management Recon'!HJ105</f>
        <v>0</v>
      </c>
      <c r="BX110" s="232">
        <f t="shared" si="155"/>
        <v>0</v>
      </c>
      <c r="BY110" s="232">
        <f t="shared" si="156"/>
        <v>0</v>
      </c>
      <c r="BZ110" s="232">
        <f t="shared" si="157"/>
        <v>0</v>
      </c>
      <c r="CA110" s="232">
        <f t="shared" si="158"/>
        <v>0</v>
      </c>
      <c r="CB110" s="232">
        <f t="shared" si="159"/>
        <v>0</v>
      </c>
      <c r="CC110" s="232">
        <f t="shared" si="160"/>
        <v>0</v>
      </c>
      <c r="CD110" s="232">
        <f t="shared" si="161"/>
        <v>0</v>
      </c>
    </row>
    <row r="111" spans="2:82" ht="14.25" hidden="1" customHeight="1" outlineLevel="1" x14ac:dyDescent="0.25">
      <c r="B111" s="231" t="s">
        <v>345</v>
      </c>
      <c r="C111" s="232">
        <f>'Cons Stat | Management Recon'!E106</f>
        <v>0</v>
      </c>
      <c r="D111" s="232">
        <f>'Cons Stat | Management Recon'!H106</f>
        <v>0</v>
      </c>
      <c r="E111" s="232">
        <f>'Cons Stat | Management Recon'!K106</f>
        <v>0</v>
      </c>
      <c r="F111" s="232">
        <f>'Cons Stat | Management Recon'!N106</f>
        <v>0</v>
      </c>
      <c r="G111" s="232">
        <f>'Cons Stat | Management Recon'!Q106</f>
        <v>0</v>
      </c>
      <c r="H111" s="232">
        <f>'Cons Stat | Management Recon'!T106</f>
        <v>0</v>
      </c>
      <c r="I111" s="232">
        <f>'Cons Stat | Management Recon'!W106</f>
        <v>0</v>
      </c>
      <c r="J111" s="232">
        <f>'Cons Stat | Management Recon'!Z106</f>
        <v>0</v>
      </c>
      <c r="K111" s="232">
        <f>'Cons Stat | Management Recon'!AC106</f>
        <v>0</v>
      </c>
      <c r="L111" s="232">
        <f>'Cons Stat | Management Recon'!AF106</f>
        <v>0</v>
      </c>
      <c r="M111" s="232">
        <f>'Cons Stat | Management Recon'!AI106</f>
        <v>0</v>
      </c>
      <c r="N111" s="232">
        <f>'Cons Stat | Management Recon'!AL106</f>
        <v>0</v>
      </c>
      <c r="O111" s="232">
        <f>'Cons Stat | Management Recon'!AO106</f>
        <v>-4361.9911216977052</v>
      </c>
      <c r="P111" s="232">
        <f>'Cons Stat | Management Recon'!AR106</f>
        <v>-5126.9930247663142</v>
      </c>
      <c r="Q111" s="232">
        <f>'Cons Stat | Management Recon'!AU106</f>
        <v>-4837.1502842363698</v>
      </c>
      <c r="R111" s="232">
        <f>'Cons Stat | Management Recon'!AX106</f>
        <v>-4377.3828656958121</v>
      </c>
      <c r="S111" s="232">
        <f>'Cons Stat | Management Recon'!BA106</f>
        <v>-4317.3259607542095</v>
      </c>
      <c r="T111" s="232">
        <f>'Cons Stat | Management Recon'!BD106</f>
        <v>-4961.512779050965</v>
      </c>
      <c r="U111" s="232">
        <f>'Cons Stat | Management Recon'!BG106</f>
        <v>-5139.6040987424349</v>
      </c>
      <c r="V111" s="232">
        <f>'Cons Stat | Management Recon'!BJ106</f>
        <v>-6737.0344575212803</v>
      </c>
      <c r="W111" s="232">
        <f>'Cons Stat | Management Recon'!BM106</f>
        <v>-6325.412223422747</v>
      </c>
      <c r="X111" s="232">
        <f>'Cons Stat | Management Recon'!BP106</f>
        <v>-6065.2309973722313</v>
      </c>
      <c r="Y111" s="232">
        <f>'Cons Stat | Management Recon'!BS106</f>
        <v>-7665.9330985915494</v>
      </c>
      <c r="Z111" s="232">
        <f>'Cons Stat | Management Recon'!BV106</f>
        <v>-5687.0843426557985</v>
      </c>
      <c r="AA111" s="232">
        <f>'Cons Stat | Management Recon'!BY106</f>
        <v>-3500.6050653884849</v>
      </c>
      <c r="AB111" s="232">
        <f>'Cons Stat | Management Recon'!CB106</f>
        <v>-3936.8008800880125</v>
      </c>
      <c r="AC111" s="232">
        <f>'Cons Stat | Management Recon'!CE106</f>
        <v>-3766.4553448429433</v>
      </c>
      <c r="AD111" s="232">
        <f>'Cons Stat | Management Recon'!CH106</f>
        <v>-3756.0765674050599</v>
      </c>
      <c r="AE111" s="232">
        <f>'Cons Stat | Management Recon'!CK106</f>
        <v>-3818.0865926283623</v>
      </c>
      <c r="AF111" s="232">
        <f>'Cons Stat | Management Recon'!CN106</f>
        <v>-3654.1838134430727</v>
      </c>
      <c r="AG111" s="232">
        <f>'Cons Stat | Management Recon'!CQ106</f>
        <v>-3412.9848171152516</v>
      </c>
      <c r="AH111" s="232">
        <f>'Cons Stat | Management Recon'!CT106</f>
        <v>-4031.3483557855707</v>
      </c>
      <c r="AI111" s="232">
        <f>'Cons Stat | Management Recon'!CW106</f>
        <v>-3529.1021908993389</v>
      </c>
      <c r="AJ111" s="232">
        <f>'Cons Stat | Management Recon'!CZ106</f>
        <v>-4250.4705571806426</v>
      </c>
      <c r="AK111" s="232">
        <f>'Cons Stat | Management Recon'!DC106</f>
        <v>-7054.5136142808769</v>
      </c>
      <c r="AL111" s="232">
        <f>'Cons Stat | Management Recon'!DF106</f>
        <v>-5900.7350968503742</v>
      </c>
      <c r="AM111" s="232">
        <f>'Cons Stat | Management Recon'!DI106</f>
        <v>-3590.2152442491533</v>
      </c>
      <c r="AN111" s="232">
        <f>'Cons Stat | Management Recon'!DL106</f>
        <v>-3775.2826291639503</v>
      </c>
      <c r="AO111" s="232">
        <f>'Cons Stat | Management Recon'!DO106</f>
        <v>-4396.1685298460288</v>
      </c>
      <c r="AP111" s="232">
        <f>'Cons Stat | Management Recon'!DR106</f>
        <v>-4538.0457757423792</v>
      </c>
      <c r="AQ111" s="232">
        <f>'Cons Stat | Management Recon'!DU106</f>
        <v>-5189.794413998563</v>
      </c>
      <c r="AR111" s="232">
        <f>'Cons Stat | Management Recon'!DX106</f>
        <v>-5049.4288819488938</v>
      </c>
      <c r="AS111" s="232">
        <f>'Cons Stat | Management Recon'!EA106</f>
        <v>-4632.9376697256776</v>
      </c>
      <c r="AT111" s="232">
        <f>'Cons Stat | Management Recon'!ED106</f>
        <v>-3860.4551002162734</v>
      </c>
      <c r="AU111" s="232">
        <f>'Cons Stat | Management Recon'!EG106</f>
        <v>-5386.9902487207492</v>
      </c>
      <c r="AV111" s="232">
        <f>'Cons Stat | Management Recon'!EJ106</f>
        <v>-4818.771140698098</v>
      </c>
      <c r="AW111" s="232">
        <f>'Cons Stat | Management Recon'!EM106</f>
        <v>-5235.1317493088882</v>
      </c>
      <c r="AX111" s="232">
        <f>'Cons Stat | Management Recon'!EP106</f>
        <v>-6532.3501850076136</v>
      </c>
      <c r="AY111" s="232">
        <f>'Cons Stat | Management Recon'!ES106</f>
        <v>-6835.9093152950954</v>
      </c>
      <c r="AZ111" s="232">
        <f>'Cons Stat | Management Recon'!EV106</f>
        <v>-7977.3630227396443</v>
      </c>
      <c r="BA111" s="232">
        <f>'Cons Stat | Management Recon'!EY106</f>
        <v>-7236.3657151448897</v>
      </c>
      <c r="BB111" s="232">
        <f>'Cons Stat | Management Recon'!FB106</f>
        <v>-6997.9927403592601</v>
      </c>
      <c r="BC111" s="232">
        <f>'Cons Stat | Management Recon'!FE106</f>
        <v>-8574.124688248321</v>
      </c>
      <c r="BD111" s="232">
        <f>'Cons Stat | Management Recon'!FH106</f>
        <v>-7393.7910654023408</v>
      </c>
      <c r="BE111" s="232">
        <f>'Cons Stat | Management Recon'!FK106</f>
        <v>-9064.2507369600698</v>
      </c>
      <c r="BF111" s="232">
        <f>'Cons Stat | Management Recon'!FN106</f>
        <v>-8926.2200680413971</v>
      </c>
      <c r="BG111" s="232">
        <f>'Cons Stat | Management Recon'!FQ106</f>
        <v>-8607.5232350352235</v>
      </c>
      <c r="BH111" s="232">
        <f>'Cons Stat | Management Recon'!FT106</f>
        <v>-9682.720633560135</v>
      </c>
      <c r="BI111" s="232">
        <f>'Cons Stat | Management Recon'!FW106</f>
        <v>-10932.576860370329</v>
      </c>
      <c r="BJ111" s="232">
        <f>'Cons Stat | Management Recon'!FZ106</f>
        <v>-13042.141895183244</v>
      </c>
      <c r="BK111" s="232">
        <f>'Cons Stat | Management Recon'!GC106</f>
        <v>-12846.747935353855</v>
      </c>
      <c r="BL111" s="232">
        <f>'Cons Stat | Management Recon'!GF106</f>
        <v>-8806.8457019874531</v>
      </c>
      <c r="BM111" s="232">
        <f>'Cons Stat | Management Recon'!GI106</f>
        <v>-8526.8484277120315</v>
      </c>
      <c r="BN111" s="232">
        <f>'Cons Stat | Management Recon'!GL106</f>
        <v>-8978.9445857543797</v>
      </c>
      <c r="BO111" s="232">
        <f>'Cons Stat | Management Recon'!GO106</f>
        <v>-8581.7370768148339</v>
      </c>
      <c r="BP111" s="232">
        <f>'Cons Stat | Management Recon'!GR106</f>
        <v>-8829.4949664514879</v>
      </c>
      <c r="BQ111" s="232">
        <f>'Cons Stat | Management Recon'!GU106</f>
        <v>-9041.5508485568043</v>
      </c>
      <c r="BR111" s="232">
        <f>'Cons Stat | Management Recon'!GX106</f>
        <v>-11942.041941764737</v>
      </c>
      <c r="BS111" s="232">
        <f>'Cons Stat | Management Recon'!HA106</f>
        <v>-9836.1123442325079</v>
      </c>
      <c r="BT111" s="232">
        <f>'Cons Stat | Management Recon'!HD106</f>
        <v>-10675.997661160649</v>
      </c>
      <c r="BU111" s="232">
        <f>'Cons Stat | Management Recon'!HG106</f>
        <v>-13436.617183234917</v>
      </c>
      <c r="BV111" s="232">
        <f>'Cons Stat | Management Recon'!HJ106</f>
        <v>-12816.371103713755</v>
      </c>
      <c r="BX111" s="232">
        <f t="shared" si="155"/>
        <v>-124319.30977673741</v>
      </c>
      <c r="BY111" s="232">
        <f t="shared" si="156"/>
        <v>-124319.30977673741</v>
      </c>
      <c r="BZ111" s="232">
        <f t="shared" si="157"/>
        <v>-105270.97997633996</v>
      </c>
      <c r="CA111" s="232">
        <f t="shared" si="158"/>
        <v>-105270.97997633996</v>
      </c>
      <c r="CB111" s="232">
        <f t="shared" si="159"/>
        <v>-57005.571568626263</v>
      </c>
      <c r="CC111" s="232">
        <f t="shared" si="160"/>
        <v>-12816.371103713755</v>
      </c>
      <c r="CD111" s="232">
        <f t="shared" si="161"/>
        <v>-13042.141895183244</v>
      </c>
    </row>
    <row r="112" spans="2:82" ht="14.25" hidden="1" customHeight="1" outlineLevel="1" x14ac:dyDescent="0.25">
      <c r="B112" s="231" t="s">
        <v>348</v>
      </c>
      <c r="C112" s="232">
        <f>'Cons Stat | Management Recon'!E107</f>
        <v>0</v>
      </c>
      <c r="D112" s="232">
        <f>'Cons Stat | Management Recon'!H107</f>
        <v>0</v>
      </c>
      <c r="E112" s="232">
        <f>'Cons Stat | Management Recon'!K107</f>
        <v>0</v>
      </c>
      <c r="F112" s="232">
        <f>'Cons Stat | Management Recon'!N107</f>
        <v>0</v>
      </c>
      <c r="G112" s="232">
        <f>'Cons Stat | Management Recon'!Q107</f>
        <v>0</v>
      </c>
      <c r="H112" s="232">
        <f>'Cons Stat | Management Recon'!T107</f>
        <v>0</v>
      </c>
      <c r="I112" s="232">
        <f>'Cons Stat | Management Recon'!W107</f>
        <v>0</v>
      </c>
      <c r="J112" s="232">
        <f>'Cons Stat | Management Recon'!Z107</f>
        <v>0</v>
      </c>
      <c r="K112" s="232">
        <f>'Cons Stat | Management Recon'!AC107</f>
        <v>0</v>
      </c>
      <c r="L112" s="232">
        <f>'Cons Stat | Management Recon'!AF107</f>
        <v>0</v>
      </c>
      <c r="M112" s="232">
        <f>'Cons Stat | Management Recon'!AI107</f>
        <v>0</v>
      </c>
      <c r="N112" s="232">
        <f>'Cons Stat | Management Recon'!AL107</f>
        <v>0</v>
      </c>
      <c r="O112" s="232">
        <f>'Cons Stat | Management Recon'!AO107</f>
        <v>0</v>
      </c>
      <c r="P112" s="232">
        <f>'Cons Stat | Management Recon'!AR107</f>
        <v>0</v>
      </c>
      <c r="Q112" s="232">
        <f>'Cons Stat | Management Recon'!AU107</f>
        <v>0</v>
      </c>
      <c r="R112" s="232">
        <f>'Cons Stat | Management Recon'!AX107</f>
        <v>0</v>
      </c>
      <c r="S112" s="232">
        <f>'Cons Stat | Management Recon'!BA107</f>
        <v>0</v>
      </c>
      <c r="T112" s="232">
        <f>'Cons Stat | Management Recon'!BD107</f>
        <v>0</v>
      </c>
      <c r="U112" s="232">
        <f>'Cons Stat | Management Recon'!BG107</f>
        <v>0</v>
      </c>
      <c r="V112" s="232">
        <f>'Cons Stat | Management Recon'!BJ107</f>
        <v>0</v>
      </c>
      <c r="W112" s="232">
        <f>'Cons Stat | Management Recon'!BM107</f>
        <v>0</v>
      </c>
      <c r="X112" s="232">
        <f>'Cons Stat | Management Recon'!BP107</f>
        <v>0</v>
      </c>
      <c r="Y112" s="232">
        <f>'Cons Stat | Management Recon'!BS107</f>
        <v>0</v>
      </c>
      <c r="Z112" s="232">
        <f>'Cons Stat | Management Recon'!BV107</f>
        <v>0</v>
      </c>
      <c r="AA112" s="232">
        <f>'Cons Stat | Management Recon'!BY107</f>
        <v>0</v>
      </c>
      <c r="AB112" s="232">
        <f>'Cons Stat | Management Recon'!CB107</f>
        <v>0</v>
      </c>
      <c r="AC112" s="232">
        <f>'Cons Stat | Management Recon'!CE107</f>
        <v>0</v>
      </c>
      <c r="AD112" s="232">
        <f>'Cons Stat | Management Recon'!CH107</f>
        <v>0</v>
      </c>
      <c r="AE112" s="232">
        <f>'Cons Stat | Management Recon'!CK107</f>
        <v>0</v>
      </c>
      <c r="AF112" s="232">
        <f>'Cons Stat | Management Recon'!CN107</f>
        <v>0</v>
      </c>
      <c r="AG112" s="232">
        <f>'Cons Stat | Management Recon'!CQ107</f>
        <v>0</v>
      </c>
      <c r="AH112" s="232">
        <f>'Cons Stat | Management Recon'!CT107</f>
        <v>0</v>
      </c>
      <c r="AI112" s="232">
        <f>'Cons Stat | Management Recon'!CW107</f>
        <v>0</v>
      </c>
      <c r="AJ112" s="232">
        <f>'Cons Stat | Management Recon'!CZ107</f>
        <v>0</v>
      </c>
      <c r="AK112" s="232">
        <f>'Cons Stat | Management Recon'!DC107</f>
        <v>0</v>
      </c>
      <c r="AL112" s="232">
        <f>'Cons Stat | Management Recon'!DF107</f>
        <v>0</v>
      </c>
      <c r="AM112" s="232">
        <f>'Cons Stat | Management Recon'!DI107</f>
        <v>0</v>
      </c>
      <c r="AN112" s="232">
        <f>'Cons Stat | Management Recon'!DL107</f>
        <v>0</v>
      </c>
      <c r="AO112" s="232">
        <f>'Cons Stat | Management Recon'!DO107</f>
        <v>0</v>
      </c>
      <c r="AP112" s="232">
        <f>'Cons Stat | Management Recon'!DR107</f>
        <v>0</v>
      </c>
      <c r="AQ112" s="232">
        <f>'Cons Stat | Management Recon'!DU107</f>
        <v>0</v>
      </c>
      <c r="AR112" s="232">
        <f>'Cons Stat | Management Recon'!DX107</f>
        <v>0</v>
      </c>
      <c r="AS112" s="232">
        <f>'Cons Stat | Management Recon'!EA107</f>
        <v>0</v>
      </c>
      <c r="AT112" s="232">
        <f>'Cons Stat | Management Recon'!ED107</f>
        <v>0</v>
      </c>
      <c r="AU112" s="232">
        <f>'Cons Stat | Management Recon'!EG107</f>
        <v>0</v>
      </c>
      <c r="AV112" s="232">
        <f>'Cons Stat | Management Recon'!EJ107</f>
        <v>0</v>
      </c>
      <c r="AW112" s="232">
        <f>'Cons Stat | Management Recon'!EM107</f>
        <v>0</v>
      </c>
      <c r="AX112" s="232">
        <f>'Cons Stat | Management Recon'!EP107</f>
        <v>0</v>
      </c>
      <c r="AY112" s="232">
        <f>'Cons Stat | Management Recon'!ES107</f>
        <v>0</v>
      </c>
      <c r="AZ112" s="232">
        <f>'Cons Stat | Management Recon'!EV107</f>
        <v>0</v>
      </c>
      <c r="BA112" s="232">
        <f>'Cons Stat | Management Recon'!EY107</f>
        <v>0</v>
      </c>
      <c r="BB112" s="232">
        <f>'Cons Stat | Management Recon'!FB107</f>
        <v>0</v>
      </c>
      <c r="BC112" s="232">
        <f>'Cons Stat | Management Recon'!FE107</f>
        <v>0</v>
      </c>
      <c r="BD112" s="232">
        <f>'Cons Stat | Management Recon'!FH107</f>
        <v>0</v>
      </c>
      <c r="BE112" s="232">
        <f>'Cons Stat | Management Recon'!FK107</f>
        <v>0</v>
      </c>
      <c r="BF112" s="232">
        <f>'Cons Stat | Management Recon'!FN107</f>
        <v>0</v>
      </c>
      <c r="BG112" s="232">
        <f>'Cons Stat | Management Recon'!FQ107</f>
        <v>0</v>
      </c>
      <c r="BH112" s="232">
        <f>'Cons Stat | Management Recon'!FT107</f>
        <v>0</v>
      </c>
      <c r="BI112" s="232">
        <f>'Cons Stat | Management Recon'!FW107</f>
        <v>0</v>
      </c>
      <c r="BJ112" s="232">
        <f>'Cons Stat | Management Recon'!FZ107</f>
        <v>0</v>
      </c>
      <c r="BK112" s="232">
        <f>'Cons Stat | Management Recon'!GC107</f>
        <v>0</v>
      </c>
      <c r="BL112" s="232">
        <f>'Cons Stat | Management Recon'!GF107</f>
        <v>0</v>
      </c>
      <c r="BM112" s="232">
        <f>'Cons Stat | Management Recon'!GI107</f>
        <v>0</v>
      </c>
      <c r="BN112" s="232">
        <f>'Cons Stat | Management Recon'!GL107</f>
        <v>0</v>
      </c>
      <c r="BO112" s="232">
        <f>'Cons Stat | Management Recon'!GO107</f>
        <v>0</v>
      </c>
      <c r="BP112" s="232">
        <f>'Cons Stat | Management Recon'!GR107</f>
        <v>0</v>
      </c>
      <c r="BQ112" s="232">
        <f>'Cons Stat | Management Recon'!GU107</f>
        <v>0</v>
      </c>
      <c r="BR112" s="232">
        <f>'Cons Stat | Management Recon'!GX107</f>
        <v>0</v>
      </c>
      <c r="BS112" s="232">
        <f>'Cons Stat | Management Recon'!HA107</f>
        <v>0</v>
      </c>
      <c r="BT112" s="232">
        <f>'Cons Stat | Management Recon'!HD107</f>
        <v>0</v>
      </c>
      <c r="BU112" s="232">
        <f>'Cons Stat | Management Recon'!HG107</f>
        <v>0</v>
      </c>
      <c r="BV112" s="232">
        <f>'Cons Stat | Management Recon'!HJ107</f>
        <v>0</v>
      </c>
      <c r="BX112" s="232">
        <f t="shared" si="155"/>
        <v>0</v>
      </c>
      <c r="BY112" s="232">
        <f t="shared" si="156"/>
        <v>0</v>
      </c>
      <c r="BZ112" s="232">
        <f t="shared" si="157"/>
        <v>0</v>
      </c>
      <c r="CA112" s="232">
        <f t="shared" si="158"/>
        <v>0</v>
      </c>
      <c r="CB112" s="232">
        <f t="shared" si="159"/>
        <v>0</v>
      </c>
      <c r="CC112" s="232">
        <f t="shared" si="160"/>
        <v>0</v>
      </c>
      <c r="CD112" s="232">
        <f t="shared" si="161"/>
        <v>0</v>
      </c>
    </row>
    <row r="113" spans="2:82" ht="14.25" hidden="1" customHeight="1" outlineLevel="1" x14ac:dyDescent="0.25">
      <c r="B113" s="231" t="s">
        <v>349</v>
      </c>
      <c r="C113" s="232">
        <f>'Cons Stat | Management Recon'!E108</f>
        <v>0</v>
      </c>
      <c r="D113" s="232">
        <f>'Cons Stat | Management Recon'!H108</f>
        <v>0</v>
      </c>
      <c r="E113" s="232">
        <f>'Cons Stat | Management Recon'!K108</f>
        <v>0</v>
      </c>
      <c r="F113" s="232">
        <f>'Cons Stat | Management Recon'!N108</f>
        <v>0</v>
      </c>
      <c r="G113" s="232">
        <f>'Cons Stat | Management Recon'!Q108</f>
        <v>0</v>
      </c>
      <c r="H113" s="232">
        <f>'Cons Stat | Management Recon'!T108</f>
        <v>0</v>
      </c>
      <c r="I113" s="232">
        <f>'Cons Stat | Management Recon'!W108</f>
        <v>0</v>
      </c>
      <c r="J113" s="232">
        <f>'Cons Stat | Management Recon'!Z108</f>
        <v>0</v>
      </c>
      <c r="K113" s="232">
        <f>'Cons Stat | Management Recon'!AC108</f>
        <v>0</v>
      </c>
      <c r="L113" s="232">
        <f>'Cons Stat | Management Recon'!AF108</f>
        <v>0</v>
      </c>
      <c r="M113" s="232">
        <f>'Cons Stat | Management Recon'!AI108</f>
        <v>0</v>
      </c>
      <c r="N113" s="232">
        <f>'Cons Stat | Management Recon'!AL108</f>
        <v>0</v>
      </c>
      <c r="O113" s="232">
        <f>'Cons Stat | Management Recon'!AO108</f>
        <v>0</v>
      </c>
      <c r="P113" s="232">
        <f>'Cons Stat | Management Recon'!AR108</f>
        <v>0</v>
      </c>
      <c r="Q113" s="232">
        <f>'Cons Stat | Management Recon'!AU108</f>
        <v>0</v>
      </c>
      <c r="R113" s="232">
        <f>'Cons Stat | Management Recon'!AX108</f>
        <v>0</v>
      </c>
      <c r="S113" s="232">
        <f>'Cons Stat | Management Recon'!BA108</f>
        <v>0</v>
      </c>
      <c r="T113" s="232">
        <f>'Cons Stat | Management Recon'!BD108</f>
        <v>0</v>
      </c>
      <c r="U113" s="232">
        <f>'Cons Stat | Management Recon'!BG108</f>
        <v>0</v>
      </c>
      <c r="V113" s="232">
        <f>'Cons Stat | Management Recon'!BJ108</f>
        <v>0</v>
      </c>
      <c r="W113" s="232">
        <f>'Cons Stat | Management Recon'!BM108</f>
        <v>0</v>
      </c>
      <c r="X113" s="232">
        <f>'Cons Stat | Management Recon'!BP108</f>
        <v>0</v>
      </c>
      <c r="Y113" s="232">
        <f>'Cons Stat | Management Recon'!BS108</f>
        <v>0</v>
      </c>
      <c r="Z113" s="232">
        <f>'Cons Stat | Management Recon'!BV108</f>
        <v>0</v>
      </c>
      <c r="AA113" s="232">
        <f>'Cons Stat | Management Recon'!BY108</f>
        <v>0</v>
      </c>
      <c r="AB113" s="232">
        <f>'Cons Stat | Management Recon'!CB108</f>
        <v>0</v>
      </c>
      <c r="AC113" s="232">
        <f>'Cons Stat | Management Recon'!CE108</f>
        <v>0</v>
      </c>
      <c r="AD113" s="232">
        <f>'Cons Stat | Management Recon'!CH108</f>
        <v>0</v>
      </c>
      <c r="AE113" s="232">
        <f>'Cons Stat | Management Recon'!CK108</f>
        <v>0</v>
      </c>
      <c r="AF113" s="232">
        <f>'Cons Stat | Management Recon'!CN108</f>
        <v>0</v>
      </c>
      <c r="AG113" s="232">
        <f>'Cons Stat | Management Recon'!CQ108</f>
        <v>0</v>
      </c>
      <c r="AH113" s="232">
        <f>'Cons Stat | Management Recon'!CT108</f>
        <v>0</v>
      </c>
      <c r="AI113" s="232">
        <f>'Cons Stat | Management Recon'!CW108</f>
        <v>0</v>
      </c>
      <c r="AJ113" s="232">
        <f>'Cons Stat | Management Recon'!CZ108</f>
        <v>0</v>
      </c>
      <c r="AK113" s="232">
        <f>'Cons Stat | Management Recon'!DC108</f>
        <v>0</v>
      </c>
      <c r="AL113" s="232">
        <f>'Cons Stat | Management Recon'!DF108</f>
        <v>0</v>
      </c>
      <c r="AM113" s="232">
        <f>'Cons Stat | Management Recon'!DI108</f>
        <v>0</v>
      </c>
      <c r="AN113" s="232">
        <f>'Cons Stat | Management Recon'!DL108</f>
        <v>0</v>
      </c>
      <c r="AO113" s="232">
        <f>'Cons Stat | Management Recon'!DO108</f>
        <v>0</v>
      </c>
      <c r="AP113" s="232">
        <f>'Cons Stat | Management Recon'!DR108</f>
        <v>0</v>
      </c>
      <c r="AQ113" s="232">
        <f>'Cons Stat | Management Recon'!DU108</f>
        <v>0</v>
      </c>
      <c r="AR113" s="232">
        <f>'Cons Stat | Management Recon'!DX108</f>
        <v>0</v>
      </c>
      <c r="AS113" s="232">
        <f>'Cons Stat | Management Recon'!EA108</f>
        <v>0</v>
      </c>
      <c r="AT113" s="232">
        <f>'Cons Stat | Management Recon'!ED108</f>
        <v>0</v>
      </c>
      <c r="AU113" s="232">
        <f>'Cons Stat | Management Recon'!EG108</f>
        <v>0</v>
      </c>
      <c r="AV113" s="232">
        <f>'Cons Stat | Management Recon'!EJ108</f>
        <v>0</v>
      </c>
      <c r="AW113" s="232">
        <f>'Cons Stat | Management Recon'!EM108</f>
        <v>0</v>
      </c>
      <c r="AX113" s="232">
        <f>'Cons Stat | Management Recon'!EP108</f>
        <v>0</v>
      </c>
      <c r="AY113" s="232">
        <f>'Cons Stat | Management Recon'!ES108</f>
        <v>0</v>
      </c>
      <c r="AZ113" s="232">
        <f>'Cons Stat | Management Recon'!EV108</f>
        <v>0</v>
      </c>
      <c r="BA113" s="232">
        <f>'Cons Stat | Management Recon'!EY108</f>
        <v>0</v>
      </c>
      <c r="BB113" s="232">
        <f>'Cons Stat | Management Recon'!FB108</f>
        <v>0</v>
      </c>
      <c r="BC113" s="232">
        <f>'Cons Stat | Management Recon'!FE108</f>
        <v>0</v>
      </c>
      <c r="BD113" s="232">
        <f>'Cons Stat | Management Recon'!FH108</f>
        <v>0</v>
      </c>
      <c r="BE113" s="232">
        <f>'Cons Stat | Management Recon'!FK108</f>
        <v>0</v>
      </c>
      <c r="BF113" s="232">
        <f>'Cons Stat | Management Recon'!FN108</f>
        <v>0</v>
      </c>
      <c r="BG113" s="232">
        <f>'Cons Stat | Management Recon'!FQ108</f>
        <v>0</v>
      </c>
      <c r="BH113" s="232">
        <f>'Cons Stat | Management Recon'!FT108</f>
        <v>0</v>
      </c>
      <c r="BI113" s="232">
        <f>'Cons Stat | Management Recon'!FW108</f>
        <v>0</v>
      </c>
      <c r="BJ113" s="232">
        <f>'Cons Stat | Management Recon'!FZ108</f>
        <v>0</v>
      </c>
      <c r="BK113" s="232">
        <f>'Cons Stat | Management Recon'!GC108</f>
        <v>0</v>
      </c>
      <c r="BL113" s="232">
        <f>'Cons Stat | Management Recon'!GF108</f>
        <v>0</v>
      </c>
      <c r="BM113" s="232">
        <f>'Cons Stat | Management Recon'!GI108</f>
        <v>0</v>
      </c>
      <c r="BN113" s="232">
        <f>'Cons Stat | Management Recon'!GL108</f>
        <v>0</v>
      </c>
      <c r="BO113" s="232">
        <f>'Cons Stat | Management Recon'!GO108</f>
        <v>0</v>
      </c>
      <c r="BP113" s="232">
        <f>'Cons Stat | Management Recon'!GR108</f>
        <v>0</v>
      </c>
      <c r="BQ113" s="232">
        <f>'Cons Stat | Management Recon'!GU108</f>
        <v>0</v>
      </c>
      <c r="BR113" s="232">
        <f>'Cons Stat | Management Recon'!GX108</f>
        <v>0</v>
      </c>
      <c r="BS113" s="232">
        <f>'Cons Stat | Management Recon'!HA108</f>
        <v>0</v>
      </c>
      <c r="BT113" s="232">
        <f>'Cons Stat | Management Recon'!HD108</f>
        <v>0</v>
      </c>
      <c r="BU113" s="232">
        <f>'Cons Stat | Management Recon'!HG108</f>
        <v>0</v>
      </c>
      <c r="BV113" s="232">
        <f>'Cons Stat | Management Recon'!HJ108</f>
        <v>0</v>
      </c>
      <c r="BX113" s="232">
        <f t="shared" si="155"/>
        <v>0</v>
      </c>
      <c r="BY113" s="232">
        <f t="shared" si="156"/>
        <v>0</v>
      </c>
      <c r="BZ113" s="232">
        <f t="shared" si="157"/>
        <v>0</v>
      </c>
      <c r="CA113" s="232">
        <f t="shared" si="158"/>
        <v>0</v>
      </c>
      <c r="CB113" s="232">
        <f t="shared" si="159"/>
        <v>0</v>
      </c>
      <c r="CC113" s="232">
        <f t="shared" si="160"/>
        <v>0</v>
      </c>
      <c r="CD113" s="232">
        <f t="shared" si="161"/>
        <v>0</v>
      </c>
    </row>
    <row r="114" spans="2:82" ht="14.25" customHeight="1" collapsed="1" x14ac:dyDescent="0.25">
      <c r="B114" s="235" t="s">
        <v>350</v>
      </c>
      <c r="C114" s="235" t="e">
        <f t="shared" ref="C114:BN114" si="162">SUM(C97,C101,C105,C108)</f>
        <v>#REF!</v>
      </c>
      <c r="D114" s="235" t="e">
        <f t="shared" si="162"/>
        <v>#REF!</v>
      </c>
      <c r="E114" s="235" t="e">
        <f t="shared" si="162"/>
        <v>#REF!</v>
      </c>
      <c r="F114" s="235" t="e">
        <f t="shared" si="162"/>
        <v>#REF!</v>
      </c>
      <c r="G114" s="235" t="e">
        <f t="shared" si="162"/>
        <v>#REF!</v>
      </c>
      <c r="H114" s="235" t="e">
        <f t="shared" si="162"/>
        <v>#REF!</v>
      </c>
      <c r="I114" s="235" t="e">
        <f t="shared" si="162"/>
        <v>#REF!</v>
      </c>
      <c r="J114" s="235" t="e">
        <f t="shared" si="162"/>
        <v>#REF!</v>
      </c>
      <c r="K114" s="235" t="e">
        <f t="shared" si="162"/>
        <v>#REF!</v>
      </c>
      <c r="L114" s="235" t="e">
        <f t="shared" si="162"/>
        <v>#REF!</v>
      </c>
      <c r="M114" s="235" t="e">
        <f t="shared" si="162"/>
        <v>#REF!</v>
      </c>
      <c r="N114" s="235" t="e">
        <f t="shared" si="162"/>
        <v>#REF!</v>
      </c>
      <c r="O114" s="235">
        <f t="shared" si="162"/>
        <v>-67599.997458230879</v>
      </c>
      <c r="P114" s="235">
        <f t="shared" si="162"/>
        <v>-33434.281681916196</v>
      </c>
      <c r="Q114" s="235">
        <f t="shared" si="162"/>
        <v>15358.742197240437</v>
      </c>
      <c r="R114" s="235">
        <f t="shared" si="162"/>
        <v>65285.830459398792</v>
      </c>
      <c r="S114" s="235">
        <f t="shared" si="162"/>
        <v>-5550.0853545004693</v>
      </c>
      <c r="T114" s="235">
        <f t="shared" si="162"/>
        <v>-17304.671704423752</v>
      </c>
      <c r="U114" s="235">
        <f t="shared" si="162"/>
        <v>-84037.090923488431</v>
      </c>
      <c r="V114" s="235">
        <f t="shared" si="162"/>
        <v>-115651.66712135001</v>
      </c>
      <c r="W114" s="235">
        <f t="shared" si="162"/>
        <v>-32676.964653446485</v>
      </c>
      <c r="X114" s="235">
        <f t="shared" si="162"/>
        <v>-1936.1755328843483</v>
      </c>
      <c r="Y114" s="235">
        <f t="shared" si="162"/>
        <v>213711.73271345327</v>
      </c>
      <c r="Z114" s="235">
        <f t="shared" si="162"/>
        <v>-38461.387677682411</v>
      </c>
      <c r="AA114" s="235">
        <f t="shared" si="162"/>
        <v>-26577.935800403146</v>
      </c>
      <c r="AB114" s="235">
        <f t="shared" si="162"/>
        <v>-71175.472178520286</v>
      </c>
      <c r="AC114" s="235">
        <f t="shared" si="162"/>
        <v>-136964.17590178683</v>
      </c>
      <c r="AD114" s="235">
        <f t="shared" si="162"/>
        <v>-77798.541440739151</v>
      </c>
      <c r="AE114" s="235">
        <f t="shared" si="162"/>
        <v>-82617.813810690481</v>
      </c>
      <c r="AF114" s="235">
        <f t="shared" si="162"/>
        <v>-204516.41977275576</v>
      </c>
      <c r="AG114" s="235">
        <f t="shared" si="162"/>
        <v>-63509.379103408151</v>
      </c>
      <c r="AH114" s="235">
        <f t="shared" si="162"/>
        <v>-148702.77282529676</v>
      </c>
      <c r="AI114" s="235">
        <f t="shared" si="162"/>
        <v>-109077.76273469861</v>
      </c>
      <c r="AJ114" s="235">
        <f t="shared" si="162"/>
        <v>-152992.28974697672</v>
      </c>
      <c r="AK114" s="235">
        <f t="shared" si="162"/>
        <v>-44739.070809770797</v>
      </c>
      <c r="AL114" s="235">
        <f t="shared" si="162"/>
        <v>-245081.43738082529</v>
      </c>
      <c r="AM114" s="235">
        <f t="shared" si="162"/>
        <v>-227489.81533804047</v>
      </c>
      <c r="AN114" s="235">
        <f t="shared" si="162"/>
        <v>-234763.13951980305</v>
      </c>
      <c r="AO114" s="235">
        <f t="shared" si="162"/>
        <v>-283974.30726027983</v>
      </c>
      <c r="AP114" s="235">
        <f t="shared" si="162"/>
        <v>-352615.26219139434</v>
      </c>
      <c r="AQ114" s="235">
        <f t="shared" si="162"/>
        <v>-171031.79779703671</v>
      </c>
      <c r="AR114" s="235">
        <f t="shared" si="162"/>
        <v>-156824.95864264344</v>
      </c>
      <c r="AS114" s="235">
        <f t="shared" si="162"/>
        <v>-254390.29742594223</v>
      </c>
      <c r="AT114" s="235">
        <f t="shared" si="162"/>
        <v>-190381.65661611297</v>
      </c>
      <c r="AU114" s="235">
        <f t="shared" si="162"/>
        <v>-186671.62919638935</v>
      </c>
      <c r="AV114" s="235">
        <f t="shared" si="162"/>
        <v>-307391.01857719652</v>
      </c>
      <c r="AW114" s="235">
        <f t="shared" si="162"/>
        <v>-240594.14517519056</v>
      </c>
      <c r="AX114" s="235">
        <f t="shared" si="162"/>
        <v>-394143.48494371795</v>
      </c>
      <c r="AY114" s="235">
        <f t="shared" si="162"/>
        <v>-320655.42855806666</v>
      </c>
      <c r="AZ114" s="235">
        <f t="shared" si="162"/>
        <v>-421490.1253063886</v>
      </c>
      <c r="BA114" s="235">
        <f t="shared" si="162"/>
        <v>-482183.51173937944</v>
      </c>
      <c r="BB114" s="235">
        <f t="shared" si="162"/>
        <v>-401932.19604002452</v>
      </c>
      <c r="BC114" s="235">
        <f t="shared" si="162"/>
        <v>-299831.73896303505</v>
      </c>
      <c r="BD114" s="235">
        <f t="shared" si="162"/>
        <v>-436261.53760885424</v>
      </c>
      <c r="BE114" s="235">
        <f t="shared" si="162"/>
        <v>-504977.04289283231</v>
      </c>
      <c r="BF114" s="235">
        <f t="shared" si="162"/>
        <v>-266516.73471446184</v>
      </c>
      <c r="BG114" s="235">
        <f t="shared" si="162"/>
        <v>-343586.06398901751</v>
      </c>
      <c r="BH114" s="235">
        <f t="shared" si="162"/>
        <v>-320032.43579803262</v>
      </c>
      <c r="BI114" s="235">
        <f t="shared" si="162"/>
        <v>-459736.45058503532</v>
      </c>
      <c r="BJ114" s="235">
        <f t="shared" si="162"/>
        <v>-603945.94495909358</v>
      </c>
      <c r="BK114" s="235">
        <f t="shared" si="162"/>
        <v>-538787.26002191054</v>
      </c>
      <c r="BL114" s="235">
        <f t="shared" si="162"/>
        <v>-471030.38625486952</v>
      </c>
      <c r="BM114" s="235">
        <f t="shared" si="162"/>
        <v>-371134.97842940927</v>
      </c>
      <c r="BN114" s="235">
        <f t="shared" si="162"/>
        <v>-174251.04486799179</v>
      </c>
      <c r="BO114" s="235">
        <f t="shared" ref="BO114:BV114" si="163">SUM(BO97,BO101,BO105,BO108)</f>
        <v>-532259.59636976419</v>
      </c>
      <c r="BP114" s="235">
        <f t="shared" si="163"/>
        <v>-517478.29531911795</v>
      </c>
      <c r="BQ114" s="235">
        <f t="shared" si="163"/>
        <v>-404235.26922350161</v>
      </c>
      <c r="BR114" s="235">
        <f t="shared" si="163"/>
        <v>-380540.74263065064</v>
      </c>
      <c r="BS114" s="235">
        <f t="shared" si="163"/>
        <v>-490082.45366688404</v>
      </c>
      <c r="BT114" s="235">
        <f t="shared" si="163"/>
        <v>-359576.35820819158</v>
      </c>
      <c r="BU114" s="235">
        <f t="shared" si="163"/>
        <v>-305587.76813311223</v>
      </c>
      <c r="BV114" s="235">
        <f t="shared" si="163"/>
        <v>-650011.78644431778</v>
      </c>
      <c r="BX114" s="235">
        <f t="shared" ref="BX114:BY114" si="164">SUM(BX97,BX101,BX105,BX108)</f>
        <v>-5194975.9395697182</v>
      </c>
      <c r="BY114" s="235">
        <f t="shared" si="164"/>
        <v>-5194975.9395697182</v>
      </c>
      <c r="BZ114" s="235">
        <f>SUM(BZ97,BZ101,BZ105,BZ108)</f>
        <v>-4861149.2111542216</v>
      </c>
      <c r="CA114" s="235">
        <f t="shared" ref="CA114:CD114" si="165">SUM(CA97,CA101,CA105,CA108)</f>
        <v>-4861149.2111542216</v>
      </c>
      <c r="CB114" s="235">
        <f t="shared" si="165"/>
        <v>-3000271.5126837469</v>
      </c>
      <c r="CC114" s="235">
        <f t="shared" si="165"/>
        <v>-650011.78644431778</v>
      </c>
      <c r="CD114" s="235">
        <f t="shared" si="165"/>
        <v>-603945.94495909358</v>
      </c>
    </row>
    <row r="115" spans="2:82" ht="14.25" customHeight="1" x14ac:dyDescent="0.25">
      <c r="B115" s="236" t="s">
        <v>351</v>
      </c>
      <c r="C115" s="237">
        <f t="shared" ref="C115:BN115" si="166">IFERROR(C114/C9,0)</f>
        <v>0</v>
      </c>
      <c r="D115" s="237">
        <f t="shared" si="166"/>
        <v>0</v>
      </c>
      <c r="E115" s="237">
        <f t="shared" si="166"/>
        <v>0</v>
      </c>
      <c r="F115" s="237">
        <f t="shared" si="166"/>
        <v>0</v>
      </c>
      <c r="G115" s="237">
        <f t="shared" si="166"/>
        <v>0</v>
      </c>
      <c r="H115" s="237">
        <f t="shared" si="166"/>
        <v>0</v>
      </c>
      <c r="I115" s="237">
        <f t="shared" si="166"/>
        <v>0</v>
      </c>
      <c r="J115" s="237">
        <f t="shared" si="166"/>
        <v>0</v>
      </c>
      <c r="K115" s="237">
        <f t="shared" si="166"/>
        <v>0</v>
      </c>
      <c r="L115" s="237">
        <f t="shared" si="166"/>
        <v>0</v>
      </c>
      <c r="M115" s="237">
        <f t="shared" si="166"/>
        <v>0</v>
      </c>
      <c r="N115" s="237">
        <f t="shared" si="166"/>
        <v>0</v>
      </c>
      <c r="O115" s="237">
        <f t="shared" si="166"/>
        <v>-0.26109390215046469</v>
      </c>
      <c r="P115" s="237">
        <f t="shared" si="166"/>
        <v>-0.10934815140283417</v>
      </c>
      <c r="Q115" s="237">
        <f t="shared" si="166"/>
        <v>4.4543706453554981E-2</v>
      </c>
      <c r="R115" s="237">
        <f t="shared" si="166"/>
        <v>0.16780389060755224</v>
      </c>
      <c r="S115" s="237">
        <f t="shared" si="166"/>
        <v>-1.8929293360588243E-2</v>
      </c>
      <c r="T115" s="237">
        <f t="shared" si="166"/>
        <v>-5.1526026500072951E-2</v>
      </c>
      <c r="U115" s="237">
        <f t="shared" si="166"/>
        <v>-0.28421560781870592</v>
      </c>
      <c r="V115" s="237">
        <f t="shared" si="166"/>
        <v>-0.38722242447549216</v>
      </c>
      <c r="W115" s="237">
        <f t="shared" si="166"/>
        <v>-9.4664152915945182E-2</v>
      </c>
      <c r="X115" s="237">
        <f t="shared" si="166"/>
        <v>-6.0703131648328443E-3</v>
      </c>
      <c r="Y115" s="237">
        <f t="shared" si="166"/>
        <v>0.58272442839228467</v>
      </c>
      <c r="Z115" s="237">
        <f t="shared" si="166"/>
        <v>-0.10608957631159752</v>
      </c>
      <c r="AA115" s="237">
        <f t="shared" si="166"/>
        <v>-8.3322939973599658E-2</v>
      </c>
      <c r="AB115" s="237">
        <f t="shared" si="166"/>
        <v>-0.21339386077195213</v>
      </c>
      <c r="AC115" s="237">
        <f t="shared" si="166"/>
        <v>-0.42046793716355779</v>
      </c>
      <c r="AD115" s="237">
        <f t="shared" si="166"/>
        <v>-0.23322385445065469</v>
      </c>
      <c r="AE115" s="237">
        <f t="shared" si="166"/>
        <v>-0.23868023757593279</v>
      </c>
      <c r="AF115" s="237">
        <f t="shared" si="166"/>
        <v>-0.56919567332549437</v>
      </c>
      <c r="AG115" s="237">
        <f t="shared" si="166"/>
        <v>-0.16458930333128746</v>
      </c>
      <c r="AH115" s="237">
        <f t="shared" si="166"/>
        <v>-0.37679735915751156</v>
      </c>
      <c r="AI115" s="237">
        <f t="shared" si="166"/>
        <v>-0.25389438338965969</v>
      </c>
      <c r="AJ115" s="237">
        <f t="shared" si="166"/>
        <v>-0.38472252609342111</v>
      </c>
      <c r="AK115" s="237">
        <f t="shared" si="166"/>
        <v>-0.10687343359300101</v>
      </c>
      <c r="AL115" s="237">
        <f t="shared" si="166"/>
        <v>-0.55644171333054682</v>
      </c>
      <c r="AM115" s="237">
        <f t="shared" si="166"/>
        <v>-0.51979435224051873</v>
      </c>
      <c r="AN115" s="237">
        <f t="shared" si="166"/>
        <v>-0.52158410225761032</v>
      </c>
      <c r="AO115" s="237">
        <f t="shared" si="166"/>
        <v>-0.60764930907027803</v>
      </c>
      <c r="AP115" s="237">
        <f t="shared" si="166"/>
        <v>-0.71326670740036124</v>
      </c>
      <c r="AQ115" s="237">
        <f t="shared" si="166"/>
        <v>-0.33251153462156735</v>
      </c>
      <c r="AR115" s="237">
        <f t="shared" si="166"/>
        <v>-0.2917163105581107</v>
      </c>
      <c r="AS115" s="237">
        <f t="shared" si="166"/>
        <v>-0.45315237868115038</v>
      </c>
      <c r="AT115" s="237">
        <f t="shared" si="166"/>
        <v>-0.31181199970697898</v>
      </c>
      <c r="AU115" s="237">
        <f t="shared" si="166"/>
        <v>-0.30419730437697445</v>
      </c>
      <c r="AV115" s="237">
        <f t="shared" si="166"/>
        <v>-0.48068831389959488</v>
      </c>
      <c r="AW115" s="237">
        <f t="shared" si="166"/>
        <v>-0.36884625245041547</v>
      </c>
      <c r="AX115" s="237">
        <f t="shared" si="166"/>
        <v>-0.57010821732838612</v>
      </c>
      <c r="AY115" s="237">
        <f t="shared" si="166"/>
        <v>-0.44357883739587683</v>
      </c>
      <c r="AZ115" s="237">
        <f t="shared" si="166"/>
        <v>-0.56782874694732699</v>
      </c>
      <c r="BA115" s="237">
        <f t="shared" si="166"/>
        <v>-0.60788818510190223</v>
      </c>
      <c r="BB115" s="237">
        <f t="shared" si="166"/>
        <v>-0.49414707607002806</v>
      </c>
      <c r="BC115" s="237">
        <f t="shared" si="166"/>
        <v>-0.33667142062462058</v>
      </c>
      <c r="BD115" s="237">
        <f t="shared" si="166"/>
        <v>-0.49837438233455861</v>
      </c>
      <c r="BE115" s="237">
        <f t="shared" si="166"/>
        <v>-0.55246722167021822</v>
      </c>
      <c r="BF115" s="237">
        <f t="shared" si="166"/>
        <v>-0.29617159593402365</v>
      </c>
      <c r="BG115" s="237">
        <f t="shared" si="166"/>
        <v>-0.36120264900469046</v>
      </c>
      <c r="BH115" s="237">
        <f t="shared" si="166"/>
        <v>-0.32431142102864419</v>
      </c>
      <c r="BI115" s="237">
        <f t="shared" si="166"/>
        <v>-0.44546413638740584</v>
      </c>
      <c r="BJ115" s="237">
        <f t="shared" si="166"/>
        <v>-0.56530976177544356</v>
      </c>
      <c r="BK115" s="237">
        <f t="shared" si="166"/>
        <v>-0.5063261321209348</v>
      </c>
      <c r="BL115" s="237">
        <f t="shared" si="166"/>
        <v>-0.43842625923456024</v>
      </c>
      <c r="BM115" s="237">
        <f t="shared" si="166"/>
        <v>-0.27599984635735691</v>
      </c>
      <c r="BN115" s="237">
        <f t="shared" si="166"/>
        <v>-0.13169551497709184</v>
      </c>
      <c r="BO115" s="237">
        <f t="shared" ref="BO115:BV115" si="167">IFERROR(BO114/BO9,0)</f>
        <v>-0.45496163278436863</v>
      </c>
      <c r="BP115" s="237">
        <f t="shared" si="167"/>
        <v>-0.41377590666228814</v>
      </c>
      <c r="BQ115" s="237">
        <f t="shared" si="167"/>
        <v>-0.31987237169493088</v>
      </c>
      <c r="BR115" s="237">
        <f t="shared" si="167"/>
        <v>-0.29234019055463956</v>
      </c>
      <c r="BS115" s="237">
        <f t="shared" si="167"/>
        <v>-0.37742861362240215</v>
      </c>
      <c r="BT115" s="237">
        <f t="shared" si="167"/>
        <v>-0.25968600749423837</v>
      </c>
      <c r="BU115" s="237">
        <f t="shared" si="167"/>
        <v>-0.22393432904273117</v>
      </c>
      <c r="BV115" s="237">
        <f t="shared" si="167"/>
        <v>-0.46075071172170773</v>
      </c>
      <c r="BX115" s="237">
        <f t="shared" ref="BX115:CD115" si="168">IFERROR(BX114/BX9,0)</f>
        <v>-0.34063610980031733</v>
      </c>
      <c r="BY115" s="237">
        <f t="shared" si="168"/>
        <v>-0.34063610980031733</v>
      </c>
      <c r="BZ115" s="237">
        <f t="shared" si="168"/>
        <v>-0.45473630763661532</v>
      </c>
      <c r="CA115" s="237">
        <f t="shared" si="168"/>
        <v>-0.45473630763661532</v>
      </c>
      <c r="CB115" s="237">
        <f t="shared" si="168"/>
        <v>-0.44980756315041032</v>
      </c>
      <c r="CC115" s="237">
        <f t="shared" si="168"/>
        <v>-0.46075071172170773</v>
      </c>
      <c r="CD115" s="237">
        <f t="shared" si="168"/>
        <v>-0.56530976177544356</v>
      </c>
    </row>
    <row r="116" spans="2:82" ht="6" hidden="1" customHeight="1" outlineLevel="1" x14ac:dyDescent="0.25">
      <c r="B116" s="236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237"/>
      <c r="AB116" s="237"/>
      <c r="AC116" s="237"/>
      <c r="AD116" s="237"/>
      <c r="AE116" s="237"/>
      <c r="AF116" s="237"/>
      <c r="AG116" s="237"/>
      <c r="AH116" s="237"/>
      <c r="AI116" s="237"/>
      <c r="AJ116" s="237"/>
      <c r="AK116" s="237"/>
      <c r="AL116" s="237"/>
      <c r="AM116" s="237"/>
      <c r="AN116" s="237"/>
      <c r="AO116" s="237"/>
      <c r="AP116" s="237"/>
      <c r="AQ116" s="237"/>
      <c r="AR116" s="237"/>
      <c r="AS116" s="237"/>
      <c r="AT116" s="237"/>
      <c r="AU116" s="237"/>
      <c r="AV116" s="237"/>
      <c r="AW116" s="237"/>
      <c r="AX116" s="237"/>
      <c r="AY116" s="237"/>
      <c r="AZ116" s="237"/>
      <c r="BA116" s="237"/>
      <c r="BB116" s="237"/>
      <c r="BC116" s="237"/>
      <c r="BD116" s="237"/>
      <c r="BE116" s="237"/>
      <c r="BF116" s="237"/>
      <c r="BG116" s="237"/>
      <c r="BH116" s="237"/>
      <c r="BI116" s="237"/>
      <c r="BJ116" s="237"/>
      <c r="BK116" s="237"/>
      <c r="BL116" s="237"/>
      <c r="BM116" s="237"/>
      <c r="BN116" s="237"/>
      <c r="BO116" s="237"/>
      <c r="BP116" s="237"/>
      <c r="BQ116" s="237"/>
      <c r="BR116" s="237"/>
      <c r="BS116" s="237"/>
      <c r="BT116" s="237"/>
      <c r="BU116" s="237"/>
      <c r="BV116" s="237"/>
      <c r="BX116" s="237"/>
      <c r="BY116" s="237"/>
      <c r="CA116" s="237"/>
      <c r="CB116" s="237"/>
    </row>
    <row r="117" spans="2:82" s="240" customFormat="1" ht="14.25" hidden="1" customHeight="1" outlineLevel="1" x14ac:dyDescent="0.25">
      <c r="B117" s="231" t="s">
        <v>352</v>
      </c>
      <c r="C117" s="232">
        <f>'Cons Stat | Management Recon'!C109</f>
        <v>0</v>
      </c>
      <c r="D117" s="232">
        <f>'Cons Stat | Management Recon'!F109</f>
        <v>0</v>
      </c>
      <c r="E117" s="232">
        <f>'Cons Stat | Management Recon'!K109</f>
        <v>0</v>
      </c>
      <c r="F117" s="232">
        <f>'Cons Stat | Management Recon'!N109</f>
        <v>0</v>
      </c>
      <c r="G117" s="232">
        <f>'Cons Stat | Management Recon'!Q109</f>
        <v>0</v>
      </c>
      <c r="H117" s="232">
        <f>'Cons Stat | Management Recon'!T109</f>
        <v>0</v>
      </c>
      <c r="I117" s="232">
        <f>'Cons Stat | Management Recon'!W109</f>
        <v>0</v>
      </c>
      <c r="J117" s="232">
        <f>'Cons Stat | Management Recon'!Z109</f>
        <v>0</v>
      </c>
      <c r="K117" s="232">
        <f>'Cons Stat | Management Recon'!AC109</f>
        <v>0</v>
      </c>
      <c r="L117" s="232">
        <f>'Cons Stat | Management Recon'!AF109</f>
        <v>0</v>
      </c>
      <c r="M117" s="232">
        <f>'Cons Stat | Management Recon'!AI109</f>
        <v>0</v>
      </c>
      <c r="N117" s="232">
        <f>'Cons Stat | Management Recon'!AL109</f>
        <v>0</v>
      </c>
      <c r="O117" s="232">
        <f>'Cons Stat | Management Recon'!AO109</f>
        <v>-67599.997458230879</v>
      </c>
      <c r="P117" s="232">
        <f>'Cons Stat | Management Recon'!AR109</f>
        <v>-33434.281681916196</v>
      </c>
      <c r="Q117" s="232">
        <f>'Cons Stat | Management Recon'!AU109</f>
        <v>15358.742197240437</v>
      </c>
      <c r="R117" s="232">
        <f>'Cons Stat | Management Recon'!AX109</f>
        <v>65285.830459398792</v>
      </c>
      <c r="S117" s="232">
        <f>'Cons Stat | Management Recon'!BA109</f>
        <v>-5550.0853545004693</v>
      </c>
      <c r="T117" s="232">
        <f>'Cons Stat | Management Recon'!BD109</f>
        <v>-17304.671704423752</v>
      </c>
      <c r="U117" s="232">
        <f>'Cons Stat | Management Recon'!BG109</f>
        <v>-84037.090923488431</v>
      </c>
      <c r="V117" s="232">
        <f>'Cons Stat | Management Recon'!BJ109</f>
        <v>-115651.66712135001</v>
      </c>
      <c r="W117" s="232">
        <f>'Cons Stat | Management Recon'!BM109</f>
        <v>-32676.964653446485</v>
      </c>
      <c r="X117" s="232">
        <f>'Cons Stat | Management Recon'!BP109</f>
        <v>-1936.1755328843483</v>
      </c>
      <c r="Y117" s="232">
        <f>'Cons Stat | Management Recon'!BS109</f>
        <v>213711.73271345327</v>
      </c>
      <c r="Z117" s="232">
        <f>'Cons Stat | Management Recon'!BV109</f>
        <v>-38461.387677682411</v>
      </c>
      <c r="AA117" s="232">
        <f>'Cons Stat | Management Recon'!BY109</f>
        <v>-26577.935800403146</v>
      </c>
      <c r="AB117" s="232">
        <f>'Cons Stat | Management Recon'!CB109</f>
        <v>-71175.472178520286</v>
      </c>
      <c r="AC117" s="232">
        <f>'Cons Stat | Management Recon'!CE109</f>
        <v>-136964.17590178683</v>
      </c>
      <c r="AD117" s="232">
        <f>'Cons Stat | Management Recon'!CH109</f>
        <v>-77798.541440739151</v>
      </c>
      <c r="AE117" s="232">
        <f>'Cons Stat | Management Recon'!CK109</f>
        <v>-82617.813810690481</v>
      </c>
      <c r="AF117" s="232">
        <f>'Cons Stat | Management Recon'!CN109</f>
        <v>-204516.41977275576</v>
      </c>
      <c r="AG117" s="232">
        <f>'Cons Stat | Management Recon'!CQ109</f>
        <v>-63509.379103408151</v>
      </c>
      <c r="AH117" s="232">
        <f>'Cons Stat | Management Recon'!CT109</f>
        <v>-148702.77282529676</v>
      </c>
      <c r="AI117" s="232">
        <f>'Cons Stat | Management Recon'!CW109</f>
        <v>-109077.76273469861</v>
      </c>
      <c r="AJ117" s="232">
        <f>'Cons Stat | Management Recon'!CZ109</f>
        <v>-152992.28974697672</v>
      </c>
      <c r="AK117" s="232">
        <f>'Cons Stat | Management Recon'!DC109</f>
        <v>-44739.070809770797</v>
      </c>
      <c r="AL117" s="232">
        <f>'Cons Stat | Management Recon'!DF109</f>
        <v>-245081.43738082529</v>
      </c>
      <c r="AM117" s="232">
        <f>'Cons Stat | Management Recon'!DI109</f>
        <v>-227489.81533804047</v>
      </c>
      <c r="AN117" s="232">
        <f>'Cons Stat | Management Recon'!DL109</f>
        <v>-234763.13951980305</v>
      </c>
      <c r="AO117" s="232">
        <f>'Cons Stat | Management Recon'!DO109</f>
        <v>-283974.30726027983</v>
      </c>
      <c r="AP117" s="232">
        <f>'Cons Stat | Management Recon'!DR109</f>
        <v>-352615.26219139434</v>
      </c>
      <c r="AQ117" s="232">
        <f>'Cons Stat | Management Recon'!DU109</f>
        <v>-171031.79779703671</v>
      </c>
      <c r="AR117" s="232">
        <f>'Cons Stat | Management Recon'!DX109</f>
        <v>-156824.95864264344</v>
      </c>
      <c r="AS117" s="232">
        <f>'Cons Stat | Management Recon'!EA109</f>
        <v>-254390.29742594223</v>
      </c>
      <c r="AT117" s="232">
        <f>'Cons Stat | Management Recon'!ED109</f>
        <v>-190381.65661611297</v>
      </c>
      <c r="AU117" s="232">
        <f>'Cons Stat | Management Recon'!EG109</f>
        <v>-186671.62919638935</v>
      </c>
      <c r="AV117" s="232">
        <f>'Cons Stat | Management Recon'!EJ109</f>
        <v>-307391.01857719652</v>
      </c>
      <c r="AW117" s="232">
        <f>'Cons Stat | Management Recon'!EM109</f>
        <v>-240594.14517519056</v>
      </c>
      <c r="AX117" s="232">
        <f>'Cons Stat | Management Recon'!EP109</f>
        <v>-394143.48494371795</v>
      </c>
      <c r="AY117" s="232">
        <f>'Cons Stat | Management Recon'!ES109</f>
        <v>-320655.42855806666</v>
      </c>
      <c r="AZ117" s="232">
        <f>'Cons Stat | Management Recon'!EV109</f>
        <v>-421490.1253063886</v>
      </c>
      <c r="BA117" s="232">
        <f>'Cons Stat | Management Recon'!EY109</f>
        <v>-482183.51173937944</v>
      </c>
      <c r="BB117" s="232">
        <f>'Cons Stat | Management Recon'!FB109</f>
        <v>-401932.19604002452</v>
      </c>
      <c r="BC117" s="232">
        <f>'Cons Stat | Management Recon'!FE109</f>
        <v>-299831.73896303505</v>
      </c>
      <c r="BD117" s="232">
        <f>'Cons Stat | Management Recon'!FH109</f>
        <v>-436261.53760885424</v>
      </c>
      <c r="BE117" s="232">
        <f>'Cons Stat | Management Recon'!FK109</f>
        <v>-504977.04289283231</v>
      </c>
      <c r="BF117" s="232">
        <f>'Cons Stat | Management Recon'!FN109</f>
        <v>-266516.73471446184</v>
      </c>
      <c r="BG117" s="232">
        <f>'Cons Stat | Management Recon'!FQ109</f>
        <v>-343586.06398901751</v>
      </c>
      <c r="BH117" s="232">
        <f>'Cons Stat | Management Recon'!FT109</f>
        <v>-320032.43579803262</v>
      </c>
      <c r="BI117" s="232">
        <f>'Cons Stat | Management Recon'!FW109</f>
        <v>-459736.45058503532</v>
      </c>
      <c r="BJ117" s="232">
        <f>'Cons Stat | Management Recon'!FZ109</f>
        <v>-603945.94495909358</v>
      </c>
      <c r="BK117" s="232">
        <f>'Cons Stat | Management Recon'!GC109</f>
        <v>-538787.26002191054</v>
      </c>
      <c r="BL117" s="232">
        <f>'Cons Stat | Management Recon'!GF109</f>
        <v>-471030.38625486952</v>
      </c>
      <c r="BM117" s="232">
        <f>'Cons Stat | Management Recon'!GI109</f>
        <v>-371134.97842940927</v>
      </c>
      <c r="BN117" s="232">
        <f>'Cons Stat | Management Recon'!GL109</f>
        <v>-174251.04486799179</v>
      </c>
      <c r="BO117" s="232">
        <f>'Cons Stat | Management Recon'!GO109</f>
        <v>-532259.59636976419</v>
      </c>
      <c r="BP117" s="232">
        <f>'Cons Stat | Management Recon'!GR109</f>
        <v>-517478.29531911795</v>
      </c>
      <c r="BQ117" s="232">
        <f>'Cons Stat | Management Recon'!GU109</f>
        <v>-404235.26922350161</v>
      </c>
      <c r="BR117" s="232">
        <f>'Cons Stat | Management Recon'!GX109</f>
        <v>-380540.74263065064</v>
      </c>
      <c r="BS117" s="232">
        <f>'Cons Stat | Management Recon'!HA109</f>
        <v>-490082.45366688404</v>
      </c>
      <c r="BT117" s="232">
        <f>'Cons Stat | Management Recon'!HD109</f>
        <v>-359576.35820819158</v>
      </c>
      <c r="BU117" s="232">
        <f>'Cons Stat | Management Recon'!HG109</f>
        <v>-305587.76813311223</v>
      </c>
      <c r="BV117" s="232">
        <f>'Cons Stat | Management Recon'!HJ109</f>
        <v>-650011.78644431778</v>
      </c>
      <c r="BX117" s="232"/>
      <c r="BY117" s="232"/>
      <c r="CA117" s="232"/>
      <c r="CB117" s="232"/>
    </row>
    <row r="118" spans="2:82" ht="14.25" hidden="1" customHeight="1" outlineLevel="1" x14ac:dyDescent="0.25">
      <c r="B118" s="236" t="s">
        <v>40</v>
      </c>
      <c r="C118" s="241" t="e">
        <f t="shared" ref="C118:BN118" si="169">C114-C117</f>
        <v>#REF!</v>
      </c>
      <c r="D118" s="241" t="e">
        <f t="shared" si="169"/>
        <v>#REF!</v>
      </c>
      <c r="E118" s="241" t="e">
        <f t="shared" si="169"/>
        <v>#REF!</v>
      </c>
      <c r="F118" s="241" t="e">
        <f t="shared" si="169"/>
        <v>#REF!</v>
      </c>
      <c r="G118" s="241" t="e">
        <f t="shared" si="169"/>
        <v>#REF!</v>
      </c>
      <c r="H118" s="241" t="e">
        <f t="shared" si="169"/>
        <v>#REF!</v>
      </c>
      <c r="I118" s="241" t="e">
        <f t="shared" si="169"/>
        <v>#REF!</v>
      </c>
      <c r="J118" s="241" t="e">
        <f t="shared" si="169"/>
        <v>#REF!</v>
      </c>
      <c r="K118" s="241" t="e">
        <f t="shared" si="169"/>
        <v>#REF!</v>
      </c>
      <c r="L118" s="241" t="e">
        <f t="shared" si="169"/>
        <v>#REF!</v>
      </c>
      <c r="M118" s="241" t="e">
        <f t="shared" si="169"/>
        <v>#REF!</v>
      </c>
      <c r="N118" s="241" t="e">
        <f t="shared" si="169"/>
        <v>#REF!</v>
      </c>
      <c r="O118" s="279">
        <f t="shared" si="169"/>
        <v>0</v>
      </c>
      <c r="P118" s="279">
        <f t="shared" si="169"/>
        <v>0</v>
      </c>
      <c r="Q118" s="279">
        <f t="shared" si="169"/>
        <v>0</v>
      </c>
      <c r="R118" s="279">
        <f t="shared" si="169"/>
        <v>0</v>
      </c>
      <c r="S118" s="279">
        <f t="shared" si="169"/>
        <v>0</v>
      </c>
      <c r="T118" s="279">
        <f t="shared" si="169"/>
        <v>0</v>
      </c>
      <c r="U118" s="279">
        <f t="shared" si="169"/>
        <v>0</v>
      </c>
      <c r="V118" s="279">
        <f t="shared" si="169"/>
        <v>0</v>
      </c>
      <c r="W118" s="279">
        <f t="shared" si="169"/>
        <v>0</v>
      </c>
      <c r="X118" s="279">
        <f t="shared" si="169"/>
        <v>0</v>
      </c>
      <c r="Y118" s="279">
        <f t="shared" si="169"/>
        <v>0</v>
      </c>
      <c r="Z118" s="279">
        <f t="shared" si="169"/>
        <v>0</v>
      </c>
      <c r="AA118" s="279">
        <f t="shared" si="169"/>
        <v>0</v>
      </c>
      <c r="AB118" s="279">
        <f t="shared" si="169"/>
        <v>0</v>
      </c>
      <c r="AC118" s="279">
        <f t="shared" si="169"/>
        <v>0</v>
      </c>
      <c r="AD118" s="279">
        <f t="shared" si="169"/>
        <v>0</v>
      </c>
      <c r="AE118" s="279">
        <f t="shared" si="169"/>
        <v>0</v>
      </c>
      <c r="AF118" s="279">
        <f t="shared" si="169"/>
        <v>0</v>
      </c>
      <c r="AG118" s="279">
        <f t="shared" si="169"/>
        <v>0</v>
      </c>
      <c r="AH118" s="279">
        <f t="shared" si="169"/>
        <v>0</v>
      </c>
      <c r="AI118" s="279">
        <f t="shared" si="169"/>
        <v>0</v>
      </c>
      <c r="AJ118" s="279">
        <f t="shared" si="169"/>
        <v>0</v>
      </c>
      <c r="AK118" s="279">
        <f t="shared" si="169"/>
        <v>0</v>
      </c>
      <c r="AL118" s="279">
        <f t="shared" si="169"/>
        <v>0</v>
      </c>
      <c r="AM118" s="279">
        <f t="shared" si="169"/>
        <v>0</v>
      </c>
      <c r="AN118" s="279">
        <f t="shared" si="169"/>
        <v>0</v>
      </c>
      <c r="AO118" s="279">
        <f t="shared" si="169"/>
        <v>0</v>
      </c>
      <c r="AP118" s="279">
        <f t="shared" si="169"/>
        <v>0</v>
      </c>
      <c r="AQ118" s="279">
        <f t="shared" si="169"/>
        <v>0</v>
      </c>
      <c r="AR118" s="279">
        <f t="shared" si="169"/>
        <v>0</v>
      </c>
      <c r="AS118" s="279">
        <f t="shared" si="169"/>
        <v>0</v>
      </c>
      <c r="AT118" s="279">
        <f t="shared" si="169"/>
        <v>0</v>
      </c>
      <c r="AU118" s="279">
        <f t="shared" si="169"/>
        <v>0</v>
      </c>
      <c r="AV118" s="279">
        <f t="shared" si="169"/>
        <v>0</v>
      </c>
      <c r="AW118" s="279">
        <f t="shared" si="169"/>
        <v>0</v>
      </c>
      <c r="AX118" s="279">
        <f t="shared" si="169"/>
        <v>0</v>
      </c>
      <c r="AY118" s="279">
        <f t="shared" si="169"/>
        <v>0</v>
      </c>
      <c r="AZ118" s="279">
        <f t="shared" si="169"/>
        <v>0</v>
      </c>
      <c r="BA118" s="279">
        <f t="shared" si="169"/>
        <v>0</v>
      </c>
      <c r="BB118" s="279">
        <f t="shared" si="169"/>
        <v>0</v>
      </c>
      <c r="BC118" s="279">
        <f t="shared" si="169"/>
        <v>0</v>
      </c>
      <c r="BD118" s="279">
        <f t="shared" si="169"/>
        <v>0</v>
      </c>
      <c r="BE118" s="279">
        <f t="shared" si="169"/>
        <v>0</v>
      </c>
      <c r="BF118" s="279">
        <f t="shared" si="169"/>
        <v>0</v>
      </c>
      <c r="BG118" s="279">
        <f t="shared" si="169"/>
        <v>0</v>
      </c>
      <c r="BH118" s="279">
        <f t="shared" si="169"/>
        <v>0</v>
      </c>
      <c r="BI118" s="279">
        <f t="shared" si="169"/>
        <v>0</v>
      </c>
      <c r="BJ118" s="279">
        <f t="shared" si="169"/>
        <v>0</v>
      </c>
      <c r="BK118" s="279">
        <f t="shared" si="169"/>
        <v>0</v>
      </c>
      <c r="BL118" s="279">
        <f t="shared" si="169"/>
        <v>0</v>
      </c>
      <c r="BM118" s="279">
        <f t="shared" si="169"/>
        <v>0</v>
      </c>
      <c r="BN118" s="279">
        <f t="shared" si="169"/>
        <v>0</v>
      </c>
      <c r="BO118" s="279">
        <f t="shared" ref="BO118:BV118" si="170">BO114-BO117</f>
        <v>0</v>
      </c>
      <c r="BP118" s="279">
        <f t="shared" si="170"/>
        <v>0</v>
      </c>
      <c r="BQ118" s="279">
        <f t="shared" si="170"/>
        <v>0</v>
      </c>
      <c r="BR118" s="279">
        <f t="shared" si="170"/>
        <v>0</v>
      </c>
      <c r="BS118" s="279">
        <f t="shared" si="170"/>
        <v>0</v>
      </c>
      <c r="BT118" s="279">
        <f t="shared" si="170"/>
        <v>0</v>
      </c>
      <c r="BU118" s="279">
        <f t="shared" si="170"/>
        <v>0</v>
      </c>
      <c r="BV118" s="279">
        <f t="shared" si="170"/>
        <v>0</v>
      </c>
      <c r="BX118" s="241"/>
      <c r="BY118" s="241"/>
      <c r="CA118" s="241"/>
      <c r="CB118" s="241"/>
    </row>
    <row r="119" spans="2:82" ht="12" collapsed="1" x14ac:dyDescent="0.25">
      <c r="B119" s="229"/>
      <c r="C119" s="230"/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  <c r="BF119" s="230"/>
      <c r="BG119" s="230"/>
      <c r="BH119" s="230"/>
      <c r="BI119" s="230"/>
      <c r="BJ119" s="230"/>
      <c r="BK119" s="230"/>
      <c r="BL119" s="230"/>
      <c r="BM119" s="230"/>
      <c r="BN119" s="230"/>
      <c r="BO119" s="230"/>
      <c r="BP119" s="230"/>
      <c r="BQ119" s="230"/>
      <c r="BR119" s="230"/>
      <c r="BS119" s="230"/>
      <c r="BT119" s="230"/>
      <c r="BU119" s="230"/>
      <c r="BV119" s="230"/>
    </row>
    <row r="120" spans="2:82" ht="14.25" customHeight="1" x14ac:dyDescent="0.25">
      <c r="B120" s="242" t="s">
        <v>353</v>
      </c>
      <c r="C120" s="242">
        <f t="shared" ref="C120:BN120" si="171">C4</f>
        <v>43831</v>
      </c>
      <c r="D120" s="242">
        <f t="shared" si="171"/>
        <v>43862</v>
      </c>
      <c r="E120" s="242">
        <f t="shared" si="171"/>
        <v>43891</v>
      </c>
      <c r="F120" s="242">
        <f t="shared" si="171"/>
        <v>43922</v>
      </c>
      <c r="G120" s="242">
        <f t="shared" si="171"/>
        <v>43952</v>
      </c>
      <c r="H120" s="242">
        <f t="shared" si="171"/>
        <v>43983</v>
      </c>
      <c r="I120" s="242">
        <f t="shared" si="171"/>
        <v>44013</v>
      </c>
      <c r="J120" s="242">
        <f t="shared" si="171"/>
        <v>44044</v>
      </c>
      <c r="K120" s="242">
        <f t="shared" si="171"/>
        <v>44075</v>
      </c>
      <c r="L120" s="242">
        <f t="shared" si="171"/>
        <v>44105</v>
      </c>
      <c r="M120" s="242">
        <f t="shared" si="171"/>
        <v>44136</v>
      </c>
      <c r="N120" s="242">
        <f t="shared" si="171"/>
        <v>44166</v>
      </c>
      <c r="O120" s="242">
        <f t="shared" si="171"/>
        <v>44197</v>
      </c>
      <c r="P120" s="242">
        <f t="shared" si="171"/>
        <v>44228</v>
      </c>
      <c r="Q120" s="242">
        <f t="shared" si="171"/>
        <v>44256</v>
      </c>
      <c r="R120" s="242">
        <f t="shared" si="171"/>
        <v>44287</v>
      </c>
      <c r="S120" s="242">
        <f t="shared" si="171"/>
        <v>44317</v>
      </c>
      <c r="T120" s="242">
        <f t="shared" si="171"/>
        <v>44348</v>
      </c>
      <c r="U120" s="242">
        <f t="shared" si="171"/>
        <v>44378</v>
      </c>
      <c r="V120" s="242">
        <f t="shared" si="171"/>
        <v>44409</v>
      </c>
      <c r="W120" s="242">
        <f t="shared" si="171"/>
        <v>44440</v>
      </c>
      <c r="X120" s="242">
        <f t="shared" si="171"/>
        <v>44470</v>
      </c>
      <c r="Y120" s="242">
        <f t="shared" si="171"/>
        <v>44501</v>
      </c>
      <c r="Z120" s="242">
        <f t="shared" si="171"/>
        <v>44531</v>
      </c>
      <c r="AA120" s="242">
        <f t="shared" si="171"/>
        <v>44562</v>
      </c>
      <c r="AB120" s="242">
        <f t="shared" si="171"/>
        <v>44593</v>
      </c>
      <c r="AC120" s="242">
        <f t="shared" si="171"/>
        <v>44621</v>
      </c>
      <c r="AD120" s="242">
        <f t="shared" si="171"/>
        <v>44652</v>
      </c>
      <c r="AE120" s="242">
        <f t="shared" si="171"/>
        <v>44682</v>
      </c>
      <c r="AF120" s="242">
        <f t="shared" si="171"/>
        <v>44713</v>
      </c>
      <c r="AG120" s="242">
        <f t="shared" si="171"/>
        <v>44743</v>
      </c>
      <c r="AH120" s="242">
        <f t="shared" si="171"/>
        <v>44774</v>
      </c>
      <c r="AI120" s="242">
        <f t="shared" si="171"/>
        <v>44805</v>
      </c>
      <c r="AJ120" s="242">
        <f t="shared" si="171"/>
        <v>44835</v>
      </c>
      <c r="AK120" s="242">
        <f t="shared" si="171"/>
        <v>44866</v>
      </c>
      <c r="AL120" s="242">
        <f t="shared" si="171"/>
        <v>44896</v>
      </c>
      <c r="AM120" s="242">
        <f t="shared" si="171"/>
        <v>44927</v>
      </c>
      <c r="AN120" s="242">
        <f t="shared" si="171"/>
        <v>44958</v>
      </c>
      <c r="AO120" s="242">
        <f t="shared" si="171"/>
        <v>44986</v>
      </c>
      <c r="AP120" s="242">
        <f t="shared" si="171"/>
        <v>45017</v>
      </c>
      <c r="AQ120" s="242">
        <f t="shared" si="171"/>
        <v>45047</v>
      </c>
      <c r="AR120" s="242">
        <f t="shared" si="171"/>
        <v>45078</v>
      </c>
      <c r="AS120" s="242">
        <f t="shared" si="171"/>
        <v>45108</v>
      </c>
      <c r="AT120" s="242">
        <f t="shared" si="171"/>
        <v>45139</v>
      </c>
      <c r="AU120" s="242">
        <f t="shared" si="171"/>
        <v>45170</v>
      </c>
      <c r="AV120" s="242">
        <f t="shared" si="171"/>
        <v>45200</v>
      </c>
      <c r="AW120" s="242">
        <f t="shared" si="171"/>
        <v>45231</v>
      </c>
      <c r="AX120" s="242">
        <f t="shared" si="171"/>
        <v>45261</v>
      </c>
      <c r="AY120" s="242">
        <f t="shared" si="171"/>
        <v>45292</v>
      </c>
      <c r="AZ120" s="242">
        <f t="shared" si="171"/>
        <v>45323</v>
      </c>
      <c r="BA120" s="242">
        <f t="shared" si="171"/>
        <v>45352</v>
      </c>
      <c r="BB120" s="242">
        <f t="shared" si="171"/>
        <v>45383</v>
      </c>
      <c r="BC120" s="242">
        <f t="shared" si="171"/>
        <v>45413</v>
      </c>
      <c r="BD120" s="242">
        <f t="shared" si="171"/>
        <v>45444</v>
      </c>
      <c r="BE120" s="242">
        <f t="shared" si="171"/>
        <v>45474</v>
      </c>
      <c r="BF120" s="242">
        <f t="shared" si="171"/>
        <v>45505</v>
      </c>
      <c r="BG120" s="242">
        <f t="shared" si="171"/>
        <v>45536</v>
      </c>
      <c r="BH120" s="242">
        <f t="shared" si="171"/>
        <v>45566</v>
      </c>
      <c r="BI120" s="242">
        <f t="shared" si="171"/>
        <v>45597</v>
      </c>
      <c r="BJ120" s="242">
        <f t="shared" si="171"/>
        <v>45627</v>
      </c>
      <c r="BK120" s="242">
        <f t="shared" si="171"/>
        <v>45658</v>
      </c>
      <c r="BL120" s="242">
        <f t="shared" si="171"/>
        <v>45689</v>
      </c>
      <c r="BM120" s="242">
        <f t="shared" si="171"/>
        <v>45717</v>
      </c>
      <c r="BN120" s="242">
        <f t="shared" si="171"/>
        <v>45748</v>
      </c>
      <c r="BO120" s="242">
        <f t="shared" ref="BO120:BV120" si="172">BO4</f>
        <v>45778</v>
      </c>
      <c r="BP120" s="242">
        <f t="shared" si="172"/>
        <v>45809</v>
      </c>
      <c r="BQ120" s="242">
        <f t="shared" si="172"/>
        <v>45839</v>
      </c>
      <c r="BR120" s="242">
        <f t="shared" si="172"/>
        <v>45870</v>
      </c>
      <c r="BS120" s="242">
        <f t="shared" si="172"/>
        <v>45901</v>
      </c>
      <c r="BT120" s="242">
        <f t="shared" si="172"/>
        <v>45931</v>
      </c>
      <c r="BU120" s="242">
        <f t="shared" si="172"/>
        <v>45962</v>
      </c>
      <c r="BV120" s="242">
        <f t="shared" si="172"/>
        <v>45992</v>
      </c>
    </row>
    <row r="121" spans="2:82" ht="14.25" hidden="1" customHeight="1" outlineLevel="1" x14ac:dyDescent="0.25">
      <c r="B121" s="227"/>
      <c r="C121" s="216">
        <f t="shared" ref="C121:BN121" si="173">MONTH(C120)</f>
        <v>1</v>
      </c>
      <c r="D121" s="216">
        <f t="shared" si="173"/>
        <v>2</v>
      </c>
      <c r="E121" s="216">
        <f t="shared" si="173"/>
        <v>3</v>
      </c>
      <c r="F121" s="216">
        <f t="shared" si="173"/>
        <v>4</v>
      </c>
      <c r="G121" s="216">
        <f t="shared" si="173"/>
        <v>5</v>
      </c>
      <c r="H121" s="216">
        <f t="shared" si="173"/>
        <v>6</v>
      </c>
      <c r="I121" s="216">
        <f t="shared" si="173"/>
        <v>7</v>
      </c>
      <c r="J121" s="216">
        <f t="shared" si="173"/>
        <v>8</v>
      </c>
      <c r="K121" s="216">
        <f t="shared" si="173"/>
        <v>9</v>
      </c>
      <c r="L121" s="216">
        <f t="shared" si="173"/>
        <v>10</v>
      </c>
      <c r="M121" s="216">
        <f t="shared" si="173"/>
        <v>11</v>
      </c>
      <c r="N121" s="216">
        <f t="shared" si="173"/>
        <v>12</v>
      </c>
      <c r="O121" s="216">
        <f t="shared" si="173"/>
        <v>1</v>
      </c>
      <c r="P121" s="216">
        <f t="shared" si="173"/>
        <v>2</v>
      </c>
      <c r="Q121" s="216">
        <f t="shared" si="173"/>
        <v>3</v>
      </c>
      <c r="R121" s="216">
        <f t="shared" si="173"/>
        <v>4</v>
      </c>
      <c r="S121" s="216">
        <f t="shared" si="173"/>
        <v>5</v>
      </c>
      <c r="T121" s="216">
        <f t="shared" si="173"/>
        <v>6</v>
      </c>
      <c r="U121" s="216">
        <f t="shared" si="173"/>
        <v>7</v>
      </c>
      <c r="V121" s="216">
        <f t="shared" si="173"/>
        <v>8</v>
      </c>
      <c r="W121" s="216">
        <f t="shared" si="173"/>
        <v>9</v>
      </c>
      <c r="X121" s="216">
        <f t="shared" si="173"/>
        <v>10</v>
      </c>
      <c r="Y121" s="216">
        <f t="shared" si="173"/>
        <v>11</v>
      </c>
      <c r="Z121" s="216">
        <f t="shared" si="173"/>
        <v>12</v>
      </c>
      <c r="AA121" s="216">
        <f t="shared" si="173"/>
        <v>1</v>
      </c>
      <c r="AB121" s="216">
        <f t="shared" si="173"/>
        <v>2</v>
      </c>
      <c r="AC121" s="216">
        <f t="shared" si="173"/>
        <v>3</v>
      </c>
      <c r="AD121" s="216">
        <f t="shared" si="173"/>
        <v>4</v>
      </c>
      <c r="AE121" s="216">
        <f t="shared" si="173"/>
        <v>5</v>
      </c>
      <c r="AF121" s="216">
        <f t="shared" si="173"/>
        <v>6</v>
      </c>
      <c r="AG121" s="216">
        <f t="shared" si="173"/>
        <v>7</v>
      </c>
      <c r="AH121" s="216">
        <f t="shared" si="173"/>
        <v>8</v>
      </c>
      <c r="AI121" s="216">
        <f t="shared" si="173"/>
        <v>9</v>
      </c>
      <c r="AJ121" s="216">
        <f t="shared" si="173"/>
        <v>10</v>
      </c>
      <c r="AK121" s="216">
        <f t="shared" si="173"/>
        <v>11</v>
      </c>
      <c r="AL121" s="216">
        <f t="shared" si="173"/>
        <v>12</v>
      </c>
      <c r="AM121" s="216">
        <f t="shared" si="173"/>
        <v>1</v>
      </c>
      <c r="AN121" s="216">
        <f t="shared" si="173"/>
        <v>2</v>
      </c>
      <c r="AO121" s="216">
        <f t="shared" si="173"/>
        <v>3</v>
      </c>
      <c r="AP121" s="216">
        <f t="shared" si="173"/>
        <v>4</v>
      </c>
      <c r="AQ121" s="216">
        <f t="shared" si="173"/>
        <v>5</v>
      </c>
      <c r="AR121" s="216">
        <f t="shared" si="173"/>
        <v>6</v>
      </c>
      <c r="AS121" s="216">
        <f t="shared" si="173"/>
        <v>7</v>
      </c>
      <c r="AT121" s="216">
        <f t="shared" si="173"/>
        <v>8</v>
      </c>
      <c r="AU121" s="216">
        <f t="shared" si="173"/>
        <v>9</v>
      </c>
      <c r="AV121" s="216">
        <f t="shared" si="173"/>
        <v>10</v>
      </c>
      <c r="AW121" s="216">
        <f t="shared" si="173"/>
        <v>11</v>
      </c>
      <c r="AX121" s="216">
        <f t="shared" si="173"/>
        <v>12</v>
      </c>
      <c r="AY121" s="216">
        <f t="shared" si="173"/>
        <v>1</v>
      </c>
      <c r="AZ121" s="216">
        <f t="shared" si="173"/>
        <v>2</v>
      </c>
      <c r="BA121" s="216">
        <f t="shared" si="173"/>
        <v>3</v>
      </c>
      <c r="BB121" s="216">
        <f t="shared" si="173"/>
        <v>4</v>
      </c>
      <c r="BC121" s="216">
        <f t="shared" si="173"/>
        <v>5</v>
      </c>
      <c r="BD121" s="216">
        <f t="shared" si="173"/>
        <v>6</v>
      </c>
      <c r="BE121" s="216">
        <f t="shared" si="173"/>
        <v>7</v>
      </c>
      <c r="BF121" s="216">
        <f t="shared" si="173"/>
        <v>8</v>
      </c>
      <c r="BG121" s="216">
        <f t="shared" si="173"/>
        <v>9</v>
      </c>
      <c r="BH121" s="216">
        <f t="shared" si="173"/>
        <v>10</v>
      </c>
      <c r="BI121" s="216">
        <f t="shared" si="173"/>
        <v>11</v>
      </c>
      <c r="BJ121" s="216">
        <f t="shared" si="173"/>
        <v>12</v>
      </c>
      <c r="BK121" s="216">
        <f t="shared" si="173"/>
        <v>1</v>
      </c>
      <c r="BL121" s="216">
        <f t="shared" si="173"/>
        <v>2</v>
      </c>
      <c r="BM121" s="216">
        <f t="shared" si="173"/>
        <v>3</v>
      </c>
      <c r="BN121" s="216">
        <f t="shared" si="173"/>
        <v>4</v>
      </c>
      <c r="BO121" s="216">
        <f t="shared" ref="BO121:BV121" si="174">MONTH(BO120)</f>
        <v>5</v>
      </c>
      <c r="BP121" s="216">
        <f t="shared" si="174"/>
        <v>6</v>
      </c>
      <c r="BQ121" s="216">
        <f t="shared" si="174"/>
        <v>7</v>
      </c>
      <c r="BR121" s="216">
        <f t="shared" si="174"/>
        <v>8</v>
      </c>
      <c r="BS121" s="216">
        <f t="shared" si="174"/>
        <v>9</v>
      </c>
      <c r="BT121" s="216">
        <f t="shared" si="174"/>
        <v>10</v>
      </c>
      <c r="BU121" s="216">
        <f t="shared" si="174"/>
        <v>11</v>
      </c>
      <c r="BV121" s="216">
        <f t="shared" si="174"/>
        <v>12</v>
      </c>
    </row>
    <row r="122" spans="2:82" ht="14.25" hidden="1" customHeight="1" outlineLevel="1" x14ac:dyDescent="0.25">
      <c r="B122" s="227"/>
      <c r="C122" s="216">
        <f t="shared" ref="C122:BN122" si="175">YEAR(C120)</f>
        <v>2020</v>
      </c>
      <c r="D122" s="216">
        <f t="shared" si="175"/>
        <v>2020</v>
      </c>
      <c r="E122" s="216">
        <f t="shared" si="175"/>
        <v>2020</v>
      </c>
      <c r="F122" s="216">
        <f t="shared" si="175"/>
        <v>2020</v>
      </c>
      <c r="G122" s="216">
        <f t="shared" si="175"/>
        <v>2020</v>
      </c>
      <c r="H122" s="216">
        <f t="shared" si="175"/>
        <v>2020</v>
      </c>
      <c r="I122" s="216">
        <f t="shared" si="175"/>
        <v>2020</v>
      </c>
      <c r="J122" s="216">
        <f t="shared" si="175"/>
        <v>2020</v>
      </c>
      <c r="K122" s="216">
        <f t="shared" si="175"/>
        <v>2020</v>
      </c>
      <c r="L122" s="216">
        <f t="shared" si="175"/>
        <v>2020</v>
      </c>
      <c r="M122" s="216">
        <f t="shared" si="175"/>
        <v>2020</v>
      </c>
      <c r="N122" s="216">
        <f t="shared" si="175"/>
        <v>2020</v>
      </c>
      <c r="O122" s="216">
        <f t="shared" si="175"/>
        <v>2021</v>
      </c>
      <c r="P122" s="216">
        <f t="shared" si="175"/>
        <v>2021</v>
      </c>
      <c r="Q122" s="216">
        <f t="shared" si="175"/>
        <v>2021</v>
      </c>
      <c r="R122" s="216">
        <f t="shared" si="175"/>
        <v>2021</v>
      </c>
      <c r="S122" s="216">
        <f t="shared" si="175"/>
        <v>2021</v>
      </c>
      <c r="T122" s="216">
        <f t="shared" si="175"/>
        <v>2021</v>
      </c>
      <c r="U122" s="216">
        <f t="shared" si="175"/>
        <v>2021</v>
      </c>
      <c r="V122" s="216">
        <f t="shared" si="175"/>
        <v>2021</v>
      </c>
      <c r="W122" s="216">
        <f t="shared" si="175"/>
        <v>2021</v>
      </c>
      <c r="X122" s="216">
        <f t="shared" si="175"/>
        <v>2021</v>
      </c>
      <c r="Y122" s="216">
        <f t="shared" si="175"/>
        <v>2021</v>
      </c>
      <c r="Z122" s="216">
        <f t="shared" si="175"/>
        <v>2021</v>
      </c>
      <c r="AA122" s="216">
        <f t="shared" si="175"/>
        <v>2022</v>
      </c>
      <c r="AB122" s="216">
        <f t="shared" si="175"/>
        <v>2022</v>
      </c>
      <c r="AC122" s="216">
        <f t="shared" si="175"/>
        <v>2022</v>
      </c>
      <c r="AD122" s="216">
        <f t="shared" si="175"/>
        <v>2022</v>
      </c>
      <c r="AE122" s="216">
        <f t="shared" si="175"/>
        <v>2022</v>
      </c>
      <c r="AF122" s="216">
        <f t="shared" si="175"/>
        <v>2022</v>
      </c>
      <c r="AG122" s="216">
        <f t="shared" si="175"/>
        <v>2022</v>
      </c>
      <c r="AH122" s="216">
        <f t="shared" si="175"/>
        <v>2022</v>
      </c>
      <c r="AI122" s="216">
        <f t="shared" si="175"/>
        <v>2022</v>
      </c>
      <c r="AJ122" s="216">
        <f t="shared" si="175"/>
        <v>2022</v>
      </c>
      <c r="AK122" s="216">
        <f t="shared" si="175"/>
        <v>2022</v>
      </c>
      <c r="AL122" s="216">
        <f t="shared" si="175"/>
        <v>2022</v>
      </c>
      <c r="AM122" s="216">
        <f t="shared" si="175"/>
        <v>2023</v>
      </c>
      <c r="AN122" s="216">
        <f t="shared" si="175"/>
        <v>2023</v>
      </c>
      <c r="AO122" s="216">
        <f t="shared" si="175"/>
        <v>2023</v>
      </c>
      <c r="AP122" s="216">
        <f t="shared" si="175"/>
        <v>2023</v>
      </c>
      <c r="AQ122" s="216">
        <f t="shared" si="175"/>
        <v>2023</v>
      </c>
      <c r="AR122" s="216">
        <f t="shared" si="175"/>
        <v>2023</v>
      </c>
      <c r="AS122" s="216">
        <f t="shared" si="175"/>
        <v>2023</v>
      </c>
      <c r="AT122" s="216">
        <f t="shared" si="175"/>
        <v>2023</v>
      </c>
      <c r="AU122" s="216">
        <f t="shared" si="175"/>
        <v>2023</v>
      </c>
      <c r="AV122" s="216">
        <f t="shared" si="175"/>
        <v>2023</v>
      </c>
      <c r="AW122" s="216">
        <f t="shared" si="175"/>
        <v>2023</v>
      </c>
      <c r="AX122" s="216">
        <f t="shared" si="175"/>
        <v>2023</v>
      </c>
      <c r="AY122" s="216">
        <f t="shared" si="175"/>
        <v>2024</v>
      </c>
      <c r="AZ122" s="216">
        <f t="shared" si="175"/>
        <v>2024</v>
      </c>
      <c r="BA122" s="216">
        <f t="shared" si="175"/>
        <v>2024</v>
      </c>
      <c r="BB122" s="216">
        <f t="shared" si="175"/>
        <v>2024</v>
      </c>
      <c r="BC122" s="216">
        <f t="shared" si="175"/>
        <v>2024</v>
      </c>
      <c r="BD122" s="216">
        <f t="shared" si="175"/>
        <v>2024</v>
      </c>
      <c r="BE122" s="216">
        <f t="shared" si="175"/>
        <v>2024</v>
      </c>
      <c r="BF122" s="216">
        <f t="shared" si="175"/>
        <v>2024</v>
      </c>
      <c r="BG122" s="216">
        <f t="shared" si="175"/>
        <v>2024</v>
      </c>
      <c r="BH122" s="216">
        <f t="shared" si="175"/>
        <v>2024</v>
      </c>
      <c r="BI122" s="216">
        <f t="shared" si="175"/>
        <v>2024</v>
      </c>
      <c r="BJ122" s="216">
        <f t="shared" si="175"/>
        <v>2024</v>
      </c>
      <c r="BK122" s="216">
        <f t="shared" si="175"/>
        <v>2025</v>
      </c>
      <c r="BL122" s="216">
        <f t="shared" si="175"/>
        <v>2025</v>
      </c>
      <c r="BM122" s="216">
        <f t="shared" si="175"/>
        <v>2025</v>
      </c>
      <c r="BN122" s="216">
        <f t="shared" si="175"/>
        <v>2025</v>
      </c>
      <c r="BO122" s="216">
        <f t="shared" ref="BO122:BV122" si="176">YEAR(BO120)</f>
        <v>2025</v>
      </c>
      <c r="BP122" s="216">
        <f t="shared" si="176"/>
        <v>2025</v>
      </c>
      <c r="BQ122" s="216">
        <f t="shared" si="176"/>
        <v>2025</v>
      </c>
      <c r="BR122" s="216">
        <f t="shared" si="176"/>
        <v>2025</v>
      </c>
      <c r="BS122" s="216">
        <f t="shared" si="176"/>
        <v>2025</v>
      </c>
      <c r="BT122" s="216">
        <f t="shared" si="176"/>
        <v>2025</v>
      </c>
      <c r="BU122" s="216">
        <f t="shared" si="176"/>
        <v>2025</v>
      </c>
      <c r="BV122" s="216">
        <f t="shared" si="176"/>
        <v>2025</v>
      </c>
    </row>
    <row r="123" spans="2:82" ht="14.25" hidden="1" customHeight="1" outlineLevel="1" x14ac:dyDescent="0.25">
      <c r="B123" s="227"/>
      <c r="C123" s="216">
        <f t="shared" ref="C123:BN123" si="177">ROUNDUP(C121/3,0)</f>
        <v>1</v>
      </c>
      <c r="D123" s="216">
        <f t="shared" si="177"/>
        <v>1</v>
      </c>
      <c r="E123" s="216">
        <f t="shared" si="177"/>
        <v>1</v>
      </c>
      <c r="F123" s="216">
        <f t="shared" si="177"/>
        <v>2</v>
      </c>
      <c r="G123" s="216">
        <f t="shared" si="177"/>
        <v>2</v>
      </c>
      <c r="H123" s="216">
        <f t="shared" si="177"/>
        <v>2</v>
      </c>
      <c r="I123" s="216">
        <f t="shared" si="177"/>
        <v>3</v>
      </c>
      <c r="J123" s="216">
        <f t="shared" si="177"/>
        <v>3</v>
      </c>
      <c r="K123" s="216">
        <f t="shared" si="177"/>
        <v>3</v>
      </c>
      <c r="L123" s="216">
        <f t="shared" si="177"/>
        <v>4</v>
      </c>
      <c r="M123" s="216">
        <f t="shared" si="177"/>
        <v>4</v>
      </c>
      <c r="N123" s="216">
        <f t="shared" si="177"/>
        <v>4</v>
      </c>
      <c r="O123" s="216">
        <f t="shared" si="177"/>
        <v>1</v>
      </c>
      <c r="P123" s="216">
        <f t="shared" si="177"/>
        <v>1</v>
      </c>
      <c r="Q123" s="216">
        <f t="shared" si="177"/>
        <v>1</v>
      </c>
      <c r="R123" s="216">
        <f t="shared" si="177"/>
        <v>2</v>
      </c>
      <c r="S123" s="216">
        <f t="shared" si="177"/>
        <v>2</v>
      </c>
      <c r="T123" s="216">
        <f t="shared" si="177"/>
        <v>2</v>
      </c>
      <c r="U123" s="216">
        <f t="shared" si="177"/>
        <v>3</v>
      </c>
      <c r="V123" s="216">
        <f t="shared" si="177"/>
        <v>3</v>
      </c>
      <c r="W123" s="216">
        <f t="shared" si="177"/>
        <v>3</v>
      </c>
      <c r="X123" s="216">
        <f t="shared" si="177"/>
        <v>4</v>
      </c>
      <c r="Y123" s="216">
        <f t="shared" si="177"/>
        <v>4</v>
      </c>
      <c r="Z123" s="216">
        <f t="shared" si="177"/>
        <v>4</v>
      </c>
      <c r="AA123" s="216">
        <f t="shared" si="177"/>
        <v>1</v>
      </c>
      <c r="AB123" s="216">
        <f t="shared" si="177"/>
        <v>1</v>
      </c>
      <c r="AC123" s="216">
        <f t="shared" si="177"/>
        <v>1</v>
      </c>
      <c r="AD123" s="216">
        <f t="shared" si="177"/>
        <v>2</v>
      </c>
      <c r="AE123" s="216">
        <f t="shared" si="177"/>
        <v>2</v>
      </c>
      <c r="AF123" s="216">
        <f t="shared" si="177"/>
        <v>2</v>
      </c>
      <c r="AG123" s="216">
        <f t="shared" si="177"/>
        <v>3</v>
      </c>
      <c r="AH123" s="216">
        <f t="shared" si="177"/>
        <v>3</v>
      </c>
      <c r="AI123" s="216">
        <f t="shared" si="177"/>
        <v>3</v>
      </c>
      <c r="AJ123" s="216">
        <f t="shared" si="177"/>
        <v>4</v>
      </c>
      <c r="AK123" s="216">
        <f t="shared" si="177"/>
        <v>4</v>
      </c>
      <c r="AL123" s="216">
        <f t="shared" si="177"/>
        <v>4</v>
      </c>
      <c r="AM123" s="216">
        <f t="shared" si="177"/>
        <v>1</v>
      </c>
      <c r="AN123" s="216">
        <f t="shared" si="177"/>
        <v>1</v>
      </c>
      <c r="AO123" s="216">
        <f t="shared" si="177"/>
        <v>1</v>
      </c>
      <c r="AP123" s="216">
        <f t="shared" si="177"/>
        <v>2</v>
      </c>
      <c r="AQ123" s="216">
        <f t="shared" si="177"/>
        <v>2</v>
      </c>
      <c r="AR123" s="216">
        <f t="shared" si="177"/>
        <v>2</v>
      </c>
      <c r="AS123" s="216">
        <f t="shared" si="177"/>
        <v>3</v>
      </c>
      <c r="AT123" s="216">
        <f t="shared" si="177"/>
        <v>3</v>
      </c>
      <c r="AU123" s="216">
        <f t="shared" si="177"/>
        <v>3</v>
      </c>
      <c r="AV123" s="216">
        <f t="shared" si="177"/>
        <v>4</v>
      </c>
      <c r="AW123" s="216">
        <f t="shared" si="177"/>
        <v>4</v>
      </c>
      <c r="AX123" s="216">
        <f t="shared" si="177"/>
        <v>4</v>
      </c>
      <c r="AY123" s="216">
        <f t="shared" si="177"/>
        <v>1</v>
      </c>
      <c r="AZ123" s="216">
        <f t="shared" si="177"/>
        <v>1</v>
      </c>
      <c r="BA123" s="216">
        <f t="shared" si="177"/>
        <v>1</v>
      </c>
      <c r="BB123" s="216">
        <f t="shared" si="177"/>
        <v>2</v>
      </c>
      <c r="BC123" s="216">
        <f t="shared" si="177"/>
        <v>2</v>
      </c>
      <c r="BD123" s="216">
        <f t="shared" si="177"/>
        <v>2</v>
      </c>
      <c r="BE123" s="216">
        <f t="shared" si="177"/>
        <v>3</v>
      </c>
      <c r="BF123" s="216">
        <f t="shared" si="177"/>
        <v>3</v>
      </c>
      <c r="BG123" s="216">
        <f t="shared" si="177"/>
        <v>3</v>
      </c>
      <c r="BH123" s="216">
        <f t="shared" si="177"/>
        <v>4</v>
      </c>
      <c r="BI123" s="216">
        <f t="shared" si="177"/>
        <v>4</v>
      </c>
      <c r="BJ123" s="216">
        <f t="shared" si="177"/>
        <v>4</v>
      </c>
      <c r="BK123" s="216">
        <f t="shared" si="177"/>
        <v>1</v>
      </c>
      <c r="BL123" s="216">
        <f t="shared" si="177"/>
        <v>1</v>
      </c>
      <c r="BM123" s="216">
        <f t="shared" si="177"/>
        <v>1</v>
      </c>
      <c r="BN123" s="216">
        <f t="shared" si="177"/>
        <v>2</v>
      </c>
      <c r="BO123" s="216">
        <f t="shared" ref="BO123:BV123" si="178">ROUNDUP(BO121/3,0)</f>
        <v>2</v>
      </c>
      <c r="BP123" s="216">
        <f t="shared" si="178"/>
        <v>2</v>
      </c>
      <c r="BQ123" s="216">
        <f t="shared" si="178"/>
        <v>3</v>
      </c>
      <c r="BR123" s="216">
        <f t="shared" si="178"/>
        <v>3</v>
      </c>
      <c r="BS123" s="216">
        <f t="shared" si="178"/>
        <v>3</v>
      </c>
      <c r="BT123" s="216">
        <f t="shared" si="178"/>
        <v>4</v>
      </c>
      <c r="BU123" s="216">
        <f t="shared" si="178"/>
        <v>4</v>
      </c>
      <c r="BV123" s="216">
        <f t="shared" si="178"/>
        <v>4</v>
      </c>
    </row>
    <row r="124" spans="2:82" ht="14.25" customHeight="1" collapsed="1" x14ac:dyDescent="0.25">
      <c r="B124" s="244" t="s">
        <v>354</v>
      </c>
      <c r="C124" s="230">
        <f t="shared" ref="C124:BN124" si="179">SUM(C125:C127)</f>
        <v>0</v>
      </c>
      <c r="D124" s="230">
        <f t="shared" si="179"/>
        <v>0</v>
      </c>
      <c r="E124" s="230">
        <f t="shared" si="179"/>
        <v>0</v>
      </c>
      <c r="F124" s="230">
        <f t="shared" si="179"/>
        <v>0</v>
      </c>
      <c r="G124" s="230">
        <f t="shared" si="179"/>
        <v>0</v>
      </c>
      <c r="H124" s="230">
        <f t="shared" si="179"/>
        <v>0</v>
      </c>
      <c r="I124" s="230">
        <f t="shared" si="179"/>
        <v>0</v>
      </c>
      <c r="J124" s="230">
        <f t="shared" si="179"/>
        <v>0</v>
      </c>
      <c r="K124" s="230">
        <f t="shared" si="179"/>
        <v>0</v>
      </c>
      <c r="L124" s="230">
        <f t="shared" si="179"/>
        <v>0</v>
      </c>
      <c r="M124" s="230">
        <f t="shared" si="179"/>
        <v>0</v>
      </c>
      <c r="N124" s="230">
        <f t="shared" si="179"/>
        <v>0</v>
      </c>
      <c r="O124" s="230">
        <f t="shared" si="179"/>
        <v>347115.75202141627</v>
      </c>
      <c r="P124" s="230">
        <f t="shared" si="179"/>
        <v>316423.88750203501</v>
      </c>
      <c r="Q124" s="230">
        <f t="shared" si="179"/>
        <v>165005.16574585633</v>
      </c>
      <c r="R124" s="230">
        <f t="shared" si="179"/>
        <v>158058.66573703717</v>
      </c>
      <c r="S124" s="230">
        <f t="shared" si="179"/>
        <v>222056.06110227379</v>
      </c>
      <c r="T124" s="230">
        <f t="shared" si="179"/>
        <v>157913.07838992742</v>
      </c>
      <c r="U124" s="230">
        <f t="shared" si="179"/>
        <v>2078744.6832027952</v>
      </c>
      <c r="V124" s="230">
        <f t="shared" si="179"/>
        <v>1942660.6521557439</v>
      </c>
      <c r="W124" s="230">
        <f t="shared" si="179"/>
        <v>1766823.1372903781</v>
      </c>
      <c r="X124" s="230">
        <f t="shared" si="179"/>
        <v>1387863.6864143107</v>
      </c>
      <c r="Y124" s="230">
        <f t="shared" si="179"/>
        <v>1148270.7618784313</v>
      </c>
      <c r="Z124" s="230">
        <f t="shared" si="179"/>
        <v>1015750.787131574</v>
      </c>
      <c r="AA124" s="230">
        <f t="shared" si="179"/>
        <v>969635.19688974472</v>
      </c>
      <c r="AB124" s="230">
        <f t="shared" si="179"/>
        <v>902821.32483350544</v>
      </c>
      <c r="AC124" s="230">
        <f t="shared" si="179"/>
        <v>751535.76178836252</v>
      </c>
      <c r="AD124" s="230">
        <f t="shared" si="179"/>
        <v>634001.27965803619</v>
      </c>
      <c r="AE124" s="230">
        <f t="shared" si="179"/>
        <v>631025.38486934605</v>
      </c>
      <c r="AF124" s="230">
        <f t="shared" si="179"/>
        <v>691252.05831183621</v>
      </c>
      <c r="AG124" s="230">
        <f t="shared" si="179"/>
        <v>684164.22009735159</v>
      </c>
      <c r="AH124" s="230">
        <f t="shared" si="179"/>
        <v>2579214.6684153969</v>
      </c>
      <c r="AI124" s="230">
        <f t="shared" si="179"/>
        <v>2577873.3238979019</v>
      </c>
      <c r="AJ124" s="230">
        <f t="shared" si="179"/>
        <v>2347757.8341403054</v>
      </c>
      <c r="AK124" s="230">
        <f t="shared" si="179"/>
        <v>2388668.8794337595</v>
      </c>
      <c r="AL124" s="230">
        <f t="shared" si="179"/>
        <v>2602303.8553541764</v>
      </c>
      <c r="AM124" s="230">
        <f t="shared" si="179"/>
        <v>2387044.7383099115</v>
      </c>
      <c r="AN124" s="230">
        <f t="shared" si="179"/>
        <v>2347532.2452263827</v>
      </c>
      <c r="AO124" s="230">
        <f t="shared" si="179"/>
        <v>2703909.0520933876</v>
      </c>
      <c r="AP124" s="230">
        <f t="shared" si="179"/>
        <v>2462899.4698457518</v>
      </c>
      <c r="AQ124" s="230">
        <f t="shared" si="179"/>
        <v>2260606.6708247992</v>
      </c>
      <c r="AR124" s="230">
        <f t="shared" si="179"/>
        <v>2153664.7814497878</v>
      </c>
      <c r="AS124" s="230">
        <f t="shared" si="179"/>
        <v>2054208.8257376929</v>
      </c>
      <c r="AT124" s="230">
        <f t="shared" si="179"/>
        <v>2299634.0109589002</v>
      </c>
      <c r="AU124" s="230">
        <f t="shared" si="179"/>
        <v>2372453.7742265994</v>
      </c>
      <c r="AV124" s="230">
        <f t="shared" si="179"/>
        <v>3519725.2272521923</v>
      </c>
      <c r="AW124" s="230">
        <f t="shared" si="179"/>
        <v>3444595.2361762468</v>
      </c>
      <c r="AX124" s="230">
        <f t="shared" si="179"/>
        <v>3328659.015364029</v>
      </c>
      <c r="AY124" s="230">
        <f t="shared" si="179"/>
        <v>3179450.6311426712</v>
      </c>
      <c r="AZ124" s="230">
        <f t="shared" si="179"/>
        <v>2507413.1835032655</v>
      </c>
      <c r="BA124" s="230">
        <f t="shared" si="179"/>
        <v>2370694.1148547023</v>
      </c>
      <c r="BB124" s="230">
        <f t="shared" si="179"/>
        <v>2116033.3019698258</v>
      </c>
      <c r="BC124" s="230">
        <f t="shared" si="179"/>
        <v>1690864.324629863</v>
      </c>
      <c r="BD124" s="230">
        <f t="shared" si="179"/>
        <v>2322322.4666842455</v>
      </c>
      <c r="BE124" s="230">
        <f t="shared" si="179"/>
        <v>16412339.577809533</v>
      </c>
      <c r="BF124" s="230">
        <f t="shared" si="179"/>
        <v>15688823.535111271</v>
      </c>
      <c r="BG124" s="230">
        <f t="shared" si="179"/>
        <v>15328047.07632737</v>
      </c>
      <c r="BH124" s="230">
        <f t="shared" si="179"/>
        <v>14957208.56251275</v>
      </c>
      <c r="BI124" s="230">
        <f t="shared" si="179"/>
        <v>14733709.680590106</v>
      </c>
      <c r="BJ124" s="230">
        <f t="shared" si="179"/>
        <v>13794874.805568302</v>
      </c>
      <c r="BK124" s="230">
        <f t="shared" si="179"/>
        <v>13754919.106503122</v>
      </c>
      <c r="BL124" s="230">
        <f t="shared" si="179"/>
        <v>13469424.642058784</v>
      </c>
      <c r="BM124" s="230">
        <f t="shared" si="179"/>
        <v>12667611.033222213</v>
      </c>
      <c r="BN124" s="230">
        <f t="shared" si="179"/>
        <v>12526831.879777936</v>
      </c>
      <c r="BO124" s="230">
        <f t="shared" ref="BO124:BV124" si="180">SUM(BO125:BO127)</f>
        <v>11791239.120166475</v>
      </c>
      <c r="BP124" s="230">
        <f t="shared" si="180"/>
        <v>10576120.192637537</v>
      </c>
      <c r="BQ124" s="230">
        <f t="shared" si="180"/>
        <v>9928109.818146294</v>
      </c>
      <c r="BR124" s="230">
        <f t="shared" si="180"/>
        <v>9237802.3271484487</v>
      </c>
      <c r="BS124" s="230">
        <f t="shared" si="180"/>
        <v>8915850.4777114298</v>
      </c>
      <c r="BT124" s="230">
        <f t="shared" si="180"/>
        <v>8492035.1009745579</v>
      </c>
      <c r="BU124" s="230">
        <f t="shared" si="180"/>
        <v>8722946.8544471059</v>
      </c>
      <c r="BV124" s="230">
        <f t="shared" si="180"/>
        <v>8075653.3630552506</v>
      </c>
      <c r="BX124" s="277"/>
    </row>
    <row r="125" spans="2:82" ht="14.25" hidden="1" customHeight="1" outlineLevel="1" x14ac:dyDescent="0.25">
      <c r="B125" s="231" t="s">
        <v>65</v>
      </c>
      <c r="C125" s="232">
        <f>'Cons Stat | Management Recon'!E117</f>
        <v>0</v>
      </c>
      <c r="D125" s="232">
        <f>'Cons Stat | Management Recon'!H117</f>
        <v>0</v>
      </c>
      <c r="E125" s="232">
        <f>'Cons Stat | Management Recon'!K117</f>
        <v>0</v>
      </c>
      <c r="F125" s="232">
        <f>'Cons Stat | Management Recon'!N117</f>
        <v>0</v>
      </c>
      <c r="G125" s="232">
        <f>'Cons Stat | Management Recon'!Q117</f>
        <v>0</v>
      </c>
      <c r="H125" s="232">
        <f>'Cons Stat | Management Recon'!T117</f>
        <v>0</v>
      </c>
      <c r="I125" s="232">
        <f>'Cons Stat | Management Recon'!W117</f>
        <v>0</v>
      </c>
      <c r="J125" s="232">
        <f>'Cons Stat | Management Recon'!Z117</f>
        <v>0</v>
      </c>
      <c r="K125" s="232">
        <f>'Cons Stat | Management Recon'!AC117</f>
        <v>0</v>
      </c>
      <c r="L125" s="232">
        <f>'Cons Stat | Management Recon'!AF117</f>
        <v>0</v>
      </c>
      <c r="M125" s="232">
        <f>'Cons Stat | Management Recon'!AI117</f>
        <v>0</v>
      </c>
      <c r="N125" s="232">
        <f>'Cons Stat | Management Recon'!AL117</f>
        <v>0</v>
      </c>
      <c r="O125" s="232">
        <f>'Cons Stat | Management Recon'!AO117</f>
        <v>3136.3690996503492</v>
      </c>
      <c r="P125" s="232">
        <f>'Cons Stat | Management Recon'!AR117</f>
        <v>1778.6210452054052</v>
      </c>
      <c r="Q125" s="232">
        <f>'Cons Stat | Management Recon'!AU117</f>
        <v>3013.7244775402351</v>
      </c>
      <c r="R125" s="232">
        <f>'Cons Stat | Management Recon'!AX117</f>
        <v>2929.5805658507943</v>
      </c>
      <c r="S125" s="232">
        <f>'Cons Stat | Management Recon'!BA117</f>
        <v>2895.8430803780293</v>
      </c>
      <c r="T125" s="232">
        <f>'Cons Stat | Management Recon'!BD117</f>
        <v>2875.0241235123835</v>
      </c>
      <c r="U125" s="232">
        <f>'Cons Stat | Management Recon'!BG117</f>
        <v>1110.1165927809934</v>
      </c>
      <c r="V125" s="232">
        <f>'Cons Stat | Management Recon'!BJ117</f>
        <v>1089.1299416140318</v>
      </c>
      <c r="W125" s="232">
        <f>'Cons Stat | Management Recon'!BM117</f>
        <v>1020.9955559576179</v>
      </c>
      <c r="X125" s="232">
        <f>'Cons Stat | Management Recon'!BP117</f>
        <v>1688.2041492200437</v>
      </c>
      <c r="Y125" s="232">
        <f>'Cons Stat | Management Recon'!BS117</f>
        <v>459.01180931316406</v>
      </c>
      <c r="Z125" s="232">
        <f>'Cons Stat | Management Recon'!BV117</f>
        <v>401.42092082450404</v>
      </c>
      <c r="AA125" s="232">
        <f>'Cons Stat | Management Recon'!BY117</f>
        <v>6580.9261681830876</v>
      </c>
      <c r="AB125" s="232">
        <f>'Cons Stat | Management Recon'!CB117</f>
        <v>7284.2188112112244</v>
      </c>
      <c r="AC125" s="232">
        <f>'Cons Stat | Management Recon'!CE117</f>
        <v>7487.5821054500275</v>
      </c>
      <c r="AD125" s="232">
        <f>'Cons Stat | Management Recon'!CH117</f>
        <v>7059.9802505207917</v>
      </c>
      <c r="AE125" s="232">
        <f>'Cons Stat | Management Recon'!CK117</f>
        <v>6412.9259852532987</v>
      </c>
      <c r="AF125" s="232">
        <f>'Cons Stat | Management Recon'!CN117</f>
        <v>6361.1056452096709</v>
      </c>
      <c r="AG125" s="232">
        <f>'Cons Stat | Management Recon'!CQ117</f>
        <v>6018.7309641833263</v>
      </c>
      <c r="AH125" s="232">
        <f>'Cons Stat | Management Recon'!CT117</f>
        <v>5712.0304104641946</v>
      </c>
      <c r="AI125" s="232">
        <f>'Cons Stat | Management Recon'!CW117</f>
        <v>5772.7980198661899</v>
      </c>
      <c r="AJ125" s="232">
        <f>'Cons Stat | Management Recon'!CZ117</f>
        <v>5362.2336991607481</v>
      </c>
      <c r="AK125" s="232">
        <f>'Cons Stat | Management Recon'!DC117</f>
        <v>4775.348662297195</v>
      </c>
      <c r="AL125" s="232">
        <f>'Cons Stat | Management Recon'!DF117</f>
        <v>4176.7032297053747</v>
      </c>
      <c r="AM125" s="232">
        <f>'Cons Stat | Management Recon'!DI117</f>
        <v>3494.9626756634707</v>
      </c>
      <c r="AN125" s="232">
        <f>'Cons Stat | Management Recon'!DL117</f>
        <v>3513.5162881273427</v>
      </c>
      <c r="AO125" s="232">
        <f>'Cons Stat | Management Recon'!DO117</f>
        <v>3587.3649848532336</v>
      </c>
      <c r="AP125" s="232">
        <f>'Cons Stat | Management Recon'!DR117</f>
        <v>3455.4813681395972</v>
      </c>
      <c r="AQ125" s="232">
        <f>'Cons Stat | Management Recon'!DU117</f>
        <v>5222.1049314636839</v>
      </c>
      <c r="AR125" s="232">
        <f>'Cons Stat | Management Recon'!DX117</f>
        <v>4821.9524379334789</v>
      </c>
      <c r="AS125" s="232">
        <f>'Cons Stat | Management Recon'!EA117</f>
        <v>5225.1531214503666</v>
      </c>
      <c r="AT125" s="232">
        <f>'Cons Stat | Management Recon'!ED117</f>
        <v>5159.2302163958111</v>
      </c>
      <c r="AU125" s="232">
        <f>'Cons Stat | Management Recon'!EG117</f>
        <v>5160.5069552003279</v>
      </c>
      <c r="AV125" s="232">
        <f>'Cons Stat | Management Recon'!EJ117</f>
        <v>4924.8628755189811</v>
      </c>
      <c r="AW125" s="232">
        <f>'Cons Stat | Management Recon'!EM117</f>
        <v>5030.4921066127035</v>
      </c>
      <c r="AX125" s="232">
        <f>'Cons Stat | Management Recon'!EP117</f>
        <v>4937.680671354171</v>
      </c>
      <c r="AY125" s="232">
        <f>'Cons Stat | Management Recon'!ES117</f>
        <v>3958.7580390228782</v>
      </c>
      <c r="AZ125" s="232">
        <f>'Cons Stat | Management Recon'!EV117</f>
        <v>3726.9443221583483</v>
      </c>
      <c r="BA125" s="232">
        <f>'Cons Stat | Management Recon'!EY117</f>
        <v>3464.1296065713914</v>
      </c>
      <c r="BB125" s="232">
        <f>'Cons Stat | Management Recon'!FB117</f>
        <v>3244.5302715924163</v>
      </c>
      <c r="BC125" s="232">
        <f>'Cons Stat | Management Recon'!FE117</f>
        <v>3143.7385461209537</v>
      </c>
      <c r="BD125" s="232">
        <f>'Cons Stat | Management Recon'!FH117</f>
        <v>3136.5864130054169</v>
      </c>
      <c r="BE125" s="232">
        <f>'Cons Stat | Management Recon'!FK117</f>
        <v>3121.2876622747535</v>
      </c>
      <c r="BF125" s="232">
        <f>'Cons Stat | Management Recon'!FN117</f>
        <v>3066.2678946841529</v>
      </c>
      <c r="BG125" s="232">
        <f>'Cons Stat | Management Recon'!FQ117</f>
        <v>3162.4681724845996</v>
      </c>
      <c r="BH125" s="232">
        <f>'Cons Stat | Management Recon'!FT117</f>
        <v>3149.0729183413969</v>
      </c>
      <c r="BI125" s="232">
        <f>'Cons Stat | Management Recon'!FW117</f>
        <v>3143.5785363031532</v>
      </c>
      <c r="BJ125" s="232">
        <f>'Cons Stat | Management Recon'!FZ117</f>
        <v>3205.4824505370025</v>
      </c>
      <c r="BK125" s="232">
        <f>'Cons Stat | Management Recon'!GC117</f>
        <v>3163.9492175471019</v>
      </c>
      <c r="BL125" s="232">
        <f>'Cons Stat | Management Recon'!GF117</f>
        <v>3158.4756855455216</v>
      </c>
      <c r="BM125" s="232">
        <f>'Cons Stat | Management Recon'!GI117</f>
        <v>3213.9751610105372</v>
      </c>
      <c r="BN125" s="232">
        <f>'Cons Stat | Management Recon'!GL117</f>
        <v>3214.6591359286058</v>
      </c>
      <c r="BO125" s="232">
        <f>'Cons Stat | Management Recon'!GO117</f>
        <v>3069.8835504802519</v>
      </c>
      <c r="BP125" s="232">
        <f>'Cons Stat | Management Recon'!GR117</f>
        <v>3259.0673940174725</v>
      </c>
      <c r="BQ125" s="232">
        <f>'Cons Stat | Management Recon'!GU117</f>
        <v>3090.8692474456411</v>
      </c>
      <c r="BR125" s="232">
        <f>'Cons Stat | Management Recon'!GX117</f>
        <v>3171.4412974239449</v>
      </c>
      <c r="BS125" s="232">
        <f>'Cons Stat | Management Recon'!HA117</f>
        <v>3182.167505253215</v>
      </c>
      <c r="BT125" s="232">
        <f>'Cons Stat | Management Recon'!HD117</f>
        <v>3291.1071599045349</v>
      </c>
      <c r="BU125" s="232">
        <f>'Cons Stat | Management Recon'!HG117</f>
        <v>3125.8318697713071</v>
      </c>
      <c r="BV125" s="232">
        <f>'Cons Stat | Management Recon'!HJ117</f>
        <v>3270.9026347162899</v>
      </c>
    </row>
    <row r="126" spans="2:82" ht="14.25" hidden="1" customHeight="1" outlineLevel="1" x14ac:dyDescent="0.25">
      <c r="B126" s="231" t="s">
        <v>355</v>
      </c>
      <c r="C126" s="232">
        <f>'Cons Stat | Management Recon'!E118</f>
        <v>0</v>
      </c>
      <c r="D126" s="232">
        <f>'Cons Stat | Management Recon'!H118</f>
        <v>0</v>
      </c>
      <c r="E126" s="232">
        <f>'Cons Stat | Management Recon'!K118</f>
        <v>0</v>
      </c>
      <c r="F126" s="232">
        <f>'Cons Stat | Management Recon'!N118</f>
        <v>0</v>
      </c>
      <c r="G126" s="232">
        <f>'Cons Stat | Management Recon'!Q118</f>
        <v>0</v>
      </c>
      <c r="H126" s="232">
        <f>'Cons Stat | Management Recon'!T118</f>
        <v>0</v>
      </c>
      <c r="I126" s="232">
        <f>'Cons Stat | Management Recon'!W118</f>
        <v>0</v>
      </c>
      <c r="J126" s="232">
        <f>'Cons Stat | Management Recon'!Z118</f>
        <v>0</v>
      </c>
      <c r="K126" s="232">
        <f>'Cons Stat | Management Recon'!AC118</f>
        <v>0</v>
      </c>
      <c r="L126" s="232">
        <f>'Cons Stat | Management Recon'!AF118</f>
        <v>0</v>
      </c>
      <c r="M126" s="232">
        <f>'Cons Stat | Management Recon'!AI118</f>
        <v>0</v>
      </c>
      <c r="N126" s="232">
        <f>'Cons Stat | Management Recon'!AL118</f>
        <v>0</v>
      </c>
      <c r="O126" s="232">
        <f>'Cons Stat | Management Recon'!AO118</f>
        <v>342258.55687281484</v>
      </c>
      <c r="P126" s="232">
        <f>'Cons Stat | Management Recon'!AR118</f>
        <v>313945.2610300103</v>
      </c>
      <c r="Q126" s="232">
        <f>'Cons Stat | Management Recon'!AU118</f>
        <v>160901.83041076144</v>
      </c>
      <c r="R126" s="232">
        <f>'Cons Stat | Management Recon'!AX118</f>
        <v>153362.63990312282</v>
      </c>
      <c r="S126" s="232">
        <f>'Cons Stat | Management Recon'!BA118</f>
        <v>217602.2574155516</v>
      </c>
      <c r="T126" s="232">
        <f>'Cons Stat | Management Recon'!BD118</f>
        <v>150963.19326379593</v>
      </c>
      <c r="U126" s="232">
        <f>'Cons Stat | Management Recon'!BG118</f>
        <v>2070161.5861847657</v>
      </c>
      <c r="V126" s="232">
        <f>'Cons Stat | Management Recon'!BJ118</f>
        <v>1936156.4290234381</v>
      </c>
      <c r="W126" s="232">
        <f>'Cons Stat | Management Recon'!BM118</f>
        <v>1759726.3385840128</v>
      </c>
      <c r="X126" s="232">
        <f>'Cons Stat | Management Recon'!BP118</f>
        <v>1385508.786769747</v>
      </c>
      <c r="Y126" s="232">
        <f>'Cons Stat | Management Recon'!BS118</f>
        <v>1145618.5718235318</v>
      </c>
      <c r="Z126" s="232">
        <f>'Cons Stat | Management Recon'!BV118</f>
        <v>1011440.832980158</v>
      </c>
      <c r="AA126" s="232">
        <f>'Cons Stat | Management Recon'!BY118</f>
        <v>961375.12824658619</v>
      </c>
      <c r="AB126" s="232">
        <f>'Cons Stat | Management Recon'!CB118</f>
        <v>892069.59934470605</v>
      </c>
      <c r="AC126" s="232">
        <f>'Cons Stat | Management Recon'!CE118</f>
        <v>733143.51349875052</v>
      </c>
      <c r="AD126" s="232">
        <f>'Cons Stat | Management Recon'!CH118</f>
        <v>625426.37772908027</v>
      </c>
      <c r="AE126" s="232">
        <f>'Cons Stat | Management Recon'!CK118</f>
        <v>620362.2027121213</v>
      </c>
      <c r="AF126" s="232">
        <f>'Cons Stat | Management Recon'!CN118</f>
        <v>678537.55774191604</v>
      </c>
      <c r="AG126" s="232">
        <f>'Cons Stat | Management Recon'!CQ118</f>
        <v>676351.57444715791</v>
      </c>
      <c r="AH126" s="232">
        <f>'Cons Stat | Management Recon'!CT118</f>
        <v>2567225.4161252533</v>
      </c>
      <c r="AI126" s="232">
        <f>'Cons Stat | Management Recon'!CW118</f>
        <v>2563774.4323188751</v>
      </c>
      <c r="AJ126" s="232">
        <f>'Cons Stat | Management Recon'!CZ118</f>
        <v>2337238.1187325157</v>
      </c>
      <c r="AK126" s="232">
        <f>'Cons Stat | Management Recon'!DC118</f>
        <v>2378266.090135382</v>
      </c>
      <c r="AL126" s="232">
        <f>'Cons Stat | Management Recon'!DF118</f>
        <v>2595477.3358310112</v>
      </c>
      <c r="AM126" s="232">
        <f>'Cons Stat | Management Recon'!DI118</f>
        <v>2374556.7283213343</v>
      </c>
      <c r="AN126" s="232">
        <f>'Cons Stat | Management Recon'!DL118</f>
        <v>2338914.578587939</v>
      </c>
      <c r="AO126" s="232">
        <f>'Cons Stat | Management Recon'!DO118</f>
        <v>2690015.5918405931</v>
      </c>
      <c r="AP126" s="232">
        <f>'Cons Stat | Management Recon'!DR118</f>
        <v>2456090.0959566315</v>
      </c>
      <c r="AQ126" s="232">
        <f>'Cons Stat | Management Recon'!DU118</f>
        <v>2244466.9345320626</v>
      </c>
      <c r="AR126" s="232">
        <f>'Cons Stat | Management Recon'!DX118</f>
        <v>2148809.5092322771</v>
      </c>
      <c r="AS126" s="232">
        <f>'Cons Stat | Management Recon'!EA118</f>
        <v>2045475.1015270571</v>
      </c>
      <c r="AT126" s="232">
        <f>'Cons Stat | Management Recon'!ED118</f>
        <v>2292103.6831856584</v>
      </c>
      <c r="AU126" s="232">
        <f>'Cons Stat | Management Recon'!EG118</f>
        <v>2365977.7700330229</v>
      </c>
      <c r="AV126" s="232">
        <f>'Cons Stat | Management Recon'!EJ118</f>
        <v>3513241.8445765013</v>
      </c>
      <c r="AW126" s="232">
        <f>'Cons Stat | Management Recon'!EM118</f>
        <v>3434706.468833664</v>
      </c>
      <c r="AX126" s="232">
        <f>'Cons Stat | Management Recon'!EP118</f>
        <v>3319700.6052379287</v>
      </c>
      <c r="AY126" s="232">
        <f>'Cons Stat | Management Recon'!ES118</f>
        <v>3168879.1344077769</v>
      </c>
      <c r="AZ126" s="232">
        <f>'Cons Stat | Management Recon'!EV118</f>
        <v>2492147.0661064708</v>
      </c>
      <c r="BA126" s="232">
        <f>'Cons Stat | Management Recon'!EY118</f>
        <v>2362640.0864084074</v>
      </c>
      <c r="BB126" s="232">
        <f>'Cons Stat | Management Recon'!FB118</f>
        <v>2097433.503275374</v>
      </c>
      <c r="BC126" s="232">
        <f>'Cons Stat | Management Recon'!FE118</f>
        <v>1685454.6793396361</v>
      </c>
      <c r="BD126" s="232">
        <f>'Cons Stat | Management Recon'!FH118</f>
        <v>2316084.6775320396</v>
      </c>
      <c r="BE126" s="232">
        <f>'Cons Stat | Management Recon'!FK118</f>
        <v>16398520.944066072</v>
      </c>
      <c r="BF126" s="232">
        <f>'Cons Stat | Management Recon'!FN118</f>
        <v>15678471.596213778</v>
      </c>
      <c r="BG126" s="232">
        <f>'Cons Stat | Management Recon'!FQ118</f>
        <v>15312743.440657085</v>
      </c>
      <c r="BH126" s="232">
        <f>'Cons Stat | Management Recon'!FT118</f>
        <v>14938152.92562826</v>
      </c>
      <c r="BI126" s="232">
        <f>'Cons Stat | Management Recon'!FW118</f>
        <v>14722247.162221579</v>
      </c>
      <c r="BJ126" s="232">
        <f>'Cons Stat | Management Recon'!FZ118</f>
        <v>13781806.46529354</v>
      </c>
      <c r="BK126" s="232">
        <f>'Cons Stat | Management Recon'!GC118</f>
        <v>13736139.622166177</v>
      </c>
      <c r="BL126" s="232">
        <f>'Cons Stat | Management Recon'!GF118</f>
        <v>13459706.245349841</v>
      </c>
      <c r="BM126" s="232">
        <f>'Cons Stat | Management Recon'!GI118</f>
        <v>12655428.656461511</v>
      </c>
      <c r="BN126" s="232">
        <f>'Cons Stat | Management Recon'!GL118</f>
        <v>12476573.259915138</v>
      </c>
      <c r="BO126" s="232">
        <f>'Cons Stat | Management Recon'!GO118</f>
        <v>11781355.169647271</v>
      </c>
      <c r="BP126" s="232">
        <f>'Cons Stat | Management Recon'!GR118</f>
        <v>10551586.283261152</v>
      </c>
      <c r="BQ126" s="232">
        <f>'Cons Stat | Management Recon'!GU118</f>
        <v>9918762.263614621</v>
      </c>
      <c r="BR126" s="232">
        <f>'Cons Stat | Management Recon'!GX118</f>
        <v>9228712.7924491931</v>
      </c>
      <c r="BS126" s="232">
        <f>'Cons Stat | Management Recon'!HA118</f>
        <v>8894649.6065935064</v>
      </c>
      <c r="BT126" s="232">
        <f>'Cons Stat | Management Recon'!HD118</f>
        <v>8468978.6895187106</v>
      </c>
      <c r="BU126" s="232">
        <f>'Cons Stat | Management Recon'!HG118</f>
        <v>8710478.3831140362</v>
      </c>
      <c r="BV126" s="232">
        <f>'Cons Stat | Management Recon'!HJ118</f>
        <v>8059849.3495048806</v>
      </c>
    </row>
    <row r="127" spans="2:82" ht="14.25" hidden="1" customHeight="1" outlineLevel="1" x14ac:dyDescent="0.25">
      <c r="B127" s="231" t="s">
        <v>356</v>
      </c>
      <c r="C127" s="232">
        <f>'Cons Stat | Management Recon'!E119</f>
        <v>0</v>
      </c>
      <c r="D127" s="232">
        <f>'Cons Stat | Management Recon'!H119</f>
        <v>0</v>
      </c>
      <c r="E127" s="232">
        <f>'Cons Stat | Management Recon'!K119</f>
        <v>0</v>
      </c>
      <c r="F127" s="232">
        <f>'Cons Stat | Management Recon'!N119</f>
        <v>0</v>
      </c>
      <c r="G127" s="232">
        <f>'Cons Stat | Management Recon'!Q119</f>
        <v>0</v>
      </c>
      <c r="H127" s="232">
        <f>'Cons Stat | Management Recon'!T119</f>
        <v>0</v>
      </c>
      <c r="I127" s="232">
        <f>'Cons Stat | Management Recon'!W119</f>
        <v>0</v>
      </c>
      <c r="J127" s="232">
        <f>'Cons Stat | Management Recon'!Z119</f>
        <v>0</v>
      </c>
      <c r="K127" s="232">
        <f>'Cons Stat | Management Recon'!AC119</f>
        <v>0</v>
      </c>
      <c r="L127" s="232">
        <f>'Cons Stat | Management Recon'!AF119</f>
        <v>0</v>
      </c>
      <c r="M127" s="232">
        <f>'Cons Stat | Management Recon'!AI119</f>
        <v>0</v>
      </c>
      <c r="N127" s="232">
        <f>'Cons Stat | Management Recon'!AL119</f>
        <v>0</v>
      </c>
      <c r="O127" s="232">
        <f>'Cons Stat | Management Recon'!AO119</f>
        <v>1720.8260489510474</v>
      </c>
      <c r="P127" s="232">
        <f>'Cons Stat | Management Recon'!AR119</f>
        <v>700.00542681934121</v>
      </c>
      <c r="Q127" s="232">
        <f>'Cons Stat | Management Recon'!AU119</f>
        <v>1089.610857554648</v>
      </c>
      <c r="R127" s="232">
        <f>'Cons Stat | Management Recon'!AX119</f>
        <v>1766.4452680635575</v>
      </c>
      <c r="S127" s="232">
        <f>'Cons Stat | Management Recon'!BA119</f>
        <v>1557.9606063441563</v>
      </c>
      <c r="T127" s="232">
        <f>'Cons Stat | Management Recon'!BD119</f>
        <v>4074.8610026191241</v>
      </c>
      <c r="U127" s="232">
        <f>'Cons Stat | Management Recon'!BG119</f>
        <v>7472.9804252486965</v>
      </c>
      <c r="V127" s="232">
        <f>'Cons Stat | Management Recon'!BJ119</f>
        <v>5415.0931906916776</v>
      </c>
      <c r="W127" s="232">
        <f>'Cons Stat | Management Recon'!BM119</f>
        <v>6075.8031504076544</v>
      </c>
      <c r="X127" s="232">
        <f>'Cons Stat | Management Recon'!BP119</f>
        <v>666.69549534346561</v>
      </c>
      <c r="Y127" s="232">
        <f>'Cons Stat | Management Recon'!BS119</f>
        <v>2193.1782455863186</v>
      </c>
      <c r="Z127" s="232">
        <f>'Cons Stat | Management Recon'!BV119</f>
        <v>3908.5332305914089</v>
      </c>
      <c r="AA127" s="232">
        <f>'Cons Stat | Management Recon'!BY119</f>
        <v>1679.1424749753794</v>
      </c>
      <c r="AB127" s="232">
        <f>'Cons Stat | Management Recon'!CB119</f>
        <v>3467.5066775882328</v>
      </c>
      <c r="AC127" s="232">
        <f>'Cons Stat | Management Recon'!CE119</f>
        <v>10904.666184162012</v>
      </c>
      <c r="AD127" s="232">
        <f>'Cons Stat | Management Recon'!CH119</f>
        <v>1514.9216784351918</v>
      </c>
      <c r="AE127" s="232">
        <f>'Cons Stat | Management Recon'!CK119</f>
        <v>4250.2561719714849</v>
      </c>
      <c r="AF127" s="232">
        <f>'Cons Stat | Management Recon'!CN119</f>
        <v>6353.3949247105411</v>
      </c>
      <c r="AG127" s="232">
        <f>'Cons Stat | Management Recon'!CQ119</f>
        <v>1793.9146860103165</v>
      </c>
      <c r="AH127" s="232">
        <f>'Cons Stat | Management Recon'!CT119</f>
        <v>6277.2218796793804</v>
      </c>
      <c r="AI127" s="232">
        <f>'Cons Stat | Management Recon'!CW119</f>
        <v>8326.0935591608213</v>
      </c>
      <c r="AJ127" s="232">
        <f>'Cons Stat | Management Recon'!CZ119</f>
        <v>5157.4817086292242</v>
      </c>
      <c r="AK127" s="232">
        <f>'Cons Stat | Management Recon'!DC119</f>
        <v>5627.4406360803696</v>
      </c>
      <c r="AL127" s="232">
        <f>'Cons Stat | Management Recon'!DF119</f>
        <v>2649.8162934598331</v>
      </c>
      <c r="AM127" s="232">
        <f>'Cons Stat | Management Recon'!DI119</f>
        <v>8993.0473129134243</v>
      </c>
      <c r="AN127" s="232">
        <f>'Cons Stat | Management Recon'!DL119</f>
        <v>5104.1503503164504</v>
      </c>
      <c r="AO127" s="232">
        <f>'Cons Stat | Management Recon'!DO119</f>
        <v>10306.095267941086</v>
      </c>
      <c r="AP127" s="232">
        <f>'Cons Stat | Management Recon'!DR119</f>
        <v>3353.892520981135</v>
      </c>
      <c r="AQ127" s="232">
        <f>'Cons Stat | Management Recon'!DU119</f>
        <v>10917.631361273048</v>
      </c>
      <c r="AR127" s="232">
        <f>'Cons Stat | Management Recon'!DX119</f>
        <v>33.319779577206567</v>
      </c>
      <c r="AS127" s="232">
        <f>'Cons Stat | Management Recon'!EA119</f>
        <v>3508.5710891853637</v>
      </c>
      <c r="AT127" s="232">
        <f>'Cons Stat | Management Recon'!ED119</f>
        <v>2371.0975568457675</v>
      </c>
      <c r="AU127" s="232">
        <f>'Cons Stat | Management Recon'!EG119</f>
        <v>1315.4972383763406</v>
      </c>
      <c r="AV127" s="232">
        <f>'Cons Stat | Management Recon'!EJ119</f>
        <v>1558.519800172314</v>
      </c>
      <c r="AW127" s="232">
        <f>'Cons Stat | Management Recon'!EM119</f>
        <v>4858.2752359700062</v>
      </c>
      <c r="AX127" s="232">
        <f>'Cons Stat | Management Recon'!EP119</f>
        <v>4020.7294547458523</v>
      </c>
      <c r="AY127" s="232">
        <f>'Cons Stat | Management Recon'!ES119</f>
        <v>6612.7386958716761</v>
      </c>
      <c r="AZ127" s="232">
        <f>'Cons Stat | Management Recon'!EV119</f>
        <v>11539.173074636648</v>
      </c>
      <c r="BA127" s="232">
        <f>'Cons Stat | Management Recon'!EY119</f>
        <v>4589.8988397232188</v>
      </c>
      <c r="BB127" s="232">
        <f>'Cons Stat | Management Recon'!FB119</f>
        <v>15355.268422859155</v>
      </c>
      <c r="BC127" s="232">
        <f>'Cons Stat | Management Recon'!FE119</f>
        <v>2265.906744106006</v>
      </c>
      <c r="BD127" s="232">
        <f>'Cons Stat | Management Recon'!FH119</f>
        <v>3101.2027392004734</v>
      </c>
      <c r="BE127" s="232">
        <f>'Cons Stat | Management Recon'!FK119</f>
        <v>10697.346081185822</v>
      </c>
      <c r="BF127" s="232">
        <f>'Cons Stat | Management Recon'!FN119</f>
        <v>7285.6710028089774</v>
      </c>
      <c r="BG127" s="232">
        <f>'Cons Stat | Management Recon'!FQ119</f>
        <v>12141.167497799945</v>
      </c>
      <c r="BH127" s="232">
        <f>'Cons Stat | Management Recon'!FT119</f>
        <v>15906.563966149753</v>
      </c>
      <c r="BI127" s="232">
        <f>'Cons Stat | Management Recon'!FW119</f>
        <v>8318.9398322244833</v>
      </c>
      <c r="BJ127" s="232">
        <f>'Cons Stat | Management Recon'!FZ119</f>
        <v>9862.8578242243166</v>
      </c>
      <c r="BK127" s="232">
        <f>'Cons Stat | Management Recon'!GC119</f>
        <v>15615.535119397555</v>
      </c>
      <c r="BL127" s="232">
        <f>'Cons Stat | Management Recon'!GF119</f>
        <v>6559.9210233959948</v>
      </c>
      <c r="BM127" s="232">
        <f>'Cons Stat | Management Recon'!GI119</f>
        <v>8968.4015996920789</v>
      </c>
      <c r="BN127" s="232">
        <f>'Cons Stat | Management Recon'!GL119</f>
        <v>47043.960726870871</v>
      </c>
      <c r="BO127" s="232">
        <f>'Cons Stat | Management Recon'!GO119</f>
        <v>6814.0669687246891</v>
      </c>
      <c r="BP127" s="232">
        <f>'Cons Stat | Management Recon'!GR119</f>
        <v>21274.841982366423</v>
      </c>
      <c r="BQ127" s="232">
        <f>'Cons Stat | Management Recon'!GU119</f>
        <v>6256.6852842264152</v>
      </c>
      <c r="BR127" s="232">
        <f>'Cons Stat | Management Recon'!GX119</f>
        <v>5918.0934018328744</v>
      </c>
      <c r="BS127" s="232">
        <f>'Cons Stat | Management Recon'!HA119</f>
        <v>18018.703612669389</v>
      </c>
      <c r="BT127" s="232">
        <f>'Cons Stat | Management Recon'!HD119</f>
        <v>19765.304295942711</v>
      </c>
      <c r="BU127" s="232">
        <f>'Cons Stat | Management Recon'!HG119</f>
        <v>9342.6394632976226</v>
      </c>
      <c r="BV127" s="232">
        <f>'Cons Stat | Management Recon'!HJ119</f>
        <v>12533.110915653133</v>
      </c>
    </row>
    <row r="128" spans="2:82" ht="14.25" customHeight="1" collapsed="1" x14ac:dyDescent="0.25">
      <c r="B128" s="244" t="s">
        <v>357</v>
      </c>
      <c r="C128" s="230">
        <f t="shared" ref="C128:BN128" si="181">SUM(C129:C133)</f>
        <v>0</v>
      </c>
      <c r="D128" s="230">
        <f t="shared" si="181"/>
        <v>0</v>
      </c>
      <c r="E128" s="230">
        <f t="shared" si="181"/>
        <v>0</v>
      </c>
      <c r="F128" s="230">
        <f t="shared" si="181"/>
        <v>0</v>
      </c>
      <c r="G128" s="230">
        <f t="shared" si="181"/>
        <v>0</v>
      </c>
      <c r="H128" s="230">
        <f t="shared" si="181"/>
        <v>0</v>
      </c>
      <c r="I128" s="230">
        <f t="shared" si="181"/>
        <v>0</v>
      </c>
      <c r="J128" s="230">
        <f t="shared" si="181"/>
        <v>0</v>
      </c>
      <c r="K128" s="230">
        <f t="shared" si="181"/>
        <v>0</v>
      </c>
      <c r="L128" s="230">
        <f t="shared" si="181"/>
        <v>0</v>
      </c>
      <c r="M128" s="230">
        <f t="shared" si="181"/>
        <v>0</v>
      </c>
      <c r="N128" s="230">
        <f t="shared" si="181"/>
        <v>0</v>
      </c>
      <c r="O128" s="230">
        <f t="shared" si="181"/>
        <v>1440008.3451704667</v>
      </c>
      <c r="P128" s="230">
        <f t="shared" si="181"/>
        <v>1485651.9428013372</v>
      </c>
      <c r="Q128" s="230">
        <f t="shared" si="181"/>
        <v>1249992.211145818</v>
      </c>
      <c r="R128" s="230">
        <f t="shared" si="181"/>
        <v>1293191.6529057119</v>
      </c>
      <c r="S128" s="230">
        <f t="shared" si="181"/>
        <v>1112237.0110882423</v>
      </c>
      <c r="T128" s="230">
        <f t="shared" si="181"/>
        <v>1110963.9548775472</v>
      </c>
      <c r="U128" s="230">
        <f t="shared" si="181"/>
        <v>1121435.3866815644</v>
      </c>
      <c r="V128" s="230">
        <f t="shared" si="181"/>
        <v>1189309.4002602892</v>
      </c>
      <c r="W128" s="230">
        <f t="shared" si="181"/>
        <v>1504287.1032306836</v>
      </c>
      <c r="X128" s="230">
        <f t="shared" si="181"/>
        <v>1438616.6422325962</v>
      </c>
      <c r="Y128" s="230">
        <f t="shared" si="181"/>
        <v>1131425.3525020713</v>
      </c>
      <c r="Z128" s="230">
        <f t="shared" si="181"/>
        <v>1151121.8092853036</v>
      </c>
      <c r="AA128" s="230">
        <f t="shared" si="181"/>
        <v>1255263.1590551618</v>
      </c>
      <c r="AB128" s="230">
        <f t="shared" si="181"/>
        <v>1337265.1518928753</v>
      </c>
      <c r="AC128" s="230">
        <f t="shared" si="181"/>
        <v>1506072.8468229868</v>
      </c>
      <c r="AD128" s="230">
        <f t="shared" si="181"/>
        <v>1428836.5135405746</v>
      </c>
      <c r="AE128" s="230">
        <f t="shared" si="181"/>
        <v>1328663.4829605925</v>
      </c>
      <c r="AF128" s="230">
        <f t="shared" si="181"/>
        <v>1632578.27884097</v>
      </c>
      <c r="AG128" s="230">
        <f t="shared" si="181"/>
        <v>1358721.999117021</v>
      </c>
      <c r="AH128" s="230">
        <f t="shared" si="181"/>
        <v>1452714.2484365406</v>
      </c>
      <c r="AI128" s="230">
        <f t="shared" si="181"/>
        <v>1585396.4374885343</v>
      </c>
      <c r="AJ128" s="230">
        <f t="shared" si="181"/>
        <v>1715418.9697654608</v>
      </c>
      <c r="AK128" s="230">
        <f t="shared" si="181"/>
        <v>1588685.7188138084</v>
      </c>
      <c r="AL128" s="230">
        <f t="shared" si="181"/>
        <v>1838878.4584694889</v>
      </c>
      <c r="AM128" s="230">
        <f t="shared" si="181"/>
        <v>1825524.8104561314</v>
      </c>
      <c r="AN128" s="230">
        <f t="shared" si="181"/>
        <v>2075085.2470207263</v>
      </c>
      <c r="AO128" s="230">
        <f t="shared" si="181"/>
        <v>1890732.9754517961</v>
      </c>
      <c r="AP128" s="230">
        <f t="shared" si="181"/>
        <v>1939327.6997212842</v>
      </c>
      <c r="AQ128" s="230">
        <f t="shared" si="181"/>
        <v>2058075.8233811334</v>
      </c>
      <c r="AR128" s="230">
        <f t="shared" si="181"/>
        <v>2517612.4246236999</v>
      </c>
      <c r="AS128" s="230">
        <f t="shared" si="181"/>
        <v>2535091.5946349325</v>
      </c>
      <c r="AT128" s="230">
        <f t="shared" si="181"/>
        <v>3288221.7289201706</v>
      </c>
      <c r="AU128" s="230">
        <f t="shared" si="181"/>
        <v>3277576.8887129957</v>
      </c>
      <c r="AV128" s="230">
        <f t="shared" si="181"/>
        <v>3205822.0149866859</v>
      </c>
      <c r="AW128" s="230">
        <f t="shared" si="181"/>
        <v>3208645.7530371873</v>
      </c>
      <c r="AX128" s="230">
        <f t="shared" si="181"/>
        <v>3496564.1293512047</v>
      </c>
      <c r="AY128" s="230">
        <f t="shared" si="181"/>
        <v>3109137.8532479811</v>
      </c>
      <c r="AZ128" s="230">
        <f t="shared" si="181"/>
        <v>3111474.1591515462</v>
      </c>
      <c r="BA128" s="230">
        <f t="shared" si="181"/>
        <v>3382113.8024007143</v>
      </c>
      <c r="BB128" s="230">
        <f t="shared" si="181"/>
        <v>3356427.5629527285</v>
      </c>
      <c r="BC128" s="230">
        <f t="shared" si="181"/>
        <v>3582313.649530652</v>
      </c>
      <c r="BD128" s="230">
        <f t="shared" si="181"/>
        <v>3830180.6637079688</v>
      </c>
      <c r="BE128" s="230">
        <f t="shared" si="181"/>
        <v>3574723.3151540398</v>
      </c>
      <c r="BF128" s="230">
        <f t="shared" si="181"/>
        <v>3756384.85246778</v>
      </c>
      <c r="BG128" s="230">
        <f t="shared" si="181"/>
        <v>3883082.3987422981</v>
      </c>
      <c r="BH128" s="230">
        <f t="shared" si="181"/>
        <v>3835535.1384576838</v>
      </c>
      <c r="BI128" s="230">
        <f t="shared" si="181"/>
        <v>3847251.8564984044</v>
      </c>
      <c r="BJ128" s="230">
        <f t="shared" si="181"/>
        <v>4975723.4361346392</v>
      </c>
      <c r="BK128" s="230">
        <f t="shared" si="181"/>
        <v>4092584.4504310493</v>
      </c>
      <c r="BL128" s="230">
        <f t="shared" si="181"/>
        <v>3352090.8984683626</v>
      </c>
      <c r="BM128" s="230">
        <f t="shared" si="181"/>
        <v>4688675.820333994</v>
      </c>
      <c r="BN128" s="230">
        <f t="shared" si="181"/>
        <v>4046493.8348176097</v>
      </c>
      <c r="BO128" s="230">
        <f t="shared" ref="BO128:BV128" si="182">SUM(BO129:BO133)</f>
        <v>3799159.0064065731</v>
      </c>
      <c r="BP128" s="230">
        <f t="shared" si="182"/>
        <v>3825900.6966022728</v>
      </c>
      <c r="BQ128" s="230">
        <f t="shared" si="182"/>
        <v>3321054.7205594191</v>
      </c>
      <c r="BR128" s="230">
        <f t="shared" si="182"/>
        <v>3906490.3355958657</v>
      </c>
      <c r="BS128" s="230">
        <f t="shared" si="182"/>
        <v>3757322.2991504776</v>
      </c>
      <c r="BT128" s="230">
        <f t="shared" si="182"/>
        <v>3167118.2650556047</v>
      </c>
      <c r="BU128" s="230">
        <f t="shared" si="182"/>
        <v>3226078.1535572149</v>
      </c>
      <c r="BV128" s="230">
        <f t="shared" si="182"/>
        <v>3921841.2621983476</v>
      </c>
    </row>
    <row r="129" spans="2:74" ht="14.25" hidden="1" customHeight="1" outlineLevel="1" x14ac:dyDescent="0.25">
      <c r="B129" s="231" t="s">
        <v>358</v>
      </c>
      <c r="C129" s="232">
        <f>'Cons Stat | Management Recon'!E121</f>
        <v>0</v>
      </c>
      <c r="D129" s="232">
        <f>'Cons Stat | Management Recon'!H121</f>
        <v>0</v>
      </c>
      <c r="E129" s="232">
        <f>'Cons Stat | Management Recon'!K121</f>
        <v>0</v>
      </c>
      <c r="F129" s="232">
        <f>'Cons Stat | Management Recon'!N121</f>
        <v>0</v>
      </c>
      <c r="G129" s="232">
        <f>'Cons Stat | Management Recon'!Q121</f>
        <v>0</v>
      </c>
      <c r="H129" s="232">
        <f>'Cons Stat | Management Recon'!T121</f>
        <v>0</v>
      </c>
      <c r="I129" s="232">
        <f>'Cons Stat | Management Recon'!W121</f>
        <v>0</v>
      </c>
      <c r="J129" s="232">
        <f>'Cons Stat | Management Recon'!Z121</f>
        <v>0</v>
      </c>
      <c r="K129" s="232">
        <f>'Cons Stat | Management Recon'!AC121</f>
        <v>0</v>
      </c>
      <c r="L129" s="232">
        <f>'Cons Stat | Management Recon'!AF121</f>
        <v>0</v>
      </c>
      <c r="M129" s="232">
        <f>'Cons Stat | Management Recon'!AI121</f>
        <v>0</v>
      </c>
      <c r="N129" s="232">
        <f>'Cons Stat | Management Recon'!AL121</f>
        <v>0</v>
      </c>
      <c r="O129" s="232">
        <f>'Cons Stat | Management Recon'!AO121</f>
        <v>85022.338013548957</v>
      </c>
      <c r="P129" s="232">
        <f>'Cons Stat | Management Recon'!AR121</f>
        <v>91718.069951701313</v>
      </c>
      <c r="Q129" s="232">
        <f>'Cons Stat | Management Recon'!AU121</f>
        <v>92373.24885899591</v>
      </c>
      <c r="R129" s="232">
        <f>'Cons Stat | Management Recon'!AX121</f>
        <v>89328.620356439525</v>
      </c>
      <c r="S129" s="232">
        <f>'Cons Stat | Management Recon'!BA121</f>
        <v>69052.969729577992</v>
      </c>
      <c r="T129" s="232">
        <f>'Cons Stat | Management Recon'!BD121</f>
        <v>50442.166750907505</v>
      </c>
      <c r="U129" s="232">
        <f>'Cons Stat | Management Recon'!BG121</f>
        <v>45100.862857889915</v>
      </c>
      <c r="V129" s="232">
        <f>'Cons Stat | Management Recon'!BJ121</f>
        <v>58453.094217520571</v>
      </c>
      <c r="W129" s="232">
        <f>'Cons Stat | Management Recon'!BM121</f>
        <v>73970.029287709345</v>
      </c>
      <c r="X129" s="232">
        <f>'Cons Stat | Management Recon'!BP121</f>
        <v>61182.449664075612</v>
      </c>
      <c r="Y129" s="232">
        <f>'Cons Stat | Management Recon'!BS121</f>
        <v>46795.225719815156</v>
      </c>
      <c r="Z129" s="232">
        <f>'Cons Stat | Management Recon'!BV121</f>
        <v>2568.9963398189175</v>
      </c>
      <c r="AA129" s="232">
        <f>'Cons Stat | Management Recon'!BY121</f>
        <v>7852.3032939896775</v>
      </c>
      <c r="AB129" s="232">
        <f>'Cons Stat | Management Recon'!CB121</f>
        <v>17634.623027885606</v>
      </c>
      <c r="AC129" s="232">
        <f>'Cons Stat | Management Recon'!CE121</f>
        <v>29810.058173674366</v>
      </c>
      <c r="AD129" s="232">
        <f>'Cons Stat | Management Recon'!CH121</f>
        <v>3694.042014987961</v>
      </c>
      <c r="AE129" s="232">
        <f>'Cons Stat | Management Recon'!CK121</f>
        <v>7064.4617943043004</v>
      </c>
      <c r="AF129" s="232">
        <f>'Cons Stat | Management Recon'!CN121</f>
        <v>2509.6376507288978</v>
      </c>
      <c r="AG129" s="232">
        <f>'Cons Stat | Management Recon'!CQ121</f>
        <v>2170.7481320449988</v>
      </c>
      <c r="AH129" s="232">
        <f>'Cons Stat | Management Recon'!CT121</f>
        <v>18653.833237910683</v>
      </c>
      <c r="AI129" s="232">
        <f>'Cons Stat | Management Recon'!CW121</f>
        <v>22467.663398869423</v>
      </c>
      <c r="AJ129" s="232">
        <f>'Cons Stat | Management Recon'!CZ121</f>
        <v>54865.674090811277</v>
      </c>
      <c r="AK129" s="232">
        <f>'Cons Stat | Management Recon'!DC121</f>
        <v>22060.983668206725</v>
      </c>
      <c r="AL129" s="232">
        <f>'Cons Stat | Management Recon'!DF121</f>
        <v>32400.974954942427</v>
      </c>
      <c r="AM129" s="232">
        <f>'Cons Stat | Management Recon'!DI121</f>
        <v>19756.297319554764</v>
      </c>
      <c r="AN129" s="232">
        <f>'Cons Stat | Management Recon'!DL121</f>
        <v>71253.338060665075</v>
      </c>
      <c r="AO129" s="232">
        <f>'Cons Stat | Management Recon'!DO121</f>
        <v>128543.7088686932</v>
      </c>
      <c r="AP129" s="232">
        <f>'Cons Stat | Management Recon'!DR121</f>
        <v>178293.90066098928</v>
      </c>
      <c r="AQ129" s="232">
        <f>'Cons Stat | Management Recon'!DU121</f>
        <v>263961.31193871121</v>
      </c>
      <c r="AR129" s="232">
        <f>'Cons Stat | Management Recon'!DX121</f>
        <v>227303.40547804098</v>
      </c>
      <c r="AS129" s="232">
        <f>'Cons Stat | Management Recon'!EA121</f>
        <v>194329.50696748999</v>
      </c>
      <c r="AT129" s="232">
        <f>'Cons Stat | Management Recon'!ED121</f>
        <v>255082.11790204054</v>
      </c>
      <c r="AU129" s="232">
        <f>'Cons Stat | Management Recon'!EG121</f>
        <v>296609.24084572896</v>
      </c>
      <c r="AV129" s="232">
        <f>'Cons Stat | Management Recon'!EJ121</f>
        <v>213563.94415036007</v>
      </c>
      <c r="AW129" s="232">
        <f>'Cons Stat | Management Recon'!EM121</f>
        <v>252326.37042786455</v>
      </c>
      <c r="AX129" s="232">
        <f>'Cons Stat | Management Recon'!EP121</f>
        <v>229212.59095223024</v>
      </c>
      <c r="AY129" s="232">
        <f>'Cons Stat | Management Recon'!ES121</f>
        <v>153380.14472715996</v>
      </c>
      <c r="AZ129" s="232">
        <f>'Cons Stat | Management Recon'!EV121</f>
        <v>242769.67394063645</v>
      </c>
      <c r="BA129" s="232">
        <f>'Cons Stat | Management Recon'!EY121</f>
        <v>140111.63993631801</v>
      </c>
      <c r="BB129" s="232">
        <f>'Cons Stat | Management Recon'!FB121</f>
        <v>175713.95904004155</v>
      </c>
      <c r="BC129" s="232">
        <f>'Cons Stat | Management Recon'!FE121</f>
        <v>455504.53348796401</v>
      </c>
      <c r="BD129" s="232">
        <f>'Cons Stat | Management Recon'!FH121</f>
        <v>312804.222680312</v>
      </c>
      <c r="BE129" s="232">
        <f>'Cons Stat | Management Recon'!FK121</f>
        <v>255735.12249321843</v>
      </c>
      <c r="BF129" s="232">
        <f>'Cons Stat | Management Recon'!FN121</f>
        <v>347198.62878578203</v>
      </c>
      <c r="BG129" s="232">
        <f>'Cons Stat | Management Recon'!FQ121</f>
        <v>290783.89997066587</v>
      </c>
      <c r="BH129" s="232">
        <f>'Cons Stat | Management Recon'!FT121</f>
        <v>485421.07163214899</v>
      </c>
      <c r="BI129" s="232">
        <f>'Cons Stat | Management Recon'!FW121</f>
        <v>373848.94851026899</v>
      </c>
      <c r="BJ129" s="232">
        <f>'Cons Stat | Management Recon'!FZ121</f>
        <v>485153.12704942474</v>
      </c>
      <c r="BK129" s="232">
        <f>'Cons Stat | Management Recon'!GC121</f>
        <v>393294.00492707378</v>
      </c>
      <c r="BL129" s="232">
        <f>'Cons Stat | Management Recon'!GF121</f>
        <v>221251.17282456852</v>
      </c>
      <c r="BM129" s="232">
        <f>'Cons Stat | Management Recon'!GI121</f>
        <v>491036.87754235836</v>
      </c>
      <c r="BN129" s="232">
        <f>'Cons Stat | Management Recon'!GL121</f>
        <v>344821.70056715113</v>
      </c>
      <c r="BO129" s="232">
        <f>'Cons Stat | Management Recon'!GO121</f>
        <v>328181.68457146373</v>
      </c>
      <c r="BP129" s="232">
        <f>'Cons Stat | Management Recon'!GR121</f>
        <v>381561.71670558391</v>
      </c>
      <c r="BQ129" s="232">
        <f>'Cons Stat | Management Recon'!GU121</f>
        <v>382717.84643723117</v>
      </c>
      <c r="BR129" s="232">
        <f>'Cons Stat | Management Recon'!GX121</f>
        <v>347921.31865718088</v>
      </c>
      <c r="BS129" s="232">
        <f>'Cons Stat | Management Recon'!HA121</f>
        <v>330775.64797678951</v>
      </c>
      <c r="BT129" s="232">
        <f>'Cons Stat | Management Recon'!HD121</f>
        <v>331115.32863961818</v>
      </c>
      <c r="BU129" s="232">
        <f>'Cons Stat | Management Recon'!HG121</f>
        <v>261449.12162672559</v>
      </c>
      <c r="BV129" s="232">
        <f>'Cons Stat | Management Recon'!HJ121</f>
        <v>151482.59122818892</v>
      </c>
    </row>
    <row r="130" spans="2:74" ht="14.25" hidden="1" customHeight="1" outlineLevel="1" x14ac:dyDescent="0.25">
      <c r="B130" s="231" t="s">
        <v>359</v>
      </c>
      <c r="C130" s="232">
        <f>'Cons Stat | Management Recon'!E122</f>
        <v>0</v>
      </c>
      <c r="D130" s="232">
        <f>'Cons Stat | Management Recon'!H122</f>
        <v>0</v>
      </c>
      <c r="E130" s="232">
        <f>'Cons Stat | Management Recon'!K122</f>
        <v>0</v>
      </c>
      <c r="F130" s="232">
        <f>'Cons Stat | Management Recon'!N122</f>
        <v>0</v>
      </c>
      <c r="G130" s="232">
        <f>'Cons Stat | Management Recon'!Q122</f>
        <v>0</v>
      </c>
      <c r="H130" s="232">
        <f>'Cons Stat | Management Recon'!T122</f>
        <v>0</v>
      </c>
      <c r="I130" s="232">
        <f>'Cons Stat | Management Recon'!W122</f>
        <v>0</v>
      </c>
      <c r="J130" s="232">
        <f>'Cons Stat | Management Recon'!Z122</f>
        <v>0</v>
      </c>
      <c r="K130" s="232">
        <f>'Cons Stat | Management Recon'!AC122</f>
        <v>0</v>
      </c>
      <c r="L130" s="232">
        <f>'Cons Stat | Management Recon'!AF122</f>
        <v>0</v>
      </c>
      <c r="M130" s="232">
        <f>'Cons Stat | Management Recon'!AI122</f>
        <v>0</v>
      </c>
      <c r="N130" s="232">
        <f>'Cons Stat | Management Recon'!AL122</f>
        <v>0</v>
      </c>
      <c r="O130" s="232">
        <f>'Cons Stat | Management Recon'!AO122</f>
        <v>1354986.0071569178</v>
      </c>
      <c r="P130" s="232">
        <f>'Cons Stat | Management Recon'!AR122</f>
        <v>1393933.872849636</v>
      </c>
      <c r="Q130" s="232">
        <f>'Cons Stat | Management Recon'!AU122</f>
        <v>1157618.962286822</v>
      </c>
      <c r="R130" s="232">
        <f>'Cons Stat | Management Recon'!AX122</f>
        <v>1203863.0325492723</v>
      </c>
      <c r="S130" s="232">
        <f>'Cons Stat | Management Recon'!BA122</f>
        <v>1043184.0413586644</v>
      </c>
      <c r="T130" s="232">
        <f>'Cons Stat | Management Recon'!BD122</f>
        <v>1060521.7881266398</v>
      </c>
      <c r="U130" s="232">
        <f>'Cons Stat | Management Recon'!BG122</f>
        <v>1076334.5238236745</v>
      </c>
      <c r="V130" s="232">
        <f>'Cons Stat | Management Recon'!BJ122</f>
        <v>1130856.3060427685</v>
      </c>
      <c r="W130" s="232">
        <f>'Cons Stat | Management Recon'!BM122</f>
        <v>1430317.0739429742</v>
      </c>
      <c r="X130" s="232">
        <f>'Cons Stat | Management Recon'!BP122</f>
        <v>1377434.1925685205</v>
      </c>
      <c r="Y130" s="232">
        <f>'Cons Stat | Management Recon'!BS122</f>
        <v>1084630.1267822562</v>
      </c>
      <c r="Z130" s="232">
        <f>'Cons Stat | Management Recon'!BV122</f>
        <v>1148552.8129454846</v>
      </c>
      <c r="AA130" s="232">
        <f>'Cons Stat | Management Recon'!BY122</f>
        <v>1247410.855761172</v>
      </c>
      <c r="AB130" s="232">
        <f>'Cons Stat | Management Recon'!CB122</f>
        <v>1319630.5288649898</v>
      </c>
      <c r="AC130" s="232">
        <f>'Cons Stat | Management Recon'!CE122</f>
        <v>1473665.9759111896</v>
      </c>
      <c r="AD130" s="232">
        <f>'Cons Stat | Management Recon'!CH122</f>
        <v>1422570.142439744</v>
      </c>
      <c r="AE130" s="232">
        <f>'Cons Stat | Management Recon'!CK122</f>
        <v>1319273.7622430664</v>
      </c>
      <c r="AF130" s="232">
        <f>'Cons Stat | Management Recon'!CN122</f>
        <v>1627787.0286160016</v>
      </c>
      <c r="AG130" s="232">
        <f>'Cons Stat | Management Recon'!CQ122</f>
        <v>1354425.8115894278</v>
      </c>
      <c r="AH130" s="232">
        <f>'Cons Stat | Management Recon'!CT122</f>
        <v>1431966.6734563592</v>
      </c>
      <c r="AI130" s="232">
        <f>'Cons Stat | Management Recon'!CW122</f>
        <v>1560873.3908710829</v>
      </c>
      <c r="AJ130" s="232">
        <f>'Cons Stat | Management Recon'!CZ122</f>
        <v>1658507.2229395516</v>
      </c>
      <c r="AK130" s="232">
        <f>'Cons Stat | Management Recon'!DC122</f>
        <v>1564581.5203610309</v>
      </c>
      <c r="AL130" s="232">
        <f>'Cons Stat | Management Recon'!DF122</f>
        <v>1804443.4804233562</v>
      </c>
      <c r="AM130" s="232">
        <f>'Cons Stat | Management Recon'!DI122</f>
        <v>1803747.8240310324</v>
      </c>
      <c r="AN130" s="232">
        <f>'Cons Stat | Management Recon'!DL122</f>
        <v>2001837.5711745692</v>
      </c>
      <c r="AO130" s="232">
        <f>'Cons Stat | Management Recon'!DO122</f>
        <v>1760220.8449806795</v>
      </c>
      <c r="AP130" s="232">
        <f>'Cons Stat | Management Recon'!DR122</f>
        <v>1759074.406366725</v>
      </c>
      <c r="AQ130" s="232">
        <f>'Cons Stat | Management Recon'!DU122</f>
        <v>1792241.9535410516</v>
      </c>
      <c r="AR130" s="232">
        <f>'Cons Stat | Management Recon'!DX122</f>
        <v>2288836.2137892144</v>
      </c>
      <c r="AS130" s="232">
        <f>'Cons Stat | Management Recon'!EA122</f>
        <v>2339350.3116070996</v>
      </c>
      <c r="AT130" s="232">
        <f>'Cons Stat | Management Recon'!ED122</f>
        <v>3031708.5464982381</v>
      </c>
      <c r="AU130" s="232">
        <f>'Cons Stat | Management Recon'!EG122</f>
        <v>2979591.424131915</v>
      </c>
      <c r="AV130" s="232">
        <f>'Cons Stat | Management Recon'!EJ122</f>
        <v>2990925.4233322223</v>
      </c>
      <c r="AW130" s="232">
        <f>'Cons Stat | Management Recon'!EM122</f>
        <v>2955016.9948423402</v>
      </c>
      <c r="AX130" s="232">
        <f>'Cons Stat | Management Recon'!EP122</f>
        <v>3266057.800538695</v>
      </c>
      <c r="AY130" s="232">
        <f>'Cons Stat | Management Recon'!ES122</f>
        <v>2954502.7333184639</v>
      </c>
      <c r="AZ130" s="232">
        <f>'Cons Stat | Management Recon'!EV122</f>
        <v>2867482.3683153982</v>
      </c>
      <c r="BA130" s="232">
        <f>'Cons Stat | Management Recon'!EY122</f>
        <v>3240824.1563068139</v>
      </c>
      <c r="BB130" s="232">
        <f>'Cons Stat | Management Recon'!FB122</f>
        <v>3179537.5465947199</v>
      </c>
      <c r="BC130" s="232">
        <f>'Cons Stat | Management Recon'!FE122</f>
        <v>3125629.7765923501</v>
      </c>
      <c r="BD130" s="232">
        <f>'Cons Stat | Management Recon'!FH122</f>
        <v>3509785.41924742</v>
      </c>
      <c r="BE130" s="232">
        <f>'Cons Stat | Management Recon'!FK122</f>
        <v>3311440.5377732026</v>
      </c>
      <c r="BF130" s="232">
        <f>'Cons Stat | Management Recon'!FN122</f>
        <v>3443650.0693657137</v>
      </c>
      <c r="BG130" s="232">
        <f>'Cons Stat | Management Recon'!FQ122</f>
        <v>3668594.1108301538</v>
      </c>
      <c r="BH130" s="232">
        <f>'Cons Stat | Management Recon'!FT122</f>
        <v>3468239.5584656312</v>
      </c>
      <c r="BI130" s="232">
        <f>'Cons Stat | Management Recon'!FW122</f>
        <v>3633408.7283800934</v>
      </c>
      <c r="BJ130" s="232">
        <f>'Cons Stat | Management Recon'!FZ122</f>
        <v>4698512.2266477905</v>
      </c>
      <c r="BK130" s="232">
        <f>'Cons Stat | Management Recon'!GC122</f>
        <v>3949051.7409688975</v>
      </c>
      <c r="BL130" s="232">
        <f>'Cons Stat | Management Recon'!GF122</f>
        <v>3422424.2158651734</v>
      </c>
      <c r="BM130" s="232">
        <f>'Cons Stat | Management Recon'!GI122</f>
        <v>4531070.9738796791</v>
      </c>
      <c r="BN130" s="232">
        <f>'Cons Stat | Management Recon'!GL122</f>
        <v>4035115.5304540908</v>
      </c>
      <c r="BO130" s="232">
        <f>'Cons Stat | Management Recon'!GO122</f>
        <v>3804437.3319066605</v>
      </c>
      <c r="BP130" s="232">
        <f>'Cons Stat | Management Recon'!GR122</f>
        <v>3777816.6769911773</v>
      </c>
      <c r="BQ130" s="232">
        <f>'Cons Stat | Management Recon'!GU122</f>
        <v>3271832.4586048718</v>
      </c>
      <c r="BR130" s="232">
        <f>'Cons Stat | Management Recon'!GX122</f>
        <v>3892075.4674797654</v>
      </c>
      <c r="BS130" s="232">
        <f>'Cons Stat | Management Recon'!HA122</f>
        <v>3760064.842466075</v>
      </c>
      <c r="BT130" s="232">
        <f>'Cons Stat | Management Recon'!HD122</f>
        <v>3169529.9119052468</v>
      </c>
      <c r="BU130" s="232">
        <f>'Cons Stat | Management Recon'!HG122</f>
        <v>3298165.9152139672</v>
      </c>
      <c r="BV130" s="232">
        <f>'Cons Stat | Management Recon'!HJ122</f>
        <v>4104081.4706318891</v>
      </c>
    </row>
    <row r="131" spans="2:74" ht="14.25" hidden="1" customHeight="1" outlineLevel="1" x14ac:dyDescent="0.25">
      <c r="B131" s="231" t="s">
        <v>360</v>
      </c>
      <c r="C131" s="232">
        <f>'Cons Stat | Management Recon'!E123</f>
        <v>0</v>
      </c>
      <c r="D131" s="232">
        <f>'Cons Stat | Management Recon'!H123</f>
        <v>0</v>
      </c>
      <c r="E131" s="232">
        <f>'Cons Stat | Management Recon'!K123</f>
        <v>0</v>
      </c>
      <c r="F131" s="232">
        <f>'Cons Stat | Management Recon'!N123</f>
        <v>0</v>
      </c>
      <c r="G131" s="232">
        <f>'Cons Stat | Management Recon'!Q123</f>
        <v>0</v>
      </c>
      <c r="H131" s="232">
        <f>'Cons Stat | Management Recon'!T123</f>
        <v>0</v>
      </c>
      <c r="I131" s="232">
        <f>'Cons Stat | Management Recon'!W123</f>
        <v>0</v>
      </c>
      <c r="J131" s="232">
        <f>'Cons Stat | Management Recon'!Z123</f>
        <v>0</v>
      </c>
      <c r="K131" s="232">
        <f>'Cons Stat | Management Recon'!AC123</f>
        <v>0</v>
      </c>
      <c r="L131" s="232">
        <f>'Cons Stat | Management Recon'!AF123</f>
        <v>0</v>
      </c>
      <c r="M131" s="232">
        <f>'Cons Stat | Management Recon'!AI123</f>
        <v>0</v>
      </c>
      <c r="N131" s="232">
        <f>'Cons Stat | Management Recon'!AL123</f>
        <v>0</v>
      </c>
      <c r="O131" s="232">
        <f>'Cons Stat | Management Recon'!AO123</f>
        <v>0</v>
      </c>
      <c r="P131" s="232">
        <f>'Cons Stat | Management Recon'!AR123</f>
        <v>0</v>
      </c>
      <c r="Q131" s="232">
        <f>'Cons Stat | Management Recon'!AU123</f>
        <v>0</v>
      </c>
      <c r="R131" s="232">
        <f>'Cons Stat | Management Recon'!AX123</f>
        <v>0</v>
      </c>
      <c r="S131" s="232">
        <f>'Cons Stat | Management Recon'!BA123</f>
        <v>0</v>
      </c>
      <c r="T131" s="232">
        <f>'Cons Stat | Management Recon'!BD123</f>
        <v>0</v>
      </c>
      <c r="U131" s="232">
        <f>'Cons Stat | Management Recon'!BG123</f>
        <v>0</v>
      </c>
      <c r="V131" s="232">
        <f>'Cons Stat | Management Recon'!BJ123</f>
        <v>0</v>
      </c>
      <c r="W131" s="232">
        <f>'Cons Stat | Management Recon'!BM123</f>
        <v>0</v>
      </c>
      <c r="X131" s="232">
        <f>'Cons Stat | Management Recon'!BP123</f>
        <v>0</v>
      </c>
      <c r="Y131" s="232">
        <f>'Cons Stat | Management Recon'!BS123</f>
        <v>0</v>
      </c>
      <c r="Z131" s="232">
        <f>'Cons Stat | Management Recon'!BV123</f>
        <v>0</v>
      </c>
      <c r="AA131" s="232">
        <f>'Cons Stat | Management Recon'!BY123</f>
        <v>0</v>
      </c>
      <c r="AB131" s="232">
        <f>'Cons Stat | Management Recon'!CB123</f>
        <v>0</v>
      </c>
      <c r="AC131" s="232">
        <f>'Cons Stat | Management Recon'!CE123</f>
        <v>0</v>
      </c>
      <c r="AD131" s="232">
        <f>'Cons Stat | Management Recon'!CH123</f>
        <v>0</v>
      </c>
      <c r="AE131" s="232">
        <f>'Cons Stat | Management Recon'!CK123</f>
        <v>0</v>
      </c>
      <c r="AF131" s="232">
        <f>'Cons Stat | Management Recon'!CN123</f>
        <v>0</v>
      </c>
      <c r="AG131" s="232">
        <f>'Cons Stat | Management Recon'!CQ123</f>
        <v>0</v>
      </c>
      <c r="AH131" s="232">
        <f>'Cons Stat | Management Recon'!CT123</f>
        <v>0</v>
      </c>
      <c r="AI131" s="232">
        <f>'Cons Stat | Management Recon'!CW123</f>
        <v>0</v>
      </c>
      <c r="AJ131" s="232">
        <f>'Cons Stat | Management Recon'!CZ123</f>
        <v>0</v>
      </c>
      <c r="AK131" s="232">
        <f>'Cons Stat | Management Recon'!DC123</f>
        <v>0</v>
      </c>
      <c r="AL131" s="232">
        <f>'Cons Stat | Management Recon'!DF123</f>
        <v>0</v>
      </c>
      <c r="AM131" s="232">
        <f>'Cons Stat | Management Recon'!DI123</f>
        <v>0</v>
      </c>
      <c r="AN131" s="232">
        <f>'Cons Stat | Management Recon'!DL123</f>
        <v>0</v>
      </c>
      <c r="AO131" s="232">
        <f>'Cons Stat | Management Recon'!DO123</f>
        <v>0</v>
      </c>
      <c r="AP131" s="232">
        <f>'Cons Stat | Management Recon'!DR123</f>
        <v>0</v>
      </c>
      <c r="AQ131" s="232">
        <f>'Cons Stat | Management Recon'!DU123</f>
        <v>0</v>
      </c>
      <c r="AR131" s="232">
        <f>'Cons Stat | Management Recon'!DX123</f>
        <v>0</v>
      </c>
      <c r="AS131" s="232">
        <f>'Cons Stat | Management Recon'!EA123</f>
        <v>0</v>
      </c>
      <c r="AT131" s="232">
        <f>'Cons Stat | Management Recon'!ED123</f>
        <v>0</v>
      </c>
      <c r="AU131" s="232">
        <f>'Cons Stat | Management Recon'!EG123</f>
        <v>0</v>
      </c>
      <c r="AV131" s="232">
        <f>'Cons Stat | Management Recon'!EJ123</f>
        <v>0</v>
      </c>
      <c r="AW131" s="232">
        <f>'Cons Stat | Management Recon'!EM123</f>
        <v>0</v>
      </c>
      <c r="AX131" s="232">
        <f>'Cons Stat | Management Recon'!EP123</f>
        <v>0</v>
      </c>
      <c r="AY131" s="232">
        <f>'Cons Stat | Management Recon'!ES123</f>
        <v>0</v>
      </c>
      <c r="AZ131" s="232">
        <f>'Cons Stat | Management Recon'!EV123</f>
        <v>0</v>
      </c>
      <c r="BA131" s="232">
        <f>'Cons Stat | Management Recon'!EY123</f>
        <v>0</v>
      </c>
      <c r="BB131" s="232">
        <f>'Cons Stat | Management Recon'!FB123</f>
        <v>0</v>
      </c>
      <c r="BC131" s="232">
        <f>'Cons Stat | Management Recon'!FE123</f>
        <v>0</v>
      </c>
      <c r="BD131" s="232">
        <f>'Cons Stat | Management Recon'!FH123</f>
        <v>0</v>
      </c>
      <c r="BE131" s="232">
        <f>'Cons Stat | Management Recon'!FK123</f>
        <v>0</v>
      </c>
      <c r="BF131" s="232">
        <f>'Cons Stat | Management Recon'!FN123</f>
        <v>0</v>
      </c>
      <c r="BG131" s="232">
        <f>'Cons Stat | Management Recon'!FQ123</f>
        <v>0</v>
      </c>
      <c r="BH131" s="232">
        <f>'Cons Stat | Management Recon'!FT123</f>
        <v>0</v>
      </c>
      <c r="BI131" s="232">
        <f>'Cons Stat | Management Recon'!FW123</f>
        <v>0</v>
      </c>
      <c r="BJ131" s="232">
        <f>'Cons Stat | Management Recon'!FZ123</f>
        <v>0</v>
      </c>
      <c r="BK131" s="232">
        <f>'Cons Stat | Management Recon'!GC123</f>
        <v>0</v>
      </c>
      <c r="BL131" s="232">
        <f>'Cons Stat | Management Recon'!GF123</f>
        <v>0</v>
      </c>
      <c r="BM131" s="232">
        <f>'Cons Stat | Management Recon'!GI123</f>
        <v>0</v>
      </c>
      <c r="BN131" s="232">
        <f>'Cons Stat | Management Recon'!GL123</f>
        <v>0</v>
      </c>
      <c r="BO131" s="232">
        <f>'Cons Stat | Management Recon'!GO123</f>
        <v>0</v>
      </c>
      <c r="BP131" s="232">
        <f>'Cons Stat | Management Recon'!GR123</f>
        <v>0</v>
      </c>
      <c r="BQ131" s="232">
        <f>'Cons Stat | Management Recon'!GU123</f>
        <v>0</v>
      </c>
      <c r="BR131" s="232">
        <f>'Cons Stat | Management Recon'!GX123</f>
        <v>0</v>
      </c>
      <c r="BS131" s="232">
        <f>'Cons Stat | Management Recon'!HA123</f>
        <v>0</v>
      </c>
      <c r="BT131" s="232">
        <f>'Cons Stat | Management Recon'!HD123</f>
        <v>0</v>
      </c>
      <c r="BU131" s="232">
        <f>'Cons Stat | Management Recon'!HG123</f>
        <v>0</v>
      </c>
      <c r="BV131" s="232">
        <f>'Cons Stat | Management Recon'!HJ123</f>
        <v>0</v>
      </c>
    </row>
    <row r="132" spans="2:74" s="245" customFormat="1" ht="14.25" hidden="1" customHeight="1" outlineLevel="1" x14ac:dyDescent="0.25">
      <c r="B132" s="231" t="s">
        <v>361</v>
      </c>
      <c r="C132" s="232">
        <f>'Cons Stat | Management Recon'!E124</f>
        <v>0</v>
      </c>
      <c r="D132" s="232">
        <f>'Cons Stat | Management Recon'!H124</f>
        <v>0</v>
      </c>
      <c r="E132" s="232">
        <f>'Cons Stat | Management Recon'!K124</f>
        <v>0</v>
      </c>
      <c r="F132" s="232">
        <f>'Cons Stat | Management Recon'!N124</f>
        <v>0</v>
      </c>
      <c r="G132" s="232">
        <f>'Cons Stat | Management Recon'!Q124</f>
        <v>0</v>
      </c>
      <c r="H132" s="232">
        <f>'Cons Stat | Management Recon'!T124</f>
        <v>0</v>
      </c>
      <c r="I132" s="232">
        <f>'Cons Stat | Management Recon'!W124</f>
        <v>0</v>
      </c>
      <c r="J132" s="232">
        <f>'Cons Stat | Management Recon'!Z124</f>
        <v>0</v>
      </c>
      <c r="K132" s="232">
        <f>'Cons Stat | Management Recon'!AC124</f>
        <v>0</v>
      </c>
      <c r="L132" s="232">
        <f>'Cons Stat | Management Recon'!AF124</f>
        <v>0</v>
      </c>
      <c r="M132" s="232">
        <f>'Cons Stat | Management Recon'!AI124</f>
        <v>0</v>
      </c>
      <c r="N132" s="232">
        <f>'Cons Stat | Management Recon'!AL124</f>
        <v>0</v>
      </c>
      <c r="O132" s="232">
        <f>'Cons Stat | Management Recon'!AO124</f>
        <v>0</v>
      </c>
      <c r="P132" s="232">
        <f>'Cons Stat | Management Recon'!AR124</f>
        <v>0</v>
      </c>
      <c r="Q132" s="232">
        <f>'Cons Stat | Management Recon'!AU124</f>
        <v>0</v>
      </c>
      <c r="R132" s="232">
        <f>'Cons Stat | Management Recon'!AX124</f>
        <v>0</v>
      </c>
      <c r="S132" s="232">
        <f>'Cons Stat | Management Recon'!BA124</f>
        <v>0</v>
      </c>
      <c r="T132" s="232">
        <f>'Cons Stat | Management Recon'!BD124</f>
        <v>0</v>
      </c>
      <c r="U132" s="232">
        <f>'Cons Stat | Management Recon'!BG124</f>
        <v>0</v>
      </c>
      <c r="V132" s="232">
        <f>'Cons Stat | Management Recon'!BJ124</f>
        <v>0</v>
      </c>
      <c r="W132" s="232">
        <f>'Cons Stat | Management Recon'!BM124</f>
        <v>0</v>
      </c>
      <c r="X132" s="232">
        <f>'Cons Stat | Management Recon'!BP124</f>
        <v>0</v>
      </c>
      <c r="Y132" s="232">
        <f>'Cons Stat | Management Recon'!BS124</f>
        <v>0</v>
      </c>
      <c r="Z132" s="232">
        <f>'Cons Stat | Management Recon'!BV124</f>
        <v>7030.5952610286968</v>
      </c>
      <c r="AA132" s="232">
        <f>'Cons Stat | Management Recon'!BY124</f>
        <v>6705.5362838622359</v>
      </c>
      <c r="AB132" s="232">
        <f>'Cons Stat | Management Recon'!CB124</f>
        <v>6498.7748851454753</v>
      </c>
      <c r="AC132" s="232">
        <f>'Cons Stat | Management Recon'!CE124</f>
        <v>8796.7847437490545</v>
      </c>
      <c r="AD132" s="232">
        <f>'Cons Stat | Management Recon'!CH124</f>
        <v>8713.8456023591098</v>
      </c>
      <c r="AE132" s="232">
        <f>'Cons Stat | Management Recon'!CK124</f>
        <v>7821.3368630855502</v>
      </c>
      <c r="AF132" s="232">
        <f>'Cons Stat | Management Recon'!CN124</f>
        <v>7627.8331033655222</v>
      </c>
      <c r="AG132" s="232">
        <f>'Cons Stat | Management Recon'!CQ124</f>
        <v>7105.6924426759906</v>
      </c>
      <c r="AH132" s="232">
        <f>'Cons Stat | Management Recon'!CT124</f>
        <v>6893.2743547960854</v>
      </c>
      <c r="AI132" s="232">
        <f>'Cons Stat | Management Recon'!CW124</f>
        <v>6766.9857002345434</v>
      </c>
      <c r="AJ132" s="232">
        <f>'Cons Stat | Management Recon'!CZ124</f>
        <v>6701.4175812352014</v>
      </c>
      <c r="AK132" s="232">
        <f>'Cons Stat | Management Recon'!DC124</f>
        <v>6692.0570538304455</v>
      </c>
      <c r="AL132" s="232">
        <f>'Cons Stat | Management Recon'!DF124</f>
        <v>12212.204852847588</v>
      </c>
      <c r="AM132" s="232">
        <f>'Cons Stat | Management Recon'!DI124</f>
        <v>12132.267353824087</v>
      </c>
      <c r="AN132" s="232">
        <f>'Cons Stat | Management Recon'!DL124</f>
        <v>12065.410219503421</v>
      </c>
      <c r="AO132" s="232">
        <f>'Cons Stat | Management Recon'!DO124</f>
        <v>11827.514363313489</v>
      </c>
      <c r="AP132" s="232">
        <f>'Cons Stat | Management Recon'!DR124</f>
        <v>11637.356970268365</v>
      </c>
      <c r="AQ132" s="232">
        <f>'Cons Stat | Management Recon'!DU124</f>
        <v>11121.621927682372</v>
      </c>
      <c r="AR132" s="232">
        <f>'Cons Stat | Management Recon'!DX124</f>
        <v>8747.3847059415821</v>
      </c>
      <c r="AS132" s="232">
        <f>'Cons Stat | Management Recon'!EA124</f>
        <v>8368.3144390743691</v>
      </c>
      <c r="AT132" s="232">
        <f>'Cons Stat | Management Recon'!ED124</f>
        <v>8447.4817788781747</v>
      </c>
      <c r="AU132" s="232">
        <f>'Cons Stat | Management Recon'!EG124</f>
        <v>8187.8784447236912</v>
      </c>
      <c r="AV132" s="232">
        <f>'Cons Stat | Management Recon'!EJ124</f>
        <v>7944.0652666437381</v>
      </c>
      <c r="AW132" s="232">
        <f>'Cons Stat | Management Recon'!EM124</f>
        <v>7763.6834883366364</v>
      </c>
      <c r="AX132" s="232">
        <f>'Cons Stat | Management Recon'!EP124</f>
        <v>1293.7378602796862</v>
      </c>
      <c r="AY132" s="232">
        <f>'Cons Stat | Management Recon'!ES124</f>
        <v>1254.9752023573435</v>
      </c>
      <c r="AZ132" s="232">
        <f>'Cons Stat | Management Recon'!EV124</f>
        <v>1222.1168955112612</v>
      </c>
      <c r="BA132" s="232">
        <f>'Cons Stat | Management Recon'!EY124</f>
        <v>1178.0061575820648</v>
      </c>
      <c r="BB132" s="232">
        <f>'Cons Stat | Management Recon'!FB124</f>
        <v>1176.0573179669068</v>
      </c>
      <c r="BC132" s="232">
        <f>'Cons Stat | Management Recon'!FE124</f>
        <v>1179.3394503378411</v>
      </c>
      <c r="BD132" s="232">
        <f>'Cons Stat | Management Recon'!FH124</f>
        <v>7591.0217802367106</v>
      </c>
      <c r="BE132" s="232">
        <f>'Cons Stat | Management Recon'!FK124</f>
        <v>7547.654887618678</v>
      </c>
      <c r="BF132" s="232">
        <f>'Cons Stat | Management Recon'!FN124</f>
        <v>7340.4880662846772</v>
      </c>
      <c r="BG132" s="232">
        <f>'Cons Stat | Management Recon'!FQ124</f>
        <v>7313.0554414784383</v>
      </c>
      <c r="BH132" s="232">
        <f>'Cons Stat | Management Recon'!FT124</f>
        <v>7287.5096099036818</v>
      </c>
      <c r="BI132" s="232">
        <f>'Cons Stat | Management Recon'!FW124</f>
        <v>7211.5146080416544</v>
      </c>
      <c r="BJ132" s="232">
        <f>'Cons Stat | Management Recon'!FZ124</f>
        <v>1079.7511874242334</v>
      </c>
      <c r="BK132" s="232">
        <f>'Cons Stat | Management Recon'!GC124</f>
        <v>1064.7070350774056</v>
      </c>
      <c r="BL132" s="232">
        <f>'Cons Stat | Management Recon'!GF124</f>
        <v>1045.8460286207694</v>
      </c>
      <c r="BM132" s="232">
        <f>'Cons Stat | Management Recon'!GI124</f>
        <v>1002.6389119563012</v>
      </c>
      <c r="BN132" s="232">
        <f>'Cons Stat | Management Recon'!GL124</f>
        <v>991.27379636773094</v>
      </c>
      <c r="BO132" s="232">
        <f>'Cons Stat | Management Recon'!GO124</f>
        <v>974.6599284491507</v>
      </c>
      <c r="BP132" s="232">
        <f>'Cons Stat | Management Recon'!GR124</f>
        <v>956.97290551149399</v>
      </c>
      <c r="BQ132" s="232">
        <f>'Cons Stat | Management Recon'!GU124</f>
        <v>939.08551731630587</v>
      </c>
      <c r="BR132" s="232">
        <f>'Cons Stat | Management Recon'!GX124</f>
        <v>928.21945891856933</v>
      </c>
      <c r="BS132" s="232">
        <f>'Cons Stat | Management Recon'!HA124</f>
        <v>916.47870761282377</v>
      </c>
      <c r="BT132" s="232">
        <f>'Cons Stat | Management Recon'!HD124</f>
        <v>907.69451073985692</v>
      </c>
      <c r="BU132" s="232">
        <f>'Cons Stat | Management Recon'!HG124</f>
        <v>897.78671652219896</v>
      </c>
      <c r="BV132" s="232">
        <f>'Cons Stat | Management Recon'!HJ124</f>
        <v>711.87033826929496</v>
      </c>
    </row>
    <row r="133" spans="2:74" ht="14.25" hidden="1" customHeight="1" outlineLevel="1" x14ac:dyDescent="0.25">
      <c r="B133" s="231" t="s">
        <v>362</v>
      </c>
      <c r="C133" s="232">
        <f>'Cons Stat | Management Recon'!E125</f>
        <v>0</v>
      </c>
      <c r="D133" s="232">
        <f>'Cons Stat | Management Recon'!H125</f>
        <v>0</v>
      </c>
      <c r="E133" s="232">
        <f>'Cons Stat | Management Recon'!K125</f>
        <v>0</v>
      </c>
      <c r="F133" s="232">
        <f>'Cons Stat | Management Recon'!N125</f>
        <v>0</v>
      </c>
      <c r="G133" s="232">
        <f>'Cons Stat | Management Recon'!Q125</f>
        <v>0</v>
      </c>
      <c r="H133" s="232">
        <f>'Cons Stat | Management Recon'!T125</f>
        <v>0</v>
      </c>
      <c r="I133" s="232">
        <f>'Cons Stat | Management Recon'!W125</f>
        <v>0</v>
      </c>
      <c r="J133" s="232">
        <f>'Cons Stat | Management Recon'!Z125</f>
        <v>0</v>
      </c>
      <c r="K133" s="232">
        <f>'Cons Stat | Management Recon'!AC125</f>
        <v>0</v>
      </c>
      <c r="L133" s="232">
        <f>'Cons Stat | Management Recon'!AF125</f>
        <v>0</v>
      </c>
      <c r="M133" s="232">
        <f>'Cons Stat | Management Recon'!AI125</f>
        <v>0</v>
      </c>
      <c r="N133" s="232">
        <f>'Cons Stat | Management Recon'!AL125</f>
        <v>0</v>
      </c>
      <c r="O133" s="232">
        <f>'Cons Stat | Management Recon'!AO125</f>
        <v>0</v>
      </c>
      <c r="P133" s="232">
        <f>'Cons Stat | Management Recon'!AR125</f>
        <v>0</v>
      </c>
      <c r="Q133" s="232">
        <f>'Cons Stat | Management Recon'!AU125</f>
        <v>0</v>
      </c>
      <c r="R133" s="232">
        <f>'Cons Stat | Management Recon'!AX125</f>
        <v>0</v>
      </c>
      <c r="S133" s="232">
        <f>'Cons Stat | Management Recon'!BA125</f>
        <v>0</v>
      </c>
      <c r="T133" s="232">
        <f>'Cons Stat | Management Recon'!BD125</f>
        <v>0</v>
      </c>
      <c r="U133" s="232">
        <f>'Cons Stat | Management Recon'!BG125</f>
        <v>0</v>
      </c>
      <c r="V133" s="232">
        <f>'Cons Stat | Management Recon'!BJ125</f>
        <v>0</v>
      </c>
      <c r="W133" s="232">
        <f>'Cons Stat | Management Recon'!BM125</f>
        <v>0</v>
      </c>
      <c r="X133" s="232">
        <f>'Cons Stat | Management Recon'!BP125</f>
        <v>0</v>
      </c>
      <c r="Y133" s="232">
        <f>'Cons Stat | Management Recon'!BS125</f>
        <v>0</v>
      </c>
      <c r="Z133" s="232">
        <f>'Cons Stat | Management Recon'!BV125</f>
        <v>-7030.5952610286968</v>
      </c>
      <c r="AA133" s="232">
        <f>'Cons Stat | Management Recon'!BY125</f>
        <v>-6705.5362838622359</v>
      </c>
      <c r="AB133" s="232">
        <f>'Cons Stat | Management Recon'!CB125</f>
        <v>-6498.7748851454753</v>
      </c>
      <c r="AC133" s="232">
        <f>'Cons Stat | Management Recon'!CE125</f>
        <v>-6199.9720056261795</v>
      </c>
      <c r="AD133" s="232">
        <f>'Cons Stat | Management Recon'!CH125</f>
        <v>-6141.5165165165099</v>
      </c>
      <c r="AE133" s="232">
        <f>'Cons Stat | Management Recon'!CK125</f>
        <v>-5496.077939863776</v>
      </c>
      <c r="AF133" s="232">
        <f>'Cons Stat | Management Recon'!CN125</f>
        <v>-5346.220529125917</v>
      </c>
      <c r="AG133" s="232">
        <f>'Cons Stat | Management Recon'!CQ125</f>
        <v>-4980.2530471277878</v>
      </c>
      <c r="AH133" s="232">
        <f>'Cons Stat | Management Recon'!CT125</f>
        <v>-4799.5326125253196</v>
      </c>
      <c r="AI133" s="232">
        <f>'Cons Stat | Management Recon'!CW125</f>
        <v>-4711.6024816524132</v>
      </c>
      <c r="AJ133" s="232">
        <f>'Cons Stat | Management Recon'!CZ125</f>
        <v>-4655.3448461372882</v>
      </c>
      <c r="AK133" s="232">
        <f>'Cons Stat | Management Recon'!DC125</f>
        <v>-4648.8422692596923</v>
      </c>
      <c r="AL133" s="232">
        <f>'Cons Stat | Management Recon'!DF125</f>
        <v>-10178.201761657478</v>
      </c>
      <c r="AM133" s="232">
        <f>'Cons Stat | Management Recon'!DI125</f>
        <v>-10111.578248279893</v>
      </c>
      <c r="AN133" s="232">
        <f>'Cons Stat | Management Recon'!DL125</f>
        <v>-10071.072434011387</v>
      </c>
      <c r="AO133" s="232">
        <f>'Cons Stat | Management Recon'!DO125</f>
        <v>-9859.092760890002</v>
      </c>
      <c r="AP133" s="232">
        <f>'Cons Stat | Management Recon'!DR125</f>
        <v>-9677.9642766984543</v>
      </c>
      <c r="AQ133" s="232">
        <f>'Cons Stat | Management Recon'!DU125</f>
        <v>-9249.064026311642</v>
      </c>
      <c r="AR133" s="232">
        <f>'Cons Stat | Management Recon'!DX125</f>
        <v>-7274.5793494971558</v>
      </c>
      <c r="AS133" s="232">
        <f>'Cons Stat | Management Recon'!EA125</f>
        <v>-6956.5383787315241</v>
      </c>
      <c r="AT133" s="232">
        <f>'Cons Stat | Management Recon'!ED125</f>
        <v>-7016.4172589863902</v>
      </c>
      <c r="AU133" s="232">
        <f>'Cons Stat | Management Recon'!EG125</f>
        <v>-6811.6547093719864</v>
      </c>
      <c r="AV133" s="232">
        <f>'Cons Stat | Management Recon'!EJ125</f>
        <v>-6611.4177625397551</v>
      </c>
      <c r="AW133" s="232">
        <f>'Cons Stat | Management Recon'!EM125</f>
        <v>-6461.2957213544196</v>
      </c>
      <c r="AX133" s="232">
        <f>'Cons Stat | Management Recon'!EP125</f>
        <v>1.5469017592992012E-14</v>
      </c>
      <c r="AY133" s="232">
        <f>'Cons Stat | Management Recon'!ES125</f>
        <v>0</v>
      </c>
      <c r="AZ133" s="232">
        <f>'Cons Stat | Management Recon'!EV125</f>
        <v>0</v>
      </c>
      <c r="BA133" s="232">
        <f>'Cons Stat | Management Recon'!EY125</f>
        <v>0</v>
      </c>
      <c r="BB133" s="232">
        <f>'Cons Stat | Management Recon'!FB125</f>
        <v>0</v>
      </c>
      <c r="BC133" s="232">
        <f>'Cons Stat | Management Recon'!FE125</f>
        <v>0</v>
      </c>
      <c r="BD133" s="232">
        <f>'Cons Stat | Management Recon'!FH125</f>
        <v>0</v>
      </c>
      <c r="BE133" s="232">
        <f>'Cons Stat | Management Recon'!FK125</f>
        <v>0</v>
      </c>
      <c r="BF133" s="232">
        <f>'Cons Stat | Management Recon'!FN125</f>
        <v>-41804.333749999998</v>
      </c>
      <c r="BG133" s="232">
        <f>'Cons Stat | Management Recon'!FQ125</f>
        <v>-83608.667499999996</v>
      </c>
      <c r="BH133" s="232">
        <f>'Cons Stat | Management Recon'!FT125</f>
        <v>-125413.00125</v>
      </c>
      <c r="BI133" s="232">
        <f>'Cons Stat | Management Recon'!FW125</f>
        <v>-167217.33499999999</v>
      </c>
      <c r="BJ133" s="232">
        <f>'Cons Stat | Management Recon'!FZ125</f>
        <v>-209021.66874999998</v>
      </c>
      <c r="BK133" s="232">
        <f>'Cons Stat | Management Recon'!GC125</f>
        <v>-250826.00249999997</v>
      </c>
      <c r="BL133" s="232">
        <f>'Cons Stat | Management Recon'!GF125</f>
        <v>-292630.33624999999</v>
      </c>
      <c r="BM133" s="232">
        <f>'Cons Stat | Management Recon'!GI125</f>
        <v>-334434.67</v>
      </c>
      <c r="BN133" s="232">
        <f>'Cons Stat | Management Recon'!GL125</f>
        <v>-334434.67</v>
      </c>
      <c r="BO133" s="232">
        <f>'Cons Stat | Management Recon'!GO125</f>
        <v>-334434.67</v>
      </c>
      <c r="BP133" s="232">
        <f>'Cons Stat | Management Recon'!GR125</f>
        <v>-334434.67</v>
      </c>
      <c r="BQ133" s="232">
        <f>'Cons Stat | Management Recon'!GU125</f>
        <v>-334434.67</v>
      </c>
      <c r="BR133" s="232">
        <f>'Cons Stat | Management Recon'!GX125</f>
        <v>-334434.67</v>
      </c>
      <c r="BS133" s="232">
        <f>'Cons Stat | Management Recon'!HA125</f>
        <v>-334434.67</v>
      </c>
      <c r="BT133" s="232">
        <f>'Cons Stat | Management Recon'!HD125</f>
        <v>-334434.67</v>
      </c>
      <c r="BU133" s="232">
        <f>'Cons Stat | Management Recon'!HG125</f>
        <v>-334434.67</v>
      </c>
      <c r="BV133" s="232">
        <f>'Cons Stat | Management Recon'!HJ125</f>
        <v>-334434.67</v>
      </c>
    </row>
    <row r="134" spans="2:74" ht="14.25" customHeight="1" collapsed="1" x14ac:dyDescent="0.25">
      <c r="B134" s="244" t="s">
        <v>67</v>
      </c>
      <c r="C134" s="232">
        <f>'Cons Stat | Management Recon'!E126</f>
        <v>0</v>
      </c>
      <c r="D134" s="232">
        <f>'Cons Stat | Management Recon'!H126</f>
        <v>0</v>
      </c>
      <c r="E134" s="232">
        <f>'Cons Stat | Management Recon'!K126</f>
        <v>0</v>
      </c>
      <c r="F134" s="232">
        <f>'Cons Stat | Management Recon'!N126</f>
        <v>0</v>
      </c>
      <c r="G134" s="232">
        <f>'Cons Stat | Management Recon'!Q126</f>
        <v>0</v>
      </c>
      <c r="H134" s="232">
        <f>'Cons Stat | Management Recon'!T126</f>
        <v>0</v>
      </c>
      <c r="I134" s="232">
        <f>'Cons Stat | Management Recon'!W126</f>
        <v>0</v>
      </c>
      <c r="J134" s="232">
        <f>'Cons Stat | Management Recon'!Z126</f>
        <v>0</v>
      </c>
      <c r="K134" s="232">
        <f>'Cons Stat | Management Recon'!AC126</f>
        <v>0</v>
      </c>
      <c r="L134" s="232">
        <f>'Cons Stat | Management Recon'!AF126</f>
        <v>0</v>
      </c>
      <c r="M134" s="232">
        <f>'Cons Stat | Management Recon'!AI126</f>
        <v>0</v>
      </c>
      <c r="N134" s="232">
        <f>'Cons Stat | Management Recon'!AL126</f>
        <v>0</v>
      </c>
      <c r="O134" s="232">
        <f>'Cons Stat | Management Recon'!AO126</f>
        <v>744603.93493225542</v>
      </c>
      <c r="P134" s="232">
        <f>'Cons Stat | Management Recon'!AR126</f>
        <v>713016.31301893992</v>
      </c>
      <c r="Q134" s="232">
        <f>'Cons Stat | Management Recon'!AU126</f>
        <v>675056.2046601011</v>
      </c>
      <c r="R134" s="232">
        <f>'Cons Stat | Management Recon'!AX126</f>
        <v>678556.89454821253</v>
      </c>
      <c r="S134" s="232">
        <f>'Cons Stat | Management Recon'!BA126</f>
        <v>709227.83171142521</v>
      </c>
      <c r="T134" s="232">
        <f>'Cons Stat | Management Recon'!BD126</f>
        <v>786239.61195607181</v>
      </c>
      <c r="U134" s="232">
        <f>'Cons Stat | Management Recon'!BG126</f>
        <v>915518.52410891489</v>
      </c>
      <c r="V134" s="232">
        <f>'Cons Stat | Management Recon'!BJ126</f>
        <v>955153.87508507201</v>
      </c>
      <c r="W134" s="232">
        <f>'Cons Stat | Management Recon'!BM126</f>
        <v>903144.23235670023</v>
      </c>
      <c r="X134" s="232">
        <f>'Cons Stat | Management Recon'!BP126</f>
        <v>887492.75837701629</v>
      </c>
      <c r="Y134" s="232">
        <f>'Cons Stat | Management Recon'!BS126</f>
        <v>728608.99877562374</v>
      </c>
      <c r="Z134" s="232">
        <f>'Cons Stat | Management Recon'!BV126</f>
        <v>842642.96590252419</v>
      </c>
      <c r="AA134" s="232">
        <f>'Cons Stat | Management Recon'!BY126</f>
        <v>865131.8499845661</v>
      </c>
      <c r="AB134" s="232">
        <f>'Cons Stat | Management Recon'!CB126</f>
        <v>922756.40371808095</v>
      </c>
      <c r="AC134" s="232">
        <f>'Cons Stat | Management Recon'!CE126</f>
        <v>912630.1431127016</v>
      </c>
      <c r="AD134" s="232">
        <f>'Cons Stat | Management Recon'!CH126</f>
        <v>1034541.3609555502</v>
      </c>
      <c r="AE134" s="232">
        <f>'Cons Stat | Management Recon'!CK126</f>
        <v>1067221.12409973</v>
      </c>
      <c r="AF134" s="232">
        <f>'Cons Stat | Management Recon'!CN126</f>
        <v>1048335.1424800544</v>
      </c>
      <c r="AG134" s="232">
        <f>'Cons Stat | Management Recon'!CQ126</f>
        <v>1039722.2377458249</v>
      </c>
      <c r="AH134" s="232">
        <f>'Cons Stat | Management Recon'!CT126</f>
        <v>1090558.439887255</v>
      </c>
      <c r="AI134" s="232">
        <f>'Cons Stat | Management Recon'!CW126</f>
        <v>1078821.1963663688</v>
      </c>
      <c r="AJ134" s="232">
        <f>'Cons Stat | Management Recon'!CZ126</f>
        <v>1206806.7243511952</v>
      </c>
      <c r="AK134" s="232">
        <f>'Cons Stat | Management Recon'!DC126</f>
        <v>1229363.0734780268</v>
      </c>
      <c r="AL134" s="232">
        <f>'Cons Stat | Management Recon'!DF126</f>
        <v>1210208.6175178494</v>
      </c>
      <c r="AM134" s="232">
        <f>'Cons Stat | Management Recon'!DI126</f>
        <v>1424213.288423876</v>
      </c>
      <c r="AN134" s="232">
        <f>'Cons Stat | Management Recon'!DL126</f>
        <v>1452820.1578883287</v>
      </c>
      <c r="AO134" s="232">
        <f>'Cons Stat | Management Recon'!DO126</f>
        <v>1472977.6131150008</v>
      </c>
      <c r="AP134" s="232">
        <f>'Cons Stat | Management Recon'!DR126</f>
        <v>1467995.5240330598</v>
      </c>
      <c r="AQ134" s="232">
        <f>'Cons Stat | Management Recon'!DU126</f>
        <v>1452011.4040204138</v>
      </c>
      <c r="AR134" s="232">
        <f>'Cons Stat | Management Recon'!DX126</f>
        <v>1161756.3983671328</v>
      </c>
      <c r="AS134" s="232">
        <f>'Cons Stat | Management Recon'!EA126</f>
        <v>1184034.6148688609</v>
      </c>
      <c r="AT134" s="232">
        <f>'Cons Stat | Management Recon'!ED126</f>
        <v>1208201.887269811</v>
      </c>
      <c r="AU134" s="232">
        <f>'Cons Stat | Management Recon'!EG126</f>
        <v>1228702.8193960611</v>
      </c>
      <c r="AV134" s="232">
        <f>'Cons Stat | Management Recon'!EJ126</f>
        <v>1242658.0335206902</v>
      </c>
      <c r="AW134" s="232">
        <f>'Cons Stat | Management Recon'!EM126</f>
        <v>1162536.5894946449</v>
      </c>
      <c r="AX134" s="232">
        <f>'Cons Stat | Management Recon'!EP126</f>
        <v>1129571.241725391</v>
      </c>
      <c r="AY134" s="232">
        <f>'Cons Stat | Management Recon'!ES126</f>
        <v>1455940.81337212</v>
      </c>
      <c r="AZ134" s="232">
        <f>'Cons Stat | Management Recon'!EV126</f>
        <v>1569503.3120680302</v>
      </c>
      <c r="BA134" s="232">
        <f>'Cons Stat | Management Recon'!EY126</f>
        <v>1586690.0806489303</v>
      </c>
      <c r="BB134" s="232">
        <f>'Cons Stat | Management Recon'!FB126</f>
        <v>1708218.7886967391</v>
      </c>
      <c r="BC134" s="232">
        <f>'Cons Stat | Management Recon'!FE126</f>
        <v>1824279.5422009905</v>
      </c>
      <c r="BD134" s="232">
        <f>'Cons Stat | Management Recon'!FH126</f>
        <v>1892123.3092377889</v>
      </c>
      <c r="BE134" s="232">
        <f>'Cons Stat | Management Recon'!FK126</f>
        <v>2030440.2972752824</v>
      </c>
      <c r="BF134" s="232">
        <f>'Cons Stat | Management Recon'!FN126</f>
        <v>2051640.4714035508</v>
      </c>
      <c r="BG134" s="232">
        <f>'Cons Stat | Management Recon'!FQ126</f>
        <v>2220515.134647416</v>
      </c>
      <c r="BH134" s="232">
        <f>'Cons Stat | Management Recon'!FT126</f>
        <v>2436326.5880567059</v>
      </c>
      <c r="BI134" s="232">
        <f>'Cons Stat | Management Recon'!FW126</f>
        <v>2545833.7874866128</v>
      </c>
      <c r="BJ134" s="232">
        <f>'Cons Stat | Management Recon'!FZ126</f>
        <v>2297274.7877751756</v>
      </c>
      <c r="BK134" s="232">
        <f>'Cons Stat | Management Recon'!GC126</f>
        <v>2396441.3378154063</v>
      </c>
      <c r="BL134" s="232">
        <f>'Cons Stat | Management Recon'!GF126</f>
        <v>2193588.1069187019</v>
      </c>
      <c r="BM134" s="232">
        <f>'Cons Stat | Management Recon'!GI126</f>
        <v>2244459.0996486451</v>
      </c>
      <c r="BN134" s="232">
        <f>'Cons Stat | Management Recon'!GL126</f>
        <v>2584221.7388026458</v>
      </c>
      <c r="BO134" s="232">
        <f>'Cons Stat | Management Recon'!GO126</f>
        <v>3010944.7002287321</v>
      </c>
      <c r="BP134" s="232">
        <f>'Cons Stat | Management Recon'!GR126</f>
        <v>3070627.9316982953</v>
      </c>
      <c r="BQ134" s="232">
        <f>'Cons Stat | Management Recon'!GU126</f>
        <v>3278201.4107731599</v>
      </c>
      <c r="BR134" s="232">
        <f>'Cons Stat | Management Recon'!GX126</f>
        <v>3276844.9604213606</v>
      </c>
      <c r="BS134" s="232">
        <f>'Cons Stat | Management Recon'!HA126</f>
        <v>3062893.4487686786</v>
      </c>
      <c r="BT134" s="232">
        <f>'Cons Stat | Management Recon'!HD126</f>
        <v>3344374.4495757036</v>
      </c>
      <c r="BU134" s="232">
        <f>'Cons Stat | Management Recon'!HG126</f>
        <v>3213980.1004126035</v>
      </c>
      <c r="BV134" s="232">
        <f>'Cons Stat | Management Recon'!HJ126</f>
        <v>3170924.8630756196</v>
      </c>
    </row>
    <row r="135" spans="2:74" ht="14.25" customHeight="1" x14ac:dyDescent="0.25">
      <c r="B135" s="238" t="s">
        <v>363</v>
      </c>
      <c r="C135" s="230">
        <f t="shared" ref="C135:BN135" si="183">SUM(C136:C137)</f>
        <v>0</v>
      </c>
      <c r="D135" s="230">
        <f t="shared" si="183"/>
        <v>0</v>
      </c>
      <c r="E135" s="230">
        <f t="shared" si="183"/>
        <v>0</v>
      </c>
      <c r="F135" s="230">
        <f t="shared" si="183"/>
        <v>0</v>
      </c>
      <c r="G135" s="230">
        <f t="shared" si="183"/>
        <v>0</v>
      </c>
      <c r="H135" s="230">
        <f t="shared" si="183"/>
        <v>0</v>
      </c>
      <c r="I135" s="230">
        <f t="shared" si="183"/>
        <v>0</v>
      </c>
      <c r="J135" s="230">
        <f t="shared" si="183"/>
        <v>0</v>
      </c>
      <c r="K135" s="230">
        <f t="shared" si="183"/>
        <v>0</v>
      </c>
      <c r="L135" s="230">
        <f t="shared" si="183"/>
        <v>0</v>
      </c>
      <c r="M135" s="230">
        <f t="shared" si="183"/>
        <v>0</v>
      </c>
      <c r="N135" s="230">
        <f t="shared" si="183"/>
        <v>0</v>
      </c>
      <c r="O135" s="230">
        <f t="shared" si="183"/>
        <v>265.04179414335664</v>
      </c>
      <c r="P135" s="230">
        <f t="shared" si="183"/>
        <v>263.27264340370107</v>
      </c>
      <c r="Q135" s="230">
        <f t="shared" si="183"/>
        <v>233.06870045640161</v>
      </c>
      <c r="R135" s="230">
        <f t="shared" si="183"/>
        <v>237.36498966398787</v>
      </c>
      <c r="S135" s="230">
        <f t="shared" si="183"/>
        <v>226.97319172826798</v>
      </c>
      <c r="T135" s="230">
        <f t="shared" si="183"/>
        <v>222.91618802554797</v>
      </c>
      <c r="U135" s="230">
        <f t="shared" si="183"/>
        <v>230.63383211114942</v>
      </c>
      <c r="V135" s="230">
        <f t="shared" si="183"/>
        <v>231.69677504089407</v>
      </c>
      <c r="W135" s="230">
        <f t="shared" si="183"/>
        <v>219.43505252564088</v>
      </c>
      <c r="X135" s="230">
        <f t="shared" si="183"/>
        <v>204.66919093373272</v>
      </c>
      <c r="Y135" s="230">
        <f t="shared" si="183"/>
        <v>153.28646471029663</v>
      </c>
      <c r="Z135" s="230">
        <f t="shared" si="183"/>
        <v>149.53034097476402</v>
      </c>
      <c r="AA135" s="230">
        <f t="shared" si="183"/>
        <v>142.61681830876191</v>
      </c>
      <c r="AB135" s="230">
        <f t="shared" si="183"/>
        <v>138.21930980448022</v>
      </c>
      <c r="AC135" s="230">
        <f t="shared" si="183"/>
        <v>132.49737126001995</v>
      </c>
      <c r="AD135" s="230">
        <f t="shared" si="183"/>
        <v>131.24814003192381</v>
      </c>
      <c r="AE135" s="230">
        <f t="shared" si="183"/>
        <v>118.64186057886305</v>
      </c>
      <c r="AF135" s="230">
        <f t="shared" si="183"/>
        <v>116.41550182974383</v>
      </c>
      <c r="AG135" s="230">
        <f t="shared" si="183"/>
        <v>108.44645381945803</v>
      </c>
      <c r="AH135" s="230">
        <f t="shared" si="183"/>
        <v>106.82914207698406</v>
      </c>
      <c r="AI135" s="230">
        <f t="shared" si="183"/>
        <v>104.87197224353918</v>
      </c>
      <c r="AJ135" s="230">
        <f t="shared" si="183"/>
        <v>104.39692274585754</v>
      </c>
      <c r="AK135" s="230">
        <f t="shared" si="183"/>
        <v>126775.78757924141</v>
      </c>
      <c r="AL135" s="230">
        <f t="shared" si="183"/>
        <v>103.78109239877422</v>
      </c>
      <c r="AM135" s="230">
        <f t="shared" si="183"/>
        <v>103.10177190978402</v>
      </c>
      <c r="AN135" s="230">
        <f t="shared" si="183"/>
        <v>102.6887581228965</v>
      </c>
      <c r="AO135" s="230">
        <f t="shared" si="183"/>
        <v>101.35432988613809</v>
      </c>
      <c r="AP135" s="230">
        <f t="shared" si="183"/>
        <v>99.974240480569591</v>
      </c>
      <c r="AQ135" s="230">
        <f t="shared" si="183"/>
        <v>95.543662360170146</v>
      </c>
      <c r="AR135" s="230">
        <f t="shared" si="183"/>
        <v>75.147058254043856</v>
      </c>
      <c r="AS135" s="230">
        <f t="shared" si="183"/>
        <v>72.033155898052669</v>
      </c>
      <c r="AT135" s="230">
        <f t="shared" si="183"/>
        <v>73.017312417454647</v>
      </c>
      <c r="AU135" s="230">
        <f t="shared" si="183"/>
        <v>70.88642274759637</v>
      </c>
      <c r="AV135" s="230">
        <f t="shared" si="183"/>
        <v>2771.9159844420883</v>
      </c>
      <c r="AW135" s="230">
        <f t="shared" si="183"/>
        <v>2708.9755228762697</v>
      </c>
      <c r="AX135" s="230">
        <f t="shared" si="183"/>
        <v>2659.4262058080162</v>
      </c>
      <c r="AY135" s="230">
        <f t="shared" si="183"/>
        <v>2579.745127089981</v>
      </c>
      <c r="AZ135" s="230">
        <f t="shared" si="183"/>
        <v>2512.2011176056631</v>
      </c>
      <c r="BA135" s="230">
        <f t="shared" si="183"/>
        <v>2421.5264484875515</v>
      </c>
      <c r="BB135" s="230">
        <f t="shared" si="183"/>
        <v>2417.5203856655603</v>
      </c>
      <c r="BC135" s="230">
        <f t="shared" si="183"/>
        <v>2424.2671843070616</v>
      </c>
      <c r="BD135" s="230">
        <f t="shared" si="183"/>
        <v>2380.5086216608761</v>
      </c>
      <c r="BE135" s="230">
        <f t="shared" si="183"/>
        <v>2366.9089687076148</v>
      </c>
      <c r="BF135" s="230">
        <f t="shared" si="183"/>
        <v>2301.9424307915174</v>
      </c>
      <c r="BG135" s="230">
        <f t="shared" si="183"/>
        <v>2293.3396890583745</v>
      </c>
      <c r="BH135" s="230">
        <f t="shared" si="183"/>
        <v>2285.3286367821802</v>
      </c>
      <c r="BI135" s="230">
        <f t="shared" si="183"/>
        <v>2261.4969626844081</v>
      </c>
      <c r="BJ135" s="230">
        <f t="shared" si="183"/>
        <v>2219.5521146513811</v>
      </c>
      <c r="BK135" s="230">
        <f t="shared" si="183"/>
        <v>2667.7973740936709</v>
      </c>
      <c r="BL135" s="230">
        <f t="shared" si="183"/>
        <v>2009.0622353238809</v>
      </c>
      <c r="BM135" s="230">
        <f t="shared" si="183"/>
        <v>2061.0390089712464</v>
      </c>
      <c r="BN135" s="230">
        <f t="shared" si="183"/>
        <v>2037.6767134427325</v>
      </c>
      <c r="BO135" s="230">
        <f t="shared" ref="BO135:BV135" si="184">SUM(BO136:BO137)</f>
        <v>2003.5250069193155</v>
      </c>
      <c r="BP135" s="230">
        <f t="shared" si="184"/>
        <v>1967.1673074600424</v>
      </c>
      <c r="BQ135" s="230">
        <f t="shared" si="184"/>
        <v>2110.0100248398739</v>
      </c>
      <c r="BR135" s="230">
        <f t="shared" si="184"/>
        <v>1908.0613079185325</v>
      </c>
      <c r="BS135" s="230">
        <f t="shared" si="184"/>
        <v>1883.9268501918148</v>
      </c>
      <c r="BT135" s="230">
        <f t="shared" si="184"/>
        <v>1865.8699284009547</v>
      </c>
      <c r="BU135" s="230">
        <f t="shared" si="184"/>
        <v>1845.503323702151</v>
      </c>
      <c r="BV135" s="230">
        <f t="shared" si="184"/>
        <v>4545.5250884810193</v>
      </c>
    </row>
    <row r="136" spans="2:74" ht="14.25" hidden="1" customHeight="1" outlineLevel="1" x14ac:dyDescent="0.25">
      <c r="B136" s="231" t="s">
        <v>364</v>
      </c>
      <c r="C136" s="232">
        <f>'Cons Stat | Management Recon'!E128</f>
        <v>0</v>
      </c>
      <c r="D136" s="232">
        <f>'Cons Stat | Management Recon'!H128</f>
        <v>0</v>
      </c>
      <c r="E136" s="232">
        <f>'Cons Stat | Management Recon'!K128</f>
        <v>0</v>
      </c>
      <c r="F136" s="232">
        <f>'Cons Stat | Management Recon'!N128</f>
        <v>0</v>
      </c>
      <c r="G136" s="232">
        <f>'Cons Stat | Management Recon'!Q128</f>
        <v>0</v>
      </c>
      <c r="H136" s="232">
        <f>'Cons Stat | Management Recon'!T128</f>
        <v>0</v>
      </c>
      <c r="I136" s="232">
        <f>'Cons Stat | Management Recon'!W128</f>
        <v>0</v>
      </c>
      <c r="J136" s="232">
        <f>'Cons Stat | Management Recon'!Z128</f>
        <v>0</v>
      </c>
      <c r="K136" s="232">
        <f>'Cons Stat | Management Recon'!AC128</f>
        <v>0</v>
      </c>
      <c r="L136" s="232">
        <f>'Cons Stat | Management Recon'!AF128</f>
        <v>0</v>
      </c>
      <c r="M136" s="232">
        <f>'Cons Stat | Management Recon'!AI128</f>
        <v>0</v>
      </c>
      <c r="N136" s="232">
        <f>'Cons Stat | Management Recon'!AL128</f>
        <v>0</v>
      </c>
      <c r="O136" s="232">
        <f>'Cons Stat | Management Recon'!AO128</f>
        <v>0</v>
      </c>
      <c r="P136" s="232">
        <f>'Cons Stat | Management Recon'!AR128</f>
        <v>0</v>
      </c>
      <c r="Q136" s="232">
        <f>'Cons Stat | Management Recon'!AU128</f>
        <v>0</v>
      </c>
      <c r="R136" s="232">
        <f>'Cons Stat | Management Recon'!AX128</f>
        <v>0</v>
      </c>
      <c r="S136" s="232">
        <f>'Cons Stat | Management Recon'!BA128</f>
        <v>0</v>
      </c>
      <c r="T136" s="232">
        <f>'Cons Stat | Management Recon'!BD128</f>
        <v>0</v>
      </c>
      <c r="U136" s="232">
        <f>'Cons Stat | Management Recon'!BG128</f>
        <v>0</v>
      </c>
      <c r="V136" s="232">
        <f>'Cons Stat | Management Recon'!BJ128</f>
        <v>0</v>
      </c>
      <c r="W136" s="232">
        <f>'Cons Stat | Management Recon'!BM128</f>
        <v>0</v>
      </c>
      <c r="X136" s="232">
        <f>'Cons Stat | Management Recon'!BP128</f>
        <v>0</v>
      </c>
      <c r="Y136" s="232">
        <f>'Cons Stat | Management Recon'!BS128</f>
        <v>0</v>
      </c>
      <c r="Z136" s="232">
        <f>'Cons Stat | Management Recon'!BV128</f>
        <v>0</v>
      </c>
      <c r="AA136" s="232">
        <f>'Cons Stat | Management Recon'!BY128</f>
        <v>0</v>
      </c>
      <c r="AB136" s="232">
        <f>'Cons Stat | Management Recon'!CB128</f>
        <v>0</v>
      </c>
      <c r="AC136" s="232">
        <f>'Cons Stat | Management Recon'!CE128</f>
        <v>0</v>
      </c>
      <c r="AD136" s="232">
        <f>'Cons Stat | Management Recon'!CH128</f>
        <v>0</v>
      </c>
      <c r="AE136" s="232">
        <f>'Cons Stat | Management Recon'!CK128</f>
        <v>0</v>
      </c>
      <c r="AF136" s="232">
        <f>'Cons Stat | Management Recon'!CN128</f>
        <v>0</v>
      </c>
      <c r="AG136" s="232">
        <f>'Cons Stat | Management Recon'!CQ128</f>
        <v>0</v>
      </c>
      <c r="AH136" s="232">
        <f>'Cons Stat | Management Recon'!CT128</f>
        <v>0</v>
      </c>
      <c r="AI136" s="232">
        <f>'Cons Stat | Management Recon'!CW128</f>
        <v>0</v>
      </c>
      <c r="AJ136" s="232">
        <f>'Cons Stat | Management Recon'!CZ128</f>
        <v>0</v>
      </c>
      <c r="AK136" s="232">
        <f>'Cons Stat | Management Recon'!DC128</f>
        <v>0</v>
      </c>
      <c r="AL136" s="232">
        <f>'Cons Stat | Management Recon'!DF128</f>
        <v>0</v>
      </c>
      <c r="AM136" s="232">
        <f>'Cons Stat | Management Recon'!DI128</f>
        <v>0</v>
      </c>
      <c r="AN136" s="232">
        <f>'Cons Stat | Management Recon'!DL128</f>
        <v>0</v>
      </c>
      <c r="AO136" s="232">
        <f>'Cons Stat | Management Recon'!DO128</f>
        <v>0</v>
      </c>
      <c r="AP136" s="232">
        <f>'Cons Stat | Management Recon'!DR128</f>
        <v>0</v>
      </c>
      <c r="AQ136" s="232">
        <f>'Cons Stat | Management Recon'!DU128</f>
        <v>0</v>
      </c>
      <c r="AR136" s="232">
        <f>'Cons Stat | Management Recon'!DX128</f>
        <v>0</v>
      </c>
      <c r="AS136" s="232">
        <f>'Cons Stat | Management Recon'!EA128</f>
        <v>0</v>
      </c>
      <c r="AT136" s="232">
        <f>'Cons Stat | Management Recon'!ED128</f>
        <v>0</v>
      </c>
      <c r="AU136" s="232">
        <f>'Cons Stat | Management Recon'!EG128</f>
        <v>0</v>
      </c>
      <c r="AV136" s="232">
        <f>'Cons Stat | Management Recon'!EJ128</f>
        <v>0</v>
      </c>
      <c r="AW136" s="232">
        <f>'Cons Stat | Management Recon'!EM128</f>
        <v>0</v>
      </c>
      <c r="AX136" s="232">
        <f>'Cons Stat | Management Recon'!EP128</f>
        <v>0</v>
      </c>
      <c r="AY136" s="232">
        <f>'Cons Stat | Management Recon'!ES128</f>
        <v>0</v>
      </c>
      <c r="AZ136" s="232">
        <f>'Cons Stat | Management Recon'!EV128</f>
        <v>0</v>
      </c>
      <c r="BA136" s="232">
        <f>'Cons Stat | Management Recon'!EY128</f>
        <v>0</v>
      </c>
      <c r="BB136" s="232">
        <f>'Cons Stat | Management Recon'!FB128</f>
        <v>0</v>
      </c>
      <c r="BC136" s="232">
        <f>'Cons Stat | Management Recon'!FE128</f>
        <v>0</v>
      </c>
      <c r="BD136" s="232">
        <f>'Cons Stat | Management Recon'!FH128</f>
        <v>0</v>
      </c>
      <c r="BE136" s="232">
        <f>'Cons Stat | Management Recon'!FK128</f>
        <v>0</v>
      </c>
      <c r="BF136" s="232">
        <f>'Cons Stat | Management Recon'!FN128</f>
        <v>0</v>
      </c>
      <c r="BG136" s="232">
        <f>'Cons Stat | Management Recon'!FQ128</f>
        <v>0</v>
      </c>
      <c r="BH136" s="232">
        <f>'Cons Stat | Management Recon'!FT128</f>
        <v>0</v>
      </c>
      <c r="BI136" s="232">
        <f>'Cons Stat | Management Recon'!FW128</f>
        <v>0</v>
      </c>
      <c r="BJ136" s="232">
        <f>'Cons Stat | Management Recon'!FZ128</f>
        <v>0</v>
      </c>
      <c r="BK136" s="232">
        <f>'Cons Stat | Management Recon'!GC128</f>
        <v>0</v>
      </c>
      <c r="BL136" s="232">
        <f>'Cons Stat | Management Recon'!GF128</f>
        <v>0</v>
      </c>
      <c r="BM136" s="232">
        <f>'Cons Stat | Management Recon'!GI128</f>
        <v>0</v>
      </c>
      <c r="BN136" s="232">
        <f>'Cons Stat | Management Recon'!GL128</f>
        <v>0</v>
      </c>
      <c r="BO136" s="232">
        <f>'Cons Stat | Management Recon'!GO128</f>
        <v>0</v>
      </c>
      <c r="BP136" s="232">
        <f>'Cons Stat | Management Recon'!GR128</f>
        <v>0</v>
      </c>
      <c r="BQ136" s="232">
        <f>'Cons Stat | Management Recon'!GU128</f>
        <v>0</v>
      </c>
      <c r="BR136" s="232">
        <f>'Cons Stat | Management Recon'!GX128</f>
        <v>0</v>
      </c>
      <c r="BS136" s="232">
        <f>'Cons Stat | Management Recon'!HA128</f>
        <v>0</v>
      </c>
      <c r="BT136" s="232">
        <f>'Cons Stat | Management Recon'!HD128</f>
        <v>0</v>
      </c>
      <c r="BU136" s="232">
        <f>'Cons Stat | Management Recon'!HG128</f>
        <v>0</v>
      </c>
      <c r="BV136" s="232">
        <f>'Cons Stat | Management Recon'!HJ128</f>
        <v>0</v>
      </c>
    </row>
    <row r="137" spans="2:74" ht="14.25" hidden="1" customHeight="1" outlineLevel="1" x14ac:dyDescent="0.25">
      <c r="B137" s="231" t="s">
        <v>363</v>
      </c>
      <c r="C137" s="232">
        <f>'Cons Stat | Management Recon'!E129</f>
        <v>0</v>
      </c>
      <c r="D137" s="232">
        <f>'Cons Stat | Management Recon'!H129</f>
        <v>0</v>
      </c>
      <c r="E137" s="232">
        <f>'Cons Stat | Management Recon'!K129</f>
        <v>0</v>
      </c>
      <c r="F137" s="232">
        <f>'Cons Stat | Management Recon'!N129</f>
        <v>0</v>
      </c>
      <c r="G137" s="232">
        <f>'Cons Stat | Management Recon'!Q129</f>
        <v>0</v>
      </c>
      <c r="H137" s="232">
        <f>'Cons Stat | Management Recon'!T129</f>
        <v>0</v>
      </c>
      <c r="I137" s="232">
        <f>'Cons Stat | Management Recon'!W129</f>
        <v>0</v>
      </c>
      <c r="J137" s="232">
        <f>'Cons Stat | Management Recon'!Z129</f>
        <v>0</v>
      </c>
      <c r="K137" s="232">
        <f>'Cons Stat | Management Recon'!AC129</f>
        <v>0</v>
      </c>
      <c r="L137" s="232">
        <f>'Cons Stat | Management Recon'!AF129</f>
        <v>0</v>
      </c>
      <c r="M137" s="232">
        <f>'Cons Stat | Management Recon'!AI129</f>
        <v>0</v>
      </c>
      <c r="N137" s="232">
        <f>'Cons Stat | Management Recon'!AL129</f>
        <v>0</v>
      </c>
      <c r="O137" s="232">
        <f>'Cons Stat | Management Recon'!AO129</f>
        <v>265.04179414335664</v>
      </c>
      <c r="P137" s="232">
        <f>'Cons Stat | Management Recon'!AR129</f>
        <v>263.27264340370107</v>
      </c>
      <c r="Q137" s="232">
        <f>'Cons Stat | Management Recon'!AU129</f>
        <v>233.06870045640161</v>
      </c>
      <c r="R137" s="232">
        <f>'Cons Stat | Management Recon'!AX129</f>
        <v>237.36498966398787</v>
      </c>
      <c r="S137" s="232">
        <f>'Cons Stat | Management Recon'!BA129</f>
        <v>226.97319172826798</v>
      </c>
      <c r="T137" s="232">
        <f>'Cons Stat | Management Recon'!BD129</f>
        <v>222.91618802554797</v>
      </c>
      <c r="U137" s="232">
        <f>'Cons Stat | Management Recon'!BG129</f>
        <v>230.63383211114942</v>
      </c>
      <c r="V137" s="232">
        <f>'Cons Stat | Management Recon'!BJ129</f>
        <v>231.69677504089407</v>
      </c>
      <c r="W137" s="232">
        <f>'Cons Stat | Management Recon'!BM129</f>
        <v>219.43505252564088</v>
      </c>
      <c r="X137" s="232">
        <f>'Cons Stat | Management Recon'!BP129</f>
        <v>204.66919093373272</v>
      </c>
      <c r="Y137" s="232">
        <f>'Cons Stat | Management Recon'!BS129</f>
        <v>153.28646471029663</v>
      </c>
      <c r="Z137" s="232">
        <f>'Cons Stat | Management Recon'!BV129</f>
        <v>149.53034097476402</v>
      </c>
      <c r="AA137" s="232">
        <f>'Cons Stat | Management Recon'!BY129</f>
        <v>142.61681830876191</v>
      </c>
      <c r="AB137" s="232">
        <f>'Cons Stat | Management Recon'!CB129</f>
        <v>138.21930980448022</v>
      </c>
      <c r="AC137" s="232">
        <f>'Cons Stat | Management Recon'!CE129</f>
        <v>132.49737126001995</v>
      </c>
      <c r="AD137" s="232">
        <f>'Cons Stat | Management Recon'!CH129</f>
        <v>131.24814003192381</v>
      </c>
      <c r="AE137" s="232">
        <f>'Cons Stat | Management Recon'!CK129</f>
        <v>118.64186057886305</v>
      </c>
      <c r="AF137" s="232">
        <f>'Cons Stat | Management Recon'!CN129</f>
        <v>116.41550182974383</v>
      </c>
      <c r="AG137" s="232">
        <f>'Cons Stat | Management Recon'!CQ129</f>
        <v>108.44645381945803</v>
      </c>
      <c r="AH137" s="232">
        <f>'Cons Stat | Management Recon'!CT129</f>
        <v>106.82914207698406</v>
      </c>
      <c r="AI137" s="232">
        <f>'Cons Stat | Management Recon'!CW129</f>
        <v>104.87197224353918</v>
      </c>
      <c r="AJ137" s="232">
        <f>'Cons Stat | Management Recon'!CZ129</f>
        <v>104.39692274585754</v>
      </c>
      <c r="AK137" s="232">
        <f>'Cons Stat | Management Recon'!DC129</f>
        <v>126775.78757924141</v>
      </c>
      <c r="AL137" s="232">
        <f>'Cons Stat | Management Recon'!DF129</f>
        <v>103.78109239877422</v>
      </c>
      <c r="AM137" s="232">
        <f>'Cons Stat | Management Recon'!DI129</f>
        <v>103.10177190978402</v>
      </c>
      <c r="AN137" s="232">
        <f>'Cons Stat | Management Recon'!DL129</f>
        <v>102.6887581228965</v>
      </c>
      <c r="AO137" s="232">
        <f>'Cons Stat | Management Recon'!DO129</f>
        <v>101.35432988613809</v>
      </c>
      <c r="AP137" s="232">
        <f>'Cons Stat | Management Recon'!DR129</f>
        <v>99.974240480569591</v>
      </c>
      <c r="AQ137" s="232">
        <f>'Cons Stat | Management Recon'!DU129</f>
        <v>95.543662360170146</v>
      </c>
      <c r="AR137" s="232">
        <f>'Cons Stat | Management Recon'!DX129</f>
        <v>75.147058254043856</v>
      </c>
      <c r="AS137" s="232">
        <f>'Cons Stat | Management Recon'!EA129</f>
        <v>72.033155898052669</v>
      </c>
      <c r="AT137" s="232">
        <f>'Cons Stat | Management Recon'!ED129</f>
        <v>73.017312417454647</v>
      </c>
      <c r="AU137" s="232">
        <f>'Cons Stat | Management Recon'!EG129</f>
        <v>70.88642274759637</v>
      </c>
      <c r="AV137" s="232">
        <f>'Cons Stat | Management Recon'!EJ129</f>
        <v>2771.9159844420883</v>
      </c>
      <c r="AW137" s="232">
        <f>'Cons Stat | Management Recon'!EM129</f>
        <v>2708.9755228762697</v>
      </c>
      <c r="AX137" s="232">
        <f>'Cons Stat | Management Recon'!EP129</f>
        <v>2659.4262058080162</v>
      </c>
      <c r="AY137" s="232">
        <f>'Cons Stat | Management Recon'!ES129</f>
        <v>2579.745127089981</v>
      </c>
      <c r="AZ137" s="232">
        <f>'Cons Stat | Management Recon'!EV129</f>
        <v>2512.2011176056631</v>
      </c>
      <c r="BA137" s="232">
        <f>'Cons Stat | Management Recon'!EY129</f>
        <v>2421.5264484875515</v>
      </c>
      <c r="BB137" s="232">
        <f>'Cons Stat | Management Recon'!FB129</f>
        <v>2417.5203856655603</v>
      </c>
      <c r="BC137" s="232">
        <f>'Cons Stat | Management Recon'!FE129</f>
        <v>2424.2671843070616</v>
      </c>
      <c r="BD137" s="232">
        <f>'Cons Stat | Management Recon'!FH129</f>
        <v>2380.5086216608761</v>
      </c>
      <c r="BE137" s="232">
        <f>'Cons Stat | Management Recon'!FK129</f>
        <v>2366.9089687076148</v>
      </c>
      <c r="BF137" s="232">
        <f>'Cons Stat | Management Recon'!FN129</f>
        <v>2301.9424307915174</v>
      </c>
      <c r="BG137" s="232">
        <f>'Cons Stat | Management Recon'!FQ129</f>
        <v>2293.3396890583745</v>
      </c>
      <c r="BH137" s="232">
        <f>'Cons Stat | Management Recon'!FT129</f>
        <v>2285.3286367821802</v>
      </c>
      <c r="BI137" s="232">
        <f>'Cons Stat | Management Recon'!FW129</f>
        <v>2261.4969626844081</v>
      </c>
      <c r="BJ137" s="232">
        <f>'Cons Stat | Management Recon'!FZ129</f>
        <v>2219.5521146513811</v>
      </c>
      <c r="BK137" s="232">
        <f>'Cons Stat | Management Recon'!GC129</f>
        <v>2667.7973740936709</v>
      </c>
      <c r="BL137" s="232">
        <f>'Cons Stat | Management Recon'!GF129</f>
        <v>2009.0622353238809</v>
      </c>
      <c r="BM137" s="232">
        <f>'Cons Stat | Management Recon'!GI129</f>
        <v>2061.0390089712464</v>
      </c>
      <c r="BN137" s="232">
        <f>'Cons Stat | Management Recon'!GL129</f>
        <v>2037.6767134427325</v>
      </c>
      <c r="BO137" s="232">
        <f>'Cons Stat | Management Recon'!GO129</f>
        <v>2003.5250069193155</v>
      </c>
      <c r="BP137" s="232">
        <f>'Cons Stat | Management Recon'!GR129</f>
        <v>1967.1673074600424</v>
      </c>
      <c r="BQ137" s="232">
        <f>'Cons Stat | Management Recon'!GU129</f>
        <v>2110.0100248398739</v>
      </c>
      <c r="BR137" s="232">
        <f>'Cons Stat | Management Recon'!GX129</f>
        <v>1908.0613079185325</v>
      </c>
      <c r="BS137" s="232">
        <f>'Cons Stat | Management Recon'!HA129</f>
        <v>1883.9268501918148</v>
      </c>
      <c r="BT137" s="232">
        <f>'Cons Stat | Management Recon'!HD129</f>
        <v>1865.8699284009547</v>
      </c>
      <c r="BU137" s="232">
        <f>'Cons Stat | Management Recon'!HG129</f>
        <v>1845.503323702151</v>
      </c>
      <c r="BV137" s="232">
        <f>'Cons Stat | Management Recon'!HJ129</f>
        <v>4545.5250884810193</v>
      </c>
    </row>
    <row r="138" spans="2:74" ht="14.25" customHeight="1" collapsed="1" x14ac:dyDescent="0.25">
      <c r="B138" s="244" t="s">
        <v>365</v>
      </c>
      <c r="C138" s="230">
        <f t="shared" ref="C138:BN138" si="185">SUM(C139:C143)</f>
        <v>0</v>
      </c>
      <c r="D138" s="230">
        <f t="shared" si="185"/>
        <v>0</v>
      </c>
      <c r="E138" s="230">
        <f t="shared" si="185"/>
        <v>0</v>
      </c>
      <c r="F138" s="230">
        <f t="shared" si="185"/>
        <v>0</v>
      </c>
      <c r="G138" s="230">
        <f t="shared" si="185"/>
        <v>0</v>
      </c>
      <c r="H138" s="230">
        <f t="shared" si="185"/>
        <v>0</v>
      </c>
      <c r="I138" s="230">
        <f t="shared" si="185"/>
        <v>0</v>
      </c>
      <c r="J138" s="230">
        <f t="shared" si="185"/>
        <v>0</v>
      </c>
      <c r="K138" s="230">
        <f t="shared" si="185"/>
        <v>0</v>
      </c>
      <c r="L138" s="230">
        <f t="shared" si="185"/>
        <v>0</v>
      </c>
      <c r="M138" s="230">
        <f t="shared" si="185"/>
        <v>0</v>
      </c>
      <c r="N138" s="230">
        <f t="shared" si="185"/>
        <v>0</v>
      </c>
      <c r="O138" s="230">
        <f t="shared" si="185"/>
        <v>25834.077562093324</v>
      </c>
      <c r="P138" s="230">
        <f t="shared" si="185"/>
        <v>40122.036854225713</v>
      </c>
      <c r="Q138" s="230">
        <f t="shared" si="185"/>
        <v>56222.243668510055</v>
      </c>
      <c r="R138" s="230">
        <f t="shared" si="185"/>
        <v>71229.303113783826</v>
      </c>
      <c r="S138" s="230">
        <f t="shared" si="185"/>
        <v>45268.004901240303</v>
      </c>
      <c r="T138" s="230">
        <f t="shared" si="185"/>
        <v>49960.573904376346</v>
      </c>
      <c r="U138" s="230">
        <f t="shared" si="185"/>
        <v>31420.036127980504</v>
      </c>
      <c r="V138" s="230">
        <f t="shared" si="185"/>
        <v>44152.476946441995</v>
      </c>
      <c r="W138" s="230">
        <f t="shared" si="185"/>
        <v>116036.40201168793</v>
      </c>
      <c r="X138" s="230">
        <f t="shared" si="185"/>
        <v>126604.03077348489</v>
      </c>
      <c r="Y138" s="230">
        <f t="shared" si="185"/>
        <v>127804.89064309932</v>
      </c>
      <c r="Z138" s="230">
        <f t="shared" si="185"/>
        <v>189120.53770102843</v>
      </c>
      <c r="AA138" s="230">
        <f t="shared" si="185"/>
        <v>246080.09422699671</v>
      </c>
      <c r="AB138" s="230">
        <f t="shared" si="185"/>
        <v>282849.00260632712</v>
      </c>
      <c r="AC138" s="230">
        <f t="shared" si="185"/>
        <v>371713.33078914526</v>
      </c>
      <c r="AD138" s="230">
        <f t="shared" si="185"/>
        <v>443255.47691690008</v>
      </c>
      <c r="AE138" s="230">
        <f t="shared" si="185"/>
        <v>478499.75563974463</v>
      </c>
      <c r="AF138" s="230">
        <f t="shared" si="185"/>
        <v>590344.98681873432</v>
      </c>
      <c r="AG138" s="230">
        <f t="shared" si="185"/>
        <v>615996.49127380969</v>
      </c>
      <c r="AH138" s="230">
        <f t="shared" si="185"/>
        <v>578475.72369614255</v>
      </c>
      <c r="AI138" s="230">
        <f t="shared" si="185"/>
        <v>653488.00495023991</v>
      </c>
      <c r="AJ138" s="230">
        <f t="shared" si="185"/>
        <v>678479.3482551357</v>
      </c>
      <c r="AK138" s="230">
        <f t="shared" si="185"/>
        <v>677116.36377949861</v>
      </c>
      <c r="AL138" s="230">
        <f t="shared" si="185"/>
        <v>796981.97894841398</v>
      </c>
      <c r="AM138" s="230">
        <f t="shared" si="185"/>
        <v>803165.06355381024</v>
      </c>
      <c r="AN138" s="230">
        <f t="shared" si="185"/>
        <v>837164.54012744792</v>
      </c>
      <c r="AO138" s="230">
        <f t="shared" si="185"/>
        <v>979857.86451322341</v>
      </c>
      <c r="AP138" s="230">
        <f t="shared" si="185"/>
        <v>1083813.9295215365</v>
      </c>
      <c r="AQ138" s="230">
        <f t="shared" si="185"/>
        <v>1096101.6882621655</v>
      </c>
      <c r="AR138" s="230">
        <f t="shared" si="185"/>
        <v>1174948.910096905</v>
      </c>
      <c r="AS138" s="230">
        <f t="shared" si="185"/>
        <v>1189947.6555054013</v>
      </c>
      <c r="AT138" s="230">
        <f t="shared" si="185"/>
        <v>1203107.5975902884</v>
      </c>
      <c r="AU138" s="230">
        <f t="shared" si="185"/>
        <v>1272590.8565552521</v>
      </c>
      <c r="AV138" s="230">
        <f t="shared" si="185"/>
        <v>1335847.4794522272</v>
      </c>
      <c r="AW138" s="230">
        <f t="shared" si="185"/>
        <v>1410020.1694067712</v>
      </c>
      <c r="AX138" s="230">
        <f t="shared" si="185"/>
        <v>1755814.8746857345</v>
      </c>
      <c r="AY138" s="230">
        <f t="shared" si="185"/>
        <v>1601555.6420693507</v>
      </c>
      <c r="AZ138" s="230">
        <f t="shared" si="185"/>
        <v>1637579.0709196315</v>
      </c>
      <c r="BA138" s="230">
        <f t="shared" si="185"/>
        <v>1651970.7811772865</v>
      </c>
      <c r="BB138" s="230">
        <f t="shared" si="185"/>
        <v>1734550.6481939345</v>
      </c>
      <c r="BC138" s="230">
        <f t="shared" si="185"/>
        <v>1726637.7775050276</v>
      </c>
      <c r="BD138" s="230">
        <f t="shared" si="185"/>
        <v>1672962.5383108165</v>
      </c>
      <c r="BE138" s="230">
        <f t="shared" si="185"/>
        <v>1612208.698904315</v>
      </c>
      <c r="BF138" s="230">
        <f t="shared" si="185"/>
        <v>1864476.1861574044</v>
      </c>
      <c r="BG138" s="230">
        <f t="shared" si="185"/>
        <v>1989116.2255082906</v>
      </c>
      <c r="BH138" s="230">
        <f t="shared" si="185"/>
        <v>1921014.4585587645</v>
      </c>
      <c r="BI138" s="230">
        <f t="shared" si="185"/>
        <v>1869577.5307008619</v>
      </c>
      <c r="BJ138" s="230">
        <f t="shared" si="185"/>
        <v>2203270.1161919697</v>
      </c>
      <c r="BK138" s="230">
        <f t="shared" si="185"/>
        <v>2220490.4094716441</v>
      </c>
      <c r="BL138" s="230">
        <f t="shared" si="185"/>
        <v>2243939.9875458581</v>
      </c>
      <c r="BM138" s="230">
        <f t="shared" si="185"/>
        <v>2482818.8255167678</v>
      </c>
      <c r="BN138" s="230">
        <f t="shared" si="185"/>
        <v>2609981.1323374957</v>
      </c>
      <c r="BO138" s="230">
        <f t="shared" ref="BO138:BV138" si="186">SUM(BO139:BO143)</f>
        <v>3258621.6200708561</v>
      </c>
      <c r="BP138" s="230">
        <f t="shared" si="186"/>
        <v>2959722.0772431931</v>
      </c>
      <c r="BQ138" s="230">
        <f t="shared" si="186"/>
        <v>3269172.4959806534</v>
      </c>
      <c r="BR138" s="230">
        <f t="shared" si="186"/>
        <v>3650870.4079081486</v>
      </c>
      <c r="BS138" s="230">
        <f t="shared" si="186"/>
        <v>2554990.4748713821</v>
      </c>
      <c r="BT138" s="230">
        <f t="shared" si="186"/>
        <v>2781672.4606103324</v>
      </c>
      <c r="BU138" s="230">
        <f t="shared" si="186"/>
        <v>2978398.7051156629</v>
      </c>
      <c r="BV138" s="230">
        <f t="shared" si="186"/>
        <v>2998839.1745545124</v>
      </c>
    </row>
    <row r="139" spans="2:74" ht="14.25" hidden="1" customHeight="1" outlineLevel="1" x14ac:dyDescent="0.25">
      <c r="B139" s="231" t="s">
        <v>366</v>
      </c>
      <c r="C139" s="232">
        <f>'Cons Stat | Management Recon'!E131</f>
        <v>0</v>
      </c>
      <c r="D139" s="232">
        <f>'Cons Stat | Management Recon'!H131</f>
        <v>0</v>
      </c>
      <c r="E139" s="232">
        <f>'Cons Stat | Management Recon'!K131</f>
        <v>0</v>
      </c>
      <c r="F139" s="232">
        <f>'Cons Stat | Management Recon'!N131</f>
        <v>0</v>
      </c>
      <c r="G139" s="232">
        <f>'Cons Stat | Management Recon'!Q131</f>
        <v>0</v>
      </c>
      <c r="H139" s="232">
        <f>'Cons Stat | Management Recon'!T131</f>
        <v>0</v>
      </c>
      <c r="I139" s="232">
        <f>'Cons Stat | Management Recon'!W131</f>
        <v>0</v>
      </c>
      <c r="J139" s="232">
        <f>'Cons Stat | Management Recon'!Z131</f>
        <v>0</v>
      </c>
      <c r="K139" s="232">
        <f>'Cons Stat | Management Recon'!AC131</f>
        <v>0</v>
      </c>
      <c r="L139" s="232">
        <f>'Cons Stat | Management Recon'!AF131</f>
        <v>0</v>
      </c>
      <c r="M139" s="232">
        <f>'Cons Stat | Management Recon'!AI131</f>
        <v>0</v>
      </c>
      <c r="N139" s="232">
        <f>'Cons Stat | Management Recon'!AL131</f>
        <v>0</v>
      </c>
      <c r="O139" s="232">
        <f>'Cons Stat | Management Recon'!AO131</f>
        <v>16295.27320239053</v>
      </c>
      <c r="P139" s="232">
        <f>'Cons Stat | Management Recon'!AR131</f>
        <v>30212.443594335335</v>
      </c>
      <c r="Q139" s="232">
        <f>'Cons Stat | Management Recon'!AU131</f>
        <v>47004.716644729131</v>
      </c>
      <c r="R139" s="232">
        <f>'Cons Stat | Management Recon'!AX131</f>
        <v>60762.384468596487</v>
      </c>
      <c r="S139" s="232">
        <f>'Cons Stat | Management Recon'!BA131</f>
        <v>34655.168043375605</v>
      </c>
      <c r="T139" s="232">
        <f>'Cons Stat | Management Recon'!BD131</f>
        <v>40848.385786929299</v>
      </c>
      <c r="U139" s="232">
        <f>'Cons Stat | Management Recon'!BG131</f>
        <v>16309.174339749126</v>
      </c>
      <c r="V139" s="232">
        <f>'Cons Stat | Management Recon'!BJ131</f>
        <v>31831.560680755982</v>
      </c>
      <c r="W139" s="232">
        <f>'Cons Stat | Management Recon'!BM131</f>
        <v>99421.741195024457</v>
      </c>
      <c r="X139" s="232">
        <f>'Cons Stat | Management Recon'!BP131</f>
        <v>115615.79287361883</v>
      </c>
      <c r="Y139" s="232">
        <f>'Cons Stat | Management Recon'!BS131</f>
        <v>119891.12864618002</v>
      </c>
      <c r="Z139" s="232">
        <f>'Cons Stat | Management Recon'!BV131</f>
        <v>173474.4849173644</v>
      </c>
      <c r="AA139" s="232">
        <f>'Cons Stat | Management Recon'!BY131</f>
        <v>232595.23687835704</v>
      </c>
      <c r="AB139" s="232">
        <f>'Cons Stat | Management Recon'!CB131</f>
        <v>271458.51647790376</v>
      </c>
      <c r="AC139" s="232">
        <f>'Cons Stat | Management Recon'!CE131</f>
        <v>350501.82305313903</v>
      </c>
      <c r="AD139" s="232">
        <f>'Cons Stat | Management Recon'!CH131</f>
        <v>371482.63447986846</v>
      </c>
      <c r="AE139" s="232">
        <f>'Cons Stat | Management Recon'!CK131</f>
        <v>395312.90967307758</v>
      </c>
      <c r="AF139" s="232">
        <f>'Cons Stat | Management Recon'!CN131</f>
        <v>540717.23890344251</v>
      </c>
      <c r="AG139" s="232">
        <f>'Cons Stat | Management Recon'!CQ131</f>
        <v>556454.5663720275</v>
      </c>
      <c r="AH139" s="232">
        <f>'Cons Stat | Management Recon'!CT131</f>
        <v>566257.18179091928</v>
      </c>
      <c r="AI139" s="232">
        <f>'Cons Stat | Management Recon'!CW131</f>
        <v>639731.16905707202</v>
      </c>
      <c r="AJ139" s="232">
        <f>'Cons Stat | Management Recon'!CZ131</f>
        <v>663476.52385229513</v>
      </c>
      <c r="AK139" s="232">
        <f>'Cons Stat | Management Recon'!DC131</f>
        <v>670169.75101491273</v>
      </c>
      <c r="AL139" s="232">
        <f>'Cons Stat | Management Recon'!DF131</f>
        <v>793666.8385345795</v>
      </c>
      <c r="AM139" s="232">
        <f>'Cons Stat | Management Recon'!DI131</f>
        <v>789735.18761406047</v>
      </c>
      <c r="AN139" s="232">
        <f>'Cons Stat | Management Recon'!DL131</f>
        <v>820518.7517704427</v>
      </c>
      <c r="AO139" s="232">
        <f>'Cons Stat | Management Recon'!DO131</f>
        <v>955504.99198005721</v>
      </c>
      <c r="AP139" s="232">
        <f>'Cons Stat | Management Recon'!DR131</f>
        <v>1058413.2223590505</v>
      </c>
      <c r="AQ139" s="232">
        <f>'Cons Stat | Management Recon'!DU131</f>
        <v>1070762.2674113698</v>
      </c>
      <c r="AR139" s="232">
        <f>'Cons Stat | Management Recon'!DX131</f>
        <v>1115557.1688508114</v>
      </c>
      <c r="AS139" s="232">
        <f>'Cons Stat | Management Recon'!EA131</f>
        <v>1122024.7354281908</v>
      </c>
      <c r="AT139" s="232">
        <f>'Cons Stat | Management Recon'!ED131</f>
        <v>1176999.0337136013</v>
      </c>
      <c r="AU139" s="232">
        <f>'Cons Stat | Management Recon'!EG131</f>
        <v>1250024.746973441</v>
      </c>
      <c r="AV139" s="232">
        <f>'Cons Stat | Management Recon'!EJ131</f>
        <v>1314240.5181474616</v>
      </c>
      <c r="AW139" s="232">
        <f>'Cons Stat | Management Recon'!EM131</f>
        <v>1385948.7927273992</v>
      </c>
      <c r="AX139" s="232">
        <f>'Cons Stat | Management Recon'!EP131</f>
        <v>1714998.674898407</v>
      </c>
      <c r="AY139" s="232">
        <f>'Cons Stat | Management Recon'!ES131</f>
        <v>1541955.987459464</v>
      </c>
      <c r="AZ139" s="232">
        <f>'Cons Stat | Management Recon'!EV131</f>
        <v>1586023.4668225045</v>
      </c>
      <c r="BA139" s="232">
        <f>'Cons Stat | Management Recon'!EY131</f>
        <v>1591014.3443167568</v>
      </c>
      <c r="BB139" s="232">
        <f>'Cons Stat | Management Recon'!FB131</f>
        <v>1649364.25090689</v>
      </c>
      <c r="BC139" s="232">
        <f>'Cons Stat | Management Recon'!FE131</f>
        <v>1625046.87394748</v>
      </c>
      <c r="BD139" s="232">
        <f>'Cons Stat | Management Recon'!FH131</f>
        <v>1619762.7238939016</v>
      </c>
      <c r="BE139" s="232">
        <f>'Cons Stat | Management Recon'!FK131</f>
        <v>1576968.0552997566</v>
      </c>
      <c r="BF139" s="232">
        <f>'Cons Stat | Management Recon'!FN131</f>
        <v>1710839.018407674</v>
      </c>
      <c r="BG139" s="232">
        <f>'Cons Stat | Management Recon'!FQ131</f>
        <v>1700278.4977599771</v>
      </c>
      <c r="BH139" s="232">
        <f>'Cons Stat | Management Recon'!FT131</f>
        <v>1695104.611764804</v>
      </c>
      <c r="BI139" s="232">
        <f>'Cons Stat | Management Recon'!FW131</f>
        <v>1580138.713581973</v>
      </c>
      <c r="BJ139" s="232">
        <f>'Cons Stat | Management Recon'!FZ131</f>
        <v>1893597.4530275303</v>
      </c>
      <c r="BK139" s="232">
        <f>'Cons Stat | Management Recon'!GC131</f>
        <v>1842960.294327555</v>
      </c>
      <c r="BL139" s="232">
        <f>'Cons Stat | Management Recon'!GF131</f>
        <v>1839962.3367280436</v>
      </c>
      <c r="BM139" s="232">
        <f>'Cons Stat | Management Recon'!GI131</f>
        <v>2018643.1882999367</v>
      </c>
      <c r="BN139" s="232">
        <f>'Cons Stat | Management Recon'!GL131</f>
        <v>2129191.6107306541</v>
      </c>
      <c r="BO139" s="232">
        <f>'Cons Stat | Management Recon'!GO131</f>
        <v>2572133.5249603009</v>
      </c>
      <c r="BP139" s="232">
        <f>'Cons Stat | Management Recon'!GR131</f>
        <v>2383235.6441318057</v>
      </c>
      <c r="BQ139" s="232">
        <f>'Cons Stat | Management Recon'!GU131</f>
        <v>2425034.8481204878</v>
      </c>
      <c r="BR139" s="232">
        <f>'Cons Stat | Management Recon'!GX131</f>
        <v>2909034.5461555771</v>
      </c>
      <c r="BS139" s="232">
        <f>'Cons Stat | Management Recon'!HA131</f>
        <v>2182008.7542969505</v>
      </c>
      <c r="BT139" s="232">
        <f>'Cons Stat | Management Recon'!HD131</f>
        <v>2224679.163097397</v>
      </c>
      <c r="BU139" s="232">
        <f>'Cons Stat | Management Recon'!HG131</f>
        <v>2183620.7637814139</v>
      </c>
      <c r="BV139" s="232">
        <f>'Cons Stat | Management Recon'!HJ131</f>
        <v>2432528.0809143907</v>
      </c>
    </row>
    <row r="140" spans="2:74" ht="14.25" hidden="1" customHeight="1" outlineLevel="1" x14ac:dyDescent="0.25">
      <c r="B140" s="231" t="s">
        <v>367</v>
      </c>
      <c r="C140" s="232">
        <f>'Cons Stat | Management Recon'!E132</f>
        <v>0</v>
      </c>
      <c r="D140" s="232">
        <f>'Cons Stat | Management Recon'!H132</f>
        <v>0</v>
      </c>
      <c r="E140" s="232">
        <f>'Cons Stat | Management Recon'!K132</f>
        <v>0</v>
      </c>
      <c r="F140" s="232">
        <f>'Cons Stat | Management Recon'!N132</f>
        <v>0</v>
      </c>
      <c r="G140" s="232">
        <f>'Cons Stat | Management Recon'!Q132</f>
        <v>0</v>
      </c>
      <c r="H140" s="232">
        <f>'Cons Stat | Management Recon'!T132</f>
        <v>0</v>
      </c>
      <c r="I140" s="232">
        <f>'Cons Stat | Management Recon'!W132</f>
        <v>0</v>
      </c>
      <c r="J140" s="232">
        <f>'Cons Stat | Management Recon'!Z132</f>
        <v>0</v>
      </c>
      <c r="K140" s="232">
        <f>'Cons Stat | Management Recon'!AC132</f>
        <v>0</v>
      </c>
      <c r="L140" s="232">
        <f>'Cons Stat | Management Recon'!AF132</f>
        <v>0</v>
      </c>
      <c r="M140" s="232">
        <f>'Cons Stat | Management Recon'!AI132</f>
        <v>0</v>
      </c>
      <c r="N140" s="232">
        <f>'Cons Stat | Management Recon'!AL132</f>
        <v>0</v>
      </c>
      <c r="O140" s="232">
        <f>'Cons Stat | Management Recon'!AO132</f>
        <v>0</v>
      </c>
      <c r="P140" s="232">
        <f>'Cons Stat | Management Recon'!AR132</f>
        <v>0</v>
      </c>
      <c r="Q140" s="232">
        <f>'Cons Stat | Management Recon'!AU132</f>
        <v>69.876291136199853</v>
      </c>
      <c r="R140" s="232">
        <f>'Cons Stat | Management Recon'!AX132</f>
        <v>71.164360940882901</v>
      </c>
      <c r="S140" s="232">
        <f>'Cons Stat | Management Recon'!BA132</f>
        <v>0</v>
      </c>
      <c r="T140" s="232">
        <f>'Cons Stat | Management Recon'!BD132</f>
        <v>1133.0021136791804</v>
      </c>
      <c r="U140" s="232">
        <f>'Cons Stat | Management Recon'!BG132</f>
        <v>0</v>
      </c>
      <c r="V140" s="232">
        <f>'Cons Stat | Management Recon'!BJ132</f>
        <v>0</v>
      </c>
      <c r="W140" s="232">
        <f>'Cons Stat | Management Recon'!BM132</f>
        <v>3082.745129080773</v>
      </c>
      <c r="X140" s="232">
        <f>'Cons Stat | Management Recon'!BP132</f>
        <v>0</v>
      </c>
      <c r="Y140" s="232">
        <f>'Cons Stat | Management Recon'!BS132</f>
        <v>0</v>
      </c>
      <c r="Z140" s="232">
        <f>'Cons Stat | Management Recon'!BV132</f>
        <v>328.45848584087844</v>
      </c>
      <c r="AA140" s="232">
        <f>'Cons Stat | Management Recon'!BY132</f>
        <v>63.425102523775195</v>
      </c>
      <c r="AB140" s="232">
        <f>'Cons Stat | Management Recon'!CB132</f>
        <v>0</v>
      </c>
      <c r="AC140" s="232">
        <f>'Cons Stat | Management Recon'!CE132</f>
        <v>4977.336847423835</v>
      </c>
      <c r="AD140" s="232">
        <f>'Cons Stat | Management Recon'!CH132</f>
        <v>4930.4087871655438</v>
      </c>
      <c r="AE140" s="232">
        <f>'Cons Stat | Management Recon'!CK132</f>
        <v>4456.8469448893993</v>
      </c>
      <c r="AF140" s="232">
        <f>'Cons Stat | Management Recon'!CN132</f>
        <v>15426.474893514907</v>
      </c>
      <c r="AG140" s="232">
        <f>'Cons Stat | Management Recon'!CQ132</f>
        <v>14314.746924929725</v>
      </c>
      <c r="AH140" s="232">
        <f>'Cons Stat | Management Recon'!CT132</f>
        <v>0</v>
      </c>
      <c r="AI140" s="232">
        <f>'Cons Stat | Management Recon'!CW132</f>
        <v>3673.4351862860603</v>
      </c>
      <c r="AJ140" s="232">
        <f>'Cons Stat | Management Recon'!CZ132</f>
        <v>3656.7952442435976</v>
      </c>
      <c r="AK140" s="232">
        <f>'Cons Stat | Management Recon'!DC132</f>
        <v>0</v>
      </c>
      <c r="AL140" s="232">
        <f>'Cons Stat | Management Recon'!DF132</f>
        <v>250.01684645128168</v>
      </c>
      <c r="AM140" s="232">
        <f>'Cons Stat | Management Recon'!DI132</f>
        <v>0</v>
      </c>
      <c r="AN140" s="232">
        <f>'Cons Stat | Management Recon'!DL132</f>
        <v>0</v>
      </c>
      <c r="AO140" s="232">
        <f>'Cons Stat | Management Recon'!DO132</f>
        <v>9845.2621957589054</v>
      </c>
      <c r="AP140" s="232">
        <f>'Cons Stat | Management Recon'!DR132</f>
        <v>19623.902773269863</v>
      </c>
      <c r="AQ140" s="232">
        <f>'Cons Stat | Management Recon'!DU132</f>
        <v>18754.226406176145</v>
      </c>
      <c r="AR140" s="232">
        <f>'Cons Stat | Management Recon'!DX132</f>
        <v>20665.852279548162</v>
      </c>
      <c r="AS140" s="232">
        <f>'Cons Stat | Management Recon'!EA132</f>
        <v>19809.512090098524</v>
      </c>
      <c r="AT140" s="232">
        <f>'Cons Stat | Management Recon'!ED132</f>
        <v>14995.644239416324</v>
      </c>
      <c r="AU140" s="232">
        <f>'Cons Stat | Management Recon'!EG132</f>
        <v>17020.810806861686</v>
      </c>
      <c r="AV140" s="232">
        <f>'Cons Stat | Management Recon'!EJ132</f>
        <v>16520.463191782812</v>
      </c>
      <c r="AW140" s="232">
        <f>'Cons Stat | Management Recon'!EM132</f>
        <v>16145.341584775948</v>
      </c>
      <c r="AX140" s="232">
        <f>'Cons Stat | Management Recon'!EP132</f>
        <v>33378.840233626899</v>
      </c>
      <c r="AY140" s="232">
        <f>'Cons Stat | Management Recon'!ES132</f>
        <v>44657.281571507294</v>
      </c>
      <c r="AZ140" s="232">
        <f>'Cons Stat | Management Recon'!EV132</f>
        <v>37611.073131995072</v>
      </c>
      <c r="BA140" s="232">
        <f>'Cons Stat | Management Recon'!EY132</f>
        <v>42254.889316471221</v>
      </c>
      <c r="BB140" s="232">
        <f>'Cons Stat | Management Recon'!FB132</f>
        <v>61641.743098961306</v>
      </c>
      <c r="BC140" s="232">
        <f>'Cons Stat | Management Recon'!FE132</f>
        <v>82987.050062947877</v>
      </c>
      <c r="BD140" s="232">
        <f>'Cons Stat | Management Recon'!FH132</f>
        <v>22479.274519893916</v>
      </c>
      <c r="BE140" s="232">
        <f>'Cons Stat | Management Recon'!FK132</f>
        <v>22364.222958244529</v>
      </c>
      <c r="BF140" s="232">
        <f>'Cons Stat | Management Recon'!FN132</f>
        <v>140775.09807629569</v>
      </c>
      <c r="BG140" s="232">
        <f>'Cons Stat | Management Recon'!FQ132</f>
        <v>261410.3506218832</v>
      </c>
      <c r="BH140" s="232">
        <f>'Cons Stat | Management Recon'!FT132</f>
        <v>198050.56256303075</v>
      </c>
      <c r="BI140" s="232">
        <f>'Cons Stat | Management Recon'!FW132</f>
        <v>266327.71070292161</v>
      </c>
      <c r="BJ140" s="232">
        <f>'Cons Stat | Management Recon'!FZ132</f>
        <v>302557.52301005297</v>
      </c>
      <c r="BK140" s="232">
        <f>'Cons Stat | Management Recon'!GC132</f>
        <v>356096.06246381684</v>
      </c>
      <c r="BL140" s="232">
        <f>'Cons Stat | Management Recon'!GF132</f>
        <v>380096.60389603249</v>
      </c>
      <c r="BM140" s="232">
        <f>'Cons Stat | Management Recon'!GI132</f>
        <v>433318.63187837286</v>
      </c>
      <c r="BN140" s="232">
        <f>'Cons Stat | Management Recon'!GL132</f>
        <v>457152.5690948519</v>
      </c>
      <c r="BO140" s="232">
        <f>'Cons Stat | Management Recon'!GO132</f>
        <v>646933.25617202953</v>
      </c>
      <c r="BP140" s="232">
        <f>'Cons Stat | Management Recon'!GR132</f>
        <v>535440.87295865372</v>
      </c>
      <c r="BQ140" s="232">
        <f>'Cons Stat | Management Recon'!GU132</f>
        <v>742077.96254976618</v>
      </c>
      <c r="BR140" s="232">
        <f>'Cons Stat | Management Recon'!GX132</f>
        <v>687230.35576689802</v>
      </c>
      <c r="BS140" s="232">
        <f>'Cons Stat | Management Recon'!HA132</f>
        <v>309126.64759373845</v>
      </c>
      <c r="BT140" s="232">
        <f>'Cons Stat | Management Recon'!HD132</f>
        <v>369921.93167064426</v>
      </c>
      <c r="BU140" s="232">
        <f>'Cons Stat | Management Recon'!HG132</f>
        <v>694097.95666723303</v>
      </c>
      <c r="BV140" s="232">
        <f>'Cons Stat | Management Recon'!HJ132</f>
        <v>483359.5434072832</v>
      </c>
    </row>
    <row r="141" spans="2:74" ht="14.25" hidden="1" customHeight="1" outlineLevel="1" x14ac:dyDescent="0.25">
      <c r="B141" s="231" t="s">
        <v>368</v>
      </c>
      <c r="C141" s="232">
        <f>'Cons Stat | Management Recon'!E133</f>
        <v>0</v>
      </c>
      <c r="D141" s="232">
        <f>'Cons Stat | Management Recon'!H133</f>
        <v>0</v>
      </c>
      <c r="E141" s="232">
        <f>'Cons Stat | Management Recon'!K133</f>
        <v>0</v>
      </c>
      <c r="F141" s="232">
        <f>'Cons Stat | Management Recon'!N133</f>
        <v>0</v>
      </c>
      <c r="G141" s="232">
        <f>'Cons Stat | Management Recon'!Q133</f>
        <v>0</v>
      </c>
      <c r="H141" s="232">
        <f>'Cons Stat | Management Recon'!T133</f>
        <v>0</v>
      </c>
      <c r="I141" s="232">
        <f>'Cons Stat | Management Recon'!W133</f>
        <v>0</v>
      </c>
      <c r="J141" s="232">
        <f>'Cons Stat | Management Recon'!Z133</f>
        <v>0</v>
      </c>
      <c r="K141" s="232">
        <f>'Cons Stat | Management Recon'!AC133</f>
        <v>0</v>
      </c>
      <c r="L141" s="232">
        <f>'Cons Stat | Management Recon'!AF133</f>
        <v>0</v>
      </c>
      <c r="M141" s="232">
        <f>'Cons Stat | Management Recon'!AI133</f>
        <v>0</v>
      </c>
      <c r="N141" s="232">
        <f>'Cons Stat | Management Recon'!AL133</f>
        <v>0</v>
      </c>
      <c r="O141" s="232">
        <f>'Cons Stat | Management Recon'!AO133</f>
        <v>2653.959517045449</v>
      </c>
      <c r="P141" s="232">
        <f>'Cons Stat | Management Recon'!AR133</f>
        <v>2636.2348727410863</v>
      </c>
      <c r="Q141" s="232">
        <f>'Cons Stat | Management Recon'!AU133</f>
        <v>2333.8013451837614</v>
      </c>
      <c r="R141" s="232">
        <f>'Cons Stat | Management Recon'!AX133</f>
        <v>2376.8216456888431</v>
      </c>
      <c r="S141" s="232">
        <f>'Cons Stat | Management Recon'!BA133</f>
        <v>2376.270234864789</v>
      </c>
      <c r="T141" s="232">
        <f>'Cons Stat | Management Recon'!BD133</f>
        <v>2454.9005192298855</v>
      </c>
      <c r="U141" s="232">
        <f>'Cons Stat | Management Recon'!BG133</f>
        <v>5702.8405376816936</v>
      </c>
      <c r="V141" s="232">
        <f>'Cons Stat | Management Recon'!BJ133</f>
        <v>2681.6651343832459</v>
      </c>
      <c r="W141" s="232">
        <f>'Cons Stat | Management Recon'!BM133</f>
        <v>2690.7150045797384</v>
      </c>
      <c r="X141" s="232">
        <f>'Cons Stat | Management Recon'!BP133</f>
        <v>3112.3622288082856</v>
      </c>
      <c r="Y141" s="232">
        <f>'Cons Stat | Management Recon'!BS133</f>
        <v>2624.0254354437379</v>
      </c>
      <c r="Z141" s="232">
        <f>'Cons Stat | Management Recon'!BV133</f>
        <v>2816.4430745521095</v>
      </c>
      <c r="AA141" s="232">
        <f>'Cons Stat | Management Recon'!BY133</f>
        <v>2770.4724177972967</v>
      </c>
      <c r="AB141" s="232">
        <f>'Cons Stat | Management Recon'!CB133</f>
        <v>2850.7518074005488</v>
      </c>
      <c r="AC141" s="232">
        <f>'Cons Stat | Management Recon'!CE133</f>
        <v>2736.7641235029837</v>
      </c>
      <c r="AD141" s="232">
        <f>'Cons Stat | Management Recon'!CH133</f>
        <v>54615.766442117798</v>
      </c>
      <c r="AE141" s="232">
        <f>'Cons Stat | Management Recon'!CK133</f>
        <v>66849.718761081429</v>
      </c>
      <c r="AF141" s="232">
        <f>'Cons Stat | Management Recon'!CN133</f>
        <v>20389.272301877736</v>
      </c>
      <c r="AG141" s="232">
        <f>'Cons Stat | Management Recon'!CQ133</f>
        <v>26562.732551316374</v>
      </c>
      <c r="AH141" s="232">
        <f>'Cons Stat | Management Recon'!CT133</f>
        <v>1263.1011626882764</v>
      </c>
      <c r="AI141" s="232">
        <f>'Cons Stat | Management Recon'!CW133</f>
        <v>1294.9745457689774</v>
      </c>
      <c r="AJ141" s="232">
        <f>'Cons Stat | Management Recon'!CZ133</f>
        <v>1289.1085646653755</v>
      </c>
      <c r="AK141" s="232">
        <f>'Cons Stat | Management Recon'!DC133</f>
        <v>1290.5307832814012</v>
      </c>
      <c r="AL141" s="232">
        <f>'Cons Stat | Management Recon'!DF133</f>
        <v>1284.7125139718585</v>
      </c>
      <c r="AM141" s="232">
        <f>'Cons Stat | Management Recon'!DI133</f>
        <v>13312.796004569225</v>
      </c>
      <c r="AN141" s="232">
        <f>'Cons Stat | Management Recon'!DL133</f>
        <v>499.98094955864894</v>
      </c>
      <c r="AO141" s="232">
        <f>'Cons Stat | Management Recon'!DO133</f>
        <v>568.95957380133518</v>
      </c>
      <c r="AP141" s="232">
        <f>'Cons Stat | Management Recon'!DR133</f>
        <v>579.16776144627431</v>
      </c>
      <c r="AQ141" s="232">
        <f>'Cons Stat | Management Recon'!DU133</f>
        <v>584.96336852058482</v>
      </c>
      <c r="AR141" s="232">
        <f>'Cons Stat | Management Recon'!DX133</f>
        <v>491.61099945401554</v>
      </c>
      <c r="AS141" s="232">
        <f>'Cons Stat | Management Recon'!EA133</f>
        <v>503.48671462618518</v>
      </c>
      <c r="AT141" s="232">
        <f>'Cons Stat | Management Recon'!ED133</f>
        <v>583.00440618149889</v>
      </c>
      <c r="AU141" s="232">
        <f>'Cons Stat | Management Recon'!EG133</f>
        <v>569.72844034016191</v>
      </c>
      <c r="AV141" s="232">
        <f>'Cons Stat | Management Recon'!EJ133</f>
        <v>655.80212946252868</v>
      </c>
      <c r="AW141" s="232">
        <f>'Cons Stat | Management Recon'!EM133</f>
        <v>896.6673134762782</v>
      </c>
      <c r="AX141" s="232">
        <f>'Cons Stat | Management Recon'!EP133</f>
        <v>1060.7501369173972</v>
      </c>
      <c r="AY141" s="232">
        <f>'Cons Stat | Management Recon'!ES133</f>
        <v>4446.929413402936</v>
      </c>
      <c r="AZ141" s="232">
        <f>'Cons Stat | Management Recon'!EV133</f>
        <v>4614.0531229655426</v>
      </c>
      <c r="BA141" s="232">
        <f>'Cons Stat | Management Recon'!EY133</f>
        <v>5235.835643818622</v>
      </c>
      <c r="BB141" s="232">
        <f>'Cons Stat | Management Recon'!FB133</f>
        <v>4086.1582638556038</v>
      </c>
      <c r="BC141" s="232">
        <f>'Cons Stat | Management Recon'!FE133</f>
        <v>1887.8716333890457</v>
      </c>
      <c r="BD141" s="232">
        <f>'Cons Stat | Management Recon'!FH133</f>
        <v>3211.2412593745257</v>
      </c>
      <c r="BE141" s="232">
        <f>'Cons Stat | Management Recon'!FK133</f>
        <v>3385.7495418765729</v>
      </c>
      <c r="BF141" s="232">
        <f>'Cons Stat | Management Recon'!FN133</f>
        <v>1668.853155500429</v>
      </c>
      <c r="BG141" s="232">
        <f>'Cons Stat | Management Recon'!FQ133</f>
        <v>2161.6918580228503</v>
      </c>
      <c r="BH141" s="232">
        <f>'Cons Stat | Management Recon'!FT133</f>
        <v>2461.7762685219022</v>
      </c>
      <c r="BI141" s="232">
        <f>'Cons Stat | Management Recon'!FW133</f>
        <v>4266.8702487706514</v>
      </c>
      <c r="BJ141" s="232">
        <f>'Cons Stat | Management Recon'!FZ133</f>
        <v>4843.1532500078019</v>
      </c>
      <c r="BK141" s="232">
        <f>'Cons Stat | Management Recon'!GC133</f>
        <v>5272.9317710030264</v>
      </c>
      <c r="BL141" s="232">
        <f>'Cons Stat | Management Recon'!GF133</f>
        <v>2761.3451189598313</v>
      </c>
      <c r="BM141" s="232">
        <f>'Cons Stat | Management Recon'!GI133</f>
        <v>2827.2605035814031</v>
      </c>
      <c r="BN141" s="232">
        <f>'Cons Stat | Management Recon'!GL133</f>
        <v>3719.1323426781291</v>
      </c>
      <c r="BO141" s="232">
        <f>'Cons Stat | Management Recon'!GO133</f>
        <v>15989.425522228981</v>
      </c>
      <c r="BP141" s="232">
        <f>'Cons Stat | Management Recon'!GR133</f>
        <v>11370.319855217604</v>
      </c>
      <c r="BQ141" s="232">
        <f>'Cons Stat | Management Recon'!GU133</f>
        <v>64405.349937529936</v>
      </c>
      <c r="BR141" s="232">
        <f>'Cons Stat | Management Recon'!GX133</f>
        <v>18309.883937276529</v>
      </c>
      <c r="BS141" s="232">
        <f>'Cons Stat | Management Recon'!HA133</f>
        <v>22995.536709415304</v>
      </c>
      <c r="BT141" s="232">
        <f>'Cons Stat | Management Recon'!HD133</f>
        <v>144047.45128381861</v>
      </c>
      <c r="BU141" s="232">
        <f>'Cons Stat | Management Recon'!HG133</f>
        <v>55108.311201867764</v>
      </c>
      <c r="BV141" s="232">
        <f>'Cons Stat | Management Recon'!HJ133</f>
        <v>64421.266043702744</v>
      </c>
    </row>
    <row r="142" spans="2:74" ht="14.25" hidden="1" customHeight="1" outlineLevel="1" x14ac:dyDescent="0.25">
      <c r="B142" s="231" t="s">
        <v>369</v>
      </c>
      <c r="C142" s="232">
        <f>'Cons Stat | Management Recon'!E134</f>
        <v>0</v>
      </c>
      <c r="D142" s="232">
        <f>'Cons Stat | Management Recon'!H134</f>
        <v>0</v>
      </c>
      <c r="E142" s="232">
        <f>'Cons Stat | Management Recon'!K134</f>
        <v>0</v>
      </c>
      <c r="F142" s="232">
        <f>'Cons Stat | Management Recon'!N134</f>
        <v>0</v>
      </c>
      <c r="G142" s="232">
        <f>'Cons Stat | Management Recon'!Q134</f>
        <v>0</v>
      </c>
      <c r="H142" s="232">
        <f>'Cons Stat | Management Recon'!T134</f>
        <v>0</v>
      </c>
      <c r="I142" s="232">
        <f>'Cons Stat | Management Recon'!W134</f>
        <v>0</v>
      </c>
      <c r="J142" s="232">
        <f>'Cons Stat | Management Recon'!Z134</f>
        <v>0</v>
      </c>
      <c r="K142" s="232">
        <f>'Cons Stat | Management Recon'!AC134</f>
        <v>0</v>
      </c>
      <c r="L142" s="232">
        <f>'Cons Stat | Management Recon'!AF134</f>
        <v>0</v>
      </c>
      <c r="M142" s="232">
        <f>'Cons Stat | Management Recon'!AI134</f>
        <v>0</v>
      </c>
      <c r="N142" s="232">
        <f>'Cons Stat | Management Recon'!AL134</f>
        <v>0</v>
      </c>
      <c r="O142" s="232">
        <f>'Cons Stat | Management Recon'!AO134</f>
        <v>6884.8448426573441</v>
      </c>
      <c r="P142" s="232">
        <f>'Cons Stat | Management Recon'!AR134</f>
        <v>7273.3583871492929</v>
      </c>
      <c r="Q142" s="232">
        <f>'Cons Stat | Management Recon'!AU134</f>
        <v>6813.8493874609658</v>
      </c>
      <c r="R142" s="232">
        <f>'Cons Stat | Management Recon'!AX134</f>
        <v>8018.9326385576078</v>
      </c>
      <c r="S142" s="232">
        <f>'Cons Stat | Management Recon'!BA134</f>
        <v>8236.5666229999078</v>
      </c>
      <c r="T142" s="232">
        <f>'Cons Stat | Management Recon'!BD134</f>
        <v>5524.2854845379788</v>
      </c>
      <c r="U142" s="232">
        <f>'Cons Stat | Management Recon'!BG134</f>
        <v>9408.0212505496856</v>
      </c>
      <c r="V142" s="232">
        <f>'Cons Stat | Management Recon'!BJ134</f>
        <v>9639.2511313027626</v>
      </c>
      <c r="W142" s="232">
        <f>'Cons Stat | Management Recon'!BM134</f>
        <v>10841.200683002955</v>
      </c>
      <c r="X142" s="232">
        <f>'Cons Stat | Management Recon'!BP134</f>
        <v>7875.8756710577682</v>
      </c>
      <c r="Y142" s="232">
        <f>'Cons Stat | Management Recon'!BS134</f>
        <v>5289.7365614755718</v>
      </c>
      <c r="Z142" s="232">
        <f>'Cons Stat | Management Recon'!BV134</f>
        <v>12501.151223271047</v>
      </c>
      <c r="AA142" s="232">
        <f>'Cons Stat | Management Recon'!BY134</f>
        <v>10650.959828318613</v>
      </c>
      <c r="AB142" s="232">
        <f>'Cons Stat | Management Recon'!CB134</f>
        <v>8539.7343210228282</v>
      </c>
      <c r="AC142" s="232">
        <f>'Cons Stat | Management Recon'!CE134</f>
        <v>13497.40676507941</v>
      </c>
      <c r="AD142" s="232">
        <f>'Cons Stat | Management Recon'!CH134</f>
        <v>12226.667207748291</v>
      </c>
      <c r="AE142" s="232">
        <f>'Cons Stat | Management Recon'!CK134</f>
        <v>11880.280260696252</v>
      </c>
      <c r="AF142" s="232">
        <f>'Cons Stat | Management Recon'!CN134</f>
        <v>13812.000719899213</v>
      </c>
      <c r="AG142" s="232">
        <f>'Cons Stat | Management Recon'!CQ134</f>
        <v>18664.445425536076</v>
      </c>
      <c r="AH142" s="232">
        <f>'Cons Stat | Management Recon'!CT134</f>
        <v>10955.440742535015</v>
      </c>
      <c r="AI142" s="232">
        <f>'Cons Stat | Management Recon'!CW134</f>
        <v>8788.4261611128532</v>
      </c>
      <c r="AJ142" s="232">
        <f>'Cons Stat | Management Recon'!CZ134</f>
        <v>10056.920593931571</v>
      </c>
      <c r="AK142" s="232">
        <f>'Cons Stat | Management Recon'!DC134</f>
        <v>5656.0819813043963</v>
      </c>
      <c r="AL142" s="232">
        <f>'Cons Stat | Management Recon'!DF134</f>
        <v>1780.4110534112729</v>
      </c>
      <c r="AM142" s="232">
        <f>'Cons Stat | Management Recon'!DI134</f>
        <v>117.07993518051174</v>
      </c>
      <c r="AN142" s="232">
        <f>'Cons Stat | Management Recon'!DL134</f>
        <v>16145.807407446606</v>
      </c>
      <c r="AO142" s="232">
        <f>'Cons Stat | Management Recon'!DO134</f>
        <v>13938.650763605976</v>
      </c>
      <c r="AP142" s="232">
        <f>'Cons Stat | Management Recon'!DR134</f>
        <v>5197.6366277697925</v>
      </c>
      <c r="AQ142" s="232">
        <f>'Cons Stat | Management Recon'!DU134</f>
        <v>6000.2310760989449</v>
      </c>
      <c r="AR142" s="232">
        <f>'Cons Stat | Management Recon'!DX134</f>
        <v>4058.2779670914811</v>
      </c>
      <c r="AS142" s="232">
        <f>'Cons Stat | Management Recon'!EA134</f>
        <v>13433.921272485655</v>
      </c>
      <c r="AT142" s="232">
        <f>'Cons Stat | Management Recon'!ED134</f>
        <v>10529.915231089355</v>
      </c>
      <c r="AU142" s="232">
        <f>'Cons Stat | Management Recon'!EG134</f>
        <v>4975.5703346094269</v>
      </c>
      <c r="AV142" s="232">
        <f>'Cons Stat | Management Recon'!EJ134</f>
        <v>4430.6959835202433</v>
      </c>
      <c r="AW142" s="232">
        <f>'Cons Stat | Management Recon'!EM134</f>
        <v>7029.3677811196276</v>
      </c>
      <c r="AX142" s="232">
        <f>'Cons Stat | Management Recon'!EP134</f>
        <v>6376.609416783177</v>
      </c>
      <c r="AY142" s="232">
        <f>'Cons Stat | Management Recon'!ES134</f>
        <v>10495.443624976489</v>
      </c>
      <c r="AZ142" s="232">
        <f>'Cons Stat | Management Recon'!EV134</f>
        <v>9330.4778421663177</v>
      </c>
      <c r="BA142" s="232">
        <f>'Cons Stat | Management Recon'!EY134</f>
        <v>13465.711900239738</v>
      </c>
      <c r="BB142" s="232">
        <f>'Cons Stat | Management Recon'!FB134</f>
        <v>19458.495924227478</v>
      </c>
      <c r="BC142" s="232">
        <f>'Cons Stat | Management Recon'!FE134</f>
        <v>16715.981861210774</v>
      </c>
      <c r="BD142" s="232">
        <f>'Cons Stat | Management Recon'!FH134</f>
        <v>27509.298637646651</v>
      </c>
      <c r="BE142" s="232">
        <f>'Cons Stat | Management Recon'!FK134</f>
        <v>9490.6711044371277</v>
      </c>
      <c r="BF142" s="232">
        <f>'Cons Stat | Management Recon'!FN134</f>
        <v>11193.216517934434</v>
      </c>
      <c r="BG142" s="232">
        <f>'Cons Stat | Management Recon'!FQ134</f>
        <v>25265.685268407156</v>
      </c>
      <c r="BH142" s="232">
        <f>'Cons Stat | Management Recon'!FT134</f>
        <v>25397.507962408105</v>
      </c>
      <c r="BI142" s="232">
        <f>'Cons Stat | Management Recon'!FW134</f>
        <v>18844.236167196988</v>
      </c>
      <c r="BJ142" s="232">
        <f>'Cons Stat | Management Recon'!FZ134</f>
        <v>2271.9869043786343</v>
      </c>
      <c r="BK142" s="232">
        <f>'Cons Stat | Management Recon'!GC134</f>
        <v>16161.120909269057</v>
      </c>
      <c r="BL142" s="232">
        <f>'Cons Stat | Management Recon'!GF134</f>
        <v>21119.701802822481</v>
      </c>
      <c r="BM142" s="232">
        <f>'Cons Stat | Management Recon'!GI134</f>
        <v>28029.744834876878</v>
      </c>
      <c r="BN142" s="232">
        <f>'Cons Stat | Management Recon'!GL134</f>
        <v>19917.820169311286</v>
      </c>
      <c r="BO142" s="232">
        <f>'Cons Stat | Management Recon'!GO134</f>
        <v>23565.413416296778</v>
      </c>
      <c r="BP142" s="232">
        <f>'Cons Stat | Management Recon'!GR134</f>
        <v>29675.240297515997</v>
      </c>
      <c r="BQ142" s="232">
        <f>'Cons Stat | Management Recon'!GU134</f>
        <v>37654.335372869711</v>
      </c>
      <c r="BR142" s="232">
        <f>'Cons Stat | Management Recon'!GX134</f>
        <v>36295.622048397126</v>
      </c>
      <c r="BS142" s="232">
        <f>'Cons Stat | Management Recon'!HA134</f>
        <v>40859.536271277924</v>
      </c>
      <c r="BT142" s="232">
        <f>'Cons Stat | Management Recon'!HD134</f>
        <v>43023.914558472556</v>
      </c>
      <c r="BU142" s="232">
        <f>'Cons Stat | Management Recon'!HG134</f>
        <v>45571.673465148328</v>
      </c>
      <c r="BV142" s="232">
        <f>'Cons Stat | Management Recon'!HJ134</f>
        <v>18530.284189135898</v>
      </c>
    </row>
    <row r="143" spans="2:74" ht="14.25" hidden="1" customHeight="1" outlineLevel="1" x14ac:dyDescent="0.25">
      <c r="B143" s="231" t="s">
        <v>370</v>
      </c>
      <c r="C143" s="232">
        <f>'Cons Stat | Management Recon'!E135</f>
        <v>0</v>
      </c>
      <c r="D143" s="232">
        <f>'Cons Stat | Management Recon'!H135</f>
        <v>0</v>
      </c>
      <c r="E143" s="232">
        <f>'Cons Stat | Management Recon'!K135</f>
        <v>0</v>
      </c>
      <c r="F143" s="232">
        <f>'Cons Stat | Management Recon'!N135</f>
        <v>0</v>
      </c>
      <c r="G143" s="232">
        <f>'Cons Stat | Management Recon'!Q135</f>
        <v>0</v>
      </c>
      <c r="H143" s="232">
        <f>'Cons Stat | Management Recon'!T135</f>
        <v>0</v>
      </c>
      <c r="I143" s="232">
        <f>'Cons Stat | Management Recon'!W135</f>
        <v>0</v>
      </c>
      <c r="J143" s="232">
        <f>'Cons Stat | Management Recon'!Z135</f>
        <v>0</v>
      </c>
      <c r="K143" s="232">
        <f>'Cons Stat | Management Recon'!AC135</f>
        <v>0</v>
      </c>
      <c r="L143" s="232">
        <f>'Cons Stat | Management Recon'!AF135</f>
        <v>0</v>
      </c>
      <c r="M143" s="232">
        <f>'Cons Stat | Management Recon'!AI135</f>
        <v>0</v>
      </c>
      <c r="N143" s="232">
        <f>'Cons Stat | Management Recon'!AL135</f>
        <v>0</v>
      </c>
      <c r="O143" s="232">
        <f>'Cons Stat | Management Recon'!AO135</f>
        <v>0</v>
      </c>
      <c r="P143" s="232">
        <f>'Cons Stat | Management Recon'!AR135</f>
        <v>0</v>
      </c>
      <c r="Q143" s="232">
        <f>'Cons Stat | Management Recon'!AU135</f>
        <v>0</v>
      </c>
      <c r="R143" s="232">
        <f>'Cons Stat | Management Recon'!AX135</f>
        <v>0</v>
      </c>
      <c r="S143" s="232">
        <f>'Cons Stat | Management Recon'!BA135</f>
        <v>0</v>
      </c>
      <c r="T143" s="232">
        <f>'Cons Stat | Management Recon'!BD135</f>
        <v>0</v>
      </c>
      <c r="U143" s="232">
        <f>'Cons Stat | Management Recon'!BG135</f>
        <v>0</v>
      </c>
      <c r="V143" s="232">
        <f>'Cons Stat | Management Recon'!BJ135</f>
        <v>0</v>
      </c>
      <c r="W143" s="232">
        <f>'Cons Stat | Management Recon'!BM135</f>
        <v>0</v>
      </c>
      <c r="X143" s="232">
        <f>'Cons Stat | Management Recon'!BP135</f>
        <v>0</v>
      </c>
      <c r="Y143" s="232">
        <f>'Cons Stat | Management Recon'!BS135</f>
        <v>0</v>
      </c>
      <c r="Z143" s="232">
        <f>'Cons Stat | Management Recon'!BV135</f>
        <v>0</v>
      </c>
      <c r="AA143" s="232">
        <f>'Cons Stat | Management Recon'!BY135</f>
        <v>0</v>
      </c>
      <c r="AB143" s="232">
        <f>'Cons Stat | Management Recon'!CB135</f>
        <v>0</v>
      </c>
      <c r="AC143" s="232">
        <f>'Cons Stat | Management Recon'!CE135</f>
        <v>0</v>
      </c>
      <c r="AD143" s="232">
        <f>'Cons Stat | Management Recon'!CH135</f>
        <v>0</v>
      </c>
      <c r="AE143" s="232">
        <f>'Cons Stat | Management Recon'!CK135</f>
        <v>0</v>
      </c>
      <c r="AF143" s="232">
        <f>'Cons Stat | Management Recon'!CN135</f>
        <v>0</v>
      </c>
      <c r="AG143" s="232">
        <f>'Cons Stat | Management Recon'!CQ135</f>
        <v>0</v>
      </c>
      <c r="AH143" s="232">
        <f>'Cons Stat | Management Recon'!CT135</f>
        <v>0</v>
      </c>
      <c r="AI143" s="232">
        <f>'Cons Stat | Management Recon'!CW135</f>
        <v>0</v>
      </c>
      <c r="AJ143" s="232">
        <f>'Cons Stat | Management Recon'!CZ135</f>
        <v>0</v>
      </c>
      <c r="AK143" s="232">
        <f>'Cons Stat | Management Recon'!DC135</f>
        <v>0</v>
      </c>
      <c r="AL143" s="232">
        <f>'Cons Stat | Management Recon'!DF135</f>
        <v>0</v>
      </c>
      <c r="AM143" s="232">
        <f>'Cons Stat | Management Recon'!DI135</f>
        <v>0</v>
      </c>
      <c r="AN143" s="232">
        <f>'Cons Stat | Management Recon'!DL135</f>
        <v>0</v>
      </c>
      <c r="AO143" s="232">
        <f>'Cons Stat | Management Recon'!DO135</f>
        <v>0</v>
      </c>
      <c r="AP143" s="232">
        <f>'Cons Stat | Management Recon'!DR135</f>
        <v>0</v>
      </c>
      <c r="AQ143" s="232">
        <f>'Cons Stat | Management Recon'!DU135</f>
        <v>0</v>
      </c>
      <c r="AR143" s="232">
        <f>'Cons Stat | Management Recon'!DX135</f>
        <v>34176</v>
      </c>
      <c r="AS143" s="232">
        <f>'Cons Stat | Management Recon'!EA135</f>
        <v>34176</v>
      </c>
      <c r="AT143" s="232">
        <f>'Cons Stat | Management Recon'!ED135</f>
        <v>0</v>
      </c>
      <c r="AU143" s="232">
        <f>'Cons Stat | Management Recon'!EG135</f>
        <v>0</v>
      </c>
      <c r="AV143" s="232">
        <f>'Cons Stat | Management Recon'!EJ135</f>
        <v>0</v>
      </c>
      <c r="AW143" s="232">
        <f>'Cons Stat | Management Recon'!EM135</f>
        <v>0</v>
      </c>
      <c r="AX143" s="232">
        <f>'Cons Stat | Management Recon'!EP135</f>
        <v>0</v>
      </c>
      <c r="AY143" s="232">
        <f>'Cons Stat | Management Recon'!ES135</f>
        <v>0</v>
      </c>
      <c r="AZ143" s="232">
        <f>'Cons Stat | Management Recon'!EV135</f>
        <v>0</v>
      </c>
      <c r="BA143" s="232">
        <f>'Cons Stat | Management Recon'!EY135</f>
        <v>0</v>
      </c>
      <c r="BB143" s="232">
        <f>'Cons Stat | Management Recon'!FB135</f>
        <v>0</v>
      </c>
      <c r="BC143" s="232">
        <f>'Cons Stat | Management Recon'!FE135</f>
        <v>0</v>
      </c>
      <c r="BD143" s="232">
        <f>'Cons Stat | Management Recon'!FH135</f>
        <v>0</v>
      </c>
      <c r="BE143" s="232">
        <f>'Cons Stat | Management Recon'!FK135</f>
        <v>0</v>
      </c>
      <c r="BF143" s="232">
        <f>'Cons Stat | Management Recon'!FN135</f>
        <v>0</v>
      </c>
      <c r="BG143" s="232">
        <f>'Cons Stat | Management Recon'!FQ135</f>
        <v>0</v>
      </c>
      <c r="BH143" s="232">
        <f>'Cons Stat | Management Recon'!FT135</f>
        <v>0</v>
      </c>
      <c r="BI143" s="232">
        <f>'Cons Stat | Management Recon'!FW135</f>
        <v>0</v>
      </c>
      <c r="BJ143" s="232">
        <f>'Cons Stat | Management Recon'!FZ135</f>
        <v>0</v>
      </c>
      <c r="BK143" s="232">
        <f>'Cons Stat | Management Recon'!GC135</f>
        <v>0</v>
      </c>
      <c r="BL143" s="232">
        <f>'Cons Stat | Management Recon'!GF135</f>
        <v>0</v>
      </c>
      <c r="BM143" s="232">
        <f>'Cons Stat | Management Recon'!GI135</f>
        <v>0</v>
      </c>
      <c r="BN143" s="232">
        <f>'Cons Stat | Management Recon'!GL135</f>
        <v>0</v>
      </c>
      <c r="BO143" s="232">
        <f>'Cons Stat | Management Recon'!GO135</f>
        <v>0</v>
      </c>
      <c r="BP143" s="232">
        <f>'Cons Stat | Management Recon'!GR135</f>
        <v>0</v>
      </c>
      <c r="BQ143" s="232">
        <f>'Cons Stat | Management Recon'!GU135</f>
        <v>0</v>
      </c>
      <c r="BR143" s="232">
        <f>'Cons Stat | Management Recon'!GX135</f>
        <v>0</v>
      </c>
      <c r="BS143" s="232">
        <f>'Cons Stat | Management Recon'!HA135</f>
        <v>0</v>
      </c>
      <c r="BT143" s="232">
        <f>'Cons Stat | Management Recon'!HD135</f>
        <v>0</v>
      </c>
      <c r="BU143" s="232">
        <f>'Cons Stat | Management Recon'!HG135</f>
        <v>0</v>
      </c>
      <c r="BV143" s="232">
        <f>'Cons Stat | Management Recon'!HJ135</f>
        <v>0</v>
      </c>
    </row>
    <row r="144" spans="2:74" ht="14.25" customHeight="1" collapsed="1" x14ac:dyDescent="0.25">
      <c r="B144" s="248" t="s">
        <v>371</v>
      </c>
      <c r="C144" s="248">
        <f t="shared" ref="C144:BN144" si="187">SUM(C134,C124,C128,C135,C138)</f>
        <v>0</v>
      </c>
      <c r="D144" s="248">
        <f t="shared" si="187"/>
        <v>0</v>
      </c>
      <c r="E144" s="248">
        <f t="shared" si="187"/>
        <v>0</v>
      </c>
      <c r="F144" s="248">
        <f t="shared" si="187"/>
        <v>0</v>
      </c>
      <c r="G144" s="248">
        <f t="shared" si="187"/>
        <v>0</v>
      </c>
      <c r="H144" s="248">
        <f t="shared" si="187"/>
        <v>0</v>
      </c>
      <c r="I144" s="248">
        <f t="shared" si="187"/>
        <v>0</v>
      </c>
      <c r="J144" s="248">
        <f t="shared" si="187"/>
        <v>0</v>
      </c>
      <c r="K144" s="248">
        <f t="shared" si="187"/>
        <v>0</v>
      </c>
      <c r="L144" s="248">
        <f t="shared" si="187"/>
        <v>0</v>
      </c>
      <c r="M144" s="248">
        <f t="shared" si="187"/>
        <v>0</v>
      </c>
      <c r="N144" s="248">
        <f t="shared" si="187"/>
        <v>0</v>
      </c>
      <c r="O144" s="248">
        <f t="shared" si="187"/>
        <v>2557827.1514803749</v>
      </c>
      <c r="P144" s="248">
        <f t="shared" si="187"/>
        <v>2555477.4528199416</v>
      </c>
      <c r="Q144" s="248">
        <f t="shared" si="187"/>
        <v>2146508.8939207415</v>
      </c>
      <c r="R144" s="248">
        <f t="shared" si="187"/>
        <v>2201273.8812944093</v>
      </c>
      <c r="S144" s="248">
        <f t="shared" si="187"/>
        <v>2089015.8819949098</v>
      </c>
      <c r="T144" s="248">
        <f t="shared" si="187"/>
        <v>2105300.1353159482</v>
      </c>
      <c r="U144" s="248">
        <f t="shared" si="187"/>
        <v>4147349.2639533659</v>
      </c>
      <c r="V144" s="248">
        <f t="shared" si="187"/>
        <v>4131508.1012225882</v>
      </c>
      <c r="W144" s="248">
        <f t="shared" si="187"/>
        <v>4290510.3099419754</v>
      </c>
      <c r="X144" s="248">
        <f t="shared" si="187"/>
        <v>3840781.7869883422</v>
      </c>
      <c r="Y144" s="248">
        <f t="shared" si="187"/>
        <v>3136263.2902639359</v>
      </c>
      <c r="Z144" s="248">
        <f t="shared" si="187"/>
        <v>3198785.6303614047</v>
      </c>
      <c r="AA144" s="248">
        <f t="shared" si="187"/>
        <v>3336252.9169747783</v>
      </c>
      <c r="AB144" s="248">
        <f t="shared" si="187"/>
        <v>3445830.1023605932</v>
      </c>
      <c r="AC144" s="248">
        <f t="shared" si="187"/>
        <v>3542084.579884456</v>
      </c>
      <c r="AD144" s="248">
        <f t="shared" si="187"/>
        <v>3540765.8792110928</v>
      </c>
      <c r="AE144" s="248">
        <f t="shared" si="187"/>
        <v>3505528.3894299916</v>
      </c>
      <c r="AF144" s="248">
        <f t="shared" si="187"/>
        <v>3962626.8819534248</v>
      </c>
      <c r="AG144" s="248">
        <f t="shared" si="187"/>
        <v>3698713.3946878267</v>
      </c>
      <c r="AH144" s="248">
        <f t="shared" si="187"/>
        <v>5701069.9095774116</v>
      </c>
      <c r="AI144" s="248">
        <f t="shared" si="187"/>
        <v>5895683.8346752888</v>
      </c>
      <c r="AJ144" s="248">
        <f t="shared" si="187"/>
        <v>5948567.2734348429</v>
      </c>
      <c r="AK144" s="248">
        <f t="shared" si="187"/>
        <v>6010609.8230843339</v>
      </c>
      <c r="AL144" s="248">
        <f t="shared" si="187"/>
        <v>6448476.691382328</v>
      </c>
      <c r="AM144" s="248">
        <f t="shared" si="187"/>
        <v>6440051.0025156392</v>
      </c>
      <c r="AN144" s="248">
        <f t="shared" si="187"/>
        <v>6712704.8790210085</v>
      </c>
      <c r="AO144" s="248">
        <f t="shared" si="187"/>
        <v>7047578.8595032934</v>
      </c>
      <c r="AP144" s="248">
        <f t="shared" si="187"/>
        <v>6954136.5973621132</v>
      </c>
      <c r="AQ144" s="248">
        <f t="shared" si="187"/>
        <v>6866891.1301508723</v>
      </c>
      <c r="AR144" s="248">
        <f t="shared" si="187"/>
        <v>7008057.6615957795</v>
      </c>
      <c r="AS144" s="248">
        <f t="shared" si="187"/>
        <v>6963354.7239027852</v>
      </c>
      <c r="AT144" s="248">
        <f t="shared" si="187"/>
        <v>7999238.2420515874</v>
      </c>
      <c r="AU144" s="248">
        <f t="shared" si="187"/>
        <v>8151395.225313656</v>
      </c>
      <c r="AV144" s="248">
        <f t="shared" si="187"/>
        <v>9306824.6711962372</v>
      </c>
      <c r="AW144" s="248">
        <f t="shared" si="187"/>
        <v>9228506.7236377262</v>
      </c>
      <c r="AX144" s="248">
        <f t="shared" si="187"/>
        <v>9713268.6873321682</v>
      </c>
      <c r="AY144" s="248">
        <f t="shared" si="187"/>
        <v>9348664.6849592123</v>
      </c>
      <c r="AZ144" s="248">
        <f t="shared" si="187"/>
        <v>8828481.9267600793</v>
      </c>
      <c r="BA144" s="248">
        <f t="shared" si="187"/>
        <v>8993890.3055301215</v>
      </c>
      <c r="BB144" s="248">
        <f t="shared" si="187"/>
        <v>8917647.8221988939</v>
      </c>
      <c r="BC144" s="248">
        <f t="shared" si="187"/>
        <v>8826519.5610508397</v>
      </c>
      <c r="BD144" s="248">
        <f t="shared" si="187"/>
        <v>9719969.4865624793</v>
      </c>
      <c r="BE144" s="248">
        <f t="shared" si="187"/>
        <v>23632078.798111878</v>
      </c>
      <c r="BF144" s="248">
        <f t="shared" si="187"/>
        <v>23363626.987570796</v>
      </c>
      <c r="BG144" s="248">
        <f t="shared" si="187"/>
        <v>23423054.174914435</v>
      </c>
      <c r="BH144" s="248">
        <f t="shared" si="187"/>
        <v>23152370.076222684</v>
      </c>
      <c r="BI144" s="248">
        <f t="shared" si="187"/>
        <v>22998634.352238674</v>
      </c>
      <c r="BJ144" s="248">
        <f t="shared" si="187"/>
        <v>23273362.697784737</v>
      </c>
      <c r="BK144" s="248">
        <f t="shared" si="187"/>
        <v>22467103.101595312</v>
      </c>
      <c r="BL144" s="248">
        <f t="shared" si="187"/>
        <v>21261052.697227035</v>
      </c>
      <c r="BM144" s="248">
        <f t="shared" si="187"/>
        <v>22085625.817730591</v>
      </c>
      <c r="BN144" s="248">
        <f t="shared" si="187"/>
        <v>21769566.26244913</v>
      </c>
      <c r="BO144" s="248">
        <f t="shared" ref="BO144:BV144" si="188">SUM(BO134,BO124,BO128,BO135,BO138)</f>
        <v>21861967.971879557</v>
      </c>
      <c r="BP144" s="248">
        <f t="shared" si="188"/>
        <v>20434338.065488759</v>
      </c>
      <c r="BQ144" s="248">
        <f t="shared" si="188"/>
        <v>19798648.455484364</v>
      </c>
      <c r="BR144" s="248">
        <f t="shared" si="188"/>
        <v>20073916.092381742</v>
      </c>
      <c r="BS144" s="248">
        <f t="shared" si="188"/>
        <v>18292940.627352163</v>
      </c>
      <c r="BT144" s="248">
        <f t="shared" si="188"/>
        <v>17787066.146144599</v>
      </c>
      <c r="BU144" s="248">
        <f t="shared" si="188"/>
        <v>18143249.316856287</v>
      </c>
      <c r="BV144" s="248">
        <f t="shared" si="188"/>
        <v>18171804.18797221</v>
      </c>
    </row>
    <row r="145" spans="2:74" ht="14.25" customHeight="1" x14ac:dyDescent="0.25">
      <c r="B145" s="244" t="s">
        <v>372</v>
      </c>
      <c r="C145" s="232">
        <f>'Cons Stat | Management Recon'!E137</f>
        <v>0</v>
      </c>
      <c r="D145" s="232">
        <f>'Cons Stat | Management Recon'!H137</f>
        <v>0</v>
      </c>
      <c r="E145" s="232">
        <f>'Cons Stat | Management Recon'!K137</f>
        <v>0</v>
      </c>
      <c r="F145" s="232">
        <f>'Cons Stat | Management Recon'!N137</f>
        <v>0</v>
      </c>
      <c r="G145" s="232">
        <f>'Cons Stat | Management Recon'!Q137</f>
        <v>0</v>
      </c>
      <c r="H145" s="232">
        <f>'Cons Stat | Management Recon'!T137</f>
        <v>0</v>
      </c>
      <c r="I145" s="232">
        <f>'Cons Stat | Management Recon'!W137</f>
        <v>0</v>
      </c>
      <c r="J145" s="232">
        <f>'Cons Stat | Management Recon'!Z137</f>
        <v>0</v>
      </c>
      <c r="K145" s="232">
        <f>'Cons Stat | Management Recon'!AC137</f>
        <v>0</v>
      </c>
      <c r="L145" s="232">
        <f>'Cons Stat | Management Recon'!AF137</f>
        <v>0</v>
      </c>
      <c r="M145" s="232">
        <f>'Cons Stat | Management Recon'!AI137</f>
        <v>0</v>
      </c>
      <c r="N145" s="232">
        <f>'Cons Stat | Management Recon'!AL137</f>
        <v>0</v>
      </c>
      <c r="O145" s="266">
        <f>'Cons Stat | Management Recon'!AO137</f>
        <v>11925.863199300698</v>
      </c>
      <c r="P145" s="266">
        <f>'Cons Stat | Management Recon'!AR137</f>
        <v>11846.258208064253</v>
      </c>
      <c r="Q145" s="266">
        <f>'Cons Stat | Management Recon'!AU137</f>
        <v>10487.196733125149</v>
      </c>
      <c r="R145" s="266">
        <f>'Cons Stat | Management Recon'!AX137</f>
        <v>10863.992758675522</v>
      </c>
      <c r="S145" s="266">
        <f>'Cons Stat | Management Recon'!BA137</f>
        <v>10809.44137737438</v>
      </c>
      <c r="T145" s="266">
        <f>'Cons Stat | Management Recon'!BD137</f>
        <v>10616.229380140605</v>
      </c>
      <c r="U145" s="266">
        <f>'Cons Stat | Management Recon'!BG137</f>
        <v>10983.776845458111</v>
      </c>
      <c r="V145" s="266">
        <f>'Cons Stat | Management Recon'!BJ137</f>
        <v>11034.398767805333</v>
      </c>
      <c r="W145" s="266">
        <f>'Cons Stat | Management Recon'!BM137</f>
        <v>10789.655445365419</v>
      </c>
      <c r="X145" s="266">
        <f>'Cons Stat | Management Recon'!BP137</f>
        <v>10301.487137839749</v>
      </c>
      <c r="Y145" s="266">
        <f>'Cons Stat | Management Recon'!BS137</f>
        <v>7703.7758205300379</v>
      </c>
      <c r="Z145" s="266">
        <f>'Cons Stat | Management Recon'!BV137</f>
        <v>7730.2323251781936</v>
      </c>
      <c r="AA145" s="266">
        <f>'Cons Stat | Management Recon'!BY137</f>
        <v>9179.771581438421</v>
      </c>
      <c r="AB145" s="266">
        <f>'Cons Stat | Management Recon'!CB137</f>
        <v>8896.7185441076963</v>
      </c>
      <c r="AC145" s="266">
        <f>'Cons Stat | Management Recon'!CE137</f>
        <v>8528.4163377896748</v>
      </c>
      <c r="AD145" s="266">
        <f>'Cons Stat | Management Recon'!CH137</f>
        <v>8448.0074669263868</v>
      </c>
      <c r="AE145" s="266">
        <f>'Cons Stat | Management Recon'!CK137</f>
        <v>7636.5830694171018</v>
      </c>
      <c r="AF145" s="266">
        <f>'Cons Stat | Management Recon'!CN137</f>
        <v>7493.2797408362831</v>
      </c>
      <c r="AG145" s="266">
        <f>'Cons Stat | Management Recon'!CQ137</f>
        <v>6980.3385511263623</v>
      </c>
      <c r="AH145" s="266">
        <f>'Cons Stat | Management Recon'!CT137</f>
        <v>6876.2375583546209</v>
      </c>
      <c r="AI145" s="266">
        <f>'Cons Stat | Management Recon'!CW137</f>
        <v>6750.2610274646304</v>
      </c>
      <c r="AJ145" s="266">
        <f>'Cons Stat | Management Recon'!CZ137</f>
        <v>6719.6836668818596</v>
      </c>
      <c r="AK145" s="266">
        <f>'Cons Stat | Management Recon'!DC137</f>
        <v>6710.2976254432151</v>
      </c>
      <c r="AL145" s="266">
        <f>'Cons Stat | Management Recon'!DF137</f>
        <v>6680.0447099468938</v>
      </c>
      <c r="AM145" s="266">
        <f>'Cons Stat | Management Recon'!DI137</f>
        <v>6636.3191031533088</v>
      </c>
      <c r="AN145" s="266">
        <f>'Cons Stat | Management Recon'!DL137</f>
        <v>10329.020701479583</v>
      </c>
      <c r="AO145" s="266">
        <f>'Cons Stat | Management Recon'!DO137</f>
        <v>10194.796302099656</v>
      </c>
      <c r="AP145" s="266">
        <f>'Cons Stat | Management Recon'!DR137</f>
        <v>10055.979042054993</v>
      </c>
      <c r="AQ145" s="266">
        <f>'Cons Stat | Management Recon'!DU137</f>
        <v>9610.326236804789</v>
      </c>
      <c r="AR145" s="266">
        <f>'Cons Stat | Management Recon'!DX137</f>
        <v>7558.7195185705823</v>
      </c>
      <c r="AS145" s="266">
        <f>'Cons Stat | Management Recon'!EA137</f>
        <v>7289.9530056348694</v>
      </c>
      <c r="AT145" s="266">
        <f>'Cons Stat | Management Recon'!ED137</f>
        <v>7389.5523455108496</v>
      </c>
      <c r="AU145" s="266">
        <f>'Cons Stat | Management Recon'!EG137</f>
        <v>7217.6404190654321</v>
      </c>
      <c r="AV145" s="266">
        <f>'Cons Stat | Management Recon'!EJ137</f>
        <v>7372.8477572568727</v>
      </c>
      <c r="AW145" s="266">
        <f>'Cons Stat | Management Recon'!EM137</f>
        <v>7246.9264993277793</v>
      </c>
      <c r="AX145" s="266">
        <f>'Cons Stat | Management Recon'!EP137</f>
        <v>27566.133964683821</v>
      </c>
      <c r="AY145" s="266">
        <f>'Cons Stat | Management Recon'!ES137</f>
        <v>26740.212108113104</v>
      </c>
      <c r="AZ145" s="266">
        <f>'Cons Stat | Management Recon'!EV137</f>
        <v>26040.088238791006</v>
      </c>
      <c r="BA145" s="266">
        <f>'Cons Stat | Management Recon'!EY137</f>
        <v>25100.204736506283</v>
      </c>
      <c r="BB145" s="266">
        <f>'Cons Stat | Management Recon'!FB137</f>
        <v>25058.680103528568</v>
      </c>
      <c r="BC145" s="266">
        <f>'Cons Stat | Management Recon'!FE137</f>
        <v>25128.61368914909</v>
      </c>
      <c r="BD145" s="266">
        <f>'Cons Stat | Management Recon'!FH137</f>
        <v>29484.941705210145</v>
      </c>
      <c r="BE145" s="266">
        <f>'Cons Stat | Management Recon'!FK137</f>
        <v>29316.496621294325</v>
      </c>
      <c r="BF145" s="266">
        <f>'Cons Stat | Management Recon'!FN137</f>
        <v>28511.82212198124</v>
      </c>
      <c r="BG145" s="266">
        <f>'Cons Stat | Management Recon'!FQ137</f>
        <v>29845.415664417709</v>
      </c>
      <c r="BH145" s="266">
        <f>'Cons Stat | Management Recon'!FT137</f>
        <v>33591.16005787866</v>
      </c>
      <c r="BI145" s="266">
        <f>'Cons Stat | Management Recon'!FW137</f>
        <v>33338.58142898466</v>
      </c>
      <c r="BJ145" s="266">
        <f>'Cons Stat | Management Recon'!FZ137</f>
        <v>32860.997975771716</v>
      </c>
      <c r="BK145" s="266">
        <f>'Cons Stat | Management Recon'!GC137</f>
        <v>32990.105820105826</v>
      </c>
      <c r="BL145" s="266">
        <f>'Cons Stat | Management Recon'!GF137</f>
        <v>35762.801249546275</v>
      </c>
      <c r="BM145" s="266">
        <f>'Cons Stat | Management Recon'!GI137</f>
        <v>34427.465774550983</v>
      </c>
      <c r="BN145" s="266">
        <f>'Cons Stat | Management Recon'!GL137</f>
        <v>34037.223461706883</v>
      </c>
      <c r="BO145" s="266">
        <f>'Cons Stat | Management Recon'!GO137</f>
        <v>33594.723124865464</v>
      </c>
      <c r="BP145" s="266">
        <f>'Cons Stat | Management Recon'!GR137</f>
        <v>33050.939047465683</v>
      </c>
      <c r="BQ145" s="266">
        <f>'Cons Stat | Management Recon'!GU137</f>
        <v>32438.35019778071</v>
      </c>
      <c r="BR145" s="266">
        <f>'Cons Stat | Management Recon'!GX137</f>
        <v>32104.795050459448</v>
      </c>
      <c r="BS145" s="266">
        <f>'Cons Stat | Management Recon'!HA137</f>
        <v>31750.136631773767</v>
      </c>
      <c r="BT145" s="266">
        <f>'Cons Stat | Management Recon'!HD137</f>
        <v>31482.721479713611</v>
      </c>
      <c r="BU145" s="266">
        <f>'Cons Stat | Management Recon'!HG137</f>
        <v>31180.401252053714</v>
      </c>
      <c r="BV145" s="266">
        <f>'Cons Stat | Management Recon'!HJ137</f>
        <v>30747.088700326407</v>
      </c>
    </row>
    <row r="146" spans="2:74" ht="14.25" customHeight="1" x14ac:dyDescent="0.25">
      <c r="B146" s="244" t="s">
        <v>373</v>
      </c>
      <c r="C146" s="232">
        <f>'Cons Stat | Management Recon'!E138</f>
        <v>0</v>
      </c>
      <c r="D146" s="232">
        <f>'Cons Stat | Management Recon'!H138</f>
        <v>0</v>
      </c>
      <c r="E146" s="232">
        <f>'Cons Stat | Management Recon'!K138</f>
        <v>0</v>
      </c>
      <c r="F146" s="232">
        <f>'Cons Stat | Management Recon'!N138</f>
        <v>0</v>
      </c>
      <c r="G146" s="232">
        <f>'Cons Stat | Management Recon'!Q138</f>
        <v>0</v>
      </c>
      <c r="H146" s="232">
        <f>'Cons Stat | Management Recon'!T138</f>
        <v>0</v>
      </c>
      <c r="I146" s="232">
        <f>'Cons Stat | Management Recon'!W138</f>
        <v>0</v>
      </c>
      <c r="J146" s="232">
        <f>'Cons Stat | Management Recon'!Z138</f>
        <v>0</v>
      </c>
      <c r="K146" s="232">
        <f>'Cons Stat | Management Recon'!AC138</f>
        <v>0</v>
      </c>
      <c r="L146" s="232">
        <f>'Cons Stat | Management Recon'!AF138</f>
        <v>0</v>
      </c>
      <c r="M146" s="232">
        <f>'Cons Stat | Management Recon'!AI138</f>
        <v>0</v>
      </c>
      <c r="N146" s="232">
        <f>'Cons Stat | Management Recon'!AL138</f>
        <v>0</v>
      </c>
      <c r="O146" s="266">
        <f>'Cons Stat | Management Recon'!AO138</f>
        <v>0</v>
      </c>
      <c r="P146" s="266">
        <f>'Cons Stat | Management Recon'!AR138</f>
        <v>0</v>
      </c>
      <c r="Q146" s="266">
        <f>'Cons Stat | Management Recon'!AU138</f>
        <v>0</v>
      </c>
      <c r="R146" s="266">
        <f>'Cons Stat | Management Recon'!AX138</f>
        <v>0</v>
      </c>
      <c r="S146" s="266">
        <f>'Cons Stat | Management Recon'!BA138</f>
        <v>0</v>
      </c>
      <c r="T146" s="266">
        <f>'Cons Stat | Management Recon'!BD138</f>
        <v>0</v>
      </c>
      <c r="U146" s="266">
        <f>'Cons Stat | Management Recon'!BG138</f>
        <v>0</v>
      </c>
      <c r="V146" s="266">
        <f>'Cons Stat | Management Recon'!BJ138</f>
        <v>0</v>
      </c>
      <c r="W146" s="266">
        <f>'Cons Stat | Management Recon'!BM138</f>
        <v>0</v>
      </c>
      <c r="X146" s="266">
        <f>'Cons Stat | Management Recon'!BP138</f>
        <v>0</v>
      </c>
      <c r="Y146" s="266">
        <f>'Cons Stat | Management Recon'!BS138</f>
        <v>0</v>
      </c>
      <c r="Z146" s="266">
        <f>'Cons Stat | Management Recon'!BV138</f>
        <v>0</v>
      </c>
      <c r="AA146" s="266">
        <f>'Cons Stat | Management Recon'!BY138</f>
        <v>0</v>
      </c>
      <c r="AB146" s="266">
        <f>'Cons Stat | Management Recon'!CB138</f>
        <v>0</v>
      </c>
      <c r="AC146" s="266">
        <f>'Cons Stat | Management Recon'!CE138</f>
        <v>0</v>
      </c>
      <c r="AD146" s="266">
        <f>'Cons Stat | Management Recon'!CH138</f>
        <v>0</v>
      </c>
      <c r="AE146" s="266">
        <f>'Cons Stat | Management Recon'!CK138</f>
        <v>0</v>
      </c>
      <c r="AF146" s="266">
        <f>'Cons Stat | Management Recon'!CN138</f>
        <v>0</v>
      </c>
      <c r="AG146" s="266">
        <f>'Cons Stat | Management Recon'!CQ138</f>
        <v>0</v>
      </c>
      <c r="AH146" s="266">
        <f>'Cons Stat | Management Recon'!CT138</f>
        <v>0</v>
      </c>
      <c r="AI146" s="266">
        <f>'Cons Stat | Management Recon'!CW138</f>
        <v>0</v>
      </c>
      <c r="AJ146" s="266">
        <f>'Cons Stat | Management Recon'!CZ138</f>
        <v>0</v>
      </c>
      <c r="AK146" s="266">
        <f>'Cons Stat | Management Recon'!DC138</f>
        <v>0</v>
      </c>
      <c r="AL146" s="266">
        <f>'Cons Stat | Management Recon'!DF138</f>
        <v>2674.0398859791458</v>
      </c>
      <c r="AM146" s="266">
        <f>'Cons Stat | Management Recon'!DI138</f>
        <v>15492.576407831628</v>
      </c>
      <c r="AN146" s="266">
        <f>'Cons Stat | Management Recon'!DL138</f>
        <v>15481.934629892465</v>
      </c>
      <c r="AO146" s="266">
        <f>'Cons Stat | Management Recon'!DO138</f>
        <v>15347.551542880945</v>
      </c>
      <c r="AP146" s="266">
        <f>'Cons Stat | Management Recon'!DR138</f>
        <v>15411.991943040397</v>
      </c>
      <c r="AQ146" s="266">
        <f>'Cons Stat | Management Recon'!DU138</f>
        <v>15297.832973058335</v>
      </c>
      <c r="AR146" s="266">
        <f>'Cons Stat | Management Recon'!DX138</f>
        <v>23543.100876153447</v>
      </c>
      <c r="AS146" s="266">
        <f>'Cons Stat | Management Recon'!EA138</f>
        <v>23462.867580198683</v>
      </c>
      <c r="AT146" s="266">
        <f>'Cons Stat | Management Recon'!ED138</f>
        <v>10449.835511263926</v>
      </c>
      <c r="AU146" s="266">
        <f>'Cons Stat | Management Recon'!EG138</f>
        <v>1764.7706741867587</v>
      </c>
      <c r="AV146" s="266">
        <f>'Cons Stat | Management Recon'!EJ138</f>
        <v>1772.7793279746547</v>
      </c>
      <c r="AW146" s="266">
        <f>'Cons Stat | Management Recon'!EM138</f>
        <v>1732.5257453327067</v>
      </c>
      <c r="AX146" s="266">
        <f>'Cons Stat | Management Recon'!EP138</f>
        <v>12658.016212373041</v>
      </c>
      <c r="AY146" s="266">
        <f>'Cons Stat | Management Recon'!ES138</f>
        <v>12278.759820889216</v>
      </c>
      <c r="AZ146" s="266">
        <f>'Cons Stat | Management Recon'!EV138</f>
        <v>11957.271988200489</v>
      </c>
      <c r="BA146" s="266">
        <f>'Cons Stat | Management Recon'!EY138</f>
        <v>11525.689630607143</v>
      </c>
      <c r="BB146" s="266">
        <f>'Cons Stat | Management Recon'!FB138</f>
        <v>22617.622055790387</v>
      </c>
      <c r="BC146" s="266">
        <f>'Cons Stat | Management Recon'!FE138</f>
        <v>22649.734654515516</v>
      </c>
      <c r="BD146" s="266">
        <f>'Cons Stat | Management Recon'!FH138</f>
        <v>24650.103944071103</v>
      </c>
      <c r="BE146" s="266">
        <f>'Cons Stat | Management Recon'!FK138</f>
        <v>41321.756139798556</v>
      </c>
      <c r="BF146" s="266">
        <f>'Cons Stat | Management Recon'!FN138</f>
        <v>40952.260015428532</v>
      </c>
      <c r="BG146" s="266">
        <f>'Cons Stat | Management Recon'!FQ138</f>
        <v>41564.628923438024</v>
      </c>
      <c r="BH146" s="266">
        <f>'Cons Stat | Management Recon'!FT138</f>
        <v>41516.756164223421</v>
      </c>
      <c r="BI146" s="266">
        <f>'Cons Stat | Management Recon'!FW138</f>
        <v>41374.341914955061</v>
      </c>
      <c r="BJ146" s="266">
        <f>'Cons Stat | Management Recon'!FZ138</f>
        <v>56596.398917761631</v>
      </c>
      <c r="BK146" s="266">
        <f>'Cons Stat | Management Recon'!GC138</f>
        <v>39756.723244030029</v>
      </c>
      <c r="BL146" s="266">
        <f>'Cons Stat | Management Recon'!GF138</f>
        <v>39249.271754314657</v>
      </c>
      <c r="BM146" s="266">
        <f>'Cons Stat | Management Recon'!GI138</f>
        <v>38086.793189445511</v>
      </c>
      <c r="BN146" s="266">
        <f>'Cons Stat | Management Recon'!GL138</f>
        <v>37781.017097937874</v>
      </c>
      <c r="BO146" s="266">
        <f>'Cons Stat | Management Recon'!GO138</f>
        <v>37334.024407245219</v>
      </c>
      <c r="BP146" s="266">
        <f>'Cons Stat | Management Recon'!GR138</f>
        <v>36858.158702041022</v>
      </c>
      <c r="BQ146" s="266">
        <f>'Cons Stat | Management Recon'!GU138</f>
        <v>36376.902210896835</v>
      </c>
      <c r="BR146" s="266">
        <f>'Cons Stat | Management Recon'!GX138</f>
        <v>36084.553150206804</v>
      </c>
      <c r="BS146" s="266">
        <f>'Cons Stat | Management Recon'!HA138</f>
        <v>35768.670657182112</v>
      </c>
      <c r="BT146" s="266">
        <f>'Cons Stat | Management Recon'!HD138</f>
        <v>35532.333651551511</v>
      </c>
      <c r="BU146" s="266">
        <f>'Cons Stat | Management Recon'!HG138</f>
        <v>35265.76649103919</v>
      </c>
      <c r="BV146" s="266">
        <f>'Cons Stat | Management Recon'!HJ138</f>
        <v>34984.051142845768</v>
      </c>
    </row>
    <row r="147" spans="2:74" ht="14.25" customHeight="1" x14ac:dyDescent="0.25">
      <c r="B147" s="238" t="s">
        <v>374</v>
      </c>
      <c r="C147" s="232">
        <f>'Cons Stat | Management Recon'!E139</f>
        <v>0</v>
      </c>
      <c r="D147" s="232">
        <f>'Cons Stat | Management Recon'!H139</f>
        <v>0</v>
      </c>
      <c r="E147" s="232">
        <f>'Cons Stat | Management Recon'!K139</f>
        <v>0</v>
      </c>
      <c r="F147" s="232">
        <f>'Cons Stat | Management Recon'!N139</f>
        <v>0</v>
      </c>
      <c r="G147" s="232">
        <f>'Cons Stat | Management Recon'!Q139</f>
        <v>0</v>
      </c>
      <c r="H147" s="232">
        <f>'Cons Stat | Management Recon'!T139</f>
        <v>0</v>
      </c>
      <c r="I147" s="232">
        <f>'Cons Stat | Management Recon'!W139</f>
        <v>0</v>
      </c>
      <c r="J147" s="232">
        <f>'Cons Stat | Management Recon'!Z139</f>
        <v>0</v>
      </c>
      <c r="K147" s="232">
        <f>'Cons Stat | Management Recon'!AC139</f>
        <v>0</v>
      </c>
      <c r="L147" s="232">
        <f>'Cons Stat | Management Recon'!AF139</f>
        <v>0</v>
      </c>
      <c r="M147" s="232">
        <f>'Cons Stat | Management Recon'!AI139</f>
        <v>0</v>
      </c>
      <c r="N147" s="232">
        <f>'Cons Stat | Management Recon'!AL139</f>
        <v>0</v>
      </c>
      <c r="O147" s="266">
        <f>'Cons Stat | Management Recon'!AO139</f>
        <v>150278.50383862088</v>
      </c>
      <c r="P147" s="266">
        <f>'Cons Stat | Management Recon'!AR139</f>
        <v>158795.41629339592</v>
      </c>
      <c r="Q147" s="266">
        <f>'Cons Stat | Management Recon'!AU139</f>
        <v>160066.72509464982</v>
      </c>
      <c r="R147" s="266">
        <f>'Cons Stat | Management Recon'!AX139</f>
        <v>157145.38208222543</v>
      </c>
      <c r="S147" s="266">
        <f>'Cons Stat | Management Recon'!BA139</f>
        <v>154387.32495807359</v>
      </c>
      <c r="T147" s="266">
        <f>'Cons Stat | Management Recon'!BD139</f>
        <v>156686.53732590779</v>
      </c>
      <c r="U147" s="266">
        <f>'Cons Stat | Management Recon'!BG139</f>
        <v>157757.9839669342</v>
      </c>
      <c r="V147" s="266">
        <f>'Cons Stat | Management Recon'!BJ139</f>
        <v>166659.18772289122</v>
      </c>
      <c r="W147" s="266">
        <f>'Cons Stat | Management Recon'!BM139</f>
        <v>179306.04247879505</v>
      </c>
      <c r="X147" s="266">
        <f>'Cons Stat | Management Recon'!BP139</f>
        <v>180026.93089139849</v>
      </c>
      <c r="Y147" s="266">
        <f>'Cons Stat | Management Recon'!BS139</f>
        <v>193351.35983117425</v>
      </c>
      <c r="Z147" s="266">
        <f>'Cons Stat | Management Recon'!BV139</f>
        <v>193057.64010908836</v>
      </c>
      <c r="AA147" s="266">
        <f>'Cons Stat | Management Recon'!BY139</f>
        <v>193057.64010908836</v>
      </c>
      <c r="AB147" s="266">
        <f>'Cons Stat | Management Recon'!CB139</f>
        <v>199769.78407432555</v>
      </c>
      <c r="AC147" s="266">
        <f>'Cons Stat | Management Recon'!CE139</f>
        <v>201375.05468443863</v>
      </c>
      <c r="AD147" s="266">
        <f>'Cons Stat | Management Recon'!CH139</f>
        <v>201012.4675879447</v>
      </c>
      <c r="AE147" s="266">
        <f>'Cons Stat | Management Recon'!CK139</f>
        <v>199876.41967228992</v>
      </c>
      <c r="AF147" s="266">
        <f>'Cons Stat | Management Recon'!CN139</f>
        <v>198011.95329316836</v>
      </c>
      <c r="AG147" s="266">
        <f>'Cons Stat | Management Recon'!CQ139</f>
        <v>195536.7566141648</v>
      </c>
      <c r="AH147" s="266">
        <f>'Cons Stat | Management Recon'!CT139</f>
        <v>198646.88717708536</v>
      </c>
      <c r="AI147" s="266">
        <f>'Cons Stat | Management Recon'!CW139</f>
        <v>197478.06437577188</v>
      </c>
      <c r="AJ147" s="266">
        <f>'Cons Stat | Management Recon'!CZ139</f>
        <v>200134.03157356658</v>
      </c>
      <c r="AK147" s="266">
        <f>'Cons Stat | Management Recon'!DC139</f>
        <v>208106.40777510151</v>
      </c>
      <c r="AL147" s="266">
        <f>'Cons Stat | Management Recon'!DF139</f>
        <v>208896.7659047184</v>
      </c>
      <c r="AM147" s="266">
        <f>'Cons Stat | Management Recon'!DI139</f>
        <v>208896.7659047184</v>
      </c>
      <c r="AN147" s="266">
        <f>'Cons Stat | Management Recon'!DL139</f>
        <v>210747.08138456909</v>
      </c>
      <c r="AO147" s="266">
        <f>'Cons Stat | Management Recon'!DO139</f>
        <v>217935.58230432813</v>
      </c>
      <c r="AP147" s="266">
        <f>'Cons Stat | Management Recon'!DR139</f>
        <v>217500.02318464013</v>
      </c>
      <c r="AQ147" s="266">
        <f>'Cons Stat | Management Recon'!DU139</f>
        <v>225362.74304647418</v>
      </c>
      <c r="AR147" s="266">
        <f>'Cons Stat | Management Recon'!DX139</f>
        <v>236031.5466293566</v>
      </c>
      <c r="AS147" s="266">
        <f>'Cons Stat | Management Recon'!EA139</f>
        <v>238122.03875696761</v>
      </c>
      <c r="AT147" s="266">
        <f>'Cons Stat | Management Recon'!ED139</f>
        <v>237057.35704266877</v>
      </c>
      <c r="AU147" s="266">
        <f>'Cons Stat | Management Recon'!EG139</f>
        <v>237385.09924124036</v>
      </c>
      <c r="AV147" s="266">
        <f>'Cons Stat | Management Recon'!EJ139</f>
        <v>239109.10273596994</v>
      </c>
      <c r="AW147" s="266">
        <f>'Cons Stat | Management Recon'!EM139</f>
        <v>242192.97596977098</v>
      </c>
      <c r="AX147" s="266">
        <f>'Cons Stat | Management Recon'!EP139</f>
        <v>327048.85593153618</v>
      </c>
      <c r="AY147" s="266">
        <f>'Cons Stat | Management Recon'!ES139</f>
        <v>323523.00467779511</v>
      </c>
      <c r="AZ147" s="266">
        <f>'Cons Stat | Management Recon'!EV139</f>
        <v>359638.58046321996</v>
      </c>
      <c r="BA147" s="266">
        <f>'Cons Stat | Management Recon'!EY139</f>
        <v>355683.35907175817</v>
      </c>
      <c r="BB147" s="266">
        <f>'Cons Stat | Management Recon'!FB139</f>
        <v>357448.35355208989</v>
      </c>
      <c r="BC147" s="266">
        <f>'Cons Stat | Management Recon'!FE139</f>
        <v>355667.64134175092</v>
      </c>
      <c r="BD147" s="266">
        <f>'Cons Stat | Management Recon'!FH139</f>
        <v>467404.25774233171</v>
      </c>
      <c r="BE147" s="266">
        <f>'Cons Stat | Management Recon'!FK139</f>
        <v>495035.35027496819</v>
      </c>
      <c r="BF147" s="266">
        <f>'Cons Stat | Management Recon'!FN139</f>
        <v>498776.04729969188</v>
      </c>
      <c r="BG147" s="266">
        <f>'Cons Stat | Management Recon'!FQ139</f>
        <v>514924.95321600902</v>
      </c>
      <c r="BH147" s="266">
        <f>'Cons Stat | Management Recon'!FT139</f>
        <v>514433.06362721289</v>
      </c>
      <c r="BI147" s="266">
        <f>'Cons Stat | Management Recon'!FW139</f>
        <v>531212.51663698815</v>
      </c>
      <c r="BJ147" s="266">
        <f>'Cons Stat | Management Recon'!FZ139</f>
        <v>767463.04029380984</v>
      </c>
      <c r="BK147" s="266">
        <f>'Cons Stat | Management Recon'!GC139</f>
        <v>823774.92410607962</v>
      </c>
      <c r="BL147" s="266">
        <f>'Cons Stat | Management Recon'!GF139</f>
        <v>1262544.0776526877</v>
      </c>
      <c r="BM147" s="266">
        <f>'Cons Stat | Management Recon'!GI139</f>
        <v>1281668.6279713754</v>
      </c>
      <c r="BN147" s="266">
        <f>'Cons Stat | Management Recon'!GL139</f>
        <v>1291543.7147170745</v>
      </c>
      <c r="BO147" s="266">
        <f>'Cons Stat | Management Recon'!GO139</f>
        <v>1295542.9714326235</v>
      </c>
      <c r="BP147" s="266">
        <f>'Cons Stat | Management Recon'!GR139</f>
        <v>1361136.9502949528</v>
      </c>
      <c r="BQ147" s="266">
        <f>'Cons Stat | Management Recon'!GU139</f>
        <v>1351535.8620822418</v>
      </c>
      <c r="BR147" s="266">
        <f>'Cons Stat | Management Recon'!GX139</f>
        <v>1372889.1020345946</v>
      </c>
      <c r="BS147" s="266">
        <f>'Cons Stat | Management Recon'!HA139</f>
        <v>1446350.7275555837</v>
      </c>
      <c r="BT147" s="266">
        <f>'Cons Stat | Management Recon'!HD139</f>
        <v>1443403.9889421123</v>
      </c>
      <c r="BU147" s="266">
        <f>'Cons Stat | Management Recon'!HG139</f>
        <v>1684433.7901162005</v>
      </c>
      <c r="BV147" s="266">
        <f>'Cons Stat | Management Recon'!HJ139</f>
        <v>1802732.4018799732</v>
      </c>
    </row>
    <row r="148" spans="2:74" ht="14.25" customHeight="1" x14ac:dyDescent="0.25">
      <c r="B148" s="238" t="s">
        <v>375</v>
      </c>
      <c r="C148" s="232">
        <f>'Cons Stat | Management Recon'!E140</f>
        <v>0</v>
      </c>
      <c r="D148" s="232">
        <f>'Cons Stat | Management Recon'!H140</f>
        <v>0</v>
      </c>
      <c r="E148" s="232">
        <f>'Cons Stat | Management Recon'!K140</f>
        <v>0</v>
      </c>
      <c r="F148" s="232">
        <f>'Cons Stat | Management Recon'!N140</f>
        <v>0</v>
      </c>
      <c r="G148" s="232">
        <f>'Cons Stat | Management Recon'!Q140</f>
        <v>0</v>
      </c>
      <c r="H148" s="232">
        <f>'Cons Stat | Management Recon'!T140</f>
        <v>0</v>
      </c>
      <c r="I148" s="232">
        <f>'Cons Stat | Management Recon'!W140</f>
        <v>0</v>
      </c>
      <c r="J148" s="232">
        <f>'Cons Stat | Management Recon'!Z140</f>
        <v>0</v>
      </c>
      <c r="K148" s="232">
        <f>'Cons Stat | Management Recon'!AC140</f>
        <v>0</v>
      </c>
      <c r="L148" s="232">
        <f>'Cons Stat | Management Recon'!AF140</f>
        <v>0</v>
      </c>
      <c r="M148" s="232">
        <f>'Cons Stat | Management Recon'!AI140</f>
        <v>0</v>
      </c>
      <c r="N148" s="232">
        <f>'Cons Stat | Management Recon'!AL140</f>
        <v>0</v>
      </c>
      <c r="O148" s="266">
        <f>'Cons Stat | Management Recon'!AO140</f>
        <v>1244896.2795274793</v>
      </c>
      <c r="P148" s="266">
        <f>'Cons Stat | Management Recon'!AR140</f>
        <v>1245156.8763008378</v>
      </c>
      <c r="Q148" s="266">
        <f>'Cons Stat | Management Recon'!AU140</f>
        <v>1230370.4540294171</v>
      </c>
      <c r="R148" s="266">
        <f>'Cons Stat | Management Recon'!AX140</f>
        <v>1230003.6147629712</v>
      </c>
      <c r="S148" s="266">
        <f>'Cons Stat | Management Recon'!BA140</f>
        <v>1229995.4954883384</v>
      </c>
      <c r="T148" s="266">
        <f>'Cons Stat | Management Recon'!BD140</f>
        <v>1227573.6731529394</v>
      </c>
      <c r="U148" s="266">
        <f>'Cons Stat | Management Recon'!BG140</f>
        <v>1226856.9222409383</v>
      </c>
      <c r="V148" s="266">
        <f>'Cons Stat | Management Recon'!BJ140</f>
        <v>1226599.9046490034</v>
      </c>
      <c r="W148" s="266">
        <f>'Cons Stat | Management Recon'!BM140</f>
        <v>1221821.3407112919</v>
      </c>
      <c r="X148" s="266">
        <f>'Cons Stat | Management Recon'!BP140</f>
        <v>1221891.2329954945</v>
      </c>
      <c r="Y148" s="266">
        <f>'Cons Stat | Management Recon'!BS140</f>
        <v>1223636.2377243936</v>
      </c>
      <c r="Z148" s="266">
        <f>'Cons Stat | Management Recon'!BV140</f>
        <v>1227569.2271974413</v>
      </c>
      <c r="AA148" s="266">
        <f>'Cons Stat | Management Recon'!BY140</f>
        <v>1246466.6316296561</v>
      </c>
      <c r="AB148" s="266">
        <f>'Cons Stat | Management Recon'!CB140</f>
        <v>1249735.6879304866</v>
      </c>
      <c r="AC148" s="266">
        <f>'Cons Stat | Management Recon'!CE140</f>
        <v>1248758.0117169232</v>
      </c>
      <c r="AD148" s="266">
        <f>'Cons Stat | Management Recon'!CH140</f>
        <v>1248499.7397399487</v>
      </c>
      <c r="AE148" s="266">
        <f>'Cons Stat | Management Recon'!CK140</f>
        <v>1249201.5586399646</v>
      </c>
      <c r="AF148" s="266">
        <f>'Cons Stat | Management Recon'!CN140</f>
        <v>1259781.8130223746</v>
      </c>
      <c r="AG148" s="266">
        <f>'Cons Stat | Management Recon'!CQ140</f>
        <v>1260456.5500636634</v>
      </c>
      <c r="AH148" s="266">
        <f>'Cons Stat | Management Recon'!CT140</f>
        <v>1260195.0327758912</v>
      </c>
      <c r="AI148" s="266">
        <f>'Cons Stat | Management Recon'!CW140</f>
        <v>1258099.0450236255</v>
      </c>
      <c r="AJ148" s="266">
        <f>'Cons Stat | Management Recon'!CZ140</f>
        <v>1257723.703967216</v>
      </c>
      <c r="AK148" s="266">
        <f>'Cons Stat | Management Recon'!DC140</f>
        <v>1257554.6174835437</v>
      </c>
      <c r="AL148" s="266">
        <f>'Cons Stat | Management Recon'!DF140</f>
        <v>1258595.3719514832</v>
      </c>
      <c r="AM148" s="266">
        <f>'Cons Stat | Management Recon'!DI140</f>
        <v>1276145.9128018098</v>
      </c>
      <c r="AN148" s="266">
        <f>'Cons Stat | Management Recon'!DL140</f>
        <v>1276620.177859867</v>
      </c>
      <c r="AO148" s="266">
        <f>'Cons Stat | Management Recon'!DO140</f>
        <v>1272743.832482161</v>
      </c>
      <c r="AP148" s="266">
        <f>'Cons Stat | Management Recon'!DR140</f>
        <v>1278551.2219082813</v>
      </c>
      <c r="AQ148" s="266">
        <f>'Cons Stat | Management Recon'!DU140</f>
        <v>1278581.0597622229</v>
      </c>
      <c r="AR148" s="266">
        <f>'Cons Stat | Management Recon'!DX140</f>
        <v>1246516.4174927673</v>
      </c>
      <c r="AS148" s="266">
        <f>'Cons Stat | Management Recon'!EA140</f>
        <v>1250448.3961430835</v>
      </c>
      <c r="AT148" s="266">
        <f>'Cons Stat | Management Recon'!ED140</f>
        <v>1249789.1917954651</v>
      </c>
      <c r="AU148" s="266">
        <f>'Cons Stat | Management Recon'!EG140</f>
        <v>1247952.5970218342</v>
      </c>
      <c r="AV148" s="266">
        <f>'Cons Stat | Management Recon'!EJ140</f>
        <v>1248278.9377882762</v>
      </c>
      <c r="AW148" s="266">
        <f>'Cons Stat | Management Recon'!EM140</f>
        <v>1247799.638858536</v>
      </c>
      <c r="AX148" s="266">
        <f>'Cons Stat | Management Recon'!EP140</f>
        <v>3516563.4968614802</v>
      </c>
      <c r="AY148" s="266">
        <f>'Cons Stat | Management Recon'!ES140</f>
        <v>3388901.807711482</v>
      </c>
      <c r="AZ148" s="266">
        <f>'Cons Stat | Management Recon'!EV140</f>
        <v>3297798.4960943959</v>
      </c>
      <c r="BA148" s="266">
        <f>'Cons Stat | Management Recon'!EY140</f>
        <v>3298416.6789881177</v>
      </c>
      <c r="BB148" s="266">
        <f>'Cons Stat | Management Recon'!FB140</f>
        <v>3297541.7440545638</v>
      </c>
      <c r="BC148" s="266">
        <f>'Cons Stat | Management Recon'!FE140</f>
        <v>3296665.5081232488</v>
      </c>
      <c r="BD148" s="266">
        <f>'Cons Stat | Management Recon'!FH140</f>
        <v>4260311.2742284043</v>
      </c>
      <c r="BE148" s="266">
        <f>'Cons Stat | Management Recon'!FK140</f>
        <v>3910101.5180003373</v>
      </c>
      <c r="BF148" s="266">
        <f>'Cons Stat | Management Recon'!FN140</f>
        <v>3908970.1524398224</v>
      </c>
      <c r="BG148" s="266">
        <f>'Cons Stat | Management Recon'!FQ140</f>
        <v>3879355.9658933859</v>
      </c>
      <c r="BH148" s="266">
        <f>'Cons Stat | Management Recon'!FT140</f>
        <v>3878175.4829865908</v>
      </c>
      <c r="BI148" s="266">
        <f>'Cons Stat | Management Recon'!FW140</f>
        <v>3880611.6470016325</v>
      </c>
      <c r="BJ148" s="266">
        <f>'Cons Stat | Management Recon'!FZ140</f>
        <v>3881664.1713250205</v>
      </c>
      <c r="BK148" s="266">
        <f>'Cons Stat | Management Recon'!GC140</f>
        <v>3891648.4232824119</v>
      </c>
      <c r="BL148" s="266">
        <f>'Cons Stat | Management Recon'!GF140</f>
        <v>3892316.4047592087</v>
      </c>
      <c r="BM148" s="266">
        <f>'Cons Stat | Management Recon'!GI140</f>
        <v>3879711.6123445537</v>
      </c>
      <c r="BN148" s="266">
        <f>'Cons Stat | Management Recon'!GL140</f>
        <v>3883842.17125946</v>
      </c>
      <c r="BO148" s="266">
        <f>'Cons Stat | Management Recon'!GO140</f>
        <v>3883032.2610055469</v>
      </c>
      <c r="BP148" s="266">
        <f>'Cons Stat | Management Recon'!GR140</f>
        <v>3875159.7333414285</v>
      </c>
      <c r="BQ148" s="266">
        <f>'Cons Stat | Management Recon'!GU140</f>
        <v>3873643.8138463246</v>
      </c>
      <c r="BR148" s="266">
        <f>'Cons Stat | Management Recon'!GX140</f>
        <v>3872145.4348940747</v>
      </c>
      <c r="BS148" s="266">
        <f>'Cons Stat | Management Recon'!HA140</f>
        <v>3879871.6454687305</v>
      </c>
      <c r="BT148" s="266">
        <f>'Cons Stat | Management Recon'!HD140</f>
        <v>3877971.3340128828</v>
      </c>
      <c r="BU148" s="266">
        <f>'Cons Stat | Management Recon'!HG140</f>
        <v>3876124.8781935722</v>
      </c>
      <c r="BV148" s="266">
        <f>'Cons Stat | Management Recon'!HJ140</f>
        <v>3882600.3320947019</v>
      </c>
    </row>
    <row r="149" spans="2:74" ht="14.25" customHeight="1" x14ac:dyDescent="0.25">
      <c r="B149" s="238" t="s">
        <v>376</v>
      </c>
      <c r="C149" s="232">
        <f>'Cons Stat | Management Recon'!E141</f>
        <v>0</v>
      </c>
      <c r="D149" s="232">
        <f>'Cons Stat | Management Recon'!H141</f>
        <v>0</v>
      </c>
      <c r="E149" s="232">
        <f>'Cons Stat | Management Recon'!K141</f>
        <v>0</v>
      </c>
      <c r="F149" s="232">
        <f>'Cons Stat | Management Recon'!N141</f>
        <v>0</v>
      </c>
      <c r="G149" s="232">
        <f>'Cons Stat | Management Recon'!Q141</f>
        <v>0</v>
      </c>
      <c r="H149" s="232">
        <f>'Cons Stat | Management Recon'!T141</f>
        <v>0</v>
      </c>
      <c r="I149" s="232">
        <f>'Cons Stat | Management Recon'!W141</f>
        <v>0</v>
      </c>
      <c r="J149" s="232">
        <f>'Cons Stat | Management Recon'!Z141</f>
        <v>0</v>
      </c>
      <c r="K149" s="232">
        <f>'Cons Stat | Management Recon'!AC141</f>
        <v>0</v>
      </c>
      <c r="L149" s="232">
        <f>'Cons Stat | Management Recon'!AF141</f>
        <v>0</v>
      </c>
      <c r="M149" s="232">
        <f>'Cons Stat | Management Recon'!AI141</f>
        <v>0</v>
      </c>
      <c r="N149" s="232">
        <f>'Cons Stat | Management Recon'!AL141</f>
        <v>0</v>
      </c>
      <c r="O149" s="266">
        <f>'Cons Stat | Management Recon'!AO141</f>
        <v>0</v>
      </c>
      <c r="P149" s="266">
        <f>'Cons Stat | Management Recon'!AR141</f>
        <v>0</v>
      </c>
      <c r="Q149" s="266">
        <f>'Cons Stat | Management Recon'!AU141</f>
        <v>0</v>
      </c>
      <c r="R149" s="266">
        <f>'Cons Stat | Management Recon'!AX141</f>
        <v>0</v>
      </c>
      <c r="S149" s="266">
        <f>'Cons Stat | Management Recon'!BA141</f>
        <v>0</v>
      </c>
      <c r="T149" s="266">
        <f>'Cons Stat | Management Recon'!BD141</f>
        <v>0</v>
      </c>
      <c r="U149" s="266">
        <f>'Cons Stat | Management Recon'!BG141</f>
        <v>0</v>
      </c>
      <c r="V149" s="266">
        <f>'Cons Stat | Management Recon'!BJ141</f>
        <v>0</v>
      </c>
      <c r="W149" s="266">
        <f>'Cons Stat | Management Recon'!BM141</f>
        <v>0</v>
      </c>
      <c r="X149" s="266">
        <f>'Cons Stat | Management Recon'!BP141</f>
        <v>0</v>
      </c>
      <c r="Y149" s="266">
        <f>'Cons Stat | Management Recon'!BS141</f>
        <v>0</v>
      </c>
      <c r="Z149" s="266">
        <f>'Cons Stat | Management Recon'!BV141</f>
        <v>0</v>
      </c>
      <c r="AA149" s="266">
        <f>'Cons Stat | Management Recon'!BY141</f>
        <v>0</v>
      </c>
      <c r="AB149" s="266">
        <f>'Cons Stat | Management Recon'!CB141</f>
        <v>0</v>
      </c>
      <c r="AC149" s="266">
        <f>'Cons Stat | Management Recon'!CE141</f>
        <v>0</v>
      </c>
      <c r="AD149" s="266">
        <f>'Cons Stat | Management Recon'!CH141</f>
        <v>0</v>
      </c>
      <c r="AE149" s="266">
        <f>'Cons Stat | Management Recon'!CK141</f>
        <v>0</v>
      </c>
      <c r="AF149" s="266">
        <f>'Cons Stat | Management Recon'!CN141</f>
        <v>0</v>
      </c>
      <c r="AG149" s="266">
        <f>'Cons Stat | Management Recon'!CQ141</f>
        <v>0</v>
      </c>
      <c r="AH149" s="266">
        <f>'Cons Stat | Management Recon'!CT141</f>
        <v>0</v>
      </c>
      <c r="AI149" s="266">
        <f>'Cons Stat | Management Recon'!CW141</f>
        <v>0</v>
      </c>
      <c r="AJ149" s="266">
        <f>'Cons Stat | Management Recon'!CZ141</f>
        <v>0</v>
      </c>
      <c r="AK149" s="266">
        <f>'Cons Stat | Management Recon'!DC141</f>
        <v>0</v>
      </c>
      <c r="AL149" s="266">
        <f>'Cons Stat | Management Recon'!DF141</f>
        <v>0</v>
      </c>
      <c r="AM149" s="266">
        <f>'Cons Stat | Management Recon'!DI141</f>
        <v>0</v>
      </c>
      <c r="AN149" s="266">
        <f>'Cons Stat | Management Recon'!DL141</f>
        <v>0</v>
      </c>
      <c r="AO149" s="266">
        <f>'Cons Stat | Management Recon'!DO141</f>
        <v>1316.2467356105715</v>
      </c>
      <c r="AP149" s="266">
        <f>'Cons Stat | Management Recon'!DR141</f>
        <v>2966.3214891062994</v>
      </c>
      <c r="AQ149" s="266">
        <f>'Cons Stat | Management Recon'!DU141</f>
        <v>2834.8624350086652</v>
      </c>
      <c r="AR149" s="266">
        <f>'Cons Stat | Management Recon'!DX141</f>
        <v>2229.6776916791555</v>
      </c>
      <c r="AS149" s="266">
        <f>'Cons Stat | Management Recon'!EA141</f>
        <v>2137.2855371686082</v>
      </c>
      <c r="AT149" s="266">
        <f>'Cons Stat | Management Recon'!ED141</f>
        <v>2166.4863054676534</v>
      </c>
      <c r="AU149" s="266">
        <f>'Cons Stat | Management Recon'!EG141</f>
        <v>56744.54688915515</v>
      </c>
      <c r="AV149" s="266">
        <f>'Cons Stat | Management Recon'!EJ141</f>
        <v>129906.81704562779</v>
      </c>
      <c r="AW149" s="266">
        <f>'Cons Stat | Management Recon'!EM141</f>
        <v>129267.12497747717</v>
      </c>
      <c r="AX149" s="266">
        <f>'Cons Stat | Management Recon'!EP141</f>
        <v>1133.9952988879938</v>
      </c>
      <c r="AY149" s="266">
        <f>'Cons Stat | Management Recon'!ES141</f>
        <v>1100.0188085912366</v>
      </c>
      <c r="AZ149" s="266">
        <f>'Cons Stat | Management Recon'!EV141</f>
        <v>9668.0094215635563</v>
      </c>
      <c r="BA149" s="266">
        <f>'Cons Stat | Management Recon'!EY141</f>
        <v>9319.055052748301</v>
      </c>
      <c r="BB149" s="266">
        <f>'Cons Stat | Management Recon'!FB141</f>
        <v>9303.6380334519708</v>
      </c>
      <c r="BC149" s="266">
        <f>'Cons Stat | Management Recon'!FE141</f>
        <v>9329.6025600873218</v>
      </c>
      <c r="BD149" s="266">
        <f>'Cons Stat | Management Recon'!FH141</f>
        <v>10223.617230533133</v>
      </c>
      <c r="BE149" s="266">
        <f>'Cons Stat | Management Recon'!FK141</f>
        <v>10165.210533326876</v>
      </c>
      <c r="BF149" s="266">
        <f>'Cons Stat | Management Recon'!FN141</f>
        <v>9886.1974642695204</v>
      </c>
      <c r="BG149" s="266">
        <f>'Cons Stat | Management Recon'!FQ141</f>
        <v>10348.608096215899</v>
      </c>
      <c r="BH149" s="266">
        <f>'Cons Stat | Management Recon'!FT141</f>
        <v>10312.458527601982</v>
      </c>
      <c r="BI149" s="266">
        <f>'Cons Stat | Management Recon'!FW141</f>
        <v>10204.91900491756</v>
      </c>
      <c r="BJ149" s="266">
        <f>'Cons Stat | Management Recon'!FZ141</f>
        <v>10015.644473970357</v>
      </c>
      <c r="BK149" s="266">
        <f>'Cons Stat | Management Recon'!GC141</f>
        <v>1281.4406091654773</v>
      </c>
      <c r="BL149" s="266">
        <f>'Cons Stat | Management Recon'!GF141</f>
        <v>1258.7402241703612</v>
      </c>
      <c r="BM149" s="266">
        <f>'Cons Stat | Management Recon'!GI141</f>
        <v>1206.7377933845305</v>
      </c>
      <c r="BN149" s="266">
        <f>'Cons Stat | Management Recon'!GL141</f>
        <v>1193.059175545779</v>
      </c>
      <c r="BO149" s="266">
        <f>'Cons Stat | Management Recon'!GO141</f>
        <v>1173.0633604297154</v>
      </c>
      <c r="BP149" s="266">
        <f>'Cons Stat | Management Recon'!GR141</f>
        <v>1151.7759370345025</v>
      </c>
      <c r="BQ149" s="266">
        <f>'Cons Stat | Management Recon'!GU141</f>
        <v>1130.2473616893092</v>
      </c>
      <c r="BR149" s="266">
        <f>'Cons Stat | Management Recon'!GX141</f>
        <v>1117.1693899715672</v>
      </c>
      <c r="BS149" s="266">
        <f>'Cons Stat | Management Recon'!HA141</f>
        <v>1103.0386713704629</v>
      </c>
      <c r="BT149" s="266">
        <f>'Cons Stat | Management Recon'!HD141</f>
        <v>1092.4663484486875</v>
      </c>
      <c r="BU149" s="266">
        <f>'Cons Stat | Management Recon'!HG141</f>
        <v>1080.5417067965934</v>
      </c>
      <c r="BV149" s="266">
        <f>'Cons Stat | Management Recon'!HJ141</f>
        <v>760.36843566490859</v>
      </c>
    </row>
    <row r="150" spans="2:74" ht="14.25" customHeight="1" x14ac:dyDescent="0.25">
      <c r="B150" s="248" t="s">
        <v>377</v>
      </c>
      <c r="C150" s="248">
        <f t="shared" ref="C150:AO150" si="189">SUM(C145:C149)</f>
        <v>0</v>
      </c>
      <c r="D150" s="248">
        <f t="shared" si="189"/>
        <v>0</v>
      </c>
      <c r="E150" s="248">
        <f t="shared" si="189"/>
        <v>0</v>
      </c>
      <c r="F150" s="248">
        <f t="shared" si="189"/>
        <v>0</v>
      </c>
      <c r="G150" s="248">
        <f t="shared" si="189"/>
        <v>0</v>
      </c>
      <c r="H150" s="248">
        <f t="shared" si="189"/>
        <v>0</v>
      </c>
      <c r="I150" s="248">
        <f t="shared" si="189"/>
        <v>0</v>
      </c>
      <c r="J150" s="248">
        <f t="shared" si="189"/>
        <v>0</v>
      </c>
      <c r="K150" s="248">
        <f t="shared" si="189"/>
        <v>0</v>
      </c>
      <c r="L150" s="248">
        <f t="shared" si="189"/>
        <v>0</v>
      </c>
      <c r="M150" s="248">
        <f t="shared" si="189"/>
        <v>0</v>
      </c>
      <c r="N150" s="248">
        <f t="shared" si="189"/>
        <v>0</v>
      </c>
      <c r="O150" s="248">
        <f t="shared" si="189"/>
        <v>1407100.646565401</v>
      </c>
      <c r="P150" s="248">
        <f t="shared" si="189"/>
        <v>1415798.5508022979</v>
      </c>
      <c r="Q150" s="248">
        <f t="shared" si="189"/>
        <v>1400924.3758571921</v>
      </c>
      <c r="R150" s="248">
        <f t="shared" si="189"/>
        <v>1398012.9896038722</v>
      </c>
      <c r="S150" s="248">
        <f t="shared" si="189"/>
        <v>1395192.2618237864</v>
      </c>
      <c r="T150" s="248">
        <f t="shared" si="189"/>
        <v>1394876.4398589879</v>
      </c>
      <c r="U150" s="248">
        <f t="shared" si="189"/>
        <v>1395598.6830533305</v>
      </c>
      <c r="V150" s="248">
        <f t="shared" si="189"/>
        <v>1404293.4911396999</v>
      </c>
      <c r="W150" s="248">
        <f t="shared" si="189"/>
        <v>1411917.0386354523</v>
      </c>
      <c r="X150" s="248">
        <f t="shared" si="189"/>
        <v>1412219.6510247327</v>
      </c>
      <c r="Y150" s="248">
        <f t="shared" si="189"/>
        <v>1424691.373376098</v>
      </c>
      <c r="Z150" s="248">
        <f t="shared" si="189"/>
        <v>1428357.0996317079</v>
      </c>
      <c r="AA150" s="248">
        <f t="shared" si="189"/>
        <v>1448704.0433201829</v>
      </c>
      <c r="AB150" s="248">
        <f t="shared" si="189"/>
        <v>1458402.1905489198</v>
      </c>
      <c r="AC150" s="248">
        <f t="shared" si="189"/>
        <v>1458661.4827391515</v>
      </c>
      <c r="AD150" s="248">
        <f t="shared" si="189"/>
        <v>1457960.2147948197</v>
      </c>
      <c r="AE150" s="248">
        <f t="shared" si="189"/>
        <v>1456714.5613816716</v>
      </c>
      <c r="AF150" s="248">
        <f t="shared" si="189"/>
        <v>1465287.0460563793</v>
      </c>
      <c r="AG150" s="248">
        <f t="shared" si="189"/>
        <v>1462973.6452289545</v>
      </c>
      <c r="AH150" s="248">
        <f t="shared" si="189"/>
        <v>1465718.1575113311</v>
      </c>
      <c r="AI150" s="248">
        <f t="shared" si="189"/>
        <v>1462327.370426862</v>
      </c>
      <c r="AJ150" s="248">
        <f t="shared" si="189"/>
        <v>1464577.4192076644</v>
      </c>
      <c r="AK150" s="248">
        <f t="shared" si="189"/>
        <v>1472371.3228840884</v>
      </c>
      <c r="AL150" s="248">
        <f t="shared" si="189"/>
        <v>1476846.2224521276</v>
      </c>
      <c r="AM150" s="248">
        <f t="shared" si="189"/>
        <v>1507171.5742175132</v>
      </c>
      <c r="AN150" s="248">
        <f t="shared" si="189"/>
        <v>1513178.214575808</v>
      </c>
      <c r="AO150" s="248">
        <f t="shared" si="189"/>
        <v>1517538.0093670802</v>
      </c>
      <c r="AP150" s="248">
        <f t="shared" ref="AP150:BV150" si="190">SUM(AP145:AP149)</f>
        <v>1524485.5375671233</v>
      </c>
      <c r="AQ150" s="248">
        <f t="shared" si="190"/>
        <v>1531686.8244535688</v>
      </c>
      <c r="AR150" s="248">
        <f t="shared" si="190"/>
        <v>1515879.4622085271</v>
      </c>
      <c r="AS150" s="248">
        <f t="shared" si="190"/>
        <v>1521460.5410230532</v>
      </c>
      <c r="AT150" s="248">
        <f t="shared" si="190"/>
        <v>1506852.4230003762</v>
      </c>
      <c r="AU150" s="248">
        <f t="shared" si="190"/>
        <v>1551064.6542454818</v>
      </c>
      <c r="AV150" s="248">
        <f t="shared" si="190"/>
        <v>1626440.4846551055</v>
      </c>
      <c r="AW150" s="248">
        <f t="shared" si="190"/>
        <v>1628239.1920504447</v>
      </c>
      <c r="AX150" s="248">
        <f t="shared" si="190"/>
        <v>3884970.4982689614</v>
      </c>
      <c r="AY150" s="248">
        <f t="shared" si="190"/>
        <v>3752543.8031268707</v>
      </c>
      <c r="AZ150" s="248">
        <f t="shared" si="190"/>
        <v>3705102.4462061711</v>
      </c>
      <c r="BA150" s="248">
        <f t="shared" si="190"/>
        <v>3700044.9874797375</v>
      </c>
      <c r="BB150" s="248">
        <f t="shared" si="190"/>
        <v>3711970.0377994245</v>
      </c>
      <c r="BC150" s="248">
        <f t="shared" si="190"/>
        <v>3709441.1003687512</v>
      </c>
      <c r="BD150" s="248">
        <f t="shared" si="190"/>
        <v>4792074.19485055</v>
      </c>
      <c r="BE150" s="248">
        <f t="shared" si="190"/>
        <v>4485940.3315697247</v>
      </c>
      <c r="BF150" s="248">
        <f t="shared" si="190"/>
        <v>4487096.479341194</v>
      </c>
      <c r="BG150" s="248">
        <f t="shared" si="190"/>
        <v>4476039.5717934668</v>
      </c>
      <c r="BH150" s="248">
        <f t="shared" si="190"/>
        <v>4478028.9213635083</v>
      </c>
      <c r="BI150" s="248">
        <f t="shared" si="190"/>
        <v>4496742.0059874775</v>
      </c>
      <c r="BJ150" s="248">
        <f t="shared" si="190"/>
        <v>4748600.2529863333</v>
      </c>
      <c r="BK150" s="248">
        <f t="shared" si="190"/>
        <v>4789451.6170617929</v>
      </c>
      <c r="BL150" s="248">
        <f t="shared" si="190"/>
        <v>5231131.2956399275</v>
      </c>
      <c r="BM150" s="248">
        <f t="shared" si="190"/>
        <v>5235101.2370733097</v>
      </c>
      <c r="BN150" s="248">
        <f t="shared" si="190"/>
        <v>5248397.1857117247</v>
      </c>
      <c r="BO150" s="248">
        <f t="shared" si="190"/>
        <v>5250677.0433307104</v>
      </c>
      <c r="BP150" s="248">
        <f t="shared" si="190"/>
        <v>5307357.5573229222</v>
      </c>
      <c r="BQ150" s="248">
        <f t="shared" si="190"/>
        <v>5295125.1756989332</v>
      </c>
      <c r="BR150" s="248">
        <f t="shared" si="190"/>
        <v>5314341.0545193069</v>
      </c>
      <c r="BS150" s="248">
        <f t="shared" si="190"/>
        <v>5394844.2189846411</v>
      </c>
      <c r="BT150" s="248">
        <f t="shared" si="190"/>
        <v>5389482.8444347093</v>
      </c>
      <c r="BU150" s="248">
        <f t="shared" si="190"/>
        <v>5628085.3777596625</v>
      </c>
      <c r="BV150" s="248">
        <f t="shared" si="190"/>
        <v>5751824.2422535121</v>
      </c>
    </row>
    <row r="151" spans="2:74" ht="14.25" customHeight="1" x14ac:dyDescent="0.25">
      <c r="B151" s="170" t="s">
        <v>378</v>
      </c>
      <c r="C151" s="249">
        <f t="shared" ref="C151:BN151" si="191">SUM(C150,C144)</f>
        <v>0</v>
      </c>
      <c r="D151" s="249">
        <f t="shared" si="191"/>
        <v>0</v>
      </c>
      <c r="E151" s="249">
        <f t="shared" si="191"/>
        <v>0</v>
      </c>
      <c r="F151" s="249">
        <f t="shared" si="191"/>
        <v>0</v>
      </c>
      <c r="G151" s="249">
        <f t="shared" si="191"/>
        <v>0</v>
      </c>
      <c r="H151" s="249">
        <f t="shared" si="191"/>
        <v>0</v>
      </c>
      <c r="I151" s="249">
        <f t="shared" si="191"/>
        <v>0</v>
      </c>
      <c r="J151" s="249">
        <f t="shared" si="191"/>
        <v>0</v>
      </c>
      <c r="K151" s="249">
        <f t="shared" si="191"/>
        <v>0</v>
      </c>
      <c r="L151" s="249">
        <f t="shared" si="191"/>
        <v>0</v>
      </c>
      <c r="M151" s="249">
        <f t="shared" si="191"/>
        <v>0</v>
      </c>
      <c r="N151" s="249">
        <f t="shared" si="191"/>
        <v>0</v>
      </c>
      <c r="O151" s="249">
        <f t="shared" si="191"/>
        <v>3964927.7980457759</v>
      </c>
      <c r="P151" s="249">
        <f t="shared" si="191"/>
        <v>3971276.0036222395</v>
      </c>
      <c r="Q151" s="249">
        <f t="shared" si="191"/>
        <v>3547433.2697779336</v>
      </c>
      <c r="R151" s="249">
        <f t="shared" si="191"/>
        <v>3599286.8708982812</v>
      </c>
      <c r="S151" s="249">
        <f t="shared" si="191"/>
        <v>3484208.143818696</v>
      </c>
      <c r="T151" s="249">
        <f t="shared" si="191"/>
        <v>3500176.5751749361</v>
      </c>
      <c r="U151" s="249">
        <f t="shared" si="191"/>
        <v>5542947.9470066968</v>
      </c>
      <c r="V151" s="249">
        <f t="shared" si="191"/>
        <v>5535801.5923622884</v>
      </c>
      <c r="W151" s="249">
        <f t="shared" si="191"/>
        <v>5702427.3485774277</v>
      </c>
      <c r="X151" s="249">
        <f t="shared" si="191"/>
        <v>5253001.4380130749</v>
      </c>
      <c r="Y151" s="249">
        <f t="shared" si="191"/>
        <v>4560954.6636400335</v>
      </c>
      <c r="Z151" s="249">
        <f t="shared" si="191"/>
        <v>4627142.7299931124</v>
      </c>
      <c r="AA151" s="249">
        <f t="shared" si="191"/>
        <v>4784956.960294961</v>
      </c>
      <c r="AB151" s="249">
        <f t="shared" si="191"/>
        <v>4904232.2929095132</v>
      </c>
      <c r="AC151" s="249">
        <f t="shared" si="191"/>
        <v>5000746.062623607</v>
      </c>
      <c r="AD151" s="249">
        <f t="shared" si="191"/>
        <v>4998726.0940059125</v>
      </c>
      <c r="AE151" s="249">
        <f t="shared" si="191"/>
        <v>4962242.9508116636</v>
      </c>
      <c r="AF151" s="249">
        <f t="shared" si="191"/>
        <v>5427913.9280098043</v>
      </c>
      <c r="AG151" s="249">
        <f t="shared" si="191"/>
        <v>5161687.0399167817</v>
      </c>
      <c r="AH151" s="249">
        <f t="shared" si="191"/>
        <v>7166788.0670887427</v>
      </c>
      <c r="AI151" s="249">
        <f t="shared" si="191"/>
        <v>7358011.2051021513</v>
      </c>
      <c r="AJ151" s="249">
        <f t="shared" si="191"/>
        <v>7413144.6926425071</v>
      </c>
      <c r="AK151" s="249">
        <f t="shared" si="191"/>
        <v>7482981.1459684223</v>
      </c>
      <c r="AL151" s="249">
        <f t="shared" si="191"/>
        <v>7925322.9138344554</v>
      </c>
      <c r="AM151" s="249">
        <f t="shared" si="191"/>
        <v>7947222.5767331524</v>
      </c>
      <c r="AN151" s="249">
        <f t="shared" si="191"/>
        <v>8225883.0935968161</v>
      </c>
      <c r="AO151" s="249">
        <f t="shared" si="191"/>
        <v>8565116.8688703738</v>
      </c>
      <c r="AP151" s="249">
        <f t="shared" si="191"/>
        <v>8478622.134929236</v>
      </c>
      <c r="AQ151" s="249">
        <f t="shared" si="191"/>
        <v>8398577.9546044413</v>
      </c>
      <c r="AR151" s="249">
        <f t="shared" si="191"/>
        <v>8523937.1238043066</v>
      </c>
      <c r="AS151" s="249">
        <f t="shared" si="191"/>
        <v>8484815.2649258375</v>
      </c>
      <c r="AT151" s="249">
        <f t="shared" si="191"/>
        <v>9506090.6650519632</v>
      </c>
      <c r="AU151" s="249">
        <f t="shared" si="191"/>
        <v>9702459.8795591369</v>
      </c>
      <c r="AV151" s="249">
        <f t="shared" si="191"/>
        <v>10933265.155851342</v>
      </c>
      <c r="AW151" s="249">
        <f t="shared" si="191"/>
        <v>10856745.91568817</v>
      </c>
      <c r="AX151" s="249">
        <f t="shared" si="191"/>
        <v>13598239.18560113</v>
      </c>
      <c r="AY151" s="249">
        <f t="shared" si="191"/>
        <v>13101208.488086082</v>
      </c>
      <c r="AZ151" s="249">
        <f t="shared" si="191"/>
        <v>12533584.37296625</v>
      </c>
      <c r="BA151" s="249">
        <f t="shared" si="191"/>
        <v>12693935.293009859</v>
      </c>
      <c r="BB151" s="249">
        <f t="shared" si="191"/>
        <v>12629617.859998319</v>
      </c>
      <c r="BC151" s="249">
        <f t="shared" si="191"/>
        <v>12535960.661419591</v>
      </c>
      <c r="BD151" s="249">
        <f t="shared" si="191"/>
        <v>14512043.681413028</v>
      </c>
      <c r="BE151" s="249">
        <f t="shared" si="191"/>
        <v>28118019.129681602</v>
      </c>
      <c r="BF151" s="249">
        <f t="shared" si="191"/>
        <v>27850723.46691199</v>
      </c>
      <c r="BG151" s="249">
        <f t="shared" si="191"/>
        <v>27899093.746707901</v>
      </c>
      <c r="BH151" s="249">
        <f t="shared" si="191"/>
        <v>27630398.997586191</v>
      </c>
      <c r="BI151" s="249">
        <f t="shared" si="191"/>
        <v>27495376.35822615</v>
      </c>
      <c r="BJ151" s="249">
        <f t="shared" si="191"/>
        <v>28021962.950771071</v>
      </c>
      <c r="BK151" s="249">
        <f t="shared" si="191"/>
        <v>27256554.718657106</v>
      </c>
      <c r="BL151" s="249">
        <f t="shared" si="191"/>
        <v>26492183.992866963</v>
      </c>
      <c r="BM151" s="249">
        <f t="shared" si="191"/>
        <v>27320727.0548039</v>
      </c>
      <c r="BN151" s="249">
        <f t="shared" si="191"/>
        <v>27017963.448160857</v>
      </c>
      <c r="BO151" s="249">
        <f t="shared" ref="BO151:BV151" si="192">SUM(BO150,BO144)</f>
        <v>27112645.015210267</v>
      </c>
      <c r="BP151" s="249">
        <f t="shared" si="192"/>
        <v>25741695.622811683</v>
      </c>
      <c r="BQ151" s="249">
        <f t="shared" si="192"/>
        <v>25093773.631183296</v>
      </c>
      <c r="BR151" s="249">
        <f t="shared" si="192"/>
        <v>25388257.146901049</v>
      </c>
      <c r="BS151" s="249">
        <f t="shared" si="192"/>
        <v>23687784.846336804</v>
      </c>
      <c r="BT151" s="249">
        <f t="shared" si="192"/>
        <v>23176548.990579307</v>
      </c>
      <c r="BU151" s="249">
        <f t="shared" si="192"/>
        <v>23771334.694615949</v>
      </c>
      <c r="BV151" s="249">
        <f t="shared" si="192"/>
        <v>23923628.430225722</v>
      </c>
    </row>
    <row r="152" spans="2:74" ht="6" customHeight="1" x14ac:dyDescent="0.25">
      <c r="B152" s="238"/>
      <c r="C152" s="230"/>
      <c r="D152" s="23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0"/>
      <c r="AX152" s="230"/>
      <c r="AY152" s="230"/>
      <c r="AZ152" s="230"/>
      <c r="BA152" s="230"/>
      <c r="BB152" s="230"/>
      <c r="BC152" s="230"/>
      <c r="BD152" s="230"/>
      <c r="BE152" s="230"/>
      <c r="BF152" s="230"/>
      <c r="BG152" s="230"/>
      <c r="BH152" s="230"/>
      <c r="BI152" s="230"/>
      <c r="BJ152" s="230"/>
      <c r="BK152" s="230"/>
      <c r="BL152" s="230"/>
      <c r="BM152" s="230"/>
      <c r="BN152" s="230"/>
      <c r="BO152" s="230"/>
      <c r="BP152" s="230"/>
      <c r="BQ152" s="230"/>
      <c r="BR152" s="230"/>
      <c r="BS152" s="230"/>
      <c r="BT152" s="230"/>
      <c r="BU152" s="230"/>
      <c r="BV152" s="230"/>
    </row>
    <row r="153" spans="2:74" ht="14.25" customHeight="1" x14ac:dyDescent="0.25">
      <c r="B153" s="238" t="s">
        <v>379</v>
      </c>
      <c r="C153" s="232">
        <f>'Cons Stat | Management Recon'!E145</f>
        <v>0</v>
      </c>
      <c r="D153" s="232">
        <f>'Cons Stat | Management Recon'!H145</f>
        <v>0</v>
      </c>
      <c r="E153" s="232">
        <f>'Cons Stat | Management Recon'!K145</f>
        <v>0</v>
      </c>
      <c r="F153" s="232">
        <f>'Cons Stat | Management Recon'!N145</f>
        <v>0</v>
      </c>
      <c r="G153" s="232">
        <f>'Cons Stat | Management Recon'!Q145</f>
        <v>0</v>
      </c>
      <c r="H153" s="232">
        <f>'Cons Stat | Management Recon'!T145</f>
        <v>0</v>
      </c>
      <c r="I153" s="232">
        <f>'Cons Stat | Management Recon'!W145</f>
        <v>0</v>
      </c>
      <c r="J153" s="232">
        <f>'Cons Stat | Management Recon'!Z145</f>
        <v>0</v>
      </c>
      <c r="K153" s="232">
        <f>'Cons Stat | Management Recon'!AC145</f>
        <v>0</v>
      </c>
      <c r="L153" s="232">
        <f>'Cons Stat | Management Recon'!AF145</f>
        <v>0</v>
      </c>
      <c r="M153" s="232">
        <f>'Cons Stat | Management Recon'!AI145</f>
        <v>0</v>
      </c>
      <c r="N153" s="232">
        <f>'Cons Stat | Management Recon'!AL145</f>
        <v>0</v>
      </c>
      <c r="O153" s="266">
        <f>'Cons Stat | Management Recon'!AO145</f>
        <v>75938.002622377622</v>
      </c>
      <c r="P153" s="266">
        <f>'Cons Stat | Management Recon'!AR145</f>
        <v>69157.570412980946</v>
      </c>
      <c r="Q153" s="266">
        <f>'Cons Stat | Management Recon'!AU145</f>
        <v>56121.616622627895</v>
      </c>
      <c r="R153" s="266">
        <f>'Cons Stat | Management Recon'!AX145</f>
        <v>53097.886316098491</v>
      </c>
      <c r="S153" s="266">
        <f>'Cons Stat | Management Recon'!BA145</f>
        <v>44717.004304294947</v>
      </c>
      <c r="T153" s="266">
        <f>'Cons Stat | Management Recon'!BD145</f>
        <v>41503.414051371605</v>
      </c>
      <c r="U153" s="266">
        <f>'Cons Stat | Management Recon'!BG145</f>
        <v>35341.092715625331</v>
      </c>
      <c r="V153" s="266">
        <f>'Cons Stat | Management Recon'!BJ145</f>
        <v>33272.217114610838</v>
      </c>
      <c r="W153" s="266">
        <f>'Cons Stat | Management Recon'!BM145</f>
        <v>24018.221704567291</v>
      </c>
      <c r="X153" s="266">
        <f>'Cons Stat | Management Recon'!BP145</f>
        <v>17921.835613259784</v>
      </c>
      <c r="Y153" s="266">
        <f>'Cons Stat | Management Recon'!BS145</f>
        <v>12128.456100161933</v>
      </c>
      <c r="Z153" s="266">
        <f>'Cons Stat | Management Recon'!BV145</f>
        <v>9100.1756886919648</v>
      </c>
      <c r="AA153" s="266">
        <f>'Cons Stat | Management Recon'!BY145</f>
        <v>11368.622580218431</v>
      </c>
      <c r="AB153" s="266">
        <f>'Cons Stat | Management Recon'!CB145</f>
        <v>4986.488835072465</v>
      </c>
      <c r="AC153" s="266">
        <f>'Cons Stat | Management Recon'!CE145</f>
        <v>-6.8278960679890588E-4</v>
      </c>
      <c r="AD153" s="266">
        <f>'Cons Stat | Management Recon'!CH145</f>
        <v>100104.0236182128</v>
      </c>
      <c r="AE153" s="266">
        <f>'Cons Stat | Management Recon'!CK145</f>
        <v>90246.813440774757</v>
      </c>
      <c r="AF153" s="266">
        <f>'Cons Stat | Management Recon'!CN145</f>
        <v>90589.845221668962</v>
      </c>
      <c r="AG153" s="266">
        <f>'Cons Stat | Management Recon'!CQ145</f>
        <v>73712.270103219576</v>
      </c>
      <c r="AH153" s="266">
        <f>'Cons Stat | Management Recon'!CT145</f>
        <v>84906.703074077333</v>
      </c>
      <c r="AI153" s="266">
        <f>'Cons Stat | Management Recon'!CW145</f>
        <v>75897.433500145926</v>
      </c>
      <c r="AJ153" s="266">
        <f>'Cons Stat | Management Recon'!CZ145</f>
        <v>5607.548956315899</v>
      </c>
      <c r="AK153" s="266">
        <f>'Cons Stat | Management Recon'!DC145</f>
        <v>9015.5501235629126</v>
      </c>
      <c r="AL153" s="266">
        <f>'Cons Stat | Management Recon'!DF145</f>
        <v>176128.85877325747</v>
      </c>
      <c r="AM153" s="266">
        <f>'Cons Stat | Management Recon'!DI145</f>
        <v>356503.88332492096</v>
      </c>
      <c r="AN153" s="266">
        <f>'Cons Stat | Management Recon'!DL145</f>
        <v>583339.9445420485</v>
      </c>
      <c r="AO153" s="266">
        <f>'Cons Stat | Management Recon'!DO145</f>
        <v>830475.29562310653</v>
      </c>
      <c r="AP153" s="266">
        <f>'Cons Stat | Management Recon'!DR145</f>
        <v>805208.11321823974</v>
      </c>
      <c r="AQ153" s="266">
        <f>'Cons Stat | Management Recon'!DU145</f>
        <v>850910.08005750761</v>
      </c>
      <c r="AR153" s="266">
        <f>'Cons Stat | Management Recon'!DX145</f>
        <v>639493.36446824763</v>
      </c>
      <c r="AS153" s="266">
        <f>'Cons Stat | Management Recon'!EA145</f>
        <v>678463.03221304109</v>
      </c>
      <c r="AT153" s="266">
        <f>'Cons Stat | Management Recon'!ED145</f>
        <v>822064.18801714317</v>
      </c>
      <c r="AU153" s="266">
        <f>'Cons Stat | Management Recon'!EG145</f>
        <v>1221426.3278441802</v>
      </c>
      <c r="AV153" s="266">
        <f>'Cons Stat | Management Recon'!EJ145</f>
        <v>1642276.6468233566</v>
      </c>
      <c r="AW153" s="266">
        <f>'Cons Stat | Management Recon'!EM145</f>
        <v>1580554.209344551</v>
      </c>
      <c r="AX153" s="266">
        <f>'Cons Stat | Management Recon'!EP145</f>
        <v>1457115.9341163982</v>
      </c>
      <c r="AY153" s="266">
        <f>'Cons Stat | Management Recon'!ES145</f>
        <v>1334636.3170798505</v>
      </c>
      <c r="AZ153" s="266">
        <f>'Cons Stat | Management Recon'!EV145</f>
        <v>1083381.6257017166</v>
      </c>
      <c r="BA153" s="266">
        <f>'Cons Stat | Management Recon'!EY145</f>
        <v>948424.45966288156</v>
      </c>
      <c r="BB153" s="266">
        <f>'Cons Stat | Management Recon'!FB145</f>
        <v>847517.99597388913</v>
      </c>
      <c r="BC153" s="266">
        <f>'Cons Stat | Management Recon'!FE145</f>
        <v>796224.75433270598</v>
      </c>
      <c r="BD153" s="266">
        <f>'Cons Stat | Management Recon'!FH145</f>
        <v>1705053.5745713529</v>
      </c>
      <c r="BE153" s="266">
        <f>'Cons Stat | Management Recon'!FK145</f>
        <v>1432384.3171744815</v>
      </c>
      <c r="BF153" s="266">
        <f>'Cons Stat | Management Recon'!FN145</f>
        <v>1325106.8893429828</v>
      </c>
      <c r="BG153" s="266">
        <f>'Cons Stat | Management Recon'!FQ145</f>
        <v>1405809.87063655</v>
      </c>
      <c r="BH153" s="266">
        <f>'Cons Stat | Management Recon'!FT145</f>
        <v>1361171.3167395021</v>
      </c>
      <c r="BI153" s="266">
        <f>'Cons Stat | Management Recon'!FW145</f>
        <v>1553170.4934914671</v>
      </c>
      <c r="BJ153" s="266">
        <f>'Cons Stat | Management Recon'!FZ145</f>
        <v>1582794.2149088811</v>
      </c>
      <c r="BK153" s="266">
        <f>'Cons Stat | Management Recon'!GC145</f>
        <v>1681638.2374513592</v>
      </c>
      <c r="BL153" s="266">
        <f>'Cons Stat | Management Recon'!GF145</f>
        <v>1543384.9795958772</v>
      </c>
      <c r="BM153" s="266">
        <f>'Cons Stat | Management Recon'!GI145</f>
        <v>1514876.6573606136</v>
      </c>
      <c r="BN153" s="266">
        <f>'Cons Stat | Management Recon'!GL145</f>
        <v>1485448.5341645991</v>
      </c>
      <c r="BO153" s="266">
        <f>'Cons Stat | Management Recon'!GO145</f>
        <v>1614544.9232724777</v>
      </c>
      <c r="BP153" s="266">
        <f>'Cons Stat | Management Recon'!GR145</f>
        <v>1131788.1441483153</v>
      </c>
      <c r="BQ153" s="266">
        <f>'Cons Stat | Management Recon'!GU145</f>
        <v>1218338.2615544926</v>
      </c>
      <c r="BR153" s="266">
        <f>'Cons Stat | Management Recon'!GX145</f>
        <v>1375416.8474745876</v>
      </c>
      <c r="BS153" s="266">
        <f>'Cons Stat | Management Recon'!HA145</f>
        <v>1539512.9296551198</v>
      </c>
      <c r="BT153" s="266">
        <f>'Cons Stat | Management Recon'!HD145</f>
        <v>1736733.0615751788</v>
      </c>
      <c r="BU153" s="266">
        <f>'Cons Stat | Management Recon'!HG145</f>
        <v>2467586.1936528622</v>
      </c>
      <c r="BV153" s="266">
        <f>'Cons Stat | Management Recon'!HJ145</f>
        <v>2358610.3335565291</v>
      </c>
    </row>
    <row r="154" spans="2:74" ht="14.25" customHeight="1" x14ac:dyDescent="0.25">
      <c r="B154" s="238" t="s">
        <v>380</v>
      </c>
      <c r="C154" s="232">
        <f>'Cons Stat | Management Recon'!E146</f>
        <v>0</v>
      </c>
      <c r="D154" s="232">
        <f>'Cons Stat | Management Recon'!H146</f>
        <v>0</v>
      </c>
      <c r="E154" s="232">
        <f>'Cons Stat | Management Recon'!K146</f>
        <v>0</v>
      </c>
      <c r="F154" s="232">
        <f>'Cons Stat | Management Recon'!N146</f>
        <v>0</v>
      </c>
      <c r="G154" s="232">
        <f>'Cons Stat | Management Recon'!Q146</f>
        <v>0</v>
      </c>
      <c r="H154" s="232">
        <f>'Cons Stat | Management Recon'!T146</f>
        <v>0</v>
      </c>
      <c r="I154" s="232">
        <f>'Cons Stat | Management Recon'!W146</f>
        <v>0</v>
      </c>
      <c r="J154" s="232">
        <f>'Cons Stat | Management Recon'!Z146</f>
        <v>0</v>
      </c>
      <c r="K154" s="232">
        <f>'Cons Stat | Management Recon'!AC146</f>
        <v>0</v>
      </c>
      <c r="L154" s="232">
        <f>'Cons Stat | Management Recon'!AF146</f>
        <v>0</v>
      </c>
      <c r="M154" s="232">
        <f>'Cons Stat | Management Recon'!AI146</f>
        <v>0</v>
      </c>
      <c r="N154" s="232">
        <f>'Cons Stat | Management Recon'!AL146</f>
        <v>0</v>
      </c>
      <c r="O154" s="266">
        <f>'Cons Stat | Management Recon'!AO146</f>
        <v>233875.04097465042</v>
      </c>
      <c r="P154" s="266">
        <f>'Cons Stat | Management Recon'!AR146</f>
        <v>213267.34411461451</v>
      </c>
      <c r="Q154" s="266">
        <f>'Cons Stat | Management Recon'!AU146</f>
        <v>229354.42949795831</v>
      </c>
      <c r="R154" s="266">
        <f>'Cons Stat | Management Recon'!AX146</f>
        <v>200557.1110540287</v>
      </c>
      <c r="S154" s="266">
        <f>'Cons Stat | Management Recon'!BA146</f>
        <v>269450.6666978572</v>
      </c>
      <c r="T154" s="266">
        <f>'Cons Stat | Management Recon'!BD146</f>
        <v>219761.59881450163</v>
      </c>
      <c r="U154" s="266">
        <f>'Cons Stat | Management Recon'!BG146</f>
        <v>271974.25569593173</v>
      </c>
      <c r="V154" s="266">
        <f>'Cons Stat | Management Recon'!BJ146</f>
        <v>276549.94806156203</v>
      </c>
      <c r="W154" s="266">
        <f>'Cons Stat | Management Recon'!BM146</f>
        <v>335867.3323306911</v>
      </c>
      <c r="X154" s="266">
        <f>'Cons Stat | Management Recon'!BP146</f>
        <v>295464.51857867592</v>
      </c>
      <c r="Y154" s="266">
        <f>'Cons Stat | Management Recon'!BS146</f>
        <v>222042.16359255888</v>
      </c>
      <c r="Z154" s="266">
        <f>'Cons Stat | Management Recon'!BV146</f>
        <v>198664.82758620699</v>
      </c>
      <c r="AA154" s="266">
        <f>'Cons Stat | Management Recon'!BY146</f>
        <v>243325.14050093334</v>
      </c>
      <c r="AB154" s="266">
        <f>'Cons Stat | Management Recon'!CB146</f>
        <v>332441.66797962884</v>
      </c>
      <c r="AC154" s="266">
        <f>'Cons Stat | Management Recon'!CE146</f>
        <v>319153.65008807997</v>
      </c>
      <c r="AD154" s="266">
        <f>'Cons Stat | Management Recon'!CH146</f>
        <v>283233.88893758634</v>
      </c>
      <c r="AE154" s="266">
        <f>'Cons Stat | Management Recon'!CK146</f>
        <v>273174.01358017151</v>
      </c>
      <c r="AF154" s="266">
        <f>'Cons Stat | Management Recon'!CN146</f>
        <v>340766.23663687072</v>
      </c>
      <c r="AG154" s="266">
        <f>'Cons Stat | Management Recon'!CQ146</f>
        <v>267366.56462034554</v>
      </c>
      <c r="AH154" s="266">
        <f>'Cons Stat | Management Recon'!CT146</f>
        <v>336174.52534043835</v>
      </c>
      <c r="AI154" s="266">
        <f>'Cons Stat | Management Recon'!CW146</f>
        <v>248436.00491163973</v>
      </c>
      <c r="AJ154" s="266">
        <f>'Cons Stat | Management Recon'!CZ146</f>
        <v>468317.49808908982</v>
      </c>
      <c r="AK154" s="266">
        <f>'Cons Stat | Management Recon'!DC146</f>
        <v>456985.55510475999</v>
      </c>
      <c r="AL154" s="266">
        <f>'Cons Stat | Management Recon'!DF146</f>
        <v>500190.90636335907</v>
      </c>
      <c r="AM154" s="266">
        <f>'Cons Stat | Management Recon'!DI146</f>
        <v>571198.35297505534</v>
      </c>
      <c r="AN154" s="266">
        <f>'Cons Stat | Management Recon'!DL146</f>
        <v>626470.85988590901</v>
      </c>
      <c r="AO154" s="266">
        <f>'Cons Stat | Management Recon'!DO146</f>
        <v>705251.7811720469</v>
      </c>
      <c r="AP154" s="266">
        <f>'Cons Stat | Management Recon'!DR146</f>
        <v>726142.63968594058</v>
      </c>
      <c r="AQ154" s="266">
        <f>'Cons Stat | Management Recon'!DU146</f>
        <v>656731.15021348733</v>
      </c>
      <c r="AR154" s="266">
        <f>'Cons Stat | Management Recon'!DX146</f>
        <v>734912.24544249149</v>
      </c>
      <c r="AS154" s="266">
        <f>'Cons Stat | Management Recon'!EA146</f>
        <v>711048.64840946696</v>
      </c>
      <c r="AT154" s="266">
        <f>'Cons Stat | Management Recon'!ED146</f>
        <v>913644.32067074836</v>
      </c>
      <c r="AU154" s="266">
        <f>'Cons Stat | Management Recon'!EG146</f>
        <v>789856.09373535169</v>
      </c>
      <c r="AV154" s="266">
        <f>'Cons Stat | Management Recon'!EJ146</f>
        <v>742086.15519796626</v>
      </c>
      <c r="AW154" s="266">
        <f>'Cons Stat | Management Recon'!EM146</f>
        <v>665428.95349623682</v>
      </c>
      <c r="AX154" s="266">
        <f>'Cons Stat | Management Recon'!EP146</f>
        <v>714529.92371275672</v>
      </c>
      <c r="AY154" s="266">
        <f>'Cons Stat | Management Recon'!ES146</f>
        <v>775752.82346150663</v>
      </c>
      <c r="AZ154" s="266">
        <f>'Cons Stat | Management Recon'!EV146</f>
        <v>971115.65144000156</v>
      </c>
      <c r="BA154" s="266">
        <f>'Cons Stat | Management Recon'!EY146</f>
        <v>1004738.1153815906</v>
      </c>
      <c r="BB154" s="266">
        <f>'Cons Stat | Management Recon'!FB146</f>
        <v>1176846.4561394791</v>
      </c>
      <c r="BC154" s="266">
        <f>'Cons Stat | Management Recon'!FE146</f>
        <v>1239239.0706400222</v>
      </c>
      <c r="BD154" s="266">
        <f>'Cons Stat | Management Recon'!FH146</f>
        <v>1339750.6515443171</v>
      </c>
      <c r="BE154" s="266">
        <f>'Cons Stat | Management Recon'!FK146</f>
        <v>1403832.1385499416</v>
      </c>
      <c r="BF154" s="266">
        <f>'Cons Stat | Management Recon'!FN146</f>
        <v>1247582.0181653344</v>
      </c>
      <c r="BG154" s="266">
        <f>'Cons Stat | Management Recon'!FQ146</f>
        <v>1336597.073955412</v>
      </c>
      <c r="BH154" s="266">
        <f>'Cons Stat | Management Recon'!FT146</f>
        <v>1421977.8194655869</v>
      </c>
      <c r="BI154" s="266">
        <f>'Cons Stat | Management Recon'!FW146</f>
        <v>1518659.046632919</v>
      </c>
      <c r="BJ154" s="266">
        <f>'Cons Stat | Management Recon'!FZ146</f>
        <v>1505565.645119481</v>
      </c>
      <c r="BK154" s="266">
        <f>'Cons Stat | Management Recon'!GC146</f>
        <v>1703104.5563110779</v>
      </c>
      <c r="BL154" s="266">
        <f>'Cons Stat | Management Recon'!GF146</f>
        <v>1745918.9285686323</v>
      </c>
      <c r="BM154" s="266">
        <f>'Cons Stat | Management Recon'!GI146</f>
        <v>1874822.4592640838</v>
      </c>
      <c r="BN154" s="266">
        <f>'Cons Stat | Management Recon'!GL146</f>
        <v>1809317.3912966808</v>
      </c>
      <c r="BO154" s="266">
        <f>'Cons Stat | Management Recon'!GO146</f>
        <v>1860660.2445622378</v>
      </c>
      <c r="BP154" s="266">
        <f>'Cons Stat | Management Recon'!GR146</f>
        <v>1955912.3233065442</v>
      </c>
      <c r="BQ154" s="266">
        <f>'Cons Stat | Management Recon'!GU146</f>
        <v>1983768.5891742101</v>
      </c>
      <c r="BR154" s="266">
        <f>'Cons Stat | Management Recon'!GX146</f>
        <v>2490022.3925593132</v>
      </c>
      <c r="BS154" s="266">
        <f>'Cons Stat | Management Recon'!HA146</f>
        <v>1555279.4897309123</v>
      </c>
      <c r="BT154" s="266">
        <f>'Cons Stat | Management Recon'!HD146</f>
        <v>1733732.8012435797</v>
      </c>
      <c r="BU154" s="266">
        <f>'Cons Stat | Management Recon'!HG146</f>
        <v>1851940.6919318084</v>
      </c>
      <c r="BV154" s="266">
        <f>'Cons Stat | Management Recon'!HJ146</f>
        <v>2317875.0152147934</v>
      </c>
    </row>
    <row r="155" spans="2:74" ht="14.25" customHeight="1" x14ac:dyDescent="0.25">
      <c r="B155" s="244" t="s">
        <v>381</v>
      </c>
      <c r="C155" s="246">
        <f t="shared" ref="C155:AO155" si="193">SUM(C156:C157)</f>
        <v>0</v>
      </c>
      <c r="D155" s="246">
        <f t="shared" si="193"/>
        <v>0</v>
      </c>
      <c r="E155" s="246">
        <f t="shared" si="193"/>
        <v>0</v>
      </c>
      <c r="F155" s="246">
        <f t="shared" si="193"/>
        <v>0</v>
      </c>
      <c r="G155" s="246">
        <f t="shared" si="193"/>
        <v>0</v>
      </c>
      <c r="H155" s="246">
        <f t="shared" si="193"/>
        <v>0</v>
      </c>
      <c r="I155" s="246">
        <f t="shared" si="193"/>
        <v>0</v>
      </c>
      <c r="J155" s="246">
        <f t="shared" si="193"/>
        <v>0</v>
      </c>
      <c r="K155" s="246">
        <f t="shared" si="193"/>
        <v>0</v>
      </c>
      <c r="L155" s="246">
        <f t="shared" si="193"/>
        <v>0</v>
      </c>
      <c r="M155" s="246">
        <f t="shared" si="193"/>
        <v>0</v>
      </c>
      <c r="N155" s="246">
        <f t="shared" si="193"/>
        <v>0</v>
      </c>
      <c r="O155" s="246">
        <f t="shared" si="193"/>
        <v>0</v>
      </c>
      <c r="P155" s="246">
        <f t="shared" si="193"/>
        <v>0</v>
      </c>
      <c r="Q155" s="246">
        <f t="shared" si="193"/>
        <v>0</v>
      </c>
      <c r="R155" s="246">
        <f t="shared" si="193"/>
        <v>0</v>
      </c>
      <c r="S155" s="246">
        <f t="shared" si="193"/>
        <v>0</v>
      </c>
      <c r="T155" s="246">
        <f t="shared" si="193"/>
        <v>0</v>
      </c>
      <c r="U155" s="246">
        <f t="shared" si="193"/>
        <v>0</v>
      </c>
      <c r="V155" s="246">
        <f t="shared" si="193"/>
        <v>0</v>
      </c>
      <c r="W155" s="246">
        <f t="shared" si="193"/>
        <v>0</v>
      </c>
      <c r="X155" s="246">
        <f t="shared" si="193"/>
        <v>0</v>
      </c>
      <c r="Y155" s="246">
        <f t="shared" si="193"/>
        <v>0</v>
      </c>
      <c r="Z155" s="246">
        <f t="shared" si="193"/>
        <v>0</v>
      </c>
      <c r="AA155" s="246">
        <f t="shared" si="193"/>
        <v>0</v>
      </c>
      <c r="AB155" s="246">
        <f t="shared" si="193"/>
        <v>0</v>
      </c>
      <c r="AC155" s="246">
        <f t="shared" si="193"/>
        <v>0</v>
      </c>
      <c r="AD155" s="246">
        <f t="shared" si="193"/>
        <v>0</v>
      </c>
      <c r="AE155" s="246">
        <f t="shared" si="193"/>
        <v>0</v>
      </c>
      <c r="AF155" s="246">
        <f t="shared" si="193"/>
        <v>0</v>
      </c>
      <c r="AG155" s="246">
        <f t="shared" si="193"/>
        <v>0</v>
      </c>
      <c r="AH155" s="246">
        <f t="shared" si="193"/>
        <v>0</v>
      </c>
      <c r="AI155" s="246">
        <f t="shared" si="193"/>
        <v>0</v>
      </c>
      <c r="AJ155" s="246">
        <f t="shared" si="193"/>
        <v>0</v>
      </c>
      <c r="AK155" s="246">
        <f t="shared" si="193"/>
        <v>0</v>
      </c>
      <c r="AL155" s="246">
        <f t="shared" si="193"/>
        <v>0</v>
      </c>
      <c r="AM155" s="246">
        <f t="shared" si="193"/>
        <v>0</v>
      </c>
      <c r="AN155" s="246">
        <f t="shared" si="193"/>
        <v>0</v>
      </c>
      <c r="AO155" s="246">
        <f t="shared" si="193"/>
        <v>0</v>
      </c>
      <c r="AP155" s="246">
        <f t="shared" ref="AP155:BV155" si="194">SUM(AP156:AP157)</f>
        <v>0</v>
      </c>
      <c r="AQ155" s="246">
        <f t="shared" si="194"/>
        <v>0</v>
      </c>
      <c r="AR155" s="246">
        <f t="shared" si="194"/>
        <v>0</v>
      </c>
      <c r="AS155" s="246">
        <f t="shared" si="194"/>
        <v>0</v>
      </c>
      <c r="AT155" s="246">
        <f t="shared" si="194"/>
        <v>0</v>
      </c>
      <c r="AU155" s="246">
        <f t="shared" si="194"/>
        <v>0</v>
      </c>
      <c r="AV155" s="246">
        <f t="shared" si="194"/>
        <v>0</v>
      </c>
      <c r="AW155" s="246">
        <f t="shared" si="194"/>
        <v>0</v>
      </c>
      <c r="AX155" s="246">
        <f t="shared" si="194"/>
        <v>0</v>
      </c>
      <c r="AY155" s="246">
        <f t="shared" si="194"/>
        <v>0</v>
      </c>
      <c r="AZ155" s="246">
        <f t="shared" si="194"/>
        <v>0</v>
      </c>
      <c r="BA155" s="246">
        <f t="shared" si="194"/>
        <v>0</v>
      </c>
      <c r="BB155" s="246">
        <f t="shared" si="194"/>
        <v>0</v>
      </c>
      <c r="BC155" s="246">
        <f t="shared" si="194"/>
        <v>0</v>
      </c>
      <c r="BD155" s="246">
        <f t="shared" si="194"/>
        <v>0</v>
      </c>
      <c r="BE155" s="246">
        <f t="shared" si="194"/>
        <v>0</v>
      </c>
      <c r="BF155" s="246">
        <f t="shared" si="194"/>
        <v>0</v>
      </c>
      <c r="BG155" s="246">
        <f t="shared" si="194"/>
        <v>0</v>
      </c>
      <c r="BH155" s="246">
        <f t="shared" si="194"/>
        <v>0</v>
      </c>
      <c r="BI155" s="246">
        <f t="shared" si="194"/>
        <v>0</v>
      </c>
      <c r="BJ155" s="246">
        <f t="shared" si="194"/>
        <v>0</v>
      </c>
      <c r="BK155" s="246">
        <f t="shared" si="194"/>
        <v>0</v>
      </c>
      <c r="BL155" s="246">
        <f t="shared" si="194"/>
        <v>0</v>
      </c>
      <c r="BM155" s="246">
        <f t="shared" si="194"/>
        <v>0</v>
      </c>
      <c r="BN155" s="246">
        <f t="shared" si="194"/>
        <v>0</v>
      </c>
      <c r="BO155" s="246">
        <f t="shared" si="194"/>
        <v>0</v>
      </c>
      <c r="BP155" s="246">
        <f t="shared" si="194"/>
        <v>0</v>
      </c>
      <c r="BQ155" s="246">
        <f t="shared" si="194"/>
        <v>0</v>
      </c>
      <c r="BR155" s="246">
        <f t="shared" si="194"/>
        <v>0</v>
      </c>
      <c r="BS155" s="246">
        <f t="shared" si="194"/>
        <v>0</v>
      </c>
      <c r="BT155" s="246">
        <f t="shared" si="194"/>
        <v>0</v>
      </c>
      <c r="BU155" s="246">
        <f t="shared" si="194"/>
        <v>0</v>
      </c>
      <c r="BV155" s="246">
        <f t="shared" si="194"/>
        <v>0</v>
      </c>
    </row>
    <row r="156" spans="2:74" ht="14.25" hidden="1" customHeight="1" outlineLevel="1" x14ac:dyDescent="0.25">
      <c r="B156" s="231" t="s">
        <v>382</v>
      </c>
      <c r="C156" s="232">
        <f>'Cons Stat | Management Recon'!E148</f>
        <v>0</v>
      </c>
      <c r="D156" s="232">
        <f>'Cons Stat | Management Recon'!H148</f>
        <v>0</v>
      </c>
      <c r="E156" s="232">
        <f>'Cons Stat | Management Recon'!K148</f>
        <v>0</v>
      </c>
      <c r="F156" s="232">
        <f>'Cons Stat | Management Recon'!N148</f>
        <v>0</v>
      </c>
      <c r="G156" s="232">
        <f>'Cons Stat | Management Recon'!Q148</f>
        <v>0</v>
      </c>
      <c r="H156" s="232">
        <f>'Cons Stat | Management Recon'!T148</f>
        <v>0</v>
      </c>
      <c r="I156" s="232">
        <f>'Cons Stat | Management Recon'!W148</f>
        <v>0</v>
      </c>
      <c r="J156" s="232">
        <f>'Cons Stat | Management Recon'!Z148</f>
        <v>0</v>
      </c>
      <c r="K156" s="232">
        <f>'Cons Stat | Management Recon'!AC148</f>
        <v>0</v>
      </c>
      <c r="L156" s="232">
        <f>'Cons Stat | Management Recon'!AF148</f>
        <v>0</v>
      </c>
      <c r="M156" s="232">
        <f>'Cons Stat | Management Recon'!AI148</f>
        <v>0</v>
      </c>
      <c r="N156" s="232">
        <f>'Cons Stat | Management Recon'!AL148</f>
        <v>0</v>
      </c>
      <c r="O156" s="232">
        <f>'Cons Stat | Management Recon'!AO148</f>
        <v>0</v>
      </c>
      <c r="P156" s="232">
        <f>'Cons Stat | Management Recon'!AR148</f>
        <v>0</v>
      </c>
      <c r="Q156" s="232">
        <f>'Cons Stat | Management Recon'!AU148</f>
        <v>0</v>
      </c>
      <c r="R156" s="232">
        <f>'Cons Stat | Management Recon'!AX148</f>
        <v>0</v>
      </c>
      <c r="S156" s="232">
        <f>'Cons Stat | Management Recon'!BA148</f>
        <v>0</v>
      </c>
      <c r="T156" s="232">
        <f>'Cons Stat | Management Recon'!BD148</f>
        <v>0</v>
      </c>
      <c r="U156" s="232">
        <f>'Cons Stat | Management Recon'!BG148</f>
        <v>0</v>
      </c>
      <c r="V156" s="232">
        <f>'Cons Stat | Management Recon'!BJ148</f>
        <v>0</v>
      </c>
      <c r="W156" s="232">
        <f>'Cons Stat | Management Recon'!BM148</f>
        <v>0</v>
      </c>
      <c r="X156" s="232">
        <f>'Cons Stat | Management Recon'!BP148</f>
        <v>0</v>
      </c>
      <c r="Y156" s="232">
        <f>'Cons Stat | Management Recon'!BS148</f>
        <v>0</v>
      </c>
      <c r="Z156" s="232">
        <f>'Cons Stat | Management Recon'!BV148</f>
        <v>0</v>
      </c>
      <c r="AA156" s="232">
        <f>'Cons Stat | Management Recon'!BY148</f>
        <v>0</v>
      </c>
      <c r="AB156" s="232">
        <f>'Cons Stat | Management Recon'!CB148</f>
        <v>0</v>
      </c>
      <c r="AC156" s="232">
        <f>'Cons Stat | Management Recon'!CE148</f>
        <v>0</v>
      </c>
      <c r="AD156" s="232">
        <f>'Cons Stat | Management Recon'!CH148</f>
        <v>0</v>
      </c>
      <c r="AE156" s="232">
        <f>'Cons Stat | Management Recon'!CK148</f>
        <v>0</v>
      </c>
      <c r="AF156" s="232">
        <f>'Cons Stat | Management Recon'!CN148</f>
        <v>0</v>
      </c>
      <c r="AG156" s="232">
        <f>'Cons Stat | Management Recon'!CQ148</f>
        <v>0</v>
      </c>
      <c r="AH156" s="232">
        <f>'Cons Stat | Management Recon'!CT148</f>
        <v>0</v>
      </c>
      <c r="AI156" s="232">
        <f>'Cons Stat | Management Recon'!CW148</f>
        <v>0</v>
      </c>
      <c r="AJ156" s="232">
        <f>'Cons Stat | Management Recon'!CZ148</f>
        <v>0</v>
      </c>
      <c r="AK156" s="232">
        <f>'Cons Stat | Management Recon'!DC148</f>
        <v>0</v>
      </c>
      <c r="AL156" s="232">
        <f>'Cons Stat | Management Recon'!DF148</f>
        <v>0</v>
      </c>
      <c r="AM156" s="232">
        <f>'Cons Stat | Management Recon'!DI148</f>
        <v>0</v>
      </c>
      <c r="AN156" s="232">
        <f>'Cons Stat | Management Recon'!DL148</f>
        <v>0</v>
      </c>
      <c r="AO156" s="232">
        <f>'Cons Stat | Management Recon'!DO148</f>
        <v>0</v>
      </c>
      <c r="AP156" s="232">
        <f>'Cons Stat | Management Recon'!DR148</f>
        <v>0</v>
      </c>
      <c r="AQ156" s="232">
        <f>'Cons Stat | Management Recon'!DU148</f>
        <v>0</v>
      </c>
      <c r="AR156" s="232">
        <f>'Cons Stat | Management Recon'!DX148</f>
        <v>0</v>
      </c>
      <c r="AS156" s="232">
        <f>'Cons Stat | Management Recon'!EA148</f>
        <v>0</v>
      </c>
      <c r="AT156" s="232">
        <f>'Cons Stat | Management Recon'!ED148</f>
        <v>0</v>
      </c>
      <c r="AU156" s="232">
        <f>'Cons Stat | Management Recon'!EG148</f>
        <v>0</v>
      </c>
      <c r="AV156" s="232">
        <f>'Cons Stat | Management Recon'!EJ148</f>
        <v>0</v>
      </c>
      <c r="AW156" s="232">
        <f>'Cons Stat | Management Recon'!EM148</f>
        <v>0</v>
      </c>
      <c r="AX156" s="232">
        <f>'Cons Stat | Management Recon'!EP148</f>
        <v>0</v>
      </c>
      <c r="AY156" s="232">
        <f>'Cons Stat | Management Recon'!ES148</f>
        <v>0</v>
      </c>
      <c r="AZ156" s="232">
        <f>'Cons Stat | Management Recon'!EV148</f>
        <v>0</v>
      </c>
      <c r="BA156" s="232">
        <f>'Cons Stat | Management Recon'!EY148</f>
        <v>0</v>
      </c>
      <c r="BB156" s="232">
        <f>'Cons Stat | Management Recon'!FB148</f>
        <v>0</v>
      </c>
      <c r="BC156" s="232">
        <f>'Cons Stat | Management Recon'!FE148</f>
        <v>0</v>
      </c>
      <c r="BD156" s="232">
        <f>'Cons Stat | Management Recon'!FH148</f>
        <v>0</v>
      </c>
      <c r="BE156" s="232">
        <f>'Cons Stat | Management Recon'!FK148</f>
        <v>0</v>
      </c>
      <c r="BF156" s="232">
        <f>'Cons Stat | Management Recon'!FN148</f>
        <v>0</v>
      </c>
      <c r="BG156" s="232">
        <f>'Cons Stat | Management Recon'!FQ148</f>
        <v>0</v>
      </c>
      <c r="BH156" s="232">
        <f>'Cons Stat | Management Recon'!FT148</f>
        <v>0</v>
      </c>
      <c r="BI156" s="232">
        <f>'Cons Stat | Management Recon'!FW148</f>
        <v>0</v>
      </c>
      <c r="BJ156" s="232">
        <f>'Cons Stat | Management Recon'!FZ148</f>
        <v>0</v>
      </c>
      <c r="BK156" s="232">
        <f>'Cons Stat | Management Recon'!GC148</f>
        <v>0</v>
      </c>
      <c r="BL156" s="232">
        <f>'Cons Stat | Management Recon'!GF148</f>
        <v>0</v>
      </c>
      <c r="BM156" s="232">
        <f>'Cons Stat | Management Recon'!GI148</f>
        <v>0</v>
      </c>
      <c r="BN156" s="232">
        <f>'Cons Stat | Management Recon'!GL148</f>
        <v>0</v>
      </c>
      <c r="BO156" s="232">
        <f>'Cons Stat | Management Recon'!GO148</f>
        <v>0</v>
      </c>
      <c r="BP156" s="232">
        <f>'Cons Stat | Management Recon'!GR148</f>
        <v>0</v>
      </c>
      <c r="BQ156" s="232">
        <f>'Cons Stat | Management Recon'!GU148</f>
        <v>0</v>
      </c>
      <c r="BR156" s="232">
        <f>'Cons Stat | Management Recon'!GX148</f>
        <v>0</v>
      </c>
      <c r="BS156" s="232">
        <f>'Cons Stat | Management Recon'!HA148</f>
        <v>0</v>
      </c>
      <c r="BT156" s="232">
        <f>'Cons Stat | Management Recon'!HD148</f>
        <v>0</v>
      </c>
      <c r="BU156" s="232">
        <f>'Cons Stat | Management Recon'!HG148</f>
        <v>0</v>
      </c>
      <c r="BV156" s="232">
        <f>'Cons Stat | Management Recon'!HJ148</f>
        <v>0</v>
      </c>
    </row>
    <row r="157" spans="2:74" ht="14.25" hidden="1" customHeight="1" outlineLevel="1" x14ac:dyDescent="0.25">
      <c r="B157" s="231" t="s">
        <v>383</v>
      </c>
      <c r="C157" s="232">
        <f>'Cons Stat | Management Recon'!E149</f>
        <v>0</v>
      </c>
      <c r="D157" s="232">
        <f>'Cons Stat | Management Recon'!H149</f>
        <v>0</v>
      </c>
      <c r="E157" s="232">
        <f>'Cons Stat | Management Recon'!K149</f>
        <v>0</v>
      </c>
      <c r="F157" s="232">
        <f>'Cons Stat | Management Recon'!N149</f>
        <v>0</v>
      </c>
      <c r="G157" s="232">
        <f>'Cons Stat | Management Recon'!Q149</f>
        <v>0</v>
      </c>
      <c r="H157" s="232">
        <f>'Cons Stat | Management Recon'!T149</f>
        <v>0</v>
      </c>
      <c r="I157" s="232">
        <f>'Cons Stat | Management Recon'!W149</f>
        <v>0</v>
      </c>
      <c r="J157" s="232">
        <f>'Cons Stat | Management Recon'!Z149</f>
        <v>0</v>
      </c>
      <c r="K157" s="232">
        <f>'Cons Stat | Management Recon'!AC149</f>
        <v>0</v>
      </c>
      <c r="L157" s="232">
        <f>'Cons Stat | Management Recon'!AF149</f>
        <v>0</v>
      </c>
      <c r="M157" s="232">
        <f>'Cons Stat | Management Recon'!AI149</f>
        <v>0</v>
      </c>
      <c r="N157" s="232">
        <f>'Cons Stat | Management Recon'!AL149</f>
        <v>0</v>
      </c>
      <c r="O157" s="232">
        <f>'Cons Stat | Management Recon'!AO149</f>
        <v>0</v>
      </c>
      <c r="P157" s="232">
        <f>'Cons Stat | Management Recon'!AR149</f>
        <v>0</v>
      </c>
      <c r="Q157" s="232">
        <f>'Cons Stat | Management Recon'!AU149</f>
        <v>0</v>
      </c>
      <c r="R157" s="232">
        <f>'Cons Stat | Management Recon'!AX149</f>
        <v>0</v>
      </c>
      <c r="S157" s="232">
        <f>'Cons Stat | Management Recon'!BA149</f>
        <v>0</v>
      </c>
      <c r="T157" s="232">
        <f>'Cons Stat | Management Recon'!BD149</f>
        <v>0</v>
      </c>
      <c r="U157" s="232">
        <f>'Cons Stat | Management Recon'!BG149</f>
        <v>0</v>
      </c>
      <c r="V157" s="232">
        <f>'Cons Stat | Management Recon'!BJ149</f>
        <v>0</v>
      </c>
      <c r="W157" s="232">
        <f>'Cons Stat | Management Recon'!BM149</f>
        <v>0</v>
      </c>
      <c r="X157" s="232">
        <f>'Cons Stat | Management Recon'!BP149</f>
        <v>0</v>
      </c>
      <c r="Y157" s="232">
        <f>'Cons Stat | Management Recon'!BS149</f>
        <v>0</v>
      </c>
      <c r="Z157" s="232">
        <f>'Cons Stat | Management Recon'!BV149</f>
        <v>0</v>
      </c>
      <c r="AA157" s="232">
        <f>'Cons Stat | Management Recon'!BY149</f>
        <v>0</v>
      </c>
      <c r="AB157" s="232">
        <f>'Cons Stat | Management Recon'!CB149</f>
        <v>0</v>
      </c>
      <c r="AC157" s="232">
        <f>'Cons Stat | Management Recon'!CE149</f>
        <v>0</v>
      </c>
      <c r="AD157" s="232">
        <f>'Cons Stat | Management Recon'!CH149</f>
        <v>0</v>
      </c>
      <c r="AE157" s="232">
        <f>'Cons Stat | Management Recon'!CK149</f>
        <v>0</v>
      </c>
      <c r="AF157" s="232">
        <f>'Cons Stat | Management Recon'!CN149</f>
        <v>0</v>
      </c>
      <c r="AG157" s="232">
        <f>'Cons Stat | Management Recon'!CQ149</f>
        <v>0</v>
      </c>
      <c r="AH157" s="232">
        <f>'Cons Stat | Management Recon'!CT149</f>
        <v>0</v>
      </c>
      <c r="AI157" s="232">
        <f>'Cons Stat | Management Recon'!CW149</f>
        <v>0</v>
      </c>
      <c r="AJ157" s="232">
        <f>'Cons Stat | Management Recon'!CZ149</f>
        <v>0</v>
      </c>
      <c r="AK157" s="232">
        <f>'Cons Stat | Management Recon'!DC149</f>
        <v>0</v>
      </c>
      <c r="AL157" s="232">
        <f>'Cons Stat | Management Recon'!DF149</f>
        <v>0</v>
      </c>
      <c r="AM157" s="232">
        <f>'Cons Stat | Management Recon'!DI149</f>
        <v>0</v>
      </c>
      <c r="AN157" s="232">
        <f>'Cons Stat | Management Recon'!DL149</f>
        <v>0</v>
      </c>
      <c r="AO157" s="232">
        <f>'Cons Stat | Management Recon'!DO149</f>
        <v>0</v>
      </c>
      <c r="AP157" s="232">
        <f>'Cons Stat | Management Recon'!DR149</f>
        <v>0</v>
      </c>
      <c r="AQ157" s="232">
        <f>'Cons Stat | Management Recon'!DU149</f>
        <v>0</v>
      </c>
      <c r="AR157" s="232">
        <f>'Cons Stat | Management Recon'!DX149</f>
        <v>0</v>
      </c>
      <c r="AS157" s="232">
        <f>'Cons Stat | Management Recon'!EA149</f>
        <v>0</v>
      </c>
      <c r="AT157" s="232">
        <f>'Cons Stat | Management Recon'!ED149</f>
        <v>0</v>
      </c>
      <c r="AU157" s="232">
        <f>'Cons Stat | Management Recon'!EG149</f>
        <v>0</v>
      </c>
      <c r="AV157" s="232">
        <f>'Cons Stat | Management Recon'!EJ149</f>
        <v>0</v>
      </c>
      <c r="AW157" s="232">
        <f>'Cons Stat | Management Recon'!EM149</f>
        <v>0</v>
      </c>
      <c r="AX157" s="232">
        <f>'Cons Stat | Management Recon'!EP149</f>
        <v>0</v>
      </c>
      <c r="AY157" s="232">
        <f>'Cons Stat | Management Recon'!ES149</f>
        <v>0</v>
      </c>
      <c r="AZ157" s="232">
        <f>'Cons Stat | Management Recon'!EV149</f>
        <v>0</v>
      </c>
      <c r="BA157" s="232">
        <f>'Cons Stat | Management Recon'!EY149</f>
        <v>0</v>
      </c>
      <c r="BB157" s="232">
        <f>'Cons Stat | Management Recon'!FB149</f>
        <v>0</v>
      </c>
      <c r="BC157" s="232">
        <f>'Cons Stat | Management Recon'!FE149</f>
        <v>0</v>
      </c>
      <c r="BD157" s="232">
        <f>'Cons Stat | Management Recon'!FH149</f>
        <v>0</v>
      </c>
      <c r="BE157" s="232">
        <f>'Cons Stat | Management Recon'!FK149</f>
        <v>0</v>
      </c>
      <c r="BF157" s="232">
        <f>'Cons Stat | Management Recon'!FN149</f>
        <v>0</v>
      </c>
      <c r="BG157" s="232">
        <f>'Cons Stat | Management Recon'!FQ149</f>
        <v>0</v>
      </c>
      <c r="BH157" s="232">
        <f>'Cons Stat | Management Recon'!FT149</f>
        <v>0</v>
      </c>
      <c r="BI157" s="232">
        <f>'Cons Stat | Management Recon'!FW149</f>
        <v>0</v>
      </c>
      <c r="BJ157" s="232">
        <f>'Cons Stat | Management Recon'!FZ149</f>
        <v>0</v>
      </c>
      <c r="BK157" s="232">
        <f>'Cons Stat | Management Recon'!GC149</f>
        <v>0</v>
      </c>
      <c r="BL157" s="232">
        <f>'Cons Stat | Management Recon'!GF149</f>
        <v>0</v>
      </c>
      <c r="BM157" s="232">
        <f>'Cons Stat | Management Recon'!GI149</f>
        <v>0</v>
      </c>
      <c r="BN157" s="232">
        <f>'Cons Stat | Management Recon'!GL149</f>
        <v>0</v>
      </c>
      <c r="BO157" s="232">
        <f>'Cons Stat | Management Recon'!GO149</f>
        <v>0</v>
      </c>
      <c r="BP157" s="232">
        <f>'Cons Stat | Management Recon'!GR149</f>
        <v>0</v>
      </c>
      <c r="BQ157" s="232">
        <f>'Cons Stat | Management Recon'!GU149</f>
        <v>0</v>
      </c>
      <c r="BR157" s="232">
        <f>'Cons Stat | Management Recon'!GX149</f>
        <v>0</v>
      </c>
      <c r="BS157" s="232">
        <f>'Cons Stat | Management Recon'!HA149</f>
        <v>0</v>
      </c>
      <c r="BT157" s="232">
        <f>'Cons Stat | Management Recon'!HD149</f>
        <v>0</v>
      </c>
      <c r="BU157" s="232">
        <f>'Cons Stat | Management Recon'!HG149</f>
        <v>0</v>
      </c>
      <c r="BV157" s="232">
        <f>'Cons Stat | Management Recon'!HJ149</f>
        <v>0</v>
      </c>
    </row>
    <row r="158" spans="2:74" ht="14.25" customHeight="1" collapsed="1" x14ac:dyDescent="0.25">
      <c r="B158" s="244" t="s">
        <v>384</v>
      </c>
      <c r="C158" s="232">
        <f>'Cons Stat | Management Recon'!E150</f>
        <v>0</v>
      </c>
      <c r="D158" s="232">
        <f>'Cons Stat | Management Recon'!H150</f>
        <v>0</v>
      </c>
      <c r="E158" s="232">
        <f>'Cons Stat | Management Recon'!K150</f>
        <v>0</v>
      </c>
      <c r="F158" s="232">
        <f>'Cons Stat | Management Recon'!N150</f>
        <v>0</v>
      </c>
      <c r="G158" s="232">
        <f>'Cons Stat | Management Recon'!Q150</f>
        <v>0</v>
      </c>
      <c r="H158" s="232">
        <f>'Cons Stat | Management Recon'!T150</f>
        <v>0</v>
      </c>
      <c r="I158" s="232">
        <f>'Cons Stat | Management Recon'!W150</f>
        <v>0</v>
      </c>
      <c r="J158" s="232">
        <f>'Cons Stat | Management Recon'!Z150</f>
        <v>0</v>
      </c>
      <c r="K158" s="232">
        <f>'Cons Stat | Management Recon'!AC150</f>
        <v>0</v>
      </c>
      <c r="L158" s="232">
        <f>'Cons Stat | Management Recon'!AF150</f>
        <v>0</v>
      </c>
      <c r="M158" s="232">
        <f>'Cons Stat | Management Recon'!AI150</f>
        <v>0</v>
      </c>
      <c r="N158" s="232">
        <f>'Cons Stat | Management Recon'!AL150</f>
        <v>0</v>
      </c>
      <c r="O158" s="266">
        <f>'Cons Stat | Management Recon'!AO150</f>
        <v>0</v>
      </c>
      <c r="P158" s="266">
        <f>'Cons Stat | Management Recon'!AR150</f>
        <v>0</v>
      </c>
      <c r="Q158" s="266">
        <f>'Cons Stat | Management Recon'!AU150</f>
        <v>0</v>
      </c>
      <c r="R158" s="266">
        <f>'Cons Stat | Management Recon'!AX150</f>
        <v>0</v>
      </c>
      <c r="S158" s="266">
        <f>'Cons Stat | Management Recon'!BA150</f>
        <v>0</v>
      </c>
      <c r="T158" s="266">
        <f>'Cons Stat | Management Recon'!BD150</f>
        <v>0</v>
      </c>
      <c r="U158" s="266">
        <f>'Cons Stat | Management Recon'!BG150</f>
        <v>0</v>
      </c>
      <c r="V158" s="266">
        <f>'Cons Stat | Management Recon'!BJ150</f>
        <v>0</v>
      </c>
      <c r="W158" s="266">
        <f>'Cons Stat | Management Recon'!BM150</f>
        <v>0</v>
      </c>
      <c r="X158" s="266">
        <f>'Cons Stat | Management Recon'!BP150</f>
        <v>0</v>
      </c>
      <c r="Y158" s="266">
        <f>'Cons Stat | Management Recon'!BS150</f>
        <v>0</v>
      </c>
      <c r="Z158" s="266">
        <f>'Cons Stat | Management Recon'!BV150</f>
        <v>0</v>
      </c>
      <c r="AA158" s="266">
        <f>'Cons Stat | Management Recon'!BY150</f>
        <v>0</v>
      </c>
      <c r="AB158" s="266">
        <f>'Cons Stat | Management Recon'!CB150</f>
        <v>0</v>
      </c>
      <c r="AC158" s="266">
        <f>'Cons Stat | Management Recon'!CE150</f>
        <v>0</v>
      </c>
      <c r="AD158" s="266">
        <f>'Cons Stat | Management Recon'!CH150</f>
        <v>0</v>
      </c>
      <c r="AE158" s="266">
        <f>'Cons Stat | Management Recon'!CK150</f>
        <v>0</v>
      </c>
      <c r="AF158" s="266">
        <f>'Cons Stat | Management Recon'!CN150</f>
        <v>100</v>
      </c>
      <c r="AG158" s="266">
        <f>'Cons Stat | Management Recon'!CQ150</f>
        <v>5100</v>
      </c>
      <c r="AH158" s="266">
        <f>'Cons Stat | Management Recon'!CT150</f>
        <v>21100</v>
      </c>
      <c r="AI158" s="266">
        <f>'Cons Stat | Management Recon'!CW150</f>
        <v>21100</v>
      </c>
      <c r="AJ158" s="266">
        <f>'Cons Stat | Management Recon'!CZ150</f>
        <v>0</v>
      </c>
      <c r="AK158" s="266">
        <f>'Cons Stat | Management Recon'!DC150</f>
        <v>0</v>
      </c>
      <c r="AL158" s="266">
        <f>'Cons Stat | Management Recon'!DF150</f>
        <v>0</v>
      </c>
      <c r="AM158" s="266">
        <f>'Cons Stat | Management Recon'!DI150</f>
        <v>0</v>
      </c>
      <c r="AN158" s="266">
        <f>'Cons Stat | Management Recon'!DL150</f>
        <v>0</v>
      </c>
      <c r="AO158" s="266">
        <f>'Cons Stat | Management Recon'!DO150</f>
        <v>0</v>
      </c>
      <c r="AP158" s="266">
        <f>'Cons Stat | Management Recon'!DR150</f>
        <v>0</v>
      </c>
      <c r="AQ158" s="266">
        <f>'Cons Stat | Management Recon'!DU150</f>
        <v>0</v>
      </c>
      <c r="AR158" s="266">
        <f>'Cons Stat | Management Recon'!DX150</f>
        <v>0</v>
      </c>
      <c r="AS158" s="266">
        <f>'Cons Stat | Management Recon'!EA150</f>
        <v>0</v>
      </c>
      <c r="AT158" s="266">
        <f>'Cons Stat | Management Recon'!ED150</f>
        <v>0</v>
      </c>
      <c r="AU158" s="266">
        <f>'Cons Stat | Management Recon'!EG150</f>
        <v>0</v>
      </c>
      <c r="AV158" s="266">
        <f>'Cons Stat | Management Recon'!EJ150</f>
        <v>0</v>
      </c>
      <c r="AW158" s="266">
        <f>'Cons Stat | Management Recon'!EM150</f>
        <v>0</v>
      </c>
      <c r="AX158" s="266">
        <f>'Cons Stat | Management Recon'!EP150</f>
        <v>0</v>
      </c>
      <c r="AY158" s="266">
        <f>'Cons Stat | Management Recon'!ES150</f>
        <v>1500000</v>
      </c>
      <c r="AZ158" s="266">
        <f>'Cons Stat | Management Recon'!EV150</f>
        <v>1500000</v>
      </c>
      <c r="BA158" s="266">
        <f>'Cons Stat | Management Recon'!EY150</f>
        <v>1500000</v>
      </c>
      <c r="BB158" s="266">
        <f>'Cons Stat | Management Recon'!FB150</f>
        <v>1500000</v>
      </c>
      <c r="BC158" s="266">
        <f>'Cons Stat | Management Recon'!FE150</f>
        <v>1500000</v>
      </c>
      <c r="BD158" s="266">
        <f>'Cons Stat | Management Recon'!FH150</f>
        <v>1500000</v>
      </c>
      <c r="BE158" s="266">
        <f>'Cons Stat | Management Recon'!FK150</f>
        <v>0</v>
      </c>
      <c r="BF158" s="266">
        <f>'Cons Stat | Management Recon'!FN150</f>
        <v>0</v>
      </c>
      <c r="BG158" s="266">
        <f>'Cons Stat | Management Recon'!FQ150</f>
        <v>0</v>
      </c>
      <c r="BH158" s="266">
        <f>'Cons Stat | Management Recon'!FT150</f>
        <v>0</v>
      </c>
      <c r="BI158" s="266">
        <f>'Cons Stat | Management Recon'!FW150</f>
        <v>0</v>
      </c>
      <c r="BJ158" s="266">
        <f>'Cons Stat | Management Recon'!FZ150</f>
        <v>0</v>
      </c>
      <c r="BK158" s="266">
        <f>'Cons Stat | Management Recon'!GC150</f>
        <v>0</v>
      </c>
      <c r="BL158" s="266">
        <f>'Cons Stat | Management Recon'!GF150</f>
        <v>0</v>
      </c>
      <c r="BM158" s="266">
        <f>'Cons Stat | Management Recon'!GI150</f>
        <v>0</v>
      </c>
      <c r="BN158" s="266">
        <f>'Cons Stat | Management Recon'!GL150</f>
        <v>0</v>
      </c>
      <c r="BO158" s="266">
        <f>'Cons Stat | Management Recon'!GO150</f>
        <v>0</v>
      </c>
      <c r="BP158" s="266">
        <f>'Cons Stat | Management Recon'!GR150</f>
        <v>0</v>
      </c>
      <c r="BQ158" s="266">
        <f>'Cons Stat | Management Recon'!GU150</f>
        <v>0</v>
      </c>
      <c r="BR158" s="266">
        <f>'Cons Stat | Management Recon'!GX150</f>
        <v>0</v>
      </c>
      <c r="BS158" s="266">
        <f>'Cons Stat | Management Recon'!HA150</f>
        <v>0</v>
      </c>
      <c r="BT158" s="266">
        <f>'Cons Stat | Management Recon'!HD150</f>
        <v>0</v>
      </c>
      <c r="BU158" s="266">
        <f>'Cons Stat | Management Recon'!HG150</f>
        <v>0</v>
      </c>
      <c r="BV158" s="266">
        <f>'Cons Stat | Management Recon'!HJ150</f>
        <v>0</v>
      </c>
    </row>
    <row r="159" spans="2:74" ht="14.25" customHeight="1" x14ac:dyDescent="0.25">
      <c r="B159" s="244" t="s">
        <v>385</v>
      </c>
      <c r="C159" s="232">
        <f>'Cons Stat | Management Recon'!E151</f>
        <v>0</v>
      </c>
      <c r="D159" s="232">
        <f>'Cons Stat | Management Recon'!H151</f>
        <v>0</v>
      </c>
      <c r="E159" s="232">
        <f>'Cons Stat | Management Recon'!K151</f>
        <v>0</v>
      </c>
      <c r="F159" s="232">
        <f>'Cons Stat | Management Recon'!N151</f>
        <v>0</v>
      </c>
      <c r="G159" s="232">
        <f>'Cons Stat | Management Recon'!Q151</f>
        <v>0</v>
      </c>
      <c r="H159" s="232">
        <f>'Cons Stat | Management Recon'!T151</f>
        <v>0</v>
      </c>
      <c r="I159" s="232">
        <f>'Cons Stat | Management Recon'!W151</f>
        <v>0</v>
      </c>
      <c r="J159" s="232">
        <f>'Cons Stat | Management Recon'!Z151</f>
        <v>0</v>
      </c>
      <c r="K159" s="232">
        <f>'Cons Stat | Management Recon'!AC151</f>
        <v>0</v>
      </c>
      <c r="L159" s="232">
        <f>'Cons Stat | Management Recon'!AF151</f>
        <v>0</v>
      </c>
      <c r="M159" s="232">
        <f>'Cons Stat | Management Recon'!AI151</f>
        <v>0</v>
      </c>
      <c r="N159" s="232">
        <f>'Cons Stat | Management Recon'!AL151</f>
        <v>0</v>
      </c>
      <c r="O159" s="266">
        <f>'Cons Stat | Management Recon'!AO151</f>
        <v>0</v>
      </c>
      <c r="P159" s="266">
        <f>'Cons Stat | Management Recon'!AR151</f>
        <v>0</v>
      </c>
      <c r="Q159" s="266">
        <f>'Cons Stat | Management Recon'!AU151</f>
        <v>0</v>
      </c>
      <c r="R159" s="266">
        <f>'Cons Stat | Management Recon'!AX151</f>
        <v>0</v>
      </c>
      <c r="S159" s="266">
        <f>'Cons Stat | Management Recon'!BA151</f>
        <v>0</v>
      </c>
      <c r="T159" s="266">
        <f>'Cons Stat | Management Recon'!BD151</f>
        <v>0</v>
      </c>
      <c r="U159" s="266">
        <f>'Cons Stat | Management Recon'!BG151</f>
        <v>0</v>
      </c>
      <c r="V159" s="266">
        <f>'Cons Stat | Management Recon'!BJ151</f>
        <v>0</v>
      </c>
      <c r="W159" s="266">
        <f>'Cons Stat | Management Recon'!BM151</f>
        <v>0</v>
      </c>
      <c r="X159" s="266">
        <f>'Cons Stat | Management Recon'!BP151</f>
        <v>0</v>
      </c>
      <c r="Y159" s="266">
        <f>'Cons Stat | Management Recon'!BS151</f>
        <v>0</v>
      </c>
      <c r="Z159" s="266">
        <f>'Cons Stat | Management Recon'!BV151</f>
        <v>0</v>
      </c>
      <c r="AA159" s="266">
        <f>'Cons Stat | Management Recon'!BY151</f>
        <v>0</v>
      </c>
      <c r="AB159" s="266">
        <f>'Cons Stat | Management Recon'!CB151</f>
        <v>0</v>
      </c>
      <c r="AC159" s="266">
        <f>'Cons Stat | Management Recon'!CE151</f>
        <v>0</v>
      </c>
      <c r="AD159" s="266">
        <f>'Cons Stat | Management Recon'!CH151</f>
        <v>0</v>
      </c>
      <c r="AE159" s="266">
        <f>'Cons Stat | Management Recon'!CK151</f>
        <v>0</v>
      </c>
      <c r="AF159" s="266">
        <f>'Cons Stat | Management Recon'!CN151</f>
        <v>0</v>
      </c>
      <c r="AG159" s="266">
        <f>'Cons Stat | Management Recon'!CQ151</f>
        <v>0</v>
      </c>
      <c r="AH159" s="266">
        <f>'Cons Stat | Management Recon'!CT151</f>
        <v>0</v>
      </c>
      <c r="AI159" s="266">
        <f>'Cons Stat | Management Recon'!CW151</f>
        <v>0</v>
      </c>
      <c r="AJ159" s="266">
        <f>'Cons Stat | Management Recon'!CZ151</f>
        <v>0</v>
      </c>
      <c r="AK159" s="266">
        <f>'Cons Stat | Management Recon'!DC151</f>
        <v>0</v>
      </c>
      <c r="AL159" s="266">
        <f>'Cons Stat | Management Recon'!DF151</f>
        <v>0</v>
      </c>
      <c r="AM159" s="266">
        <f>'Cons Stat | Management Recon'!DI151</f>
        <v>0</v>
      </c>
      <c r="AN159" s="266">
        <f>'Cons Stat | Management Recon'!DL151</f>
        <v>0</v>
      </c>
      <c r="AO159" s="266">
        <f>'Cons Stat | Management Recon'!DO151</f>
        <v>0</v>
      </c>
      <c r="AP159" s="266">
        <f>'Cons Stat | Management Recon'!DR151</f>
        <v>0</v>
      </c>
      <c r="AQ159" s="266">
        <f>'Cons Stat | Management Recon'!DU151</f>
        <v>0</v>
      </c>
      <c r="AR159" s="266">
        <f>'Cons Stat | Management Recon'!DX151</f>
        <v>0</v>
      </c>
      <c r="AS159" s="266">
        <f>'Cons Stat | Management Recon'!EA151</f>
        <v>0</v>
      </c>
      <c r="AT159" s="266">
        <f>'Cons Stat | Management Recon'!ED151</f>
        <v>0</v>
      </c>
      <c r="AU159" s="266">
        <f>'Cons Stat | Management Recon'!EG151</f>
        <v>0</v>
      </c>
      <c r="AV159" s="266">
        <f>'Cons Stat | Management Recon'!EJ151</f>
        <v>0</v>
      </c>
      <c r="AW159" s="266">
        <f>'Cons Stat | Management Recon'!EM151</f>
        <v>0</v>
      </c>
      <c r="AX159" s="266">
        <f>'Cons Stat | Management Recon'!EP151</f>
        <v>0</v>
      </c>
      <c r="AY159" s="266">
        <f>'Cons Stat | Management Recon'!ES151</f>
        <v>0</v>
      </c>
      <c r="AZ159" s="266">
        <f>'Cons Stat | Management Recon'!EV151</f>
        <v>0</v>
      </c>
      <c r="BA159" s="266">
        <f>'Cons Stat | Management Recon'!EY151</f>
        <v>0</v>
      </c>
      <c r="BB159" s="266">
        <f>'Cons Stat | Management Recon'!FB151</f>
        <v>0</v>
      </c>
      <c r="BC159" s="266">
        <f>'Cons Stat | Management Recon'!FE151</f>
        <v>0</v>
      </c>
      <c r="BD159" s="266">
        <f>'Cons Stat | Management Recon'!FH151</f>
        <v>0</v>
      </c>
      <c r="BE159" s="266">
        <f>'Cons Stat | Management Recon'!FK151</f>
        <v>0</v>
      </c>
      <c r="BF159" s="266">
        <f>'Cons Stat | Management Recon'!FN151</f>
        <v>0</v>
      </c>
      <c r="BG159" s="266">
        <f>'Cons Stat | Management Recon'!FQ151</f>
        <v>0</v>
      </c>
      <c r="BH159" s="266">
        <f>'Cons Stat | Management Recon'!FT151</f>
        <v>0</v>
      </c>
      <c r="BI159" s="266">
        <f>'Cons Stat | Management Recon'!FW151</f>
        <v>0</v>
      </c>
      <c r="BJ159" s="266">
        <f>'Cons Stat | Management Recon'!FZ151</f>
        <v>0</v>
      </c>
      <c r="BK159" s="266">
        <f>'Cons Stat | Management Recon'!GC151</f>
        <v>0</v>
      </c>
      <c r="BL159" s="266">
        <f>'Cons Stat | Management Recon'!GF151</f>
        <v>0</v>
      </c>
      <c r="BM159" s="266">
        <f>'Cons Stat | Management Recon'!GI151</f>
        <v>0</v>
      </c>
      <c r="BN159" s="266">
        <f>'Cons Stat | Management Recon'!GL151</f>
        <v>0</v>
      </c>
      <c r="BO159" s="266">
        <f>'Cons Stat | Management Recon'!GO151</f>
        <v>0</v>
      </c>
      <c r="BP159" s="266">
        <f>'Cons Stat | Management Recon'!GR151</f>
        <v>0</v>
      </c>
      <c r="BQ159" s="266">
        <f>'Cons Stat | Management Recon'!GU151</f>
        <v>0</v>
      </c>
      <c r="BR159" s="266">
        <f>'Cons Stat | Management Recon'!GX151</f>
        <v>0</v>
      </c>
      <c r="BS159" s="266">
        <f>'Cons Stat | Management Recon'!HA151</f>
        <v>0</v>
      </c>
      <c r="BT159" s="266">
        <f>'Cons Stat | Management Recon'!HD151</f>
        <v>0</v>
      </c>
      <c r="BU159" s="266">
        <f>'Cons Stat | Management Recon'!HG151</f>
        <v>0</v>
      </c>
      <c r="BV159" s="266">
        <f>'Cons Stat | Management Recon'!HJ151</f>
        <v>0</v>
      </c>
    </row>
    <row r="160" spans="2:74" ht="14.25" customHeight="1" x14ac:dyDescent="0.25">
      <c r="B160" s="244" t="s">
        <v>386</v>
      </c>
      <c r="C160" s="232">
        <f>'Cons Stat | Management Recon'!E152</f>
        <v>0</v>
      </c>
      <c r="D160" s="232">
        <f>'Cons Stat | Management Recon'!H152</f>
        <v>0</v>
      </c>
      <c r="E160" s="232">
        <f>'Cons Stat | Management Recon'!K152</f>
        <v>0</v>
      </c>
      <c r="F160" s="232">
        <f>'Cons Stat | Management Recon'!N152</f>
        <v>0</v>
      </c>
      <c r="G160" s="232">
        <f>'Cons Stat | Management Recon'!Q152</f>
        <v>0</v>
      </c>
      <c r="H160" s="232">
        <f>'Cons Stat | Management Recon'!T152</f>
        <v>0</v>
      </c>
      <c r="I160" s="232">
        <f>'Cons Stat | Management Recon'!W152</f>
        <v>0</v>
      </c>
      <c r="J160" s="232">
        <f>'Cons Stat | Management Recon'!Z152</f>
        <v>0</v>
      </c>
      <c r="K160" s="232">
        <f>'Cons Stat | Management Recon'!AC152</f>
        <v>0</v>
      </c>
      <c r="L160" s="232">
        <f>'Cons Stat | Management Recon'!AF152</f>
        <v>0</v>
      </c>
      <c r="M160" s="232">
        <f>'Cons Stat | Management Recon'!AI152</f>
        <v>0</v>
      </c>
      <c r="N160" s="232">
        <f>'Cons Stat | Management Recon'!AL152</f>
        <v>0</v>
      </c>
      <c r="O160" s="266">
        <f>'Cons Stat | Management Recon'!AO152</f>
        <v>88459.491094842655</v>
      </c>
      <c r="P160" s="266">
        <f>'Cons Stat | Management Recon'!AR152</f>
        <v>96545.140283279979</v>
      </c>
      <c r="Q160" s="266">
        <f>'Cons Stat | Management Recon'!AU152</f>
        <v>87492.112659140039</v>
      </c>
      <c r="R160" s="266">
        <f>'Cons Stat | Management Recon'!AX152</f>
        <v>94327.961053417006</v>
      </c>
      <c r="S160" s="266">
        <f>'Cons Stat | Management Recon'!BA152</f>
        <v>79915.777346308605</v>
      </c>
      <c r="T160" s="266">
        <f>'Cons Stat | Management Recon'!BD152</f>
        <v>105806.25373340072</v>
      </c>
      <c r="U160" s="266">
        <f>'Cons Stat | Management Recon'!BG152</f>
        <v>101901.14453463911</v>
      </c>
      <c r="V160" s="266">
        <f>'Cons Stat | Management Recon'!BJ152</f>
        <v>112771.60937518657</v>
      </c>
      <c r="W160" s="266">
        <f>'Cons Stat | Management Recon'!BM152</f>
        <v>125297.62645166398</v>
      </c>
      <c r="X160" s="266">
        <f>'Cons Stat | Management Recon'!BP152</f>
        <v>93135.648065138754</v>
      </c>
      <c r="Y160" s="266">
        <f>'Cons Stat | Management Recon'!BS152</f>
        <v>83461.690430111776</v>
      </c>
      <c r="Z160" s="266">
        <f>'Cons Stat | Management Recon'!BV152</f>
        <v>104418.43575418995</v>
      </c>
      <c r="AA160" s="266">
        <f>'Cons Stat | Management Recon'!BY152</f>
        <v>111678.88451192803</v>
      </c>
      <c r="AB160" s="266">
        <f>'Cons Stat | Management Recon'!CB152</f>
        <v>102866.9845792229</v>
      </c>
      <c r="AC160" s="266">
        <f>'Cons Stat | Management Recon'!CE152</f>
        <v>139461.52002621914</v>
      </c>
      <c r="AD160" s="266">
        <f>'Cons Stat | Management Recon'!CH152</f>
        <v>8156.0810810810808</v>
      </c>
      <c r="AE160" s="266">
        <f>'Cons Stat | Management Recon'!CK152</f>
        <v>99564.3896504078</v>
      </c>
      <c r="AF160" s="266">
        <f>'Cons Stat | Management Recon'!CN152</f>
        <v>181177.39936408901</v>
      </c>
      <c r="AG160" s="266">
        <f>'Cons Stat | Management Recon'!CQ152</f>
        <v>121979.53604300908</v>
      </c>
      <c r="AH160" s="266">
        <f>'Cons Stat | Management Recon'!CT152</f>
        <v>127100.77567603276</v>
      </c>
      <c r="AI160" s="266">
        <f>'Cons Stat | Management Recon'!CW152</f>
        <v>158498.45058852778</v>
      </c>
      <c r="AJ160" s="266">
        <f>'Cons Stat | Management Recon'!CZ152</f>
        <v>134444.71540778998</v>
      </c>
      <c r="AK160" s="266">
        <f>'Cons Stat | Management Recon'!DC152</f>
        <v>148921.7253454389</v>
      </c>
      <c r="AL160" s="266">
        <f>'Cons Stat | Management Recon'!DF152</f>
        <v>136548.37298722344</v>
      </c>
      <c r="AM160" s="266">
        <f>'Cons Stat | Management Recon'!DI152</f>
        <v>31816.158340461712</v>
      </c>
      <c r="AN160" s="266">
        <f>'Cons Stat | Management Recon'!DL152</f>
        <v>205539.96380627819</v>
      </c>
      <c r="AO160" s="266">
        <f>'Cons Stat | Management Recon'!DO152</f>
        <v>238070.50818134335</v>
      </c>
      <c r="AP160" s="266">
        <f>'Cons Stat | Management Recon'!DR152</f>
        <v>207527.79325899138</v>
      </c>
      <c r="AQ160" s="266">
        <f>'Cons Stat | Management Recon'!DU152</f>
        <v>196163.83714668348</v>
      </c>
      <c r="AR160" s="266">
        <f>'Cons Stat | Management Recon'!DX152</f>
        <v>41969.435054427995</v>
      </c>
      <c r="AS160" s="266">
        <f>'Cons Stat | Management Recon'!EA152</f>
        <v>229377.29296985085</v>
      </c>
      <c r="AT160" s="266">
        <f>'Cons Stat | Management Recon'!ED152</f>
        <v>200304.05354266771</v>
      </c>
      <c r="AU160" s="266">
        <f>'Cons Stat | Management Recon'!EG152</f>
        <v>218156.72428387738</v>
      </c>
      <c r="AV160" s="266">
        <f>'Cons Stat | Management Recon'!EJ152</f>
        <v>226954.59805168008</v>
      </c>
      <c r="AW160" s="266">
        <f>'Cons Stat | Management Recon'!EM152</f>
        <v>216500.33850975064</v>
      </c>
      <c r="AX160" s="266">
        <f>'Cons Stat | Management Recon'!EP152</f>
        <v>219208.53737047265</v>
      </c>
      <c r="AY160" s="266">
        <f>'Cons Stat | Management Recon'!ES152</f>
        <v>256473.47412360215</v>
      </c>
      <c r="AZ160" s="266">
        <f>'Cons Stat | Management Recon'!EV152</f>
        <v>196185.44951754651</v>
      </c>
      <c r="BA160" s="266">
        <f>'Cons Stat | Management Recon'!EY152</f>
        <v>221201.04976001536</v>
      </c>
      <c r="BB160" s="266">
        <f>'Cons Stat | Management Recon'!FB152</f>
        <v>242284.85987086757</v>
      </c>
      <c r="BC160" s="266">
        <f>'Cons Stat | Management Recon'!FE152</f>
        <v>253091.6522640152</v>
      </c>
      <c r="BD160" s="266">
        <f>'Cons Stat | Management Recon'!FH152</f>
        <v>233592.14530691167</v>
      </c>
      <c r="BE160" s="266">
        <f>'Cons Stat | Management Recon'!FK152</f>
        <v>280769.29632968421</v>
      </c>
      <c r="BF160" s="266">
        <f>'Cons Stat | Management Recon'!FN152</f>
        <v>300374.35539522883</v>
      </c>
      <c r="BG160" s="266">
        <f>'Cons Stat | Management Recon'!FQ152</f>
        <v>250596.31079788785</v>
      </c>
      <c r="BH160" s="266">
        <f>'Cons Stat | Management Recon'!FT152</f>
        <v>318166.38027083117</v>
      </c>
      <c r="BI160" s="266">
        <f>'Cons Stat | Management Recon'!FW152</f>
        <v>265087.305530807</v>
      </c>
      <c r="BJ160" s="266">
        <f>'Cons Stat | Management Recon'!FZ152</f>
        <v>291021.65881555667</v>
      </c>
      <c r="BK160" s="266">
        <f>'Cons Stat | Management Recon'!GC152</f>
        <v>371764.01694241486</v>
      </c>
      <c r="BL160" s="266">
        <f>'Cons Stat | Management Recon'!GF152</f>
        <v>363604.71369859105</v>
      </c>
      <c r="BM160" s="266">
        <f>'Cons Stat | Management Recon'!GI152</f>
        <v>363061.47878140799</v>
      </c>
      <c r="BN160" s="266">
        <f>'Cons Stat | Management Recon'!GL152</f>
        <v>355461.98674555356</v>
      </c>
      <c r="BO160" s="266">
        <f>'Cons Stat | Management Recon'!GO152</f>
        <v>375150.77459862852</v>
      </c>
      <c r="BP160" s="266">
        <f>'Cons Stat | Management Recon'!GR152</f>
        <v>359689.7199883248</v>
      </c>
      <c r="BQ160" s="266">
        <f>'Cons Stat | Management Recon'!GU152</f>
        <v>377223.03514674294</v>
      </c>
      <c r="BR160" s="266">
        <f>'Cons Stat | Management Recon'!GX152</f>
        <v>387495.00670262484</v>
      </c>
      <c r="BS160" s="266">
        <f>'Cons Stat | Management Recon'!HA152</f>
        <v>397051.05446050933</v>
      </c>
      <c r="BT160" s="266">
        <f>'Cons Stat | Management Recon'!HD152</f>
        <v>418240.05147971318</v>
      </c>
      <c r="BU160" s="266">
        <f>'Cons Stat | Management Recon'!HG152</f>
        <v>351948.35991275281</v>
      </c>
      <c r="BV160" s="266">
        <f>'Cons Stat | Management Recon'!HJ152</f>
        <v>350130.28740333591</v>
      </c>
    </row>
    <row r="161" spans="2:74" ht="14.25" customHeight="1" x14ac:dyDescent="0.25">
      <c r="B161" s="244" t="s">
        <v>387</v>
      </c>
      <c r="C161" s="232">
        <f>'Cons Stat | Management Recon'!E153</f>
        <v>0</v>
      </c>
      <c r="D161" s="232">
        <f>'Cons Stat | Management Recon'!H153</f>
        <v>0</v>
      </c>
      <c r="E161" s="232">
        <f>'Cons Stat | Management Recon'!K153</f>
        <v>0</v>
      </c>
      <c r="F161" s="232">
        <f>'Cons Stat | Management Recon'!N153</f>
        <v>0</v>
      </c>
      <c r="G161" s="232">
        <f>'Cons Stat | Management Recon'!Q153</f>
        <v>0</v>
      </c>
      <c r="H161" s="232">
        <f>'Cons Stat | Management Recon'!T153</f>
        <v>0</v>
      </c>
      <c r="I161" s="232">
        <f>'Cons Stat | Management Recon'!W153</f>
        <v>0</v>
      </c>
      <c r="J161" s="232">
        <f>'Cons Stat | Management Recon'!Z153</f>
        <v>0</v>
      </c>
      <c r="K161" s="232">
        <f>'Cons Stat | Management Recon'!AC153</f>
        <v>0</v>
      </c>
      <c r="L161" s="232">
        <f>'Cons Stat | Management Recon'!AF153</f>
        <v>0</v>
      </c>
      <c r="M161" s="232">
        <f>'Cons Stat | Management Recon'!AI153</f>
        <v>0</v>
      </c>
      <c r="N161" s="232">
        <f>'Cons Stat | Management Recon'!AL153</f>
        <v>0</v>
      </c>
      <c r="O161" s="266">
        <f>'Cons Stat | Management Recon'!AO153</f>
        <v>1531663.9769058228</v>
      </c>
      <c r="P161" s="266">
        <f>'Cons Stat | Management Recon'!AR153</f>
        <v>1542314.3519157339</v>
      </c>
      <c r="Q161" s="266">
        <f>'Cons Stat | Management Recon'!AU153</f>
        <v>1399931.0486584296</v>
      </c>
      <c r="R161" s="266">
        <f>'Cons Stat | Management Recon'!AX153</f>
        <v>1354287.560816108</v>
      </c>
      <c r="S161" s="266">
        <f>'Cons Stat | Management Recon'!BA153</f>
        <v>1205783.2912361927</v>
      </c>
      <c r="T161" s="266">
        <f>'Cons Stat | Management Recon'!BD153</f>
        <v>1224315.725198963</v>
      </c>
      <c r="U161" s="266">
        <f>'Cons Stat | Management Recon'!BG153</f>
        <v>1177423.9162444125</v>
      </c>
      <c r="V161" s="266">
        <f>'Cons Stat | Management Recon'!BJ153</f>
        <v>1226991.0293657025</v>
      </c>
      <c r="W161" s="266">
        <f>'Cons Stat | Management Recon'!BM153</f>
        <v>1437355.9646257521</v>
      </c>
      <c r="X161" s="266">
        <f>'Cons Stat | Management Recon'!BP153</f>
        <v>1339469.3455648648</v>
      </c>
      <c r="Y161" s="266">
        <f>'Cons Stat | Management Recon'!BS153</f>
        <v>1072773.0008497697</v>
      </c>
      <c r="Z161" s="266">
        <f>'Cons Stat | Management Recon'!BV153</f>
        <v>1193652.3179208164</v>
      </c>
      <c r="AA161" s="266">
        <f>'Cons Stat | Management Recon'!BY153</f>
        <v>1295452.7001261243</v>
      </c>
      <c r="AB161" s="266">
        <f>'Cons Stat | Management Recon'!CB153</f>
        <v>1471059.2822461445</v>
      </c>
      <c r="AC161" s="266">
        <f>'Cons Stat | Management Recon'!CE153</f>
        <v>1751574.0174985116</v>
      </c>
      <c r="AD161" s="266">
        <f>'Cons Stat | Management Recon'!CH153</f>
        <v>1856304.0555933774</v>
      </c>
      <c r="AE161" s="266">
        <f>'Cons Stat | Management Recon'!CK153</f>
        <v>1981257.9973294572</v>
      </c>
      <c r="AF161" s="266">
        <f>'Cons Stat | Management Recon'!CN153</f>
        <v>2480088.5970183089</v>
      </c>
      <c r="AG161" s="266">
        <f>'Cons Stat | Management Recon'!CQ153</f>
        <v>2487264.2383555071</v>
      </c>
      <c r="AH161" s="266">
        <f>'Cons Stat | Management Recon'!CT153</f>
        <v>2671603.4613961875</v>
      </c>
      <c r="AI161" s="266">
        <f>'Cons Stat | Management Recon'!CW153</f>
        <v>2986361.0695401882</v>
      </c>
      <c r="AJ161" s="266">
        <f>'Cons Stat | Management Recon'!CZ153</f>
        <v>3082492.2821050957</v>
      </c>
      <c r="AK161" s="266">
        <f>'Cons Stat | Management Recon'!DC153</f>
        <v>3226664.0033844486</v>
      </c>
      <c r="AL161" s="266">
        <f>'Cons Stat | Management Recon'!DF153</f>
        <v>3674338.1884498689</v>
      </c>
      <c r="AM161" s="266">
        <f>'Cons Stat | Management Recon'!DI153</f>
        <v>3758078.3305218518</v>
      </c>
      <c r="AN161" s="266">
        <f>'Cons Stat | Management Recon'!DL153</f>
        <v>3934957.1334373313</v>
      </c>
      <c r="AO161" s="266">
        <f>'Cons Stat | Management Recon'!DO153</f>
        <v>4185234.0160795343</v>
      </c>
      <c r="AP161" s="266">
        <f>'Cons Stat | Management Recon'!DR153</f>
        <v>4275630.8731568996</v>
      </c>
      <c r="AQ161" s="266">
        <f>'Cons Stat | Management Recon'!DU153</f>
        <v>4423455.5416413127</v>
      </c>
      <c r="AR161" s="266">
        <f>'Cons Stat | Management Recon'!DX153</f>
        <v>4561409.1377701601</v>
      </c>
      <c r="AS161" s="266">
        <f>'Cons Stat | Management Recon'!EA153</f>
        <v>4655140.4812553804</v>
      </c>
      <c r="AT161" s="266">
        <f>'Cons Stat | Management Recon'!ED153</f>
        <v>5331253.6175101679</v>
      </c>
      <c r="AU161" s="266">
        <f>'Cons Stat | Management Recon'!EG153</f>
        <v>5641258.9639199944</v>
      </c>
      <c r="AV161" s="266">
        <f>'Cons Stat | Management Recon'!EJ153</f>
        <v>5705482.8158631455</v>
      </c>
      <c r="AW161" s="266">
        <f>'Cons Stat | Management Recon'!EM153</f>
        <v>6047557.2305646008</v>
      </c>
      <c r="AX161" s="266">
        <f>'Cons Stat | Management Recon'!EP153</f>
        <v>10457527.442385525</v>
      </c>
      <c r="AY161" s="266">
        <f>'Cons Stat | Management Recon'!ES153</f>
        <v>10427939.181861902</v>
      </c>
      <c r="AZ161" s="266">
        <f>'Cons Stat | Management Recon'!EV153</f>
        <v>10527217.24462257</v>
      </c>
      <c r="BA161" s="266">
        <f>'Cons Stat | Management Recon'!EY153</f>
        <v>11276615.511401864</v>
      </c>
      <c r="BB161" s="266">
        <f>'Cons Stat | Management Recon'!FB153</f>
        <v>11481656.979801904</v>
      </c>
      <c r="BC161" s="266">
        <f>'Cons Stat | Management Recon'!FE153</f>
        <v>11681094.53284418</v>
      </c>
      <c r="BD161" s="266">
        <f>'Cons Stat | Management Recon'!FH153</f>
        <v>11959035.081898466</v>
      </c>
      <c r="BE161" s="266">
        <f>'Cons Stat | Management Recon'!FK153</f>
        <v>11940906.141885389</v>
      </c>
      <c r="BF161" s="266">
        <f>'Cons Stat | Management Recon'!FN153</f>
        <v>12046297.674950449</v>
      </c>
      <c r="BG161" s="266">
        <f>'Cons Stat | Management Recon'!FQ153</f>
        <v>13038324.460126655</v>
      </c>
      <c r="BH161" s="266">
        <f>'Cons Stat | Management Recon'!FT153</f>
        <v>12921732.640195431</v>
      </c>
      <c r="BI161" s="266">
        <f>'Cons Stat | Management Recon'!FW153</f>
        <v>12858350.334218878</v>
      </c>
      <c r="BJ161" s="266">
        <f>'Cons Stat | Management Recon'!FZ153</f>
        <v>13960349.281814571</v>
      </c>
      <c r="BK161" s="266">
        <f>'Cons Stat | Management Recon'!GC153</f>
        <v>13561682.707309105</v>
      </c>
      <c r="BL161" s="266">
        <f>'Cons Stat | Management Recon'!GF153</f>
        <v>13310024.297771567</v>
      </c>
      <c r="BM161" s="266">
        <f>'Cons Stat | Management Recon'!GI153</f>
        <v>14509706.542504746</v>
      </c>
      <c r="BN161" s="266">
        <f>'Cons Stat | Management Recon'!GL153</f>
        <v>14342947.755376201</v>
      </c>
      <c r="BO161" s="266">
        <f>'Cons Stat | Management Recon'!GO153</f>
        <v>14399759.111866441</v>
      </c>
      <c r="BP161" s="266">
        <f>'Cons Stat | Management Recon'!GR153</f>
        <v>14694959.672449511</v>
      </c>
      <c r="BQ161" s="266">
        <f>'Cons Stat | Management Recon'!GU153</f>
        <v>14032293.859254755</v>
      </c>
      <c r="BR161" s="266">
        <f>'Cons Stat | Management Recon'!GX153</f>
        <v>14622922.172877252</v>
      </c>
      <c r="BS161" s="266">
        <f>'Cons Stat | Management Recon'!HA153</f>
        <v>14668983.282433558</v>
      </c>
      <c r="BT161" s="266">
        <f>'Cons Stat | Management Recon'!HD153</f>
        <v>13994667.405063368</v>
      </c>
      <c r="BU161" s="266">
        <f>'Cons Stat | Management Recon'!HG153</f>
        <v>13638830.779885782</v>
      </c>
      <c r="BV161" s="266">
        <f>'Cons Stat | Management Recon'!HJ153</f>
        <v>15009978.556742925</v>
      </c>
    </row>
    <row r="162" spans="2:74" ht="14.25" customHeight="1" x14ac:dyDescent="0.25">
      <c r="B162" s="244" t="s">
        <v>388</v>
      </c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66">
        <f>'Cons Stat | Management Recon'!AO154</f>
        <v>0</v>
      </c>
      <c r="P162" s="266">
        <f>'Cons Stat | Management Recon'!AR154</f>
        <v>0</v>
      </c>
      <c r="Q162" s="266">
        <f>'Cons Stat | Management Recon'!AU154</f>
        <v>0</v>
      </c>
      <c r="R162" s="266">
        <f>'Cons Stat | Management Recon'!AX154</f>
        <v>0</v>
      </c>
      <c r="S162" s="266">
        <f>'Cons Stat | Management Recon'!BA154</f>
        <v>0</v>
      </c>
      <c r="T162" s="266">
        <f>'Cons Stat | Management Recon'!BD154</f>
        <v>0</v>
      </c>
      <c r="U162" s="266">
        <f>'Cons Stat | Management Recon'!BG154</f>
        <v>0</v>
      </c>
      <c r="V162" s="266">
        <f>'Cons Stat | Management Recon'!BJ154</f>
        <v>0</v>
      </c>
      <c r="W162" s="266">
        <f>'Cons Stat | Management Recon'!BM154</f>
        <v>0</v>
      </c>
      <c r="X162" s="266">
        <f>'Cons Stat | Management Recon'!BP154</f>
        <v>0</v>
      </c>
      <c r="Y162" s="266">
        <f>'Cons Stat | Management Recon'!BS154</f>
        <v>0</v>
      </c>
      <c r="Z162" s="266">
        <f>'Cons Stat | Management Recon'!BV154</f>
        <v>0</v>
      </c>
      <c r="AA162" s="266">
        <f>'Cons Stat | Management Recon'!BY154</f>
        <v>0</v>
      </c>
      <c r="AB162" s="266">
        <f>'Cons Stat | Management Recon'!CB154</f>
        <v>0</v>
      </c>
      <c r="AC162" s="266">
        <f>'Cons Stat | Management Recon'!CE154</f>
        <v>0</v>
      </c>
      <c r="AD162" s="266">
        <f>'Cons Stat | Management Recon'!CH154</f>
        <v>0</v>
      </c>
      <c r="AE162" s="266">
        <f>'Cons Stat | Management Recon'!CK154</f>
        <v>0</v>
      </c>
      <c r="AF162" s="266">
        <f>'Cons Stat | Management Recon'!CN154</f>
        <v>0</v>
      </c>
      <c r="AG162" s="266">
        <f>'Cons Stat | Management Recon'!CQ154</f>
        <v>0</v>
      </c>
      <c r="AH162" s="266">
        <f>'Cons Stat | Management Recon'!CT154</f>
        <v>0</v>
      </c>
      <c r="AI162" s="266">
        <f>'Cons Stat | Management Recon'!CW154</f>
        <v>0</v>
      </c>
      <c r="AJ162" s="266">
        <f>'Cons Stat | Management Recon'!CZ154</f>
        <v>0</v>
      </c>
      <c r="AK162" s="266">
        <f>'Cons Stat | Management Recon'!DC154</f>
        <v>0</v>
      </c>
      <c r="AL162" s="266">
        <f>'Cons Stat | Management Recon'!DF154</f>
        <v>0</v>
      </c>
      <c r="AM162" s="266">
        <f>'Cons Stat | Management Recon'!DI154</f>
        <v>0</v>
      </c>
      <c r="AN162" s="266">
        <f>'Cons Stat | Management Recon'!DL154</f>
        <v>0</v>
      </c>
      <c r="AO162" s="266">
        <f>'Cons Stat | Management Recon'!DO154</f>
        <v>0</v>
      </c>
      <c r="AP162" s="266">
        <f>'Cons Stat | Management Recon'!DR154</f>
        <v>0</v>
      </c>
      <c r="AQ162" s="266">
        <f>'Cons Stat | Management Recon'!DU154</f>
        <v>0</v>
      </c>
      <c r="AR162" s="266">
        <f>'Cons Stat | Management Recon'!DX154</f>
        <v>0</v>
      </c>
      <c r="AS162" s="266">
        <f>'Cons Stat | Management Recon'!EA154</f>
        <v>0</v>
      </c>
      <c r="AT162" s="266">
        <f>'Cons Stat | Management Recon'!ED154</f>
        <v>0</v>
      </c>
      <c r="AU162" s="266">
        <f>'Cons Stat | Management Recon'!EG154</f>
        <v>0</v>
      </c>
      <c r="AV162" s="266">
        <f>'Cons Stat | Management Recon'!EJ154</f>
        <v>0</v>
      </c>
      <c r="AW162" s="266">
        <f>'Cons Stat | Management Recon'!EM154</f>
        <v>0</v>
      </c>
      <c r="AX162" s="266">
        <f>'Cons Stat | Management Recon'!EP154</f>
        <v>0</v>
      </c>
      <c r="AY162" s="266">
        <f>'Cons Stat | Management Recon'!ES154</f>
        <v>0</v>
      </c>
      <c r="AZ162" s="266">
        <f>'Cons Stat | Management Recon'!EV154</f>
        <v>0</v>
      </c>
      <c r="BA162" s="266">
        <f>'Cons Stat | Management Recon'!EY154</f>
        <v>0</v>
      </c>
      <c r="BB162" s="266">
        <f>'Cons Stat | Management Recon'!FB154</f>
        <v>0</v>
      </c>
      <c r="BC162" s="266">
        <f>'Cons Stat | Management Recon'!FE154</f>
        <v>0</v>
      </c>
      <c r="BD162" s="266">
        <f>'Cons Stat | Management Recon'!FH154</f>
        <v>0</v>
      </c>
      <c r="BE162" s="266">
        <f>'Cons Stat | Management Recon'!FK154</f>
        <v>138976.4</v>
      </c>
      <c r="BF162" s="266">
        <f>'Cons Stat | Management Recon'!FN154</f>
        <v>0</v>
      </c>
      <c r="BG162" s="266">
        <f>'Cons Stat | Management Recon'!FQ154</f>
        <v>0</v>
      </c>
      <c r="BH162" s="266">
        <f>'Cons Stat | Management Recon'!FT154</f>
        <v>0</v>
      </c>
      <c r="BI162" s="266">
        <f>'Cons Stat | Management Recon'!FW154</f>
        <v>0</v>
      </c>
      <c r="BJ162" s="266">
        <f>'Cons Stat | Management Recon'!FZ154</f>
        <v>0</v>
      </c>
      <c r="BK162" s="266">
        <f>'Cons Stat | Management Recon'!GC154</f>
        <v>0</v>
      </c>
      <c r="BL162" s="266">
        <f>'Cons Stat | Management Recon'!GF154</f>
        <v>0</v>
      </c>
      <c r="BM162" s="266">
        <f>'Cons Stat | Management Recon'!GI154</f>
        <v>0</v>
      </c>
      <c r="BN162" s="266">
        <f>'Cons Stat | Management Recon'!GL154</f>
        <v>0</v>
      </c>
      <c r="BO162" s="266">
        <f>'Cons Stat | Management Recon'!GO154</f>
        <v>0</v>
      </c>
      <c r="BP162" s="266">
        <f>'Cons Stat | Management Recon'!GR154</f>
        <v>0</v>
      </c>
      <c r="BQ162" s="266">
        <f>'Cons Stat | Management Recon'!GU154</f>
        <v>0</v>
      </c>
      <c r="BR162" s="266">
        <f>'Cons Stat | Management Recon'!GX154</f>
        <v>0</v>
      </c>
      <c r="BS162" s="266">
        <f>'Cons Stat | Management Recon'!HA154</f>
        <v>0</v>
      </c>
      <c r="BT162" s="266">
        <f>'Cons Stat | Management Recon'!HD154</f>
        <v>0</v>
      </c>
      <c r="BU162" s="266">
        <f>'Cons Stat | Management Recon'!HG154</f>
        <v>0</v>
      </c>
      <c r="BV162" s="266">
        <f>'Cons Stat | Management Recon'!HJ154</f>
        <v>0</v>
      </c>
    </row>
    <row r="163" spans="2:74" ht="14.25" customHeight="1" x14ac:dyDescent="0.25">
      <c r="B163" s="244" t="s">
        <v>389</v>
      </c>
      <c r="C163" s="246">
        <f t="shared" ref="C163:BN163" si="195">SUM(C164:C166)</f>
        <v>0</v>
      </c>
      <c r="D163" s="246">
        <f t="shared" si="195"/>
        <v>0</v>
      </c>
      <c r="E163" s="246">
        <f t="shared" si="195"/>
        <v>0</v>
      </c>
      <c r="F163" s="246">
        <f t="shared" si="195"/>
        <v>0</v>
      </c>
      <c r="G163" s="246">
        <f t="shared" si="195"/>
        <v>0</v>
      </c>
      <c r="H163" s="246">
        <f t="shared" si="195"/>
        <v>0</v>
      </c>
      <c r="I163" s="246">
        <f t="shared" si="195"/>
        <v>0</v>
      </c>
      <c r="J163" s="246">
        <f t="shared" si="195"/>
        <v>0</v>
      </c>
      <c r="K163" s="246">
        <f t="shared" si="195"/>
        <v>0</v>
      </c>
      <c r="L163" s="246">
        <f t="shared" si="195"/>
        <v>0</v>
      </c>
      <c r="M163" s="246">
        <f t="shared" si="195"/>
        <v>0</v>
      </c>
      <c r="N163" s="246">
        <f t="shared" si="195"/>
        <v>0</v>
      </c>
      <c r="O163" s="246">
        <f t="shared" si="195"/>
        <v>343772.06211756991</v>
      </c>
      <c r="P163" s="246">
        <f t="shared" si="195"/>
        <v>390856.73332609754</v>
      </c>
      <c r="Q163" s="246">
        <f t="shared" si="195"/>
        <v>146354.39586836414</v>
      </c>
      <c r="R163" s="246">
        <f t="shared" si="195"/>
        <v>198701.16570645725</v>
      </c>
      <c r="S163" s="246">
        <f t="shared" si="195"/>
        <v>199991.10835594643</v>
      </c>
      <c r="T163" s="246">
        <f t="shared" si="195"/>
        <v>190128.97808206588</v>
      </c>
      <c r="U163" s="246">
        <f t="shared" si="195"/>
        <v>254316.64745242987</v>
      </c>
      <c r="V163" s="246">
        <f t="shared" si="195"/>
        <v>291737.83028667636</v>
      </c>
      <c r="W163" s="246">
        <f t="shared" si="195"/>
        <v>336145.18788235169</v>
      </c>
      <c r="X163" s="246">
        <f t="shared" si="195"/>
        <v>201647.8963855168</v>
      </c>
      <c r="Y163" s="246">
        <f t="shared" si="195"/>
        <v>152287.04293218532</v>
      </c>
      <c r="Z163" s="246">
        <f t="shared" si="195"/>
        <v>165254.64072433062</v>
      </c>
      <c r="AA163" s="246">
        <f t="shared" si="195"/>
        <v>259865.58949333418</v>
      </c>
      <c r="AB163" s="246">
        <f t="shared" si="195"/>
        <v>246859.94515474199</v>
      </c>
      <c r="AC163" s="246">
        <f t="shared" si="195"/>
        <v>242998.97035327536</v>
      </c>
      <c r="AD163" s="246">
        <f t="shared" si="195"/>
        <v>294496.16981846711</v>
      </c>
      <c r="AE163" s="246">
        <f t="shared" si="195"/>
        <v>276169.67877624388</v>
      </c>
      <c r="AF163" s="246">
        <f t="shared" si="195"/>
        <v>316204.34639150515</v>
      </c>
      <c r="AG163" s="246">
        <f t="shared" si="195"/>
        <v>326654.10391250654</v>
      </c>
      <c r="AH163" s="246">
        <f t="shared" si="195"/>
        <v>212304.71681493882</v>
      </c>
      <c r="AI163" s="246">
        <f t="shared" si="195"/>
        <v>288366.82195008593</v>
      </c>
      <c r="AJ163" s="246">
        <f t="shared" si="195"/>
        <v>301231.98299978476</v>
      </c>
      <c r="AK163" s="246">
        <f t="shared" si="195"/>
        <v>266587.52498119691</v>
      </c>
      <c r="AL163" s="246">
        <f t="shared" si="195"/>
        <v>291117.25771861617</v>
      </c>
      <c r="AM163" s="246">
        <f t="shared" si="195"/>
        <v>300821.88082777685</v>
      </c>
      <c r="AN163" s="246">
        <f t="shared" si="195"/>
        <v>185044.48013462301</v>
      </c>
      <c r="AO163" s="246">
        <f t="shared" si="195"/>
        <v>211872.11271283799</v>
      </c>
      <c r="AP163" s="246">
        <f t="shared" si="195"/>
        <v>428654.19081621605</v>
      </c>
      <c r="AQ163" s="246">
        <f t="shared" si="195"/>
        <v>453756.63600913843</v>
      </c>
      <c r="AR163" s="246">
        <f t="shared" si="195"/>
        <v>479635.9031254967</v>
      </c>
      <c r="AS163" s="246">
        <f t="shared" si="195"/>
        <v>376295.70962976204</v>
      </c>
      <c r="AT163" s="246">
        <f t="shared" si="195"/>
        <v>616648.24712243665</v>
      </c>
      <c r="AU163" s="246">
        <f t="shared" si="195"/>
        <v>413660.71919109271</v>
      </c>
      <c r="AV163" s="246">
        <f t="shared" si="195"/>
        <v>511978.82521459489</v>
      </c>
      <c r="AW163" s="246">
        <f t="shared" si="195"/>
        <v>486129.45276109158</v>
      </c>
      <c r="AX163" s="246">
        <f t="shared" si="195"/>
        <v>626010.34987573698</v>
      </c>
      <c r="AY163" s="246">
        <f t="shared" si="195"/>
        <v>641773.12951797224</v>
      </c>
      <c r="AZ163" s="246">
        <f t="shared" si="195"/>
        <v>551379.1559587213</v>
      </c>
      <c r="BA163" s="246">
        <f t="shared" si="195"/>
        <v>799751.96837294893</v>
      </c>
      <c r="BB163" s="246">
        <f t="shared" si="195"/>
        <v>838254.83235861454</v>
      </c>
      <c r="BC163" s="246">
        <f t="shared" si="195"/>
        <v>824620.95358102163</v>
      </c>
      <c r="BD163" s="246">
        <f t="shared" si="195"/>
        <v>932936.45905029296</v>
      </c>
      <c r="BE163" s="246">
        <f t="shared" si="195"/>
        <v>370657.51518019818</v>
      </c>
      <c r="BF163" s="246">
        <f t="shared" si="195"/>
        <v>610263.51322384074</v>
      </c>
      <c r="BG163" s="246">
        <f t="shared" si="195"/>
        <v>542308.64143737161</v>
      </c>
      <c r="BH163" s="246">
        <f t="shared" si="195"/>
        <v>594641.80235694768</v>
      </c>
      <c r="BI163" s="246">
        <f t="shared" si="195"/>
        <v>726279.86533410486</v>
      </c>
      <c r="BJ163" s="246">
        <f t="shared" si="195"/>
        <v>725691.30463616422</v>
      </c>
      <c r="BK163" s="246">
        <f t="shared" si="195"/>
        <v>553020.75482713268</v>
      </c>
      <c r="BL163" s="246">
        <f t="shared" si="195"/>
        <v>567645.78272128257</v>
      </c>
      <c r="BM163" s="246">
        <f t="shared" si="195"/>
        <v>777998.92872430547</v>
      </c>
      <c r="BN163" s="246">
        <f t="shared" si="195"/>
        <v>881332.38902437477</v>
      </c>
      <c r="BO163" s="246">
        <f t="shared" ref="BO163:BV163" si="196">SUM(BO164:BO166)</f>
        <v>1189495.2204072655</v>
      </c>
      <c r="BP163" s="246">
        <f t="shared" si="196"/>
        <v>759395.0719090947</v>
      </c>
      <c r="BQ163" s="246">
        <f t="shared" si="196"/>
        <v>972271.37701195595</v>
      </c>
      <c r="BR163" s="246">
        <f t="shared" si="196"/>
        <v>1060845.2186126402</v>
      </c>
      <c r="BS163" s="246">
        <f t="shared" si="196"/>
        <v>810991.64531875961</v>
      </c>
      <c r="BT163" s="246">
        <f t="shared" si="196"/>
        <v>869484.87930787576</v>
      </c>
      <c r="BU163" s="246">
        <f t="shared" si="196"/>
        <v>1166023.2638806114</v>
      </c>
      <c r="BV163" s="246">
        <f t="shared" si="196"/>
        <v>927264.76154784078</v>
      </c>
    </row>
    <row r="164" spans="2:74" ht="14.25" hidden="1" customHeight="1" outlineLevel="1" x14ac:dyDescent="0.25">
      <c r="B164" s="231" t="s">
        <v>390</v>
      </c>
      <c r="C164" s="232">
        <f>'Cons Stat | Management Recon'!E156</f>
        <v>0</v>
      </c>
      <c r="D164" s="232">
        <f>'Cons Stat | Management Recon'!H156</f>
        <v>0</v>
      </c>
      <c r="E164" s="232">
        <f>'Cons Stat | Management Recon'!K156</f>
        <v>0</v>
      </c>
      <c r="F164" s="232">
        <f>'Cons Stat | Management Recon'!N156</f>
        <v>0</v>
      </c>
      <c r="G164" s="232">
        <f>'Cons Stat | Management Recon'!Q156</f>
        <v>0</v>
      </c>
      <c r="H164" s="232">
        <f>'Cons Stat | Management Recon'!T156</f>
        <v>0</v>
      </c>
      <c r="I164" s="232">
        <f>'Cons Stat | Management Recon'!W156</f>
        <v>0</v>
      </c>
      <c r="J164" s="232">
        <f>'Cons Stat | Management Recon'!Z156</f>
        <v>0</v>
      </c>
      <c r="K164" s="232">
        <f>'Cons Stat | Management Recon'!AC156</f>
        <v>0</v>
      </c>
      <c r="L164" s="232">
        <f>'Cons Stat | Management Recon'!AF156</f>
        <v>0</v>
      </c>
      <c r="M164" s="232">
        <f>'Cons Stat | Management Recon'!AI156</f>
        <v>0</v>
      </c>
      <c r="N164" s="232">
        <f>'Cons Stat | Management Recon'!AL156</f>
        <v>0</v>
      </c>
      <c r="O164" s="232">
        <f>'Cons Stat | Management Recon'!AO156</f>
        <v>64988.697825611889</v>
      </c>
      <c r="P164" s="232">
        <f>'Cons Stat | Management Recon'!AR156</f>
        <v>39980.386118196126</v>
      </c>
      <c r="Q164" s="232">
        <f>'Cons Stat | Management Recon'!AU156</f>
        <v>27223.316118183997</v>
      </c>
      <c r="R164" s="232">
        <f>'Cons Stat | Management Recon'!AX156</f>
        <v>37716.376157449879</v>
      </c>
      <c r="S164" s="232">
        <f>'Cons Stat | Management Recon'!BA156</f>
        <v>20577.498362496488</v>
      </c>
      <c r="T164" s="232">
        <f>'Cons Stat | Management Recon'!BD156</f>
        <v>16819.863989339705</v>
      </c>
      <c r="U164" s="232">
        <f>'Cons Stat | Management Recon'!BG156</f>
        <v>16938.926062824612</v>
      </c>
      <c r="V164" s="232">
        <f>'Cons Stat | Management Recon'!BJ156</f>
        <v>115648.99406588422</v>
      </c>
      <c r="W164" s="232">
        <f>'Cons Stat | Management Recon'!BM156</f>
        <v>106337.89648660569</v>
      </c>
      <c r="X164" s="232">
        <f>'Cons Stat | Management Recon'!BP156</f>
        <v>74163.373166127029</v>
      </c>
      <c r="Y164" s="232">
        <f>'Cons Stat | Management Recon'!BS156</f>
        <v>82352.747738852253</v>
      </c>
      <c r="Z164" s="232">
        <f>'Cons Stat | Management Recon'!BV156</f>
        <v>82211.789635908324</v>
      </c>
      <c r="AA164" s="232">
        <f>'Cons Stat | Management Recon'!BY156</f>
        <v>134476.49155556862</v>
      </c>
      <c r="AB164" s="232">
        <f>'Cons Stat | Management Recon'!CB156</f>
        <v>98981.955197834672</v>
      </c>
      <c r="AC164" s="232">
        <f>'Cons Stat | Management Recon'!CE156</f>
        <v>111112.35166395827</v>
      </c>
      <c r="AD164" s="232">
        <f>'Cons Stat | Management Recon'!CH156</f>
        <v>145726.01858615372</v>
      </c>
      <c r="AE164" s="232">
        <f>'Cons Stat | Management Recon'!CK156</f>
        <v>196018.86929726953</v>
      </c>
      <c r="AF164" s="232">
        <f>'Cons Stat | Management Recon'!CN156</f>
        <v>181545.23726678264</v>
      </c>
      <c r="AG164" s="232">
        <f>'Cons Stat | Management Recon'!CQ156</f>
        <v>140274.3784194614</v>
      </c>
      <c r="AH164" s="232">
        <f>'Cons Stat | Management Recon'!CT156</f>
        <v>73311.630185853966</v>
      </c>
      <c r="AI164" s="232">
        <f>'Cons Stat | Management Recon'!CW156</f>
        <v>83775.85847231379</v>
      </c>
      <c r="AJ164" s="232">
        <f>'Cons Stat | Management Recon'!CZ156</f>
        <v>100325.27221863567</v>
      </c>
      <c r="AK164" s="232">
        <f>'Cons Stat | Management Recon'!DC156</f>
        <v>86743.845492639957</v>
      </c>
      <c r="AL164" s="232">
        <f>'Cons Stat | Management Recon'!DF156</f>
        <v>84597.462870956195</v>
      </c>
      <c r="AM164" s="232">
        <f>'Cons Stat | Management Recon'!DI156</f>
        <v>62611.682915814366</v>
      </c>
      <c r="AN164" s="232">
        <f>'Cons Stat | Management Recon'!DL156</f>
        <v>31379.143470990406</v>
      </c>
      <c r="AO164" s="232">
        <f>'Cons Stat | Management Recon'!DO156</f>
        <v>1504.9315783975762</v>
      </c>
      <c r="AP164" s="232">
        <f>'Cons Stat | Management Recon'!DR156</f>
        <v>67534.024203644454</v>
      </c>
      <c r="AQ164" s="232">
        <f>'Cons Stat | Management Recon'!DU156</f>
        <v>64060.891464471395</v>
      </c>
      <c r="AR164" s="232">
        <f>'Cons Stat | Management Recon'!DX156</f>
        <v>40913.204843725194</v>
      </c>
      <c r="AS164" s="232">
        <f>'Cons Stat | Management Recon'!EA156</f>
        <v>30579.301691945624</v>
      </c>
      <c r="AT164" s="232">
        <f>'Cons Stat | Management Recon'!ED156</f>
        <v>30494.706938136609</v>
      </c>
      <c r="AU164" s="232">
        <f>'Cons Stat | Management Recon'!EG156</f>
        <v>16189.439711855986</v>
      </c>
      <c r="AV164" s="232">
        <f>'Cons Stat | Management Recon'!EJ156</f>
        <v>7314.7551969025999</v>
      </c>
      <c r="AW164" s="232">
        <f>'Cons Stat | Management Recon'!EM156</f>
        <v>329.01634118283073</v>
      </c>
      <c r="AX164" s="232">
        <f>'Cons Stat | Management Recon'!EP156</f>
        <v>24997.428335255281</v>
      </c>
      <c r="AY164" s="232">
        <f>'Cons Stat | Management Recon'!ES156</f>
        <v>30135.118279640854</v>
      </c>
      <c r="AZ164" s="232">
        <f>'Cons Stat | Management Recon'!EV156</f>
        <v>24311.399092001637</v>
      </c>
      <c r="BA164" s="232">
        <f>'Cons Stat | Management Recon'!EY156</f>
        <v>54463.573370068203</v>
      </c>
      <c r="BB164" s="232">
        <f>'Cons Stat | Management Recon'!FB156</f>
        <v>131375.95274072399</v>
      </c>
      <c r="BC164" s="232">
        <f>'Cons Stat | Management Recon'!FE156</f>
        <v>65727.841364728723</v>
      </c>
      <c r="BD164" s="232">
        <f>'Cons Stat | Management Recon'!FH156</f>
        <v>90267.692568015656</v>
      </c>
      <c r="BE164" s="232">
        <f>'Cons Stat | Management Recon'!FK156</f>
        <v>50085.725272234064</v>
      </c>
      <c r="BF164" s="232">
        <f>'Cons Stat | Management Recon'!FN156</f>
        <v>34768.999433435602</v>
      </c>
      <c r="BG164" s="232">
        <f>'Cons Stat | Management Recon'!FQ156</f>
        <v>28945.960830155491</v>
      </c>
      <c r="BH164" s="232">
        <f>'Cons Stat | Management Recon'!FT156</f>
        <v>4740.9313202472986</v>
      </c>
      <c r="BI164" s="232">
        <f>'Cons Stat | Management Recon'!FW156</f>
        <v>-16203.169511136803</v>
      </c>
      <c r="BJ164" s="232">
        <f>'Cons Stat | Management Recon'!FZ156</f>
        <v>77324.697004539616</v>
      </c>
      <c r="BK164" s="232">
        <f>'Cons Stat | Management Recon'!GC156</f>
        <v>59341.255004059254</v>
      </c>
      <c r="BL164" s="232">
        <f>'Cons Stat | Management Recon'!GF156</f>
        <v>12540.288792581921</v>
      </c>
      <c r="BM164" s="232">
        <f>'Cons Stat | Management Recon'!GI156</f>
        <v>17911.992154443582</v>
      </c>
      <c r="BN164" s="232">
        <f>'Cons Stat | Management Recon'!GL156</f>
        <v>196432.29164494676</v>
      </c>
      <c r="BO164" s="232">
        <f>'Cons Stat | Management Recon'!GO156</f>
        <v>368123.44341024879</v>
      </c>
      <c r="BP164" s="232">
        <f>'Cons Stat | Management Recon'!GR156</f>
        <v>64345.406165707172</v>
      </c>
      <c r="BQ164" s="232">
        <f>'Cons Stat | Management Recon'!GU156</f>
        <v>393300.72322059097</v>
      </c>
      <c r="BR164" s="232">
        <f>'Cons Stat | Management Recon'!GX156</f>
        <v>473407.88875736762</v>
      </c>
      <c r="BS164" s="232">
        <f>'Cons Stat | Management Recon'!HA156</f>
        <v>261352.5319048446</v>
      </c>
      <c r="BT164" s="232">
        <f>'Cons Stat | Management Recon'!HD156</f>
        <v>156031.57541766114</v>
      </c>
      <c r="BU164" s="232">
        <f>'Cons Stat | Management Recon'!HG156</f>
        <v>416386.06500103872</v>
      </c>
      <c r="BV164" s="232">
        <f>'Cons Stat | Management Recon'!HJ156</f>
        <v>161211.32300413187</v>
      </c>
    </row>
    <row r="165" spans="2:74" ht="14.25" hidden="1" customHeight="1" outlineLevel="1" x14ac:dyDescent="0.25">
      <c r="B165" s="231" t="s">
        <v>391</v>
      </c>
      <c r="C165" s="232">
        <f>'Cons Stat | Management Recon'!E157</f>
        <v>0</v>
      </c>
      <c r="D165" s="232">
        <f>'Cons Stat | Management Recon'!H157</f>
        <v>0</v>
      </c>
      <c r="E165" s="232">
        <f>'Cons Stat | Management Recon'!K157</f>
        <v>0</v>
      </c>
      <c r="F165" s="232">
        <f>'Cons Stat | Management Recon'!N157</f>
        <v>0</v>
      </c>
      <c r="G165" s="232">
        <f>'Cons Stat | Management Recon'!Q157</f>
        <v>0</v>
      </c>
      <c r="H165" s="232">
        <f>'Cons Stat | Management Recon'!T157</f>
        <v>0</v>
      </c>
      <c r="I165" s="232">
        <f>'Cons Stat | Management Recon'!W157</f>
        <v>0</v>
      </c>
      <c r="J165" s="232">
        <f>'Cons Stat | Management Recon'!Z157</f>
        <v>0</v>
      </c>
      <c r="K165" s="232">
        <f>'Cons Stat | Management Recon'!AC157</f>
        <v>0</v>
      </c>
      <c r="L165" s="232">
        <f>'Cons Stat | Management Recon'!AF157</f>
        <v>0</v>
      </c>
      <c r="M165" s="232">
        <f>'Cons Stat | Management Recon'!AI157</f>
        <v>0</v>
      </c>
      <c r="N165" s="232">
        <f>'Cons Stat | Management Recon'!AL157</f>
        <v>0</v>
      </c>
      <c r="O165" s="232">
        <f>'Cons Stat | Management Recon'!AO157</f>
        <v>244179.78720498251</v>
      </c>
      <c r="P165" s="232">
        <f>'Cons Stat | Management Recon'!AR157</f>
        <v>281504.98724697455</v>
      </c>
      <c r="Q165" s="232">
        <f>'Cons Stat | Management Recon'!AU157</f>
        <v>85624.78981503722</v>
      </c>
      <c r="R165" s="232">
        <f>'Cons Stat | Management Recon'!AX157</f>
        <v>127303.2451408511</v>
      </c>
      <c r="S165" s="232">
        <f>'Cons Stat | Management Recon'!BA157</f>
        <v>147576.60709272942</v>
      </c>
      <c r="T165" s="232">
        <f>'Cons Stat | Management Recon'!BD157</f>
        <v>134514.59587373064</v>
      </c>
      <c r="U165" s="232">
        <f>'Cons Stat | Management Recon'!BG157</f>
        <v>159185.12104969152</v>
      </c>
      <c r="V165" s="232">
        <f>'Cons Stat | Management Recon'!BJ157</f>
        <v>133949.63165498551</v>
      </c>
      <c r="W165" s="232">
        <f>'Cons Stat | Management Recon'!BM157</f>
        <v>183131.57531690662</v>
      </c>
      <c r="X165" s="232">
        <f>'Cons Stat | Management Recon'!BP157</f>
        <v>42614.609810890921</v>
      </c>
      <c r="Y165" s="232">
        <f>'Cons Stat | Management Recon'!BS157</f>
        <v>36424.285319325405</v>
      </c>
      <c r="Z165" s="232">
        <f>'Cons Stat | Management Recon'!BV157</f>
        <v>47773.076478520517</v>
      </c>
      <c r="AA165" s="232">
        <f>'Cons Stat | Management Recon'!BY157</f>
        <v>86903.538723854683</v>
      </c>
      <c r="AB165" s="232">
        <f>'Cons Stat | Management Recon'!CB157</f>
        <v>73605.938957940103</v>
      </c>
      <c r="AC165" s="232">
        <f>'Cons Stat | Management Recon'!CE157</f>
        <v>89590.549509074292</v>
      </c>
      <c r="AD165" s="232">
        <f>'Cons Stat | Management Recon'!CH157</f>
        <v>64722.151881611338</v>
      </c>
      <c r="AE165" s="232">
        <f>'Cons Stat | Management Recon'!CK157</f>
        <v>41650.245166970322</v>
      </c>
      <c r="AF165" s="232">
        <f>'Cons Stat | Management Recon'!CN157</f>
        <v>80575.554022436831</v>
      </c>
      <c r="AG165" s="232">
        <f>'Cons Stat | Management Recon'!CQ157</f>
        <v>85741.706950413267</v>
      </c>
      <c r="AH165" s="232">
        <f>'Cons Stat | Management Recon'!CT157</f>
        <v>89652.292345635535</v>
      </c>
      <c r="AI165" s="232">
        <f>'Cons Stat | Management Recon'!CW157</f>
        <v>153087.84736108259</v>
      </c>
      <c r="AJ165" s="232">
        <f>'Cons Stat | Management Recon'!CZ157</f>
        <v>146994.39477081987</v>
      </c>
      <c r="AK165" s="232">
        <f>'Cons Stat | Management Recon'!DC157</f>
        <v>123722.54270978831</v>
      </c>
      <c r="AL165" s="232">
        <f>'Cons Stat | Management Recon'!DF157</f>
        <v>145281.26781579078</v>
      </c>
      <c r="AM165" s="232">
        <f>'Cons Stat | Management Recon'!DI157</f>
        <v>157647.59025582453</v>
      </c>
      <c r="AN165" s="232">
        <f>'Cons Stat | Management Recon'!DL157</f>
        <v>80224.236923988647</v>
      </c>
      <c r="AO165" s="232">
        <f>'Cons Stat | Management Recon'!DO157</f>
        <v>128832.28246108824</v>
      </c>
      <c r="AP165" s="232">
        <f>'Cons Stat | Management Recon'!DR157</f>
        <v>204501.11126566815</v>
      </c>
      <c r="AQ165" s="232">
        <f>'Cons Stat | Management Recon'!DU157</f>
        <v>312452.13043563912</v>
      </c>
      <c r="AR165" s="232">
        <f>'Cons Stat | Management Recon'!DX157</f>
        <v>317220.39453047904</v>
      </c>
      <c r="AS165" s="232">
        <f>'Cons Stat | Management Recon'!EA157</f>
        <v>257664.18665597643</v>
      </c>
      <c r="AT165" s="232">
        <f>'Cons Stat | Management Recon'!ED157</f>
        <v>499577.77041950962</v>
      </c>
      <c r="AU165" s="232">
        <f>'Cons Stat | Management Recon'!EG157</f>
        <v>314162.05287997896</v>
      </c>
      <c r="AV165" s="232">
        <f>'Cons Stat | Management Recon'!EJ157</f>
        <v>407030.42762982944</v>
      </c>
      <c r="AW165" s="232">
        <f>'Cons Stat | Management Recon'!EM157</f>
        <v>396014.08179267903</v>
      </c>
      <c r="AX165" s="232">
        <f>'Cons Stat | Management Recon'!EP157</f>
        <v>430255.63090494712</v>
      </c>
      <c r="AY165" s="232">
        <f>'Cons Stat | Management Recon'!ES157</f>
        <v>488857.50287840754</v>
      </c>
      <c r="AZ165" s="232">
        <f>'Cons Stat | Management Recon'!EV157</f>
        <v>414523.20398931892</v>
      </c>
      <c r="BA165" s="232">
        <f>'Cons Stat | Management Recon'!EY157</f>
        <v>539404.29568863963</v>
      </c>
      <c r="BB165" s="232">
        <f>'Cons Stat | Management Recon'!FB157</f>
        <v>586816.47458865331</v>
      </c>
      <c r="BC165" s="232">
        <f>'Cons Stat | Management Recon'!FE157</f>
        <v>643296.37899438455</v>
      </c>
      <c r="BD165" s="232">
        <f>'Cons Stat | Management Recon'!FH157</f>
        <v>626097.15356333589</v>
      </c>
      <c r="BE165" s="232">
        <f>'Cons Stat | Management Recon'!FK157</f>
        <v>201075.03479752043</v>
      </c>
      <c r="BF165" s="232">
        <f>'Cons Stat | Management Recon'!FN157</f>
        <v>342830.51574549696</v>
      </c>
      <c r="BG165" s="232">
        <f>'Cons Stat | Management Recon'!FQ157</f>
        <v>388177.83871809911</v>
      </c>
      <c r="BH165" s="232">
        <f>'Cons Stat | Management Recon'!FT157</f>
        <v>456674.96273637447</v>
      </c>
      <c r="BI165" s="232">
        <f>'Cons Stat | Management Recon'!FW157</f>
        <v>490086.82657217252</v>
      </c>
      <c r="BJ165" s="232">
        <f>'Cons Stat | Management Recon'!FZ157</f>
        <v>522100.9192946431</v>
      </c>
      <c r="BK165" s="232">
        <f>'Cons Stat | Management Recon'!GC157</f>
        <v>351577.73363511678</v>
      </c>
      <c r="BL165" s="232">
        <f>'Cons Stat | Management Recon'!GF157</f>
        <v>408112.90073520795</v>
      </c>
      <c r="BM165" s="232">
        <f>'Cons Stat | Management Recon'!GI157</f>
        <v>477932.91348135954</v>
      </c>
      <c r="BN165" s="232">
        <f>'Cons Stat | Management Recon'!GL157</f>
        <v>535706.24090827547</v>
      </c>
      <c r="BO165" s="232">
        <f>'Cons Stat | Management Recon'!GO157</f>
        <v>502942.27175371308</v>
      </c>
      <c r="BP165" s="232">
        <f>'Cons Stat | Management Recon'!GR157</f>
        <v>543850.33756995061</v>
      </c>
      <c r="BQ165" s="232">
        <f>'Cons Stat | Management Recon'!GU157</f>
        <v>433023.04024647293</v>
      </c>
      <c r="BR165" s="232">
        <f>'Cons Stat | Management Recon'!GX157</f>
        <v>280573.86517688277</v>
      </c>
      <c r="BS165" s="232">
        <f>'Cons Stat | Management Recon'!HA157</f>
        <v>405483.73826692137</v>
      </c>
      <c r="BT165" s="232">
        <f>'Cons Stat | Management Recon'!HD157</f>
        <v>572158.66689737455</v>
      </c>
      <c r="BU165" s="232">
        <f>'Cons Stat | Management Recon'!HG157</f>
        <v>443810.17090193206</v>
      </c>
      <c r="BV165" s="232">
        <f>'Cons Stat | Management Recon'!HJ157</f>
        <v>617195.80514559429</v>
      </c>
    </row>
    <row r="166" spans="2:74" ht="14.25" hidden="1" customHeight="1" outlineLevel="1" x14ac:dyDescent="0.25">
      <c r="B166" s="231" t="s">
        <v>392</v>
      </c>
      <c r="C166" s="232">
        <f>'Cons Stat | Management Recon'!E158</f>
        <v>0</v>
      </c>
      <c r="D166" s="232">
        <f>'Cons Stat | Management Recon'!H158</f>
        <v>0</v>
      </c>
      <c r="E166" s="232">
        <f>'Cons Stat | Management Recon'!K158</f>
        <v>0</v>
      </c>
      <c r="F166" s="232">
        <f>'Cons Stat | Management Recon'!N158</f>
        <v>0</v>
      </c>
      <c r="G166" s="232">
        <f>'Cons Stat | Management Recon'!Q158</f>
        <v>0</v>
      </c>
      <c r="H166" s="232">
        <f>'Cons Stat | Management Recon'!T158</f>
        <v>0</v>
      </c>
      <c r="I166" s="232">
        <f>'Cons Stat | Management Recon'!W158</f>
        <v>0</v>
      </c>
      <c r="J166" s="232">
        <f>'Cons Stat | Management Recon'!Z158</f>
        <v>0</v>
      </c>
      <c r="K166" s="232">
        <f>'Cons Stat | Management Recon'!AC158</f>
        <v>0</v>
      </c>
      <c r="L166" s="232">
        <f>'Cons Stat | Management Recon'!AF158</f>
        <v>0</v>
      </c>
      <c r="M166" s="232">
        <f>'Cons Stat | Management Recon'!AI158</f>
        <v>0</v>
      </c>
      <c r="N166" s="232">
        <f>'Cons Stat | Management Recon'!AL158</f>
        <v>0</v>
      </c>
      <c r="O166" s="232">
        <f>'Cons Stat | Management Recon'!AO158</f>
        <v>34603.577086975529</v>
      </c>
      <c r="P166" s="232">
        <f>'Cons Stat | Management Recon'!AR158</f>
        <v>69371.359960926886</v>
      </c>
      <c r="Q166" s="232">
        <f>'Cons Stat | Management Recon'!AU158</f>
        <v>33506.289935142922</v>
      </c>
      <c r="R166" s="232">
        <f>'Cons Stat | Management Recon'!AX158</f>
        <v>33681.544408156282</v>
      </c>
      <c r="S166" s="232">
        <f>'Cons Stat | Management Recon'!BA158</f>
        <v>31837.002900720505</v>
      </c>
      <c r="T166" s="232">
        <f>'Cons Stat | Management Recon'!BD158</f>
        <v>38794.518218995545</v>
      </c>
      <c r="U166" s="232">
        <f>'Cons Stat | Management Recon'!BG158</f>
        <v>78192.600339913726</v>
      </c>
      <c r="V166" s="232">
        <f>'Cons Stat | Management Recon'!BJ158</f>
        <v>42139.204565806598</v>
      </c>
      <c r="W166" s="232">
        <f>'Cons Stat | Management Recon'!BM158</f>
        <v>46675.716078839352</v>
      </c>
      <c r="X166" s="232">
        <f>'Cons Stat | Management Recon'!BP158</f>
        <v>84869.913408498847</v>
      </c>
      <c r="Y166" s="232">
        <f>'Cons Stat | Management Recon'!BS158</f>
        <v>33510.009874007665</v>
      </c>
      <c r="Z166" s="232">
        <f>'Cons Stat | Management Recon'!BV158</f>
        <v>35269.774609901753</v>
      </c>
      <c r="AA166" s="232">
        <f>'Cons Stat | Management Recon'!BY158</f>
        <v>38485.559213910892</v>
      </c>
      <c r="AB166" s="232">
        <f>'Cons Stat | Management Recon'!CB158</f>
        <v>74272.050998967199</v>
      </c>
      <c r="AC166" s="232">
        <f>'Cons Stat | Management Recon'!CE158</f>
        <v>42296.069180242805</v>
      </c>
      <c r="AD166" s="232">
        <f>'Cons Stat | Management Recon'!CH158</f>
        <v>84047.999350702055</v>
      </c>
      <c r="AE166" s="232">
        <f>'Cons Stat | Management Recon'!CK158</f>
        <v>38500.564312004004</v>
      </c>
      <c r="AF166" s="232">
        <f>'Cons Stat | Management Recon'!CN158</f>
        <v>54083.555102285674</v>
      </c>
      <c r="AG166" s="232">
        <f>'Cons Stat | Management Recon'!CQ158</f>
        <v>100638.01854263186</v>
      </c>
      <c r="AH166" s="232">
        <f>'Cons Stat | Management Recon'!CT158</f>
        <v>49340.794283449308</v>
      </c>
      <c r="AI166" s="232">
        <f>'Cons Stat | Management Recon'!CW158</f>
        <v>51503.116116689547</v>
      </c>
      <c r="AJ166" s="232">
        <f>'Cons Stat | Management Recon'!CZ158</f>
        <v>53912.316010329239</v>
      </c>
      <c r="AK166" s="232">
        <f>'Cons Stat | Management Recon'!DC158</f>
        <v>56121.136778768661</v>
      </c>
      <c r="AL166" s="232">
        <f>'Cons Stat | Management Recon'!DF158</f>
        <v>61238.527031869198</v>
      </c>
      <c r="AM166" s="232">
        <f>'Cons Stat | Management Recon'!DI158</f>
        <v>80562.60765613793</v>
      </c>
      <c r="AN166" s="232">
        <f>'Cons Stat | Management Recon'!DL158</f>
        <v>73441.099739643963</v>
      </c>
      <c r="AO166" s="232">
        <f>'Cons Stat | Management Recon'!DO158</f>
        <v>81534.89867335216</v>
      </c>
      <c r="AP166" s="232">
        <f>'Cons Stat | Management Recon'!DR158</f>
        <v>156619.05534690345</v>
      </c>
      <c r="AQ166" s="232">
        <f>'Cons Stat | Management Recon'!DU158</f>
        <v>77243.614109027898</v>
      </c>
      <c r="AR166" s="232">
        <f>'Cons Stat | Management Recon'!DX158</f>
        <v>121502.30375129245</v>
      </c>
      <c r="AS166" s="232">
        <f>'Cons Stat | Management Recon'!EA158</f>
        <v>88052.221281840015</v>
      </c>
      <c r="AT166" s="232">
        <f>'Cons Stat | Management Recon'!ED158</f>
        <v>86575.769764790442</v>
      </c>
      <c r="AU166" s="232">
        <f>'Cons Stat | Management Recon'!EG158</f>
        <v>83309.22659925773</v>
      </c>
      <c r="AV166" s="232">
        <f>'Cons Stat | Management Recon'!EJ158</f>
        <v>97633.642387862841</v>
      </c>
      <c r="AW166" s="232">
        <f>'Cons Stat | Management Recon'!EM158</f>
        <v>89786.354627229754</v>
      </c>
      <c r="AX166" s="232">
        <f>'Cons Stat | Management Recon'!EP158</f>
        <v>170757.29063553453</v>
      </c>
      <c r="AY166" s="232">
        <f>'Cons Stat | Management Recon'!ES158</f>
        <v>122780.50835992383</v>
      </c>
      <c r="AZ166" s="232">
        <f>'Cons Stat | Management Recon'!EV158</f>
        <v>112544.55287740077</v>
      </c>
      <c r="BA166" s="232">
        <f>'Cons Stat | Management Recon'!EY158</f>
        <v>205884.09931424109</v>
      </c>
      <c r="BB166" s="232">
        <f>'Cons Stat | Management Recon'!FB158</f>
        <v>120062.40502923723</v>
      </c>
      <c r="BC166" s="232">
        <f>'Cons Stat | Management Recon'!FE158</f>
        <v>115596.73322190833</v>
      </c>
      <c r="BD166" s="232">
        <f>'Cons Stat | Management Recon'!FH158</f>
        <v>216571.61291894142</v>
      </c>
      <c r="BE166" s="232">
        <f>'Cons Stat | Management Recon'!FK158</f>
        <v>119496.75511044369</v>
      </c>
      <c r="BF166" s="232">
        <f>'Cons Stat | Management Recon'!FN158</f>
        <v>232663.99804490816</v>
      </c>
      <c r="BG166" s="232">
        <f>'Cons Stat | Management Recon'!FQ158</f>
        <v>125184.84188911706</v>
      </c>
      <c r="BH166" s="232">
        <f>'Cons Stat | Management Recon'!FT158</f>
        <v>133225.90830032594</v>
      </c>
      <c r="BI166" s="232">
        <f>'Cons Stat | Management Recon'!FW158</f>
        <v>252396.20827306909</v>
      </c>
      <c r="BJ166" s="232">
        <f>'Cons Stat | Management Recon'!FZ158</f>
        <v>126265.68833698148</v>
      </c>
      <c r="BK166" s="232">
        <f>'Cons Stat | Management Recon'!GC158</f>
        <v>142101.76618795667</v>
      </c>
      <c r="BL166" s="232">
        <f>'Cons Stat | Management Recon'!GF158</f>
        <v>146992.59319349268</v>
      </c>
      <c r="BM166" s="232">
        <f>'Cons Stat | Management Recon'!GI158</f>
        <v>282154.02308850241</v>
      </c>
      <c r="BN166" s="232">
        <f>'Cons Stat | Management Recon'!GL158</f>
        <v>149193.85647115251</v>
      </c>
      <c r="BO166" s="232">
        <f>'Cons Stat | Management Recon'!GO158</f>
        <v>318429.50524330366</v>
      </c>
      <c r="BP166" s="232">
        <f>'Cons Stat | Management Recon'!GR158</f>
        <v>151199.32817343692</v>
      </c>
      <c r="BQ166" s="232">
        <f>'Cons Stat | Management Recon'!GU158</f>
        <v>145947.61354489202</v>
      </c>
      <c r="BR166" s="232">
        <f>'Cons Stat | Management Recon'!GX158</f>
        <v>306863.46467838972</v>
      </c>
      <c r="BS166" s="232">
        <f>'Cons Stat | Management Recon'!HA158</f>
        <v>144155.37514699373</v>
      </c>
      <c r="BT166" s="232">
        <f>'Cons Stat | Management Recon'!HD158</f>
        <v>141294.63699284007</v>
      </c>
      <c r="BU166" s="232">
        <f>'Cons Stat | Management Recon'!HG158</f>
        <v>305827.02797764062</v>
      </c>
      <c r="BV166" s="232">
        <f>'Cons Stat | Management Recon'!HJ158</f>
        <v>148857.63339811456</v>
      </c>
    </row>
    <row r="167" spans="2:74" ht="14.25" customHeight="1" collapsed="1" x14ac:dyDescent="0.25">
      <c r="B167" s="248" t="s">
        <v>393</v>
      </c>
      <c r="C167" s="248">
        <f t="shared" ref="C167:N167" si="197">SUM(C153,C154,C155,C158,C159,C160,C161,C163)</f>
        <v>0</v>
      </c>
      <c r="D167" s="248">
        <f t="shared" si="197"/>
        <v>0</v>
      </c>
      <c r="E167" s="248">
        <f t="shared" si="197"/>
        <v>0</v>
      </c>
      <c r="F167" s="248">
        <f t="shared" si="197"/>
        <v>0</v>
      </c>
      <c r="G167" s="248">
        <f t="shared" si="197"/>
        <v>0</v>
      </c>
      <c r="H167" s="248">
        <f t="shared" si="197"/>
        <v>0</v>
      </c>
      <c r="I167" s="248">
        <f t="shared" si="197"/>
        <v>0</v>
      </c>
      <c r="J167" s="248">
        <f t="shared" si="197"/>
        <v>0</v>
      </c>
      <c r="K167" s="248">
        <f t="shared" si="197"/>
        <v>0</v>
      </c>
      <c r="L167" s="248">
        <f t="shared" si="197"/>
        <v>0</v>
      </c>
      <c r="M167" s="248">
        <f t="shared" si="197"/>
        <v>0</v>
      </c>
      <c r="N167" s="248">
        <f t="shared" si="197"/>
        <v>0</v>
      </c>
      <c r="O167" s="235">
        <f t="shared" ref="O167:BV167" si="198">SUM(O153,O154,O155,O158,O159,O160,O161,O163,O162)</f>
        <v>2273708.5737152635</v>
      </c>
      <c r="P167" s="235">
        <f t="shared" si="198"/>
        <v>2312141.1400527069</v>
      </c>
      <c r="Q167" s="235">
        <f t="shared" si="198"/>
        <v>1919253.6033065203</v>
      </c>
      <c r="R167" s="235">
        <f t="shared" si="198"/>
        <v>1900971.6849461095</v>
      </c>
      <c r="S167" s="235">
        <f t="shared" si="198"/>
        <v>1799857.8479405998</v>
      </c>
      <c r="T167" s="235">
        <f t="shared" si="198"/>
        <v>1781515.9698803029</v>
      </c>
      <c r="U167" s="235">
        <f t="shared" si="198"/>
        <v>1840957.0566430385</v>
      </c>
      <c r="V167" s="235">
        <f t="shared" si="198"/>
        <v>1941322.6342037383</v>
      </c>
      <c r="W167" s="235">
        <f t="shared" si="198"/>
        <v>2258684.3329950264</v>
      </c>
      <c r="X167" s="235">
        <f t="shared" si="198"/>
        <v>1947639.244207456</v>
      </c>
      <c r="Y167" s="235">
        <f t="shared" si="198"/>
        <v>1542692.3539047877</v>
      </c>
      <c r="Z167" s="235">
        <f t="shared" si="198"/>
        <v>1671090.397674236</v>
      </c>
      <c r="AA167" s="235">
        <f t="shared" si="198"/>
        <v>1921690.9372125384</v>
      </c>
      <c r="AB167" s="235">
        <f t="shared" si="198"/>
        <v>2158214.3687948105</v>
      </c>
      <c r="AC167" s="235">
        <f t="shared" si="198"/>
        <v>2453188.1572832968</v>
      </c>
      <c r="AD167" s="235">
        <f t="shared" si="198"/>
        <v>2542294.2190487245</v>
      </c>
      <c r="AE167" s="235">
        <f t="shared" si="198"/>
        <v>2720412.892777055</v>
      </c>
      <c r="AF167" s="235">
        <f t="shared" si="198"/>
        <v>3408926.4246324426</v>
      </c>
      <c r="AG167" s="235">
        <f t="shared" si="198"/>
        <v>3282076.7130345879</v>
      </c>
      <c r="AH167" s="235">
        <f t="shared" si="198"/>
        <v>3453190.182301675</v>
      </c>
      <c r="AI167" s="235">
        <f t="shared" si="198"/>
        <v>3778659.7804905875</v>
      </c>
      <c r="AJ167" s="235">
        <f t="shared" si="198"/>
        <v>3992094.0275580762</v>
      </c>
      <c r="AK167" s="235">
        <f t="shared" si="198"/>
        <v>4108174.3589394074</v>
      </c>
      <c r="AL167" s="235">
        <f t="shared" si="198"/>
        <v>4778323.5842923252</v>
      </c>
      <c r="AM167" s="235">
        <f t="shared" si="198"/>
        <v>5018418.6059900671</v>
      </c>
      <c r="AN167" s="235">
        <f t="shared" si="198"/>
        <v>5535352.3818061901</v>
      </c>
      <c r="AO167" s="235">
        <f t="shared" si="198"/>
        <v>6170903.7137688687</v>
      </c>
      <c r="AP167" s="235">
        <f t="shared" si="198"/>
        <v>6443163.6101362873</v>
      </c>
      <c r="AQ167" s="235">
        <f t="shared" si="198"/>
        <v>6581017.2450681292</v>
      </c>
      <c r="AR167" s="235">
        <f t="shared" si="198"/>
        <v>6457420.0858608242</v>
      </c>
      <c r="AS167" s="235">
        <f t="shared" si="198"/>
        <v>6650325.1644775011</v>
      </c>
      <c r="AT167" s="235">
        <f t="shared" si="198"/>
        <v>7883914.4268631637</v>
      </c>
      <c r="AU167" s="235">
        <f t="shared" si="198"/>
        <v>8284358.8289744966</v>
      </c>
      <c r="AV167" s="235">
        <f t="shared" si="198"/>
        <v>8828779.0411507431</v>
      </c>
      <c r="AW167" s="235">
        <f t="shared" si="198"/>
        <v>8996170.18467623</v>
      </c>
      <c r="AX167" s="235">
        <f t="shared" si="198"/>
        <v>13474392.187460888</v>
      </c>
      <c r="AY167" s="235">
        <f t="shared" si="198"/>
        <v>14936574.926044833</v>
      </c>
      <c r="AZ167" s="235">
        <f t="shared" si="198"/>
        <v>14829279.127240555</v>
      </c>
      <c r="BA167" s="235">
        <f t="shared" si="198"/>
        <v>15750731.1045793</v>
      </c>
      <c r="BB167" s="235">
        <f t="shared" si="198"/>
        <v>16086561.124144755</v>
      </c>
      <c r="BC167" s="235">
        <f t="shared" si="198"/>
        <v>16294270.963661946</v>
      </c>
      <c r="BD167" s="235">
        <f t="shared" si="198"/>
        <v>17670367.912371341</v>
      </c>
      <c r="BE167" s="235">
        <f t="shared" si="198"/>
        <v>15567525.809119694</v>
      </c>
      <c r="BF167" s="235">
        <f t="shared" si="198"/>
        <v>15529624.451077836</v>
      </c>
      <c r="BG167" s="235">
        <f t="shared" si="198"/>
        <v>16573636.356953876</v>
      </c>
      <c r="BH167" s="235">
        <f t="shared" si="198"/>
        <v>16617689.9590283</v>
      </c>
      <c r="BI167" s="235">
        <f t="shared" si="198"/>
        <v>16921547.045208178</v>
      </c>
      <c r="BJ167" s="235">
        <f t="shared" si="198"/>
        <v>18065422.105294656</v>
      </c>
      <c r="BK167" s="235">
        <f t="shared" si="198"/>
        <v>17871210.272841092</v>
      </c>
      <c r="BL167" s="235">
        <f t="shared" si="198"/>
        <v>17530578.702355951</v>
      </c>
      <c r="BM167" s="235">
        <f t="shared" si="198"/>
        <v>19040466.066635154</v>
      </c>
      <c r="BN167" s="235">
        <f t="shared" si="198"/>
        <v>18874508.056607407</v>
      </c>
      <c r="BO167" s="235">
        <f t="shared" si="198"/>
        <v>19439610.274707053</v>
      </c>
      <c r="BP167" s="235">
        <f t="shared" si="198"/>
        <v>18901744.931801792</v>
      </c>
      <c r="BQ167" s="235">
        <f t="shared" si="198"/>
        <v>18583895.122142155</v>
      </c>
      <c r="BR167" s="235">
        <f t="shared" si="198"/>
        <v>19936701.63822642</v>
      </c>
      <c r="BS167" s="235">
        <f t="shared" si="198"/>
        <v>18971818.401598856</v>
      </c>
      <c r="BT167" s="235">
        <f t="shared" si="198"/>
        <v>18752858.198669717</v>
      </c>
      <c r="BU167" s="235">
        <f t="shared" si="198"/>
        <v>19476329.289263815</v>
      </c>
      <c r="BV167" s="235">
        <f t="shared" si="198"/>
        <v>20963858.954465427</v>
      </c>
    </row>
    <row r="168" spans="2:74" ht="14.25" customHeight="1" x14ac:dyDescent="0.25">
      <c r="B168" s="244" t="s">
        <v>394</v>
      </c>
      <c r="C168" s="232">
        <f>'Cons Stat | Management Recon'!E160</f>
        <v>0</v>
      </c>
      <c r="D168" s="232">
        <f>'Cons Stat | Management Recon'!H160</f>
        <v>0</v>
      </c>
      <c r="E168" s="232">
        <f>'Cons Stat | Management Recon'!K160</f>
        <v>0</v>
      </c>
      <c r="F168" s="232">
        <f>'Cons Stat | Management Recon'!N160</f>
        <v>0</v>
      </c>
      <c r="G168" s="232">
        <f>'Cons Stat | Management Recon'!Q160</f>
        <v>0</v>
      </c>
      <c r="H168" s="232">
        <f>'Cons Stat | Management Recon'!T160</f>
        <v>0</v>
      </c>
      <c r="I168" s="232">
        <f>'Cons Stat | Management Recon'!W160</f>
        <v>0</v>
      </c>
      <c r="J168" s="232">
        <f>'Cons Stat | Management Recon'!Z160</f>
        <v>0</v>
      </c>
      <c r="K168" s="232">
        <f>'Cons Stat | Management Recon'!AC160</f>
        <v>0</v>
      </c>
      <c r="L168" s="232">
        <f>'Cons Stat | Management Recon'!AF160</f>
        <v>0</v>
      </c>
      <c r="M168" s="232">
        <f>'Cons Stat | Management Recon'!AI160</f>
        <v>0</v>
      </c>
      <c r="N168" s="232">
        <f>'Cons Stat | Management Recon'!AL160</f>
        <v>0</v>
      </c>
      <c r="O168" s="266">
        <f>'Cons Stat | Management Recon'!AO160</f>
        <v>448770.07757867133</v>
      </c>
      <c r="P168" s="266">
        <f>'Cons Stat | Management Recon'!AR160</f>
        <v>448770.07757867133</v>
      </c>
      <c r="Q168" s="266">
        <f>'Cons Stat | Management Recon'!AU160</f>
        <v>448770.07757867133</v>
      </c>
      <c r="R168" s="266">
        <f>'Cons Stat | Management Recon'!AX160</f>
        <v>448770.07757867133</v>
      </c>
      <c r="S168" s="266">
        <f>'Cons Stat | Management Recon'!BA160</f>
        <v>448770.07757867133</v>
      </c>
      <c r="T168" s="266">
        <f>'Cons Stat | Management Recon'!BD160</f>
        <v>448770.07757867133</v>
      </c>
      <c r="U168" s="266">
        <f>'Cons Stat | Management Recon'!BG160</f>
        <v>500838.32179360138</v>
      </c>
      <c r="V168" s="266">
        <f>'Cons Stat | Management Recon'!BJ160</f>
        <v>500838.32179360138</v>
      </c>
      <c r="W168" s="266">
        <f>'Cons Stat | Management Recon'!BM160</f>
        <v>500838.32179360138</v>
      </c>
      <c r="X168" s="266">
        <f>'Cons Stat | Management Recon'!BP160</f>
        <v>500838.32179360138</v>
      </c>
      <c r="Y168" s="266">
        <f>'Cons Stat | Management Recon'!BS160</f>
        <v>500838.32179360138</v>
      </c>
      <c r="Z168" s="266">
        <f>'Cons Stat | Management Recon'!BV160</f>
        <v>500838.32179360138</v>
      </c>
      <c r="AA168" s="266">
        <f>'Cons Stat | Management Recon'!BY160</f>
        <v>500838.32179360138</v>
      </c>
      <c r="AB168" s="266">
        <f>'Cons Stat | Management Recon'!CB160</f>
        <v>500838.32179360138</v>
      </c>
      <c r="AC168" s="266">
        <f>'Cons Stat | Management Recon'!CE160</f>
        <v>500838.32179360138</v>
      </c>
      <c r="AD168" s="266">
        <f>'Cons Stat | Management Recon'!CH160</f>
        <v>500838.32179360138</v>
      </c>
      <c r="AE168" s="266">
        <f>'Cons Stat | Management Recon'!CK160</f>
        <v>500838.32179360092</v>
      </c>
      <c r="AF168" s="266">
        <f>'Cons Stat | Management Recon'!CN160</f>
        <v>500838.32179360092</v>
      </c>
      <c r="AG168" s="266">
        <f>'Cons Stat | Management Recon'!CQ160</f>
        <v>500838.32179360092</v>
      </c>
      <c r="AH168" s="266">
        <f>'Cons Stat | Management Recon'!CT160</f>
        <v>2500838.3217936009</v>
      </c>
      <c r="AI168" s="266">
        <f>'Cons Stat | Management Recon'!CW160</f>
        <v>2500838.3217936009</v>
      </c>
      <c r="AJ168" s="266">
        <f>'Cons Stat | Management Recon'!CZ160</f>
        <v>2500838.3217936009</v>
      </c>
      <c r="AK168" s="266">
        <f>'Cons Stat | Management Recon'!DC160</f>
        <v>2500838.3217936009</v>
      </c>
      <c r="AL168" s="266">
        <f>'Cons Stat | Management Recon'!DF160</f>
        <v>2500838.3217936009</v>
      </c>
      <c r="AM168" s="266">
        <f>'Cons Stat | Management Recon'!DI160</f>
        <v>2500838.3217936009</v>
      </c>
      <c r="AN168" s="266">
        <f>'Cons Stat | Management Recon'!DL160</f>
        <v>2500838.3217936009</v>
      </c>
      <c r="AO168" s="266">
        <f>'Cons Stat | Management Recon'!DO160</f>
        <v>2500838.3217936009</v>
      </c>
      <c r="AP168" s="266">
        <f>'Cons Stat | Management Recon'!DR160</f>
        <v>2500838.3217936009</v>
      </c>
      <c r="AQ168" s="266">
        <f>'Cons Stat | Management Recon'!DU160</f>
        <v>2500838.3217936009</v>
      </c>
      <c r="AR168" s="266">
        <f>'Cons Stat | Management Recon'!DX160</f>
        <v>3000838.3217936009</v>
      </c>
      <c r="AS168" s="266">
        <f>'Cons Stat | Management Recon'!EA160</f>
        <v>3000838.3217936009</v>
      </c>
      <c r="AT168" s="266">
        <f>'Cons Stat | Management Recon'!ED160</f>
        <v>3000838.3217936009</v>
      </c>
      <c r="AU168" s="266">
        <f>'Cons Stat | Management Recon'!EG160</f>
        <v>3000838.3217936009</v>
      </c>
      <c r="AV168" s="266">
        <f>'Cons Stat | Management Recon'!EJ160</f>
        <v>4000838.3217936009</v>
      </c>
      <c r="AW168" s="266">
        <f>'Cons Stat | Management Recon'!EM160</f>
        <v>4000838.3217936009</v>
      </c>
      <c r="AX168" s="266">
        <f>'Cons Stat | Management Recon'!EP160</f>
        <v>4000838.3217936009</v>
      </c>
      <c r="AY168" s="266">
        <f>'Cons Stat | Management Recon'!ES160</f>
        <v>2511666.262780821</v>
      </c>
      <c r="AZ168" s="266">
        <f>'Cons Stat | Management Recon'!EV160</f>
        <v>2511666.262780821</v>
      </c>
      <c r="BA168" s="266">
        <f>'Cons Stat | Management Recon'!EY160</f>
        <v>2511666.262780821</v>
      </c>
      <c r="BB168" s="266">
        <f>'Cons Stat | Management Recon'!FB160</f>
        <v>2511666.262780821</v>
      </c>
      <c r="BC168" s="266">
        <f>'Cons Stat | Management Recon'!FE160</f>
        <v>2511666.262780821</v>
      </c>
      <c r="BD168" s="266">
        <f>'Cons Stat | Management Recon'!FH160</f>
        <v>2511666.262780821</v>
      </c>
      <c r="BE168" s="266">
        <f>'Cons Stat | Management Recon'!FK160</f>
        <v>28382793.672780819</v>
      </c>
      <c r="BF168" s="266">
        <f>'Cons Stat | Management Recon'!FN160</f>
        <v>28382793.672780819</v>
      </c>
      <c r="BG168" s="266">
        <f>'Cons Stat | Management Recon'!FQ160</f>
        <v>28382793.672780819</v>
      </c>
      <c r="BH168" s="266">
        <f>'Cons Stat | Management Recon'!FT160</f>
        <v>28382793.672780819</v>
      </c>
      <c r="BI168" s="266">
        <f>'Cons Stat | Management Recon'!FW160</f>
        <v>28382793.20278082</v>
      </c>
      <c r="BJ168" s="266">
        <f>'Cons Stat | Management Recon'!FZ160</f>
        <v>28382793.672780819</v>
      </c>
      <c r="BK168" s="266">
        <f>'Cons Stat | Management Recon'!GC160</f>
        <v>28382793.672780819</v>
      </c>
      <c r="BL168" s="266">
        <f>'Cons Stat | Management Recon'!GF160</f>
        <v>28382793.672780819</v>
      </c>
      <c r="BM168" s="266">
        <f>'Cons Stat | Management Recon'!GI160</f>
        <v>28382793.672780819</v>
      </c>
      <c r="BN168" s="266">
        <f>'Cons Stat | Management Recon'!GL160</f>
        <v>28382793.672780819</v>
      </c>
      <c r="BO168" s="266">
        <f>'Cons Stat | Management Recon'!GO160</f>
        <v>28382793.672780819</v>
      </c>
      <c r="BP168" s="266">
        <f>'Cons Stat | Management Recon'!GR160</f>
        <v>28382793.20278082</v>
      </c>
      <c r="BQ168" s="266">
        <f>'Cons Stat | Management Recon'!GU160</f>
        <v>28382793.20278082</v>
      </c>
      <c r="BR168" s="266">
        <f>'Cons Stat | Management Recon'!GX160</f>
        <v>28382793.672780819</v>
      </c>
      <c r="BS168" s="266">
        <f>'Cons Stat | Management Recon'!HA160</f>
        <v>28382793.672780819</v>
      </c>
      <c r="BT168" s="266">
        <f>'Cons Stat | Management Recon'!HD160</f>
        <v>28382793.672780819</v>
      </c>
      <c r="BU168" s="266">
        <f>'Cons Stat | Management Recon'!HG160</f>
        <v>28382793.672780819</v>
      </c>
      <c r="BV168" s="266">
        <f>'Cons Stat | Management Recon'!HJ160</f>
        <v>28382793.20278082</v>
      </c>
    </row>
    <row r="169" spans="2:74" ht="14.25" customHeight="1" x14ac:dyDescent="0.25">
      <c r="B169" s="244" t="s">
        <v>395</v>
      </c>
      <c r="C169" s="232">
        <f>'Cons Stat | Management Recon'!E161</f>
        <v>0</v>
      </c>
      <c r="D169" s="232">
        <f>'Cons Stat | Management Recon'!H161</f>
        <v>0</v>
      </c>
      <c r="E169" s="232">
        <f>'Cons Stat | Management Recon'!K161</f>
        <v>0</v>
      </c>
      <c r="F169" s="232">
        <f>'Cons Stat | Management Recon'!N161</f>
        <v>0</v>
      </c>
      <c r="G169" s="232">
        <f>'Cons Stat | Management Recon'!Q161</f>
        <v>0</v>
      </c>
      <c r="H169" s="232">
        <f>'Cons Stat | Management Recon'!T161</f>
        <v>0</v>
      </c>
      <c r="I169" s="232">
        <f>'Cons Stat | Management Recon'!W161</f>
        <v>0</v>
      </c>
      <c r="J169" s="232">
        <f>'Cons Stat | Management Recon'!Z161</f>
        <v>0</v>
      </c>
      <c r="K169" s="232">
        <f>'Cons Stat | Management Recon'!AC161</f>
        <v>0</v>
      </c>
      <c r="L169" s="232">
        <f>'Cons Stat | Management Recon'!AF161</f>
        <v>0</v>
      </c>
      <c r="M169" s="232">
        <f>'Cons Stat | Management Recon'!AI161</f>
        <v>0</v>
      </c>
      <c r="N169" s="232">
        <f>'Cons Stat | Management Recon'!AL161</f>
        <v>0</v>
      </c>
      <c r="O169" s="266">
        <f>'Cons Stat | Management Recon'!AO161</f>
        <v>180008.07337194055</v>
      </c>
      <c r="P169" s="266">
        <f>'Cons Stat | Management Recon'!AR161</f>
        <v>180008.07337194055</v>
      </c>
      <c r="Q169" s="266">
        <f>'Cons Stat | Management Recon'!AU161</f>
        <v>180008.07337194055</v>
      </c>
      <c r="R169" s="266">
        <f>'Cons Stat | Management Recon'!AX161</f>
        <v>180008.07337194055</v>
      </c>
      <c r="S169" s="266">
        <f>'Cons Stat | Management Recon'!BA161</f>
        <v>180008.07337194055</v>
      </c>
      <c r="T169" s="266">
        <f>'Cons Stat | Management Recon'!BD161</f>
        <v>180008.07337194058</v>
      </c>
      <c r="U169" s="266">
        <f>'Cons Stat | Management Recon'!BG161</f>
        <v>180008.07337194058</v>
      </c>
      <c r="V169" s="266">
        <f>'Cons Stat | Management Recon'!BJ161</f>
        <v>180008.07337194058</v>
      </c>
      <c r="W169" s="266">
        <f>'Cons Stat | Management Recon'!BM161</f>
        <v>180008.07337194058</v>
      </c>
      <c r="X169" s="266">
        <f>'Cons Stat | Management Recon'!BP161</f>
        <v>180008.07337194058</v>
      </c>
      <c r="Y169" s="266">
        <f>'Cons Stat | Management Recon'!BS161</f>
        <v>180008.07337194058</v>
      </c>
      <c r="Z169" s="266">
        <f>'Cons Stat | Management Recon'!BV161</f>
        <v>193611.84913768899</v>
      </c>
      <c r="AA169" s="266">
        <f>'Cons Stat | Management Recon'!BY161</f>
        <v>193611.84913768899</v>
      </c>
      <c r="AB169" s="266">
        <f>'Cons Stat | Management Recon'!CB161</f>
        <v>193611.84913768899</v>
      </c>
      <c r="AC169" s="266">
        <f>'Cons Stat | Management Recon'!CE161</f>
        <v>193611.84913768899</v>
      </c>
      <c r="AD169" s="266">
        <f>'Cons Stat | Management Recon'!CH161</f>
        <v>193611.84913768899</v>
      </c>
      <c r="AE169" s="266">
        <f>'Cons Stat | Management Recon'!CK161</f>
        <v>196378.82679753663</v>
      </c>
      <c r="AF169" s="266">
        <f>'Cons Stat | Management Recon'!CN161</f>
        <v>196378.82679753663</v>
      </c>
      <c r="AG169" s="266">
        <f>'Cons Stat | Management Recon'!CQ161</f>
        <v>203777.19327996921</v>
      </c>
      <c r="AH169" s="266">
        <f>'Cons Stat | Management Recon'!CT161</f>
        <v>203777.19327996921</v>
      </c>
      <c r="AI169" s="266">
        <f>'Cons Stat | Management Recon'!CW161</f>
        <v>203777.19327996921</v>
      </c>
      <c r="AJ169" s="266">
        <f>'Cons Stat | Management Recon'!CZ161</f>
        <v>203777.19327996921</v>
      </c>
      <c r="AK169" s="266">
        <f>'Cons Stat | Management Recon'!DC161</f>
        <v>203777.19327996921</v>
      </c>
      <c r="AL169" s="266">
        <f>'Cons Stat | Management Recon'!DF161</f>
        <v>227059.52375921066</v>
      </c>
      <c r="AM169" s="266">
        <f>'Cons Stat | Management Recon'!DI161</f>
        <v>227059.52375921066</v>
      </c>
      <c r="AN169" s="266">
        <f>'Cons Stat | Management Recon'!DL161</f>
        <v>227059.52375921066</v>
      </c>
      <c r="AO169" s="266">
        <f>'Cons Stat | Management Recon'!DO161</f>
        <v>227059.52375921066</v>
      </c>
      <c r="AP169" s="266">
        <f>'Cons Stat | Management Recon'!DR161</f>
        <v>227059.52375921066</v>
      </c>
      <c r="AQ169" s="266">
        <f>'Cons Stat | Management Recon'!DU161</f>
        <v>227059.52375921066</v>
      </c>
      <c r="AR169" s="266">
        <f>'Cons Stat | Management Recon'!DX161</f>
        <v>227059.52375921066</v>
      </c>
      <c r="AS169" s="266">
        <f>'Cons Stat | Management Recon'!EA161</f>
        <v>227059.52375921066</v>
      </c>
      <c r="AT169" s="266">
        <f>'Cons Stat | Management Recon'!ED161</f>
        <v>227059.52375921066</v>
      </c>
      <c r="AU169" s="266">
        <f>'Cons Stat | Management Recon'!EG161</f>
        <v>227059.52375921066</v>
      </c>
      <c r="AV169" s="266">
        <f>'Cons Stat | Management Recon'!EJ161</f>
        <v>227059.52375921066</v>
      </c>
      <c r="AW169" s="266">
        <f>'Cons Stat | Management Recon'!EM161</f>
        <v>227059.52375921066</v>
      </c>
      <c r="AX169" s="266">
        <f>'Cons Stat | Management Recon'!EP161</f>
        <v>209661.1671074093</v>
      </c>
      <c r="AY169" s="266">
        <f>'Cons Stat | Management Recon'!ES161</f>
        <v>209661.1671074093</v>
      </c>
      <c r="AZ169" s="266">
        <f>'Cons Stat | Management Recon'!EV161</f>
        <v>209661.1671074093</v>
      </c>
      <c r="BA169" s="266">
        <f>'Cons Stat | Management Recon'!EY161</f>
        <v>209661.1671074093</v>
      </c>
      <c r="BB169" s="266">
        <f>'Cons Stat | Management Recon'!FB161</f>
        <v>209661.1671074093</v>
      </c>
      <c r="BC169" s="266">
        <f>'Cons Stat | Management Recon'!FE161</f>
        <v>209661.1671074093</v>
      </c>
      <c r="BD169" s="266">
        <f>'Cons Stat | Management Recon'!FH161</f>
        <v>214448.1671074093</v>
      </c>
      <c r="BE169" s="266">
        <f>'Cons Stat | Management Recon'!FK161</f>
        <v>214448.1671074093</v>
      </c>
      <c r="BF169" s="266">
        <f>'Cons Stat | Management Recon'!FN161</f>
        <v>214448.1671074093</v>
      </c>
      <c r="BG169" s="266">
        <f>'Cons Stat | Management Recon'!FQ161</f>
        <v>215886.78134777959</v>
      </c>
      <c r="BH169" s="266">
        <f>'Cons Stat | Management Recon'!FT161</f>
        <v>215886.78134777959</v>
      </c>
      <c r="BI169" s="266">
        <f>'Cons Stat | Management Recon'!FW161</f>
        <v>215886.78134777959</v>
      </c>
      <c r="BJ169" s="266">
        <f>'Cons Stat | Management Recon'!FZ161</f>
        <v>215886.78134777959</v>
      </c>
      <c r="BK169" s="266">
        <f>'Cons Stat | Management Recon'!GC161</f>
        <v>216558.01563573346</v>
      </c>
      <c r="BL169" s="266">
        <f>'Cons Stat | Management Recon'!GF161</f>
        <v>216558.01563573346</v>
      </c>
      <c r="BM169" s="266">
        <f>'Cons Stat | Management Recon'!GI161</f>
        <v>216558.01563573346</v>
      </c>
      <c r="BN169" s="266">
        <f>'Cons Stat | Management Recon'!GL161</f>
        <v>216558.01563573346</v>
      </c>
      <c r="BO169" s="266">
        <f>'Cons Stat | Management Recon'!GO161</f>
        <v>216558.01563573346</v>
      </c>
      <c r="BP169" s="266">
        <f>'Cons Stat | Management Recon'!GR161</f>
        <v>216558.01563573346</v>
      </c>
      <c r="BQ169" s="266">
        <f>'Cons Stat | Management Recon'!GU161</f>
        <v>216558.01563573346</v>
      </c>
      <c r="BR169" s="266">
        <f>'Cons Stat | Management Recon'!GX161</f>
        <v>216558.01563573346</v>
      </c>
      <c r="BS169" s="266">
        <f>'Cons Stat | Management Recon'!HA161</f>
        <v>216558.01563573346</v>
      </c>
      <c r="BT169" s="266">
        <f>'Cons Stat | Management Recon'!HD161</f>
        <v>216558.01563573346</v>
      </c>
      <c r="BU169" s="266">
        <f>'Cons Stat | Management Recon'!HG161</f>
        <v>216558.01563573346</v>
      </c>
      <c r="BV169" s="266">
        <f>'Cons Stat | Management Recon'!HJ161</f>
        <v>216558.01563573346</v>
      </c>
    </row>
    <row r="170" spans="2:74" ht="14.25" customHeight="1" x14ac:dyDescent="0.25">
      <c r="B170" s="244" t="s">
        <v>396</v>
      </c>
      <c r="C170" s="232">
        <f>'Cons Stat | Management Recon'!E162</f>
        <v>0</v>
      </c>
      <c r="D170" s="232">
        <f>'Cons Stat | Management Recon'!H162</f>
        <v>0</v>
      </c>
      <c r="E170" s="232">
        <f>'Cons Stat | Management Recon'!K162</f>
        <v>0</v>
      </c>
      <c r="F170" s="232">
        <f>'Cons Stat | Management Recon'!N162</f>
        <v>0</v>
      </c>
      <c r="G170" s="232">
        <f>'Cons Stat | Management Recon'!Q162</f>
        <v>0</v>
      </c>
      <c r="H170" s="232">
        <f>'Cons Stat | Management Recon'!T162</f>
        <v>0</v>
      </c>
      <c r="I170" s="232">
        <f>'Cons Stat | Management Recon'!W162</f>
        <v>0</v>
      </c>
      <c r="J170" s="232">
        <f>'Cons Stat | Management Recon'!Z162</f>
        <v>0</v>
      </c>
      <c r="K170" s="232">
        <f>'Cons Stat | Management Recon'!AC162</f>
        <v>0</v>
      </c>
      <c r="L170" s="232">
        <f>'Cons Stat | Management Recon'!AF162</f>
        <v>0</v>
      </c>
      <c r="M170" s="232">
        <f>'Cons Stat | Management Recon'!AI162</f>
        <v>0</v>
      </c>
      <c r="N170" s="232">
        <f>'Cons Stat | Management Recon'!AL162</f>
        <v>0</v>
      </c>
      <c r="O170" s="266">
        <f>'Cons Stat | Management Recon'!AO162</f>
        <v>958026.25109265733</v>
      </c>
      <c r="P170" s="266">
        <f>'Cons Stat | Management Recon'!AR162</f>
        <v>958026.25109265733</v>
      </c>
      <c r="Q170" s="266">
        <f>'Cons Stat | Management Recon'!AU162</f>
        <v>958026.25109265733</v>
      </c>
      <c r="R170" s="266">
        <f>'Cons Stat | Management Recon'!AX162</f>
        <v>958026.25109265733</v>
      </c>
      <c r="S170" s="266">
        <f>'Cons Stat | Management Recon'!BA162</f>
        <v>958026.25109265733</v>
      </c>
      <c r="T170" s="266">
        <f>'Cons Stat | Management Recon'!BD162</f>
        <v>958026.25109265733</v>
      </c>
      <c r="U170" s="266">
        <f>'Cons Stat | Management Recon'!BG162</f>
        <v>2969281.7925181556</v>
      </c>
      <c r="V170" s="266">
        <f>'Cons Stat | Management Recon'!BJ162</f>
        <v>2969281.7925181556</v>
      </c>
      <c r="W170" s="266">
        <f>'Cons Stat | Management Recon'!BM162</f>
        <v>2969281.7925181556</v>
      </c>
      <c r="X170" s="266">
        <f>'Cons Stat | Management Recon'!BP162</f>
        <v>2969281.7925181556</v>
      </c>
      <c r="Y170" s="266">
        <f>'Cons Stat | Management Recon'!BS162</f>
        <v>2969281.7925181556</v>
      </c>
      <c r="Z170" s="266">
        <f>'Cons Stat | Management Recon'!BV162</f>
        <v>2969281.7925181556</v>
      </c>
      <c r="AA170" s="266">
        <f>'Cons Stat | Management Recon'!BY162</f>
        <v>2969281.7925181556</v>
      </c>
      <c r="AB170" s="266">
        <f>'Cons Stat | Management Recon'!CB162</f>
        <v>2969281.7925181556</v>
      </c>
      <c r="AC170" s="266">
        <f>'Cons Stat | Management Recon'!CE162</f>
        <v>2969281.7925181556</v>
      </c>
      <c r="AD170" s="266">
        <f>'Cons Stat | Management Recon'!CH162</f>
        <v>2969281.7925181556</v>
      </c>
      <c r="AE170" s="266">
        <f>'Cons Stat | Management Recon'!CK162</f>
        <v>2969281.7925181556</v>
      </c>
      <c r="AF170" s="266">
        <f>'Cons Stat | Management Recon'!CN162</f>
        <v>2969281.7925181556</v>
      </c>
      <c r="AG170" s="266">
        <f>'Cons Stat | Management Recon'!CQ162</f>
        <v>2969281.7925181556</v>
      </c>
      <c r="AH170" s="266">
        <f>'Cons Stat | Management Recon'!CT162</f>
        <v>2969281.7925181556</v>
      </c>
      <c r="AI170" s="266">
        <f>'Cons Stat | Management Recon'!CW162</f>
        <v>2969281.7925181556</v>
      </c>
      <c r="AJ170" s="266">
        <f>'Cons Stat | Management Recon'!CZ162</f>
        <v>2969281.7925181556</v>
      </c>
      <c r="AK170" s="266">
        <f>'Cons Stat | Management Recon'!DC162</f>
        <v>2969281.7925181556</v>
      </c>
      <c r="AL170" s="266">
        <f>'Cons Stat | Management Recon'!DF162</f>
        <v>2969281.7925181556</v>
      </c>
      <c r="AM170" s="266">
        <f>'Cons Stat | Management Recon'!DI162</f>
        <v>2969281.7925181556</v>
      </c>
      <c r="AN170" s="266">
        <f>'Cons Stat | Management Recon'!DL162</f>
        <v>2969281.7925181556</v>
      </c>
      <c r="AO170" s="266">
        <f>'Cons Stat | Management Recon'!DO162</f>
        <v>2969281.7925181556</v>
      </c>
      <c r="AP170" s="266">
        <f>'Cons Stat | Management Recon'!DR162</f>
        <v>2969281.7925181556</v>
      </c>
      <c r="AQ170" s="266">
        <f>'Cons Stat | Management Recon'!DU162</f>
        <v>2969281.7925181556</v>
      </c>
      <c r="AR170" s="266">
        <f>'Cons Stat | Management Recon'!DX162</f>
        <v>2969281.7925181556</v>
      </c>
      <c r="AS170" s="266">
        <f>'Cons Stat | Management Recon'!EA162</f>
        <v>2969281.7925181556</v>
      </c>
      <c r="AT170" s="266">
        <f>'Cons Stat | Management Recon'!ED162</f>
        <v>2969281.7925181556</v>
      </c>
      <c r="AU170" s="266">
        <f>'Cons Stat | Management Recon'!EG162</f>
        <v>2969281.7925181556</v>
      </c>
      <c r="AV170" s="266">
        <f>'Cons Stat | Management Recon'!EJ162</f>
        <v>2969281.7925181556</v>
      </c>
      <c r="AW170" s="266">
        <f>'Cons Stat | Management Recon'!EM162</f>
        <v>2969281.7925181556</v>
      </c>
      <c r="AX170" s="266">
        <f>'Cons Stat | Management Recon'!EP162</f>
        <v>6901810.9764908329</v>
      </c>
      <c r="AY170" s="266">
        <f>'Cons Stat | Management Recon'!ES162</f>
        <v>6901810.9764908329</v>
      </c>
      <c r="AZ170" s="266">
        <f>'Cons Stat | Management Recon'!EV162</f>
        <v>6901810.9764908329</v>
      </c>
      <c r="BA170" s="266">
        <f>'Cons Stat | Management Recon'!EY162</f>
        <v>6901810.9764908329</v>
      </c>
      <c r="BB170" s="266">
        <f>'Cons Stat | Management Recon'!FB162</f>
        <v>6901810.9764908329</v>
      </c>
      <c r="BC170" s="266">
        <f>'Cons Stat | Management Recon'!FE162</f>
        <v>6901810.9764908329</v>
      </c>
      <c r="BD170" s="266">
        <f>'Cons Stat | Management Recon'!FH162</f>
        <v>7730057.9764908329</v>
      </c>
      <c r="BE170" s="266">
        <f>'Cons Stat | Management Recon'!FK162</f>
        <v>7730057.9764908329</v>
      </c>
      <c r="BF170" s="266">
        <f>'Cons Stat | Management Recon'!FN162</f>
        <v>7730057.9764908329</v>
      </c>
      <c r="BG170" s="266">
        <f>'Cons Stat | Management Recon'!FQ162</f>
        <v>7978975.8493863121</v>
      </c>
      <c r="BH170" s="266">
        <f>'Cons Stat | Management Recon'!FT162</f>
        <v>7978975.8493863121</v>
      </c>
      <c r="BI170" s="266">
        <f>'Cons Stat | Management Recon'!FW162</f>
        <v>7978975.8493863121</v>
      </c>
      <c r="BJ170" s="266">
        <f>'Cons Stat | Management Recon'!FZ162</f>
        <v>7978975.8493863121</v>
      </c>
      <c r="BK170" s="266">
        <f>'Cons Stat | Management Recon'!GC162</f>
        <v>8095116.9330625795</v>
      </c>
      <c r="BL170" s="266">
        <f>'Cons Stat | Management Recon'!GF162</f>
        <v>8095116.9330625795</v>
      </c>
      <c r="BM170" s="266">
        <f>'Cons Stat | Management Recon'!GI162</f>
        <v>8095116.9330625795</v>
      </c>
      <c r="BN170" s="266">
        <f>'Cons Stat | Management Recon'!GL162</f>
        <v>8095116.9330625795</v>
      </c>
      <c r="BO170" s="266">
        <f>'Cons Stat | Management Recon'!GO162</f>
        <v>8095116.9330625795</v>
      </c>
      <c r="BP170" s="266">
        <f>'Cons Stat | Management Recon'!GR162</f>
        <v>8095116.9330625795</v>
      </c>
      <c r="BQ170" s="266">
        <f>'Cons Stat | Management Recon'!GU162</f>
        <v>8095116.9330625795</v>
      </c>
      <c r="BR170" s="266">
        <f>'Cons Stat | Management Recon'!GX162</f>
        <v>8095116.9330625795</v>
      </c>
      <c r="BS170" s="266">
        <f>'Cons Stat | Management Recon'!HA162</f>
        <v>8095116.9330625795</v>
      </c>
      <c r="BT170" s="266">
        <f>'Cons Stat | Management Recon'!HD162</f>
        <v>8095116.9330625795</v>
      </c>
      <c r="BU170" s="266">
        <f>'Cons Stat | Management Recon'!HG162</f>
        <v>8095116.9330625795</v>
      </c>
      <c r="BV170" s="266">
        <f>'Cons Stat | Management Recon'!HJ162</f>
        <v>8095116.9330625795</v>
      </c>
    </row>
    <row r="171" spans="2:74" ht="14.25" customHeight="1" x14ac:dyDescent="0.25">
      <c r="B171" s="244" t="s">
        <v>397</v>
      </c>
      <c r="C171" s="232">
        <f>'Cons Stat | Management Recon'!E163</f>
        <v>0</v>
      </c>
      <c r="D171" s="232">
        <f>'Cons Stat | Management Recon'!H163</f>
        <v>0</v>
      </c>
      <c r="E171" s="232">
        <f>'Cons Stat | Management Recon'!K163</f>
        <v>0</v>
      </c>
      <c r="F171" s="232">
        <f>'Cons Stat | Management Recon'!N163</f>
        <v>0</v>
      </c>
      <c r="G171" s="232">
        <f>'Cons Stat | Management Recon'!Q163</f>
        <v>0</v>
      </c>
      <c r="H171" s="232">
        <f>'Cons Stat | Management Recon'!T163</f>
        <v>0</v>
      </c>
      <c r="I171" s="232">
        <f>'Cons Stat | Management Recon'!W163</f>
        <v>0</v>
      </c>
      <c r="J171" s="232">
        <f>'Cons Stat | Management Recon'!Z163</f>
        <v>0</v>
      </c>
      <c r="K171" s="232">
        <f>'Cons Stat | Management Recon'!AC163</f>
        <v>0</v>
      </c>
      <c r="L171" s="232">
        <f>'Cons Stat | Management Recon'!AF163</f>
        <v>0</v>
      </c>
      <c r="M171" s="232">
        <f>'Cons Stat | Management Recon'!AI163</f>
        <v>0</v>
      </c>
      <c r="N171" s="232">
        <f>'Cons Stat | Management Recon'!AL163</f>
        <v>0</v>
      </c>
      <c r="O171" s="266">
        <f>'Cons Stat | Management Recon'!AO163</f>
        <v>28448.972902097903</v>
      </c>
      <c r="P171" s="266">
        <f>'Cons Stat | Management Recon'!AR163</f>
        <v>28448.972902097903</v>
      </c>
      <c r="Q171" s="266">
        <f>'Cons Stat | Management Recon'!AU163</f>
        <v>28448.972902097903</v>
      </c>
      <c r="R171" s="266">
        <f>'Cons Stat | Management Recon'!AX163</f>
        <v>28448.972902097903</v>
      </c>
      <c r="S171" s="266">
        <f>'Cons Stat | Management Recon'!BA163</f>
        <v>28448.972902097903</v>
      </c>
      <c r="T171" s="266">
        <f>'Cons Stat | Management Recon'!BD163</f>
        <v>85133.483309670395</v>
      </c>
      <c r="U171" s="266">
        <f>'Cons Stat | Management Recon'!BG163</f>
        <v>85133.483309670395</v>
      </c>
      <c r="V171" s="266">
        <f>'Cons Stat | Management Recon'!BJ163</f>
        <v>85133.483309670395</v>
      </c>
      <c r="W171" s="266">
        <f>'Cons Stat | Management Recon'!BM163</f>
        <v>85133.483309670395</v>
      </c>
      <c r="X171" s="266">
        <f>'Cons Stat | Management Recon'!BP163</f>
        <v>85133.483309670395</v>
      </c>
      <c r="Y171" s="266">
        <f>'Cons Stat | Management Recon'!BS163</f>
        <v>85133.483309670395</v>
      </c>
      <c r="Z171" s="266">
        <f>'Cons Stat | Management Recon'!BV163</f>
        <v>85133.483309670395</v>
      </c>
      <c r="AA171" s="266">
        <f>'Cons Stat | Management Recon'!BY163</f>
        <v>85133.483309670395</v>
      </c>
      <c r="AB171" s="266">
        <f>'Cons Stat | Management Recon'!CB163</f>
        <v>85133.483309670395</v>
      </c>
      <c r="AC171" s="266">
        <f>'Cons Stat | Management Recon'!CE163</f>
        <v>85133.483309670395</v>
      </c>
      <c r="AD171" s="266">
        <f>'Cons Stat | Management Recon'!CH163</f>
        <v>85133.483309670395</v>
      </c>
      <c r="AE171" s="266">
        <f>'Cons Stat | Management Recon'!CK163</f>
        <v>85133.483309670395</v>
      </c>
      <c r="AF171" s="266">
        <f>'Cons Stat | Management Recon'!CN163</f>
        <v>85133.483309670395</v>
      </c>
      <c r="AG171" s="266">
        <f>'Cons Stat | Management Recon'!CQ163</f>
        <v>85133.483309670395</v>
      </c>
      <c r="AH171" s="266">
        <f>'Cons Stat | Management Recon'!CT163</f>
        <v>85133.483309670395</v>
      </c>
      <c r="AI171" s="266">
        <f>'Cons Stat | Management Recon'!CW163</f>
        <v>85133.483309670395</v>
      </c>
      <c r="AJ171" s="266">
        <f>'Cons Stat | Management Recon'!CZ163</f>
        <v>85133.483309670395</v>
      </c>
      <c r="AK171" s="266">
        <f>'Cons Stat | Management Recon'!DC163</f>
        <v>85133.483309670395</v>
      </c>
      <c r="AL171" s="266">
        <f>'Cons Stat | Management Recon'!DF163</f>
        <v>85133.483309670395</v>
      </c>
      <c r="AM171" s="266">
        <f>'Cons Stat | Management Recon'!DI163</f>
        <v>85133.483309670395</v>
      </c>
      <c r="AN171" s="266">
        <f>'Cons Stat | Management Recon'!DL163</f>
        <v>85133.483309670395</v>
      </c>
      <c r="AO171" s="266">
        <f>'Cons Stat | Management Recon'!DO163</f>
        <v>85133.483309670395</v>
      </c>
      <c r="AP171" s="266">
        <f>'Cons Stat | Management Recon'!DR163</f>
        <v>85133.483309670395</v>
      </c>
      <c r="AQ171" s="266">
        <f>'Cons Stat | Management Recon'!DU163</f>
        <v>85133.483309670395</v>
      </c>
      <c r="AR171" s="266">
        <f>'Cons Stat | Management Recon'!DX163</f>
        <v>85133.483309670395</v>
      </c>
      <c r="AS171" s="266">
        <f>'Cons Stat | Management Recon'!EA163</f>
        <v>120156.497927665</v>
      </c>
      <c r="AT171" s="266">
        <f>'Cons Stat | Management Recon'!ED163</f>
        <v>120156.497927665</v>
      </c>
      <c r="AU171" s="266">
        <f>'Cons Stat | Management Recon'!EG163</f>
        <v>120156.497927665</v>
      </c>
      <c r="AV171" s="266">
        <f>'Cons Stat | Management Recon'!EJ163</f>
        <v>120156.497927665</v>
      </c>
      <c r="AW171" s="266">
        <f>'Cons Stat | Management Recon'!EM163</f>
        <v>120156.497927665</v>
      </c>
      <c r="AX171" s="266">
        <f>'Cons Stat | Management Recon'!EP163</f>
        <v>130804.44212662191</v>
      </c>
      <c r="AY171" s="266">
        <f>'Cons Stat | Management Recon'!ES163</f>
        <v>130804.44212662191</v>
      </c>
      <c r="AZ171" s="266">
        <f>'Cons Stat | Management Recon'!EV163</f>
        <v>180017.0410578592</v>
      </c>
      <c r="BA171" s="266">
        <f>'Cons Stat | Management Recon'!EY163</f>
        <v>180017.0410578592</v>
      </c>
      <c r="BB171" s="266">
        <f>'Cons Stat | Management Recon'!FB163</f>
        <v>180017.0410578592</v>
      </c>
      <c r="BC171" s="266">
        <f>'Cons Stat | Management Recon'!FE163</f>
        <v>180017.0410578592</v>
      </c>
      <c r="BD171" s="266">
        <f>'Cons Stat | Management Recon'!FH163</f>
        <v>181191.0410578592</v>
      </c>
      <c r="BE171" s="266">
        <f>'Cons Stat | Management Recon'!FK163</f>
        <v>224303.0410578592</v>
      </c>
      <c r="BF171" s="266">
        <f>'Cons Stat | Management Recon'!FN163</f>
        <v>224303.0410578592</v>
      </c>
      <c r="BG171" s="266">
        <f>'Cons Stat | Management Recon'!FQ163</f>
        <v>224655.97222331766</v>
      </c>
      <c r="BH171" s="266">
        <f>'Cons Stat | Management Recon'!FT163</f>
        <v>224655.97222331766</v>
      </c>
      <c r="BI171" s="266">
        <f>'Cons Stat | Management Recon'!FW163</f>
        <v>224655.97222331766</v>
      </c>
      <c r="BJ171" s="266">
        <f>'Cons Stat | Management Recon'!FZ163</f>
        <v>240046.79165250235</v>
      </c>
      <c r="BK171" s="266">
        <f>'Cons Stat | Management Recon'!GC163</f>
        <v>240211.4636941585</v>
      </c>
      <c r="BL171" s="266">
        <f>'Cons Stat | Management Recon'!GF163</f>
        <v>240211.4636941585</v>
      </c>
      <c r="BM171" s="266">
        <f>'Cons Stat | Management Recon'!GI163</f>
        <v>240211.4636941585</v>
      </c>
      <c r="BN171" s="266">
        <f>'Cons Stat | Management Recon'!GL163</f>
        <v>240211.4636941585</v>
      </c>
      <c r="BO171" s="266">
        <f>'Cons Stat | Management Recon'!GO163</f>
        <v>240211.4636941585</v>
      </c>
      <c r="BP171" s="266">
        <f>'Cons Stat | Management Recon'!GR163</f>
        <v>240211.4636941585</v>
      </c>
      <c r="BQ171" s="266">
        <f>'Cons Stat | Management Recon'!GU163</f>
        <v>240211.4636941585</v>
      </c>
      <c r="BR171" s="266">
        <f>'Cons Stat | Management Recon'!GX163</f>
        <v>347667.25316264451</v>
      </c>
      <c r="BS171" s="266">
        <f>'Cons Stat | Management Recon'!HA163</f>
        <v>347667.25316264451</v>
      </c>
      <c r="BT171" s="266">
        <f>'Cons Stat | Management Recon'!HD163</f>
        <v>381551.10733925551</v>
      </c>
      <c r="BU171" s="266">
        <f>'Cons Stat | Management Recon'!HG163</f>
        <v>519277.74700084247</v>
      </c>
      <c r="BV171" s="266">
        <f>'Cons Stat | Management Recon'!HJ163</f>
        <v>519277.74700084247</v>
      </c>
    </row>
    <row r="172" spans="2:74" ht="14.25" customHeight="1" x14ac:dyDescent="0.25">
      <c r="B172" s="244" t="s">
        <v>398</v>
      </c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66">
        <f>'Cons Stat | Management Recon'!AO164</f>
        <v>0</v>
      </c>
      <c r="P172" s="266">
        <f>'Cons Stat | Management Recon'!AR164</f>
        <v>0</v>
      </c>
      <c r="Q172" s="266">
        <f>'Cons Stat | Management Recon'!AU164</f>
        <v>0</v>
      </c>
      <c r="R172" s="266">
        <f>'Cons Stat | Management Recon'!AX164</f>
        <v>0</v>
      </c>
      <c r="S172" s="266">
        <f>'Cons Stat | Management Recon'!BA164</f>
        <v>0</v>
      </c>
      <c r="T172" s="266">
        <f>'Cons Stat | Management Recon'!BD164</f>
        <v>0</v>
      </c>
      <c r="U172" s="266">
        <f>'Cons Stat | Management Recon'!BG164</f>
        <v>0</v>
      </c>
      <c r="V172" s="266">
        <f>'Cons Stat | Management Recon'!BJ164</f>
        <v>0</v>
      </c>
      <c r="W172" s="266">
        <f>'Cons Stat | Management Recon'!BM164</f>
        <v>0</v>
      </c>
      <c r="X172" s="266">
        <f>'Cons Stat | Management Recon'!BP164</f>
        <v>0</v>
      </c>
      <c r="Y172" s="266">
        <f>'Cons Stat | Management Recon'!BS164</f>
        <v>0</v>
      </c>
      <c r="Z172" s="266">
        <f>'Cons Stat | Management Recon'!BV164</f>
        <v>0</v>
      </c>
      <c r="AA172" s="266">
        <f>'Cons Stat | Management Recon'!BY164</f>
        <v>0</v>
      </c>
      <c r="AB172" s="266">
        <f>'Cons Stat | Management Recon'!CB164</f>
        <v>0</v>
      </c>
      <c r="AC172" s="266">
        <f>'Cons Stat | Management Recon'!CE164</f>
        <v>0</v>
      </c>
      <c r="AD172" s="266">
        <f>'Cons Stat | Management Recon'!CH164</f>
        <v>0</v>
      </c>
      <c r="AE172" s="266">
        <f>'Cons Stat | Management Recon'!CK164</f>
        <v>0</v>
      </c>
      <c r="AF172" s="266">
        <f>'Cons Stat | Management Recon'!CN164</f>
        <v>0</v>
      </c>
      <c r="AG172" s="266">
        <f>'Cons Stat | Management Recon'!CQ164</f>
        <v>0</v>
      </c>
      <c r="AH172" s="266">
        <f>'Cons Stat | Management Recon'!CT164</f>
        <v>0</v>
      </c>
      <c r="AI172" s="266">
        <f>'Cons Stat | Management Recon'!CW164</f>
        <v>0</v>
      </c>
      <c r="AJ172" s="266">
        <f>'Cons Stat | Management Recon'!CZ164</f>
        <v>0</v>
      </c>
      <c r="AK172" s="266">
        <f>'Cons Stat | Management Recon'!DC164</f>
        <v>0</v>
      </c>
      <c r="AL172" s="266">
        <f>'Cons Stat | Management Recon'!DF164</f>
        <v>0</v>
      </c>
      <c r="AM172" s="266">
        <f>'Cons Stat | Management Recon'!DI164</f>
        <v>0</v>
      </c>
      <c r="AN172" s="266">
        <f>'Cons Stat | Management Recon'!DL164</f>
        <v>0</v>
      </c>
      <c r="AO172" s="266">
        <f>'Cons Stat | Management Recon'!DO164</f>
        <v>0</v>
      </c>
      <c r="AP172" s="266">
        <f>'Cons Stat | Management Recon'!DR164</f>
        <v>0</v>
      </c>
      <c r="AQ172" s="266">
        <f>'Cons Stat | Management Recon'!DU164</f>
        <v>0</v>
      </c>
      <c r="AR172" s="266">
        <f>'Cons Stat | Management Recon'!DX164</f>
        <v>0</v>
      </c>
      <c r="AS172" s="266">
        <f>'Cons Stat | Management Recon'!EA164</f>
        <v>0</v>
      </c>
      <c r="AT172" s="266">
        <f>'Cons Stat | Management Recon'!ED164</f>
        <v>0</v>
      </c>
      <c r="AU172" s="266">
        <f>'Cons Stat | Management Recon'!EG164</f>
        <v>0</v>
      </c>
      <c r="AV172" s="266">
        <f>'Cons Stat | Management Recon'!EJ164</f>
        <v>0</v>
      </c>
      <c r="AW172" s="266">
        <f>'Cons Stat | Management Recon'!EM164</f>
        <v>0</v>
      </c>
      <c r="AX172" s="266">
        <f>'Cons Stat | Management Recon'!EP164</f>
        <v>1162246.0613729833</v>
      </c>
      <c r="AY172" s="266">
        <f>'Cons Stat | Management Recon'!ES164</f>
        <v>1162246.0613729833</v>
      </c>
      <c r="AZ172" s="266">
        <f>'Cons Stat | Management Recon'!EV164</f>
        <v>1162246.0613729833</v>
      </c>
      <c r="BA172" s="266">
        <f>'Cons Stat | Management Recon'!EY164</f>
        <v>1162246.0613729833</v>
      </c>
      <c r="BB172" s="266">
        <f>'Cons Stat | Management Recon'!FB164</f>
        <v>1162246.0613729833</v>
      </c>
      <c r="BC172" s="266">
        <f>'Cons Stat | Management Recon'!FE164</f>
        <v>1162246.0613729833</v>
      </c>
      <c r="BD172" s="266">
        <f>'Cons Stat | Management Recon'!FH164</f>
        <v>1387144.0613729833</v>
      </c>
      <c r="BE172" s="266">
        <f>'Cons Stat | Management Recon'!FK164</f>
        <v>1387144.0613729833</v>
      </c>
      <c r="BF172" s="266">
        <f>'Cons Stat | Management Recon'!FN164</f>
        <v>1387144.0613729833</v>
      </c>
      <c r="BG172" s="266">
        <f>'Cons Stat | Management Recon'!FQ164</f>
        <v>1392703.0371286676</v>
      </c>
      <c r="BH172" s="266">
        <f>'Cons Stat | Management Recon'!FT164</f>
        <v>1392703.0371286676</v>
      </c>
      <c r="BI172" s="266">
        <f>'Cons Stat | Management Recon'!FW164</f>
        <v>1392703.0371286676</v>
      </c>
      <c r="BJ172" s="266">
        <f>'Cons Stat | Management Recon'!FZ164</f>
        <v>1392703.0371286676</v>
      </c>
      <c r="BK172" s="266">
        <f>'Cons Stat | Management Recon'!GC164</f>
        <v>1395171.609397081</v>
      </c>
      <c r="BL172" s="266">
        <f>'Cons Stat | Management Recon'!GF164</f>
        <v>1395171.609397081</v>
      </c>
      <c r="BM172" s="266">
        <f>'Cons Stat | Management Recon'!GI164</f>
        <v>1395171.609397081</v>
      </c>
      <c r="BN172" s="266">
        <f>'Cons Stat | Management Recon'!GL164</f>
        <v>1395171.609397081</v>
      </c>
      <c r="BO172" s="266">
        <f>'Cons Stat | Management Recon'!GO164</f>
        <v>1395171.609397081</v>
      </c>
      <c r="BP172" s="266">
        <f>'Cons Stat | Management Recon'!GR164</f>
        <v>1395171.609397081</v>
      </c>
      <c r="BQ172" s="266">
        <f>'Cons Stat | Management Recon'!GU164</f>
        <v>1395171.609397081</v>
      </c>
      <c r="BR172" s="266">
        <f>'Cons Stat | Management Recon'!GX164</f>
        <v>1395171.609397081</v>
      </c>
      <c r="BS172" s="266">
        <f>'Cons Stat | Management Recon'!HA164</f>
        <v>1395171.609397081</v>
      </c>
      <c r="BT172" s="266">
        <f>'Cons Stat | Management Recon'!HD164</f>
        <v>1395171.609397081</v>
      </c>
      <c r="BU172" s="266">
        <f>'Cons Stat | Management Recon'!HG164</f>
        <v>1395171.609397081</v>
      </c>
      <c r="BV172" s="266">
        <f>'Cons Stat | Management Recon'!HJ164</f>
        <v>1395171.609397081</v>
      </c>
    </row>
    <row r="173" spans="2:74" ht="14.25" customHeight="1" x14ac:dyDescent="0.25">
      <c r="B173" s="244" t="s">
        <v>399</v>
      </c>
      <c r="C173" s="232">
        <f>'Cons Stat | Management Recon'!E165</f>
        <v>0</v>
      </c>
      <c r="D173" s="280">
        <f>'Cons Stat | Management Recon'!H165</f>
        <v>0</v>
      </c>
      <c r="E173" s="280">
        <f>'Cons Stat | Management Recon'!K165</f>
        <v>0</v>
      </c>
      <c r="F173" s="280">
        <f>'Cons Stat | Management Recon'!N165</f>
        <v>0</v>
      </c>
      <c r="G173" s="280">
        <f>'Cons Stat | Management Recon'!Q165</f>
        <v>0</v>
      </c>
      <c r="H173" s="280">
        <f>'Cons Stat | Management Recon'!T165</f>
        <v>0</v>
      </c>
      <c r="I173" s="280">
        <f>'Cons Stat | Management Recon'!W165</f>
        <v>0</v>
      </c>
      <c r="J173" s="280">
        <f>'Cons Stat | Management Recon'!Z165</f>
        <v>0</v>
      </c>
      <c r="K173" s="280">
        <f>'Cons Stat | Management Recon'!AC165</f>
        <v>0</v>
      </c>
      <c r="L173" s="280">
        <f>'Cons Stat | Management Recon'!AF165</f>
        <v>0</v>
      </c>
      <c r="M173" s="280">
        <f>'Cons Stat | Management Recon'!AI165</f>
        <v>0</v>
      </c>
      <c r="N173" s="280">
        <f>'Cons Stat | Management Recon'!AL165</f>
        <v>0</v>
      </c>
      <c r="O173" s="281">
        <f>'Cons Stat | Management Recon'!AO165</f>
        <v>-18689.370595435146</v>
      </c>
      <c r="P173" s="281">
        <f>'Cons Stat | Management Recon'!AR165</f>
        <v>-17339.449674498755</v>
      </c>
      <c r="Q173" s="281">
        <f>'Cons Stat | Management Recon'!AU165</f>
        <v>-63653.388969858177</v>
      </c>
      <c r="R173" s="281">
        <f>'Cons Stat | Management Recon'!AX165</f>
        <v>-58803.699948498514</v>
      </c>
      <c r="S173" s="281">
        <f>'Cons Stat | Management Recon'!BA165</f>
        <v>-67218.504668073263</v>
      </c>
      <c r="T173" s="281">
        <f>'Cons Stat | Management Recon'!BD165</f>
        <v>-72288.033954683691</v>
      </c>
      <c r="U173" s="281">
        <f>'Cons Stat | Management Recon'!BG165</f>
        <v>-68244.443602601066</v>
      </c>
      <c r="V173" s="281">
        <f>'Cons Stat | Management Recon'!BJ165</f>
        <v>-60104.708686358295</v>
      </c>
      <c r="W173" s="281">
        <f>'Cons Stat | Management Recon'!BM165</f>
        <v>-178163.68660906143</v>
      </c>
      <c r="X173" s="281">
        <f>'Cons Stat | Management Recon'!BP165</f>
        <v>-314608.33285295963</v>
      </c>
      <c r="Y173" s="281">
        <f>'Cons Stat | Management Recon'!BS165</f>
        <v>-815419.94963678531</v>
      </c>
      <c r="Z173" s="281">
        <f>'Cons Stat | Management Recon'!BV165</f>
        <v>-852772.31514121965</v>
      </c>
      <c r="AA173" s="281">
        <f>'Cons Stat | Management Recon'!BY165</f>
        <v>-918980.688577272</v>
      </c>
      <c r="AB173" s="281">
        <f>'Cons Stat | Management Recon'!CB165</f>
        <v>-965053.31536647119</v>
      </c>
      <c r="AC173" s="281">
        <f>'Cons Stat | Management Recon'!CE165</f>
        <v>-1026549.1582390768</v>
      </c>
      <c r="AD173" s="281">
        <f>'Cons Stat | Management Recon'!CH165</f>
        <v>-1039876.6471814606</v>
      </c>
      <c r="AE173" s="281">
        <f>'Cons Stat | Management Recon'!CK165</f>
        <v>-1174627.6279531969</v>
      </c>
      <c r="AF173" s="281">
        <f>'Cons Stat | Management Recon'!CN165</f>
        <v>-1192953.7628376875</v>
      </c>
      <c r="AG173" s="281">
        <f>'Cons Stat | Management Recon'!CQ165</f>
        <v>-1276219.9267118806</v>
      </c>
      <c r="AH173" s="281">
        <f>'Cons Stat | Management Recon'!CT165</f>
        <v>-1293529.5959817087</v>
      </c>
      <c r="AI173" s="281">
        <f>'Cons Stat | Management Recon'!CW165</f>
        <v>-1318698.2934225155</v>
      </c>
      <c r="AJ173" s="281">
        <f>'Cons Stat | Management Recon'!CZ165</f>
        <v>-1324006.76320267</v>
      </c>
      <c r="AK173" s="281">
        <f>'Cons Stat | Management Recon'!DC165</f>
        <v>-1325511.5704483148</v>
      </c>
      <c r="AL173" s="281">
        <f>'Cons Stat | Management Recon'!DF165</f>
        <v>-1331519.9210336162</v>
      </c>
      <c r="AM173" s="281">
        <f>'Cons Stat | Management Recon'!DI165</f>
        <v>-1322225.4644946214</v>
      </c>
      <c r="AN173" s="281">
        <f>'Cons Stat | Management Recon'!DL165</f>
        <v>-1325735.5839272756</v>
      </c>
      <c r="AO173" s="281">
        <f>'Cons Stat | Management Recon'!DO165</f>
        <v>-1338078.8333561178</v>
      </c>
      <c r="AP173" s="281">
        <f>'Cons Stat | Management Recon'!DR165</f>
        <v>-1344218.2014732799</v>
      </c>
      <c r="AQ173" s="281">
        <f>'Cons Stat | Management Recon'!DU165</f>
        <v>-1355042.1291660629</v>
      </c>
      <c r="AR173" s="281">
        <f>'Cons Stat | Management Recon'!DX165</f>
        <v>-1449260.8421162497</v>
      </c>
      <c r="AS173" s="281">
        <f>'Cons Stat | Management Recon'!EA165</f>
        <v>-1461920.4968034448</v>
      </c>
      <c r="AT173" s="281">
        <f>'Cons Stat | Management Recon'!ED165</f>
        <v>-1456308.2643572949</v>
      </c>
      <c r="AU173" s="281">
        <f>'Cons Stat | Management Recon'!EG165</f>
        <v>-1473711.8227650616</v>
      </c>
      <c r="AV173" s="281">
        <f>'Cons Stat | Management Recon'!EJ165</f>
        <v>-1479935.7400719076</v>
      </c>
      <c r="AW173" s="281">
        <f>'Cons Stat | Management Recon'!EM165</f>
        <v>-1483251.9785853773</v>
      </c>
      <c r="AX173" s="281">
        <f>'Cons Stat | Management Recon'!EP165</f>
        <v>-5024479.2827566173</v>
      </c>
      <c r="AY173" s="281">
        <f>'Cons Stat | Management Recon'!ES165</f>
        <v>-5159856.8117808439</v>
      </c>
      <c r="AZ173" s="281">
        <f>'Cons Stat | Management Recon'!EV165</f>
        <v>-5247907.6017212477</v>
      </c>
      <c r="BA173" s="281">
        <f>'Cons Stat | Management Recon'!EY165</f>
        <v>-5526825.1472770059</v>
      </c>
      <c r="BB173" s="281">
        <f>'Cons Stat | Management Recon'!FB165</f>
        <v>-5525040.4038139815</v>
      </c>
      <c r="BC173" s="281">
        <f>'Cons Stat | Management Recon'!FE165</f>
        <v>-5526575.7029468594</v>
      </c>
      <c r="BD173" s="281">
        <f>'Cons Stat | Management Recon'!FH165</f>
        <v>-5783584.0940539623</v>
      </c>
      <c r="BE173" s="281">
        <f>'Cons Stat | Management Recon'!FK165</f>
        <v>-6112886.9496409111</v>
      </c>
      <c r="BF173" s="281">
        <f>'Cons Stat | Management Recon'!FN165</f>
        <v>-6075764.5196542023</v>
      </c>
      <c r="BG173" s="281">
        <f>'Cons Stat | Management Recon'!FQ165</f>
        <v>-6888727.3102849443</v>
      </c>
      <c r="BH173" s="281">
        <f>'Cons Stat | Management Recon'!FT165</f>
        <v>-6881443.2256830372</v>
      </c>
      <c r="BI173" s="281">
        <f>'Cons Stat | Management Recon'!FW165</f>
        <v>-6860586.5006379243</v>
      </c>
      <c r="BJ173" s="281">
        <f>'Cons Stat | Management Recon'!FZ165</f>
        <v>-6889320.2326495703</v>
      </c>
      <c r="BK173" s="281">
        <f>'Cons Stat | Management Recon'!GC165</f>
        <v>-7025951.0645623468</v>
      </c>
      <c r="BL173" s="281">
        <f>'Cons Stat | Management Recon'!GF165</f>
        <v>-6978659.8936124966</v>
      </c>
      <c r="BM173" s="281">
        <f>'Cons Stat | Management Recon'!GI165</f>
        <v>-7288869.2175253453</v>
      </c>
      <c r="BN173" s="281">
        <f>'Cons Stat | Management Recon'!GL165</f>
        <v>-7251423.769272659</v>
      </c>
      <c r="BO173" s="281">
        <f>'Cons Stat | Management Recon'!GO165</f>
        <v>-7189584.82395312</v>
      </c>
      <c r="BP173" s="281">
        <f>'Cons Stat | Management Recon'!GR165</f>
        <v>-7505190.5781273292</v>
      </c>
      <c r="BQ173" s="281">
        <f>'Cons Stat | Management Recon'!GU165</f>
        <v>-7431027.4908725731</v>
      </c>
      <c r="BR173" s="281">
        <f>'Cons Stat | Management Recon'!GX165</f>
        <v>-8216265.2066646498</v>
      </c>
      <c r="BS173" s="281">
        <f>'Cons Stat | Management Recon'!HA165</f>
        <v>-8461772.1583467294</v>
      </c>
      <c r="BT173" s="281">
        <f>'Cons Stat | Management Recon'!HD165</f>
        <v>-8428355.3071435019</v>
      </c>
      <c r="BU173" s="281">
        <f>'Cons Stat | Management Recon'!HG165</f>
        <v>-8389179.5652294271</v>
      </c>
      <c r="BV173" s="281">
        <f>'Cons Stat | Management Recon'!HJ165</f>
        <v>-9074403.7083769515</v>
      </c>
    </row>
    <row r="174" spans="2:74" ht="14.25" customHeight="1" x14ac:dyDescent="0.25">
      <c r="B174" s="244" t="s">
        <v>400</v>
      </c>
      <c r="C174" s="230">
        <f t="shared" ref="C174:AI174" si="199">SUM(C175:C176)</f>
        <v>0</v>
      </c>
      <c r="D174" s="230">
        <f t="shared" si="199"/>
        <v>0</v>
      </c>
      <c r="E174" s="230">
        <f t="shared" si="199"/>
        <v>0</v>
      </c>
      <c r="F174" s="230">
        <f t="shared" si="199"/>
        <v>0</v>
      </c>
      <c r="G174" s="230">
        <f t="shared" si="199"/>
        <v>0</v>
      </c>
      <c r="H174" s="230">
        <f t="shared" si="199"/>
        <v>0</v>
      </c>
      <c r="I174" s="230">
        <f t="shared" si="199"/>
        <v>0</v>
      </c>
      <c r="J174" s="230">
        <f t="shared" si="199"/>
        <v>0</v>
      </c>
      <c r="K174" s="230">
        <f t="shared" si="199"/>
        <v>0</v>
      </c>
      <c r="L174" s="230">
        <f t="shared" si="199"/>
        <v>0</v>
      </c>
      <c r="M174" s="230">
        <f t="shared" si="199"/>
        <v>0</v>
      </c>
      <c r="N174" s="230">
        <f t="shared" si="199"/>
        <v>0</v>
      </c>
      <c r="O174" s="246">
        <f t="shared" si="199"/>
        <v>162255.2174388112</v>
      </c>
      <c r="P174" s="246">
        <f t="shared" si="199"/>
        <v>162255.2174388112</v>
      </c>
      <c r="Q174" s="246">
        <f t="shared" si="199"/>
        <v>162255.2174388112</v>
      </c>
      <c r="R174" s="246">
        <f t="shared" si="199"/>
        <v>162255.2174388112</v>
      </c>
      <c r="S174" s="246">
        <f t="shared" si="199"/>
        <v>162255.2174388112</v>
      </c>
      <c r="T174" s="246">
        <f t="shared" si="199"/>
        <v>162255.2174388112</v>
      </c>
      <c r="U174" s="246">
        <f t="shared" si="199"/>
        <v>162255.2174388112</v>
      </c>
      <c r="V174" s="246">
        <f t="shared" si="199"/>
        <v>162255.2174388112</v>
      </c>
      <c r="W174" s="246">
        <f t="shared" si="199"/>
        <v>162255.2174388112</v>
      </c>
      <c r="X174" s="246">
        <f t="shared" si="199"/>
        <v>162255.2174388112</v>
      </c>
      <c r="Y174" s="246">
        <f t="shared" si="199"/>
        <v>162255.2174388112</v>
      </c>
      <c r="Z174" s="246">
        <f t="shared" si="199"/>
        <v>162255.2174388112</v>
      </c>
      <c r="AA174" s="246">
        <f t="shared" si="199"/>
        <v>59959.200700980786</v>
      </c>
      <c r="AB174" s="246">
        <f t="shared" si="199"/>
        <v>59959.200700980786</v>
      </c>
      <c r="AC174" s="246">
        <f t="shared" si="199"/>
        <v>59959.200700980786</v>
      </c>
      <c r="AD174" s="246">
        <f t="shared" si="199"/>
        <v>59959.200700980786</v>
      </c>
      <c r="AE174" s="246">
        <f t="shared" si="199"/>
        <v>59959.200700980786</v>
      </c>
      <c r="AF174" s="246">
        <f t="shared" si="199"/>
        <v>59959.200700980786</v>
      </c>
      <c r="AG174" s="246">
        <f t="shared" si="199"/>
        <v>59959.200700980786</v>
      </c>
      <c r="AH174" s="246">
        <f t="shared" si="199"/>
        <v>59959.200700980786</v>
      </c>
      <c r="AI174" s="246">
        <f t="shared" si="199"/>
        <v>59959.200700980786</v>
      </c>
      <c r="AJ174" s="246">
        <f t="shared" ref="AJ174:BV174" si="200">SUM(AJ175:AJ176)</f>
        <v>59959.200700980786</v>
      </c>
      <c r="AK174" s="246">
        <f t="shared" si="200"/>
        <v>59959.200700980786</v>
      </c>
      <c r="AL174" s="246">
        <f t="shared" si="200"/>
        <v>59959.200700980786</v>
      </c>
      <c r="AM174" s="246">
        <f t="shared" si="200"/>
        <v>-1303793.8708048908</v>
      </c>
      <c r="AN174" s="246">
        <f t="shared" si="200"/>
        <v>-1303793.8708048908</v>
      </c>
      <c r="AO174" s="246">
        <f t="shared" si="200"/>
        <v>-1303793.8708048908</v>
      </c>
      <c r="AP174" s="246">
        <f t="shared" si="200"/>
        <v>-1303793.8708048908</v>
      </c>
      <c r="AQ174" s="246">
        <f t="shared" si="200"/>
        <v>-1339835.9605717098</v>
      </c>
      <c r="AR174" s="246">
        <f t="shared" si="200"/>
        <v>-1339835.9605717098</v>
      </c>
      <c r="AS174" s="246">
        <f t="shared" si="200"/>
        <v>-1339835.9605717098</v>
      </c>
      <c r="AT174" s="246">
        <f t="shared" si="200"/>
        <v>-1367380.3986612859</v>
      </c>
      <c r="AU174" s="246">
        <f t="shared" si="200"/>
        <v>-1367380.3986612859</v>
      </c>
      <c r="AV174" s="246">
        <f t="shared" si="200"/>
        <v>-1367380.3986612859</v>
      </c>
      <c r="AW174" s="246">
        <f t="shared" si="200"/>
        <v>-1367380.3986612859</v>
      </c>
      <c r="AX174" s="246">
        <f t="shared" si="200"/>
        <v>-4256763.1753108446</v>
      </c>
      <c r="AY174" s="246">
        <f t="shared" si="200"/>
        <v>-7271043.1074985079</v>
      </c>
      <c r="AZ174" s="246">
        <f t="shared" si="200"/>
        <v>-7271043.1074985079</v>
      </c>
      <c r="BA174" s="246">
        <f t="shared" si="200"/>
        <v>-7271043.1074985079</v>
      </c>
      <c r="BB174" s="246">
        <f t="shared" si="200"/>
        <v>-7271043.1074985079</v>
      </c>
      <c r="BC174" s="246">
        <f t="shared" si="200"/>
        <v>-7271043.1074985079</v>
      </c>
      <c r="BD174" s="246">
        <f t="shared" si="200"/>
        <v>-7036893.1074985079</v>
      </c>
      <c r="BE174" s="246">
        <f t="shared" si="200"/>
        <v>-16408035.067498507</v>
      </c>
      <c r="BF174" s="246">
        <f t="shared" si="200"/>
        <v>-16408035.067498507</v>
      </c>
      <c r="BG174" s="246">
        <f t="shared" si="200"/>
        <v>-16503396.233015871</v>
      </c>
      <c r="BH174" s="246">
        <f t="shared" si="200"/>
        <v>-16503396.233015871</v>
      </c>
      <c r="BI174" s="246">
        <f t="shared" si="200"/>
        <v>-16503396.233015871</v>
      </c>
      <c r="BJ174" s="246">
        <f t="shared" si="200"/>
        <v>-16503396.233015871</v>
      </c>
      <c r="BK174" s="246">
        <f t="shared" si="200"/>
        <v>-21379768.924170092</v>
      </c>
      <c r="BL174" s="246">
        <f t="shared" si="200"/>
        <v>-21379768.924170092</v>
      </c>
      <c r="BM174" s="246">
        <f t="shared" si="200"/>
        <v>-21379768.924170092</v>
      </c>
      <c r="BN174" s="246">
        <f t="shared" si="200"/>
        <v>-21379768.924170092</v>
      </c>
      <c r="BO174" s="246">
        <f t="shared" si="200"/>
        <v>-21379768.924170092</v>
      </c>
      <c r="BP174" s="246">
        <f t="shared" si="200"/>
        <v>-21379768.924170092</v>
      </c>
      <c r="BQ174" s="246">
        <f t="shared" si="200"/>
        <v>-21379768.924170092</v>
      </c>
      <c r="BR174" s="246">
        <f t="shared" si="200"/>
        <v>-21379768.924170092</v>
      </c>
      <c r="BS174" s="246">
        <f t="shared" si="200"/>
        <v>-21379768.924170092</v>
      </c>
      <c r="BT174" s="246">
        <f t="shared" si="200"/>
        <v>-21379768.924170092</v>
      </c>
      <c r="BU174" s="246">
        <f t="shared" si="200"/>
        <v>-21379768.924170092</v>
      </c>
      <c r="BV174" s="246">
        <f t="shared" si="200"/>
        <v>-21379768.924170095</v>
      </c>
    </row>
    <row r="175" spans="2:74" ht="14.25" customHeight="1" outlineLevel="1" x14ac:dyDescent="0.25">
      <c r="B175" s="231" t="s">
        <v>401</v>
      </c>
      <c r="C175" s="232">
        <f>'Cons Stat | Management Recon'!E167</f>
        <v>0</v>
      </c>
      <c r="D175" s="232">
        <f>'Cons Stat | Management Recon'!H167</f>
        <v>0</v>
      </c>
      <c r="E175" s="232">
        <f>'Cons Stat | Management Recon'!K167</f>
        <v>0</v>
      </c>
      <c r="F175" s="232">
        <f>'Cons Stat | Management Recon'!N167</f>
        <v>0</v>
      </c>
      <c r="G175" s="232">
        <f>'Cons Stat | Management Recon'!Q167</f>
        <v>0</v>
      </c>
      <c r="H175" s="232">
        <f>'Cons Stat | Management Recon'!T167</f>
        <v>0</v>
      </c>
      <c r="I175" s="232">
        <f>'Cons Stat | Management Recon'!W167</f>
        <v>0</v>
      </c>
      <c r="J175" s="232">
        <f>'Cons Stat | Management Recon'!Z167</f>
        <v>0</v>
      </c>
      <c r="K175" s="232">
        <f>'Cons Stat | Management Recon'!AC167</f>
        <v>0</v>
      </c>
      <c r="L175" s="232">
        <f>'Cons Stat | Management Recon'!AF167</f>
        <v>0</v>
      </c>
      <c r="M175" s="232">
        <f>'Cons Stat | Management Recon'!AI167</f>
        <v>0</v>
      </c>
      <c r="N175" s="232">
        <f>'Cons Stat | Management Recon'!AL167</f>
        <v>0</v>
      </c>
      <c r="O175" s="266">
        <f>'Cons Stat | Management Recon'!AO167</f>
        <v>578265.42149256996</v>
      </c>
      <c r="P175" s="266">
        <f>'Cons Stat | Management Recon'!AR167</f>
        <v>578265.42149256996</v>
      </c>
      <c r="Q175" s="266">
        <f>'Cons Stat | Management Recon'!AU167</f>
        <v>578265.42149256996</v>
      </c>
      <c r="R175" s="266">
        <f>'Cons Stat | Management Recon'!AX167</f>
        <v>578265.42149256996</v>
      </c>
      <c r="S175" s="266">
        <f>'Cons Stat | Management Recon'!BA167</f>
        <v>578265.42149256996</v>
      </c>
      <c r="T175" s="266">
        <f>'Cons Stat | Management Recon'!BD167</f>
        <v>578265.42149256996</v>
      </c>
      <c r="U175" s="266">
        <f>'Cons Stat | Management Recon'!BG167</f>
        <v>578265.42149256996</v>
      </c>
      <c r="V175" s="266">
        <f>'Cons Stat | Management Recon'!BJ167</f>
        <v>578265.42149256996</v>
      </c>
      <c r="W175" s="266">
        <f>'Cons Stat | Management Recon'!BM167</f>
        <v>578265.42149256996</v>
      </c>
      <c r="X175" s="266">
        <f>'Cons Stat | Management Recon'!BP167</f>
        <v>578265.42149256996</v>
      </c>
      <c r="Y175" s="266">
        <f>'Cons Stat | Management Recon'!BS167</f>
        <v>578265.42149256996</v>
      </c>
      <c r="Z175" s="266">
        <f>'Cons Stat | Management Recon'!BV167</f>
        <v>578265.42149256996</v>
      </c>
      <c r="AA175" s="266">
        <f>'Cons Stat | Management Recon'!BY167</f>
        <v>448327.32389675057</v>
      </c>
      <c r="AB175" s="266">
        <f>'Cons Stat | Management Recon'!CB167</f>
        <v>448327.32389675057</v>
      </c>
      <c r="AC175" s="266">
        <f>'Cons Stat | Management Recon'!CE167</f>
        <v>448327.32389675057</v>
      </c>
      <c r="AD175" s="266">
        <f>'Cons Stat | Management Recon'!CH167</f>
        <v>448327.32389675057</v>
      </c>
      <c r="AE175" s="266">
        <f>'Cons Stat | Management Recon'!CK167</f>
        <v>448327.32389675057</v>
      </c>
      <c r="AF175" s="266">
        <f>'Cons Stat | Management Recon'!CN167</f>
        <v>448327.32389675057</v>
      </c>
      <c r="AG175" s="266">
        <f>'Cons Stat | Management Recon'!CQ167</f>
        <v>448327.32389675057</v>
      </c>
      <c r="AH175" s="266">
        <f>'Cons Stat | Management Recon'!CT167</f>
        <v>448327.32389675057</v>
      </c>
      <c r="AI175" s="266">
        <f>'Cons Stat | Management Recon'!CW167</f>
        <v>448327.32389675057</v>
      </c>
      <c r="AJ175" s="266">
        <f>'Cons Stat | Management Recon'!CZ167</f>
        <v>448327.32389675057</v>
      </c>
      <c r="AK175" s="266">
        <f>'Cons Stat | Management Recon'!DC167</f>
        <v>448327.32389675057</v>
      </c>
      <c r="AL175" s="266">
        <f>'Cons Stat | Management Recon'!DF167</f>
        <v>448327.32389675057</v>
      </c>
      <c r="AM175" s="266">
        <f>'Cons Stat | Management Recon'!DI167</f>
        <v>1274622.9585648489</v>
      </c>
      <c r="AN175" s="266">
        <f>'Cons Stat | Management Recon'!DL167</f>
        <v>1274622.9585648489</v>
      </c>
      <c r="AO175" s="266">
        <f>'Cons Stat | Management Recon'!DO167</f>
        <v>1274622.9585648489</v>
      </c>
      <c r="AP175" s="266">
        <f>'Cons Stat | Management Recon'!DR167</f>
        <v>1274622.9585648489</v>
      </c>
      <c r="AQ175" s="266">
        <f>'Cons Stat | Management Recon'!DU167</f>
        <v>1238580.8687980298</v>
      </c>
      <c r="AR175" s="266">
        <f>'Cons Stat | Management Recon'!DX167</f>
        <v>1238580.8687980298</v>
      </c>
      <c r="AS175" s="266">
        <f>'Cons Stat | Management Recon'!EA167</f>
        <v>1238580.8687980298</v>
      </c>
      <c r="AT175" s="266">
        <f>'Cons Stat | Management Recon'!ED167</f>
        <v>1211036.4307084538</v>
      </c>
      <c r="AU175" s="266">
        <f>'Cons Stat | Management Recon'!EG167</f>
        <v>1211036.4307084538</v>
      </c>
      <c r="AV175" s="266">
        <f>'Cons Stat | Management Recon'!EJ167</f>
        <v>1211036.4307084538</v>
      </c>
      <c r="AW175" s="266">
        <f>'Cons Stat | Management Recon'!EM167</f>
        <v>1211036.4307084538</v>
      </c>
      <c r="AX175" s="266">
        <f>'Cons Stat | Management Recon'!EP167</f>
        <v>-1678346.3459411054</v>
      </c>
      <c r="AY175" s="266">
        <f>'Cons Stat | Management Recon'!ES167</f>
        <v>-1281006.5730411639</v>
      </c>
      <c r="AZ175" s="266">
        <f>'Cons Stat | Management Recon'!EV167</f>
        <v>-1281006.5730411639</v>
      </c>
      <c r="BA175" s="266">
        <f>'Cons Stat | Management Recon'!EY167</f>
        <v>-1281006.5730411639</v>
      </c>
      <c r="BB175" s="266">
        <f>'Cons Stat | Management Recon'!FB167</f>
        <v>-1281006.5730411639</v>
      </c>
      <c r="BC175" s="266">
        <f>'Cons Stat | Management Recon'!FE167</f>
        <v>-1281006.5730411639</v>
      </c>
      <c r="BD175" s="266">
        <f>'Cons Stat | Management Recon'!FH167</f>
        <v>-1046856.5730411639</v>
      </c>
      <c r="BE175" s="266">
        <f>'Cons Stat | Management Recon'!FK167</f>
        <v>-1046856.5730411639</v>
      </c>
      <c r="BF175" s="266">
        <f>'Cons Stat | Management Recon'!FN167</f>
        <v>-1046856.5730411639</v>
      </c>
      <c r="BG175" s="266">
        <f>'Cons Stat | Management Recon'!FQ167</f>
        <v>-1142217.7385585271</v>
      </c>
      <c r="BH175" s="266">
        <f>'Cons Stat | Management Recon'!FT167</f>
        <v>-1142217.7385585271</v>
      </c>
      <c r="BI175" s="266">
        <f>'Cons Stat | Management Recon'!FW167</f>
        <v>-1142217.7385585271</v>
      </c>
      <c r="BJ175" s="266">
        <f>'Cons Stat | Management Recon'!FZ167</f>
        <v>-1142217.7385585271</v>
      </c>
      <c r="BK175" s="266">
        <f>'Cons Stat | Management Recon'!GC167</f>
        <v>-2038549.0924584013</v>
      </c>
      <c r="BL175" s="266">
        <f>'Cons Stat | Management Recon'!GF167</f>
        <v>-2038549.0924584013</v>
      </c>
      <c r="BM175" s="266">
        <f>'Cons Stat | Management Recon'!GI167</f>
        <v>-2038549.0924584013</v>
      </c>
      <c r="BN175" s="266">
        <f>'Cons Stat | Management Recon'!GL167</f>
        <v>-2038549.0924584013</v>
      </c>
      <c r="BO175" s="266">
        <f>'Cons Stat | Management Recon'!GO167</f>
        <v>-2038549.0924584013</v>
      </c>
      <c r="BP175" s="266">
        <f>'Cons Stat | Management Recon'!GR167</f>
        <v>-2038549.0924584013</v>
      </c>
      <c r="BQ175" s="266">
        <f>'Cons Stat | Management Recon'!GU167</f>
        <v>-2038549.0924584013</v>
      </c>
      <c r="BR175" s="266">
        <f>'Cons Stat | Management Recon'!GX167</f>
        <v>-2038549.0924584013</v>
      </c>
      <c r="BS175" s="266">
        <f>'Cons Stat | Management Recon'!HA167</f>
        <v>-2038549.0924584013</v>
      </c>
      <c r="BT175" s="266">
        <f>'Cons Stat | Management Recon'!HD167</f>
        <v>-2038549.0924584013</v>
      </c>
      <c r="BU175" s="266">
        <f>'Cons Stat | Management Recon'!HG167</f>
        <v>-2038549.0924584013</v>
      </c>
      <c r="BV175" s="266">
        <f>'Cons Stat | Management Recon'!HJ167</f>
        <v>-2038549.0924584013</v>
      </c>
    </row>
    <row r="176" spans="2:74" ht="14.25" customHeight="1" outlineLevel="1" x14ac:dyDescent="0.25">
      <c r="B176" s="231" t="s">
        <v>402</v>
      </c>
      <c r="C176" s="232">
        <f>'Cons Stat | Management Recon'!E168</f>
        <v>0</v>
      </c>
      <c r="D176" s="232">
        <f>'Cons Stat | Management Recon'!H168</f>
        <v>0</v>
      </c>
      <c r="E176" s="232">
        <f>'Cons Stat | Management Recon'!K168</f>
        <v>0</v>
      </c>
      <c r="F176" s="232">
        <f>'Cons Stat | Management Recon'!N168</f>
        <v>0</v>
      </c>
      <c r="G176" s="232">
        <f>'Cons Stat | Management Recon'!Q168</f>
        <v>0</v>
      </c>
      <c r="H176" s="232">
        <f>'Cons Stat | Management Recon'!T168</f>
        <v>0</v>
      </c>
      <c r="I176" s="232">
        <f>'Cons Stat | Management Recon'!W168</f>
        <v>0</v>
      </c>
      <c r="J176" s="232">
        <f>'Cons Stat | Management Recon'!Z168</f>
        <v>0</v>
      </c>
      <c r="K176" s="232">
        <f>'Cons Stat | Management Recon'!AC168</f>
        <v>0</v>
      </c>
      <c r="L176" s="232">
        <f>'Cons Stat | Management Recon'!AF168</f>
        <v>0</v>
      </c>
      <c r="M176" s="232">
        <f>'Cons Stat | Management Recon'!AI168</f>
        <v>0</v>
      </c>
      <c r="N176" s="232">
        <f>'Cons Stat | Management Recon'!AL168</f>
        <v>0</v>
      </c>
      <c r="O176" s="266">
        <f>'Cons Stat | Management Recon'!AO168</f>
        <v>-416010.20405375876</v>
      </c>
      <c r="P176" s="266">
        <f>'Cons Stat | Management Recon'!AR168</f>
        <v>-416010.20405375876</v>
      </c>
      <c r="Q176" s="266">
        <f>'Cons Stat | Management Recon'!AU168</f>
        <v>-416010.20405375876</v>
      </c>
      <c r="R176" s="266">
        <f>'Cons Stat | Management Recon'!AX168</f>
        <v>-416010.20405375876</v>
      </c>
      <c r="S176" s="266">
        <f>'Cons Stat | Management Recon'!BA168</f>
        <v>-416010.20405375876</v>
      </c>
      <c r="T176" s="266">
        <f>'Cons Stat | Management Recon'!BD168</f>
        <v>-416010.20405375876</v>
      </c>
      <c r="U176" s="266">
        <f>'Cons Stat | Management Recon'!BG168</f>
        <v>-416010.20405375876</v>
      </c>
      <c r="V176" s="266">
        <f>'Cons Stat | Management Recon'!BJ168</f>
        <v>-416010.20405375876</v>
      </c>
      <c r="W176" s="266">
        <f>'Cons Stat | Management Recon'!BM168</f>
        <v>-416010.20405375876</v>
      </c>
      <c r="X176" s="266">
        <f>'Cons Stat | Management Recon'!BP168</f>
        <v>-416010.20405375876</v>
      </c>
      <c r="Y176" s="266">
        <f>'Cons Stat | Management Recon'!BS168</f>
        <v>-416010.20405375876</v>
      </c>
      <c r="Z176" s="266">
        <f>'Cons Stat | Management Recon'!BV168</f>
        <v>-416010.20405375876</v>
      </c>
      <c r="AA176" s="266">
        <f>'Cons Stat | Management Recon'!BY168</f>
        <v>-388368.12319576979</v>
      </c>
      <c r="AB176" s="266">
        <f>'Cons Stat | Management Recon'!CB168</f>
        <v>-388368.12319576979</v>
      </c>
      <c r="AC176" s="266">
        <f>'Cons Stat | Management Recon'!CE168</f>
        <v>-388368.12319576979</v>
      </c>
      <c r="AD176" s="266">
        <f>'Cons Stat | Management Recon'!CH168</f>
        <v>-388368.12319576979</v>
      </c>
      <c r="AE176" s="266">
        <f>'Cons Stat | Management Recon'!CK168</f>
        <v>-388368.12319576979</v>
      </c>
      <c r="AF176" s="266">
        <f>'Cons Stat | Management Recon'!CN168</f>
        <v>-388368.12319576979</v>
      </c>
      <c r="AG176" s="266">
        <f>'Cons Stat | Management Recon'!CQ168</f>
        <v>-388368.12319576979</v>
      </c>
      <c r="AH176" s="266">
        <f>'Cons Stat | Management Recon'!CT168</f>
        <v>-388368.12319576979</v>
      </c>
      <c r="AI176" s="266">
        <f>'Cons Stat | Management Recon'!CW168</f>
        <v>-388368.12319576979</v>
      </c>
      <c r="AJ176" s="266">
        <f>'Cons Stat | Management Recon'!CZ168</f>
        <v>-388368.12319576979</v>
      </c>
      <c r="AK176" s="266">
        <f>'Cons Stat | Management Recon'!DC168</f>
        <v>-388368.12319576979</v>
      </c>
      <c r="AL176" s="266">
        <f>'Cons Stat | Management Recon'!DF168</f>
        <v>-388368.12319576979</v>
      </c>
      <c r="AM176" s="266">
        <f>'Cons Stat | Management Recon'!DI168</f>
        <v>-2578416.8293697396</v>
      </c>
      <c r="AN176" s="266">
        <f>'Cons Stat | Management Recon'!DL168</f>
        <v>-2578416.8293697396</v>
      </c>
      <c r="AO176" s="266">
        <f>'Cons Stat | Management Recon'!DO168</f>
        <v>-2578416.8293697396</v>
      </c>
      <c r="AP176" s="266">
        <f>'Cons Stat | Management Recon'!DR168</f>
        <v>-2578416.8293697396</v>
      </c>
      <c r="AQ176" s="266">
        <f>'Cons Stat | Management Recon'!DU168</f>
        <v>-2578416.8293697396</v>
      </c>
      <c r="AR176" s="266">
        <f>'Cons Stat | Management Recon'!DX168</f>
        <v>-2578416.8293697396</v>
      </c>
      <c r="AS176" s="266">
        <f>'Cons Stat | Management Recon'!EA168</f>
        <v>-2578416.8293697396</v>
      </c>
      <c r="AT176" s="266">
        <f>'Cons Stat | Management Recon'!ED168</f>
        <v>-2578416.8293697396</v>
      </c>
      <c r="AU176" s="266">
        <f>'Cons Stat | Management Recon'!EG168</f>
        <v>-2578416.8293697396</v>
      </c>
      <c r="AV176" s="266">
        <f>'Cons Stat | Management Recon'!EJ168</f>
        <v>-2578416.8293697396</v>
      </c>
      <c r="AW176" s="266">
        <f>'Cons Stat | Management Recon'!EM168</f>
        <v>-2578416.8293697396</v>
      </c>
      <c r="AX176" s="266">
        <f>'Cons Stat | Management Recon'!EP168</f>
        <v>-2578416.8293697396</v>
      </c>
      <c r="AY176" s="266">
        <f>'Cons Stat | Management Recon'!ES168</f>
        <v>-5990036.5344573446</v>
      </c>
      <c r="AZ176" s="266">
        <f>'Cons Stat | Management Recon'!EV168</f>
        <v>-5990036.5344573446</v>
      </c>
      <c r="BA176" s="266">
        <f>'Cons Stat | Management Recon'!EY168</f>
        <v>-5990036.5344573446</v>
      </c>
      <c r="BB176" s="266">
        <f>'Cons Stat | Management Recon'!FB168</f>
        <v>-5990036.5344573446</v>
      </c>
      <c r="BC176" s="266">
        <f>'Cons Stat | Management Recon'!FE168</f>
        <v>-5990036.5344573446</v>
      </c>
      <c r="BD176" s="266">
        <f>'Cons Stat | Management Recon'!FH168</f>
        <v>-5990036.5344573446</v>
      </c>
      <c r="BE176" s="266">
        <f>'Cons Stat | Management Recon'!FK168</f>
        <v>-15361178.494457344</v>
      </c>
      <c r="BF176" s="266">
        <f>'Cons Stat | Management Recon'!FN168</f>
        <v>-15361178.494457344</v>
      </c>
      <c r="BG176" s="266">
        <f>'Cons Stat | Management Recon'!FQ168</f>
        <v>-15361178.494457344</v>
      </c>
      <c r="BH176" s="266">
        <f>'Cons Stat | Management Recon'!FT168</f>
        <v>-15361178.494457344</v>
      </c>
      <c r="BI176" s="266">
        <f>'Cons Stat | Management Recon'!FW168</f>
        <v>-15361178.494457344</v>
      </c>
      <c r="BJ176" s="266">
        <f>'Cons Stat | Management Recon'!FZ168</f>
        <v>-15361178.494457344</v>
      </c>
      <c r="BK176" s="266">
        <f>'Cons Stat | Management Recon'!GC168</f>
        <v>-19341219.831711691</v>
      </c>
      <c r="BL176" s="266">
        <f>'Cons Stat | Management Recon'!GF168</f>
        <v>-19341219.831711691</v>
      </c>
      <c r="BM176" s="266">
        <f>'Cons Stat | Management Recon'!GI168</f>
        <v>-19341219.831711691</v>
      </c>
      <c r="BN176" s="266">
        <f>'Cons Stat | Management Recon'!GL168</f>
        <v>-19341219.831711691</v>
      </c>
      <c r="BO176" s="266">
        <f>'Cons Stat | Management Recon'!GO168</f>
        <v>-19341219.831711691</v>
      </c>
      <c r="BP176" s="266">
        <f>'Cons Stat | Management Recon'!GR168</f>
        <v>-19341219.831711691</v>
      </c>
      <c r="BQ176" s="266">
        <f>'Cons Stat | Management Recon'!GU168</f>
        <v>-19341219.831711691</v>
      </c>
      <c r="BR176" s="266">
        <f>'Cons Stat | Management Recon'!GX168</f>
        <v>-19341219.831711691</v>
      </c>
      <c r="BS176" s="266">
        <f>'Cons Stat | Management Recon'!HA168</f>
        <v>-19341219.831711691</v>
      </c>
      <c r="BT176" s="266">
        <f>'Cons Stat | Management Recon'!HD168</f>
        <v>-19341219.831711691</v>
      </c>
      <c r="BU176" s="266">
        <f>'Cons Stat | Management Recon'!HG168</f>
        <v>-19341219.831711691</v>
      </c>
      <c r="BV176" s="266">
        <f>'Cons Stat | Management Recon'!HJ168</f>
        <v>-19341219.831711695</v>
      </c>
    </row>
    <row r="177" spans="2:74" ht="14.25" customHeight="1" x14ac:dyDescent="0.25">
      <c r="B177" s="238" t="s">
        <v>403</v>
      </c>
      <c r="C177" s="266">
        <f>'Cons Stat | Management Recon'!E169</f>
        <v>0</v>
      </c>
      <c r="D177" s="266">
        <f>'Cons Stat | Management Recon'!H169</f>
        <v>0</v>
      </c>
      <c r="E177" s="266">
        <f>'Cons Stat | Management Recon'!K169</f>
        <v>0</v>
      </c>
      <c r="F177" s="266">
        <f>'Cons Stat | Management Recon'!N169</f>
        <v>0</v>
      </c>
      <c r="G177" s="266">
        <f>'Cons Stat | Management Recon'!Q169</f>
        <v>0</v>
      </c>
      <c r="H177" s="266">
        <f>'Cons Stat | Management Recon'!T169</f>
        <v>0</v>
      </c>
      <c r="I177" s="266">
        <f>'Cons Stat | Management Recon'!W169</f>
        <v>0</v>
      </c>
      <c r="J177" s="266">
        <f>'Cons Stat | Management Recon'!Z169</f>
        <v>0</v>
      </c>
      <c r="K177" s="266">
        <f>'Cons Stat | Management Recon'!AC169</f>
        <v>0</v>
      </c>
      <c r="L177" s="266">
        <f>'Cons Stat | Management Recon'!AF169</f>
        <v>0</v>
      </c>
      <c r="M177" s="266">
        <f>'Cons Stat | Management Recon'!AI169</f>
        <v>0</v>
      </c>
      <c r="N177" s="266">
        <f>'Cons Stat | Management Recon'!AL169</f>
        <v>0</v>
      </c>
      <c r="O177" s="266">
        <f>'Cons Stat | Management Recon'!AO169</f>
        <v>-67599.997458230908</v>
      </c>
      <c r="P177" s="266">
        <f>'Cons Stat | Management Recon'!AR169</f>
        <v>-101034.27914014712</v>
      </c>
      <c r="Q177" s="266">
        <f>'Cons Stat | Management Recon'!AU169</f>
        <v>-85675.53694290662</v>
      </c>
      <c r="R177" s="266">
        <f>'Cons Stat | Management Recon'!AX169</f>
        <v>-20389.706483507849</v>
      </c>
      <c r="S177" s="266">
        <f>'Cons Stat | Management Recon'!BA169</f>
        <v>-25939.79183800827</v>
      </c>
      <c r="T177" s="266">
        <f>'Cons Stat | Management Recon'!BD169</f>
        <v>-43244.463542432015</v>
      </c>
      <c r="U177" s="266">
        <f>'Cons Stat | Management Recon'!BG169</f>
        <v>-127281.55446592043</v>
      </c>
      <c r="V177" s="266">
        <f>'Cons Stat | Management Recon'!BJ169</f>
        <v>-242933.22158727047</v>
      </c>
      <c r="W177" s="266">
        <f>'Cons Stat | Management Recon'!BM169</f>
        <v>-275610.18624071684</v>
      </c>
      <c r="X177" s="266">
        <f>'Cons Stat | Management Recon'!BP169</f>
        <v>-277546.36177360127</v>
      </c>
      <c r="Y177" s="266">
        <f>'Cons Stat | Management Recon'!BS169</f>
        <v>-63834.629060148058</v>
      </c>
      <c r="Z177" s="266">
        <f>'Cons Stat | Management Recon'!BV169</f>
        <v>-102296.01673783043</v>
      </c>
      <c r="AA177" s="266">
        <f>'Cons Stat | Management Recon'!BY169</f>
        <v>-26577.935800403124</v>
      </c>
      <c r="AB177" s="266">
        <f>'Cons Stat | Management Recon'!CB169</f>
        <v>-97753.407978923366</v>
      </c>
      <c r="AC177" s="266">
        <f>'Cons Stat | Management Recon'!CE169</f>
        <v>-234717.58388071012</v>
      </c>
      <c r="AD177" s="266">
        <f>'Cons Stat | Management Recon'!CH169</f>
        <v>-312516.12532144925</v>
      </c>
      <c r="AE177" s="266">
        <f>'Cons Stat | Management Recon'!CK169</f>
        <v>-395133.93913213967</v>
      </c>
      <c r="AF177" s="266">
        <f>'Cons Stat | Management Recon'!CN169</f>
        <v>-599650.35890489561</v>
      </c>
      <c r="AG177" s="266">
        <f>'Cons Stat | Management Recon'!CQ169</f>
        <v>-663159.7380083038</v>
      </c>
      <c r="AH177" s="266">
        <f>'Cons Stat | Management Recon'!CT169</f>
        <v>-811862.51083360042</v>
      </c>
      <c r="AI177" s="266">
        <f>'Cons Stat | Management Recon'!CW169</f>
        <v>-920940.27356829902</v>
      </c>
      <c r="AJ177" s="266">
        <f>'Cons Stat | Management Recon'!CZ169</f>
        <v>-1073932.5633152758</v>
      </c>
      <c r="AK177" s="266">
        <f>'Cons Stat | Management Recon'!DC169</f>
        <v>-1118671.6341250467</v>
      </c>
      <c r="AL177" s="266">
        <f>'Cons Stat | Management Recon'!DF169</f>
        <v>-1363753.0715058718</v>
      </c>
      <c r="AM177" s="266">
        <f>'Cons Stat | Management Recon'!DI169</f>
        <v>-227489.81533804053</v>
      </c>
      <c r="AN177" s="266">
        <f>'Cons Stat | Management Recon'!DL169</f>
        <v>-462252.9548578437</v>
      </c>
      <c r="AO177" s="266">
        <f>'Cons Stat | Management Recon'!DO169</f>
        <v>-746227.26211812347</v>
      </c>
      <c r="AP177" s="266">
        <f>'Cons Stat | Management Recon'!DR169</f>
        <v>-1098842.5243095178</v>
      </c>
      <c r="AQ177" s="266">
        <f>'Cons Stat | Management Recon'!DU169</f>
        <v>-1269874.3221065546</v>
      </c>
      <c r="AR177" s="266">
        <f>'Cons Stat | Management Recon'!DX169</f>
        <v>-1426699.280749198</v>
      </c>
      <c r="AS177" s="266">
        <f>'Cons Stat | Management Recon'!EA169</f>
        <v>-1681089.5781751401</v>
      </c>
      <c r="AT177" s="266">
        <f>'Cons Stat | Management Recon'!ED169</f>
        <v>-1871471.2347912532</v>
      </c>
      <c r="AU177" s="266">
        <f>'Cons Stat | Management Recon'!EG169</f>
        <v>-2058142.8639876426</v>
      </c>
      <c r="AV177" s="266">
        <f>'Cons Stat | Management Recon'!EJ169</f>
        <v>-2365533.882564839</v>
      </c>
      <c r="AW177" s="266">
        <f>'Cons Stat | Management Recon'!EM169</f>
        <v>-2606128.0277400296</v>
      </c>
      <c r="AX177" s="266">
        <f>'Cons Stat | Management Recon'!EP169</f>
        <v>-3000271.5126837478</v>
      </c>
      <c r="AY177" s="266">
        <f>'Cons Stat | Management Recon'!ES169</f>
        <v>-320655.42855806684</v>
      </c>
      <c r="AZ177" s="266">
        <f>'Cons Stat | Management Recon'!EV169</f>
        <v>-742145.55386445543</v>
      </c>
      <c r="BA177" s="266">
        <f>'Cons Stat | Management Recon'!EY169</f>
        <v>-1224329.0656038346</v>
      </c>
      <c r="BB177" s="266">
        <f>'Cons Stat | Management Recon'!FB169</f>
        <v>-1626261.2616438591</v>
      </c>
      <c r="BC177" s="266">
        <f>'Cons Stat | Management Recon'!FE169</f>
        <v>-1926093.0006068943</v>
      </c>
      <c r="BD177" s="266">
        <f>'Cons Stat | Management Recon'!FH169</f>
        <v>-2362354.538215748</v>
      </c>
      <c r="BE177" s="266">
        <f>'Cons Stat | Management Recon'!FK169</f>
        <v>-2867331.5811085803</v>
      </c>
      <c r="BF177" s="266">
        <f>'Cons Stat | Management Recon'!FN169</f>
        <v>-3133848.3158230418</v>
      </c>
      <c r="BG177" s="266">
        <f>'Cons Stat | Management Recon'!FQ169</f>
        <v>-3477434.3798120599</v>
      </c>
      <c r="BH177" s="266">
        <f>'Cons Stat | Management Recon'!FT169</f>
        <v>-3797466.8156100926</v>
      </c>
      <c r="BI177" s="266">
        <f>'Cons Stat | Management Recon'!FW169</f>
        <v>-4257203.2661951287</v>
      </c>
      <c r="BJ177" s="266">
        <f>'Cons Stat | Management Recon'!FZ169</f>
        <v>-4861149.2111542225</v>
      </c>
      <c r="BK177" s="266">
        <f>'Cons Stat | Management Recon'!GC169</f>
        <v>-538787.26002191054</v>
      </c>
      <c r="BL177" s="266">
        <f>'Cons Stat | Management Recon'!GF169</f>
        <v>-1009817.5862767803</v>
      </c>
      <c r="BM177" s="266">
        <f>'Cons Stat | Management Recon'!GI169</f>
        <v>-1380952.5647061893</v>
      </c>
      <c r="BN177" s="266">
        <f>'Cons Stat | Management Recon'!GL169</f>
        <v>-1555203.609574181</v>
      </c>
      <c r="BO177" s="266">
        <f>'Cons Stat | Management Recon'!GO169</f>
        <v>-2087463.2059439451</v>
      </c>
      <c r="BP177" s="266">
        <f>'Cons Stat | Management Recon'!GR169</f>
        <v>-2604941.5012630634</v>
      </c>
      <c r="BQ177" s="266">
        <f>'Cons Stat | Management Recon'!GU169</f>
        <v>-3009176.7704865644</v>
      </c>
      <c r="BR177" s="266">
        <f>'Cons Stat | Management Recon'!GX169</f>
        <v>-3389717.5131172156</v>
      </c>
      <c r="BS177" s="266">
        <f>'Cons Stat | Management Recon'!HA169</f>
        <v>-3879799.9567840993</v>
      </c>
      <c r="BT177" s="266">
        <f>'Cons Stat | Management Recon'!HD169</f>
        <v>-4239376.3149922909</v>
      </c>
      <c r="BU177" s="266">
        <f>'Cons Stat | Management Recon'!HG169</f>
        <v>-4544964.0831254032</v>
      </c>
      <c r="BV177" s="266">
        <f>'Cons Stat | Management Recon'!HJ169</f>
        <v>-5194975.8695697207</v>
      </c>
    </row>
    <row r="178" spans="2:74" ht="14.25" customHeight="1" x14ac:dyDescent="0.25">
      <c r="B178" s="362" t="s">
        <v>559</v>
      </c>
      <c r="C178" s="363" t="e">
        <f>SUM(#REF!,C167)</f>
        <v>#REF!</v>
      </c>
      <c r="D178" s="363" t="e">
        <f>SUM(#REF!,D167)</f>
        <v>#REF!</v>
      </c>
      <c r="E178" s="363" t="e">
        <f>SUM(#REF!,E167)</f>
        <v>#REF!</v>
      </c>
      <c r="F178" s="363" t="e">
        <f>SUM(#REF!,F167)</f>
        <v>#REF!</v>
      </c>
      <c r="G178" s="363" t="e">
        <f>SUM(#REF!,G167)</f>
        <v>#REF!</v>
      </c>
      <c r="H178" s="363" t="e">
        <f>SUM(#REF!,H167)</f>
        <v>#REF!</v>
      </c>
      <c r="I178" s="363" t="e">
        <f>SUM(#REF!,I167)</f>
        <v>#REF!</v>
      </c>
      <c r="J178" s="363" t="e">
        <f>SUM(#REF!,J167)</f>
        <v>#REF!</v>
      </c>
      <c r="K178" s="363" t="e">
        <f>SUM(#REF!,K167)</f>
        <v>#REF!</v>
      </c>
      <c r="L178" s="363" t="e">
        <f>SUM(#REF!,L167)</f>
        <v>#REF!</v>
      </c>
      <c r="M178" s="363" t="e">
        <f>SUM(#REF!,M167)</f>
        <v>#REF!</v>
      </c>
      <c r="N178" s="363" t="e">
        <f>SUM(#REF!,N167)</f>
        <v>#REF!</v>
      </c>
      <c r="O178" s="364">
        <f t="shared" ref="O178:AT178" si="201">O167+SUM(O168,O169,O170,O171,O172,O173,O174,O177)</f>
        <v>3964927.7980457759</v>
      </c>
      <c r="P178" s="364">
        <f t="shared" si="201"/>
        <v>3971276.0036222395</v>
      </c>
      <c r="Q178" s="364">
        <f t="shared" si="201"/>
        <v>3547433.2697779341</v>
      </c>
      <c r="R178" s="364">
        <f t="shared" si="201"/>
        <v>3599286.8708982817</v>
      </c>
      <c r="S178" s="364">
        <f t="shared" si="201"/>
        <v>3484208.143818697</v>
      </c>
      <c r="T178" s="364">
        <f t="shared" si="201"/>
        <v>3500176.575174938</v>
      </c>
      <c r="U178" s="364">
        <f t="shared" si="201"/>
        <v>5542947.9470066968</v>
      </c>
      <c r="V178" s="364">
        <f t="shared" si="201"/>
        <v>5535801.5923622893</v>
      </c>
      <c r="W178" s="364">
        <f t="shared" si="201"/>
        <v>5702427.3485774277</v>
      </c>
      <c r="X178" s="364">
        <f t="shared" si="201"/>
        <v>5253001.4380130749</v>
      </c>
      <c r="Y178" s="364">
        <f t="shared" si="201"/>
        <v>4560954.6636400335</v>
      </c>
      <c r="Z178" s="364">
        <f t="shared" si="201"/>
        <v>4627142.7299931133</v>
      </c>
      <c r="AA178" s="364">
        <f t="shared" si="201"/>
        <v>4784956.9602949601</v>
      </c>
      <c r="AB178" s="364">
        <f t="shared" si="201"/>
        <v>4904232.2929095123</v>
      </c>
      <c r="AC178" s="364">
        <f t="shared" si="201"/>
        <v>5000746.062623607</v>
      </c>
      <c r="AD178" s="364">
        <f t="shared" si="201"/>
        <v>4998726.0940059116</v>
      </c>
      <c r="AE178" s="364">
        <f t="shared" si="201"/>
        <v>4962242.9508116627</v>
      </c>
      <c r="AF178" s="364">
        <f t="shared" si="201"/>
        <v>5427913.9280098034</v>
      </c>
      <c r="AG178" s="364">
        <f t="shared" si="201"/>
        <v>5161687.0399167808</v>
      </c>
      <c r="AH178" s="364">
        <f t="shared" si="201"/>
        <v>7166788.0670887418</v>
      </c>
      <c r="AI178" s="364">
        <f t="shared" si="201"/>
        <v>7358011.2051021494</v>
      </c>
      <c r="AJ178" s="364">
        <f t="shared" si="201"/>
        <v>7413144.6926425062</v>
      </c>
      <c r="AK178" s="364">
        <f t="shared" si="201"/>
        <v>7482981.1459684223</v>
      </c>
      <c r="AL178" s="364">
        <f t="shared" si="201"/>
        <v>7925322.9138344554</v>
      </c>
      <c r="AM178" s="364">
        <f t="shared" si="201"/>
        <v>7947222.5767331515</v>
      </c>
      <c r="AN178" s="364">
        <f t="shared" si="201"/>
        <v>8225883.093596817</v>
      </c>
      <c r="AO178" s="364">
        <f t="shared" si="201"/>
        <v>8565116.8688703738</v>
      </c>
      <c r="AP178" s="364">
        <f t="shared" si="201"/>
        <v>8478622.134929236</v>
      </c>
      <c r="AQ178" s="364">
        <f t="shared" si="201"/>
        <v>8398577.9546044394</v>
      </c>
      <c r="AR178" s="364">
        <f t="shared" si="201"/>
        <v>8523937.1238043047</v>
      </c>
      <c r="AS178" s="364">
        <f t="shared" si="201"/>
        <v>8484815.2649258375</v>
      </c>
      <c r="AT178" s="364">
        <f t="shared" si="201"/>
        <v>9506090.6650519613</v>
      </c>
      <c r="AU178" s="364">
        <f t="shared" ref="AU178:BV178" si="202">AU167+SUM(AU168,AU169,AU170,AU171,AU172,AU173,AU174,AU177)</f>
        <v>9702459.8795591388</v>
      </c>
      <c r="AV178" s="364">
        <f t="shared" si="202"/>
        <v>10933265.155851342</v>
      </c>
      <c r="AW178" s="364">
        <f t="shared" si="202"/>
        <v>10856745.915688168</v>
      </c>
      <c r="AX178" s="364">
        <f t="shared" si="202"/>
        <v>13598239.185601128</v>
      </c>
      <c r="AY178" s="364">
        <f t="shared" si="202"/>
        <v>13101208.488086082</v>
      </c>
      <c r="AZ178" s="364">
        <f t="shared" si="202"/>
        <v>12533584.37296625</v>
      </c>
      <c r="BA178" s="364">
        <f t="shared" si="202"/>
        <v>12693935.293009857</v>
      </c>
      <c r="BB178" s="364">
        <f t="shared" si="202"/>
        <v>12629617.859998312</v>
      </c>
      <c r="BC178" s="364">
        <f t="shared" si="202"/>
        <v>12535960.661419589</v>
      </c>
      <c r="BD178" s="364">
        <f t="shared" si="202"/>
        <v>14512043.681413028</v>
      </c>
      <c r="BE178" s="364">
        <f t="shared" si="202"/>
        <v>28118019.129681602</v>
      </c>
      <c r="BF178" s="364">
        <f t="shared" si="202"/>
        <v>27850723.466911986</v>
      </c>
      <c r="BG178" s="364">
        <f t="shared" si="202"/>
        <v>27899093.746707901</v>
      </c>
      <c r="BH178" s="364">
        <f t="shared" si="202"/>
        <v>27630398.997586198</v>
      </c>
      <c r="BI178" s="364">
        <f t="shared" si="202"/>
        <v>27495375.888226151</v>
      </c>
      <c r="BJ178" s="364">
        <f t="shared" si="202"/>
        <v>28021962.56077107</v>
      </c>
      <c r="BK178" s="364">
        <f t="shared" si="202"/>
        <v>27256554.718657114</v>
      </c>
      <c r="BL178" s="364">
        <f t="shared" si="202"/>
        <v>26492183.992866952</v>
      </c>
      <c r="BM178" s="364">
        <f t="shared" si="202"/>
        <v>27320727.0548039</v>
      </c>
      <c r="BN178" s="364">
        <f t="shared" si="202"/>
        <v>27017963.448160846</v>
      </c>
      <c r="BO178" s="364">
        <f t="shared" si="202"/>
        <v>27112645.015210263</v>
      </c>
      <c r="BP178" s="364">
        <f t="shared" si="202"/>
        <v>25741695.15281168</v>
      </c>
      <c r="BQ178" s="364">
        <f t="shared" si="202"/>
        <v>25093773.161183298</v>
      </c>
      <c r="BR178" s="364">
        <f t="shared" si="202"/>
        <v>25388257.478313319</v>
      </c>
      <c r="BS178" s="364">
        <f t="shared" si="202"/>
        <v>23687784.846336797</v>
      </c>
      <c r="BT178" s="364">
        <f t="shared" si="202"/>
        <v>23176548.990579303</v>
      </c>
      <c r="BU178" s="364">
        <f t="shared" si="202"/>
        <v>23771334.694615953</v>
      </c>
      <c r="BV178" s="364">
        <f t="shared" si="202"/>
        <v>23923627.960225716</v>
      </c>
    </row>
    <row r="179" spans="2:74" ht="6" customHeight="1" x14ac:dyDescent="0.25">
      <c r="B179" s="238"/>
      <c r="C179" s="230"/>
      <c r="D179" s="230"/>
      <c r="E179" s="230"/>
      <c r="F179" s="230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0"/>
      <c r="AX179" s="230"/>
      <c r="AY179" s="230"/>
      <c r="AZ179" s="230"/>
      <c r="BA179" s="230"/>
      <c r="BB179" s="230"/>
      <c r="BC179" s="230"/>
      <c r="BD179" s="230"/>
      <c r="BE179" s="230"/>
      <c r="BF179" s="230"/>
      <c r="BG179" s="230"/>
      <c r="BH179" s="230"/>
      <c r="BI179" s="230"/>
      <c r="BJ179" s="230"/>
      <c r="BK179" s="230"/>
      <c r="BL179" s="230"/>
      <c r="BM179" s="230"/>
      <c r="BN179" s="230"/>
      <c r="BO179" s="230"/>
      <c r="BP179" s="230"/>
      <c r="BQ179" s="230"/>
      <c r="BR179" s="230"/>
      <c r="BS179" s="230"/>
      <c r="BT179" s="230"/>
      <c r="BU179" s="230"/>
      <c r="BV179" s="230"/>
    </row>
    <row r="180" spans="2:74" ht="18" customHeight="1" x14ac:dyDescent="0.25">
      <c r="B180" s="238" t="s">
        <v>76</v>
      </c>
      <c r="C180" s="230"/>
      <c r="D180" s="230"/>
      <c r="E180" s="230"/>
      <c r="F180" s="230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0"/>
      <c r="AX180" s="230"/>
      <c r="AY180" s="230"/>
      <c r="AZ180" s="230"/>
      <c r="BA180" s="230"/>
      <c r="BB180" s="230"/>
      <c r="BC180" s="230"/>
      <c r="BD180" s="230"/>
      <c r="BE180" s="230"/>
      <c r="BF180" s="230"/>
      <c r="BG180" s="230"/>
      <c r="BH180" s="230"/>
      <c r="BI180" s="230"/>
      <c r="BJ180" s="230"/>
      <c r="BK180" s="230">
        <f t="shared" ref="BK180:BV180" si="203">BK178-BK167</f>
        <v>9385344.4458160214</v>
      </c>
      <c r="BL180" s="230">
        <f t="shared" si="203"/>
        <v>8961605.2905110009</v>
      </c>
      <c r="BM180" s="230">
        <f t="shared" si="203"/>
        <v>8280260.9881687462</v>
      </c>
      <c r="BN180" s="230">
        <f t="shared" si="203"/>
        <v>8143455.3915534392</v>
      </c>
      <c r="BO180" s="230">
        <f t="shared" si="203"/>
        <v>7673034.7405032106</v>
      </c>
      <c r="BP180" s="230">
        <f t="shared" si="203"/>
        <v>6839950.2210098878</v>
      </c>
      <c r="BQ180" s="230">
        <f t="shared" si="203"/>
        <v>6509878.0390411429</v>
      </c>
      <c r="BR180" s="230">
        <f t="shared" si="203"/>
        <v>5451555.8400868997</v>
      </c>
      <c r="BS180" s="230">
        <f t="shared" si="203"/>
        <v>4715966.444737941</v>
      </c>
      <c r="BT180" s="230">
        <f t="shared" si="203"/>
        <v>4423690.7919095866</v>
      </c>
      <c r="BU180" s="230">
        <f t="shared" si="203"/>
        <v>4295005.405352138</v>
      </c>
      <c r="BV180" s="230">
        <f t="shared" si="203"/>
        <v>2959769.0057602897</v>
      </c>
    </row>
    <row r="181" spans="2:74" ht="14.25" customHeight="1" x14ac:dyDescent="0.25">
      <c r="B181" s="250" t="s">
        <v>406</v>
      </c>
      <c r="C181" s="251" t="e">
        <f t="shared" ref="C181:AH181" si="204">C178-C151</f>
        <v>#REF!</v>
      </c>
      <c r="D181" s="251" t="e">
        <f t="shared" si="204"/>
        <v>#REF!</v>
      </c>
      <c r="E181" s="251" t="e">
        <f t="shared" si="204"/>
        <v>#REF!</v>
      </c>
      <c r="F181" s="251" t="e">
        <f t="shared" si="204"/>
        <v>#REF!</v>
      </c>
      <c r="G181" s="251" t="e">
        <f t="shared" si="204"/>
        <v>#REF!</v>
      </c>
      <c r="H181" s="251" t="e">
        <f t="shared" si="204"/>
        <v>#REF!</v>
      </c>
      <c r="I181" s="251" t="e">
        <f t="shared" si="204"/>
        <v>#REF!</v>
      </c>
      <c r="J181" s="251" t="e">
        <f t="shared" si="204"/>
        <v>#REF!</v>
      </c>
      <c r="K181" s="251" t="e">
        <f t="shared" si="204"/>
        <v>#REF!</v>
      </c>
      <c r="L181" s="251" t="e">
        <f t="shared" si="204"/>
        <v>#REF!</v>
      </c>
      <c r="M181" s="251" t="e">
        <f t="shared" si="204"/>
        <v>#REF!</v>
      </c>
      <c r="N181" s="251" t="e">
        <f t="shared" si="204"/>
        <v>#REF!</v>
      </c>
      <c r="O181" s="251">
        <f t="shared" si="204"/>
        <v>0</v>
      </c>
      <c r="P181" s="251">
        <f t="shared" si="204"/>
        <v>0</v>
      </c>
      <c r="Q181" s="251">
        <f t="shared" si="204"/>
        <v>0</v>
      </c>
      <c r="R181" s="251">
        <f t="shared" si="204"/>
        <v>0</v>
      </c>
      <c r="S181" s="251">
        <f t="shared" si="204"/>
        <v>0</v>
      </c>
      <c r="T181" s="251">
        <f t="shared" si="204"/>
        <v>0</v>
      </c>
      <c r="U181" s="251">
        <f t="shared" si="204"/>
        <v>0</v>
      </c>
      <c r="V181" s="251">
        <f t="shared" si="204"/>
        <v>0</v>
      </c>
      <c r="W181" s="251">
        <f t="shared" si="204"/>
        <v>0</v>
      </c>
      <c r="X181" s="251">
        <f t="shared" si="204"/>
        <v>0</v>
      </c>
      <c r="Y181" s="251">
        <f t="shared" si="204"/>
        <v>0</v>
      </c>
      <c r="Z181" s="251">
        <f t="shared" si="204"/>
        <v>0</v>
      </c>
      <c r="AA181" s="251">
        <f t="shared" si="204"/>
        <v>0</v>
      </c>
      <c r="AB181" s="251">
        <f t="shared" si="204"/>
        <v>0</v>
      </c>
      <c r="AC181" s="251">
        <f t="shared" si="204"/>
        <v>0</v>
      </c>
      <c r="AD181" s="251">
        <f t="shared" si="204"/>
        <v>0</v>
      </c>
      <c r="AE181" s="251">
        <f t="shared" si="204"/>
        <v>0</v>
      </c>
      <c r="AF181" s="251">
        <f t="shared" si="204"/>
        <v>0</v>
      </c>
      <c r="AG181" s="251">
        <f t="shared" si="204"/>
        <v>0</v>
      </c>
      <c r="AH181" s="251">
        <f t="shared" si="204"/>
        <v>0</v>
      </c>
      <c r="AI181" s="251">
        <f t="shared" ref="AI181:BN181" si="205">AI178-AI151</f>
        <v>0</v>
      </c>
      <c r="AJ181" s="251">
        <f t="shared" si="205"/>
        <v>0</v>
      </c>
      <c r="AK181" s="251">
        <f t="shared" si="205"/>
        <v>0</v>
      </c>
      <c r="AL181" s="251">
        <f t="shared" si="205"/>
        <v>0</v>
      </c>
      <c r="AM181" s="251">
        <f t="shared" si="205"/>
        <v>0</v>
      </c>
      <c r="AN181" s="251">
        <f t="shared" si="205"/>
        <v>0</v>
      </c>
      <c r="AO181" s="251">
        <f t="shared" si="205"/>
        <v>0</v>
      </c>
      <c r="AP181" s="251">
        <f t="shared" si="205"/>
        <v>0</v>
      </c>
      <c r="AQ181" s="251">
        <f t="shared" si="205"/>
        <v>0</v>
      </c>
      <c r="AR181" s="251">
        <f t="shared" si="205"/>
        <v>0</v>
      </c>
      <c r="AS181" s="251">
        <f t="shared" si="205"/>
        <v>0</v>
      </c>
      <c r="AT181" s="251">
        <f t="shared" si="205"/>
        <v>0</v>
      </c>
      <c r="AU181" s="251">
        <f t="shared" si="205"/>
        <v>0</v>
      </c>
      <c r="AV181" s="251">
        <f t="shared" si="205"/>
        <v>0</v>
      </c>
      <c r="AW181" s="251">
        <f t="shared" si="205"/>
        <v>0</v>
      </c>
      <c r="AX181" s="251">
        <f t="shared" si="205"/>
        <v>0</v>
      </c>
      <c r="AY181" s="251">
        <f t="shared" si="205"/>
        <v>0</v>
      </c>
      <c r="AZ181" s="251">
        <f t="shared" si="205"/>
        <v>0</v>
      </c>
      <c r="BA181" s="251">
        <f t="shared" si="205"/>
        <v>0</v>
      </c>
      <c r="BB181" s="251">
        <f t="shared" si="205"/>
        <v>0</v>
      </c>
      <c r="BC181" s="251">
        <f t="shared" si="205"/>
        <v>0</v>
      </c>
      <c r="BD181" s="251">
        <f t="shared" si="205"/>
        <v>0</v>
      </c>
      <c r="BE181" s="251">
        <f t="shared" si="205"/>
        <v>0</v>
      </c>
      <c r="BF181" s="251">
        <f t="shared" si="205"/>
        <v>0</v>
      </c>
      <c r="BG181" s="251">
        <f t="shared" si="205"/>
        <v>0</v>
      </c>
      <c r="BH181" s="251">
        <f t="shared" si="205"/>
        <v>0</v>
      </c>
      <c r="BI181" s="251">
        <f t="shared" si="205"/>
        <v>-0.4699999988079071</v>
      </c>
      <c r="BJ181" s="251">
        <f t="shared" si="205"/>
        <v>-0.39000000059604645</v>
      </c>
      <c r="BK181" s="251">
        <f t="shared" si="205"/>
        <v>0</v>
      </c>
      <c r="BL181" s="251">
        <f t="shared" si="205"/>
        <v>0</v>
      </c>
      <c r="BM181" s="251">
        <f t="shared" si="205"/>
        <v>0</v>
      </c>
      <c r="BN181" s="251">
        <f t="shared" si="205"/>
        <v>0</v>
      </c>
      <c r="BO181" s="251">
        <f t="shared" ref="BO181:BV181" si="206">BO178-BO151</f>
        <v>0</v>
      </c>
      <c r="BP181" s="251">
        <f t="shared" si="206"/>
        <v>-0.4700000025331974</v>
      </c>
      <c r="BQ181" s="251">
        <f t="shared" si="206"/>
        <v>-0.4699999988079071</v>
      </c>
      <c r="BR181" s="251">
        <f t="shared" si="206"/>
        <v>0.33141227066516876</v>
      </c>
      <c r="BS181" s="251">
        <f t="shared" si="206"/>
        <v>0</v>
      </c>
      <c r="BT181" s="251">
        <f t="shared" si="206"/>
        <v>0</v>
      </c>
      <c r="BU181" s="251">
        <f t="shared" si="206"/>
        <v>0</v>
      </c>
      <c r="BV181" s="251">
        <f t="shared" si="206"/>
        <v>-0.4700000062584877</v>
      </c>
    </row>
    <row r="182" spans="2:74" ht="14.25" customHeight="1" x14ac:dyDescent="0.25">
      <c r="B182" s="250" t="s">
        <v>407</v>
      </c>
      <c r="C182" s="251" t="e">
        <f>SUM(C114)-C177</f>
        <v>#REF!</v>
      </c>
      <c r="D182" s="251" t="e">
        <f>SUM($C$114:D114)-D177</f>
        <v>#REF!</v>
      </c>
      <c r="E182" s="251" t="e">
        <f>SUM($C$114:E114)-E177</f>
        <v>#REF!</v>
      </c>
      <c r="F182" s="251" t="e">
        <f>SUM($C$114:F114)-F177</f>
        <v>#REF!</v>
      </c>
      <c r="G182" s="251" t="e">
        <f>SUM($C$114:G114)-G177</f>
        <v>#REF!</v>
      </c>
      <c r="H182" s="251" t="e">
        <f>SUM($C$114:H114)-H177</f>
        <v>#REF!</v>
      </c>
      <c r="I182" s="251" t="e">
        <f>SUM($C$114:I114)-I177</f>
        <v>#REF!</v>
      </c>
      <c r="J182" s="251" t="e">
        <f>SUM($C$114:J114)-J177</f>
        <v>#REF!</v>
      </c>
      <c r="K182" s="251" t="e">
        <f>SUM($C$114:K114)-K177</f>
        <v>#REF!</v>
      </c>
      <c r="L182" s="251" t="e">
        <f>SUM($C$114:L114)-L177</f>
        <v>#REF!</v>
      </c>
      <c r="M182" s="251" t="e">
        <f>SUM($C$114:M114)-M177</f>
        <v>#REF!</v>
      </c>
      <c r="N182" s="251" t="e">
        <f>SUM($C$114:N114)-N177</f>
        <v>#REF!</v>
      </c>
      <c r="O182" s="251">
        <f>O114-O177</f>
        <v>0</v>
      </c>
      <c r="P182" s="251">
        <f>SUM($O$114:P114)-P177</f>
        <v>0</v>
      </c>
      <c r="Q182" s="251">
        <f>SUM($O$114:Q114)-Q177</f>
        <v>0</v>
      </c>
      <c r="R182" s="251">
        <f>SUM($O$114:R114)-R177</f>
        <v>0</v>
      </c>
      <c r="S182" s="251">
        <f>SUM($O$114:S114)-S177</f>
        <v>-4.0017766878008842E-11</v>
      </c>
      <c r="T182" s="251">
        <f>SUM($O$114:T114)-T177</f>
        <v>0</v>
      </c>
      <c r="U182" s="251">
        <f>SUM($O$114:U114)-U177</f>
        <v>0</v>
      </c>
      <c r="V182" s="251">
        <f>SUM($O$114:V114)-V177</f>
        <v>0</v>
      </c>
      <c r="W182" s="251">
        <f>SUM($O$114:W114)-W177</f>
        <v>0</v>
      </c>
      <c r="X182" s="251">
        <f>SUM($O$114:X114)-X177</f>
        <v>0</v>
      </c>
      <c r="Y182" s="251">
        <f>SUM($O$114:Y114)-Y177</f>
        <v>0</v>
      </c>
      <c r="Z182" s="251">
        <f>SUM($O$114:Z114)-Z177</f>
        <v>0</v>
      </c>
      <c r="AA182" s="251">
        <f>AA114-AA177</f>
        <v>0</v>
      </c>
      <c r="AB182" s="251">
        <f>SUM($AA$114:AB114)-AB177</f>
        <v>0</v>
      </c>
      <c r="AC182" s="251">
        <f>SUM($AA$114:AC114)-AC177</f>
        <v>0</v>
      </c>
      <c r="AD182" s="251">
        <f>SUM($AA$114:AD114)-AD177</f>
        <v>0</v>
      </c>
      <c r="AE182" s="251">
        <f>SUM($AA$114:AE114)-AE177</f>
        <v>0</v>
      </c>
      <c r="AF182" s="251">
        <f>SUM($AA$114:AF114)-AF177</f>
        <v>0</v>
      </c>
      <c r="AG182" s="251">
        <f>SUM($AA$114:AG114)-AG177</f>
        <v>0</v>
      </c>
      <c r="AH182" s="251">
        <f>SUM($AA$114:AH114)-AH177</f>
        <v>0</v>
      </c>
      <c r="AI182" s="251">
        <f>SUM($AA$114:AI114)-AI177</f>
        <v>0</v>
      </c>
      <c r="AJ182" s="251">
        <f>SUM($AA$114:AJ114)-AJ177</f>
        <v>0</v>
      </c>
      <c r="AK182" s="251">
        <f>SUM($AA$114:AK114)-AK177</f>
        <v>0</v>
      </c>
      <c r="AL182" s="251">
        <f>SUM($AA$114:AL114)-AL177</f>
        <v>0</v>
      </c>
      <c r="AM182" s="251">
        <f>AM114-AM177</f>
        <v>0</v>
      </c>
      <c r="AN182" s="251">
        <f>SUM($AM$114:AN114)-AN177</f>
        <v>0</v>
      </c>
      <c r="AO182" s="251">
        <f>SUM($AM$114:AO114)-AO177</f>
        <v>0</v>
      </c>
      <c r="AP182" s="251">
        <f>SUM($AM$114:AP114)-AP177</f>
        <v>0</v>
      </c>
      <c r="AQ182" s="251">
        <f>SUM($AM$114:AQ114)-AQ177</f>
        <v>0</v>
      </c>
      <c r="AR182" s="251">
        <f>SUM($AM$114:AR114)-AR177</f>
        <v>0</v>
      </c>
      <c r="AS182" s="251">
        <f>SUM($AM$114:AS114)-AS177</f>
        <v>0</v>
      </c>
      <c r="AT182" s="251">
        <f>SUM($AM$114:AT114)-AT177</f>
        <v>0</v>
      </c>
      <c r="AU182" s="251">
        <f>SUM($AM$114:AU114)-AU177</f>
        <v>0</v>
      </c>
      <c r="AV182" s="251">
        <f>SUM($AM$114:AV114)-AV177</f>
        <v>0</v>
      </c>
      <c r="AW182" s="251">
        <f>SUM($AM$114:AW114)-AW177</f>
        <v>0</v>
      </c>
      <c r="AX182" s="251">
        <f>SUM($AM$114:AX114)-AX177</f>
        <v>0</v>
      </c>
      <c r="AY182" s="251">
        <f>SUM($AY$114:AY114)-AY177</f>
        <v>0</v>
      </c>
      <c r="AZ182" s="251">
        <f>SUM($AY$114:AZ114)-AZ177</f>
        <v>0</v>
      </c>
      <c r="BA182" s="251">
        <f>SUM($AY$114:BA114)-BA177</f>
        <v>0</v>
      </c>
      <c r="BB182" s="251">
        <f>SUM($AY$114:BB114)-BB177</f>
        <v>0</v>
      </c>
      <c r="BC182" s="251">
        <f>SUM($AY$114:BC114)-BC177</f>
        <v>0</v>
      </c>
      <c r="BD182" s="251">
        <f>SUM($AY$114:BD114)-BD177</f>
        <v>0</v>
      </c>
      <c r="BE182" s="251">
        <f>SUM($AY$114:BE114)-BE177</f>
        <v>0</v>
      </c>
      <c r="BF182" s="251">
        <f>SUM($AY$114:BF114)-BF177</f>
        <v>0</v>
      </c>
      <c r="BG182" s="251">
        <f>SUM($AY$114:BG114)-BG177</f>
        <v>0</v>
      </c>
      <c r="BH182" s="251">
        <f>SUM($AY$114:BH114)-BH177</f>
        <v>0</v>
      </c>
      <c r="BI182" s="251">
        <f>SUM($AY$114:BI114)-BI177</f>
        <v>0</v>
      </c>
      <c r="BJ182" s="251">
        <f>SUM($AY$114:BJ114)-BJ177</f>
        <v>0</v>
      </c>
      <c r="BK182" s="251">
        <f>SUM($BK$114:BK114)-BK177</f>
        <v>0</v>
      </c>
      <c r="BL182" s="251">
        <f>SUM($BK$114:BL114)-BL177</f>
        <v>-5.9999999706633389E-2</v>
      </c>
      <c r="BM182" s="251">
        <f>SUM($BK$114:BM114)-BM177</f>
        <v>-6.0000000055879354E-2</v>
      </c>
      <c r="BN182" s="251">
        <f>SUM($BK$114:BN114)-BN177</f>
        <v>-6.0000000055879354E-2</v>
      </c>
      <c r="BO182" s="251">
        <f>SUM($BK$114:BO114)-BO177</f>
        <v>-6.0000000288709998E-2</v>
      </c>
      <c r="BP182" s="251">
        <f>SUM($BK$114:BP114)-BP177</f>
        <v>-6.0000000055879354E-2</v>
      </c>
      <c r="BQ182" s="251">
        <f>SUM($BK$114:BQ114)-BQ177</f>
        <v>-6.0000000521540642E-2</v>
      </c>
      <c r="BR182" s="251">
        <f>SUM($BK$114:BR114)-BR177</f>
        <v>-6.0000000055879354E-2</v>
      </c>
      <c r="BS182" s="251">
        <f>SUM($BK$114:BS114)-BS177</f>
        <v>-7.0000000298023224E-2</v>
      </c>
      <c r="BT182" s="251">
        <f>SUM($BK$114:BT114)-BT177</f>
        <v>-7.0000000298023224E-2</v>
      </c>
      <c r="BU182" s="251">
        <f>SUM($BK$114:BU114)-BU177</f>
        <v>-7.0000000298023224E-2</v>
      </c>
      <c r="BV182" s="251">
        <f>SUM($BK$114:BV114)-BV177</f>
        <v>-7.0000000298023224E-2</v>
      </c>
    </row>
    <row r="183" spans="2:74" ht="14.25" customHeight="1" x14ac:dyDescent="0.25">
      <c r="B183" s="267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  <c r="AD183" s="268"/>
      <c r="AE183" s="268"/>
      <c r="AF183" s="268"/>
      <c r="AG183" s="268"/>
      <c r="AH183" s="268"/>
      <c r="AI183" s="268"/>
      <c r="AJ183" s="268"/>
      <c r="AK183" s="268"/>
      <c r="AL183" s="268"/>
      <c r="AM183" s="268"/>
      <c r="AN183" s="268"/>
      <c r="AO183" s="268"/>
      <c r="AP183" s="268"/>
      <c r="AQ183" s="268"/>
      <c r="AR183" s="268"/>
      <c r="AS183" s="268"/>
      <c r="AT183" s="268"/>
      <c r="AU183" s="268"/>
      <c r="AV183" s="268"/>
      <c r="AW183" s="268"/>
      <c r="AX183" s="268"/>
      <c r="AY183" s="268"/>
      <c r="AZ183" s="268"/>
      <c r="BA183" s="268"/>
      <c r="BB183" s="268"/>
      <c r="BC183" s="268"/>
      <c r="BD183" s="268"/>
      <c r="BE183" s="268"/>
      <c r="BF183" s="268"/>
      <c r="BG183" s="268"/>
      <c r="BH183" s="268"/>
      <c r="BI183" s="268"/>
      <c r="BJ183" s="268"/>
      <c r="BK183" s="268"/>
      <c r="BL183" s="268"/>
      <c r="BM183" s="268"/>
      <c r="BN183" s="268"/>
      <c r="BO183" s="268"/>
      <c r="BP183" s="268"/>
      <c r="BQ183" s="268"/>
      <c r="BR183" s="268"/>
      <c r="BS183" s="268"/>
      <c r="BT183" s="268"/>
      <c r="BU183" s="268"/>
      <c r="BV183" s="268"/>
    </row>
    <row r="184" spans="2:74" ht="14.25" customHeight="1" x14ac:dyDescent="0.25"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  <c r="AA184" s="267"/>
      <c r="AB184" s="267"/>
      <c r="AC184" s="267"/>
      <c r="AD184" s="267"/>
      <c r="AE184" s="267"/>
      <c r="AF184" s="267"/>
      <c r="AG184" s="267"/>
      <c r="AH184" s="267"/>
      <c r="AI184" s="267"/>
      <c r="AJ184" s="267"/>
      <c r="AK184" s="267"/>
      <c r="AL184" s="267"/>
      <c r="AM184" s="267"/>
      <c r="AN184" s="267"/>
      <c r="AO184" s="267"/>
      <c r="AP184" s="267"/>
      <c r="AQ184" s="267"/>
      <c r="AR184" s="267"/>
      <c r="AS184" s="267"/>
      <c r="AT184" s="267"/>
      <c r="AU184" s="267"/>
      <c r="AV184" s="267"/>
      <c r="AW184" s="267"/>
      <c r="AX184" s="267"/>
      <c r="AY184" s="267"/>
      <c r="AZ184" s="267"/>
      <c r="BA184" s="267"/>
      <c r="BB184" s="267"/>
      <c r="BC184" s="267"/>
      <c r="BD184" s="267"/>
      <c r="BE184" s="267"/>
      <c r="BF184" s="267"/>
      <c r="BG184" s="267"/>
      <c r="BH184" s="267"/>
      <c r="BI184" s="267"/>
      <c r="BJ184" s="267"/>
      <c r="BK184" s="267"/>
      <c r="BL184" s="267"/>
      <c r="BM184" s="267"/>
      <c r="BN184" s="267"/>
      <c r="BO184" s="267"/>
      <c r="BP184" s="267"/>
      <c r="BQ184" s="267"/>
      <c r="BR184" s="267"/>
      <c r="BS184" s="267"/>
      <c r="BT184" s="267"/>
      <c r="BU184" s="267"/>
      <c r="BV184" s="267"/>
    </row>
    <row r="185" spans="2:74" ht="14.25" customHeight="1" x14ac:dyDescent="0.25"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29"/>
      <c r="AY185" s="229"/>
      <c r="AZ185" s="229"/>
      <c r="BA185" s="229"/>
      <c r="BB185" s="229"/>
      <c r="BC185" s="229"/>
      <c r="BD185" s="229"/>
      <c r="BE185" s="229"/>
      <c r="BF185" s="229"/>
      <c r="BG185" s="229"/>
      <c r="BH185" s="229"/>
      <c r="BI185" s="229"/>
      <c r="BJ185" s="229"/>
      <c r="BK185" s="229"/>
      <c r="BL185" s="229"/>
      <c r="BM185" s="229"/>
      <c r="BN185" s="229"/>
      <c r="BO185" s="229"/>
      <c r="BP185" s="229"/>
      <c r="BQ185" s="229"/>
      <c r="BR185" s="229"/>
      <c r="BS185" s="229"/>
      <c r="BT185" s="229"/>
      <c r="BU185" s="229"/>
      <c r="BV185" s="229"/>
    </row>
    <row r="186" spans="2:74" ht="14.25" customHeight="1" x14ac:dyDescent="0.25">
      <c r="B186" s="176" t="s">
        <v>408</v>
      </c>
      <c r="C186" s="176">
        <f t="shared" ref="C186:AH186" si="207">C4</f>
        <v>43831</v>
      </c>
      <c r="D186" s="176">
        <f t="shared" si="207"/>
        <v>43862</v>
      </c>
      <c r="E186" s="176">
        <f t="shared" si="207"/>
        <v>43891</v>
      </c>
      <c r="F186" s="176">
        <f t="shared" si="207"/>
        <v>43922</v>
      </c>
      <c r="G186" s="176">
        <f t="shared" si="207"/>
        <v>43952</v>
      </c>
      <c r="H186" s="176">
        <f t="shared" si="207"/>
        <v>43983</v>
      </c>
      <c r="I186" s="176">
        <f t="shared" si="207"/>
        <v>44013</v>
      </c>
      <c r="J186" s="176">
        <f t="shared" si="207"/>
        <v>44044</v>
      </c>
      <c r="K186" s="176">
        <f t="shared" si="207"/>
        <v>44075</v>
      </c>
      <c r="L186" s="176">
        <f t="shared" si="207"/>
        <v>44105</v>
      </c>
      <c r="M186" s="176">
        <f t="shared" si="207"/>
        <v>44136</v>
      </c>
      <c r="N186" s="176">
        <f t="shared" si="207"/>
        <v>44166</v>
      </c>
      <c r="O186" s="176">
        <f t="shared" si="207"/>
        <v>44197</v>
      </c>
      <c r="P186" s="176">
        <f t="shared" si="207"/>
        <v>44228</v>
      </c>
      <c r="Q186" s="176">
        <f t="shared" si="207"/>
        <v>44256</v>
      </c>
      <c r="R186" s="176">
        <f t="shared" si="207"/>
        <v>44287</v>
      </c>
      <c r="S186" s="176">
        <f t="shared" si="207"/>
        <v>44317</v>
      </c>
      <c r="T186" s="176">
        <f t="shared" si="207"/>
        <v>44348</v>
      </c>
      <c r="U186" s="176">
        <f t="shared" si="207"/>
        <v>44378</v>
      </c>
      <c r="V186" s="176">
        <f t="shared" si="207"/>
        <v>44409</v>
      </c>
      <c r="W186" s="176">
        <f t="shared" si="207"/>
        <v>44440</v>
      </c>
      <c r="X186" s="176">
        <f t="shared" si="207"/>
        <v>44470</v>
      </c>
      <c r="Y186" s="176">
        <f t="shared" si="207"/>
        <v>44501</v>
      </c>
      <c r="Z186" s="176">
        <f t="shared" si="207"/>
        <v>44531</v>
      </c>
      <c r="AA186" s="176">
        <f t="shared" si="207"/>
        <v>44562</v>
      </c>
      <c r="AB186" s="176">
        <f t="shared" si="207"/>
        <v>44593</v>
      </c>
      <c r="AC186" s="176">
        <f t="shared" si="207"/>
        <v>44621</v>
      </c>
      <c r="AD186" s="176">
        <f t="shared" si="207"/>
        <v>44652</v>
      </c>
      <c r="AE186" s="176">
        <f t="shared" si="207"/>
        <v>44682</v>
      </c>
      <c r="AF186" s="176">
        <f t="shared" si="207"/>
        <v>44713</v>
      </c>
      <c r="AG186" s="176">
        <f t="shared" si="207"/>
        <v>44743</v>
      </c>
      <c r="AH186" s="176">
        <f t="shared" si="207"/>
        <v>44774</v>
      </c>
      <c r="AI186" s="176">
        <f t="shared" ref="AI186:BN186" si="208">AI4</f>
        <v>44805</v>
      </c>
      <c r="AJ186" s="176">
        <f t="shared" si="208"/>
        <v>44835</v>
      </c>
      <c r="AK186" s="176">
        <f t="shared" si="208"/>
        <v>44866</v>
      </c>
      <c r="AL186" s="176">
        <f t="shared" si="208"/>
        <v>44896</v>
      </c>
      <c r="AM186" s="176">
        <f t="shared" si="208"/>
        <v>44927</v>
      </c>
      <c r="AN186" s="176">
        <f t="shared" si="208"/>
        <v>44958</v>
      </c>
      <c r="AO186" s="176">
        <f t="shared" si="208"/>
        <v>44986</v>
      </c>
      <c r="AP186" s="176">
        <f t="shared" si="208"/>
        <v>45017</v>
      </c>
      <c r="AQ186" s="176">
        <f t="shared" si="208"/>
        <v>45047</v>
      </c>
      <c r="AR186" s="176">
        <f t="shared" si="208"/>
        <v>45078</v>
      </c>
      <c r="AS186" s="176">
        <f t="shared" si="208"/>
        <v>45108</v>
      </c>
      <c r="AT186" s="176">
        <f t="shared" si="208"/>
        <v>45139</v>
      </c>
      <c r="AU186" s="176">
        <f t="shared" si="208"/>
        <v>45170</v>
      </c>
      <c r="AV186" s="176">
        <f t="shared" si="208"/>
        <v>45200</v>
      </c>
      <c r="AW186" s="176">
        <f t="shared" si="208"/>
        <v>45231</v>
      </c>
      <c r="AX186" s="176">
        <f t="shared" si="208"/>
        <v>45261</v>
      </c>
      <c r="AY186" s="176">
        <f t="shared" si="208"/>
        <v>45292</v>
      </c>
      <c r="AZ186" s="176">
        <f t="shared" si="208"/>
        <v>45323</v>
      </c>
      <c r="BA186" s="176">
        <f t="shared" si="208"/>
        <v>45352</v>
      </c>
      <c r="BB186" s="176">
        <f t="shared" si="208"/>
        <v>45383</v>
      </c>
      <c r="BC186" s="176">
        <f t="shared" si="208"/>
        <v>45413</v>
      </c>
      <c r="BD186" s="176">
        <f t="shared" si="208"/>
        <v>45444</v>
      </c>
      <c r="BE186" s="176">
        <f t="shared" si="208"/>
        <v>45474</v>
      </c>
      <c r="BF186" s="176">
        <f t="shared" si="208"/>
        <v>45505</v>
      </c>
      <c r="BG186" s="176">
        <f t="shared" si="208"/>
        <v>45536</v>
      </c>
      <c r="BH186" s="176">
        <f t="shared" si="208"/>
        <v>45566</v>
      </c>
      <c r="BI186" s="176">
        <f t="shared" si="208"/>
        <v>45597</v>
      </c>
      <c r="BJ186" s="176">
        <f t="shared" si="208"/>
        <v>45627</v>
      </c>
      <c r="BK186" s="176">
        <f t="shared" si="208"/>
        <v>45658</v>
      </c>
      <c r="BL186" s="176">
        <f t="shared" si="208"/>
        <v>45689</v>
      </c>
      <c r="BM186" s="176">
        <f t="shared" si="208"/>
        <v>45717</v>
      </c>
      <c r="BN186" s="176">
        <f t="shared" si="208"/>
        <v>45748</v>
      </c>
      <c r="BO186" s="176">
        <f t="shared" ref="BO186:BV186" si="209">BO4</f>
        <v>45778</v>
      </c>
      <c r="BP186" s="176">
        <f t="shared" si="209"/>
        <v>45809</v>
      </c>
      <c r="BQ186" s="176">
        <f t="shared" si="209"/>
        <v>45839</v>
      </c>
      <c r="BR186" s="176">
        <f t="shared" si="209"/>
        <v>45870</v>
      </c>
      <c r="BS186" s="176">
        <f t="shared" si="209"/>
        <v>45901</v>
      </c>
      <c r="BT186" s="176">
        <f t="shared" si="209"/>
        <v>45931</v>
      </c>
      <c r="BU186" s="176">
        <f t="shared" si="209"/>
        <v>45962</v>
      </c>
      <c r="BV186" s="176">
        <f t="shared" si="209"/>
        <v>45992</v>
      </c>
    </row>
    <row r="187" spans="2:74" ht="15" customHeight="1" x14ac:dyDescent="0.25">
      <c r="B187" s="252" t="s">
        <v>409</v>
      </c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  <c r="AA187" s="252"/>
      <c r="AB187" s="252"/>
      <c r="AC187" s="252"/>
      <c r="AD187" s="252"/>
      <c r="AE187" s="252"/>
      <c r="AF187" s="252"/>
      <c r="AG187" s="252"/>
      <c r="AH187" s="252"/>
      <c r="AI187" s="252"/>
      <c r="AJ187" s="252"/>
      <c r="AK187" s="252"/>
      <c r="AL187" s="252"/>
      <c r="AM187" s="252"/>
      <c r="AN187" s="252"/>
      <c r="AO187" s="252"/>
      <c r="AP187" s="252"/>
      <c r="AQ187" s="252"/>
      <c r="AR187" s="252"/>
      <c r="AS187" s="252"/>
      <c r="AT187" s="252"/>
      <c r="AU187" s="252"/>
      <c r="AV187" s="252"/>
      <c r="AW187" s="252"/>
      <c r="AX187" s="252"/>
      <c r="AY187" s="252"/>
      <c r="AZ187" s="252"/>
      <c r="BA187" s="252"/>
      <c r="BB187" s="252"/>
      <c r="BC187" s="252"/>
      <c r="BD187" s="252"/>
      <c r="BE187" s="252"/>
      <c r="BF187" s="252"/>
      <c r="BG187" s="252"/>
      <c r="BH187" s="252"/>
      <c r="BI187" s="252"/>
      <c r="BJ187" s="252"/>
      <c r="BK187" s="252"/>
      <c r="BL187" s="252"/>
      <c r="BM187" s="252"/>
      <c r="BN187" s="252"/>
      <c r="BO187" s="252"/>
      <c r="BP187" s="252"/>
      <c r="BQ187" s="252"/>
      <c r="BR187" s="252"/>
      <c r="BS187" s="252"/>
      <c r="BT187" s="252"/>
      <c r="BU187" s="252"/>
      <c r="BV187" s="252"/>
    </row>
    <row r="188" spans="2:74" ht="14.25" customHeight="1" x14ac:dyDescent="0.25">
      <c r="B188" s="229" t="s">
        <v>458</v>
      </c>
      <c r="C188" s="230" t="e">
        <f t="shared" ref="C188:N188" si="210">C114</f>
        <v>#REF!</v>
      </c>
      <c r="D188" s="230" t="e">
        <f t="shared" si="210"/>
        <v>#REF!</v>
      </c>
      <c r="E188" s="230" t="e">
        <f t="shared" si="210"/>
        <v>#REF!</v>
      </c>
      <c r="F188" s="230" t="e">
        <f t="shared" si="210"/>
        <v>#REF!</v>
      </c>
      <c r="G188" s="230" t="e">
        <f t="shared" si="210"/>
        <v>#REF!</v>
      </c>
      <c r="H188" s="230" t="e">
        <f t="shared" si="210"/>
        <v>#REF!</v>
      </c>
      <c r="I188" s="230" t="e">
        <f t="shared" si="210"/>
        <v>#REF!</v>
      </c>
      <c r="J188" s="230" t="e">
        <f t="shared" si="210"/>
        <v>#REF!</v>
      </c>
      <c r="K188" s="230" t="e">
        <f t="shared" si="210"/>
        <v>#REF!</v>
      </c>
      <c r="L188" s="230" t="e">
        <f t="shared" si="210"/>
        <v>#REF!</v>
      </c>
      <c r="M188" s="230" t="e">
        <f t="shared" si="210"/>
        <v>#REF!</v>
      </c>
      <c r="N188" s="230" t="e">
        <f t="shared" si="210"/>
        <v>#REF!</v>
      </c>
      <c r="O188" s="230">
        <f t="shared" ref="O188:AT188" si="211">+O114</f>
        <v>-67599.997458230879</v>
      </c>
      <c r="P188" s="230">
        <f t="shared" si="211"/>
        <v>-33434.281681916196</v>
      </c>
      <c r="Q188" s="230">
        <f t="shared" si="211"/>
        <v>15358.742197240437</v>
      </c>
      <c r="R188" s="230">
        <f t="shared" si="211"/>
        <v>65285.830459398792</v>
      </c>
      <c r="S188" s="230">
        <f t="shared" si="211"/>
        <v>-5550.0853545004693</v>
      </c>
      <c r="T188" s="230">
        <f t="shared" si="211"/>
        <v>-17304.671704423752</v>
      </c>
      <c r="U188" s="230">
        <f t="shared" si="211"/>
        <v>-84037.090923488431</v>
      </c>
      <c r="V188" s="230">
        <f t="shared" si="211"/>
        <v>-115651.66712135001</v>
      </c>
      <c r="W188" s="230">
        <f t="shared" si="211"/>
        <v>-32676.964653446485</v>
      </c>
      <c r="X188" s="230">
        <f t="shared" si="211"/>
        <v>-1936.1755328843483</v>
      </c>
      <c r="Y188" s="230">
        <f t="shared" si="211"/>
        <v>213711.73271345327</v>
      </c>
      <c r="Z188" s="230">
        <f t="shared" si="211"/>
        <v>-38461.387677682411</v>
      </c>
      <c r="AA188" s="230">
        <f t="shared" si="211"/>
        <v>-26577.935800403146</v>
      </c>
      <c r="AB188" s="230">
        <f t="shared" si="211"/>
        <v>-71175.472178520286</v>
      </c>
      <c r="AC188" s="230">
        <f t="shared" si="211"/>
        <v>-136964.17590178683</v>
      </c>
      <c r="AD188" s="230">
        <f t="shared" si="211"/>
        <v>-77798.541440739151</v>
      </c>
      <c r="AE188" s="230">
        <f t="shared" si="211"/>
        <v>-82617.813810690481</v>
      </c>
      <c r="AF188" s="230">
        <f t="shared" si="211"/>
        <v>-204516.41977275576</v>
      </c>
      <c r="AG188" s="230">
        <f t="shared" si="211"/>
        <v>-63509.379103408151</v>
      </c>
      <c r="AH188" s="230">
        <f t="shared" si="211"/>
        <v>-148702.77282529676</v>
      </c>
      <c r="AI188" s="230">
        <f t="shared" si="211"/>
        <v>-109077.76273469861</v>
      </c>
      <c r="AJ188" s="230">
        <f t="shared" si="211"/>
        <v>-152992.28974697672</v>
      </c>
      <c r="AK188" s="230">
        <f t="shared" si="211"/>
        <v>-44739.070809770797</v>
      </c>
      <c r="AL188" s="230">
        <f t="shared" si="211"/>
        <v>-245081.43738082529</v>
      </c>
      <c r="AM188" s="230">
        <f t="shared" si="211"/>
        <v>-227489.81533804047</v>
      </c>
      <c r="AN188" s="230">
        <f t="shared" si="211"/>
        <v>-234763.13951980305</v>
      </c>
      <c r="AO188" s="230">
        <f t="shared" si="211"/>
        <v>-283974.30726027983</v>
      </c>
      <c r="AP188" s="230">
        <f t="shared" si="211"/>
        <v>-352615.26219139434</v>
      </c>
      <c r="AQ188" s="230">
        <f t="shared" si="211"/>
        <v>-171031.79779703671</v>
      </c>
      <c r="AR188" s="230">
        <f t="shared" si="211"/>
        <v>-156824.95864264344</v>
      </c>
      <c r="AS188" s="230">
        <f t="shared" si="211"/>
        <v>-254390.29742594223</v>
      </c>
      <c r="AT188" s="230">
        <f t="shared" si="211"/>
        <v>-190381.65661611297</v>
      </c>
      <c r="AU188" s="230">
        <f t="shared" ref="AU188:BV188" si="212">+AU114</f>
        <v>-186671.62919638935</v>
      </c>
      <c r="AV188" s="230">
        <f t="shared" si="212"/>
        <v>-307391.01857719652</v>
      </c>
      <c r="AW188" s="230">
        <f t="shared" si="212"/>
        <v>-240594.14517519056</v>
      </c>
      <c r="AX188" s="230">
        <f t="shared" si="212"/>
        <v>-394143.48494371795</v>
      </c>
      <c r="AY188" s="230">
        <f t="shared" si="212"/>
        <v>-320655.42855806666</v>
      </c>
      <c r="AZ188" s="230">
        <f t="shared" si="212"/>
        <v>-421490.1253063886</v>
      </c>
      <c r="BA188" s="230">
        <f t="shared" si="212"/>
        <v>-482183.51173937944</v>
      </c>
      <c r="BB188" s="230">
        <f t="shared" si="212"/>
        <v>-401932.19604002452</v>
      </c>
      <c r="BC188" s="230">
        <f t="shared" si="212"/>
        <v>-299831.73896303505</v>
      </c>
      <c r="BD188" s="230">
        <f t="shared" si="212"/>
        <v>-436261.53760885424</v>
      </c>
      <c r="BE188" s="230">
        <f t="shared" si="212"/>
        <v>-504977.04289283231</v>
      </c>
      <c r="BF188" s="230">
        <f t="shared" si="212"/>
        <v>-266516.73471446184</v>
      </c>
      <c r="BG188" s="230">
        <f t="shared" si="212"/>
        <v>-343586.06398901751</v>
      </c>
      <c r="BH188" s="230">
        <f t="shared" si="212"/>
        <v>-320032.43579803262</v>
      </c>
      <c r="BI188" s="230">
        <f t="shared" si="212"/>
        <v>-459736.45058503532</v>
      </c>
      <c r="BJ188" s="230">
        <f t="shared" si="212"/>
        <v>-603945.94495909358</v>
      </c>
      <c r="BK188" s="230">
        <f t="shared" si="212"/>
        <v>-538787.26002191054</v>
      </c>
      <c r="BL188" s="230">
        <f t="shared" si="212"/>
        <v>-471030.38625486952</v>
      </c>
      <c r="BM188" s="230">
        <f t="shared" si="212"/>
        <v>-371134.97842940927</v>
      </c>
      <c r="BN188" s="230">
        <f t="shared" si="212"/>
        <v>-174251.04486799179</v>
      </c>
      <c r="BO188" s="230">
        <f t="shared" si="212"/>
        <v>-532259.59636976419</v>
      </c>
      <c r="BP188" s="230">
        <f t="shared" si="212"/>
        <v>-517478.29531911795</v>
      </c>
      <c r="BQ188" s="230">
        <f t="shared" si="212"/>
        <v>-404235.26922350161</v>
      </c>
      <c r="BR188" s="230">
        <f t="shared" si="212"/>
        <v>-380540.74263065064</v>
      </c>
      <c r="BS188" s="230">
        <f t="shared" si="212"/>
        <v>-490082.45366688404</v>
      </c>
      <c r="BT188" s="230">
        <f t="shared" si="212"/>
        <v>-359576.35820819158</v>
      </c>
      <c r="BU188" s="230">
        <f t="shared" si="212"/>
        <v>-305587.76813311223</v>
      </c>
      <c r="BV188" s="230">
        <f t="shared" si="212"/>
        <v>-650011.78644431778</v>
      </c>
    </row>
    <row r="189" spans="2:74" ht="14.25" customHeight="1" x14ac:dyDescent="0.25">
      <c r="B189" s="229" t="s">
        <v>411</v>
      </c>
      <c r="C189" s="230">
        <f t="shared" ref="C189:N189" si="213">C108*-1</f>
        <v>0</v>
      </c>
      <c r="D189" s="230">
        <f t="shared" si="213"/>
        <v>0</v>
      </c>
      <c r="E189" s="230">
        <f t="shared" si="213"/>
        <v>0</v>
      </c>
      <c r="F189" s="230">
        <f t="shared" si="213"/>
        <v>0</v>
      </c>
      <c r="G189" s="230">
        <f t="shared" si="213"/>
        <v>0</v>
      </c>
      <c r="H189" s="230">
        <f t="shared" si="213"/>
        <v>0</v>
      </c>
      <c r="I189" s="230">
        <f t="shared" si="213"/>
        <v>0</v>
      </c>
      <c r="J189" s="230">
        <f t="shared" si="213"/>
        <v>0</v>
      </c>
      <c r="K189" s="230">
        <f t="shared" si="213"/>
        <v>0</v>
      </c>
      <c r="L189" s="230">
        <f t="shared" si="213"/>
        <v>0</v>
      </c>
      <c r="M189" s="230">
        <f t="shared" si="213"/>
        <v>0</v>
      </c>
      <c r="N189" s="230">
        <f t="shared" si="213"/>
        <v>0</v>
      </c>
      <c r="O189" s="230">
        <f t="shared" ref="O189:AT189" si="214">O108*-1+O21*-1</f>
        <v>4361.9911216977052</v>
      </c>
      <c r="P189" s="230">
        <f t="shared" si="214"/>
        <v>5126.9930247663142</v>
      </c>
      <c r="Q189" s="230">
        <f t="shared" si="214"/>
        <v>4837.1502842363698</v>
      </c>
      <c r="R189" s="230">
        <f t="shared" si="214"/>
        <v>4377.3828656958121</v>
      </c>
      <c r="S189" s="230">
        <f t="shared" si="214"/>
        <v>4317.3259607542095</v>
      </c>
      <c r="T189" s="230">
        <f t="shared" si="214"/>
        <v>4961.512779050965</v>
      </c>
      <c r="U189" s="230">
        <f t="shared" si="214"/>
        <v>5139.6040987424349</v>
      </c>
      <c r="V189" s="230">
        <f t="shared" si="214"/>
        <v>6737.0344575212803</v>
      </c>
      <c r="W189" s="230">
        <f t="shared" si="214"/>
        <v>6325.412223422747</v>
      </c>
      <c r="X189" s="230">
        <f t="shared" si="214"/>
        <v>6065.2309973722313</v>
      </c>
      <c r="Y189" s="230">
        <f t="shared" si="214"/>
        <v>7665.9330985915494</v>
      </c>
      <c r="Z189" s="230">
        <f t="shared" si="214"/>
        <v>5687.0843426557985</v>
      </c>
      <c r="AA189" s="230">
        <f t="shared" si="214"/>
        <v>3500.6050653884849</v>
      </c>
      <c r="AB189" s="230">
        <f t="shared" si="214"/>
        <v>3936.8008800880125</v>
      </c>
      <c r="AC189" s="230">
        <f t="shared" si="214"/>
        <v>3766.4553448429433</v>
      </c>
      <c r="AD189" s="230">
        <f t="shared" si="214"/>
        <v>3756.0765674050599</v>
      </c>
      <c r="AE189" s="230">
        <f t="shared" si="214"/>
        <v>3818.0865926283623</v>
      </c>
      <c r="AF189" s="230">
        <f t="shared" si="214"/>
        <v>3654.1838134430727</v>
      </c>
      <c r="AG189" s="230">
        <f t="shared" si="214"/>
        <v>3412.9848171152516</v>
      </c>
      <c r="AH189" s="230">
        <f t="shared" si="214"/>
        <v>4031.3483557855707</v>
      </c>
      <c r="AI189" s="230">
        <f t="shared" si="214"/>
        <v>3529.1021908993389</v>
      </c>
      <c r="AJ189" s="230">
        <f t="shared" si="214"/>
        <v>4250.4705571806426</v>
      </c>
      <c r="AK189" s="230">
        <f t="shared" si="214"/>
        <v>7054.5136142808769</v>
      </c>
      <c r="AL189" s="230">
        <f t="shared" si="214"/>
        <v>5900.7350968503742</v>
      </c>
      <c r="AM189" s="230">
        <f t="shared" si="214"/>
        <v>3590.2152442491533</v>
      </c>
      <c r="AN189" s="230">
        <f t="shared" si="214"/>
        <v>3775.2826291639503</v>
      </c>
      <c r="AO189" s="230">
        <f t="shared" si="214"/>
        <v>4396.1685298460288</v>
      </c>
      <c r="AP189" s="230">
        <f t="shared" si="214"/>
        <v>4538.0457757423792</v>
      </c>
      <c r="AQ189" s="230">
        <f t="shared" si="214"/>
        <v>5189.794413998563</v>
      </c>
      <c r="AR189" s="230">
        <f t="shared" si="214"/>
        <v>5049.4288819488938</v>
      </c>
      <c r="AS189" s="230">
        <f t="shared" si="214"/>
        <v>4632.9376697256776</v>
      </c>
      <c r="AT189" s="230">
        <f t="shared" si="214"/>
        <v>3860.4551002162734</v>
      </c>
      <c r="AU189" s="230">
        <f t="shared" ref="AU189:BV189" si="215">AU108*-1+AU21*-1</f>
        <v>5386.9902487207492</v>
      </c>
      <c r="AV189" s="230">
        <f t="shared" si="215"/>
        <v>4818.771140698098</v>
      </c>
      <c r="AW189" s="230">
        <f t="shared" si="215"/>
        <v>5235.1317493088882</v>
      </c>
      <c r="AX189" s="230">
        <f t="shared" si="215"/>
        <v>6532.3501850076136</v>
      </c>
      <c r="AY189" s="230">
        <f t="shared" si="215"/>
        <v>6835.9093152950954</v>
      </c>
      <c r="AZ189" s="230">
        <f t="shared" si="215"/>
        <v>7977.3630227396443</v>
      </c>
      <c r="BA189" s="230">
        <f t="shared" si="215"/>
        <v>7236.3657151448897</v>
      </c>
      <c r="BB189" s="230">
        <f t="shared" si="215"/>
        <v>6997.9927403592601</v>
      </c>
      <c r="BC189" s="230">
        <f t="shared" si="215"/>
        <v>8574.124688248321</v>
      </c>
      <c r="BD189" s="230">
        <f t="shared" si="215"/>
        <v>9079.2264772923045</v>
      </c>
      <c r="BE189" s="230">
        <f t="shared" si="215"/>
        <v>16509.156089268807</v>
      </c>
      <c r="BF189" s="230">
        <f t="shared" si="215"/>
        <v>11231.714824529488</v>
      </c>
      <c r="BG189" s="230">
        <f t="shared" si="215"/>
        <v>11428.002160878943</v>
      </c>
      <c r="BH189" s="230">
        <f t="shared" si="215"/>
        <v>12607.950778607097</v>
      </c>
      <c r="BI189" s="230">
        <f t="shared" si="215"/>
        <v>14233.323831181442</v>
      </c>
      <c r="BJ189" s="230">
        <f t="shared" si="215"/>
        <v>19905.077483566623</v>
      </c>
      <c r="BK189" s="230">
        <f t="shared" si="215"/>
        <v>20783.614045465816</v>
      </c>
      <c r="BL189" s="230">
        <f t="shared" si="215"/>
        <v>24097.356945358682</v>
      </c>
      <c r="BM189" s="230">
        <f t="shared" si="215"/>
        <v>27484.523378342958</v>
      </c>
      <c r="BN189" s="230">
        <f t="shared" si="215"/>
        <v>33367.983920914929</v>
      </c>
      <c r="BO189" s="230">
        <f t="shared" si="215"/>
        <v>33334.620202032376</v>
      </c>
      <c r="BP189" s="230">
        <f t="shared" si="215"/>
        <v>35002.639953920414</v>
      </c>
      <c r="BQ189" s="230">
        <f t="shared" si="215"/>
        <v>40726.124205342225</v>
      </c>
      <c r="BR189" s="230">
        <f t="shared" si="215"/>
        <v>46842.836628427001</v>
      </c>
      <c r="BS189" s="230">
        <f t="shared" si="215"/>
        <v>46331.304745576475</v>
      </c>
      <c r="BT189" s="230">
        <f t="shared" si="215"/>
        <v>56495.002477513852</v>
      </c>
      <c r="BU189" s="230">
        <f t="shared" si="215"/>
        <v>68302.847015910898</v>
      </c>
      <c r="BV189" s="230">
        <f t="shared" si="215"/>
        <v>71790.465101550886</v>
      </c>
    </row>
    <row r="190" spans="2:74" ht="14.25" customHeight="1" x14ac:dyDescent="0.25">
      <c r="B190" s="229" t="s">
        <v>412</v>
      </c>
      <c r="C190" s="230">
        <f>(0-C128)+(C154-0)</f>
        <v>0</v>
      </c>
      <c r="D190" s="230">
        <f t="shared" ref="D190:AI190" si="216">(C128-D128)+(D154-C154)</f>
        <v>0</v>
      </c>
      <c r="E190" s="230">
        <f t="shared" si="216"/>
        <v>0</v>
      </c>
      <c r="F190" s="230">
        <f t="shared" si="216"/>
        <v>0</v>
      </c>
      <c r="G190" s="230">
        <f t="shared" si="216"/>
        <v>0</v>
      </c>
      <c r="H190" s="230">
        <f t="shared" si="216"/>
        <v>0</v>
      </c>
      <c r="I190" s="230">
        <f t="shared" si="216"/>
        <v>0</v>
      </c>
      <c r="J190" s="230">
        <f t="shared" si="216"/>
        <v>0</v>
      </c>
      <c r="K190" s="230">
        <f t="shared" si="216"/>
        <v>0</v>
      </c>
      <c r="L190" s="230">
        <f t="shared" si="216"/>
        <v>0</v>
      </c>
      <c r="M190" s="230">
        <f t="shared" si="216"/>
        <v>0</v>
      </c>
      <c r="N190" s="230">
        <f t="shared" si="216"/>
        <v>0</v>
      </c>
      <c r="O190" s="230">
        <f t="shared" si="216"/>
        <v>-1206133.3041958162</v>
      </c>
      <c r="P190" s="230">
        <f t="shared" si="216"/>
        <v>-66251.294490906439</v>
      </c>
      <c r="Q190" s="230">
        <f t="shared" si="216"/>
        <v>251746.81703886302</v>
      </c>
      <c r="R190" s="230">
        <f t="shared" si="216"/>
        <v>-71996.760203823505</v>
      </c>
      <c r="S190" s="230">
        <f t="shared" si="216"/>
        <v>249848.19746129811</v>
      </c>
      <c r="T190" s="230">
        <f t="shared" si="216"/>
        <v>-48416.011672660505</v>
      </c>
      <c r="U190" s="230">
        <f t="shared" si="216"/>
        <v>41741.225077412935</v>
      </c>
      <c r="V190" s="230">
        <f t="shared" si="216"/>
        <v>-63298.321213094518</v>
      </c>
      <c r="W190" s="230">
        <f t="shared" si="216"/>
        <v>-255660.31870126532</v>
      </c>
      <c r="X190" s="230">
        <f t="shared" si="216"/>
        <v>25267.647246072243</v>
      </c>
      <c r="Y190" s="230">
        <f t="shared" si="216"/>
        <v>233768.93474440783</v>
      </c>
      <c r="Z190" s="230">
        <f t="shared" si="216"/>
        <v>-43073.792789584171</v>
      </c>
      <c r="AA190" s="230">
        <f t="shared" si="216"/>
        <v>-59481.036855131824</v>
      </c>
      <c r="AB190" s="230">
        <f t="shared" si="216"/>
        <v>7114.5346409819322</v>
      </c>
      <c r="AC190" s="230">
        <f t="shared" si="216"/>
        <v>-182095.71282166039</v>
      </c>
      <c r="AD190" s="230">
        <f t="shared" si="216"/>
        <v>41316.572131918627</v>
      </c>
      <c r="AE190" s="230">
        <f t="shared" si="216"/>
        <v>90113.155222567264</v>
      </c>
      <c r="AF190" s="230">
        <f t="shared" si="216"/>
        <v>-236322.57282367832</v>
      </c>
      <c r="AG190" s="230">
        <f t="shared" si="216"/>
        <v>200456.60770742386</v>
      </c>
      <c r="AH190" s="230">
        <f t="shared" si="216"/>
        <v>-25184.2885994268</v>
      </c>
      <c r="AI190" s="230">
        <f t="shared" si="216"/>
        <v>-220420.70948079228</v>
      </c>
      <c r="AJ190" s="230">
        <f t="shared" ref="AJ190:BO190" si="217">(AI128-AJ128)+(AJ154-AI154)</f>
        <v>89858.960900523525</v>
      </c>
      <c r="AK190" s="230">
        <f t="shared" si="217"/>
        <v>115401.30796732259</v>
      </c>
      <c r="AL190" s="230">
        <f t="shared" si="217"/>
        <v>-206987.38839708141</v>
      </c>
      <c r="AM190" s="230">
        <f t="shared" si="217"/>
        <v>84361.094625053811</v>
      </c>
      <c r="AN190" s="230">
        <f t="shared" si="217"/>
        <v>-194287.9296537413</v>
      </c>
      <c r="AO190" s="230">
        <f t="shared" si="217"/>
        <v>263133.19285506813</v>
      </c>
      <c r="AP190" s="230">
        <f t="shared" si="217"/>
        <v>-27703.865755594452</v>
      </c>
      <c r="AQ190" s="230">
        <f t="shared" si="217"/>
        <v>-188159.61313230242</v>
      </c>
      <c r="AR190" s="230">
        <f t="shared" si="217"/>
        <v>-381355.50601356232</v>
      </c>
      <c r="AS190" s="230">
        <f t="shared" si="217"/>
        <v>-41342.76704425714</v>
      </c>
      <c r="AT190" s="230">
        <f t="shared" si="217"/>
        <v>-550534.4620239567</v>
      </c>
      <c r="AU190" s="230">
        <f t="shared" si="217"/>
        <v>-113143.38672822178</v>
      </c>
      <c r="AV190" s="230">
        <f t="shared" si="217"/>
        <v>23984.935188924312</v>
      </c>
      <c r="AW190" s="230">
        <f t="shared" si="217"/>
        <v>-79480.93975223077</v>
      </c>
      <c r="AX190" s="230">
        <f t="shared" si="217"/>
        <v>-238817.40609749756</v>
      </c>
      <c r="AY190" s="230">
        <f t="shared" si="217"/>
        <v>448649.17585197359</v>
      </c>
      <c r="AZ190" s="230">
        <f t="shared" si="217"/>
        <v>193026.52207492979</v>
      </c>
      <c r="BA190" s="230">
        <f t="shared" si="217"/>
        <v>-237017.17930757906</v>
      </c>
      <c r="BB190" s="230">
        <f t="shared" si="217"/>
        <v>197794.58020587428</v>
      </c>
      <c r="BC190" s="230">
        <f t="shared" si="217"/>
        <v>-163493.4720773804</v>
      </c>
      <c r="BD190" s="230">
        <f t="shared" si="217"/>
        <v>-147355.43327302183</v>
      </c>
      <c r="BE190" s="230">
        <f t="shared" si="217"/>
        <v>319538.83555955347</v>
      </c>
      <c r="BF190" s="230">
        <f t="shared" si="217"/>
        <v>-337911.65769834747</v>
      </c>
      <c r="BG190" s="230">
        <f t="shared" si="217"/>
        <v>-37682.490484440466</v>
      </c>
      <c r="BH190" s="230">
        <f t="shared" si="217"/>
        <v>132928.00579478918</v>
      </c>
      <c r="BI190" s="230">
        <f t="shared" si="217"/>
        <v>84964.50912661152</v>
      </c>
      <c r="BJ190" s="230">
        <f t="shared" si="217"/>
        <v>-1141564.9811496728</v>
      </c>
      <c r="BK190" s="230">
        <f t="shared" si="217"/>
        <v>1080677.8968951867</v>
      </c>
      <c r="BL190" s="230">
        <f t="shared" si="217"/>
        <v>783307.92422024114</v>
      </c>
      <c r="BM190" s="230">
        <f t="shared" si="217"/>
        <v>-1207681.3911701799</v>
      </c>
      <c r="BN190" s="230">
        <f t="shared" si="217"/>
        <v>576676.91754898126</v>
      </c>
      <c r="BO190" s="230">
        <f t="shared" si="217"/>
        <v>298677.68167659361</v>
      </c>
      <c r="BP190" s="230">
        <f t="shared" ref="BP190:BV190" si="218">(BO128-BP128)+(BP154-BO154)</f>
        <v>68510.388548606774</v>
      </c>
      <c r="BQ190" s="230">
        <f t="shared" si="218"/>
        <v>532702.24191051954</v>
      </c>
      <c r="BR190" s="230">
        <f t="shared" si="218"/>
        <v>-79181.81165134348</v>
      </c>
      <c r="BS190" s="230">
        <f t="shared" si="218"/>
        <v>-785574.86638301285</v>
      </c>
      <c r="BT190" s="230">
        <f t="shared" si="218"/>
        <v>768657.34560754034</v>
      </c>
      <c r="BU190" s="230">
        <f t="shared" si="218"/>
        <v>59248.002186618512</v>
      </c>
      <c r="BV190" s="230">
        <f t="shared" si="218"/>
        <v>-229828.7853581477</v>
      </c>
    </row>
    <row r="191" spans="2:74" ht="14.25" customHeight="1" x14ac:dyDescent="0.25">
      <c r="B191" s="229" t="s">
        <v>413</v>
      </c>
      <c r="C191" s="230">
        <f>0-C135</f>
        <v>0</v>
      </c>
      <c r="D191" s="230">
        <f t="shared" ref="D191:AI191" si="219">C135-D135</f>
        <v>0</v>
      </c>
      <c r="E191" s="230">
        <f t="shared" si="219"/>
        <v>0</v>
      </c>
      <c r="F191" s="230">
        <f t="shared" si="219"/>
        <v>0</v>
      </c>
      <c r="G191" s="230">
        <f t="shared" si="219"/>
        <v>0</v>
      </c>
      <c r="H191" s="230">
        <f t="shared" si="219"/>
        <v>0</v>
      </c>
      <c r="I191" s="230">
        <f t="shared" si="219"/>
        <v>0</v>
      </c>
      <c r="J191" s="230">
        <f t="shared" si="219"/>
        <v>0</v>
      </c>
      <c r="K191" s="230">
        <f t="shared" si="219"/>
        <v>0</v>
      </c>
      <c r="L191" s="230">
        <f t="shared" si="219"/>
        <v>0</v>
      </c>
      <c r="M191" s="230">
        <f t="shared" si="219"/>
        <v>0</v>
      </c>
      <c r="N191" s="230">
        <f t="shared" si="219"/>
        <v>0</v>
      </c>
      <c r="O191" s="230">
        <f t="shared" si="219"/>
        <v>-265.04179414335664</v>
      </c>
      <c r="P191" s="230">
        <f t="shared" si="219"/>
        <v>1.7691507396555721</v>
      </c>
      <c r="Q191" s="230">
        <f t="shared" si="219"/>
        <v>30.203942947299453</v>
      </c>
      <c r="R191" s="230">
        <f t="shared" si="219"/>
        <v>-4.2962892075862555</v>
      </c>
      <c r="S191" s="230">
        <f t="shared" si="219"/>
        <v>10.391797935719893</v>
      </c>
      <c r="T191" s="230">
        <f t="shared" si="219"/>
        <v>4.0570037027200101</v>
      </c>
      <c r="U191" s="230">
        <f t="shared" si="219"/>
        <v>-7.7176440856014494</v>
      </c>
      <c r="V191" s="230">
        <f t="shared" si="219"/>
        <v>-1.0629429297446507</v>
      </c>
      <c r="W191" s="230">
        <f t="shared" si="219"/>
        <v>12.261722515253183</v>
      </c>
      <c r="X191" s="230">
        <f t="shared" si="219"/>
        <v>14.765861591908163</v>
      </c>
      <c r="Y191" s="230">
        <f t="shared" si="219"/>
        <v>51.382726223436094</v>
      </c>
      <c r="Z191" s="230">
        <f t="shared" si="219"/>
        <v>3.7561237355326114</v>
      </c>
      <c r="AA191" s="230">
        <f t="shared" si="219"/>
        <v>6.913522666002109</v>
      </c>
      <c r="AB191" s="230">
        <f t="shared" si="219"/>
        <v>4.3975085042816886</v>
      </c>
      <c r="AC191" s="230">
        <f t="shared" si="219"/>
        <v>5.7219385444602722</v>
      </c>
      <c r="AD191" s="230">
        <f t="shared" si="219"/>
        <v>1.2492312280961357</v>
      </c>
      <c r="AE191" s="230">
        <f t="shared" si="219"/>
        <v>12.606279453060765</v>
      </c>
      <c r="AF191" s="230">
        <f t="shared" si="219"/>
        <v>2.2263587491192141</v>
      </c>
      <c r="AG191" s="230">
        <f t="shared" si="219"/>
        <v>7.9690480102858032</v>
      </c>
      <c r="AH191" s="230">
        <f t="shared" si="219"/>
        <v>1.6173117424739729</v>
      </c>
      <c r="AI191" s="230">
        <f t="shared" si="219"/>
        <v>1.9571698334448797</v>
      </c>
      <c r="AJ191" s="230">
        <f t="shared" ref="AJ191:BO191" si="220">AI135-AJ135</f>
        <v>0.4750494976816384</v>
      </c>
      <c r="AK191" s="230">
        <f t="shared" si="220"/>
        <v>-126671.39065649555</v>
      </c>
      <c r="AL191" s="230">
        <f t="shared" si="220"/>
        <v>126672.00648684264</v>
      </c>
      <c r="AM191" s="230">
        <f t="shared" si="220"/>
        <v>0.67932048899020003</v>
      </c>
      <c r="AN191" s="230">
        <f t="shared" si="220"/>
        <v>0.41301378688751811</v>
      </c>
      <c r="AO191" s="230">
        <f t="shared" si="220"/>
        <v>1.3344282367584128</v>
      </c>
      <c r="AP191" s="230">
        <f t="shared" si="220"/>
        <v>1.3800894055684978</v>
      </c>
      <c r="AQ191" s="230">
        <f t="shared" si="220"/>
        <v>4.4305781203994457</v>
      </c>
      <c r="AR191" s="230">
        <f t="shared" si="220"/>
        <v>20.39660410612629</v>
      </c>
      <c r="AS191" s="230">
        <f t="shared" si="220"/>
        <v>3.1139023559911863</v>
      </c>
      <c r="AT191" s="230">
        <f t="shared" si="220"/>
        <v>-0.9841565194019779</v>
      </c>
      <c r="AU191" s="230">
        <f t="shared" si="220"/>
        <v>2.1308896698582771</v>
      </c>
      <c r="AV191" s="230">
        <f t="shared" si="220"/>
        <v>-2701.0295616944918</v>
      </c>
      <c r="AW191" s="230">
        <f t="shared" si="220"/>
        <v>62.940461565818623</v>
      </c>
      <c r="AX191" s="230">
        <f t="shared" si="220"/>
        <v>49.549317068253458</v>
      </c>
      <c r="AY191" s="230">
        <f t="shared" si="220"/>
        <v>79.681078718035224</v>
      </c>
      <c r="AZ191" s="230">
        <f t="shared" si="220"/>
        <v>67.544009484317939</v>
      </c>
      <c r="BA191" s="230">
        <f t="shared" si="220"/>
        <v>90.674669118111524</v>
      </c>
      <c r="BB191" s="230">
        <f t="shared" si="220"/>
        <v>4.006062821991236</v>
      </c>
      <c r="BC191" s="230">
        <f t="shared" si="220"/>
        <v>-6.7467986415013002</v>
      </c>
      <c r="BD191" s="230">
        <f t="shared" si="220"/>
        <v>43.75856264618551</v>
      </c>
      <c r="BE191" s="230">
        <f t="shared" si="220"/>
        <v>13.599652953261284</v>
      </c>
      <c r="BF191" s="230">
        <f t="shared" si="220"/>
        <v>64.966537916097423</v>
      </c>
      <c r="BG191" s="230">
        <f t="shared" si="220"/>
        <v>8.6027417331429206</v>
      </c>
      <c r="BH191" s="230">
        <f t="shared" si="220"/>
        <v>8.0110522761942775</v>
      </c>
      <c r="BI191" s="230">
        <f t="shared" si="220"/>
        <v>23.831674097772066</v>
      </c>
      <c r="BJ191" s="230">
        <f t="shared" si="220"/>
        <v>41.944848033027029</v>
      </c>
      <c r="BK191" s="230">
        <f t="shared" si="220"/>
        <v>-448.24525944228981</v>
      </c>
      <c r="BL191" s="230">
        <f t="shared" si="220"/>
        <v>658.73513876978996</v>
      </c>
      <c r="BM191" s="230">
        <f t="shared" si="220"/>
        <v>-51.976773647365462</v>
      </c>
      <c r="BN191" s="230">
        <f t="shared" si="220"/>
        <v>23.362295528513869</v>
      </c>
      <c r="BO191" s="230">
        <f t="shared" si="220"/>
        <v>34.151706523417033</v>
      </c>
      <c r="BP191" s="230">
        <f t="shared" ref="BP191:BV191" si="221">BO135-BP135</f>
        <v>36.357699459273135</v>
      </c>
      <c r="BQ191" s="230">
        <f t="shared" si="221"/>
        <v>-142.84271737983158</v>
      </c>
      <c r="BR191" s="230">
        <f t="shared" si="221"/>
        <v>201.94871692134143</v>
      </c>
      <c r="BS191" s="230">
        <f t="shared" si="221"/>
        <v>24.134457726717756</v>
      </c>
      <c r="BT191" s="230">
        <f t="shared" si="221"/>
        <v>18.056921790860088</v>
      </c>
      <c r="BU191" s="230">
        <f t="shared" si="221"/>
        <v>20.366604698803712</v>
      </c>
      <c r="BV191" s="230">
        <f t="shared" si="221"/>
        <v>-2700.0217647788686</v>
      </c>
    </row>
    <row r="192" spans="2:74" ht="14.25" customHeight="1" x14ac:dyDescent="0.25">
      <c r="B192" s="229" t="s">
        <v>414</v>
      </c>
      <c r="C192" s="230">
        <f>0-C134</f>
        <v>0</v>
      </c>
      <c r="D192" s="230">
        <f t="shared" ref="D192:AI192" si="222">C134-D134</f>
        <v>0</v>
      </c>
      <c r="E192" s="230">
        <f t="shared" si="222"/>
        <v>0</v>
      </c>
      <c r="F192" s="230">
        <f t="shared" si="222"/>
        <v>0</v>
      </c>
      <c r="G192" s="230">
        <f t="shared" si="222"/>
        <v>0</v>
      </c>
      <c r="H192" s="230">
        <f t="shared" si="222"/>
        <v>0</v>
      </c>
      <c r="I192" s="230">
        <f t="shared" si="222"/>
        <v>0</v>
      </c>
      <c r="J192" s="230">
        <f t="shared" si="222"/>
        <v>0</v>
      </c>
      <c r="K192" s="230">
        <f t="shared" si="222"/>
        <v>0</v>
      </c>
      <c r="L192" s="230">
        <f t="shared" si="222"/>
        <v>0</v>
      </c>
      <c r="M192" s="230">
        <f t="shared" si="222"/>
        <v>0</v>
      </c>
      <c r="N192" s="230">
        <f t="shared" si="222"/>
        <v>0</v>
      </c>
      <c r="O192" s="230">
        <f t="shared" si="222"/>
        <v>-744603.93493225542</v>
      </c>
      <c r="P192" s="230">
        <f t="shared" si="222"/>
        <v>31587.621913315495</v>
      </c>
      <c r="Q192" s="230">
        <f t="shared" si="222"/>
        <v>37960.108358838828</v>
      </c>
      <c r="R192" s="230">
        <f t="shared" si="222"/>
        <v>-3500.6898881114321</v>
      </c>
      <c r="S192" s="230">
        <f t="shared" si="222"/>
        <v>-30670.937163212686</v>
      </c>
      <c r="T192" s="230">
        <f t="shared" si="222"/>
        <v>-77011.780244646594</v>
      </c>
      <c r="U192" s="230">
        <f t="shared" si="222"/>
        <v>-129278.91215284308</v>
      </c>
      <c r="V192" s="230">
        <f t="shared" si="222"/>
        <v>-39635.350976157119</v>
      </c>
      <c r="W192" s="230">
        <f t="shared" si="222"/>
        <v>52009.642728371779</v>
      </c>
      <c r="X192" s="230">
        <f t="shared" si="222"/>
        <v>15651.473979683942</v>
      </c>
      <c r="Y192" s="230">
        <f t="shared" si="222"/>
        <v>158883.75960139255</v>
      </c>
      <c r="Z192" s="230">
        <f t="shared" si="222"/>
        <v>-114033.96712690045</v>
      </c>
      <c r="AA192" s="230">
        <f t="shared" si="222"/>
        <v>-22488.884082041914</v>
      </c>
      <c r="AB192" s="230">
        <f t="shared" si="222"/>
        <v>-57624.553733514855</v>
      </c>
      <c r="AC192" s="230">
        <f t="shared" si="222"/>
        <v>10126.260605379357</v>
      </c>
      <c r="AD192" s="230">
        <f t="shared" si="222"/>
        <v>-121911.21784284862</v>
      </c>
      <c r="AE192" s="230">
        <f t="shared" si="222"/>
        <v>-32679.763144179829</v>
      </c>
      <c r="AF192" s="230">
        <f t="shared" si="222"/>
        <v>18885.981619675644</v>
      </c>
      <c r="AG192" s="230">
        <f t="shared" si="222"/>
        <v>8612.9047342295526</v>
      </c>
      <c r="AH192" s="230">
        <f t="shared" si="222"/>
        <v>-50836.202141430113</v>
      </c>
      <c r="AI192" s="230">
        <f t="shared" si="222"/>
        <v>11737.243520886172</v>
      </c>
      <c r="AJ192" s="230">
        <f t="shared" ref="AJ192:BO192" si="223">AI134-AJ134</f>
        <v>-127985.52798482636</v>
      </c>
      <c r="AK192" s="230">
        <f t="shared" si="223"/>
        <v>-22556.349126831628</v>
      </c>
      <c r="AL192" s="230">
        <f t="shared" si="223"/>
        <v>19154.455960177351</v>
      </c>
      <c r="AM192" s="230">
        <f t="shared" si="223"/>
        <v>-214004.67090602661</v>
      </c>
      <c r="AN192" s="230">
        <f t="shared" si="223"/>
        <v>-28606.869464452611</v>
      </c>
      <c r="AO192" s="230">
        <f t="shared" si="223"/>
        <v>-20157.455226672115</v>
      </c>
      <c r="AP192" s="230">
        <f t="shared" si="223"/>
        <v>4982.0890819409396</v>
      </c>
      <c r="AQ192" s="230">
        <f t="shared" si="223"/>
        <v>15984.120012646075</v>
      </c>
      <c r="AR192" s="230">
        <f t="shared" si="223"/>
        <v>290255.005653281</v>
      </c>
      <c r="AS192" s="230">
        <f t="shared" si="223"/>
        <v>-22278.216501728166</v>
      </c>
      <c r="AT192" s="230">
        <f t="shared" si="223"/>
        <v>-24167.272400950082</v>
      </c>
      <c r="AU192" s="230">
        <f t="shared" si="223"/>
        <v>-20500.932126250118</v>
      </c>
      <c r="AV192" s="230">
        <f t="shared" si="223"/>
        <v>-13955.214124629041</v>
      </c>
      <c r="AW192" s="230">
        <f t="shared" si="223"/>
        <v>80121.444026045268</v>
      </c>
      <c r="AX192" s="230">
        <f t="shared" si="223"/>
        <v>32965.347769253887</v>
      </c>
      <c r="AY192" s="230">
        <f t="shared" si="223"/>
        <v>-326369.57164672902</v>
      </c>
      <c r="AZ192" s="230">
        <f t="shared" si="223"/>
        <v>-113562.49869591021</v>
      </c>
      <c r="BA192" s="230">
        <f t="shared" si="223"/>
        <v>-17186.76858090004</v>
      </c>
      <c r="BB192" s="230">
        <f t="shared" si="223"/>
        <v>-121528.70804780885</v>
      </c>
      <c r="BC192" s="230">
        <f t="shared" si="223"/>
        <v>-116060.75350425136</v>
      </c>
      <c r="BD192" s="230">
        <f t="shared" si="223"/>
        <v>-67843.76703679841</v>
      </c>
      <c r="BE192" s="230">
        <f t="shared" si="223"/>
        <v>-138316.98803749355</v>
      </c>
      <c r="BF192" s="230">
        <f t="shared" si="223"/>
        <v>-21200.17412826838</v>
      </c>
      <c r="BG192" s="230">
        <f t="shared" si="223"/>
        <v>-168874.66324386513</v>
      </c>
      <c r="BH192" s="230">
        <f t="shared" si="223"/>
        <v>-215811.45340928994</v>
      </c>
      <c r="BI192" s="230">
        <f t="shared" si="223"/>
        <v>-109507.1994299069</v>
      </c>
      <c r="BJ192" s="230">
        <f t="shared" si="223"/>
        <v>248558.99971143715</v>
      </c>
      <c r="BK192" s="230">
        <f t="shared" si="223"/>
        <v>-99166.550040230621</v>
      </c>
      <c r="BL192" s="230">
        <f t="shared" si="223"/>
        <v>202853.23089670436</v>
      </c>
      <c r="BM192" s="230">
        <f t="shared" si="223"/>
        <v>-50870.992729943246</v>
      </c>
      <c r="BN192" s="230">
        <f t="shared" si="223"/>
        <v>-339762.63915400067</v>
      </c>
      <c r="BO192" s="230">
        <f t="shared" si="223"/>
        <v>-426722.96142608626</v>
      </c>
      <c r="BP192" s="230">
        <f t="shared" ref="BP192:BV192" si="224">BO134-BP134</f>
        <v>-59683.231469563209</v>
      </c>
      <c r="BQ192" s="230">
        <f t="shared" si="224"/>
        <v>-207573.47907486465</v>
      </c>
      <c r="BR192" s="230">
        <f t="shared" si="224"/>
        <v>1356.4503517993726</v>
      </c>
      <c r="BS192" s="230">
        <f t="shared" si="224"/>
        <v>213951.51165268198</v>
      </c>
      <c r="BT192" s="230">
        <f t="shared" si="224"/>
        <v>-281481.000807025</v>
      </c>
      <c r="BU192" s="230">
        <f t="shared" si="224"/>
        <v>130394.34916310012</v>
      </c>
      <c r="BV192" s="230">
        <f t="shared" si="224"/>
        <v>43055.237336983904</v>
      </c>
    </row>
    <row r="193" spans="2:74" ht="14.25" customHeight="1" x14ac:dyDescent="0.25">
      <c r="B193" s="229" t="s">
        <v>415</v>
      </c>
      <c r="C193" s="230">
        <f>0-C138</f>
        <v>0</v>
      </c>
      <c r="D193" s="230">
        <f t="shared" ref="D193:AI193" si="225">C138-D138</f>
        <v>0</v>
      </c>
      <c r="E193" s="230">
        <f t="shared" si="225"/>
        <v>0</v>
      </c>
      <c r="F193" s="230">
        <f t="shared" si="225"/>
        <v>0</v>
      </c>
      <c r="G193" s="230">
        <f t="shared" si="225"/>
        <v>0</v>
      </c>
      <c r="H193" s="230">
        <f t="shared" si="225"/>
        <v>0</v>
      </c>
      <c r="I193" s="230">
        <f t="shared" si="225"/>
        <v>0</v>
      </c>
      <c r="J193" s="230">
        <f t="shared" si="225"/>
        <v>0</v>
      </c>
      <c r="K193" s="230">
        <f t="shared" si="225"/>
        <v>0</v>
      </c>
      <c r="L193" s="230">
        <f t="shared" si="225"/>
        <v>0</v>
      </c>
      <c r="M193" s="230">
        <f t="shared" si="225"/>
        <v>0</v>
      </c>
      <c r="N193" s="230">
        <f t="shared" si="225"/>
        <v>0</v>
      </c>
      <c r="O193" s="230">
        <f t="shared" si="225"/>
        <v>-25834.077562093324</v>
      </c>
      <c r="P193" s="230">
        <f t="shared" si="225"/>
        <v>-14287.959292132389</v>
      </c>
      <c r="Q193" s="230">
        <f t="shared" si="225"/>
        <v>-16100.206814284342</v>
      </c>
      <c r="R193" s="230">
        <f t="shared" si="225"/>
        <v>-15007.059445273771</v>
      </c>
      <c r="S193" s="230">
        <f t="shared" si="225"/>
        <v>25961.298212543523</v>
      </c>
      <c r="T193" s="230">
        <f t="shared" si="225"/>
        <v>-4692.5690031360427</v>
      </c>
      <c r="U193" s="230">
        <f t="shared" si="225"/>
        <v>18540.537776395842</v>
      </c>
      <c r="V193" s="230">
        <f t="shared" si="225"/>
        <v>-12732.440818461491</v>
      </c>
      <c r="W193" s="230">
        <f t="shared" si="225"/>
        <v>-71883.92506524593</v>
      </c>
      <c r="X193" s="230">
        <f t="shared" si="225"/>
        <v>-10567.628761796965</v>
      </c>
      <c r="Y193" s="230">
        <f t="shared" si="225"/>
        <v>-1200.8598696144327</v>
      </c>
      <c r="Z193" s="230">
        <f t="shared" si="225"/>
        <v>-61315.647057929105</v>
      </c>
      <c r="AA193" s="230">
        <f t="shared" si="225"/>
        <v>-56959.556525968277</v>
      </c>
      <c r="AB193" s="230">
        <f t="shared" si="225"/>
        <v>-36768.908379330416</v>
      </c>
      <c r="AC193" s="230">
        <f t="shared" si="225"/>
        <v>-88864.328182818135</v>
      </c>
      <c r="AD193" s="230">
        <f t="shared" si="225"/>
        <v>-71542.146127754822</v>
      </c>
      <c r="AE193" s="230">
        <f t="shared" si="225"/>
        <v>-35244.278722844552</v>
      </c>
      <c r="AF193" s="230">
        <f t="shared" si="225"/>
        <v>-111845.23117898969</v>
      </c>
      <c r="AG193" s="230">
        <f t="shared" si="225"/>
        <v>-25651.504455075366</v>
      </c>
      <c r="AH193" s="230">
        <f t="shared" si="225"/>
        <v>37520.767577667139</v>
      </c>
      <c r="AI193" s="230">
        <f t="shared" si="225"/>
        <v>-75012.281254097354</v>
      </c>
      <c r="AJ193" s="230">
        <f t="shared" ref="AJ193:BO193" si="226">AI138-AJ138</f>
        <v>-24991.343304895796</v>
      </c>
      <c r="AK193" s="230">
        <f t="shared" si="226"/>
        <v>1362.9844756370876</v>
      </c>
      <c r="AL193" s="230">
        <f t="shared" si="226"/>
        <v>-119865.61516891536</v>
      </c>
      <c r="AM193" s="230">
        <f t="shared" si="226"/>
        <v>-6183.0846053962596</v>
      </c>
      <c r="AN193" s="230">
        <f t="shared" si="226"/>
        <v>-33999.476573637687</v>
      </c>
      <c r="AO193" s="230">
        <f t="shared" si="226"/>
        <v>-142693.32438577549</v>
      </c>
      <c r="AP193" s="230">
        <f t="shared" si="226"/>
        <v>-103956.06500831305</v>
      </c>
      <c r="AQ193" s="230">
        <f t="shared" si="226"/>
        <v>-12287.75874062907</v>
      </c>
      <c r="AR193" s="230">
        <f t="shared" si="226"/>
        <v>-78847.221834739437</v>
      </c>
      <c r="AS193" s="230">
        <f t="shared" si="226"/>
        <v>-14998.745408496354</v>
      </c>
      <c r="AT193" s="230">
        <f t="shared" si="226"/>
        <v>-13159.942084887065</v>
      </c>
      <c r="AU193" s="230">
        <f t="shared" si="226"/>
        <v>-69483.258964963723</v>
      </c>
      <c r="AV193" s="230">
        <f t="shared" si="226"/>
        <v>-63256.622896975139</v>
      </c>
      <c r="AW193" s="230">
        <f t="shared" si="226"/>
        <v>-74172.689954543952</v>
      </c>
      <c r="AX193" s="230">
        <f t="shared" si="226"/>
        <v>-345794.70527896332</v>
      </c>
      <c r="AY193" s="230">
        <f t="shared" si="226"/>
        <v>154259.23261638382</v>
      </c>
      <c r="AZ193" s="230">
        <f t="shared" si="226"/>
        <v>-36023.428850280819</v>
      </c>
      <c r="BA193" s="230">
        <f t="shared" si="226"/>
        <v>-14391.71025765501</v>
      </c>
      <c r="BB193" s="230">
        <f t="shared" si="226"/>
        <v>-82579.867016647942</v>
      </c>
      <c r="BC193" s="230">
        <f t="shared" si="226"/>
        <v>7912.8706889068708</v>
      </c>
      <c r="BD193" s="230">
        <f t="shared" si="226"/>
        <v>53675.239194211084</v>
      </c>
      <c r="BE193" s="230">
        <f t="shared" si="226"/>
        <v>60753.839406501502</v>
      </c>
      <c r="BF193" s="230">
        <f t="shared" si="226"/>
        <v>-252267.48725308944</v>
      </c>
      <c r="BG193" s="230">
        <f t="shared" si="226"/>
        <v>-124640.03935088613</v>
      </c>
      <c r="BH193" s="230">
        <f t="shared" si="226"/>
        <v>68101.766949526034</v>
      </c>
      <c r="BI193" s="230">
        <f t="shared" si="226"/>
        <v>51436.927857902599</v>
      </c>
      <c r="BJ193" s="230">
        <f t="shared" si="226"/>
        <v>-333692.58549110778</v>
      </c>
      <c r="BK193" s="230">
        <f t="shared" si="226"/>
        <v>-17220.29327967437</v>
      </c>
      <c r="BL193" s="230">
        <f t="shared" si="226"/>
        <v>-23449.578074214049</v>
      </c>
      <c r="BM193" s="230">
        <f t="shared" si="226"/>
        <v>-238878.83797090966</v>
      </c>
      <c r="BN193" s="230">
        <f t="shared" si="226"/>
        <v>-127162.30682072788</v>
      </c>
      <c r="BO193" s="230">
        <f t="shared" si="226"/>
        <v>-648640.48773336038</v>
      </c>
      <c r="BP193" s="230">
        <f t="shared" ref="BP193:BV193" si="227">BO138-BP138</f>
        <v>298899.54282766301</v>
      </c>
      <c r="BQ193" s="230">
        <f t="shared" si="227"/>
        <v>-309450.41873746039</v>
      </c>
      <c r="BR193" s="230">
        <f t="shared" si="227"/>
        <v>-381697.91192749515</v>
      </c>
      <c r="BS193" s="230">
        <f t="shared" si="227"/>
        <v>1095879.9330367665</v>
      </c>
      <c r="BT193" s="230">
        <f t="shared" si="227"/>
        <v>-226681.98573895032</v>
      </c>
      <c r="BU193" s="230">
        <f t="shared" si="227"/>
        <v>-196726.24450533045</v>
      </c>
      <c r="BV193" s="230">
        <f t="shared" si="227"/>
        <v>-20440.469438849483</v>
      </c>
    </row>
    <row r="194" spans="2:74" ht="14.25" customHeight="1" x14ac:dyDescent="0.25">
      <c r="B194" s="244" t="s">
        <v>416</v>
      </c>
      <c r="C194" s="230">
        <f>0-C145</f>
        <v>0</v>
      </c>
      <c r="D194" s="230">
        <f t="shared" ref="D194:AI194" si="228">C145-D145</f>
        <v>0</v>
      </c>
      <c r="E194" s="230">
        <f t="shared" si="228"/>
        <v>0</v>
      </c>
      <c r="F194" s="230">
        <f t="shared" si="228"/>
        <v>0</v>
      </c>
      <c r="G194" s="230">
        <f t="shared" si="228"/>
        <v>0</v>
      </c>
      <c r="H194" s="230">
        <f t="shared" si="228"/>
        <v>0</v>
      </c>
      <c r="I194" s="230">
        <f t="shared" si="228"/>
        <v>0</v>
      </c>
      <c r="J194" s="230">
        <f t="shared" si="228"/>
        <v>0</v>
      </c>
      <c r="K194" s="230">
        <f t="shared" si="228"/>
        <v>0</v>
      </c>
      <c r="L194" s="230">
        <f t="shared" si="228"/>
        <v>0</v>
      </c>
      <c r="M194" s="230">
        <f t="shared" si="228"/>
        <v>0</v>
      </c>
      <c r="N194" s="230">
        <f t="shared" si="228"/>
        <v>0</v>
      </c>
      <c r="O194" s="230">
        <f t="shared" si="228"/>
        <v>-11925.863199300698</v>
      </c>
      <c r="P194" s="230">
        <f t="shared" si="228"/>
        <v>79.60499123644513</v>
      </c>
      <c r="Q194" s="230">
        <f t="shared" si="228"/>
        <v>1359.0614749391043</v>
      </c>
      <c r="R194" s="230">
        <f t="shared" si="228"/>
        <v>-376.79602555037309</v>
      </c>
      <c r="S194" s="230">
        <f t="shared" si="228"/>
        <v>54.551381301142101</v>
      </c>
      <c r="T194" s="230">
        <f t="shared" si="228"/>
        <v>193.21199723377504</v>
      </c>
      <c r="U194" s="230">
        <f t="shared" si="228"/>
        <v>-367.54746531750607</v>
      </c>
      <c r="V194" s="230">
        <f t="shared" si="228"/>
        <v>-50.621922347221698</v>
      </c>
      <c r="W194" s="230">
        <f t="shared" si="228"/>
        <v>244.74332243991375</v>
      </c>
      <c r="X194" s="230">
        <f t="shared" si="228"/>
        <v>488.16830752566966</v>
      </c>
      <c r="Y194" s="230">
        <f t="shared" si="228"/>
        <v>2597.7113173097114</v>
      </c>
      <c r="Z194" s="230">
        <f t="shared" si="228"/>
        <v>-26.456504648155715</v>
      </c>
      <c r="AA194" s="230">
        <f t="shared" si="228"/>
        <v>-1449.5392562602274</v>
      </c>
      <c r="AB194" s="230">
        <f t="shared" si="228"/>
        <v>283.05303733072469</v>
      </c>
      <c r="AC194" s="230">
        <f t="shared" si="228"/>
        <v>368.30220631802149</v>
      </c>
      <c r="AD194" s="230">
        <f t="shared" si="228"/>
        <v>80.40887086328803</v>
      </c>
      <c r="AE194" s="230">
        <f t="shared" si="228"/>
        <v>811.42439750928497</v>
      </c>
      <c r="AF194" s="230">
        <f t="shared" si="228"/>
        <v>143.30332858081874</v>
      </c>
      <c r="AG194" s="230">
        <f t="shared" si="228"/>
        <v>512.94118970992076</v>
      </c>
      <c r="AH194" s="230">
        <f t="shared" si="228"/>
        <v>104.1009927717414</v>
      </c>
      <c r="AI194" s="230">
        <f t="shared" si="228"/>
        <v>125.9765308899905</v>
      </c>
      <c r="AJ194" s="230">
        <f t="shared" ref="AJ194:BO194" si="229">AI145-AJ145</f>
        <v>30.57736058277078</v>
      </c>
      <c r="AK194" s="230">
        <f t="shared" si="229"/>
        <v>9.3860414386444972</v>
      </c>
      <c r="AL194" s="230">
        <f t="shared" si="229"/>
        <v>30.252915496321293</v>
      </c>
      <c r="AM194" s="230">
        <f t="shared" si="229"/>
        <v>43.72560679358503</v>
      </c>
      <c r="AN194" s="230">
        <f t="shared" si="229"/>
        <v>-3692.7015983262745</v>
      </c>
      <c r="AO194" s="230">
        <f t="shared" si="229"/>
        <v>134.22439937992749</v>
      </c>
      <c r="AP194" s="230">
        <f t="shared" si="229"/>
        <v>138.81726004466327</v>
      </c>
      <c r="AQ194" s="230">
        <f t="shared" si="229"/>
        <v>445.65280525020353</v>
      </c>
      <c r="AR194" s="230">
        <f t="shared" si="229"/>
        <v>2051.6067182342067</v>
      </c>
      <c r="AS194" s="230">
        <f t="shared" si="229"/>
        <v>268.76651293571285</v>
      </c>
      <c r="AT194" s="230">
        <f t="shared" si="229"/>
        <v>-99.599339875980149</v>
      </c>
      <c r="AU194" s="230">
        <f t="shared" si="229"/>
        <v>171.91192644541752</v>
      </c>
      <c r="AV194" s="230">
        <f t="shared" si="229"/>
        <v>-155.20733819144061</v>
      </c>
      <c r="AW194" s="230">
        <f t="shared" si="229"/>
        <v>125.92125792909337</v>
      </c>
      <c r="AX194" s="230">
        <f t="shared" si="229"/>
        <v>-20319.207465356041</v>
      </c>
      <c r="AY194" s="230">
        <f t="shared" si="229"/>
        <v>825.92185657071605</v>
      </c>
      <c r="AZ194" s="230">
        <f t="shared" si="229"/>
        <v>700.12386932209847</v>
      </c>
      <c r="BA194" s="230">
        <f t="shared" si="229"/>
        <v>939.88350228472336</v>
      </c>
      <c r="BB194" s="230">
        <f t="shared" si="229"/>
        <v>41.524632977714646</v>
      </c>
      <c r="BC194" s="230">
        <f t="shared" si="229"/>
        <v>-69.933585620521626</v>
      </c>
      <c r="BD194" s="230">
        <f t="shared" si="229"/>
        <v>-4356.3280160610557</v>
      </c>
      <c r="BE194" s="230">
        <f t="shared" si="229"/>
        <v>168.44508391581985</v>
      </c>
      <c r="BF194" s="230">
        <f t="shared" si="229"/>
        <v>804.67449931308511</v>
      </c>
      <c r="BG194" s="230">
        <f t="shared" si="229"/>
        <v>-1333.5935424364689</v>
      </c>
      <c r="BH194" s="230">
        <f t="shared" si="229"/>
        <v>-3745.744393460951</v>
      </c>
      <c r="BI194" s="230">
        <f t="shared" si="229"/>
        <v>252.57862889399985</v>
      </c>
      <c r="BJ194" s="230">
        <f t="shared" si="229"/>
        <v>477.58345321294473</v>
      </c>
      <c r="BK194" s="230">
        <f t="shared" si="229"/>
        <v>-129.10784433411027</v>
      </c>
      <c r="BL194" s="230">
        <f t="shared" si="229"/>
        <v>-2772.6954294404495</v>
      </c>
      <c r="BM194" s="230">
        <f t="shared" si="229"/>
        <v>1335.3354749952923</v>
      </c>
      <c r="BN194" s="230">
        <f t="shared" si="229"/>
        <v>390.24231284410052</v>
      </c>
      <c r="BO194" s="230">
        <f t="shared" si="229"/>
        <v>442.50033684141818</v>
      </c>
      <c r="BP194" s="230">
        <f t="shared" ref="BP194:BV194" si="230">BO145-BP145</f>
        <v>543.78407739978138</v>
      </c>
      <c r="BQ194" s="230">
        <f t="shared" si="230"/>
        <v>612.58884968497296</v>
      </c>
      <c r="BR194" s="230">
        <f t="shared" si="230"/>
        <v>333.55514732126176</v>
      </c>
      <c r="BS194" s="230">
        <f t="shared" si="230"/>
        <v>354.65841868568168</v>
      </c>
      <c r="BT194" s="230">
        <f t="shared" si="230"/>
        <v>267.41515206015538</v>
      </c>
      <c r="BU194" s="230">
        <f t="shared" si="230"/>
        <v>302.32022765989677</v>
      </c>
      <c r="BV194" s="230">
        <f t="shared" si="230"/>
        <v>433.31255172730744</v>
      </c>
    </row>
    <row r="195" spans="2:74" ht="14.25" customHeight="1" x14ac:dyDescent="0.25">
      <c r="B195" s="244" t="s">
        <v>417</v>
      </c>
      <c r="C195" s="230">
        <f>0-C146</f>
        <v>0</v>
      </c>
      <c r="D195" s="230">
        <f t="shared" ref="D195:AI195" si="231">C146-D146</f>
        <v>0</v>
      </c>
      <c r="E195" s="230">
        <f t="shared" si="231"/>
        <v>0</v>
      </c>
      <c r="F195" s="230">
        <f t="shared" si="231"/>
        <v>0</v>
      </c>
      <c r="G195" s="230">
        <f t="shared" si="231"/>
        <v>0</v>
      </c>
      <c r="H195" s="230">
        <f t="shared" si="231"/>
        <v>0</v>
      </c>
      <c r="I195" s="230">
        <f t="shared" si="231"/>
        <v>0</v>
      </c>
      <c r="J195" s="230">
        <f t="shared" si="231"/>
        <v>0</v>
      </c>
      <c r="K195" s="230">
        <f t="shared" si="231"/>
        <v>0</v>
      </c>
      <c r="L195" s="230">
        <f t="shared" si="231"/>
        <v>0</v>
      </c>
      <c r="M195" s="230">
        <f t="shared" si="231"/>
        <v>0</v>
      </c>
      <c r="N195" s="230">
        <f t="shared" si="231"/>
        <v>0</v>
      </c>
      <c r="O195" s="230">
        <f t="shared" si="231"/>
        <v>0</v>
      </c>
      <c r="P195" s="230">
        <f t="shared" si="231"/>
        <v>0</v>
      </c>
      <c r="Q195" s="230">
        <f t="shared" si="231"/>
        <v>0</v>
      </c>
      <c r="R195" s="230">
        <f t="shared" si="231"/>
        <v>0</v>
      </c>
      <c r="S195" s="230">
        <f t="shared" si="231"/>
        <v>0</v>
      </c>
      <c r="T195" s="230">
        <f t="shared" si="231"/>
        <v>0</v>
      </c>
      <c r="U195" s="230">
        <f t="shared" si="231"/>
        <v>0</v>
      </c>
      <c r="V195" s="230">
        <f t="shared" si="231"/>
        <v>0</v>
      </c>
      <c r="W195" s="230">
        <f t="shared" si="231"/>
        <v>0</v>
      </c>
      <c r="X195" s="230">
        <f t="shared" si="231"/>
        <v>0</v>
      </c>
      <c r="Y195" s="230">
        <f t="shared" si="231"/>
        <v>0</v>
      </c>
      <c r="Z195" s="230">
        <f t="shared" si="231"/>
        <v>0</v>
      </c>
      <c r="AA195" s="230">
        <f t="shared" si="231"/>
        <v>0</v>
      </c>
      <c r="AB195" s="230">
        <f t="shared" si="231"/>
        <v>0</v>
      </c>
      <c r="AC195" s="230">
        <f t="shared" si="231"/>
        <v>0</v>
      </c>
      <c r="AD195" s="230">
        <f t="shared" si="231"/>
        <v>0</v>
      </c>
      <c r="AE195" s="230">
        <f t="shared" si="231"/>
        <v>0</v>
      </c>
      <c r="AF195" s="230">
        <f t="shared" si="231"/>
        <v>0</v>
      </c>
      <c r="AG195" s="230">
        <f t="shared" si="231"/>
        <v>0</v>
      </c>
      <c r="AH195" s="230">
        <f t="shared" si="231"/>
        <v>0</v>
      </c>
      <c r="AI195" s="230">
        <f t="shared" si="231"/>
        <v>0</v>
      </c>
      <c r="AJ195" s="230">
        <f t="shared" ref="AJ195:BO195" si="232">AI146-AJ146</f>
        <v>0</v>
      </c>
      <c r="AK195" s="230">
        <f t="shared" si="232"/>
        <v>0</v>
      </c>
      <c r="AL195" s="230">
        <f t="shared" si="232"/>
        <v>-2674.0398859791458</v>
      </c>
      <c r="AM195" s="230">
        <f t="shared" si="232"/>
        <v>-12818.536521852482</v>
      </c>
      <c r="AN195" s="230">
        <f t="shared" si="232"/>
        <v>10.641777939163148</v>
      </c>
      <c r="AO195" s="230">
        <f t="shared" si="232"/>
        <v>134.38308701151982</v>
      </c>
      <c r="AP195" s="230">
        <f t="shared" si="232"/>
        <v>-64.440400159452111</v>
      </c>
      <c r="AQ195" s="230">
        <f t="shared" si="232"/>
        <v>114.15896998206154</v>
      </c>
      <c r="AR195" s="230">
        <f t="shared" si="232"/>
        <v>-8245.2679030951113</v>
      </c>
      <c r="AS195" s="230">
        <f t="shared" si="232"/>
        <v>80.233295954763889</v>
      </c>
      <c r="AT195" s="230">
        <f t="shared" si="232"/>
        <v>13013.032068934757</v>
      </c>
      <c r="AU195" s="230">
        <f t="shared" si="232"/>
        <v>8685.0648370771669</v>
      </c>
      <c r="AV195" s="230">
        <f t="shared" si="232"/>
        <v>-8.0086537878960371</v>
      </c>
      <c r="AW195" s="230">
        <f t="shared" si="232"/>
        <v>40.253582641948014</v>
      </c>
      <c r="AX195" s="230">
        <f t="shared" si="232"/>
        <v>-10925.490467040334</v>
      </c>
      <c r="AY195" s="230">
        <f t="shared" si="232"/>
        <v>379.2563914838247</v>
      </c>
      <c r="AZ195" s="230">
        <f t="shared" si="232"/>
        <v>321.48783268872648</v>
      </c>
      <c r="BA195" s="230">
        <f t="shared" si="232"/>
        <v>431.58235759334639</v>
      </c>
      <c r="BB195" s="230">
        <f t="shared" si="232"/>
        <v>-11091.932425183244</v>
      </c>
      <c r="BC195" s="230">
        <f t="shared" si="232"/>
        <v>-32.112598725128919</v>
      </c>
      <c r="BD195" s="230">
        <f t="shared" si="232"/>
        <v>-2000.3692895555869</v>
      </c>
      <c r="BE195" s="230">
        <f t="shared" si="232"/>
        <v>-16671.652195727453</v>
      </c>
      <c r="BF195" s="230">
        <f t="shared" si="232"/>
        <v>369.49612437002361</v>
      </c>
      <c r="BG195" s="230">
        <f t="shared" si="232"/>
        <v>-612.36890800949186</v>
      </c>
      <c r="BH195" s="230">
        <f t="shared" si="232"/>
        <v>47.872759214602411</v>
      </c>
      <c r="BI195" s="230">
        <f t="shared" si="232"/>
        <v>142.41424926836044</v>
      </c>
      <c r="BJ195" s="230">
        <f t="shared" si="232"/>
        <v>-15222.05700280657</v>
      </c>
      <c r="BK195" s="230">
        <f t="shared" si="232"/>
        <v>16839.675673731603</v>
      </c>
      <c r="BL195" s="230">
        <f t="shared" si="232"/>
        <v>507.45148971537128</v>
      </c>
      <c r="BM195" s="230">
        <f t="shared" si="232"/>
        <v>1162.4785648691468</v>
      </c>
      <c r="BN195" s="230">
        <f t="shared" si="232"/>
        <v>305.77609150763601</v>
      </c>
      <c r="BO195" s="230">
        <f t="shared" si="232"/>
        <v>446.99269069265574</v>
      </c>
      <c r="BP195" s="230">
        <f t="shared" ref="BP195:BV195" si="233">BO146-BP146</f>
        <v>475.86570520419627</v>
      </c>
      <c r="BQ195" s="230">
        <f t="shared" si="233"/>
        <v>481.25649114418775</v>
      </c>
      <c r="BR195" s="230">
        <f t="shared" si="233"/>
        <v>292.34906069003046</v>
      </c>
      <c r="BS195" s="230">
        <f t="shared" si="233"/>
        <v>315.88249302469194</v>
      </c>
      <c r="BT195" s="230">
        <f t="shared" si="233"/>
        <v>236.3370056306012</v>
      </c>
      <c r="BU195" s="230">
        <f t="shared" si="233"/>
        <v>266.5671605123207</v>
      </c>
      <c r="BV195" s="230">
        <f t="shared" si="233"/>
        <v>281.71534819342196</v>
      </c>
    </row>
    <row r="196" spans="2:74" ht="14.25" customHeight="1" x14ac:dyDescent="0.25">
      <c r="B196" s="244" t="s">
        <v>418</v>
      </c>
      <c r="C196" s="230">
        <f>0-C149</f>
        <v>0</v>
      </c>
      <c r="D196" s="230">
        <f t="shared" ref="D196:AI196" si="234">C149-D149</f>
        <v>0</v>
      </c>
      <c r="E196" s="230">
        <f t="shared" si="234"/>
        <v>0</v>
      </c>
      <c r="F196" s="230">
        <f t="shared" si="234"/>
        <v>0</v>
      </c>
      <c r="G196" s="230">
        <f t="shared" si="234"/>
        <v>0</v>
      </c>
      <c r="H196" s="230">
        <f t="shared" si="234"/>
        <v>0</v>
      </c>
      <c r="I196" s="230">
        <f t="shared" si="234"/>
        <v>0</v>
      </c>
      <c r="J196" s="230">
        <f t="shared" si="234"/>
        <v>0</v>
      </c>
      <c r="K196" s="230">
        <f t="shared" si="234"/>
        <v>0</v>
      </c>
      <c r="L196" s="230">
        <f t="shared" si="234"/>
        <v>0</v>
      </c>
      <c r="M196" s="230">
        <f t="shared" si="234"/>
        <v>0</v>
      </c>
      <c r="N196" s="230">
        <f t="shared" si="234"/>
        <v>0</v>
      </c>
      <c r="O196" s="230">
        <f t="shared" si="234"/>
        <v>0</v>
      </c>
      <c r="P196" s="230">
        <f t="shared" si="234"/>
        <v>0</v>
      </c>
      <c r="Q196" s="230">
        <f t="shared" si="234"/>
        <v>0</v>
      </c>
      <c r="R196" s="230">
        <f t="shared" si="234"/>
        <v>0</v>
      </c>
      <c r="S196" s="230">
        <f t="shared" si="234"/>
        <v>0</v>
      </c>
      <c r="T196" s="230">
        <f t="shared" si="234"/>
        <v>0</v>
      </c>
      <c r="U196" s="230">
        <f t="shared" si="234"/>
        <v>0</v>
      </c>
      <c r="V196" s="230">
        <f t="shared" si="234"/>
        <v>0</v>
      </c>
      <c r="W196" s="230">
        <f t="shared" si="234"/>
        <v>0</v>
      </c>
      <c r="X196" s="230">
        <f t="shared" si="234"/>
        <v>0</v>
      </c>
      <c r="Y196" s="230">
        <f t="shared" si="234"/>
        <v>0</v>
      </c>
      <c r="Z196" s="230">
        <f t="shared" si="234"/>
        <v>0</v>
      </c>
      <c r="AA196" s="230">
        <f t="shared" si="234"/>
        <v>0</v>
      </c>
      <c r="AB196" s="230">
        <f t="shared" si="234"/>
        <v>0</v>
      </c>
      <c r="AC196" s="230">
        <f t="shared" si="234"/>
        <v>0</v>
      </c>
      <c r="AD196" s="230">
        <f t="shared" si="234"/>
        <v>0</v>
      </c>
      <c r="AE196" s="230">
        <f t="shared" si="234"/>
        <v>0</v>
      </c>
      <c r="AF196" s="230">
        <f t="shared" si="234"/>
        <v>0</v>
      </c>
      <c r="AG196" s="230">
        <f t="shared" si="234"/>
        <v>0</v>
      </c>
      <c r="AH196" s="230">
        <f t="shared" si="234"/>
        <v>0</v>
      </c>
      <c r="AI196" s="230">
        <f t="shared" si="234"/>
        <v>0</v>
      </c>
      <c r="AJ196" s="230">
        <f t="shared" ref="AJ196:BO196" si="235">AI149-AJ149</f>
        <v>0</v>
      </c>
      <c r="AK196" s="230">
        <f t="shared" si="235"/>
        <v>0</v>
      </c>
      <c r="AL196" s="230">
        <f t="shared" si="235"/>
        <v>0</v>
      </c>
      <c r="AM196" s="230">
        <f t="shared" si="235"/>
        <v>0</v>
      </c>
      <c r="AN196" s="230">
        <f t="shared" si="235"/>
        <v>0</v>
      </c>
      <c r="AO196" s="230">
        <f t="shared" si="235"/>
        <v>-1316.2467356105715</v>
      </c>
      <c r="AP196" s="230">
        <f t="shared" si="235"/>
        <v>-1650.0747534957279</v>
      </c>
      <c r="AQ196" s="230">
        <f t="shared" si="235"/>
        <v>131.45905409763418</v>
      </c>
      <c r="AR196" s="230">
        <f t="shared" si="235"/>
        <v>605.18474332950973</v>
      </c>
      <c r="AS196" s="230">
        <f t="shared" si="235"/>
        <v>92.392154510547243</v>
      </c>
      <c r="AT196" s="230">
        <f t="shared" si="235"/>
        <v>-29.200768299045194</v>
      </c>
      <c r="AU196" s="230">
        <f t="shared" si="235"/>
        <v>-54578.060583687497</v>
      </c>
      <c r="AV196" s="230">
        <f t="shared" si="235"/>
        <v>-73162.27015647263</v>
      </c>
      <c r="AW196" s="230">
        <f t="shared" si="235"/>
        <v>639.69206815061625</v>
      </c>
      <c r="AX196" s="230">
        <f t="shared" si="235"/>
        <v>128133.12967858918</v>
      </c>
      <c r="AY196" s="230">
        <f t="shared" si="235"/>
        <v>33.97649029675722</v>
      </c>
      <c r="AZ196" s="230">
        <f t="shared" si="235"/>
        <v>-8567.9906129723204</v>
      </c>
      <c r="BA196" s="230">
        <f t="shared" si="235"/>
        <v>348.95436881525529</v>
      </c>
      <c r="BB196" s="230">
        <f t="shared" si="235"/>
        <v>15.417019296330182</v>
      </c>
      <c r="BC196" s="230">
        <f t="shared" si="235"/>
        <v>-25.964526635350921</v>
      </c>
      <c r="BD196" s="230">
        <f t="shared" si="235"/>
        <v>-894.01467044581113</v>
      </c>
      <c r="BE196" s="230">
        <f t="shared" si="235"/>
        <v>58.406697206257377</v>
      </c>
      <c r="BF196" s="230">
        <f t="shared" si="235"/>
        <v>279.0130690573551</v>
      </c>
      <c r="BG196" s="230">
        <f t="shared" si="235"/>
        <v>-462.410631946379</v>
      </c>
      <c r="BH196" s="230">
        <f t="shared" si="235"/>
        <v>36.149568613916927</v>
      </c>
      <c r="BI196" s="230">
        <f t="shared" si="235"/>
        <v>107.53952268442299</v>
      </c>
      <c r="BJ196" s="230">
        <f t="shared" si="235"/>
        <v>189.27453094720295</v>
      </c>
      <c r="BK196" s="230">
        <f t="shared" si="235"/>
        <v>8734.2038648048801</v>
      </c>
      <c r="BL196" s="230">
        <f t="shared" si="235"/>
        <v>22.70038499511611</v>
      </c>
      <c r="BM196" s="230">
        <f t="shared" si="235"/>
        <v>52.002430785830711</v>
      </c>
      <c r="BN196" s="230">
        <f t="shared" si="235"/>
        <v>13.678617838751506</v>
      </c>
      <c r="BO196" s="230">
        <f t="shared" si="235"/>
        <v>19.995815116063568</v>
      </c>
      <c r="BP196" s="230">
        <f t="shared" ref="BP196:BV196" si="236">BO149-BP149</f>
        <v>21.287423395212954</v>
      </c>
      <c r="BQ196" s="230">
        <f t="shared" si="236"/>
        <v>21.528575345193303</v>
      </c>
      <c r="BR196" s="230">
        <f t="shared" si="236"/>
        <v>13.077971717742003</v>
      </c>
      <c r="BS196" s="230">
        <f t="shared" si="236"/>
        <v>14.130718601104263</v>
      </c>
      <c r="BT196" s="230">
        <f t="shared" si="236"/>
        <v>10.572322921775367</v>
      </c>
      <c r="BU196" s="230">
        <f t="shared" si="236"/>
        <v>11.924641652094124</v>
      </c>
      <c r="BV196" s="230">
        <f t="shared" si="236"/>
        <v>320.17327113168483</v>
      </c>
    </row>
    <row r="197" spans="2:74" ht="14.25" customHeight="1" x14ac:dyDescent="0.25">
      <c r="B197" s="244" t="s">
        <v>419</v>
      </c>
      <c r="C197" s="230">
        <f>C155-0</f>
        <v>0</v>
      </c>
      <c r="D197" s="230">
        <f t="shared" ref="D197:AI197" si="237">D155-C155</f>
        <v>0</v>
      </c>
      <c r="E197" s="230">
        <f t="shared" si="237"/>
        <v>0</v>
      </c>
      <c r="F197" s="230">
        <f t="shared" si="237"/>
        <v>0</v>
      </c>
      <c r="G197" s="230">
        <f t="shared" si="237"/>
        <v>0</v>
      </c>
      <c r="H197" s="230">
        <f t="shared" si="237"/>
        <v>0</v>
      </c>
      <c r="I197" s="230">
        <f t="shared" si="237"/>
        <v>0</v>
      </c>
      <c r="J197" s="230">
        <f t="shared" si="237"/>
        <v>0</v>
      </c>
      <c r="K197" s="230">
        <f t="shared" si="237"/>
        <v>0</v>
      </c>
      <c r="L197" s="230">
        <f t="shared" si="237"/>
        <v>0</v>
      </c>
      <c r="M197" s="230">
        <f t="shared" si="237"/>
        <v>0</v>
      </c>
      <c r="N197" s="230">
        <f t="shared" si="237"/>
        <v>0</v>
      </c>
      <c r="O197" s="230">
        <f t="shared" si="237"/>
        <v>0</v>
      </c>
      <c r="P197" s="230">
        <f t="shared" si="237"/>
        <v>0</v>
      </c>
      <c r="Q197" s="230">
        <f t="shared" si="237"/>
        <v>0</v>
      </c>
      <c r="R197" s="230">
        <f t="shared" si="237"/>
        <v>0</v>
      </c>
      <c r="S197" s="230">
        <f t="shared" si="237"/>
        <v>0</v>
      </c>
      <c r="T197" s="230">
        <f t="shared" si="237"/>
        <v>0</v>
      </c>
      <c r="U197" s="230">
        <f t="shared" si="237"/>
        <v>0</v>
      </c>
      <c r="V197" s="230">
        <f t="shared" si="237"/>
        <v>0</v>
      </c>
      <c r="W197" s="230">
        <f t="shared" si="237"/>
        <v>0</v>
      </c>
      <c r="X197" s="230">
        <f t="shared" si="237"/>
        <v>0</v>
      </c>
      <c r="Y197" s="230">
        <f t="shared" si="237"/>
        <v>0</v>
      </c>
      <c r="Z197" s="230">
        <f t="shared" si="237"/>
        <v>0</v>
      </c>
      <c r="AA197" s="230">
        <f t="shared" si="237"/>
        <v>0</v>
      </c>
      <c r="AB197" s="230">
        <f t="shared" si="237"/>
        <v>0</v>
      </c>
      <c r="AC197" s="230">
        <f t="shared" si="237"/>
        <v>0</v>
      </c>
      <c r="AD197" s="230">
        <f t="shared" si="237"/>
        <v>0</v>
      </c>
      <c r="AE197" s="230">
        <f t="shared" si="237"/>
        <v>0</v>
      </c>
      <c r="AF197" s="230">
        <f t="shared" si="237"/>
        <v>0</v>
      </c>
      <c r="AG197" s="230">
        <f t="shared" si="237"/>
        <v>0</v>
      </c>
      <c r="AH197" s="230">
        <f t="shared" si="237"/>
        <v>0</v>
      </c>
      <c r="AI197" s="230">
        <f t="shared" si="237"/>
        <v>0</v>
      </c>
      <c r="AJ197" s="230">
        <f t="shared" ref="AJ197:BO197" si="238">AJ155-AI155</f>
        <v>0</v>
      </c>
      <c r="AK197" s="230">
        <f t="shared" si="238"/>
        <v>0</v>
      </c>
      <c r="AL197" s="230">
        <f t="shared" si="238"/>
        <v>0</v>
      </c>
      <c r="AM197" s="230">
        <f t="shared" si="238"/>
        <v>0</v>
      </c>
      <c r="AN197" s="230">
        <f t="shared" si="238"/>
        <v>0</v>
      </c>
      <c r="AO197" s="230">
        <f t="shared" si="238"/>
        <v>0</v>
      </c>
      <c r="AP197" s="230">
        <f t="shared" si="238"/>
        <v>0</v>
      </c>
      <c r="AQ197" s="230">
        <f t="shared" si="238"/>
        <v>0</v>
      </c>
      <c r="AR197" s="230">
        <f t="shared" si="238"/>
        <v>0</v>
      </c>
      <c r="AS197" s="230">
        <f t="shared" si="238"/>
        <v>0</v>
      </c>
      <c r="AT197" s="230">
        <f t="shared" si="238"/>
        <v>0</v>
      </c>
      <c r="AU197" s="230">
        <f t="shared" si="238"/>
        <v>0</v>
      </c>
      <c r="AV197" s="230">
        <f t="shared" si="238"/>
        <v>0</v>
      </c>
      <c r="AW197" s="230">
        <f t="shared" si="238"/>
        <v>0</v>
      </c>
      <c r="AX197" s="230">
        <f t="shared" si="238"/>
        <v>0</v>
      </c>
      <c r="AY197" s="230">
        <f t="shared" si="238"/>
        <v>0</v>
      </c>
      <c r="AZ197" s="230">
        <f t="shared" si="238"/>
        <v>0</v>
      </c>
      <c r="BA197" s="230">
        <f t="shared" si="238"/>
        <v>0</v>
      </c>
      <c r="BB197" s="230">
        <f t="shared" si="238"/>
        <v>0</v>
      </c>
      <c r="BC197" s="230">
        <f t="shared" si="238"/>
        <v>0</v>
      </c>
      <c r="BD197" s="230">
        <f t="shared" si="238"/>
        <v>0</v>
      </c>
      <c r="BE197" s="230">
        <f t="shared" si="238"/>
        <v>0</v>
      </c>
      <c r="BF197" s="230">
        <f t="shared" si="238"/>
        <v>0</v>
      </c>
      <c r="BG197" s="230">
        <f t="shared" si="238"/>
        <v>0</v>
      </c>
      <c r="BH197" s="230">
        <f t="shared" si="238"/>
        <v>0</v>
      </c>
      <c r="BI197" s="230">
        <f t="shared" si="238"/>
        <v>0</v>
      </c>
      <c r="BJ197" s="230">
        <f t="shared" si="238"/>
        <v>0</v>
      </c>
      <c r="BK197" s="230">
        <f t="shared" si="238"/>
        <v>0</v>
      </c>
      <c r="BL197" s="230">
        <f t="shared" si="238"/>
        <v>0</v>
      </c>
      <c r="BM197" s="230">
        <f t="shared" si="238"/>
        <v>0</v>
      </c>
      <c r="BN197" s="230">
        <f t="shared" si="238"/>
        <v>0</v>
      </c>
      <c r="BO197" s="230">
        <f t="shared" si="238"/>
        <v>0</v>
      </c>
      <c r="BP197" s="230">
        <f t="shared" ref="BP197:BV197" si="239">BP155-BO155</f>
        <v>0</v>
      </c>
      <c r="BQ197" s="230">
        <f t="shared" si="239"/>
        <v>0</v>
      </c>
      <c r="BR197" s="230">
        <f t="shared" si="239"/>
        <v>0</v>
      </c>
      <c r="BS197" s="230">
        <f t="shared" si="239"/>
        <v>0</v>
      </c>
      <c r="BT197" s="230">
        <f t="shared" si="239"/>
        <v>0</v>
      </c>
      <c r="BU197" s="230">
        <f t="shared" si="239"/>
        <v>0</v>
      </c>
      <c r="BV197" s="230">
        <f t="shared" si="239"/>
        <v>0</v>
      </c>
    </row>
    <row r="198" spans="2:74" ht="14.25" customHeight="1" x14ac:dyDescent="0.25">
      <c r="B198" s="244" t="s">
        <v>420</v>
      </c>
      <c r="C198" s="230">
        <f>C159-0</f>
        <v>0</v>
      </c>
      <c r="D198" s="230">
        <f t="shared" ref="D198:AI198" si="240">D159-C159</f>
        <v>0</v>
      </c>
      <c r="E198" s="230">
        <f t="shared" si="240"/>
        <v>0</v>
      </c>
      <c r="F198" s="230">
        <f t="shared" si="240"/>
        <v>0</v>
      </c>
      <c r="G198" s="230">
        <f t="shared" si="240"/>
        <v>0</v>
      </c>
      <c r="H198" s="230">
        <f t="shared" si="240"/>
        <v>0</v>
      </c>
      <c r="I198" s="230">
        <f t="shared" si="240"/>
        <v>0</v>
      </c>
      <c r="J198" s="230">
        <f t="shared" si="240"/>
        <v>0</v>
      </c>
      <c r="K198" s="230">
        <f t="shared" si="240"/>
        <v>0</v>
      </c>
      <c r="L198" s="230">
        <f t="shared" si="240"/>
        <v>0</v>
      </c>
      <c r="M198" s="230">
        <f t="shared" si="240"/>
        <v>0</v>
      </c>
      <c r="N198" s="230">
        <f t="shared" si="240"/>
        <v>0</v>
      </c>
      <c r="O198" s="230">
        <f t="shared" si="240"/>
        <v>0</v>
      </c>
      <c r="P198" s="230">
        <f t="shared" si="240"/>
        <v>0</v>
      </c>
      <c r="Q198" s="230">
        <f t="shared" si="240"/>
        <v>0</v>
      </c>
      <c r="R198" s="230">
        <f t="shared" si="240"/>
        <v>0</v>
      </c>
      <c r="S198" s="230">
        <f t="shared" si="240"/>
        <v>0</v>
      </c>
      <c r="T198" s="230">
        <f t="shared" si="240"/>
        <v>0</v>
      </c>
      <c r="U198" s="230">
        <f t="shared" si="240"/>
        <v>0</v>
      </c>
      <c r="V198" s="230">
        <f t="shared" si="240"/>
        <v>0</v>
      </c>
      <c r="W198" s="230">
        <f t="shared" si="240"/>
        <v>0</v>
      </c>
      <c r="X198" s="230">
        <f t="shared" si="240"/>
        <v>0</v>
      </c>
      <c r="Y198" s="230">
        <f t="shared" si="240"/>
        <v>0</v>
      </c>
      <c r="Z198" s="230">
        <f t="shared" si="240"/>
        <v>0</v>
      </c>
      <c r="AA198" s="230">
        <f t="shared" si="240"/>
        <v>0</v>
      </c>
      <c r="AB198" s="230">
        <f t="shared" si="240"/>
        <v>0</v>
      </c>
      <c r="AC198" s="230">
        <f t="shared" si="240"/>
        <v>0</v>
      </c>
      <c r="AD198" s="230">
        <f t="shared" si="240"/>
        <v>0</v>
      </c>
      <c r="AE198" s="230">
        <f t="shared" si="240"/>
        <v>0</v>
      </c>
      <c r="AF198" s="230">
        <f t="shared" si="240"/>
        <v>0</v>
      </c>
      <c r="AG198" s="230">
        <f t="shared" si="240"/>
        <v>0</v>
      </c>
      <c r="AH198" s="230">
        <f t="shared" si="240"/>
        <v>0</v>
      </c>
      <c r="AI198" s="230">
        <f t="shared" si="240"/>
        <v>0</v>
      </c>
      <c r="AJ198" s="230">
        <f t="shared" ref="AJ198:BO198" si="241">AJ159-AI159</f>
        <v>0</v>
      </c>
      <c r="AK198" s="230">
        <f t="shared" si="241"/>
        <v>0</v>
      </c>
      <c r="AL198" s="230">
        <f t="shared" si="241"/>
        <v>0</v>
      </c>
      <c r="AM198" s="230">
        <f t="shared" si="241"/>
        <v>0</v>
      </c>
      <c r="AN198" s="230">
        <f t="shared" si="241"/>
        <v>0</v>
      </c>
      <c r="AO198" s="230">
        <f t="shared" si="241"/>
        <v>0</v>
      </c>
      <c r="AP198" s="230">
        <f t="shared" si="241"/>
        <v>0</v>
      </c>
      <c r="AQ198" s="230">
        <f t="shared" si="241"/>
        <v>0</v>
      </c>
      <c r="AR198" s="230">
        <f t="shared" si="241"/>
        <v>0</v>
      </c>
      <c r="AS198" s="230">
        <f t="shared" si="241"/>
        <v>0</v>
      </c>
      <c r="AT198" s="230">
        <f t="shared" si="241"/>
        <v>0</v>
      </c>
      <c r="AU198" s="230">
        <f t="shared" si="241"/>
        <v>0</v>
      </c>
      <c r="AV198" s="230">
        <f t="shared" si="241"/>
        <v>0</v>
      </c>
      <c r="AW198" s="230">
        <f t="shared" si="241"/>
        <v>0</v>
      </c>
      <c r="AX198" s="230">
        <f t="shared" si="241"/>
        <v>0</v>
      </c>
      <c r="AY198" s="230">
        <f t="shared" si="241"/>
        <v>0</v>
      </c>
      <c r="AZ198" s="230">
        <f t="shared" si="241"/>
        <v>0</v>
      </c>
      <c r="BA198" s="230">
        <f t="shared" si="241"/>
        <v>0</v>
      </c>
      <c r="BB198" s="230">
        <f t="shared" si="241"/>
        <v>0</v>
      </c>
      <c r="BC198" s="230">
        <f t="shared" si="241"/>
        <v>0</v>
      </c>
      <c r="BD198" s="230">
        <f t="shared" si="241"/>
        <v>0</v>
      </c>
      <c r="BE198" s="230">
        <f t="shared" si="241"/>
        <v>0</v>
      </c>
      <c r="BF198" s="230">
        <f t="shared" si="241"/>
        <v>0</v>
      </c>
      <c r="BG198" s="230">
        <f t="shared" si="241"/>
        <v>0</v>
      </c>
      <c r="BH198" s="230">
        <f t="shared" si="241"/>
        <v>0</v>
      </c>
      <c r="BI198" s="230">
        <f t="shared" si="241"/>
        <v>0</v>
      </c>
      <c r="BJ198" s="230">
        <f t="shared" si="241"/>
        <v>0</v>
      </c>
      <c r="BK198" s="230">
        <f t="shared" si="241"/>
        <v>0</v>
      </c>
      <c r="BL198" s="230">
        <f t="shared" si="241"/>
        <v>0</v>
      </c>
      <c r="BM198" s="230">
        <f t="shared" si="241"/>
        <v>0</v>
      </c>
      <c r="BN198" s="230">
        <f t="shared" si="241"/>
        <v>0</v>
      </c>
      <c r="BO198" s="230">
        <f t="shared" si="241"/>
        <v>0</v>
      </c>
      <c r="BP198" s="230">
        <f t="shared" ref="BP198:BV198" si="242">BP159-BO159</f>
        <v>0</v>
      </c>
      <c r="BQ198" s="230">
        <f t="shared" si="242"/>
        <v>0</v>
      </c>
      <c r="BR198" s="230">
        <f t="shared" si="242"/>
        <v>0</v>
      </c>
      <c r="BS198" s="230">
        <f t="shared" si="242"/>
        <v>0</v>
      </c>
      <c r="BT198" s="230">
        <f t="shared" si="242"/>
        <v>0</v>
      </c>
      <c r="BU198" s="230">
        <f t="shared" si="242"/>
        <v>0</v>
      </c>
      <c r="BV198" s="230">
        <f t="shared" si="242"/>
        <v>0</v>
      </c>
    </row>
    <row r="199" spans="2:74" ht="14.25" customHeight="1" x14ac:dyDescent="0.25">
      <c r="B199" s="244" t="s">
        <v>421</v>
      </c>
      <c r="C199" s="230">
        <f>C160-0</f>
        <v>0</v>
      </c>
      <c r="D199" s="230">
        <f t="shared" ref="D199:AI199" si="243">D160-C160</f>
        <v>0</v>
      </c>
      <c r="E199" s="230">
        <f t="shared" si="243"/>
        <v>0</v>
      </c>
      <c r="F199" s="230">
        <f t="shared" si="243"/>
        <v>0</v>
      </c>
      <c r="G199" s="230">
        <f t="shared" si="243"/>
        <v>0</v>
      </c>
      <c r="H199" s="230">
        <f t="shared" si="243"/>
        <v>0</v>
      </c>
      <c r="I199" s="230">
        <f t="shared" si="243"/>
        <v>0</v>
      </c>
      <c r="J199" s="230">
        <f t="shared" si="243"/>
        <v>0</v>
      </c>
      <c r="K199" s="230">
        <f t="shared" si="243"/>
        <v>0</v>
      </c>
      <c r="L199" s="230">
        <f t="shared" si="243"/>
        <v>0</v>
      </c>
      <c r="M199" s="230">
        <f t="shared" si="243"/>
        <v>0</v>
      </c>
      <c r="N199" s="230">
        <f t="shared" si="243"/>
        <v>0</v>
      </c>
      <c r="O199" s="230">
        <f t="shared" si="243"/>
        <v>88459.491094842655</v>
      </c>
      <c r="P199" s="230">
        <f t="shared" si="243"/>
        <v>8085.6491884373245</v>
      </c>
      <c r="Q199" s="230">
        <f t="shared" si="243"/>
        <v>-9053.0276241399406</v>
      </c>
      <c r="R199" s="230">
        <f t="shared" si="243"/>
        <v>6835.8483942769672</v>
      </c>
      <c r="S199" s="230">
        <f t="shared" si="243"/>
        <v>-14412.183707108401</v>
      </c>
      <c r="T199" s="230">
        <f t="shared" si="243"/>
        <v>25890.476387092116</v>
      </c>
      <c r="U199" s="230">
        <f t="shared" si="243"/>
        <v>-3905.1091987616092</v>
      </c>
      <c r="V199" s="230">
        <f t="shared" si="243"/>
        <v>10870.464840547458</v>
      </c>
      <c r="W199" s="230">
        <f t="shared" si="243"/>
        <v>12526.017076477408</v>
      </c>
      <c r="X199" s="230">
        <f t="shared" si="243"/>
        <v>-32161.978386525225</v>
      </c>
      <c r="Y199" s="230">
        <f t="shared" si="243"/>
        <v>-9673.9576350269781</v>
      </c>
      <c r="Z199" s="230">
        <f t="shared" si="243"/>
        <v>20956.745324078176</v>
      </c>
      <c r="AA199" s="230">
        <f t="shared" si="243"/>
        <v>7260.4487577380787</v>
      </c>
      <c r="AB199" s="230">
        <f t="shared" si="243"/>
        <v>-8811.8999327051279</v>
      </c>
      <c r="AC199" s="230">
        <f t="shared" si="243"/>
        <v>36594.535446996233</v>
      </c>
      <c r="AD199" s="230">
        <f t="shared" si="243"/>
        <v>-131305.43894513804</v>
      </c>
      <c r="AE199" s="230">
        <f t="shared" si="243"/>
        <v>91408.30856932672</v>
      </c>
      <c r="AF199" s="230">
        <f t="shared" si="243"/>
        <v>81613.009713681211</v>
      </c>
      <c r="AG199" s="230">
        <f t="shared" si="243"/>
        <v>-59197.863321079931</v>
      </c>
      <c r="AH199" s="230">
        <f t="shared" si="243"/>
        <v>5121.2396330236807</v>
      </c>
      <c r="AI199" s="230">
        <f t="shared" si="243"/>
        <v>31397.674912495015</v>
      </c>
      <c r="AJ199" s="230">
        <f t="shared" ref="AJ199:BO199" si="244">AJ160-AI160</f>
        <v>-24053.7351807378</v>
      </c>
      <c r="AK199" s="230">
        <f t="shared" si="244"/>
        <v>14477.009937648923</v>
      </c>
      <c r="AL199" s="230">
        <f t="shared" si="244"/>
        <v>-12373.352358215459</v>
      </c>
      <c r="AM199" s="230">
        <f t="shared" si="244"/>
        <v>-104732.21464676173</v>
      </c>
      <c r="AN199" s="230">
        <f t="shared" si="244"/>
        <v>173723.80546581646</v>
      </c>
      <c r="AO199" s="230">
        <f t="shared" si="244"/>
        <v>32530.544375065161</v>
      </c>
      <c r="AP199" s="230">
        <f t="shared" si="244"/>
        <v>-30542.714922351966</v>
      </c>
      <c r="AQ199" s="230">
        <f t="shared" si="244"/>
        <v>-11363.956112307904</v>
      </c>
      <c r="AR199" s="230">
        <f t="shared" si="244"/>
        <v>-154194.40209225548</v>
      </c>
      <c r="AS199" s="230">
        <f t="shared" si="244"/>
        <v>187407.85791542285</v>
      </c>
      <c r="AT199" s="230">
        <f t="shared" si="244"/>
        <v>-29073.239427183144</v>
      </c>
      <c r="AU199" s="230">
        <f t="shared" si="244"/>
        <v>17852.670741209673</v>
      </c>
      <c r="AV199" s="230">
        <f t="shared" si="244"/>
        <v>8797.8737678026955</v>
      </c>
      <c r="AW199" s="230">
        <f t="shared" si="244"/>
        <v>-10454.259541929438</v>
      </c>
      <c r="AX199" s="230">
        <f t="shared" si="244"/>
        <v>2708.1988607220119</v>
      </c>
      <c r="AY199" s="230">
        <f t="shared" si="244"/>
        <v>37264.936753129499</v>
      </c>
      <c r="AZ199" s="230">
        <f t="shared" si="244"/>
        <v>-60288.024606055638</v>
      </c>
      <c r="BA199" s="230">
        <f t="shared" si="244"/>
        <v>25015.600242468849</v>
      </c>
      <c r="BB199" s="230">
        <f t="shared" si="244"/>
        <v>21083.81011085221</v>
      </c>
      <c r="BC199" s="230">
        <f t="shared" si="244"/>
        <v>10806.792393147625</v>
      </c>
      <c r="BD199" s="230">
        <f t="shared" si="244"/>
        <v>-19499.506957103527</v>
      </c>
      <c r="BE199" s="230">
        <f t="shared" si="244"/>
        <v>47177.151022772538</v>
      </c>
      <c r="BF199" s="230">
        <f t="shared" si="244"/>
        <v>19605.059065544629</v>
      </c>
      <c r="BG199" s="230">
        <f t="shared" si="244"/>
        <v>-49778.044597340981</v>
      </c>
      <c r="BH199" s="230">
        <f t="shared" si="244"/>
        <v>67570.069472943316</v>
      </c>
      <c r="BI199" s="230">
        <f t="shared" si="244"/>
        <v>-53079.074740024167</v>
      </c>
      <c r="BJ199" s="230">
        <f t="shared" si="244"/>
        <v>25934.353284749668</v>
      </c>
      <c r="BK199" s="230">
        <f t="shared" si="244"/>
        <v>80742.358126858191</v>
      </c>
      <c r="BL199" s="230">
        <f t="shared" si="244"/>
        <v>-8159.3032438238151</v>
      </c>
      <c r="BM199" s="230">
        <f t="shared" si="244"/>
        <v>-543.23491718305741</v>
      </c>
      <c r="BN199" s="230">
        <f t="shared" si="244"/>
        <v>-7599.4920358544332</v>
      </c>
      <c r="BO199" s="230">
        <f t="shared" si="244"/>
        <v>19688.787853074959</v>
      </c>
      <c r="BP199" s="230">
        <f t="shared" ref="BP199:BV199" si="245">BP160-BO160</f>
        <v>-15461.05461030372</v>
      </c>
      <c r="BQ199" s="230">
        <f t="shared" si="245"/>
        <v>17533.315158418147</v>
      </c>
      <c r="BR199" s="230">
        <f t="shared" si="245"/>
        <v>10271.971555881901</v>
      </c>
      <c r="BS199" s="230">
        <f t="shared" si="245"/>
        <v>9556.0477578844875</v>
      </c>
      <c r="BT199" s="230">
        <f t="shared" si="245"/>
        <v>21188.997019203845</v>
      </c>
      <c r="BU199" s="230">
        <f t="shared" si="245"/>
        <v>-66291.691566960362</v>
      </c>
      <c r="BV199" s="230">
        <f t="shared" si="245"/>
        <v>-1818.0725094169029</v>
      </c>
    </row>
    <row r="200" spans="2:74" ht="14.25" customHeight="1" x14ac:dyDescent="0.25">
      <c r="B200" s="244" t="s">
        <v>422</v>
      </c>
      <c r="C200" s="230">
        <f>C161-0</f>
        <v>0</v>
      </c>
      <c r="D200" s="230">
        <f t="shared" ref="D200:AW200" si="246">D161-C161</f>
        <v>0</v>
      </c>
      <c r="E200" s="230">
        <f t="shared" si="246"/>
        <v>0</v>
      </c>
      <c r="F200" s="230">
        <f t="shared" si="246"/>
        <v>0</v>
      </c>
      <c r="G200" s="230">
        <f t="shared" si="246"/>
        <v>0</v>
      </c>
      <c r="H200" s="230">
        <f t="shared" si="246"/>
        <v>0</v>
      </c>
      <c r="I200" s="230">
        <f t="shared" si="246"/>
        <v>0</v>
      </c>
      <c r="J200" s="230">
        <f t="shared" si="246"/>
        <v>0</v>
      </c>
      <c r="K200" s="230">
        <f t="shared" si="246"/>
        <v>0</v>
      </c>
      <c r="L200" s="230">
        <f t="shared" si="246"/>
        <v>0</v>
      </c>
      <c r="M200" s="230">
        <f t="shared" si="246"/>
        <v>0</v>
      </c>
      <c r="N200" s="230">
        <f t="shared" si="246"/>
        <v>0</v>
      </c>
      <c r="O200" s="230">
        <f t="shared" si="246"/>
        <v>1531663.9769058228</v>
      </c>
      <c r="P200" s="230">
        <f t="shared" si="246"/>
        <v>10650.375009911135</v>
      </c>
      <c r="Q200" s="230">
        <f t="shared" si="246"/>
        <v>-142383.30325730424</v>
      </c>
      <c r="R200" s="230">
        <f t="shared" si="246"/>
        <v>-45643.487842321629</v>
      </c>
      <c r="S200" s="230">
        <f t="shared" si="246"/>
        <v>-148504.26957991533</v>
      </c>
      <c r="T200" s="230">
        <f t="shared" si="246"/>
        <v>18532.433962770272</v>
      </c>
      <c r="U200" s="230">
        <f t="shared" si="246"/>
        <v>-46891.808954550419</v>
      </c>
      <c r="V200" s="230">
        <f t="shared" si="246"/>
        <v>49567.113121289993</v>
      </c>
      <c r="W200" s="230">
        <f t="shared" si="246"/>
        <v>210364.93526004953</v>
      </c>
      <c r="X200" s="230">
        <f t="shared" si="246"/>
        <v>-97886.619060887257</v>
      </c>
      <c r="Y200" s="230">
        <f t="shared" si="246"/>
        <v>-266696.34471509513</v>
      </c>
      <c r="Z200" s="230">
        <f t="shared" si="246"/>
        <v>120879.31707104668</v>
      </c>
      <c r="AA200" s="230">
        <f t="shared" si="246"/>
        <v>101800.38220530795</v>
      </c>
      <c r="AB200" s="230">
        <f t="shared" si="246"/>
        <v>175606.58212002018</v>
      </c>
      <c r="AC200" s="230">
        <f t="shared" si="246"/>
        <v>280514.7352523671</v>
      </c>
      <c r="AD200" s="230">
        <f t="shared" si="246"/>
        <v>104730.03809486586</v>
      </c>
      <c r="AE200" s="230">
        <f t="shared" si="246"/>
        <v>124953.94173607975</v>
      </c>
      <c r="AF200" s="230">
        <f t="shared" si="246"/>
        <v>498830.59968885174</v>
      </c>
      <c r="AG200" s="230">
        <f t="shared" si="246"/>
        <v>7175.6413371982053</v>
      </c>
      <c r="AH200" s="230">
        <f t="shared" si="246"/>
        <v>184339.2230406804</v>
      </c>
      <c r="AI200" s="230">
        <f t="shared" si="246"/>
        <v>314757.60814400064</v>
      </c>
      <c r="AJ200" s="230">
        <f t="shared" si="246"/>
        <v>96131.212564907502</v>
      </c>
      <c r="AK200" s="230">
        <f t="shared" si="246"/>
        <v>144171.7212793529</v>
      </c>
      <c r="AL200" s="230">
        <f t="shared" si="246"/>
        <v>447674.18506542034</v>
      </c>
      <c r="AM200" s="230">
        <f t="shared" si="246"/>
        <v>83740.142071982846</v>
      </c>
      <c r="AN200" s="230">
        <f t="shared" si="246"/>
        <v>176878.80291547952</v>
      </c>
      <c r="AO200" s="230">
        <f t="shared" si="246"/>
        <v>250276.88264220301</v>
      </c>
      <c r="AP200" s="230">
        <f t="shared" si="246"/>
        <v>90396.857077365275</v>
      </c>
      <c r="AQ200" s="230">
        <f t="shared" si="246"/>
        <v>147824.66848441307</v>
      </c>
      <c r="AR200" s="230">
        <f t="shared" si="246"/>
        <v>137953.59612884745</v>
      </c>
      <c r="AS200" s="230">
        <f t="shared" si="246"/>
        <v>93731.343485220335</v>
      </c>
      <c r="AT200" s="230">
        <f t="shared" si="246"/>
        <v>676113.13625478745</v>
      </c>
      <c r="AU200" s="230">
        <f t="shared" si="246"/>
        <v>310005.34640982654</v>
      </c>
      <c r="AV200" s="230">
        <f t="shared" si="246"/>
        <v>64223.851943151094</v>
      </c>
      <c r="AW200" s="230">
        <f t="shared" si="246"/>
        <v>342074.41470145527</v>
      </c>
      <c r="AX200" s="230">
        <v>650430.68071648944</v>
      </c>
      <c r="AY200" s="230">
        <f t="shared" ref="AY200:BV200" si="247">AY161-AX161</f>
        <v>-29588.260523622856</v>
      </c>
      <c r="AZ200" s="230">
        <f t="shared" si="247"/>
        <v>99278.062760667875</v>
      </c>
      <c r="BA200" s="230">
        <f t="shared" si="247"/>
        <v>749398.26677929424</v>
      </c>
      <c r="BB200" s="230">
        <f t="shared" si="247"/>
        <v>205041.46840004064</v>
      </c>
      <c r="BC200" s="230">
        <f t="shared" si="247"/>
        <v>199437.55304227583</v>
      </c>
      <c r="BD200" s="230">
        <f t="shared" si="247"/>
        <v>277940.54905428551</v>
      </c>
      <c r="BE200" s="230">
        <f t="shared" si="247"/>
        <v>-18128.94001307711</v>
      </c>
      <c r="BF200" s="230">
        <f t="shared" si="247"/>
        <v>105391.53306506015</v>
      </c>
      <c r="BG200" s="230">
        <f t="shared" si="247"/>
        <v>992026.78517620638</v>
      </c>
      <c r="BH200" s="230">
        <f t="shared" si="247"/>
        <v>-116591.81993122399</v>
      </c>
      <c r="BI200" s="230">
        <f t="shared" si="247"/>
        <v>-63382.305976552889</v>
      </c>
      <c r="BJ200" s="230">
        <f t="shared" si="247"/>
        <v>1101998.9475956932</v>
      </c>
      <c r="BK200" s="230">
        <f t="shared" si="247"/>
        <v>-398666.57450546697</v>
      </c>
      <c r="BL200" s="230">
        <f t="shared" si="247"/>
        <v>-251658.40953753702</v>
      </c>
      <c r="BM200" s="230">
        <f t="shared" si="247"/>
        <v>1199682.244733179</v>
      </c>
      <c r="BN200" s="230">
        <f t="shared" si="247"/>
        <v>-166758.78712854534</v>
      </c>
      <c r="BO200" s="230">
        <f t="shared" si="247"/>
        <v>56811.356490239501</v>
      </c>
      <c r="BP200" s="230">
        <f t="shared" si="247"/>
        <v>295200.56058306992</v>
      </c>
      <c r="BQ200" s="230">
        <f t="shared" si="247"/>
        <v>-662665.81319475546</v>
      </c>
      <c r="BR200" s="230">
        <f t="shared" si="247"/>
        <v>590628.31362249702</v>
      </c>
      <c r="BS200" s="230">
        <f t="shared" si="247"/>
        <v>46061.109556306154</v>
      </c>
      <c r="BT200" s="230">
        <f t="shared" si="247"/>
        <v>-674315.87737018988</v>
      </c>
      <c r="BU200" s="230">
        <f t="shared" si="247"/>
        <v>-355836.62517758645</v>
      </c>
      <c r="BV200" s="230">
        <f t="shared" si="247"/>
        <v>1371147.7768571433</v>
      </c>
    </row>
    <row r="201" spans="2:74" ht="14.25" customHeight="1" x14ac:dyDescent="0.25">
      <c r="B201" s="244" t="s">
        <v>423</v>
      </c>
      <c r="C201" s="230">
        <f>C163-0</f>
        <v>0</v>
      </c>
      <c r="D201" s="230">
        <f t="shared" ref="D201:AI201" si="248">D163-C163</f>
        <v>0</v>
      </c>
      <c r="E201" s="230">
        <f t="shared" si="248"/>
        <v>0</v>
      </c>
      <c r="F201" s="230">
        <f t="shared" si="248"/>
        <v>0</v>
      </c>
      <c r="G201" s="230">
        <f t="shared" si="248"/>
        <v>0</v>
      </c>
      <c r="H201" s="230">
        <f t="shared" si="248"/>
        <v>0</v>
      </c>
      <c r="I201" s="230">
        <f t="shared" si="248"/>
        <v>0</v>
      </c>
      <c r="J201" s="230">
        <f t="shared" si="248"/>
        <v>0</v>
      </c>
      <c r="K201" s="230">
        <f t="shared" si="248"/>
        <v>0</v>
      </c>
      <c r="L201" s="230">
        <f t="shared" si="248"/>
        <v>0</v>
      </c>
      <c r="M201" s="230">
        <f t="shared" si="248"/>
        <v>0</v>
      </c>
      <c r="N201" s="230">
        <f t="shared" si="248"/>
        <v>0</v>
      </c>
      <c r="O201" s="230">
        <f t="shared" si="248"/>
        <v>343772.06211756991</v>
      </c>
      <c r="P201" s="230">
        <f t="shared" si="248"/>
        <v>47084.671208527638</v>
      </c>
      <c r="Q201" s="230">
        <f t="shared" si="248"/>
        <v>-244502.3374577334</v>
      </c>
      <c r="R201" s="230">
        <f t="shared" si="248"/>
        <v>52346.769838093111</v>
      </c>
      <c r="S201" s="230">
        <f t="shared" si="248"/>
        <v>1289.9426494891813</v>
      </c>
      <c r="T201" s="230">
        <f t="shared" si="248"/>
        <v>-9862.1302738805534</v>
      </c>
      <c r="U201" s="230">
        <f t="shared" si="248"/>
        <v>64187.66937036399</v>
      </c>
      <c r="V201" s="230">
        <f t="shared" si="248"/>
        <v>37421.182834246487</v>
      </c>
      <c r="W201" s="230">
        <f t="shared" si="248"/>
        <v>44407.357595675334</v>
      </c>
      <c r="X201" s="230">
        <f t="shared" si="248"/>
        <v>-134497.29149683489</v>
      </c>
      <c r="Y201" s="230">
        <f t="shared" si="248"/>
        <v>-49360.853453331481</v>
      </c>
      <c r="Z201" s="230">
        <f t="shared" si="248"/>
        <v>12967.597792145301</v>
      </c>
      <c r="AA201" s="230">
        <f t="shared" si="248"/>
        <v>94610.94876900356</v>
      </c>
      <c r="AB201" s="230">
        <f t="shared" si="248"/>
        <v>-13005.644338592188</v>
      </c>
      <c r="AC201" s="230">
        <f t="shared" si="248"/>
        <v>-3860.9748014666256</v>
      </c>
      <c r="AD201" s="230">
        <f t="shared" si="248"/>
        <v>51497.199465191748</v>
      </c>
      <c r="AE201" s="230">
        <f t="shared" si="248"/>
        <v>-18326.491042223235</v>
      </c>
      <c r="AF201" s="230">
        <f t="shared" si="248"/>
        <v>40034.667615261278</v>
      </c>
      <c r="AG201" s="230">
        <f t="shared" si="248"/>
        <v>10449.757521001389</v>
      </c>
      <c r="AH201" s="230">
        <f t="shared" si="248"/>
        <v>-114349.38709756773</v>
      </c>
      <c r="AI201" s="230">
        <f t="shared" si="248"/>
        <v>76062.105135147111</v>
      </c>
      <c r="AJ201" s="230">
        <f t="shared" ref="AJ201:BO201" si="249">AJ163-AI163</f>
        <v>12865.161049698829</v>
      </c>
      <c r="AK201" s="230">
        <f t="shared" si="249"/>
        <v>-34644.458018587844</v>
      </c>
      <c r="AL201" s="230">
        <f t="shared" si="249"/>
        <v>24529.732737419254</v>
      </c>
      <c r="AM201" s="230">
        <f t="shared" si="249"/>
        <v>9704.6231091606896</v>
      </c>
      <c r="AN201" s="230">
        <f t="shared" si="249"/>
        <v>-115777.40069315385</v>
      </c>
      <c r="AO201" s="230">
        <f t="shared" si="249"/>
        <v>26827.63257821498</v>
      </c>
      <c r="AP201" s="230">
        <f t="shared" si="249"/>
        <v>216782.07810337807</v>
      </c>
      <c r="AQ201" s="230">
        <f t="shared" si="249"/>
        <v>25102.445192922372</v>
      </c>
      <c r="AR201" s="230">
        <f t="shared" si="249"/>
        <v>25879.267116358271</v>
      </c>
      <c r="AS201" s="230">
        <f t="shared" si="249"/>
        <v>-103340.19349573465</v>
      </c>
      <c r="AT201" s="230">
        <f t="shared" si="249"/>
        <v>240352.5374926746</v>
      </c>
      <c r="AU201" s="230">
        <f t="shared" si="249"/>
        <v>-202987.52793134394</v>
      </c>
      <c r="AV201" s="230">
        <f t="shared" si="249"/>
        <v>98318.106023502187</v>
      </c>
      <c r="AW201" s="230">
        <f t="shared" si="249"/>
        <v>-25849.372453503311</v>
      </c>
      <c r="AX201" s="230">
        <f t="shared" si="249"/>
        <v>139880.8971146454</v>
      </c>
      <c r="AY201" s="230">
        <f t="shared" si="249"/>
        <v>15762.779642235255</v>
      </c>
      <c r="AZ201" s="230">
        <f t="shared" si="249"/>
        <v>-90393.973559250939</v>
      </c>
      <c r="BA201" s="230">
        <f t="shared" si="249"/>
        <v>248372.81241422764</v>
      </c>
      <c r="BB201" s="230">
        <f t="shared" si="249"/>
        <v>38502.863985665608</v>
      </c>
      <c r="BC201" s="230">
        <f t="shared" si="249"/>
        <v>-13633.878777592909</v>
      </c>
      <c r="BD201" s="230">
        <f t="shared" si="249"/>
        <v>108315.50546927133</v>
      </c>
      <c r="BE201" s="230">
        <f t="shared" si="249"/>
        <v>-562278.94387009484</v>
      </c>
      <c r="BF201" s="230">
        <f t="shared" si="249"/>
        <v>239605.99804364255</v>
      </c>
      <c r="BG201" s="230">
        <f t="shared" si="249"/>
        <v>-67954.871786469128</v>
      </c>
      <c r="BH201" s="230">
        <f t="shared" si="249"/>
        <v>52333.160919576068</v>
      </c>
      <c r="BI201" s="230">
        <f t="shared" si="249"/>
        <v>131638.06297715718</v>
      </c>
      <c r="BJ201" s="230">
        <f t="shared" si="249"/>
        <v>-588.56069794064388</v>
      </c>
      <c r="BK201" s="230">
        <f t="shared" si="249"/>
        <v>-172670.54980903154</v>
      </c>
      <c r="BL201" s="230">
        <f t="shared" si="249"/>
        <v>14625.027894149884</v>
      </c>
      <c r="BM201" s="230">
        <f t="shared" si="249"/>
        <v>210353.14600302291</v>
      </c>
      <c r="BN201" s="230">
        <f t="shared" si="249"/>
        <v>103333.4603000693</v>
      </c>
      <c r="BO201" s="230">
        <f t="shared" si="249"/>
        <v>308162.8313828907</v>
      </c>
      <c r="BP201" s="230">
        <f t="shared" ref="BP201:BV201" si="250">BP163-BO163</f>
        <v>-430100.14849817078</v>
      </c>
      <c r="BQ201" s="230">
        <f t="shared" si="250"/>
        <v>212876.30510286125</v>
      </c>
      <c r="BR201" s="230">
        <f t="shared" si="250"/>
        <v>88573.841600684216</v>
      </c>
      <c r="BS201" s="230">
        <f t="shared" si="250"/>
        <v>-249853.57329388056</v>
      </c>
      <c r="BT201" s="230">
        <f t="shared" si="250"/>
        <v>58493.233989116154</v>
      </c>
      <c r="BU201" s="230">
        <f t="shared" si="250"/>
        <v>296538.38457273564</v>
      </c>
      <c r="BV201" s="230">
        <f t="shared" si="250"/>
        <v>-238758.50233277061</v>
      </c>
    </row>
    <row r="202" spans="2:74" ht="14.25" customHeight="1" x14ac:dyDescent="0.25">
      <c r="B202" s="248" t="s">
        <v>409</v>
      </c>
      <c r="C202" s="248" t="e">
        <f t="shared" ref="C202:AH202" si="251">SUM(C188:C201)</f>
        <v>#REF!</v>
      </c>
      <c r="D202" s="248" t="e">
        <f t="shared" si="251"/>
        <v>#REF!</v>
      </c>
      <c r="E202" s="248" t="e">
        <f t="shared" si="251"/>
        <v>#REF!</v>
      </c>
      <c r="F202" s="248" t="e">
        <f t="shared" si="251"/>
        <v>#REF!</v>
      </c>
      <c r="G202" s="248" t="e">
        <f t="shared" si="251"/>
        <v>#REF!</v>
      </c>
      <c r="H202" s="248" t="e">
        <f t="shared" si="251"/>
        <v>#REF!</v>
      </c>
      <c r="I202" s="248" t="e">
        <f t="shared" si="251"/>
        <v>#REF!</v>
      </c>
      <c r="J202" s="248" t="e">
        <f t="shared" si="251"/>
        <v>#REF!</v>
      </c>
      <c r="K202" s="248" t="e">
        <f t="shared" si="251"/>
        <v>#REF!</v>
      </c>
      <c r="L202" s="248" t="e">
        <f t="shared" si="251"/>
        <v>#REF!</v>
      </c>
      <c r="M202" s="248" t="e">
        <f t="shared" si="251"/>
        <v>#REF!</v>
      </c>
      <c r="N202" s="248" t="e">
        <f t="shared" si="251"/>
        <v>#REF!</v>
      </c>
      <c r="O202" s="248">
        <f t="shared" si="251"/>
        <v>-88104.697901906853</v>
      </c>
      <c r="P202" s="248">
        <f t="shared" si="251"/>
        <v>-11356.85097802103</v>
      </c>
      <c r="Q202" s="248">
        <f t="shared" si="251"/>
        <v>-100746.79185639677</v>
      </c>
      <c r="R202" s="248">
        <f t="shared" si="251"/>
        <v>-7683.2581368236133</v>
      </c>
      <c r="S202" s="248">
        <f t="shared" si="251"/>
        <v>82344.231658584962</v>
      </c>
      <c r="T202" s="248">
        <f t="shared" si="251"/>
        <v>-107705.47076889759</v>
      </c>
      <c r="U202" s="248">
        <f t="shared" si="251"/>
        <v>-134879.15001613143</v>
      </c>
      <c r="V202" s="248">
        <f t="shared" si="251"/>
        <v>-126773.66974073491</v>
      </c>
      <c r="W202" s="248">
        <f t="shared" si="251"/>
        <v>-34330.838491005765</v>
      </c>
      <c r="X202" s="248">
        <f t="shared" si="251"/>
        <v>-229562.40684668269</v>
      </c>
      <c r="Y202" s="248">
        <f t="shared" si="251"/>
        <v>289747.43852831027</v>
      </c>
      <c r="Z202" s="248">
        <f t="shared" si="251"/>
        <v>-96416.750503082789</v>
      </c>
      <c r="AA202" s="248">
        <f t="shared" si="251"/>
        <v>40222.345800298674</v>
      </c>
      <c r="AB202" s="248">
        <f t="shared" si="251"/>
        <v>-441.11037573777139</v>
      </c>
      <c r="AC202" s="248">
        <f t="shared" si="251"/>
        <v>-80409.180913283839</v>
      </c>
      <c r="AD202" s="248">
        <f t="shared" si="251"/>
        <v>-201175.79999500798</v>
      </c>
      <c r="AE202" s="248">
        <f t="shared" si="251"/>
        <v>142249.17607762635</v>
      </c>
      <c r="AF202" s="248">
        <f t="shared" si="251"/>
        <v>90479.748362819082</v>
      </c>
      <c r="AG202" s="248">
        <f t="shared" si="251"/>
        <v>82270.059475125003</v>
      </c>
      <c r="AH202" s="248">
        <f t="shared" si="251"/>
        <v>-107954.3537520504</v>
      </c>
      <c r="AI202" s="248">
        <f t="shared" ref="AI202:BV202" si="252">SUM(AI188:AI201)</f>
        <v>33100.914134563413</v>
      </c>
      <c r="AJ202" s="248">
        <f t="shared" si="252"/>
        <v>-126886.03873504573</v>
      </c>
      <c r="AK202" s="248">
        <f t="shared" si="252"/>
        <v>53865.654703995198</v>
      </c>
      <c r="AL202" s="248">
        <f t="shared" si="252"/>
        <v>36979.535071189574</v>
      </c>
      <c r="AM202" s="248">
        <f t="shared" si="252"/>
        <v>-383787.84204034845</v>
      </c>
      <c r="AN202" s="248">
        <f t="shared" si="252"/>
        <v>-256738.57170092879</v>
      </c>
      <c r="AO202" s="248">
        <f t="shared" si="252"/>
        <v>129293.0292866875</v>
      </c>
      <c r="AP202" s="248">
        <f t="shared" si="252"/>
        <v>-199693.15564343205</v>
      </c>
      <c r="AQ202" s="248">
        <f t="shared" si="252"/>
        <v>-188046.39627084573</v>
      </c>
      <c r="AR202" s="248">
        <f t="shared" si="252"/>
        <v>-317652.8706401902</v>
      </c>
      <c r="AS202" s="248">
        <f t="shared" si="252"/>
        <v>-150133.57494003265</v>
      </c>
      <c r="AT202" s="248">
        <f t="shared" si="252"/>
        <v>125892.80409882864</v>
      </c>
      <c r="AU202" s="248">
        <f t="shared" si="252"/>
        <v>-305260.68047790701</v>
      </c>
      <c r="AV202" s="248">
        <f t="shared" si="252"/>
        <v>-260485.83324486879</v>
      </c>
      <c r="AW202" s="248">
        <f t="shared" si="252"/>
        <v>-2251.6090303011006</v>
      </c>
      <c r="AX202" s="248">
        <f t="shared" si="252"/>
        <v>-49300.140610799484</v>
      </c>
      <c r="AY202" s="248">
        <f t="shared" si="252"/>
        <v>-12522.390732331929</v>
      </c>
      <c r="AZ202" s="248">
        <f t="shared" si="252"/>
        <v>-428954.93806102598</v>
      </c>
      <c r="BA202" s="248">
        <f t="shared" si="252"/>
        <v>281054.97016343358</v>
      </c>
      <c r="BB202" s="248">
        <f t="shared" si="252"/>
        <v>-147651.04037177656</v>
      </c>
      <c r="BC202" s="248">
        <f t="shared" si="252"/>
        <v>-366423.26001930365</v>
      </c>
      <c r="BD202" s="248">
        <f t="shared" si="252"/>
        <v>-229156.67809413397</v>
      </c>
      <c r="BE202" s="248">
        <f t="shared" si="252"/>
        <v>-796154.13349705352</v>
      </c>
      <c r="BF202" s="248">
        <f t="shared" si="252"/>
        <v>-500543.59856473369</v>
      </c>
      <c r="BG202" s="248">
        <f t="shared" si="252"/>
        <v>208538.84354440682</v>
      </c>
      <c r="BH202" s="248">
        <f t="shared" si="252"/>
        <v>-322548.46623646113</v>
      </c>
      <c r="BI202" s="248">
        <f t="shared" si="252"/>
        <v>-402905.84286372201</v>
      </c>
      <c r="BJ202" s="248">
        <f t="shared" si="252"/>
        <v>-697907.94839298166</v>
      </c>
      <c r="BK202" s="248">
        <f t="shared" si="252"/>
        <v>-19310.832154043135</v>
      </c>
      <c r="BL202" s="248">
        <f t="shared" si="252"/>
        <v>269002.05443004955</v>
      </c>
      <c r="BM202" s="248">
        <f t="shared" si="252"/>
        <v>-429091.68140607735</v>
      </c>
      <c r="BN202" s="248">
        <f t="shared" si="252"/>
        <v>-101422.84891943564</v>
      </c>
      <c r="BO202" s="248">
        <f t="shared" si="252"/>
        <v>-890004.12737520621</v>
      </c>
      <c r="BP202" s="248">
        <f t="shared" si="252"/>
        <v>-324032.30307843711</v>
      </c>
      <c r="BQ202" s="248">
        <f t="shared" si="252"/>
        <v>-779114.46265464649</v>
      </c>
      <c r="BR202" s="248">
        <f t="shared" si="252"/>
        <v>-102906.12155354931</v>
      </c>
      <c r="BS202" s="248">
        <f t="shared" si="252"/>
        <v>-113022.18050652376</v>
      </c>
      <c r="BT202" s="248">
        <f t="shared" si="252"/>
        <v>-636688.26162857912</v>
      </c>
      <c r="BU202" s="248">
        <f t="shared" si="252"/>
        <v>-369357.5678101012</v>
      </c>
      <c r="BV202" s="248">
        <f t="shared" si="252"/>
        <v>343471.0426184492</v>
      </c>
    </row>
    <row r="203" spans="2:74" ht="6" customHeight="1" x14ac:dyDescent="0.25">
      <c r="B203" s="229"/>
      <c r="C203" s="230"/>
      <c r="D203" s="230"/>
      <c r="E203" s="230"/>
      <c r="F203" s="230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  <c r="AD203" s="230"/>
      <c r="AE203" s="230"/>
      <c r="AF203" s="230"/>
      <c r="AG203" s="230"/>
      <c r="AH203" s="230"/>
      <c r="AI203" s="230"/>
      <c r="AJ203" s="230"/>
      <c r="AK203" s="230"/>
      <c r="AL203" s="230"/>
      <c r="AM203" s="230"/>
      <c r="AN203" s="230"/>
      <c r="AO203" s="230"/>
      <c r="AP203" s="230"/>
      <c r="AQ203" s="230"/>
      <c r="AR203" s="230"/>
      <c r="AS203" s="230"/>
      <c r="AT203" s="230"/>
      <c r="AU203" s="230"/>
      <c r="AV203" s="230"/>
      <c r="AW203" s="230"/>
      <c r="AX203" s="230"/>
      <c r="AY203" s="230"/>
      <c r="AZ203" s="230"/>
      <c r="BA203" s="230"/>
      <c r="BB203" s="230"/>
      <c r="BC203" s="230"/>
      <c r="BD203" s="230"/>
      <c r="BE203" s="230"/>
      <c r="BF203" s="230"/>
      <c r="BG203" s="230"/>
      <c r="BH203" s="230"/>
      <c r="BI203" s="230"/>
      <c r="BJ203" s="230"/>
      <c r="BK203" s="230"/>
      <c r="BL203" s="230"/>
      <c r="BM203" s="230"/>
      <c r="BN203" s="230"/>
      <c r="BO203" s="230"/>
      <c r="BP203" s="230"/>
      <c r="BQ203" s="230"/>
      <c r="BR203" s="230"/>
      <c r="BS203" s="230"/>
      <c r="BT203" s="230"/>
      <c r="BU203" s="230"/>
      <c r="BV203" s="230"/>
    </row>
    <row r="204" spans="2:74" ht="6" customHeight="1" x14ac:dyDescent="0.25">
      <c r="B204" s="229"/>
      <c r="C204" s="230"/>
      <c r="D204" s="230"/>
      <c r="E204" s="230"/>
      <c r="F204" s="230"/>
      <c r="G204" s="23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  <c r="V204" s="230"/>
      <c r="W204" s="230"/>
      <c r="X204" s="230"/>
      <c r="Y204" s="230"/>
      <c r="Z204" s="230"/>
      <c r="AA204" s="230"/>
      <c r="AB204" s="230"/>
      <c r="AC204" s="230"/>
      <c r="AD204" s="230"/>
      <c r="AE204" s="230"/>
      <c r="AF204" s="230"/>
      <c r="AG204" s="230"/>
      <c r="AH204" s="230"/>
      <c r="AI204" s="230"/>
      <c r="AJ204" s="230"/>
      <c r="AK204" s="230"/>
      <c r="AL204" s="230"/>
      <c r="AM204" s="230"/>
      <c r="AN204" s="230"/>
      <c r="AO204" s="230"/>
      <c r="AP204" s="230"/>
      <c r="AQ204" s="230"/>
      <c r="AR204" s="230"/>
      <c r="AS204" s="230"/>
      <c r="AT204" s="230"/>
      <c r="AU204" s="230"/>
      <c r="AV204" s="230"/>
      <c r="AW204" s="230"/>
      <c r="AX204" s="230"/>
      <c r="AY204" s="230"/>
      <c r="AZ204" s="230"/>
      <c r="BA204" s="230"/>
      <c r="BB204" s="230"/>
      <c r="BC204" s="230"/>
      <c r="BD204" s="230"/>
      <c r="BE204" s="230"/>
      <c r="BF204" s="230"/>
      <c r="BG204" s="230"/>
      <c r="BH204" s="230"/>
      <c r="BI204" s="230"/>
      <c r="BJ204" s="230"/>
      <c r="BK204" s="230"/>
      <c r="BL204" s="230"/>
      <c r="BM204" s="230"/>
      <c r="BN204" s="230"/>
      <c r="BO204" s="230"/>
      <c r="BP204" s="230"/>
      <c r="BQ204" s="230"/>
      <c r="BR204" s="230"/>
      <c r="BS204" s="230"/>
      <c r="BT204" s="230"/>
      <c r="BU204" s="230"/>
      <c r="BV204" s="230"/>
    </row>
    <row r="205" spans="2:74" ht="14.25" customHeight="1" x14ac:dyDescent="0.25">
      <c r="B205" s="252" t="s">
        <v>424</v>
      </c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  <c r="AA205" s="252"/>
      <c r="AB205" s="252"/>
      <c r="AC205" s="252"/>
      <c r="AD205" s="252"/>
      <c r="AE205" s="252"/>
      <c r="AF205" s="252"/>
      <c r="AG205" s="252"/>
      <c r="AH205" s="252"/>
      <c r="AI205" s="252"/>
      <c r="AJ205" s="252"/>
      <c r="AK205" s="252"/>
      <c r="AL205" s="252"/>
      <c r="AM205" s="252"/>
      <c r="AN205" s="252"/>
      <c r="AO205" s="252"/>
      <c r="AP205" s="252"/>
      <c r="AQ205" s="252"/>
      <c r="AR205" s="252"/>
      <c r="AS205" s="252"/>
      <c r="AT205" s="252"/>
      <c r="AU205" s="252"/>
      <c r="AV205" s="252"/>
      <c r="AW205" s="252"/>
      <c r="AX205" s="252"/>
      <c r="AY205" s="252"/>
      <c r="AZ205" s="252"/>
      <c r="BA205" s="252"/>
      <c r="BB205" s="252"/>
      <c r="BC205" s="252"/>
      <c r="BD205" s="252"/>
      <c r="BE205" s="252"/>
      <c r="BF205" s="252"/>
      <c r="BG205" s="252"/>
      <c r="BH205" s="252"/>
      <c r="BI205" s="252"/>
      <c r="BJ205" s="252"/>
      <c r="BK205" s="252"/>
      <c r="BL205" s="252"/>
      <c r="BM205" s="252"/>
      <c r="BN205" s="252"/>
      <c r="BO205" s="252"/>
      <c r="BP205" s="252"/>
      <c r="BQ205" s="252"/>
      <c r="BR205" s="252"/>
      <c r="BS205" s="252"/>
      <c r="BT205" s="252"/>
      <c r="BU205" s="252"/>
      <c r="BV205" s="252"/>
    </row>
    <row r="206" spans="2:74" ht="14.25" customHeight="1" x14ac:dyDescent="0.25">
      <c r="B206" s="229" t="s">
        <v>425</v>
      </c>
      <c r="C206" s="230">
        <f>(SUM(C147,C148)-C108)*-1</f>
        <v>0</v>
      </c>
      <c r="D206" s="230">
        <f t="shared" ref="D206:N206" si="253">(SUM(D147,D148)-SUM(C147,C148)-D108)*-1</f>
        <v>0</v>
      </c>
      <c r="E206" s="230">
        <f t="shared" si="253"/>
        <v>0</v>
      </c>
      <c r="F206" s="230">
        <f t="shared" si="253"/>
        <v>0</v>
      </c>
      <c r="G206" s="230">
        <f t="shared" si="253"/>
        <v>0</v>
      </c>
      <c r="H206" s="230">
        <f t="shared" si="253"/>
        <v>0</v>
      </c>
      <c r="I206" s="230">
        <f t="shared" si="253"/>
        <v>0</v>
      </c>
      <c r="J206" s="230">
        <f t="shared" si="253"/>
        <v>0</v>
      </c>
      <c r="K206" s="230">
        <f t="shared" si="253"/>
        <v>0</v>
      </c>
      <c r="L206" s="230">
        <f t="shared" si="253"/>
        <v>0</v>
      </c>
      <c r="M206" s="230">
        <f t="shared" si="253"/>
        <v>0</v>
      </c>
      <c r="N206" s="230">
        <f t="shared" si="253"/>
        <v>0</v>
      </c>
      <c r="O206" s="230">
        <f t="shared" ref="O206:AT206" si="254">(SUM(O147,O148)-SUM(N147,N148)-O108-O21)*-1</f>
        <v>-1399536.7744877979</v>
      </c>
      <c r="P206" s="230">
        <f t="shared" si="254"/>
        <v>-13904.502252899911</v>
      </c>
      <c r="Q206" s="230">
        <f t="shared" si="254"/>
        <v>8677.963185930319</v>
      </c>
      <c r="R206" s="230">
        <f t="shared" si="254"/>
        <v>-1089.20058682544</v>
      </c>
      <c r="S206" s="230">
        <f t="shared" si="254"/>
        <v>-1551.1495619695888</v>
      </c>
      <c r="T206" s="230">
        <f t="shared" si="254"/>
        <v>-4838.9028114860339</v>
      </c>
      <c r="U206" s="230">
        <f t="shared" si="254"/>
        <v>-5494.2998277678416</v>
      </c>
      <c r="V206" s="230">
        <f t="shared" si="254"/>
        <v>-15381.220621543238</v>
      </c>
      <c r="W206" s="230">
        <f t="shared" si="254"/>
        <v>-14193.703041615277</v>
      </c>
      <c r="X206" s="230">
        <f t="shared" si="254"/>
        <v>-6856.0116941782635</v>
      </c>
      <c r="Y206" s="230">
        <f t="shared" si="254"/>
        <v>-22735.366767266452</v>
      </c>
      <c r="Z206" s="230">
        <f t="shared" si="254"/>
        <v>-9326.3540936173667</v>
      </c>
      <c r="AA206" s="230">
        <f t="shared" si="254"/>
        <v>-22398.009497603281</v>
      </c>
      <c r="AB206" s="230">
        <f t="shared" si="254"/>
        <v>-13918.001146155882</v>
      </c>
      <c r="AC206" s="230">
        <f t="shared" si="254"/>
        <v>-4394.049741392686</v>
      </c>
      <c r="AD206" s="230">
        <f t="shared" si="254"/>
        <v>-3135.2174939365759</v>
      </c>
      <c r="AE206" s="230">
        <f t="shared" si="254"/>
        <v>-3383.8575769893105</v>
      </c>
      <c r="AF206" s="230">
        <f t="shared" si="254"/>
        <v>-12369.971816731748</v>
      </c>
      <c r="AG206" s="230">
        <f t="shared" si="254"/>
        <v>-1612.5251794002361</v>
      </c>
      <c r="AH206" s="230">
        <f t="shared" si="254"/>
        <v>-6879.9616309340108</v>
      </c>
      <c r="AI206" s="230">
        <f t="shared" si="254"/>
        <v>-264.29163732021334</v>
      </c>
      <c r="AJ206" s="230">
        <f t="shared" si="254"/>
        <v>-6531.0966985658179</v>
      </c>
      <c r="AK206" s="230">
        <f t="shared" si="254"/>
        <v>-14857.803332143492</v>
      </c>
      <c r="AL206" s="230">
        <f t="shared" si="254"/>
        <v>-7731.8476944066933</v>
      </c>
      <c r="AM206" s="230">
        <f t="shared" si="254"/>
        <v>-21140.756094575805</v>
      </c>
      <c r="AN206" s="230">
        <f t="shared" si="254"/>
        <v>-6099.8631670719624</v>
      </c>
      <c r="AO206" s="230">
        <f t="shared" si="254"/>
        <v>-7708.3240718990783</v>
      </c>
      <c r="AP206" s="230">
        <f t="shared" si="254"/>
        <v>-9909.8760821745891</v>
      </c>
      <c r="AQ206" s="230">
        <f t="shared" si="254"/>
        <v>-13082.352129774241</v>
      </c>
      <c r="AR206" s="230">
        <f t="shared" si="254"/>
        <v>16346.409804624192</v>
      </c>
      <c r="AS206" s="230">
        <f t="shared" si="254"/>
        <v>-10655.408447652644</v>
      </c>
      <c r="AT206" s="230">
        <f t="shared" si="254"/>
        <v>-2136.5690382992143</v>
      </c>
      <c r="AU206" s="230">
        <f t="shared" ref="AU206:BV206" si="255">(SUM(AU147,AU148)-SUM(AT147,AT148)-AU108-AU21)*-1</f>
        <v>-3878.1376736614675</v>
      </c>
      <c r="AV206" s="230">
        <f t="shared" si="255"/>
        <v>-6869.115401869627</v>
      </c>
      <c r="AW206" s="230">
        <f t="shared" si="255"/>
        <v>-7839.7060533696658</v>
      </c>
      <c r="AX206" s="230">
        <f t="shared" si="255"/>
        <v>-2360152.0881497171</v>
      </c>
      <c r="AY206" s="230">
        <f t="shared" si="255"/>
        <v>124351.63108844445</v>
      </c>
      <c r="AZ206" s="230">
        <f t="shared" si="255"/>
        <v>47010.372808921507</v>
      </c>
      <c r="BA206" s="230">
        <f t="shared" si="255"/>
        <v>-3899.3272174049525</v>
      </c>
      <c r="BB206" s="230">
        <f t="shared" si="255"/>
        <v>-7888.0522871372386</v>
      </c>
      <c r="BC206" s="230">
        <f t="shared" si="255"/>
        <v>-5917.176546594299</v>
      </c>
      <c r="BD206" s="230">
        <f t="shared" si="255"/>
        <v>-1084461.6089830282</v>
      </c>
      <c r="BE206" s="230">
        <f t="shared" si="255"/>
        <v>306069.50760616153</v>
      </c>
      <c r="BF206" s="230">
        <f t="shared" si="255"/>
        <v>-13841.046288738151</v>
      </c>
      <c r="BG206" s="230">
        <f t="shared" si="255"/>
        <v>2037.278469240202</v>
      </c>
      <c r="BH206" s="230">
        <f t="shared" si="255"/>
        <v>-10935.578283016388</v>
      </c>
      <c r="BI206" s="230">
        <f t="shared" si="255"/>
        <v>-33448.940855998015</v>
      </c>
      <c r="BJ206" s="230">
        <f t="shared" si="255"/>
        <v>-257208.12546377644</v>
      </c>
      <c r="BK206" s="230">
        <f t="shared" si="255"/>
        <v>-87079.749815126401</v>
      </c>
      <c r="BL206" s="230">
        <f t="shared" si="255"/>
        <v>-463534.49196876446</v>
      </c>
      <c r="BM206" s="230">
        <f t="shared" si="255"/>
        <v>-34004.281282375203</v>
      </c>
      <c r="BN206" s="230">
        <f t="shared" si="255"/>
        <v>-47373.62958152021</v>
      </c>
      <c r="BO206" s="230">
        <f t="shared" si="255"/>
        <v>-36523.966663668391</v>
      </c>
      <c r="BP206" s="230">
        <f t="shared" si="255"/>
        <v>-92724.091152131354</v>
      </c>
      <c r="BQ206" s="230">
        <f t="shared" si="255"/>
        <v>-29609.116497527539</v>
      </c>
      <c r="BR206" s="230">
        <f t="shared" si="255"/>
        <v>-66697.697628529946</v>
      </c>
      <c r="BS206" s="230">
        <f t="shared" si="255"/>
        <v>-127519.14084122157</v>
      </c>
      <c r="BT206" s="230">
        <f t="shared" si="255"/>
        <v>-51647.952408194767</v>
      </c>
      <c r="BU206" s="230">
        <f t="shared" si="255"/>
        <v>-307486.19237068773</v>
      </c>
      <c r="BV206" s="230">
        <f t="shared" si="255"/>
        <v>-196564.53076645322</v>
      </c>
    </row>
    <row r="207" spans="2:74" ht="14.25" customHeight="1" x14ac:dyDescent="0.25">
      <c r="B207" s="244" t="s">
        <v>426</v>
      </c>
      <c r="C207" s="230">
        <f>C169-0</f>
        <v>0</v>
      </c>
      <c r="D207" s="230">
        <f t="shared" ref="D207:AI207" si="256">D169-C169</f>
        <v>0</v>
      </c>
      <c r="E207" s="230">
        <f t="shared" si="256"/>
        <v>0</v>
      </c>
      <c r="F207" s="230">
        <f t="shared" si="256"/>
        <v>0</v>
      </c>
      <c r="G207" s="230">
        <f t="shared" si="256"/>
        <v>0</v>
      </c>
      <c r="H207" s="230">
        <f t="shared" si="256"/>
        <v>0</v>
      </c>
      <c r="I207" s="230">
        <f t="shared" si="256"/>
        <v>0</v>
      </c>
      <c r="J207" s="230">
        <f t="shared" si="256"/>
        <v>0</v>
      </c>
      <c r="K207" s="230">
        <f t="shared" si="256"/>
        <v>0</v>
      </c>
      <c r="L207" s="230">
        <f t="shared" si="256"/>
        <v>0</v>
      </c>
      <c r="M207" s="230">
        <f t="shared" si="256"/>
        <v>0</v>
      </c>
      <c r="N207" s="230">
        <f t="shared" si="256"/>
        <v>0</v>
      </c>
      <c r="O207" s="230">
        <f t="shared" si="256"/>
        <v>180008.07337194055</v>
      </c>
      <c r="P207" s="230">
        <f t="shared" si="256"/>
        <v>0</v>
      </c>
      <c r="Q207" s="230">
        <f t="shared" si="256"/>
        <v>0</v>
      </c>
      <c r="R207" s="230">
        <f t="shared" si="256"/>
        <v>0</v>
      </c>
      <c r="S207" s="230">
        <f t="shared" si="256"/>
        <v>0</v>
      </c>
      <c r="T207" s="230">
        <f t="shared" si="256"/>
        <v>0</v>
      </c>
      <c r="U207" s="230">
        <f t="shared" si="256"/>
        <v>0</v>
      </c>
      <c r="V207" s="230">
        <f t="shared" si="256"/>
        <v>0</v>
      </c>
      <c r="W207" s="230">
        <f t="shared" si="256"/>
        <v>0</v>
      </c>
      <c r="X207" s="230">
        <f t="shared" si="256"/>
        <v>0</v>
      </c>
      <c r="Y207" s="230">
        <f t="shared" si="256"/>
        <v>0</v>
      </c>
      <c r="Z207" s="230">
        <f t="shared" si="256"/>
        <v>13603.775765748404</v>
      </c>
      <c r="AA207" s="230">
        <f t="shared" si="256"/>
        <v>0</v>
      </c>
      <c r="AB207" s="230">
        <f t="shared" si="256"/>
        <v>0</v>
      </c>
      <c r="AC207" s="230">
        <f t="shared" si="256"/>
        <v>0</v>
      </c>
      <c r="AD207" s="230">
        <f t="shared" si="256"/>
        <v>0</v>
      </c>
      <c r="AE207" s="230">
        <f t="shared" si="256"/>
        <v>2766.9776598476456</v>
      </c>
      <c r="AF207" s="230">
        <f t="shared" si="256"/>
        <v>0</v>
      </c>
      <c r="AG207" s="230">
        <f t="shared" si="256"/>
        <v>7398.3664824325824</v>
      </c>
      <c r="AH207" s="230">
        <f t="shared" si="256"/>
        <v>0</v>
      </c>
      <c r="AI207" s="230">
        <f t="shared" si="256"/>
        <v>0</v>
      </c>
      <c r="AJ207" s="230">
        <f t="shared" ref="AJ207:BO207" si="257">AJ169-AI169</f>
        <v>0</v>
      </c>
      <c r="AK207" s="230">
        <f t="shared" si="257"/>
        <v>0</v>
      </c>
      <c r="AL207" s="230">
        <f t="shared" si="257"/>
        <v>23282.330479241442</v>
      </c>
      <c r="AM207" s="230">
        <f t="shared" si="257"/>
        <v>0</v>
      </c>
      <c r="AN207" s="230">
        <f t="shared" si="257"/>
        <v>0</v>
      </c>
      <c r="AO207" s="230">
        <f t="shared" si="257"/>
        <v>0</v>
      </c>
      <c r="AP207" s="230">
        <f t="shared" si="257"/>
        <v>0</v>
      </c>
      <c r="AQ207" s="230">
        <f t="shared" si="257"/>
        <v>0</v>
      </c>
      <c r="AR207" s="230">
        <f t="shared" si="257"/>
        <v>0</v>
      </c>
      <c r="AS207" s="230">
        <f t="shared" si="257"/>
        <v>0</v>
      </c>
      <c r="AT207" s="230">
        <f t="shared" si="257"/>
        <v>0</v>
      </c>
      <c r="AU207" s="230">
        <f t="shared" si="257"/>
        <v>0</v>
      </c>
      <c r="AV207" s="230">
        <f t="shared" si="257"/>
        <v>0</v>
      </c>
      <c r="AW207" s="230">
        <f t="shared" si="257"/>
        <v>0</v>
      </c>
      <c r="AX207" s="230">
        <f t="shared" si="257"/>
        <v>-17398.356651801354</v>
      </c>
      <c r="AY207" s="230">
        <f t="shared" si="257"/>
        <v>0</v>
      </c>
      <c r="AZ207" s="230">
        <f t="shared" si="257"/>
        <v>0</v>
      </c>
      <c r="BA207" s="230">
        <f t="shared" si="257"/>
        <v>0</v>
      </c>
      <c r="BB207" s="230">
        <f t="shared" si="257"/>
        <v>0</v>
      </c>
      <c r="BC207" s="230">
        <f t="shared" si="257"/>
        <v>0</v>
      </c>
      <c r="BD207" s="230">
        <f t="shared" si="257"/>
        <v>4787</v>
      </c>
      <c r="BE207" s="230">
        <f t="shared" si="257"/>
        <v>0</v>
      </c>
      <c r="BF207" s="230">
        <f t="shared" si="257"/>
        <v>0</v>
      </c>
      <c r="BG207" s="230">
        <f t="shared" si="257"/>
        <v>1438.6142403702834</v>
      </c>
      <c r="BH207" s="230">
        <f t="shared" si="257"/>
        <v>0</v>
      </c>
      <c r="BI207" s="230">
        <f t="shared" si="257"/>
        <v>0</v>
      </c>
      <c r="BJ207" s="230">
        <f t="shared" si="257"/>
        <v>0</v>
      </c>
      <c r="BK207" s="230">
        <f t="shared" si="257"/>
        <v>671.23428795387736</v>
      </c>
      <c r="BL207" s="230">
        <f t="shared" si="257"/>
        <v>0</v>
      </c>
      <c r="BM207" s="230">
        <f t="shared" si="257"/>
        <v>0</v>
      </c>
      <c r="BN207" s="230">
        <f t="shared" si="257"/>
        <v>0</v>
      </c>
      <c r="BO207" s="230">
        <f t="shared" si="257"/>
        <v>0</v>
      </c>
      <c r="BP207" s="230">
        <f t="shared" ref="BP207:BV207" si="258">BP169-BO169</f>
        <v>0</v>
      </c>
      <c r="BQ207" s="230">
        <f t="shared" si="258"/>
        <v>0</v>
      </c>
      <c r="BR207" s="230">
        <f t="shared" si="258"/>
        <v>0</v>
      </c>
      <c r="BS207" s="230">
        <f t="shared" si="258"/>
        <v>0</v>
      </c>
      <c r="BT207" s="230">
        <f t="shared" si="258"/>
        <v>0</v>
      </c>
      <c r="BU207" s="230">
        <f t="shared" si="258"/>
        <v>0</v>
      </c>
      <c r="BV207" s="230">
        <f t="shared" si="258"/>
        <v>0</v>
      </c>
    </row>
    <row r="208" spans="2:74" ht="14.25" customHeight="1" x14ac:dyDescent="0.25">
      <c r="B208" s="244" t="s">
        <v>427</v>
      </c>
      <c r="C208" s="230">
        <f>C170-0</f>
        <v>0</v>
      </c>
      <c r="D208" s="230">
        <f t="shared" ref="D208:AI208" si="259">D170-C170</f>
        <v>0</v>
      </c>
      <c r="E208" s="230">
        <f t="shared" si="259"/>
        <v>0</v>
      </c>
      <c r="F208" s="230">
        <f t="shared" si="259"/>
        <v>0</v>
      </c>
      <c r="G208" s="230">
        <f t="shared" si="259"/>
        <v>0</v>
      </c>
      <c r="H208" s="230">
        <f t="shared" si="259"/>
        <v>0</v>
      </c>
      <c r="I208" s="230">
        <f t="shared" si="259"/>
        <v>0</v>
      </c>
      <c r="J208" s="230">
        <f t="shared" si="259"/>
        <v>0</v>
      </c>
      <c r="K208" s="230">
        <f t="shared" si="259"/>
        <v>0</v>
      </c>
      <c r="L208" s="230">
        <f t="shared" si="259"/>
        <v>0</v>
      </c>
      <c r="M208" s="230">
        <f t="shared" si="259"/>
        <v>0</v>
      </c>
      <c r="N208" s="230">
        <f t="shared" si="259"/>
        <v>0</v>
      </c>
      <c r="O208" s="230">
        <f t="shared" si="259"/>
        <v>958026.25109265733</v>
      </c>
      <c r="P208" s="230">
        <f t="shared" si="259"/>
        <v>0</v>
      </c>
      <c r="Q208" s="230">
        <f t="shared" si="259"/>
        <v>0</v>
      </c>
      <c r="R208" s="230">
        <f t="shared" si="259"/>
        <v>0</v>
      </c>
      <c r="S208" s="230">
        <f t="shared" si="259"/>
        <v>0</v>
      </c>
      <c r="T208" s="230">
        <f t="shared" si="259"/>
        <v>0</v>
      </c>
      <c r="U208" s="230">
        <f t="shared" si="259"/>
        <v>2011255.5414254982</v>
      </c>
      <c r="V208" s="230">
        <f t="shared" si="259"/>
        <v>0</v>
      </c>
      <c r="W208" s="230">
        <f t="shared" si="259"/>
        <v>0</v>
      </c>
      <c r="X208" s="230">
        <f t="shared" si="259"/>
        <v>0</v>
      </c>
      <c r="Y208" s="230">
        <f t="shared" si="259"/>
        <v>0</v>
      </c>
      <c r="Z208" s="230">
        <f t="shared" si="259"/>
        <v>0</v>
      </c>
      <c r="AA208" s="230">
        <f t="shared" si="259"/>
        <v>0</v>
      </c>
      <c r="AB208" s="230">
        <f t="shared" si="259"/>
        <v>0</v>
      </c>
      <c r="AC208" s="230">
        <f t="shared" si="259"/>
        <v>0</v>
      </c>
      <c r="AD208" s="230">
        <f t="shared" si="259"/>
        <v>0</v>
      </c>
      <c r="AE208" s="230">
        <f t="shared" si="259"/>
        <v>0</v>
      </c>
      <c r="AF208" s="230">
        <f t="shared" si="259"/>
        <v>0</v>
      </c>
      <c r="AG208" s="230">
        <f t="shared" si="259"/>
        <v>0</v>
      </c>
      <c r="AH208" s="230">
        <f t="shared" si="259"/>
        <v>0</v>
      </c>
      <c r="AI208" s="230">
        <f t="shared" si="259"/>
        <v>0</v>
      </c>
      <c r="AJ208" s="230">
        <f t="shared" ref="AJ208:BO208" si="260">AJ170-AI170</f>
        <v>0</v>
      </c>
      <c r="AK208" s="230">
        <f t="shared" si="260"/>
        <v>0</v>
      </c>
      <c r="AL208" s="230">
        <f t="shared" si="260"/>
        <v>0</v>
      </c>
      <c r="AM208" s="230">
        <f t="shared" si="260"/>
        <v>0</v>
      </c>
      <c r="AN208" s="230">
        <f t="shared" si="260"/>
        <v>0</v>
      </c>
      <c r="AO208" s="230">
        <f t="shared" si="260"/>
        <v>0</v>
      </c>
      <c r="AP208" s="230">
        <f t="shared" si="260"/>
        <v>0</v>
      </c>
      <c r="AQ208" s="230">
        <f t="shared" si="260"/>
        <v>0</v>
      </c>
      <c r="AR208" s="230">
        <f t="shared" si="260"/>
        <v>0</v>
      </c>
      <c r="AS208" s="230">
        <f t="shared" si="260"/>
        <v>0</v>
      </c>
      <c r="AT208" s="230">
        <f t="shared" si="260"/>
        <v>0</v>
      </c>
      <c r="AU208" s="230">
        <f t="shared" si="260"/>
        <v>0</v>
      </c>
      <c r="AV208" s="230">
        <f t="shared" si="260"/>
        <v>0</v>
      </c>
      <c r="AW208" s="230">
        <f t="shared" si="260"/>
        <v>0</v>
      </c>
      <c r="AX208" s="230">
        <f t="shared" si="260"/>
        <v>3932529.1839726772</v>
      </c>
      <c r="AY208" s="230">
        <f t="shared" si="260"/>
        <v>0</v>
      </c>
      <c r="AZ208" s="230">
        <f t="shared" si="260"/>
        <v>0</v>
      </c>
      <c r="BA208" s="230">
        <f t="shared" si="260"/>
        <v>0</v>
      </c>
      <c r="BB208" s="230">
        <f t="shared" si="260"/>
        <v>0</v>
      </c>
      <c r="BC208" s="230">
        <f t="shared" si="260"/>
        <v>0</v>
      </c>
      <c r="BD208" s="230">
        <f t="shared" si="260"/>
        <v>828247</v>
      </c>
      <c r="BE208" s="230">
        <f t="shared" si="260"/>
        <v>0</v>
      </c>
      <c r="BF208" s="230">
        <f t="shared" si="260"/>
        <v>0</v>
      </c>
      <c r="BG208" s="230">
        <f t="shared" si="260"/>
        <v>248917.8728954792</v>
      </c>
      <c r="BH208" s="230">
        <f t="shared" si="260"/>
        <v>0</v>
      </c>
      <c r="BI208" s="230">
        <f t="shared" si="260"/>
        <v>0</v>
      </c>
      <c r="BJ208" s="230">
        <f t="shared" si="260"/>
        <v>0</v>
      </c>
      <c r="BK208" s="230">
        <f t="shared" si="260"/>
        <v>116141.08367626742</v>
      </c>
      <c r="BL208" s="230">
        <f t="shared" si="260"/>
        <v>0</v>
      </c>
      <c r="BM208" s="230">
        <f t="shared" si="260"/>
        <v>0</v>
      </c>
      <c r="BN208" s="230">
        <f t="shared" si="260"/>
        <v>0</v>
      </c>
      <c r="BO208" s="230">
        <f t="shared" si="260"/>
        <v>0</v>
      </c>
      <c r="BP208" s="230">
        <f t="shared" ref="BP208:BV208" si="261">BP170-BO170</f>
        <v>0</v>
      </c>
      <c r="BQ208" s="230">
        <f t="shared" si="261"/>
        <v>0</v>
      </c>
      <c r="BR208" s="230">
        <f t="shared" si="261"/>
        <v>0</v>
      </c>
      <c r="BS208" s="230">
        <f t="shared" si="261"/>
        <v>0</v>
      </c>
      <c r="BT208" s="230">
        <f t="shared" si="261"/>
        <v>0</v>
      </c>
      <c r="BU208" s="230">
        <f t="shared" si="261"/>
        <v>0</v>
      </c>
      <c r="BV208" s="230">
        <f t="shared" si="261"/>
        <v>0</v>
      </c>
    </row>
    <row r="209" spans="2:74" ht="14.25" customHeight="1" x14ac:dyDescent="0.25">
      <c r="B209" s="244" t="s">
        <v>428</v>
      </c>
      <c r="C209" s="230">
        <f>C171-0</f>
        <v>0</v>
      </c>
      <c r="D209" s="230">
        <f t="shared" ref="D209:AI209" si="262">D171-C171</f>
        <v>0</v>
      </c>
      <c r="E209" s="230">
        <f t="shared" si="262"/>
        <v>0</v>
      </c>
      <c r="F209" s="230">
        <f t="shared" si="262"/>
        <v>0</v>
      </c>
      <c r="G209" s="230">
        <f t="shared" si="262"/>
        <v>0</v>
      </c>
      <c r="H209" s="230">
        <f t="shared" si="262"/>
        <v>0</v>
      </c>
      <c r="I209" s="230">
        <f t="shared" si="262"/>
        <v>0</v>
      </c>
      <c r="J209" s="230">
        <f t="shared" si="262"/>
        <v>0</v>
      </c>
      <c r="K209" s="230">
        <f t="shared" si="262"/>
        <v>0</v>
      </c>
      <c r="L209" s="230">
        <f t="shared" si="262"/>
        <v>0</v>
      </c>
      <c r="M209" s="230">
        <f t="shared" si="262"/>
        <v>0</v>
      </c>
      <c r="N209" s="230">
        <f t="shared" si="262"/>
        <v>0</v>
      </c>
      <c r="O209" s="230">
        <f t="shared" si="262"/>
        <v>28448.972902097903</v>
      </c>
      <c r="P209" s="230">
        <f t="shared" si="262"/>
        <v>0</v>
      </c>
      <c r="Q209" s="230">
        <f t="shared" si="262"/>
        <v>0</v>
      </c>
      <c r="R209" s="230">
        <f t="shared" si="262"/>
        <v>0</v>
      </c>
      <c r="S209" s="230">
        <f t="shared" si="262"/>
        <v>0</v>
      </c>
      <c r="T209" s="230">
        <f t="shared" si="262"/>
        <v>56684.510407572496</v>
      </c>
      <c r="U209" s="230">
        <f t="shared" si="262"/>
        <v>0</v>
      </c>
      <c r="V209" s="230">
        <f t="shared" si="262"/>
        <v>0</v>
      </c>
      <c r="W209" s="230">
        <f t="shared" si="262"/>
        <v>0</v>
      </c>
      <c r="X209" s="230">
        <f t="shared" si="262"/>
        <v>0</v>
      </c>
      <c r="Y209" s="230">
        <f t="shared" si="262"/>
        <v>0</v>
      </c>
      <c r="Z209" s="230">
        <f t="shared" si="262"/>
        <v>0</v>
      </c>
      <c r="AA209" s="230">
        <f t="shared" si="262"/>
        <v>0</v>
      </c>
      <c r="AB209" s="230">
        <f t="shared" si="262"/>
        <v>0</v>
      </c>
      <c r="AC209" s="230">
        <f t="shared" si="262"/>
        <v>0</v>
      </c>
      <c r="AD209" s="230">
        <f t="shared" si="262"/>
        <v>0</v>
      </c>
      <c r="AE209" s="230">
        <f t="shared" si="262"/>
        <v>0</v>
      </c>
      <c r="AF209" s="230">
        <f t="shared" si="262"/>
        <v>0</v>
      </c>
      <c r="AG209" s="230">
        <f t="shared" si="262"/>
        <v>0</v>
      </c>
      <c r="AH209" s="230">
        <f t="shared" si="262"/>
        <v>0</v>
      </c>
      <c r="AI209" s="230">
        <f t="shared" si="262"/>
        <v>0</v>
      </c>
      <c r="AJ209" s="230">
        <f t="shared" ref="AJ209:BO209" si="263">AJ171-AI171</f>
        <v>0</v>
      </c>
      <c r="AK209" s="230">
        <f t="shared" si="263"/>
        <v>0</v>
      </c>
      <c r="AL209" s="230">
        <f t="shared" si="263"/>
        <v>0</v>
      </c>
      <c r="AM209" s="230">
        <f t="shared" si="263"/>
        <v>0</v>
      </c>
      <c r="AN209" s="230">
        <f t="shared" si="263"/>
        <v>0</v>
      </c>
      <c r="AO209" s="230">
        <f t="shared" si="263"/>
        <v>0</v>
      </c>
      <c r="AP209" s="230">
        <f t="shared" si="263"/>
        <v>0</v>
      </c>
      <c r="AQ209" s="230">
        <f t="shared" si="263"/>
        <v>0</v>
      </c>
      <c r="AR209" s="230">
        <f t="shared" si="263"/>
        <v>0</v>
      </c>
      <c r="AS209" s="230">
        <f t="shared" si="263"/>
        <v>35023.014617994602</v>
      </c>
      <c r="AT209" s="230">
        <f t="shared" si="263"/>
        <v>0</v>
      </c>
      <c r="AU209" s="230">
        <f t="shared" si="263"/>
        <v>0</v>
      </c>
      <c r="AV209" s="230">
        <f t="shared" si="263"/>
        <v>0</v>
      </c>
      <c r="AW209" s="230">
        <f t="shared" si="263"/>
        <v>0</v>
      </c>
      <c r="AX209" s="230">
        <f t="shared" si="263"/>
        <v>10647.944198956917</v>
      </c>
      <c r="AY209" s="230">
        <f t="shared" si="263"/>
        <v>0</v>
      </c>
      <c r="AZ209" s="230">
        <f t="shared" si="263"/>
        <v>49212.598931237284</v>
      </c>
      <c r="BA209" s="230">
        <f t="shared" si="263"/>
        <v>0</v>
      </c>
      <c r="BB209" s="230">
        <f t="shared" si="263"/>
        <v>0</v>
      </c>
      <c r="BC209" s="230">
        <f t="shared" si="263"/>
        <v>0</v>
      </c>
      <c r="BD209" s="230">
        <f t="shared" si="263"/>
        <v>1174</v>
      </c>
      <c r="BE209" s="230">
        <f t="shared" si="263"/>
        <v>43112</v>
      </c>
      <c r="BF209" s="230">
        <f t="shared" si="263"/>
        <v>0</v>
      </c>
      <c r="BG209" s="230">
        <f t="shared" si="263"/>
        <v>352.93116545845987</v>
      </c>
      <c r="BH209" s="230">
        <f t="shared" si="263"/>
        <v>0</v>
      </c>
      <c r="BI209" s="230">
        <f t="shared" si="263"/>
        <v>0</v>
      </c>
      <c r="BJ209" s="230">
        <f t="shared" si="263"/>
        <v>15390.819429184688</v>
      </c>
      <c r="BK209" s="230">
        <f t="shared" si="263"/>
        <v>164.6720416561584</v>
      </c>
      <c r="BL209" s="230">
        <f t="shared" si="263"/>
        <v>0</v>
      </c>
      <c r="BM209" s="230">
        <f t="shared" si="263"/>
        <v>0</v>
      </c>
      <c r="BN209" s="230">
        <f t="shared" si="263"/>
        <v>0</v>
      </c>
      <c r="BO209" s="230">
        <f t="shared" si="263"/>
        <v>0</v>
      </c>
      <c r="BP209" s="230">
        <f t="shared" ref="BP209:BV209" si="264">BP171-BO171</f>
        <v>0</v>
      </c>
      <c r="BQ209" s="230">
        <f t="shared" si="264"/>
        <v>0</v>
      </c>
      <c r="BR209" s="230">
        <f t="shared" si="264"/>
        <v>107455.78946848601</v>
      </c>
      <c r="BS209" s="230">
        <f t="shared" si="264"/>
        <v>0</v>
      </c>
      <c r="BT209" s="230">
        <f t="shared" si="264"/>
        <v>33883.854176610999</v>
      </c>
      <c r="BU209" s="230">
        <f t="shared" si="264"/>
        <v>137726.63966158696</v>
      </c>
      <c r="BV209" s="230">
        <f t="shared" si="264"/>
        <v>0</v>
      </c>
    </row>
    <row r="210" spans="2:74" ht="14.25" customHeight="1" x14ac:dyDescent="0.25">
      <c r="B210" s="244" t="s">
        <v>429</v>
      </c>
      <c r="C210" s="230">
        <f>C172-0</f>
        <v>0</v>
      </c>
      <c r="D210" s="230">
        <f t="shared" ref="D210:AI210" si="265">D172-C172</f>
        <v>0</v>
      </c>
      <c r="E210" s="230">
        <f t="shared" si="265"/>
        <v>0</v>
      </c>
      <c r="F210" s="230">
        <f t="shared" si="265"/>
        <v>0</v>
      </c>
      <c r="G210" s="230">
        <f t="shared" si="265"/>
        <v>0</v>
      </c>
      <c r="H210" s="230">
        <f t="shared" si="265"/>
        <v>0</v>
      </c>
      <c r="I210" s="230">
        <f t="shared" si="265"/>
        <v>0</v>
      </c>
      <c r="J210" s="230">
        <f t="shared" si="265"/>
        <v>0</v>
      </c>
      <c r="K210" s="230">
        <f t="shared" si="265"/>
        <v>0</v>
      </c>
      <c r="L210" s="230">
        <f t="shared" si="265"/>
        <v>0</v>
      </c>
      <c r="M210" s="230">
        <f t="shared" si="265"/>
        <v>0</v>
      </c>
      <c r="N210" s="230">
        <f t="shared" si="265"/>
        <v>0</v>
      </c>
      <c r="O210" s="230">
        <f t="shared" si="265"/>
        <v>0</v>
      </c>
      <c r="P210" s="230">
        <f t="shared" si="265"/>
        <v>0</v>
      </c>
      <c r="Q210" s="230">
        <f t="shared" si="265"/>
        <v>0</v>
      </c>
      <c r="R210" s="230">
        <f t="shared" si="265"/>
        <v>0</v>
      </c>
      <c r="S210" s="230">
        <f t="shared" si="265"/>
        <v>0</v>
      </c>
      <c r="T210" s="230">
        <f t="shared" si="265"/>
        <v>0</v>
      </c>
      <c r="U210" s="230">
        <f t="shared" si="265"/>
        <v>0</v>
      </c>
      <c r="V210" s="230">
        <f t="shared" si="265"/>
        <v>0</v>
      </c>
      <c r="W210" s="230">
        <f t="shared" si="265"/>
        <v>0</v>
      </c>
      <c r="X210" s="230">
        <f t="shared" si="265"/>
        <v>0</v>
      </c>
      <c r="Y210" s="230">
        <f t="shared" si="265"/>
        <v>0</v>
      </c>
      <c r="Z210" s="230">
        <f t="shared" si="265"/>
        <v>0</v>
      </c>
      <c r="AA210" s="230">
        <f t="shared" si="265"/>
        <v>0</v>
      </c>
      <c r="AB210" s="230">
        <f t="shared" si="265"/>
        <v>0</v>
      </c>
      <c r="AC210" s="230">
        <f t="shared" si="265"/>
        <v>0</v>
      </c>
      <c r="AD210" s="230">
        <f t="shared" si="265"/>
        <v>0</v>
      </c>
      <c r="AE210" s="230">
        <f t="shared" si="265"/>
        <v>0</v>
      </c>
      <c r="AF210" s="230">
        <f t="shared" si="265"/>
        <v>0</v>
      </c>
      <c r="AG210" s="230">
        <f t="shared" si="265"/>
        <v>0</v>
      </c>
      <c r="AH210" s="230">
        <f t="shared" si="265"/>
        <v>0</v>
      </c>
      <c r="AI210" s="230">
        <f t="shared" si="265"/>
        <v>0</v>
      </c>
      <c r="AJ210" s="230">
        <f t="shared" ref="AJ210:BO210" si="266">AJ172-AI172</f>
        <v>0</v>
      </c>
      <c r="AK210" s="230">
        <f t="shared" si="266"/>
        <v>0</v>
      </c>
      <c r="AL210" s="230">
        <f t="shared" si="266"/>
        <v>0</v>
      </c>
      <c r="AM210" s="230">
        <f t="shared" si="266"/>
        <v>0</v>
      </c>
      <c r="AN210" s="230">
        <f t="shared" si="266"/>
        <v>0</v>
      </c>
      <c r="AO210" s="230">
        <f t="shared" si="266"/>
        <v>0</v>
      </c>
      <c r="AP210" s="230">
        <f t="shared" si="266"/>
        <v>0</v>
      </c>
      <c r="AQ210" s="230">
        <f t="shared" si="266"/>
        <v>0</v>
      </c>
      <c r="AR210" s="230">
        <f t="shared" si="266"/>
        <v>0</v>
      </c>
      <c r="AS210" s="230">
        <f t="shared" si="266"/>
        <v>0</v>
      </c>
      <c r="AT210" s="230">
        <f t="shared" si="266"/>
        <v>0</v>
      </c>
      <c r="AU210" s="230">
        <f t="shared" si="266"/>
        <v>0</v>
      </c>
      <c r="AV210" s="230">
        <f t="shared" si="266"/>
        <v>0</v>
      </c>
      <c r="AW210" s="230">
        <f t="shared" si="266"/>
        <v>0</v>
      </c>
      <c r="AX210" s="230">
        <f t="shared" si="266"/>
        <v>1162246.0613729833</v>
      </c>
      <c r="AY210" s="230">
        <f t="shared" si="266"/>
        <v>0</v>
      </c>
      <c r="AZ210" s="230">
        <f t="shared" si="266"/>
        <v>0</v>
      </c>
      <c r="BA210" s="230">
        <f t="shared" si="266"/>
        <v>0</v>
      </c>
      <c r="BB210" s="230">
        <f t="shared" si="266"/>
        <v>0</v>
      </c>
      <c r="BC210" s="230">
        <f t="shared" si="266"/>
        <v>0</v>
      </c>
      <c r="BD210" s="230">
        <f t="shared" si="266"/>
        <v>224898</v>
      </c>
      <c r="BE210" s="230">
        <f t="shared" si="266"/>
        <v>0</v>
      </c>
      <c r="BF210" s="230">
        <f t="shared" si="266"/>
        <v>0</v>
      </c>
      <c r="BG210" s="230">
        <f t="shared" si="266"/>
        <v>5558.9757556843106</v>
      </c>
      <c r="BH210" s="230">
        <f t="shared" si="266"/>
        <v>0</v>
      </c>
      <c r="BI210" s="230">
        <f t="shared" si="266"/>
        <v>0</v>
      </c>
      <c r="BJ210" s="230">
        <f t="shared" si="266"/>
        <v>0</v>
      </c>
      <c r="BK210" s="230">
        <f t="shared" si="266"/>
        <v>2468.5722684133798</v>
      </c>
      <c r="BL210" s="230">
        <f t="shared" si="266"/>
        <v>0</v>
      </c>
      <c r="BM210" s="230">
        <f t="shared" si="266"/>
        <v>0</v>
      </c>
      <c r="BN210" s="230">
        <f t="shared" si="266"/>
        <v>0</v>
      </c>
      <c r="BO210" s="230">
        <f t="shared" si="266"/>
        <v>0</v>
      </c>
      <c r="BP210" s="230">
        <f t="shared" ref="BP210:BV210" si="267">BP172-BO172</f>
        <v>0</v>
      </c>
      <c r="BQ210" s="230">
        <f t="shared" si="267"/>
        <v>0</v>
      </c>
      <c r="BR210" s="230">
        <f t="shared" si="267"/>
        <v>0</v>
      </c>
      <c r="BS210" s="230">
        <f t="shared" si="267"/>
        <v>0</v>
      </c>
      <c r="BT210" s="230">
        <f t="shared" si="267"/>
        <v>0</v>
      </c>
      <c r="BU210" s="230">
        <f t="shared" si="267"/>
        <v>0</v>
      </c>
      <c r="BV210" s="230">
        <f t="shared" si="267"/>
        <v>0</v>
      </c>
    </row>
    <row r="211" spans="2:74" ht="14.25" customHeight="1" x14ac:dyDescent="0.25">
      <c r="B211" s="244" t="s">
        <v>430</v>
      </c>
      <c r="C211" s="230">
        <f>C158-0</f>
        <v>0</v>
      </c>
      <c r="D211" s="230">
        <f t="shared" ref="D211:AI211" si="268">D158-C158</f>
        <v>0</v>
      </c>
      <c r="E211" s="230">
        <f t="shared" si="268"/>
        <v>0</v>
      </c>
      <c r="F211" s="230">
        <f t="shared" si="268"/>
        <v>0</v>
      </c>
      <c r="G211" s="230">
        <f t="shared" si="268"/>
        <v>0</v>
      </c>
      <c r="H211" s="230">
        <f t="shared" si="268"/>
        <v>0</v>
      </c>
      <c r="I211" s="230">
        <f t="shared" si="268"/>
        <v>0</v>
      </c>
      <c r="J211" s="230">
        <f t="shared" si="268"/>
        <v>0</v>
      </c>
      <c r="K211" s="230">
        <f t="shared" si="268"/>
        <v>0</v>
      </c>
      <c r="L211" s="230">
        <f t="shared" si="268"/>
        <v>0</v>
      </c>
      <c r="M211" s="230">
        <f t="shared" si="268"/>
        <v>0</v>
      </c>
      <c r="N211" s="230">
        <f t="shared" si="268"/>
        <v>0</v>
      </c>
      <c r="O211" s="230">
        <f t="shared" si="268"/>
        <v>0</v>
      </c>
      <c r="P211" s="230">
        <f t="shared" si="268"/>
        <v>0</v>
      </c>
      <c r="Q211" s="230">
        <f t="shared" si="268"/>
        <v>0</v>
      </c>
      <c r="R211" s="230">
        <f t="shared" si="268"/>
        <v>0</v>
      </c>
      <c r="S211" s="230">
        <f t="shared" si="268"/>
        <v>0</v>
      </c>
      <c r="T211" s="230">
        <f t="shared" si="268"/>
        <v>0</v>
      </c>
      <c r="U211" s="230">
        <f t="shared" si="268"/>
        <v>0</v>
      </c>
      <c r="V211" s="230">
        <f t="shared" si="268"/>
        <v>0</v>
      </c>
      <c r="W211" s="230">
        <f t="shared" si="268"/>
        <v>0</v>
      </c>
      <c r="X211" s="230">
        <f t="shared" si="268"/>
        <v>0</v>
      </c>
      <c r="Y211" s="230">
        <f t="shared" si="268"/>
        <v>0</v>
      </c>
      <c r="Z211" s="230">
        <f t="shared" si="268"/>
        <v>0</v>
      </c>
      <c r="AA211" s="230">
        <f t="shared" si="268"/>
        <v>0</v>
      </c>
      <c r="AB211" s="230">
        <f t="shared" si="268"/>
        <v>0</v>
      </c>
      <c r="AC211" s="230">
        <f t="shared" si="268"/>
        <v>0</v>
      </c>
      <c r="AD211" s="230">
        <f t="shared" si="268"/>
        <v>0</v>
      </c>
      <c r="AE211" s="230">
        <f t="shared" si="268"/>
        <v>0</v>
      </c>
      <c r="AF211" s="230">
        <f t="shared" si="268"/>
        <v>100</v>
      </c>
      <c r="AG211" s="230">
        <f t="shared" si="268"/>
        <v>5000</v>
      </c>
      <c r="AH211" s="230">
        <f t="shared" si="268"/>
        <v>16000</v>
      </c>
      <c r="AI211" s="230">
        <f t="shared" si="268"/>
        <v>0</v>
      </c>
      <c r="AJ211" s="230">
        <f t="shared" ref="AJ211:BO211" si="269">AJ158-AI158</f>
        <v>-21100</v>
      </c>
      <c r="AK211" s="230">
        <f t="shared" si="269"/>
        <v>0</v>
      </c>
      <c r="AL211" s="230">
        <f t="shared" si="269"/>
        <v>0</v>
      </c>
      <c r="AM211" s="230">
        <f t="shared" si="269"/>
        <v>0</v>
      </c>
      <c r="AN211" s="230">
        <f t="shared" si="269"/>
        <v>0</v>
      </c>
      <c r="AO211" s="230">
        <f t="shared" si="269"/>
        <v>0</v>
      </c>
      <c r="AP211" s="230">
        <f t="shared" si="269"/>
        <v>0</v>
      </c>
      <c r="AQ211" s="230">
        <f t="shared" si="269"/>
        <v>0</v>
      </c>
      <c r="AR211" s="230">
        <f t="shared" si="269"/>
        <v>0</v>
      </c>
      <c r="AS211" s="230">
        <f t="shared" si="269"/>
        <v>0</v>
      </c>
      <c r="AT211" s="230">
        <f t="shared" si="269"/>
        <v>0</v>
      </c>
      <c r="AU211" s="230">
        <f t="shared" si="269"/>
        <v>0</v>
      </c>
      <c r="AV211" s="230">
        <f t="shared" si="269"/>
        <v>0</v>
      </c>
      <c r="AW211" s="230">
        <f t="shared" si="269"/>
        <v>0</v>
      </c>
      <c r="AX211" s="230">
        <f t="shared" si="269"/>
        <v>0</v>
      </c>
      <c r="AY211" s="230">
        <f t="shared" si="269"/>
        <v>1500000</v>
      </c>
      <c r="AZ211" s="230">
        <f t="shared" si="269"/>
        <v>0</v>
      </c>
      <c r="BA211" s="230">
        <f t="shared" si="269"/>
        <v>0</v>
      </c>
      <c r="BB211" s="230">
        <f t="shared" si="269"/>
        <v>0</v>
      </c>
      <c r="BC211" s="230">
        <f t="shared" si="269"/>
        <v>0</v>
      </c>
      <c r="BD211" s="230">
        <f t="shared" si="269"/>
        <v>0</v>
      </c>
      <c r="BE211" s="230">
        <f t="shared" si="269"/>
        <v>-1500000</v>
      </c>
      <c r="BF211" s="230">
        <f t="shared" si="269"/>
        <v>0</v>
      </c>
      <c r="BG211" s="230">
        <f t="shared" si="269"/>
        <v>0</v>
      </c>
      <c r="BH211" s="230">
        <f t="shared" si="269"/>
        <v>0</v>
      </c>
      <c r="BI211" s="230">
        <f t="shared" si="269"/>
        <v>0</v>
      </c>
      <c r="BJ211" s="230">
        <f t="shared" si="269"/>
        <v>0</v>
      </c>
      <c r="BK211" s="230">
        <f t="shared" si="269"/>
        <v>0</v>
      </c>
      <c r="BL211" s="230">
        <f t="shared" si="269"/>
        <v>0</v>
      </c>
      <c r="BM211" s="230">
        <f t="shared" si="269"/>
        <v>0</v>
      </c>
      <c r="BN211" s="230">
        <f t="shared" si="269"/>
        <v>0</v>
      </c>
      <c r="BO211" s="230">
        <f t="shared" si="269"/>
        <v>0</v>
      </c>
      <c r="BP211" s="230">
        <f t="shared" ref="BP211:BV211" si="270">BP158-BO158</f>
        <v>0</v>
      </c>
      <c r="BQ211" s="230">
        <f t="shared" si="270"/>
        <v>0</v>
      </c>
      <c r="BR211" s="230">
        <f t="shared" si="270"/>
        <v>0</v>
      </c>
      <c r="BS211" s="230">
        <f t="shared" si="270"/>
        <v>0</v>
      </c>
      <c r="BT211" s="230">
        <f t="shared" si="270"/>
        <v>0</v>
      </c>
      <c r="BU211" s="230">
        <f t="shared" si="270"/>
        <v>0</v>
      </c>
      <c r="BV211" s="230">
        <f t="shared" si="270"/>
        <v>0</v>
      </c>
    </row>
    <row r="212" spans="2:74" ht="14.25" customHeight="1" x14ac:dyDescent="0.25">
      <c r="B212" s="244" t="s">
        <v>431</v>
      </c>
      <c r="C212" s="230">
        <f>C173-0</f>
        <v>0</v>
      </c>
      <c r="D212" s="230">
        <f t="shared" ref="D212:AW212" si="271">D173-C173</f>
        <v>0</v>
      </c>
      <c r="E212" s="230">
        <f t="shared" si="271"/>
        <v>0</v>
      </c>
      <c r="F212" s="230">
        <f t="shared" si="271"/>
        <v>0</v>
      </c>
      <c r="G212" s="230">
        <f t="shared" si="271"/>
        <v>0</v>
      </c>
      <c r="H212" s="230">
        <f t="shared" si="271"/>
        <v>0</v>
      </c>
      <c r="I212" s="230">
        <f t="shared" si="271"/>
        <v>0</v>
      </c>
      <c r="J212" s="230">
        <f t="shared" si="271"/>
        <v>0</v>
      </c>
      <c r="K212" s="230">
        <f t="shared" si="271"/>
        <v>0</v>
      </c>
      <c r="L212" s="230">
        <f t="shared" si="271"/>
        <v>0</v>
      </c>
      <c r="M212" s="230">
        <f t="shared" si="271"/>
        <v>0</v>
      </c>
      <c r="N212" s="230">
        <f t="shared" si="271"/>
        <v>0</v>
      </c>
      <c r="O212" s="230">
        <f t="shared" si="271"/>
        <v>-18689.370595435146</v>
      </c>
      <c r="P212" s="230">
        <f t="shared" si="271"/>
        <v>1349.9209209363908</v>
      </c>
      <c r="Q212" s="230">
        <f t="shared" si="271"/>
        <v>-46313.939295359422</v>
      </c>
      <c r="R212" s="230">
        <f t="shared" si="271"/>
        <v>4849.6890213596635</v>
      </c>
      <c r="S212" s="230">
        <f t="shared" si="271"/>
        <v>-8414.8047195747495</v>
      </c>
      <c r="T212" s="230">
        <f t="shared" si="271"/>
        <v>-5069.5292866104282</v>
      </c>
      <c r="U212" s="230">
        <f t="shared" si="271"/>
        <v>4043.590352082625</v>
      </c>
      <c r="V212" s="230">
        <f t="shared" si="271"/>
        <v>8139.7349162427709</v>
      </c>
      <c r="W212" s="230">
        <f t="shared" si="271"/>
        <v>-118058.97792270314</v>
      </c>
      <c r="X212" s="230">
        <f t="shared" si="271"/>
        <v>-136444.6462438982</v>
      </c>
      <c r="Y212" s="230">
        <f t="shared" si="271"/>
        <v>-500811.61678382568</v>
      </c>
      <c r="Z212" s="230">
        <f t="shared" si="271"/>
        <v>-37352.365504434332</v>
      </c>
      <c r="AA212" s="230">
        <f t="shared" si="271"/>
        <v>-66208.373436052352</v>
      </c>
      <c r="AB212" s="230">
        <f t="shared" si="271"/>
        <v>-46072.626789199188</v>
      </c>
      <c r="AC212" s="230">
        <f t="shared" si="271"/>
        <v>-61495.842872605659</v>
      </c>
      <c r="AD212" s="230">
        <f t="shared" si="271"/>
        <v>-13327.488942383789</v>
      </c>
      <c r="AE212" s="230">
        <f t="shared" si="271"/>
        <v>-134750.98077173624</v>
      </c>
      <c r="AF212" s="230">
        <f t="shared" si="271"/>
        <v>-18326.134884490632</v>
      </c>
      <c r="AG212" s="230">
        <f t="shared" si="271"/>
        <v>-83266.163874193095</v>
      </c>
      <c r="AH212" s="230">
        <f t="shared" si="271"/>
        <v>-17309.669269828126</v>
      </c>
      <c r="AI212" s="230">
        <f t="shared" si="271"/>
        <v>-25168.697440806776</v>
      </c>
      <c r="AJ212" s="230">
        <f t="shared" si="271"/>
        <v>-5308.4697801545262</v>
      </c>
      <c r="AK212" s="230">
        <f t="shared" si="271"/>
        <v>-1504.8072456447408</v>
      </c>
      <c r="AL212" s="230">
        <f t="shared" si="271"/>
        <v>-6008.3505853014067</v>
      </c>
      <c r="AM212" s="230">
        <f t="shared" si="271"/>
        <v>9294.4565389947966</v>
      </c>
      <c r="AN212" s="230">
        <f t="shared" si="271"/>
        <v>-3510.1194326542318</v>
      </c>
      <c r="AO212" s="230">
        <f t="shared" si="271"/>
        <v>-12343.249428842217</v>
      </c>
      <c r="AP212" s="230">
        <f t="shared" si="271"/>
        <v>-6139.3681171620265</v>
      </c>
      <c r="AQ212" s="230">
        <f t="shared" si="271"/>
        <v>-10823.927692783065</v>
      </c>
      <c r="AR212" s="230">
        <f t="shared" si="271"/>
        <v>-94218.712950186804</v>
      </c>
      <c r="AS212" s="230">
        <f t="shared" si="271"/>
        <v>-12659.654687195085</v>
      </c>
      <c r="AT212" s="230">
        <f t="shared" si="271"/>
        <v>5612.2324461499229</v>
      </c>
      <c r="AU212" s="230">
        <f t="shared" si="271"/>
        <v>-17403.558407766744</v>
      </c>
      <c r="AV212" s="230">
        <f t="shared" si="271"/>
        <v>-6223.9173068460077</v>
      </c>
      <c r="AW212" s="230">
        <f t="shared" si="271"/>
        <v>-3316.238513469696</v>
      </c>
      <c r="AX212" s="230">
        <v>218312.22693319432</v>
      </c>
      <c r="AY212" s="230">
        <f t="shared" ref="AY212:BV212" si="272">AY173-AX173</f>
        <v>-135377.52902422659</v>
      </c>
      <c r="AZ212" s="230">
        <f t="shared" si="272"/>
        <v>-88050.789940403774</v>
      </c>
      <c r="BA212" s="230">
        <f t="shared" si="272"/>
        <v>-278917.54555575829</v>
      </c>
      <c r="BB212" s="230">
        <f t="shared" si="272"/>
        <v>1784.743463024497</v>
      </c>
      <c r="BC212" s="230">
        <f t="shared" si="272"/>
        <v>-1535.2991328779608</v>
      </c>
      <c r="BD212" s="230">
        <f t="shared" si="272"/>
        <v>-257008.39110710286</v>
      </c>
      <c r="BE212" s="230">
        <f t="shared" si="272"/>
        <v>-329302.8555869488</v>
      </c>
      <c r="BF212" s="230">
        <f t="shared" si="272"/>
        <v>37122.429986708798</v>
      </c>
      <c r="BG212" s="230">
        <f t="shared" si="272"/>
        <v>-812962.79063074198</v>
      </c>
      <c r="BH212" s="230">
        <f t="shared" si="272"/>
        <v>7284.0846019070596</v>
      </c>
      <c r="BI212" s="230">
        <f t="shared" si="272"/>
        <v>20856.725045112893</v>
      </c>
      <c r="BJ212" s="230">
        <f t="shared" si="272"/>
        <v>-28733.732011646032</v>
      </c>
      <c r="BK212" s="230">
        <f t="shared" si="272"/>
        <v>-136630.83191277646</v>
      </c>
      <c r="BL212" s="230">
        <f t="shared" si="272"/>
        <v>47291.170949850231</v>
      </c>
      <c r="BM212" s="230">
        <f t="shared" si="272"/>
        <v>-310209.32391284872</v>
      </c>
      <c r="BN212" s="230">
        <f t="shared" si="272"/>
        <v>37445.448252686299</v>
      </c>
      <c r="BO212" s="230">
        <f t="shared" si="272"/>
        <v>61838.945319538936</v>
      </c>
      <c r="BP212" s="230">
        <f t="shared" si="272"/>
        <v>-315605.7541742092</v>
      </c>
      <c r="BQ212" s="230">
        <f t="shared" si="272"/>
        <v>74163.08725475613</v>
      </c>
      <c r="BR212" s="230">
        <f t="shared" si="272"/>
        <v>-785237.71579207666</v>
      </c>
      <c r="BS212" s="230">
        <f t="shared" si="272"/>
        <v>-245506.95168207958</v>
      </c>
      <c r="BT212" s="230">
        <f t="shared" si="272"/>
        <v>33416.851203227416</v>
      </c>
      <c r="BU212" s="230">
        <f t="shared" si="272"/>
        <v>39175.741914074868</v>
      </c>
      <c r="BV212" s="230">
        <f t="shared" si="272"/>
        <v>-685224.14314752445</v>
      </c>
    </row>
    <row r="213" spans="2:74" ht="14.25" customHeight="1" x14ac:dyDescent="0.25">
      <c r="B213" s="244" t="s">
        <v>432</v>
      </c>
      <c r="C213" s="230">
        <f>C174-0</f>
        <v>0</v>
      </c>
      <c r="D213" s="230">
        <f t="shared" ref="D213:N213" si="273">D174-C174</f>
        <v>0</v>
      </c>
      <c r="E213" s="230">
        <f t="shared" si="273"/>
        <v>0</v>
      </c>
      <c r="F213" s="230">
        <f t="shared" si="273"/>
        <v>0</v>
      </c>
      <c r="G213" s="230">
        <f t="shared" si="273"/>
        <v>0</v>
      </c>
      <c r="H213" s="230">
        <f t="shared" si="273"/>
        <v>0</v>
      </c>
      <c r="I213" s="230">
        <f t="shared" si="273"/>
        <v>0</v>
      </c>
      <c r="J213" s="230">
        <f t="shared" si="273"/>
        <v>0</v>
      </c>
      <c r="K213" s="230">
        <f t="shared" si="273"/>
        <v>0</v>
      </c>
      <c r="L213" s="230">
        <f t="shared" si="273"/>
        <v>0</v>
      </c>
      <c r="M213" s="230">
        <f t="shared" si="273"/>
        <v>0</v>
      </c>
      <c r="N213" s="230">
        <f t="shared" si="273"/>
        <v>0</v>
      </c>
      <c r="O213" s="230">
        <f>O174-N174-N177</f>
        <v>162255.2174388112</v>
      </c>
      <c r="P213" s="230">
        <f t="shared" ref="P213:Z213" si="274">P174-O174</f>
        <v>0</v>
      </c>
      <c r="Q213" s="230">
        <f t="shared" si="274"/>
        <v>0</v>
      </c>
      <c r="R213" s="230">
        <f t="shared" si="274"/>
        <v>0</v>
      </c>
      <c r="S213" s="230">
        <f t="shared" si="274"/>
        <v>0</v>
      </c>
      <c r="T213" s="230">
        <f t="shared" si="274"/>
        <v>0</v>
      </c>
      <c r="U213" s="230">
        <f t="shared" si="274"/>
        <v>0</v>
      </c>
      <c r="V213" s="230">
        <f t="shared" si="274"/>
        <v>0</v>
      </c>
      <c r="W213" s="230">
        <f t="shared" si="274"/>
        <v>0</v>
      </c>
      <c r="X213" s="230">
        <f t="shared" si="274"/>
        <v>0</v>
      </c>
      <c r="Y213" s="230">
        <f t="shared" si="274"/>
        <v>0</v>
      </c>
      <c r="Z213" s="230">
        <f t="shared" si="274"/>
        <v>0</v>
      </c>
      <c r="AA213" s="230">
        <f>AA174-Z174-Z177</f>
        <v>0</v>
      </c>
      <c r="AB213" s="230">
        <f t="shared" ref="AB213:AL213" si="275">AB174-AA174</f>
        <v>0</v>
      </c>
      <c r="AC213" s="230">
        <f t="shared" si="275"/>
        <v>0</v>
      </c>
      <c r="AD213" s="230">
        <f t="shared" si="275"/>
        <v>0</v>
      </c>
      <c r="AE213" s="230">
        <f t="shared" si="275"/>
        <v>0</v>
      </c>
      <c r="AF213" s="230">
        <f t="shared" si="275"/>
        <v>0</v>
      </c>
      <c r="AG213" s="230">
        <f t="shared" si="275"/>
        <v>0</v>
      </c>
      <c r="AH213" s="230">
        <f t="shared" si="275"/>
        <v>0</v>
      </c>
      <c r="AI213" s="230">
        <f t="shared" si="275"/>
        <v>0</v>
      </c>
      <c r="AJ213" s="230">
        <f t="shared" si="275"/>
        <v>0</v>
      </c>
      <c r="AK213" s="230">
        <f t="shared" si="275"/>
        <v>0</v>
      </c>
      <c r="AL213" s="230">
        <f t="shared" si="275"/>
        <v>0</v>
      </c>
      <c r="AM213" s="230">
        <f>AM174-AL174-AL177</f>
        <v>0</v>
      </c>
      <c r="AN213" s="230">
        <f t="shared" ref="AN213:AX213" si="276">AN174-AM174</f>
        <v>0</v>
      </c>
      <c r="AO213" s="230">
        <f t="shared" si="276"/>
        <v>0</v>
      </c>
      <c r="AP213" s="230">
        <f t="shared" si="276"/>
        <v>0</v>
      </c>
      <c r="AQ213" s="230">
        <f t="shared" si="276"/>
        <v>-36042.08976681903</v>
      </c>
      <c r="AR213" s="230">
        <f t="shared" si="276"/>
        <v>0</v>
      </c>
      <c r="AS213" s="230">
        <f t="shared" si="276"/>
        <v>0</v>
      </c>
      <c r="AT213" s="230">
        <f t="shared" si="276"/>
        <v>-27544.438089576084</v>
      </c>
      <c r="AU213" s="230">
        <f t="shared" si="276"/>
        <v>0</v>
      </c>
      <c r="AV213" s="230">
        <f t="shared" si="276"/>
        <v>0</v>
      </c>
      <c r="AW213" s="230">
        <f t="shared" si="276"/>
        <v>0</v>
      </c>
      <c r="AX213" s="230">
        <f t="shared" si="276"/>
        <v>-2889382.7766495589</v>
      </c>
      <c r="AY213" s="230">
        <f>AY174-AX174-AX177</f>
        <v>-14008.419503915589</v>
      </c>
      <c r="AZ213" s="230">
        <f t="shared" ref="AZ213:BJ213" si="277">AZ174-AY174</f>
        <v>0</v>
      </c>
      <c r="BA213" s="230">
        <f t="shared" si="277"/>
        <v>0</v>
      </c>
      <c r="BB213" s="230">
        <f t="shared" si="277"/>
        <v>0</v>
      </c>
      <c r="BC213" s="230">
        <f t="shared" si="277"/>
        <v>0</v>
      </c>
      <c r="BD213" s="230">
        <f t="shared" si="277"/>
        <v>234150</v>
      </c>
      <c r="BE213" s="230">
        <f t="shared" si="277"/>
        <v>-9371141.959999999</v>
      </c>
      <c r="BF213" s="230">
        <f t="shared" si="277"/>
        <v>0</v>
      </c>
      <c r="BG213" s="230">
        <f t="shared" si="277"/>
        <v>-95361.165517363697</v>
      </c>
      <c r="BH213" s="230">
        <f t="shared" si="277"/>
        <v>0</v>
      </c>
      <c r="BI213" s="230">
        <f t="shared" si="277"/>
        <v>0</v>
      </c>
      <c r="BJ213" s="230">
        <f t="shared" si="277"/>
        <v>0</v>
      </c>
      <c r="BK213" s="230">
        <f>BK174-BJ174-BJ177</f>
        <v>-15223.479999998584</v>
      </c>
      <c r="BL213" s="230">
        <f t="shared" ref="BL213:BV213" si="278">BL174-BK174</f>
        <v>0</v>
      </c>
      <c r="BM213" s="230">
        <f t="shared" si="278"/>
        <v>0</v>
      </c>
      <c r="BN213" s="230">
        <f t="shared" si="278"/>
        <v>0</v>
      </c>
      <c r="BO213" s="230">
        <f t="shared" si="278"/>
        <v>0</v>
      </c>
      <c r="BP213" s="230">
        <f t="shared" si="278"/>
        <v>0</v>
      </c>
      <c r="BQ213" s="230">
        <f t="shared" si="278"/>
        <v>0</v>
      </c>
      <c r="BR213" s="230">
        <f t="shared" si="278"/>
        <v>0</v>
      </c>
      <c r="BS213" s="230">
        <f t="shared" si="278"/>
        <v>0</v>
      </c>
      <c r="BT213" s="230">
        <f t="shared" si="278"/>
        <v>0</v>
      </c>
      <c r="BU213" s="230">
        <f t="shared" si="278"/>
        <v>0</v>
      </c>
      <c r="BV213" s="230">
        <f t="shared" si="278"/>
        <v>0</v>
      </c>
    </row>
    <row r="214" spans="2:74" ht="14.25" customHeight="1" x14ac:dyDescent="0.25">
      <c r="B214" s="248" t="s">
        <v>424</v>
      </c>
      <c r="C214" s="248">
        <f t="shared" ref="C214:AH214" si="279">SUM(C206:C213)</f>
        <v>0</v>
      </c>
      <c r="D214" s="248">
        <f t="shared" si="279"/>
        <v>0</v>
      </c>
      <c r="E214" s="248">
        <f t="shared" si="279"/>
        <v>0</v>
      </c>
      <c r="F214" s="248">
        <f t="shared" si="279"/>
        <v>0</v>
      </c>
      <c r="G214" s="248">
        <f t="shared" si="279"/>
        <v>0</v>
      </c>
      <c r="H214" s="248">
        <f t="shared" si="279"/>
        <v>0</v>
      </c>
      <c r="I214" s="248">
        <f t="shared" si="279"/>
        <v>0</v>
      </c>
      <c r="J214" s="248">
        <f t="shared" si="279"/>
        <v>0</v>
      </c>
      <c r="K214" s="248">
        <f t="shared" si="279"/>
        <v>0</v>
      </c>
      <c r="L214" s="248">
        <f t="shared" si="279"/>
        <v>0</v>
      </c>
      <c r="M214" s="248">
        <f t="shared" si="279"/>
        <v>0</v>
      </c>
      <c r="N214" s="248">
        <f t="shared" si="279"/>
        <v>0</v>
      </c>
      <c r="O214" s="248">
        <f t="shared" si="279"/>
        <v>-89487.630277726043</v>
      </c>
      <c r="P214" s="248">
        <f t="shared" si="279"/>
        <v>-12554.58133196352</v>
      </c>
      <c r="Q214" s="248">
        <f t="shared" si="279"/>
        <v>-37635.976109429103</v>
      </c>
      <c r="R214" s="248">
        <f t="shared" si="279"/>
        <v>3760.4884345342234</v>
      </c>
      <c r="S214" s="248">
        <f t="shared" si="279"/>
        <v>-9965.9542815443383</v>
      </c>
      <c r="T214" s="248">
        <f t="shared" si="279"/>
        <v>46776.078309476034</v>
      </c>
      <c r="U214" s="248">
        <f t="shared" si="279"/>
        <v>2009804.8319498131</v>
      </c>
      <c r="V214" s="248">
        <f t="shared" si="279"/>
        <v>-7241.4857053004671</v>
      </c>
      <c r="W214" s="248">
        <f t="shared" si="279"/>
        <v>-132252.68096431842</v>
      </c>
      <c r="X214" s="248">
        <f t="shared" si="279"/>
        <v>-143300.65793807647</v>
      </c>
      <c r="Y214" s="248">
        <f t="shared" si="279"/>
        <v>-523546.98355109215</v>
      </c>
      <c r="Z214" s="248">
        <f t="shared" si="279"/>
        <v>-33074.943832303295</v>
      </c>
      <c r="AA214" s="248">
        <f t="shared" si="279"/>
        <v>-88606.382933655637</v>
      </c>
      <c r="AB214" s="248">
        <f t="shared" si="279"/>
        <v>-59990.627935355071</v>
      </c>
      <c r="AC214" s="248">
        <f t="shared" si="279"/>
        <v>-65889.892613998352</v>
      </c>
      <c r="AD214" s="248">
        <f t="shared" si="279"/>
        <v>-16462.706436320364</v>
      </c>
      <c r="AE214" s="248">
        <f t="shared" si="279"/>
        <v>-135367.8606888779</v>
      </c>
      <c r="AF214" s="248">
        <f t="shared" si="279"/>
        <v>-30596.106701222379</v>
      </c>
      <c r="AG214" s="248">
        <f t="shared" si="279"/>
        <v>-72480.322571160752</v>
      </c>
      <c r="AH214" s="248">
        <f t="shared" si="279"/>
        <v>-8189.6309007621367</v>
      </c>
      <c r="AI214" s="248">
        <f t="shared" ref="AI214:BV214" si="280">SUM(AI206:AI213)</f>
        <v>-25432.98907812699</v>
      </c>
      <c r="AJ214" s="248">
        <f t="shared" si="280"/>
        <v>-32939.566478720342</v>
      </c>
      <c r="AK214" s="248">
        <f t="shared" si="280"/>
        <v>-16362.610577788233</v>
      </c>
      <c r="AL214" s="248">
        <f t="shared" si="280"/>
        <v>9542.1321995333419</v>
      </c>
      <c r="AM214" s="248">
        <f t="shared" si="280"/>
        <v>-11846.299555581008</v>
      </c>
      <c r="AN214" s="248">
        <f t="shared" si="280"/>
        <v>-9609.9825997261942</v>
      </c>
      <c r="AO214" s="248">
        <f t="shared" si="280"/>
        <v>-20051.573500741295</v>
      </c>
      <c r="AP214" s="248">
        <f t="shared" si="280"/>
        <v>-16049.244199336616</v>
      </c>
      <c r="AQ214" s="248">
        <f t="shared" si="280"/>
        <v>-59948.369589376336</v>
      </c>
      <c r="AR214" s="248">
        <f t="shared" si="280"/>
        <v>-77872.303145562619</v>
      </c>
      <c r="AS214" s="248">
        <f t="shared" si="280"/>
        <v>11707.951483146873</v>
      </c>
      <c r="AT214" s="248">
        <f t="shared" si="280"/>
        <v>-24068.774681725376</v>
      </c>
      <c r="AU214" s="248">
        <f t="shared" si="280"/>
        <v>-21281.696081428214</v>
      </c>
      <c r="AV214" s="248">
        <f t="shared" si="280"/>
        <v>-13093.032708715635</v>
      </c>
      <c r="AW214" s="248">
        <f t="shared" si="280"/>
        <v>-11155.944566839362</v>
      </c>
      <c r="AX214" s="248">
        <f t="shared" si="280"/>
        <v>56802.195026734844</v>
      </c>
      <c r="AY214" s="248">
        <f t="shared" si="280"/>
        <v>1474965.6825603023</v>
      </c>
      <c r="AZ214" s="248">
        <f t="shared" si="280"/>
        <v>8172.1817997550243</v>
      </c>
      <c r="BA214" s="248">
        <f t="shared" si="280"/>
        <v>-282816.87277316325</v>
      </c>
      <c r="BB214" s="248">
        <f t="shared" si="280"/>
        <v>-6103.3088241127416</v>
      </c>
      <c r="BC214" s="248">
        <f t="shared" si="280"/>
        <v>-7452.4756794722598</v>
      </c>
      <c r="BD214" s="248">
        <f t="shared" si="280"/>
        <v>-48214.00009013107</v>
      </c>
      <c r="BE214" s="248">
        <f t="shared" si="280"/>
        <v>-10851263.307980787</v>
      </c>
      <c r="BF214" s="248">
        <f t="shared" si="280"/>
        <v>23281.383697970647</v>
      </c>
      <c r="BG214" s="248">
        <f t="shared" si="280"/>
        <v>-650018.28362187324</v>
      </c>
      <c r="BH214" s="248">
        <f t="shared" si="280"/>
        <v>-3651.4936811093285</v>
      </c>
      <c r="BI214" s="248">
        <f t="shared" si="280"/>
        <v>-12592.215810885122</v>
      </c>
      <c r="BJ214" s="248">
        <f t="shared" si="280"/>
        <v>-270551.03804623778</v>
      </c>
      <c r="BK214" s="248">
        <f t="shared" si="280"/>
        <v>-119488.49945361061</v>
      </c>
      <c r="BL214" s="248">
        <f t="shared" si="280"/>
        <v>-416243.32101891423</v>
      </c>
      <c r="BM214" s="248">
        <f t="shared" si="280"/>
        <v>-344213.60519522394</v>
      </c>
      <c r="BN214" s="248">
        <f t="shared" si="280"/>
        <v>-9928.1813288339108</v>
      </c>
      <c r="BO214" s="248">
        <f t="shared" si="280"/>
        <v>25314.978655870545</v>
      </c>
      <c r="BP214" s="248">
        <f t="shared" si="280"/>
        <v>-408329.84532634052</v>
      </c>
      <c r="BQ214" s="248">
        <f t="shared" si="280"/>
        <v>44553.970757228592</v>
      </c>
      <c r="BR214" s="248">
        <f t="shared" si="280"/>
        <v>-744479.62395212054</v>
      </c>
      <c r="BS214" s="248">
        <f t="shared" si="280"/>
        <v>-373026.09252330114</v>
      </c>
      <c r="BT214" s="248">
        <f t="shared" si="280"/>
        <v>15652.752971643647</v>
      </c>
      <c r="BU214" s="248">
        <f t="shared" si="280"/>
        <v>-130583.8107950259</v>
      </c>
      <c r="BV214" s="248">
        <f t="shared" si="280"/>
        <v>-881788.67391397769</v>
      </c>
    </row>
    <row r="215" spans="2:74" ht="6" customHeight="1" x14ac:dyDescent="0.25">
      <c r="B215" s="229"/>
      <c r="C215" s="230"/>
      <c r="D215" s="230"/>
      <c r="E215" s="230"/>
      <c r="F215" s="230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  <c r="AD215" s="230"/>
      <c r="AE215" s="230"/>
      <c r="AF215" s="230"/>
      <c r="AG215" s="230"/>
      <c r="AH215" s="230"/>
      <c r="AI215" s="230"/>
      <c r="AJ215" s="230"/>
      <c r="AK215" s="230"/>
      <c r="AL215" s="230"/>
      <c r="AM215" s="230"/>
      <c r="AN215" s="230"/>
      <c r="AO215" s="230"/>
      <c r="AP215" s="230"/>
      <c r="AQ215" s="230"/>
      <c r="AR215" s="230"/>
      <c r="AS215" s="230"/>
      <c r="AT215" s="230"/>
      <c r="AU215" s="230"/>
      <c r="AV215" s="230"/>
      <c r="AW215" s="230"/>
      <c r="AX215" s="230"/>
      <c r="AY215" s="230"/>
      <c r="AZ215" s="230"/>
      <c r="BA215" s="230"/>
      <c r="BB215" s="230"/>
      <c r="BC215" s="230"/>
      <c r="BD215" s="230"/>
      <c r="BE215" s="230"/>
      <c r="BF215" s="230"/>
      <c r="BG215" s="230"/>
      <c r="BH215" s="230"/>
      <c r="BI215" s="230"/>
      <c r="BJ215" s="230"/>
      <c r="BK215" s="230"/>
      <c r="BL215" s="230"/>
      <c r="BM215" s="230"/>
      <c r="BN215" s="230"/>
      <c r="BO215" s="230"/>
      <c r="BP215" s="230"/>
      <c r="BQ215" s="230"/>
      <c r="BR215" s="230"/>
      <c r="BS215" s="230"/>
      <c r="BT215" s="230"/>
      <c r="BU215" s="230"/>
      <c r="BV215" s="230"/>
    </row>
    <row r="216" spans="2:74" ht="6" customHeight="1" x14ac:dyDescent="0.25">
      <c r="B216" s="229"/>
      <c r="C216" s="230"/>
      <c r="D216" s="230"/>
      <c r="E216" s="230"/>
      <c r="F216" s="230"/>
      <c r="G216" s="230"/>
      <c r="H216" s="230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  <c r="V216" s="230"/>
      <c r="W216" s="230"/>
      <c r="X216" s="230"/>
      <c r="Y216" s="230"/>
      <c r="Z216" s="230"/>
      <c r="AA216" s="230"/>
      <c r="AB216" s="230"/>
      <c r="AC216" s="230"/>
      <c r="AD216" s="230"/>
      <c r="AE216" s="230"/>
      <c r="AF216" s="230"/>
      <c r="AG216" s="230"/>
      <c r="AH216" s="230"/>
      <c r="AI216" s="230"/>
      <c r="AJ216" s="230"/>
      <c r="AK216" s="230"/>
      <c r="AL216" s="230"/>
      <c r="AM216" s="230"/>
      <c r="AN216" s="230"/>
      <c r="AO216" s="230"/>
      <c r="AP216" s="230"/>
      <c r="AQ216" s="230"/>
      <c r="AR216" s="230"/>
      <c r="AS216" s="230"/>
      <c r="AT216" s="230"/>
      <c r="AU216" s="230"/>
      <c r="AV216" s="230"/>
      <c r="AW216" s="230"/>
      <c r="AX216" s="230"/>
      <c r="AY216" s="230"/>
      <c r="AZ216" s="230"/>
      <c r="BA216" s="230"/>
      <c r="BB216" s="230"/>
      <c r="BC216" s="230"/>
      <c r="BD216" s="230"/>
      <c r="BE216" s="230"/>
      <c r="BF216" s="230"/>
      <c r="BG216" s="230"/>
      <c r="BH216" s="230"/>
      <c r="BI216" s="230"/>
      <c r="BJ216" s="230"/>
      <c r="BK216" s="230"/>
      <c r="BL216" s="230"/>
      <c r="BM216" s="230"/>
      <c r="BN216" s="230"/>
      <c r="BO216" s="230"/>
      <c r="BP216" s="230"/>
      <c r="BQ216" s="230"/>
      <c r="BR216" s="230"/>
      <c r="BS216" s="230"/>
      <c r="BT216" s="230"/>
      <c r="BU216" s="230"/>
      <c r="BV216" s="230"/>
    </row>
    <row r="217" spans="2:74" ht="14.25" customHeight="1" x14ac:dyDescent="0.25">
      <c r="B217" s="252" t="s">
        <v>433</v>
      </c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/>
      <c r="AC217" s="252"/>
      <c r="AD217" s="252"/>
      <c r="AE217" s="252"/>
      <c r="AF217" s="252"/>
      <c r="AG217" s="252"/>
      <c r="AH217" s="252"/>
      <c r="AI217" s="252"/>
      <c r="AJ217" s="252"/>
      <c r="AK217" s="252"/>
      <c r="AL217" s="252"/>
      <c r="AM217" s="252"/>
      <c r="AN217" s="252"/>
      <c r="AO217" s="252"/>
      <c r="AP217" s="252"/>
      <c r="AQ217" s="252"/>
      <c r="AR217" s="252"/>
      <c r="AS217" s="252"/>
      <c r="AT217" s="252"/>
      <c r="AU217" s="252"/>
      <c r="AV217" s="252"/>
      <c r="AW217" s="252"/>
      <c r="AX217" s="252"/>
      <c r="AY217" s="252"/>
      <c r="AZ217" s="252"/>
      <c r="BA217" s="252"/>
      <c r="BB217" s="252"/>
      <c r="BC217" s="252"/>
      <c r="BD217" s="252"/>
      <c r="BE217" s="252"/>
      <c r="BF217" s="252"/>
      <c r="BG217" s="252"/>
      <c r="BH217" s="252"/>
      <c r="BI217" s="252"/>
      <c r="BJ217" s="252"/>
      <c r="BK217" s="252"/>
      <c r="BL217" s="252"/>
      <c r="BM217" s="252"/>
      <c r="BN217" s="252"/>
      <c r="BO217" s="252"/>
      <c r="BP217" s="252"/>
      <c r="BQ217" s="252"/>
      <c r="BR217" s="252"/>
      <c r="BS217" s="252"/>
      <c r="BT217" s="252"/>
      <c r="BU217" s="252"/>
      <c r="BV217" s="252"/>
    </row>
    <row r="218" spans="2:74" ht="14.25" customHeight="1" x14ac:dyDescent="0.25">
      <c r="B218" s="244" t="s">
        <v>434</v>
      </c>
      <c r="C218" s="230"/>
      <c r="D218" s="230"/>
      <c r="E218" s="230"/>
      <c r="F218" s="230"/>
      <c r="G218" s="230"/>
      <c r="H218" s="230"/>
      <c r="I218" s="230"/>
      <c r="J218" s="230"/>
      <c r="K218" s="230"/>
      <c r="L218" s="230"/>
      <c r="M218" s="230"/>
      <c r="N218" s="230"/>
      <c r="O218" s="230">
        <f t="shared" ref="O218:AT218" si="281">O162-N162</f>
        <v>0</v>
      </c>
      <c r="P218" s="230">
        <f t="shared" si="281"/>
        <v>0</v>
      </c>
      <c r="Q218" s="230">
        <f t="shared" si="281"/>
        <v>0</v>
      </c>
      <c r="R218" s="230">
        <f t="shared" si="281"/>
        <v>0</v>
      </c>
      <c r="S218" s="230">
        <f t="shared" si="281"/>
        <v>0</v>
      </c>
      <c r="T218" s="230">
        <f t="shared" si="281"/>
        <v>0</v>
      </c>
      <c r="U218" s="230">
        <f t="shared" si="281"/>
        <v>0</v>
      </c>
      <c r="V218" s="230">
        <f t="shared" si="281"/>
        <v>0</v>
      </c>
      <c r="W218" s="230">
        <f t="shared" si="281"/>
        <v>0</v>
      </c>
      <c r="X218" s="230">
        <f t="shared" si="281"/>
        <v>0</v>
      </c>
      <c r="Y218" s="230">
        <f t="shared" si="281"/>
        <v>0</v>
      </c>
      <c r="Z218" s="230">
        <f t="shared" si="281"/>
        <v>0</v>
      </c>
      <c r="AA218" s="230">
        <f t="shared" si="281"/>
        <v>0</v>
      </c>
      <c r="AB218" s="230">
        <f t="shared" si="281"/>
        <v>0</v>
      </c>
      <c r="AC218" s="230">
        <f t="shared" si="281"/>
        <v>0</v>
      </c>
      <c r="AD218" s="230">
        <f t="shared" si="281"/>
        <v>0</v>
      </c>
      <c r="AE218" s="230">
        <f t="shared" si="281"/>
        <v>0</v>
      </c>
      <c r="AF218" s="230">
        <f t="shared" si="281"/>
        <v>0</v>
      </c>
      <c r="AG218" s="230">
        <f t="shared" si="281"/>
        <v>0</v>
      </c>
      <c r="AH218" s="230">
        <f t="shared" si="281"/>
        <v>0</v>
      </c>
      <c r="AI218" s="230">
        <f t="shared" si="281"/>
        <v>0</v>
      </c>
      <c r="AJ218" s="230">
        <f t="shared" si="281"/>
        <v>0</v>
      </c>
      <c r="AK218" s="230">
        <f t="shared" si="281"/>
        <v>0</v>
      </c>
      <c r="AL218" s="230">
        <f t="shared" si="281"/>
        <v>0</v>
      </c>
      <c r="AM218" s="230">
        <f t="shared" si="281"/>
        <v>0</v>
      </c>
      <c r="AN218" s="230">
        <f t="shared" si="281"/>
        <v>0</v>
      </c>
      <c r="AO218" s="230">
        <f t="shared" si="281"/>
        <v>0</v>
      </c>
      <c r="AP218" s="230">
        <f t="shared" si="281"/>
        <v>0</v>
      </c>
      <c r="AQ218" s="230">
        <f t="shared" si="281"/>
        <v>0</v>
      </c>
      <c r="AR218" s="230">
        <f t="shared" si="281"/>
        <v>0</v>
      </c>
      <c r="AS218" s="230">
        <f t="shared" si="281"/>
        <v>0</v>
      </c>
      <c r="AT218" s="230">
        <f t="shared" si="281"/>
        <v>0</v>
      </c>
      <c r="AU218" s="230">
        <f t="shared" ref="AU218:BV218" si="282">AU162-AT162</f>
        <v>0</v>
      </c>
      <c r="AV218" s="230">
        <f t="shared" si="282"/>
        <v>0</v>
      </c>
      <c r="AW218" s="230">
        <f t="shared" si="282"/>
        <v>0</v>
      </c>
      <c r="AX218" s="230">
        <f t="shared" si="282"/>
        <v>0</v>
      </c>
      <c r="AY218" s="230">
        <f t="shared" si="282"/>
        <v>0</v>
      </c>
      <c r="AZ218" s="230">
        <f t="shared" si="282"/>
        <v>0</v>
      </c>
      <c r="BA218" s="230">
        <f t="shared" si="282"/>
        <v>0</v>
      </c>
      <c r="BB218" s="230">
        <f t="shared" si="282"/>
        <v>0</v>
      </c>
      <c r="BC218" s="230">
        <f t="shared" si="282"/>
        <v>0</v>
      </c>
      <c r="BD218" s="230">
        <f t="shared" si="282"/>
        <v>0</v>
      </c>
      <c r="BE218" s="230">
        <f t="shared" si="282"/>
        <v>138976.4</v>
      </c>
      <c r="BF218" s="230">
        <f t="shared" si="282"/>
        <v>-138976.4</v>
      </c>
      <c r="BG218" s="230">
        <f t="shared" si="282"/>
        <v>0</v>
      </c>
      <c r="BH218" s="230">
        <f t="shared" si="282"/>
        <v>0</v>
      </c>
      <c r="BI218" s="230">
        <f t="shared" si="282"/>
        <v>0</v>
      </c>
      <c r="BJ218" s="230">
        <f t="shared" si="282"/>
        <v>0</v>
      </c>
      <c r="BK218" s="230">
        <f t="shared" si="282"/>
        <v>0</v>
      </c>
      <c r="BL218" s="230">
        <f t="shared" si="282"/>
        <v>0</v>
      </c>
      <c r="BM218" s="230">
        <f t="shared" si="282"/>
        <v>0</v>
      </c>
      <c r="BN218" s="230">
        <f t="shared" si="282"/>
        <v>0</v>
      </c>
      <c r="BO218" s="230">
        <f t="shared" si="282"/>
        <v>0</v>
      </c>
      <c r="BP218" s="230">
        <f t="shared" si="282"/>
        <v>0</v>
      </c>
      <c r="BQ218" s="230">
        <f t="shared" si="282"/>
        <v>0</v>
      </c>
      <c r="BR218" s="230">
        <f t="shared" si="282"/>
        <v>0</v>
      </c>
      <c r="BS218" s="230">
        <f t="shared" si="282"/>
        <v>0</v>
      </c>
      <c r="BT218" s="230">
        <f t="shared" si="282"/>
        <v>0</v>
      </c>
      <c r="BU218" s="230">
        <f t="shared" si="282"/>
        <v>0</v>
      </c>
      <c r="BV218" s="230">
        <f t="shared" si="282"/>
        <v>0</v>
      </c>
    </row>
    <row r="219" spans="2:74" ht="14.25" customHeight="1" x14ac:dyDescent="0.25">
      <c r="B219" s="244" t="s">
        <v>435</v>
      </c>
      <c r="C219" s="230">
        <f>C168-0</f>
        <v>0</v>
      </c>
      <c r="D219" s="230">
        <f t="shared" ref="D219:AI219" si="283">D168-C168</f>
        <v>0</v>
      </c>
      <c r="E219" s="230">
        <f t="shared" si="283"/>
        <v>0</v>
      </c>
      <c r="F219" s="230">
        <f t="shared" si="283"/>
        <v>0</v>
      </c>
      <c r="G219" s="230">
        <f t="shared" si="283"/>
        <v>0</v>
      </c>
      <c r="H219" s="230">
        <f t="shared" si="283"/>
        <v>0</v>
      </c>
      <c r="I219" s="230">
        <f t="shared" si="283"/>
        <v>0</v>
      </c>
      <c r="J219" s="230">
        <f t="shared" si="283"/>
        <v>0</v>
      </c>
      <c r="K219" s="230">
        <f t="shared" si="283"/>
        <v>0</v>
      </c>
      <c r="L219" s="230">
        <f t="shared" si="283"/>
        <v>0</v>
      </c>
      <c r="M219" s="230">
        <f t="shared" si="283"/>
        <v>0</v>
      </c>
      <c r="N219" s="230">
        <f t="shared" si="283"/>
        <v>0</v>
      </c>
      <c r="O219" s="230">
        <f t="shared" si="283"/>
        <v>448770.07757867133</v>
      </c>
      <c r="P219" s="230">
        <f t="shared" si="283"/>
        <v>0</v>
      </c>
      <c r="Q219" s="230">
        <f t="shared" si="283"/>
        <v>0</v>
      </c>
      <c r="R219" s="230">
        <f t="shared" si="283"/>
        <v>0</v>
      </c>
      <c r="S219" s="230">
        <f t="shared" si="283"/>
        <v>0</v>
      </c>
      <c r="T219" s="230">
        <f t="shared" si="283"/>
        <v>0</v>
      </c>
      <c r="U219" s="230">
        <f t="shared" si="283"/>
        <v>52068.244214930048</v>
      </c>
      <c r="V219" s="230">
        <f t="shared" si="283"/>
        <v>0</v>
      </c>
      <c r="W219" s="230">
        <f t="shared" si="283"/>
        <v>0</v>
      </c>
      <c r="X219" s="230">
        <f t="shared" si="283"/>
        <v>0</v>
      </c>
      <c r="Y219" s="230">
        <f t="shared" si="283"/>
        <v>0</v>
      </c>
      <c r="Z219" s="230">
        <f t="shared" si="283"/>
        <v>0</v>
      </c>
      <c r="AA219" s="230">
        <f t="shared" si="283"/>
        <v>0</v>
      </c>
      <c r="AB219" s="230">
        <f t="shared" si="283"/>
        <v>0</v>
      </c>
      <c r="AC219" s="230">
        <f t="shared" si="283"/>
        <v>0</v>
      </c>
      <c r="AD219" s="230">
        <f t="shared" si="283"/>
        <v>0</v>
      </c>
      <c r="AE219" s="230">
        <f t="shared" si="283"/>
        <v>-4.6566128730773926E-10</v>
      </c>
      <c r="AF219" s="230">
        <f t="shared" si="283"/>
        <v>0</v>
      </c>
      <c r="AG219" s="230">
        <f t="shared" si="283"/>
        <v>0</v>
      </c>
      <c r="AH219" s="230">
        <f t="shared" si="283"/>
        <v>2000000</v>
      </c>
      <c r="AI219" s="230">
        <f t="shared" si="283"/>
        <v>0</v>
      </c>
      <c r="AJ219" s="230">
        <f t="shared" ref="AJ219:BO219" si="284">AJ168-AI168</f>
        <v>0</v>
      </c>
      <c r="AK219" s="230">
        <f t="shared" si="284"/>
        <v>0</v>
      </c>
      <c r="AL219" s="230">
        <f t="shared" si="284"/>
        <v>0</v>
      </c>
      <c r="AM219" s="230">
        <f t="shared" si="284"/>
        <v>0</v>
      </c>
      <c r="AN219" s="230">
        <f t="shared" si="284"/>
        <v>0</v>
      </c>
      <c r="AO219" s="230">
        <f t="shared" si="284"/>
        <v>0</v>
      </c>
      <c r="AP219" s="230">
        <f t="shared" si="284"/>
        <v>0</v>
      </c>
      <c r="AQ219" s="230">
        <f t="shared" si="284"/>
        <v>0</v>
      </c>
      <c r="AR219" s="230">
        <f t="shared" si="284"/>
        <v>500000</v>
      </c>
      <c r="AS219" s="230">
        <f t="shared" si="284"/>
        <v>0</v>
      </c>
      <c r="AT219" s="230">
        <f t="shared" si="284"/>
        <v>0</v>
      </c>
      <c r="AU219" s="230">
        <f t="shared" si="284"/>
        <v>0</v>
      </c>
      <c r="AV219" s="230">
        <f t="shared" si="284"/>
        <v>1000000</v>
      </c>
      <c r="AW219" s="230">
        <f t="shared" si="284"/>
        <v>0</v>
      </c>
      <c r="AX219" s="230">
        <f t="shared" si="284"/>
        <v>0</v>
      </c>
      <c r="AY219" s="230">
        <f t="shared" si="284"/>
        <v>-1489172.05901278</v>
      </c>
      <c r="AZ219" s="230">
        <f t="shared" si="284"/>
        <v>0</v>
      </c>
      <c r="BA219" s="230">
        <f t="shared" si="284"/>
        <v>0</v>
      </c>
      <c r="BB219" s="230">
        <f t="shared" si="284"/>
        <v>0</v>
      </c>
      <c r="BC219" s="230">
        <f t="shared" si="284"/>
        <v>0</v>
      </c>
      <c r="BD219" s="230">
        <f t="shared" si="284"/>
        <v>0</v>
      </c>
      <c r="BE219" s="230">
        <f t="shared" si="284"/>
        <v>25871127.409999996</v>
      </c>
      <c r="BF219" s="230">
        <f t="shared" si="284"/>
        <v>0</v>
      </c>
      <c r="BG219" s="230">
        <f t="shared" si="284"/>
        <v>0</v>
      </c>
      <c r="BH219" s="230">
        <f t="shared" si="284"/>
        <v>0</v>
      </c>
      <c r="BI219" s="230">
        <f t="shared" si="284"/>
        <v>-0.4699999988079071</v>
      </c>
      <c r="BJ219" s="230">
        <f t="shared" si="284"/>
        <v>0.4699999988079071</v>
      </c>
      <c r="BK219" s="230">
        <f t="shared" si="284"/>
        <v>0</v>
      </c>
      <c r="BL219" s="230">
        <f t="shared" si="284"/>
        <v>0</v>
      </c>
      <c r="BM219" s="230">
        <f t="shared" si="284"/>
        <v>0</v>
      </c>
      <c r="BN219" s="230">
        <f t="shared" si="284"/>
        <v>0</v>
      </c>
      <c r="BO219" s="230">
        <f t="shared" si="284"/>
        <v>0</v>
      </c>
      <c r="BP219" s="230">
        <f t="shared" ref="BP219:BV219" si="285">BP168-BO168</f>
        <v>-0.4699999988079071</v>
      </c>
      <c r="BQ219" s="230">
        <f t="shared" si="285"/>
        <v>0</v>
      </c>
      <c r="BR219" s="230">
        <f t="shared" si="285"/>
        <v>0.4699999988079071</v>
      </c>
      <c r="BS219" s="230">
        <f t="shared" si="285"/>
        <v>0</v>
      </c>
      <c r="BT219" s="230">
        <f t="shared" si="285"/>
        <v>0</v>
      </c>
      <c r="BU219" s="230">
        <f t="shared" si="285"/>
        <v>0</v>
      </c>
      <c r="BV219" s="230">
        <f t="shared" si="285"/>
        <v>-0.4699999988079071</v>
      </c>
    </row>
    <row r="220" spans="2:74" ht="14.25" customHeight="1" x14ac:dyDescent="0.25">
      <c r="B220" s="282" t="s">
        <v>436</v>
      </c>
      <c r="C220" s="230">
        <f>C153-0</f>
        <v>0</v>
      </c>
      <c r="D220" s="230">
        <f t="shared" ref="D220:AI220" si="286">D153-C153</f>
        <v>0</v>
      </c>
      <c r="E220" s="230">
        <f t="shared" si="286"/>
        <v>0</v>
      </c>
      <c r="F220" s="230">
        <f t="shared" si="286"/>
        <v>0</v>
      </c>
      <c r="G220" s="230">
        <f t="shared" si="286"/>
        <v>0</v>
      </c>
      <c r="H220" s="230">
        <f t="shared" si="286"/>
        <v>0</v>
      </c>
      <c r="I220" s="230">
        <f t="shared" si="286"/>
        <v>0</v>
      </c>
      <c r="J220" s="230">
        <f t="shared" si="286"/>
        <v>0</v>
      </c>
      <c r="K220" s="230">
        <f t="shared" si="286"/>
        <v>0</v>
      </c>
      <c r="L220" s="230">
        <f t="shared" si="286"/>
        <v>0</v>
      </c>
      <c r="M220" s="230">
        <f t="shared" si="286"/>
        <v>0</v>
      </c>
      <c r="N220" s="230">
        <f t="shared" si="286"/>
        <v>0</v>
      </c>
      <c r="O220" s="230">
        <f t="shared" si="286"/>
        <v>75938.002622377622</v>
      </c>
      <c r="P220" s="230">
        <f t="shared" si="286"/>
        <v>-6780.4322093966766</v>
      </c>
      <c r="Q220" s="230">
        <f t="shared" si="286"/>
        <v>-13035.953790353051</v>
      </c>
      <c r="R220" s="230">
        <f t="shared" si="286"/>
        <v>-3023.7303065294036</v>
      </c>
      <c r="S220" s="230">
        <f t="shared" si="286"/>
        <v>-8380.8820118035437</v>
      </c>
      <c r="T220" s="230">
        <f t="shared" si="286"/>
        <v>-3213.5902529233426</v>
      </c>
      <c r="U220" s="230">
        <f t="shared" si="286"/>
        <v>-6162.3213357462737</v>
      </c>
      <c r="V220" s="230">
        <f t="shared" si="286"/>
        <v>-2068.8756010144934</v>
      </c>
      <c r="W220" s="230">
        <f t="shared" si="286"/>
        <v>-9253.9954100435461</v>
      </c>
      <c r="X220" s="230">
        <f t="shared" si="286"/>
        <v>-6096.3860913075077</v>
      </c>
      <c r="Y220" s="230">
        <f t="shared" si="286"/>
        <v>-5793.3795130978506</v>
      </c>
      <c r="Z220" s="230">
        <f t="shared" si="286"/>
        <v>-3028.2804114699684</v>
      </c>
      <c r="AA220" s="230">
        <f t="shared" si="286"/>
        <v>2268.4468915264661</v>
      </c>
      <c r="AB220" s="230">
        <f t="shared" si="286"/>
        <v>-6382.1337451459658</v>
      </c>
      <c r="AC220" s="230">
        <f t="shared" si="286"/>
        <v>-4986.4895178620718</v>
      </c>
      <c r="AD220" s="230">
        <f t="shared" si="286"/>
        <v>100104.02430100241</v>
      </c>
      <c r="AE220" s="230">
        <f t="shared" si="286"/>
        <v>-9857.2101774380426</v>
      </c>
      <c r="AF220" s="230">
        <f t="shared" si="286"/>
        <v>343.03178089420544</v>
      </c>
      <c r="AG220" s="230">
        <f t="shared" si="286"/>
        <v>-16877.575118449386</v>
      </c>
      <c r="AH220" s="230">
        <f t="shared" si="286"/>
        <v>11194.432970857757</v>
      </c>
      <c r="AI220" s="230">
        <f t="shared" si="286"/>
        <v>-9009.2695739314076</v>
      </c>
      <c r="AJ220" s="230">
        <f t="shared" ref="AJ220:BO220" si="287">AJ153-AI153</f>
        <v>-70289.884543830034</v>
      </c>
      <c r="AK220" s="230">
        <f t="shared" si="287"/>
        <v>3408.0011672470137</v>
      </c>
      <c r="AL220" s="230">
        <f t="shared" si="287"/>
        <v>167113.30864969455</v>
      </c>
      <c r="AM220" s="230">
        <f t="shared" si="287"/>
        <v>180375.02455166349</v>
      </c>
      <c r="AN220" s="230">
        <f t="shared" si="287"/>
        <v>226836.06121712754</v>
      </c>
      <c r="AO220" s="230">
        <f t="shared" si="287"/>
        <v>247135.35108105803</v>
      </c>
      <c r="AP220" s="230">
        <f t="shared" si="287"/>
        <v>-25267.182404866791</v>
      </c>
      <c r="AQ220" s="230">
        <f t="shared" si="287"/>
        <v>45701.966839267872</v>
      </c>
      <c r="AR220" s="230">
        <f t="shared" si="287"/>
        <v>-211416.71558925998</v>
      </c>
      <c r="AS220" s="230">
        <f t="shared" si="287"/>
        <v>38969.667744793463</v>
      </c>
      <c r="AT220" s="230">
        <f t="shared" si="287"/>
        <v>143601.15580410208</v>
      </c>
      <c r="AU220" s="230">
        <f t="shared" si="287"/>
        <v>399362.139827037</v>
      </c>
      <c r="AV220" s="230">
        <f t="shared" si="287"/>
        <v>420850.31897917646</v>
      </c>
      <c r="AW220" s="230">
        <f t="shared" si="287"/>
        <v>-61722.437478805659</v>
      </c>
      <c r="AX220" s="230">
        <f t="shared" si="287"/>
        <v>-123438.27522815275</v>
      </c>
      <c r="AY220" s="230">
        <f t="shared" si="287"/>
        <v>-122479.61703654774</v>
      </c>
      <c r="AZ220" s="230">
        <f t="shared" si="287"/>
        <v>-251254.69137813384</v>
      </c>
      <c r="BA220" s="230">
        <f t="shared" si="287"/>
        <v>-134957.16603883507</v>
      </c>
      <c r="BB220" s="230">
        <f t="shared" si="287"/>
        <v>-100906.46368899243</v>
      </c>
      <c r="BC220" s="230">
        <f t="shared" si="287"/>
        <v>-51293.241641183151</v>
      </c>
      <c r="BD220" s="230">
        <f t="shared" si="287"/>
        <v>908828.82023864693</v>
      </c>
      <c r="BE220" s="230">
        <f t="shared" si="287"/>
        <v>-272669.25739687146</v>
      </c>
      <c r="BF220" s="230">
        <f t="shared" si="287"/>
        <v>-107277.42783149867</v>
      </c>
      <c r="BG220" s="230">
        <f t="shared" si="287"/>
        <v>80702.981293567223</v>
      </c>
      <c r="BH220" s="230">
        <f t="shared" si="287"/>
        <v>-44638.553897047881</v>
      </c>
      <c r="BI220" s="230">
        <f t="shared" si="287"/>
        <v>191999.17675196496</v>
      </c>
      <c r="BJ220" s="230">
        <f t="shared" si="287"/>
        <v>29623.721417414024</v>
      </c>
      <c r="BK220" s="230">
        <f t="shared" si="287"/>
        <v>98844.022542478051</v>
      </c>
      <c r="BL220" s="230">
        <f t="shared" si="287"/>
        <v>-138253.25785548193</v>
      </c>
      <c r="BM220" s="230">
        <f t="shared" si="287"/>
        <v>-28508.322235263651</v>
      </c>
      <c r="BN220" s="230">
        <f t="shared" si="287"/>
        <v>-29428.123196014436</v>
      </c>
      <c r="BO220" s="230">
        <f t="shared" si="287"/>
        <v>129096.38910787855</v>
      </c>
      <c r="BP220" s="230">
        <f t="shared" ref="BP220:BV220" si="288">BP153-BO153</f>
        <v>-482756.77912416239</v>
      </c>
      <c r="BQ220" s="230">
        <f t="shared" si="288"/>
        <v>86550.117406177334</v>
      </c>
      <c r="BR220" s="230">
        <f t="shared" si="288"/>
        <v>157078.58592009498</v>
      </c>
      <c r="BS220" s="230">
        <f t="shared" si="288"/>
        <v>164096.08218053216</v>
      </c>
      <c r="BT220" s="230">
        <f t="shared" si="288"/>
        <v>197220.13192005898</v>
      </c>
      <c r="BU220" s="230">
        <f t="shared" si="288"/>
        <v>730853.13207768346</v>
      </c>
      <c r="BV220" s="230">
        <f t="shared" si="288"/>
        <v>-108975.86009633308</v>
      </c>
    </row>
    <row r="221" spans="2:74" ht="14.25" customHeight="1" x14ac:dyDescent="0.25">
      <c r="B221" s="249" t="s">
        <v>433</v>
      </c>
      <c r="C221" s="248">
        <f t="shared" ref="C221:N221" si="289">C220</f>
        <v>0</v>
      </c>
      <c r="D221" s="248">
        <f t="shared" si="289"/>
        <v>0</v>
      </c>
      <c r="E221" s="248">
        <f t="shared" si="289"/>
        <v>0</v>
      </c>
      <c r="F221" s="248">
        <f t="shared" si="289"/>
        <v>0</v>
      </c>
      <c r="G221" s="248">
        <f t="shared" si="289"/>
        <v>0</v>
      </c>
      <c r="H221" s="248">
        <f t="shared" si="289"/>
        <v>0</v>
      </c>
      <c r="I221" s="248">
        <f t="shared" si="289"/>
        <v>0</v>
      </c>
      <c r="J221" s="248">
        <f t="shared" si="289"/>
        <v>0</v>
      </c>
      <c r="K221" s="248">
        <f t="shared" si="289"/>
        <v>0</v>
      </c>
      <c r="L221" s="248">
        <f t="shared" si="289"/>
        <v>0</v>
      </c>
      <c r="M221" s="248">
        <f t="shared" si="289"/>
        <v>0</v>
      </c>
      <c r="N221" s="248">
        <f t="shared" si="289"/>
        <v>0</v>
      </c>
      <c r="O221" s="248">
        <f>SUM(O218:O220)</f>
        <v>524708.08020104899</v>
      </c>
      <c r="P221" s="248">
        <f t="shared" ref="P221:BV221" si="290">SUM(P218:P220)</f>
        <v>-6780.4322093966766</v>
      </c>
      <c r="Q221" s="248">
        <f t="shared" si="290"/>
        <v>-13035.953790353051</v>
      </c>
      <c r="R221" s="248">
        <f t="shared" si="290"/>
        <v>-3023.7303065294036</v>
      </c>
      <c r="S221" s="248">
        <f t="shared" si="290"/>
        <v>-8380.8820118035437</v>
      </c>
      <c r="T221" s="248">
        <f t="shared" si="290"/>
        <v>-3213.5902529233426</v>
      </c>
      <c r="U221" s="248">
        <f t="shared" si="290"/>
        <v>45905.922879183774</v>
      </c>
      <c r="V221" s="248">
        <f t="shared" si="290"/>
        <v>-2068.8756010144934</v>
      </c>
      <c r="W221" s="248">
        <f t="shared" si="290"/>
        <v>-9253.9954100435461</v>
      </c>
      <c r="X221" s="248">
        <f t="shared" si="290"/>
        <v>-6096.3860913075077</v>
      </c>
      <c r="Y221" s="248">
        <f t="shared" si="290"/>
        <v>-5793.3795130978506</v>
      </c>
      <c r="Z221" s="248">
        <f t="shared" si="290"/>
        <v>-3028.2804114699684</v>
      </c>
      <c r="AA221" s="248">
        <f t="shared" si="290"/>
        <v>2268.4468915264661</v>
      </c>
      <c r="AB221" s="248">
        <f t="shared" si="290"/>
        <v>-6382.1337451459658</v>
      </c>
      <c r="AC221" s="248">
        <f t="shared" si="290"/>
        <v>-4986.4895178620718</v>
      </c>
      <c r="AD221" s="248">
        <f t="shared" si="290"/>
        <v>100104.02430100241</v>
      </c>
      <c r="AE221" s="248">
        <f t="shared" si="290"/>
        <v>-9857.2101774385083</v>
      </c>
      <c r="AF221" s="248">
        <f t="shared" si="290"/>
        <v>343.03178089420544</v>
      </c>
      <c r="AG221" s="248">
        <f t="shared" si="290"/>
        <v>-16877.575118449386</v>
      </c>
      <c r="AH221" s="248">
        <f t="shared" si="290"/>
        <v>2011194.4329708577</v>
      </c>
      <c r="AI221" s="248">
        <f t="shared" si="290"/>
        <v>-9009.2695739314076</v>
      </c>
      <c r="AJ221" s="248">
        <f t="shared" si="290"/>
        <v>-70289.884543830034</v>
      </c>
      <c r="AK221" s="248">
        <f t="shared" si="290"/>
        <v>3408.0011672470137</v>
      </c>
      <c r="AL221" s="248">
        <f t="shared" si="290"/>
        <v>167113.30864969455</v>
      </c>
      <c r="AM221" s="248">
        <f t="shared" si="290"/>
        <v>180375.02455166349</v>
      </c>
      <c r="AN221" s="248">
        <f t="shared" si="290"/>
        <v>226836.06121712754</v>
      </c>
      <c r="AO221" s="248">
        <f t="shared" si="290"/>
        <v>247135.35108105803</v>
      </c>
      <c r="AP221" s="248">
        <f t="shared" si="290"/>
        <v>-25267.182404866791</v>
      </c>
      <c r="AQ221" s="248">
        <f t="shared" si="290"/>
        <v>45701.966839267872</v>
      </c>
      <c r="AR221" s="248">
        <f t="shared" si="290"/>
        <v>288583.28441074002</v>
      </c>
      <c r="AS221" s="248">
        <f t="shared" si="290"/>
        <v>38969.667744793463</v>
      </c>
      <c r="AT221" s="248">
        <f t="shared" si="290"/>
        <v>143601.15580410208</v>
      </c>
      <c r="AU221" s="248">
        <f t="shared" si="290"/>
        <v>399362.139827037</v>
      </c>
      <c r="AV221" s="248">
        <f t="shared" si="290"/>
        <v>1420850.3189791765</v>
      </c>
      <c r="AW221" s="248">
        <f t="shared" si="290"/>
        <v>-61722.437478805659</v>
      </c>
      <c r="AX221" s="248">
        <f t="shared" si="290"/>
        <v>-123438.27522815275</v>
      </c>
      <c r="AY221" s="248">
        <f t="shared" si="290"/>
        <v>-1611651.6760493277</v>
      </c>
      <c r="AZ221" s="248">
        <f t="shared" si="290"/>
        <v>-251254.69137813384</v>
      </c>
      <c r="BA221" s="248">
        <f t="shared" si="290"/>
        <v>-134957.16603883507</v>
      </c>
      <c r="BB221" s="248">
        <f t="shared" si="290"/>
        <v>-100906.46368899243</v>
      </c>
      <c r="BC221" s="248">
        <f t="shared" si="290"/>
        <v>-51293.241641183151</v>
      </c>
      <c r="BD221" s="248">
        <f t="shared" si="290"/>
        <v>908828.82023864693</v>
      </c>
      <c r="BE221" s="248">
        <f t="shared" si="290"/>
        <v>25737434.552603122</v>
      </c>
      <c r="BF221" s="248">
        <f t="shared" si="290"/>
        <v>-246253.82783149867</v>
      </c>
      <c r="BG221" s="248">
        <f t="shared" si="290"/>
        <v>80702.981293567223</v>
      </c>
      <c r="BH221" s="248">
        <f t="shared" si="290"/>
        <v>-44638.553897047881</v>
      </c>
      <c r="BI221" s="248">
        <f t="shared" si="290"/>
        <v>191998.70675196615</v>
      </c>
      <c r="BJ221" s="248">
        <f t="shared" si="290"/>
        <v>29624.191417412832</v>
      </c>
      <c r="BK221" s="248">
        <f t="shared" si="290"/>
        <v>98844.022542478051</v>
      </c>
      <c r="BL221" s="248">
        <f t="shared" si="290"/>
        <v>-138253.25785548193</v>
      </c>
      <c r="BM221" s="248">
        <f t="shared" si="290"/>
        <v>-28508.322235263651</v>
      </c>
      <c r="BN221" s="248">
        <f t="shared" si="290"/>
        <v>-29428.123196014436</v>
      </c>
      <c r="BO221" s="248">
        <f t="shared" si="290"/>
        <v>129096.38910787855</v>
      </c>
      <c r="BP221" s="248">
        <f t="shared" si="290"/>
        <v>-482757.2491241612</v>
      </c>
      <c r="BQ221" s="248">
        <f t="shared" si="290"/>
        <v>86550.117406177334</v>
      </c>
      <c r="BR221" s="248">
        <f t="shared" si="290"/>
        <v>157079.05592009379</v>
      </c>
      <c r="BS221" s="248">
        <f t="shared" si="290"/>
        <v>164096.08218053216</v>
      </c>
      <c r="BT221" s="248">
        <f t="shared" si="290"/>
        <v>197220.13192005898</v>
      </c>
      <c r="BU221" s="248">
        <f t="shared" si="290"/>
        <v>730853.13207768346</v>
      </c>
      <c r="BV221" s="248">
        <f t="shared" si="290"/>
        <v>-108976.33009633189</v>
      </c>
    </row>
    <row r="222" spans="2:74" ht="12" x14ac:dyDescent="0.25"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  <c r="AD222" s="229"/>
      <c r="AE222" s="229"/>
      <c r="AF222" s="229"/>
      <c r="AG222" s="229"/>
      <c r="AH222" s="229"/>
      <c r="AI222" s="229"/>
      <c r="AJ222" s="229"/>
      <c r="AK222" s="229"/>
      <c r="AL222" s="229"/>
      <c r="AM222" s="229"/>
      <c r="AN222" s="229"/>
      <c r="AO222" s="229"/>
      <c r="AP222" s="229"/>
      <c r="AQ222" s="229"/>
      <c r="AR222" s="229"/>
      <c r="AS222" s="229"/>
      <c r="AT222" s="229"/>
      <c r="AU222" s="229"/>
      <c r="AV222" s="229"/>
      <c r="AW222" s="229"/>
      <c r="AX222" s="229"/>
      <c r="AY222" s="229"/>
      <c r="AZ222" s="229"/>
      <c r="BA222" s="229"/>
      <c r="BB222" s="229"/>
      <c r="BC222" s="229"/>
      <c r="BD222" s="229"/>
      <c r="BE222" s="229"/>
      <c r="BF222" s="229"/>
      <c r="BG222" s="229"/>
      <c r="BH222" s="229"/>
      <c r="BI222" s="229"/>
      <c r="BJ222" s="229"/>
      <c r="BK222" s="229"/>
      <c r="BL222" s="229"/>
      <c r="BM222" s="229"/>
      <c r="BN222" s="229"/>
      <c r="BO222" s="229"/>
      <c r="BP222" s="229"/>
      <c r="BQ222" s="229"/>
      <c r="BR222" s="229"/>
      <c r="BS222" s="229"/>
      <c r="BT222" s="229"/>
      <c r="BU222" s="229"/>
      <c r="BV222" s="229"/>
    </row>
    <row r="223" spans="2:74" ht="14.25" customHeight="1" x14ac:dyDescent="0.25">
      <c r="B223" s="254" t="s">
        <v>437</v>
      </c>
      <c r="C223" s="269" t="e">
        <f t="shared" ref="C223:BN223" si="291">SUM(C202,C214,C221)</f>
        <v>#REF!</v>
      </c>
      <c r="D223" s="269" t="e">
        <f t="shared" si="291"/>
        <v>#REF!</v>
      </c>
      <c r="E223" s="269" t="e">
        <f t="shared" si="291"/>
        <v>#REF!</v>
      </c>
      <c r="F223" s="269" t="e">
        <f t="shared" si="291"/>
        <v>#REF!</v>
      </c>
      <c r="G223" s="269" t="e">
        <f t="shared" si="291"/>
        <v>#REF!</v>
      </c>
      <c r="H223" s="269" t="e">
        <f t="shared" si="291"/>
        <v>#REF!</v>
      </c>
      <c r="I223" s="269" t="e">
        <f t="shared" si="291"/>
        <v>#REF!</v>
      </c>
      <c r="J223" s="269" t="e">
        <f t="shared" si="291"/>
        <v>#REF!</v>
      </c>
      <c r="K223" s="269" t="e">
        <f t="shared" si="291"/>
        <v>#REF!</v>
      </c>
      <c r="L223" s="269" t="e">
        <f t="shared" si="291"/>
        <v>#REF!</v>
      </c>
      <c r="M223" s="269" t="e">
        <f t="shared" si="291"/>
        <v>#REF!</v>
      </c>
      <c r="N223" s="269" t="e">
        <f t="shared" si="291"/>
        <v>#REF!</v>
      </c>
      <c r="O223" s="255">
        <f t="shared" si="291"/>
        <v>347115.75202141609</v>
      </c>
      <c r="P223" s="255">
        <f t="shared" si="291"/>
        <v>-30691.864519381226</v>
      </c>
      <c r="Q223" s="255">
        <f t="shared" si="291"/>
        <v>-151418.72175617891</v>
      </c>
      <c r="R223" s="255">
        <f t="shared" si="291"/>
        <v>-6946.5000088187935</v>
      </c>
      <c r="S223" s="255">
        <f t="shared" si="291"/>
        <v>63997.395365237076</v>
      </c>
      <c r="T223" s="255">
        <f t="shared" si="291"/>
        <v>-64142.982712344899</v>
      </c>
      <c r="U223" s="255">
        <f t="shared" si="291"/>
        <v>1920831.6048128654</v>
      </c>
      <c r="V223" s="255">
        <f t="shared" si="291"/>
        <v>-136084.03104704988</v>
      </c>
      <c r="W223" s="255">
        <f t="shared" si="291"/>
        <v>-175837.51486536773</v>
      </c>
      <c r="X223" s="255">
        <f t="shared" si="291"/>
        <v>-378959.45087606669</v>
      </c>
      <c r="Y223" s="255">
        <f t="shared" si="291"/>
        <v>-239592.92453587972</v>
      </c>
      <c r="Z223" s="255">
        <f t="shared" si="291"/>
        <v>-132519.97474685605</v>
      </c>
      <c r="AA223" s="255">
        <f t="shared" si="291"/>
        <v>-46115.590241830498</v>
      </c>
      <c r="AB223" s="255">
        <f t="shared" si="291"/>
        <v>-66813.872056238804</v>
      </c>
      <c r="AC223" s="255">
        <f t="shared" si="291"/>
        <v>-151285.56304514426</v>
      </c>
      <c r="AD223" s="255">
        <f t="shared" si="291"/>
        <v>-117534.48213032592</v>
      </c>
      <c r="AE223" s="255">
        <f t="shared" si="291"/>
        <v>-2975.8947886900569</v>
      </c>
      <c r="AF223" s="255">
        <f t="shared" si="291"/>
        <v>60226.673442490908</v>
      </c>
      <c r="AG223" s="255">
        <f t="shared" si="291"/>
        <v>-7087.8382144851348</v>
      </c>
      <c r="AH223" s="255">
        <f t="shared" si="291"/>
        <v>1895050.4483180451</v>
      </c>
      <c r="AI223" s="255">
        <f t="shared" si="291"/>
        <v>-1341.3445174949848</v>
      </c>
      <c r="AJ223" s="255">
        <f t="shared" si="291"/>
        <v>-230115.48975759611</v>
      </c>
      <c r="AK223" s="255">
        <f t="shared" si="291"/>
        <v>40911.045293453979</v>
      </c>
      <c r="AL223" s="255">
        <f t="shared" si="291"/>
        <v>213634.97592041746</v>
      </c>
      <c r="AM223" s="255">
        <f t="shared" si="291"/>
        <v>-215259.11704426596</v>
      </c>
      <c r="AN223" s="255">
        <f t="shared" si="291"/>
        <v>-39512.493083527428</v>
      </c>
      <c r="AO223" s="255">
        <f t="shared" si="291"/>
        <v>356376.80686700426</v>
      </c>
      <c r="AP223" s="255">
        <f t="shared" si="291"/>
        <v>-241009.58224763547</v>
      </c>
      <c r="AQ223" s="255">
        <f t="shared" si="291"/>
        <v>-202292.79902095417</v>
      </c>
      <c r="AR223" s="255">
        <f t="shared" si="291"/>
        <v>-106941.88937501283</v>
      </c>
      <c r="AS223" s="255">
        <f t="shared" si="291"/>
        <v>-99455.955712092313</v>
      </c>
      <c r="AT223" s="255">
        <f t="shared" si="291"/>
        <v>245425.18522120535</v>
      </c>
      <c r="AU223" s="255">
        <f t="shared" si="291"/>
        <v>72819.763267701783</v>
      </c>
      <c r="AV223" s="255">
        <f t="shared" si="291"/>
        <v>1147271.453025592</v>
      </c>
      <c r="AW223" s="255">
        <f t="shared" si="291"/>
        <v>-75129.99107594612</v>
      </c>
      <c r="AX223" s="255">
        <f t="shared" si="291"/>
        <v>-115936.22081221739</v>
      </c>
      <c r="AY223" s="255">
        <f t="shared" si="291"/>
        <v>-149208.38422135729</v>
      </c>
      <c r="AZ223" s="255">
        <f t="shared" si="291"/>
        <v>-672037.4476394048</v>
      </c>
      <c r="BA223" s="255">
        <f t="shared" si="291"/>
        <v>-136719.06864856475</v>
      </c>
      <c r="BB223" s="255">
        <f t="shared" si="291"/>
        <v>-254660.81288488174</v>
      </c>
      <c r="BC223" s="255">
        <f t="shared" si="291"/>
        <v>-425168.97733995906</v>
      </c>
      <c r="BD223" s="255">
        <f t="shared" si="291"/>
        <v>631458.1420543819</v>
      </c>
      <c r="BE223" s="255">
        <f t="shared" si="291"/>
        <v>14090017.111125281</v>
      </c>
      <c r="BF223" s="255">
        <f t="shared" si="291"/>
        <v>-723516.04269826168</v>
      </c>
      <c r="BG223" s="255">
        <f t="shared" si="291"/>
        <v>-360776.4587838992</v>
      </c>
      <c r="BH223" s="255">
        <f t="shared" si="291"/>
        <v>-370838.51381461835</v>
      </c>
      <c r="BI223" s="255">
        <f t="shared" si="291"/>
        <v>-223499.35192264098</v>
      </c>
      <c r="BJ223" s="255">
        <f t="shared" si="291"/>
        <v>-938834.79502180661</v>
      </c>
      <c r="BK223" s="255">
        <f t="shared" si="291"/>
        <v>-39955.309065175708</v>
      </c>
      <c r="BL223" s="255">
        <f t="shared" si="291"/>
        <v>-285494.52444434661</v>
      </c>
      <c r="BM223" s="255">
        <f t="shared" si="291"/>
        <v>-801813.60883656493</v>
      </c>
      <c r="BN223" s="255">
        <f t="shared" si="291"/>
        <v>-140779.15344428399</v>
      </c>
      <c r="BO223" s="255">
        <f t="shared" ref="BO223:BV223" si="292">SUM(BO202,BO214,BO221)</f>
        <v>-735592.75961145712</v>
      </c>
      <c r="BP223" s="255">
        <f t="shared" si="292"/>
        <v>-1215119.3975289389</v>
      </c>
      <c r="BQ223" s="255">
        <f t="shared" si="292"/>
        <v>-648010.3744912406</v>
      </c>
      <c r="BR223" s="255">
        <f t="shared" si="292"/>
        <v>-690306.68958557607</v>
      </c>
      <c r="BS223" s="255">
        <f t="shared" si="292"/>
        <v>-321952.19084929273</v>
      </c>
      <c r="BT223" s="255">
        <f t="shared" si="292"/>
        <v>-423815.37673687644</v>
      </c>
      <c r="BU223" s="255">
        <f t="shared" si="292"/>
        <v>230911.75347255636</v>
      </c>
      <c r="BV223" s="255">
        <f t="shared" si="292"/>
        <v>-647293.96139186039</v>
      </c>
    </row>
    <row r="224" spans="2:74" ht="14.25" customHeight="1" x14ac:dyDescent="0.25">
      <c r="B224" s="256" t="s">
        <v>438</v>
      </c>
      <c r="C224" s="270" t="e">
        <f>C223</f>
        <v>#REF!</v>
      </c>
      <c r="D224" s="270" t="e">
        <f>C224+D223</f>
        <v>#REF!</v>
      </c>
      <c r="E224" s="270" t="e">
        <f t="shared" ref="E224:BP224" si="293">D224+E223</f>
        <v>#REF!</v>
      </c>
      <c r="F224" s="270" t="e">
        <f t="shared" si="293"/>
        <v>#REF!</v>
      </c>
      <c r="G224" s="270" t="e">
        <f t="shared" si="293"/>
        <v>#REF!</v>
      </c>
      <c r="H224" s="270" t="e">
        <f t="shared" si="293"/>
        <v>#REF!</v>
      </c>
      <c r="I224" s="270" t="e">
        <f t="shared" si="293"/>
        <v>#REF!</v>
      </c>
      <c r="J224" s="270" t="e">
        <f t="shared" si="293"/>
        <v>#REF!</v>
      </c>
      <c r="K224" s="270" t="e">
        <f t="shared" si="293"/>
        <v>#REF!</v>
      </c>
      <c r="L224" s="270" t="e">
        <f t="shared" si="293"/>
        <v>#REF!</v>
      </c>
      <c r="M224" s="270" t="e">
        <f t="shared" si="293"/>
        <v>#REF!</v>
      </c>
      <c r="N224" s="270" t="e">
        <f t="shared" si="293"/>
        <v>#REF!</v>
      </c>
      <c r="O224" s="257">
        <f>+O223</f>
        <v>347115.75202141609</v>
      </c>
      <c r="P224" s="257">
        <f t="shared" si="293"/>
        <v>316423.88750203489</v>
      </c>
      <c r="Q224" s="257">
        <f t="shared" si="293"/>
        <v>165005.16574585598</v>
      </c>
      <c r="R224" s="257">
        <f t="shared" si="293"/>
        <v>158058.6657370372</v>
      </c>
      <c r="S224" s="257">
        <f t="shared" si="293"/>
        <v>222056.06110227428</v>
      </c>
      <c r="T224" s="257">
        <f t="shared" si="293"/>
        <v>157913.07838992937</v>
      </c>
      <c r="U224" s="257">
        <f t="shared" si="293"/>
        <v>2078744.6832027948</v>
      </c>
      <c r="V224" s="257">
        <f t="shared" si="293"/>
        <v>1942660.6521557448</v>
      </c>
      <c r="W224" s="257">
        <f t="shared" si="293"/>
        <v>1766823.1372903772</v>
      </c>
      <c r="X224" s="257">
        <f t="shared" si="293"/>
        <v>1387863.6864143105</v>
      </c>
      <c r="Y224" s="257">
        <f t="shared" si="293"/>
        <v>1148270.7618784308</v>
      </c>
      <c r="Z224" s="257">
        <f t="shared" si="293"/>
        <v>1015750.7871315748</v>
      </c>
      <c r="AA224" s="257">
        <f t="shared" si="293"/>
        <v>969635.19688974437</v>
      </c>
      <c r="AB224" s="257">
        <f t="shared" si="293"/>
        <v>902821.32483350555</v>
      </c>
      <c r="AC224" s="257">
        <f t="shared" si="293"/>
        <v>751535.76178836124</v>
      </c>
      <c r="AD224" s="257">
        <f t="shared" si="293"/>
        <v>634001.27965803538</v>
      </c>
      <c r="AE224" s="257">
        <f t="shared" si="293"/>
        <v>631025.38486934535</v>
      </c>
      <c r="AF224" s="257">
        <f t="shared" si="293"/>
        <v>691252.05831183621</v>
      </c>
      <c r="AG224" s="257">
        <f t="shared" si="293"/>
        <v>684164.22009735112</v>
      </c>
      <c r="AH224" s="257">
        <f t="shared" si="293"/>
        <v>2579214.6684153965</v>
      </c>
      <c r="AI224" s="257">
        <f t="shared" si="293"/>
        <v>2577873.3238979015</v>
      </c>
      <c r="AJ224" s="257">
        <f t="shared" si="293"/>
        <v>2347757.8341403054</v>
      </c>
      <c r="AK224" s="257">
        <f t="shared" si="293"/>
        <v>2388668.8794337595</v>
      </c>
      <c r="AL224" s="257">
        <f t="shared" si="293"/>
        <v>2602303.8553541768</v>
      </c>
      <c r="AM224" s="257">
        <f t="shared" si="293"/>
        <v>2387044.738309911</v>
      </c>
      <c r="AN224" s="257">
        <f t="shared" si="293"/>
        <v>2347532.2452263837</v>
      </c>
      <c r="AO224" s="257">
        <f t="shared" si="293"/>
        <v>2703909.052093388</v>
      </c>
      <c r="AP224" s="257">
        <f t="shared" si="293"/>
        <v>2462899.4698457527</v>
      </c>
      <c r="AQ224" s="257">
        <f t="shared" si="293"/>
        <v>2260606.6708247988</v>
      </c>
      <c r="AR224" s="257">
        <f t="shared" si="293"/>
        <v>2153664.7814497859</v>
      </c>
      <c r="AS224" s="257">
        <f t="shared" si="293"/>
        <v>2054208.8257376936</v>
      </c>
      <c r="AT224" s="257">
        <f t="shared" si="293"/>
        <v>2299634.0109588988</v>
      </c>
      <c r="AU224" s="257">
        <f t="shared" si="293"/>
        <v>2372453.7742266008</v>
      </c>
      <c r="AV224" s="257">
        <f t="shared" si="293"/>
        <v>3519725.2272521928</v>
      </c>
      <c r="AW224" s="283">
        <f t="shared" si="293"/>
        <v>3444595.2361762468</v>
      </c>
      <c r="AX224" s="283">
        <f t="shared" si="293"/>
        <v>3328659.0153640294</v>
      </c>
      <c r="AY224" s="283">
        <f t="shared" si="293"/>
        <v>3179450.6311426722</v>
      </c>
      <c r="AZ224" s="283">
        <f t="shared" si="293"/>
        <v>2507413.1835032674</v>
      </c>
      <c r="BA224" s="283">
        <f t="shared" si="293"/>
        <v>2370694.1148547027</v>
      </c>
      <c r="BB224" s="283">
        <f t="shared" si="293"/>
        <v>2116033.3019698211</v>
      </c>
      <c r="BC224" s="283">
        <f t="shared" si="293"/>
        <v>1690864.3246298621</v>
      </c>
      <c r="BD224" s="283">
        <f t="shared" si="293"/>
        <v>2322322.4666842441</v>
      </c>
      <c r="BE224" s="283">
        <f t="shared" si="293"/>
        <v>16412339.577809526</v>
      </c>
      <c r="BF224" s="283">
        <f t="shared" si="293"/>
        <v>15688823.535111263</v>
      </c>
      <c r="BG224" s="283">
        <f t="shared" si="293"/>
        <v>15328047.076327365</v>
      </c>
      <c r="BH224" s="283">
        <f t="shared" si="293"/>
        <v>14957208.562512746</v>
      </c>
      <c r="BI224" s="283">
        <f t="shared" si="293"/>
        <v>14733709.210590106</v>
      </c>
      <c r="BJ224" s="283">
        <f t="shared" si="293"/>
        <v>13794874.4155683</v>
      </c>
      <c r="BK224" s="283">
        <f t="shared" si="293"/>
        <v>13754919.106503123</v>
      </c>
      <c r="BL224" s="283">
        <f t="shared" si="293"/>
        <v>13469424.582058776</v>
      </c>
      <c r="BM224" s="283">
        <f t="shared" si="293"/>
        <v>12667610.973222211</v>
      </c>
      <c r="BN224" s="283">
        <f t="shared" si="293"/>
        <v>12526831.819777926</v>
      </c>
      <c r="BO224" s="283">
        <f t="shared" si="293"/>
        <v>11791239.060166469</v>
      </c>
      <c r="BP224" s="283">
        <f t="shared" si="293"/>
        <v>10576119.66263753</v>
      </c>
      <c r="BQ224" s="283">
        <f t="shared" ref="BQ224:BV224" si="294">BP224+BQ223</f>
        <v>9928109.2881462891</v>
      </c>
      <c r="BR224" s="283">
        <f t="shared" si="294"/>
        <v>9237802.5985607132</v>
      </c>
      <c r="BS224" s="283">
        <f t="shared" si="294"/>
        <v>8915850.4077114202</v>
      </c>
      <c r="BT224" s="283">
        <f t="shared" si="294"/>
        <v>8492035.0309745446</v>
      </c>
      <c r="BU224" s="283">
        <f t="shared" si="294"/>
        <v>8722946.7844471</v>
      </c>
      <c r="BV224" s="283">
        <f t="shared" si="294"/>
        <v>8075652.8230552394</v>
      </c>
    </row>
    <row r="226" spans="2:74" ht="14.25" customHeight="1" x14ac:dyDescent="0.25">
      <c r="B226" s="260" t="s">
        <v>439</v>
      </c>
      <c r="C226" s="261" t="e">
        <f t="shared" ref="C226:AH226" si="295">C124-C224</f>
        <v>#REF!</v>
      </c>
      <c r="D226" s="261" t="e">
        <f t="shared" si="295"/>
        <v>#REF!</v>
      </c>
      <c r="E226" s="261" t="e">
        <f t="shared" si="295"/>
        <v>#REF!</v>
      </c>
      <c r="F226" s="261" t="e">
        <f t="shared" si="295"/>
        <v>#REF!</v>
      </c>
      <c r="G226" s="261" t="e">
        <f t="shared" si="295"/>
        <v>#REF!</v>
      </c>
      <c r="H226" s="261" t="e">
        <f t="shared" si="295"/>
        <v>#REF!</v>
      </c>
      <c r="I226" s="261" t="e">
        <f t="shared" si="295"/>
        <v>#REF!</v>
      </c>
      <c r="J226" s="261" t="e">
        <f t="shared" si="295"/>
        <v>#REF!</v>
      </c>
      <c r="K226" s="261" t="e">
        <f t="shared" si="295"/>
        <v>#REF!</v>
      </c>
      <c r="L226" s="261" t="e">
        <f t="shared" si="295"/>
        <v>#REF!</v>
      </c>
      <c r="M226" s="261" t="e">
        <f t="shared" si="295"/>
        <v>#REF!</v>
      </c>
      <c r="N226" s="261" t="e">
        <f t="shared" si="295"/>
        <v>#REF!</v>
      </c>
      <c r="O226" s="261">
        <f t="shared" si="295"/>
        <v>0</v>
      </c>
      <c r="P226" s="261">
        <f t="shared" si="295"/>
        <v>0</v>
      </c>
      <c r="Q226" s="261">
        <f t="shared" si="295"/>
        <v>3.4924596548080444E-10</v>
      </c>
      <c r="R226" s="261">
        <f t="shared" si="295"/>
        <v>0</v>
      </c>
      <c r="S226" s="261">
        <f t="shared" si="295"/>
        <v>-4.9476511776447296E-10</v>
      </c>
      <c r="T226" s="261">
        <f t="shared" si="295"/>
        <v>-1.9499566406011581E-9</v>
      </c>
      <c r="U226" s="261">
        <f t="shared" si="295"/>
        <v>0</v>
      </c>
      <c r="V226" s="261">
        <f t="shared" si="295"/>
        <v>0</v>
      </c>
      <c r="W226" s="261">
        <f t="shared" si="295"/>
        <v>0</v>
      </c>
      <c r="X226" s="261">
        <f t="shared" si="295"/>
        <v>0</v>
      </c>
      <c r="Y226" s="261">
        <f t="shared" si="295"/>
        <v>0</v>
      </c>
      <c r="Z226" s="261">
        <f t="shared" si="295"/>
        <v>0</v>
      </c>
      <c r="AA226" s="261">
        <f t="shared" si="295"/>
        <v>0</v>
      </c>
      <c r="AB226" s="261">
        <f t="shared" si="295"/>
        <v>0</v>
      </c>
      <c r="AC226" s="261">
        <f t="shared" si="295"/>
        <v>1.280568540096283E-9</v>
      </c>
      <c r="AD226" s="261">
        <f t="shared" si="295"/>
        <v>0</v>
      </c>
      <c r="AE226" s="261">
        <f t="shared" si="295"/>
        <v>0</v>
      </c>
      <c r="AF226" s="261">
        <f t="shared" si="295"/>
        <v>0</v>
      </c>
      <c r="AG226" s="261">
        <f t="shared" si="295"/>
        <v>0</v>
      </c>
      <c r="AH226" s="261">
        <f t="shared" si="295"/>
        <v>0</v>
      </c>
      <c r="AI226" s="261">
        <f t="shared" ref="AI226:BN226" si="296">AI124-AI224</f>
        <v>0</v>
      </c>
      <c r="AJ226" s="261">
        <f t="shared" si="296"/>
        <v>0</v>
      </c>
      <c r="AK226" s="261">
        <f t="shared" si="296"/>
        <v>0</v>
      </c>
      <c r="AL226" s="261">
        <f t="shared" si="296"/>
        <v>0</v>
      </c>
      <c r="AM226" s="261">
        <f t="shared" si="296"/>
        <v>0</v>
      </c>
      <c r="AN226" s="261">
        <f t="shared" si="296"/>
        <v>0</v>
      </c>
      <c r="AO226" s="261">
        <f t="shared" si="296"/>
        <v>0</v>
      </c>
      <c r="AP226" s="261">
        <f t="shared" si="296"/>
        <v>0</v>
      </c>
      <c r="AQ226" s="261">
        <f t="shared" si="296"/>
        <v>0</v>
      </c>
      <c r="AR226" s="261">
        <f t="shared" si="296"/>
        <v>0</v>
      </c>
      <c r="AS226" s="261">
        <f t="shared" si="296"/>
        <v>0</v>
      </c>
      <c r="AT226" s="261">
        <f t="shared" si="296"/>
        <v>0</v>
      </c>
      <c r="AU226" s="261">
        <f t="shared" si="296"/>
        <v>0</v>
      </c>
      <c r="AV226" s="261">
        <f t="shared" si="296"/>
        <v>0</v>
      </c>
      <c r="AW226" s="261">
        <f t="shared" si="296"/>
        <v>0</v>
      </c>
      <c r="AX226" s="261">
        <f t="shared" si="296"/>
        <v>0</v>
      </c>
      <c r="AY226" s="261">
        <f t="shared" si="296"/>
        <v>0</v>
      </c>
      <c r="AZ226" s="261">
        <f t="shared" si="296"/>
        <v>0</v>
      </c>
      <c r="BA226" s="261">
        <f t="shared" si="296"/>
        <v>0</v>
      </c>
      <c r="BB226" s="261">
        <f t="shared" si="296"/>
        <v>4.6566128730773926E-9</v>
      </c>
      <c r="BC226" s="261">
        <f t="shared" si="296"/>
        <v>0</v>
      </c>
      <c r="BD226" s="261">
        <f t="shared" si="296"/>
        <v>0</v>
      </c>
      <c r="BE226" s="261">
        <f t="shared" si="296"/>
        <v>0</v>
      </c>
      <c r="BF226" s="261">
        <f t="shared" si="296"/>
        <v>0</v>
      </c>
      <c r="BG226" s="261">
        <f t="shared" si="296"/>
        <v>0</v>
      </c>
      <c r="BH226" s="261">
        <f t="shared" si="296"/>
        <v>0</v>
      </c>
      <c r="BI226" s="261">
        <f t="shared" si="296"/>
        <v>0.47000000067055225</v>
      </c>
      <c r="BJ226" s="261">
        <f t="shared" si="296"/>
        <v>0.3900000024586916</v>
      </c>
      <c r="BK226" s="261">
        <f t="shared" si="296"/>
        <v>0</v>
      </c>
      <c r="BL226" s="261">
        <f t="shared" si="296"/>
        <v>6.0000007972121239E-2</v>
      </c>
      <c r="BM226" s="261">
        <f t="shared" si="296"/>
        <v>6.0000002384185791E-2</v>
      </c>
      <c r="BN226" s="261">
        <f t="shared" si="296"/>
        <v>6.0000009834766388E-2</v>
      </c>
      <c r="BO226" s="261">
        <f t="shared" ref="BO226:BV226" si="297">BO124-BO224</f>
        <v>6.0000006109476089E-2</v>
      </c>
      <c r="BP226" s="261">
        <f t="shared" si="297"/>
        <v>0.53000000678002834</v>
      </c>
      <c r="BQ226" s="261">
        <f t="shared" si="297"/>
        <v>0.53000000491738319</v>
      </c>
      <c r="BR226" s="261">
        <f t="shared" si="297"/>
        <v>-0.27141226455569267</v>
      </c>
      <c r="BS226" s="261">
        <f t="shared" si="297"/>
        <v>7.000000961124897E-2</v>
      </c>
      <c r="BT226" s="261">
        <f t="shared" si="297"/>
        <v>7.0000013336539268E-2</v>
      </c>
      <c r="BU226" s="261">
        <f t="shared" si="297"/>
        <v>7.0000005885958672E-2</v>
      </c>
      <c r="BV226" s="261">
        <f t="shared" si="297"/>
        <v>0.5400000112131238</v>
      </c>
    </row>
    <row r="227" spans="2:74" ht="14.25" customHeight="1" x14ac:dyDescent="0.25">
      <c r="B227" s="229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84"/>
      <c r="AB227" s="284"/>
      <c r="AC227" s="284"/>
      <c r="AD227" s="284"/>
      <c r="AE227" s="284"/>
      <c r="AF227" s="284"/>
      <c r="AG227" s="284"/>
      <c r="AH227" s="284"/>
      <c r="AI227" s="284"/>
      <c r="AJ227" s="230"/>
    </row>
    <row r="228" spans="2:74" ht="14.25" hidden="1" customHeight="1" x14ac:dyDescent="0.25"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  <c r="AD228" s="229"/>
      <c r="AE228" s="229"/>
      <c r="AF228" s="229"/>
      <c r="AG228" s="229"/>
      <c r="AH228" s="229"/>
      <c r="AI228" s="229"/>
      <c r="AJ228" s="230"/>
    </row>
    <row r="229" spans="2:74" ht="14.25" hidden="1" customHeight="1" x14ac:dyDescent="0.2">
      <c r="B229" s="285" t="s">
        <v>459</v>
      </c>
      <c r="C229" s="285">
        <f t="shared" ref="C229:AH229" si="298">C4</f>
        <v>43831</v>
      </c>
      <c r="D229" s="285">
        <f t="shared" si="298"/>
        <v>43862</v>
      </c>
      <c r="E229" s="285">
        <f t="shared" si="298"/>
        <v>43891</v>
      </c>
      <c r="F229" s="285">
        <f t="shared" si="298"/>
        <v>43922</v>
      </c>
      <c r="G229" s="285">
        <f t="shared" si="298"/>
        <v>43952</v>
      </c>
      <c r="H229" s="285">
        <f t="shared" si="298"/>
        <v>43983</v>
      </c>
      <c r="I229" s="285">
        <f t="shared" si="298"/>
        <v>44013</v>
      </c>
      <c r="J229" s="285">
        <f t="shared" si="298"/>
        <v>44044</v>
      </c>
      <c r="K229" s="285">
        <f t="shared" si="298"/>
        <v>44075</v>
      </c>
      <c r="L229" s="285">
        <f t="shared" si="298"/>
        <v>44105</v>
      </c>
      <c r="M229" s="285">
        <f t="shared" si="298"/>
        <v>44136</v>
      </c>
      <c r="N229" s="285">
        <f t="shared" si="298"/>
        <v>44166</v>
      </c>
      <c r="O229" s="285">
        <f t="shared" si="298"/>
        <v>44197</v>
      </c>
      <c r="P229" s="285">
        <f t="shared" si="298"/>
        <v>44228</v>
      </c>
      <c r="Q229" s="285">
        <f t="shared" si="298"/>
        <v>44256</v>
      </c>
      <c r="R229" s="285">
        <f t="shared" si="298"/>
        <v>44287</v>
      </c>
      <c r="S229" s="285">
        <f t="shared" si="298"/>
        <v>44317</v>
      </c>
      <c r="T229" s="285">
        <f t="shared" si="298"/>
        <v>44348</v>
      </c>
      <c r="U229" s="285">
        <f t="shared" si="298"/>
        <v>44378</v>
      </c>
      <c r="V229" s="285">
        <f t="shared" si="298"/>
        <v>44409</v>
      </c>
      <c r="W229" s="285">
        <f t="shared" si="298"/>
        <v>44440</v>
      </c>
      <c r="X229" s="285">
        <f t="shared" si="298"/>
        <v>44470</v>
      </c>
      <c r="Y229" s="285">
        <f t="shared" si="298"/>
        <v>44501</v>
      </c>
      <c r="Z229" s="285">
        <f t="shared" si="298"/>
        <v>44531</v>
      </c>
      <c r="AA229" s="285">
        <f t="shared" si="298"/>
        <v>44562</v>
      </c>
      <c r="AB229" s="285">
        <f t="shared" si="298"/>
        <v>44593</v>
      </c>
      <c r="AC229" s="285">
        <f t="shared" si="298"/>
        <v>44621</v>
      </c>
      <c r="AD229" s="285">
        <f t="shared" si="298"/>
        <v>44652</v>
      </c>
      <c r="AE229" s="285">
        <f t="shared" si="298"/>
        <v>44682</v>
      </c>
      <c r="AF229" s="285">
        <f t="shared" si="298"/>
        <v>44713</v>
      </c>
      <c r="AG229" s="285">
        <f t="shared" si="298"/>
        <v>44743</v>
      </c>
      <c r="AH229" s="285">
        <f t="shared" si="298"/>
        <v>44774</v>
      </c>
      <c r="AI229" s="285">
        <f t="shared" ref="AI229:BN229" si="299">AI4</f>
        <v>44805</v>
      </c>
      <c r="AJ229" s="285">
        <f t="shared" si="299"/>
        <v>44835</v>
      </c>
      <c r="AK229" s="285">
        <f t="shared" si="299"/>
        <v>44866</v>
      </c>
      <c r="AL229" s="285">
        <f t="shared" si="299"/>
        <v>44896</v>
      </c>
      <c r="AM229" s="285">
        <f t="shared" si="299"/>
        <v>44927</v>
      </c>
      <c r="AN229" s="285">
        <f t="shared" si="299"/>
        <v>44958</v>
      </c>
      <c r="AO229" s="285">
        <f t="shared" si="299"/>
        <v>44986</v>
      </c>
      <c r="AP229" s="285">
        <f t="shared" si="299"/>
        <v>45017</v>
      </c>
      <c r="AQ229" s="285">
        <f t="shared" si="299"/>
        <v>45047</v>
      </c>
      <c r="AR229" s="285">
        <f t="shared" si="299"/>
        <v>45078</v>
      </c>
      <c r="AS229" s="285">
        <f t="shared" si="299"/>
        <v>45108</v>
      </c>
      <c r="AT229" s="285">
        <f t="shared" si="299"/>
        <v>45139</v>
      </c>
      <c r="AU229" s="285">
        <f t="shared" si="299"/>
        <v>45170</v>
      </c>
      <c r="AV229" s="285">
        <f t="shared" si="299"/>
        <v>45200</v>
      </c>
      <c r="AW229" s="285">
        <f t="shared" si="299"/>
        <v>45231</v>
      </c>
      <c r="AX229" s="285">
        <f t="shared" si="299"/>
        <v>45261</v>
      </c>
      <c r="AY229" s="285">
        <f t="shared" si="299"/>
        <v>45292</v>
      </c>
      <c r="AZ229" s="285">
        <f t="shared" si="299"/>
        <v>45323</v>
      </c>
      <c r="BA229" s="285">
        <f t="shared" si="299"/>
        <v>45352</v>
      </c>
      <c r="BB229" s="285">
        <f t="shared" si="299"/>
        <v>45383</v>
      </c>
      <c r="BC229" s="285">
        <f t="shared" si="299"/>
        <v>45413</v>
      </c>
      <c r="BD229" s="285">
        <f t="shared" si="299"/>
        <v>45444</v>
      </c>
      <c r="BE229" s="285">
        <f t="shared" si="299"/>
        <v>45474</v>
      </c>
      <c r="BF229" s="285">
        <f t="shared" si="299"/>
        <v>45505</v>
      </c>
      <c r="BG229" s="285">
        <f t="shared" si="299"/>
        <v>45536</v>
      </c>
      <c r="BH229" s="285">
        <f t="shared" si="299"/>
        <v>45566</v>
      </c>
      <c r="BI229" s="285">
        <f t="shared" si="299"/>
        <v>45597</v>
      </c>
      <c r="BJ229" s="285">
        <f t="shared" si="299"/>
        <v>45627</v>
      </c>
      <c r="BK229" s="285">
        <f t="shared" si="299"/>
        <v>45658</v>
      </c>
      <c r="BL229" s="285">
        <f t="shared" si="299"/>
        <v>45689</v>
      </c>
      <c r="BM229" s="285">
        <f t="shared" si="299"/>
        <v>45717</v>
      </c>
      <c r="BN229" s="285">
        <f t="shared" si="299"/>
        <v>45748</v>
      </c>
      <c r="BO229" s="285">
        <f t="shared" ref="BO229:BV229" si="300">BO4</f>
        <v>45778</v>
      </c>
      <c r="BP229" s="285">
        <f t="shared" si="300"/>
        <v>45809</v>
      </c>
      <c r="BQ229" s="285">
        <f t="shared" si="300"/>
        <v>45839</v>
      </c>
      <c r="BR229" s="285">
        <f t="shared" si="300"/>
        <v>45870</v>
      </c>
      <c r="BS229" s="285">
        <f t="shared" si="300"/>
        <v>45901</v>
      </c>
      <c r="BT229" s="285">
        <f t="shared" si="300"/>
        <v>45931</v>
      </c>
      <c r="BU229" s="285">
        <f t="shared" si="300"/>
        <v>45962</v>
      </c>
      <c r="BV229" s="285">
        <f t="shared" si="300"/>
        <v>45992</v>
      </c>
    </row>
    <row r="230" spans="2:74" ht="14.25" hidden="1" customHeight="1" x14ac:dyDescent="0.2">
      <c r="B230" s="163" t="s">
        <v>460</v>
      </c>
      <c r="C230" s="286">
        <v>0</v>
      </c>
      <c r="D230" s="286">
        <f>C237</f>
        <v>0</v>
      </c>
      <c r="E230" s="286">
        <f t="shared" ref="E230:Y230" si="301">D237</f>
        <v>0</v>
      </c>
      <c r="F230" s="286">
        <f t="shared" si="301"/>
        <v>0</v>
      </c>
      <c r="G230" s="286">
        <f t="shared" si="301"/>
        <v>0</v>
      </c>
      <c r="H230" s="286">
        <f t="shared" si="301"/>
        <v>0</v>
      </c>
      <c r="I230" s="286">
        <f t="shared" si="301"/>
        <v>0</v>
      </c>
      <c r="J230" s="286">
        <f t="shared" si="301"/>
        <v>0</v>
      </c>
      <c r="K230" s="286">
        <f t="shared" si="301"/>
        <v>0</v>
      </c>
      <c r="L230" s="286">
        <f t="shared" si="301"/>
        <v>0</v>
      </c>
      <c r="M230" s="286">
        <f t="shared" si="301"/>
        <v>0</v>
      </c>
      <c r="N230" s="286">
        <f t="shared" si="301"/>
        <v>0</v>
      </c>
      <c r="O230" s="286">
        <f t="shared" si="301"/>
        <v>0</v>
      </c>
      <c r="P230" s="286" t="e">
        <f t="shared" si="301"/>
        <v>#REF!</v>
      </c>
      <c r="Q230" s="286" t="e">
        <f t="shared" si="301"/>
        <v>#REF!</v>
      </c>
      <c r="R230" s="286" t="e">
        <f t="shared" si="301"/>
        <v>#REF!</v>
      </c>
      <c r="S230" s="286" t="e">
        <f t="shared" si="301"/>
        <v>#REF!</v>
      </c>
      <c r="T230" s="286" t="e">
        <f t="shared" si="301"/>
        <v>#REF!</v>
      </c>
      <c r="U230" s="286" t="e">
        <f t="shared" si="301"/>
        <v>#REF!</v>
      </c>
      <c r="V230" s="286" t="e">
        <f t="shared" si="301"/>
        <v>#REF!</v>
      </c>
      <c r="W230" s="286" t="e">
        <f t="shared" si="301"/>
        <v>#REF!</v>
      </c>
      <c r="X230" s="286" t="e">
        <f t="shared" si="301"/>
        <v>#REF!</v>
      </c>
      <c r="Y230" s="286" t="e">
        <f t="shared" si="301"/>
        <v>#REF!</v>
      </c>
      <c r="Z230" s="286" t="e">
        <f>Y237</f>
        <v>#REF!</v>
      </c>
      <c r="AA230" s="286" t="e">
        <f t="shared" ref="AA230:BV230" si="302">Z237</f>
        <v>#REF!</v>
      </c>
      <c r="AB230" s="286" t="e">
        <f t="shared" si="302"/>
        <v>#REF!</v>
      </c>
      <c r="AC230" s="286" t="e">
        <f t="shared" si="302"/>
        <v>#REF!</v>
      </c>
      <c r="AD230" s="286" t="e">
        <f t="shared" si="302"/>
        <v>#REF!</v>
      </c>
      <c r="AE230" s="286" t="e">
        <f t="shared" si="302"/>
        <v>#REF!</v>
      </c>
      <c r="AF230" s="286" t="e">
        <f t="shared" si="302"/>
        <v>#REF!</v>
      </c>
      <c r="AG230" s="286" t="e">
        <f t="shared" si="302"/>
        <v>#REF!</v>
      </c>
      <c r="AH230" s="286" t="e">
        <f t="shared" si="302"/>
        <v>#REF!</v>
      </c>
      <c r="AI230" s="286" t="e">
        <f t="shared" si="302"/>
        <v>#REF!</v>
      </c>
      <c r="AJ230" s="286" t="e">
        <f t="shared" si="302"/>
        <v>#REF!</v>
      </c>
      <c r="AK230" s="286" t="e">
        <f t="shared" si="302"/>
        <v>#REF!</v>
      </c>
      <c r="AL230" s="286" t="e">
        <f t="shared" si="302"/>
        <v>#REF!</v>
      </c>
      <c r="AM230" s="286" t="e">
        <f t="shared" si="302"/>
        <v>#REF!</v>
      </c>
      <c r="AN230" s="286" t="e">
        <f t="shared" si="302"/>
        <v>#REF!</v>
      </c>
      <c r="AO230" s="286" t="e">
        <f t="shared" si="302"/>
        <v>#REF!</v>
      </c>
      <c r="AP230" s="286" t="e">
        <f t="shared" si="302"/>
        <v>#REF!</v>
      </c>
      <c r="AQ230" s="286" t="e">
        <f t="shared" si="302"/>
        <v>#REF!</v>
      </c>
      <c r="AR230" s="286" t="e">
        <f t="shared" si="302"/>
        <v>#REF!</v>
      </c>
      <c r="AS230" s="286" t="e">
        <f t="shared" si="302"/>
        <v>#REF!</v>
      </c>
      <c r="AT230" s="286" t="e">
        <f t="shared" si="302"/>
        <v>#REF!</v>
      </c>
      <c r="AU230" s="286" t="e">
        <f t="shared" si="302"/>
        <v>#REF!</v>
      </c>
      <c r="AV230" s="286" t="e">
        <f t="shared" si="302"/>
        <v>#REF!</v>
      </c>
      <c r="AW230" s="286" t="e">
        <f t="shared" si="302"/>
        <v>#REF!</v>
      </c>
      <c r="AX230" s="286" t="e">
        <f t="shared" si="302"/>
        <v>#REF!</v>
      </c>
      <c r="AY230" s="286" t="e">
        <f t="shared" si="302"/>
        <v>#REF!</v>
      </c>
      <c r="AZ230" s="286" t="e">
        <f t="shared" si="302"/>
        <v>#REF!</v>
      </c>
      <c r="BA230" s="286" t="e">
        <f t="shared" si="302"/>
        <v>#REF!</v>
      </c>
      <c r="BB230" s="286" t="e">
        <f t="shared" si="302"/>
        <v>#REF!</v>
      </c>
      <c r="BC230" s="286" t="e">
        <f t="shared" si="302"/>
        <v>#REF!</v>
      </c>
      <c r="BD230" s="286" t="e">
        <f t="shared" si="302"/>
        <v>#REF!</v>
      </c>
      <c r="BE230" s="286" t="e">
        <f t="shared" si="302"/>
        <v>#REF!</v>
      </c>
      <c r="BF230" s="286" t="e">
        <f t="shared" si="302"/>
        <v>#REF!</v>
      </c>
      <c r="BG230" s="286" t="e">
        <f t="shared" si="302"/>
        <v>#REF!</v>
      </c>
      <c r="BH230" s="286" t="e">
        <f t="shared" si="302"/>
        <v>#REF!</v>
      </c>
      <c r="BI230" s="286" t="e">
        <f t="shared" si="302"/>
        <v>#REF!</v>
      </c>
      <c r="BJ230" s="286" t="e">
        <f t="shared" si="302"/>
        <v>#REF!</v>
      </c>
      <c r="BK230" s="286" t="e">
        <f t="shared" si="302"/>
        <v>#REF!</v>
      </c>
      <c r="BL230" s="286" t="e">
        <f t="shared" si="302"/>
        <v>#REF!</v>
      </c>
      <c r="BM230" s="286" t="e">
        <f t="shared" si="302"/>
        <v>#REF!</v>
      </c>
      <c r="BN230" s="286" t="e">
        <f t="shared" si="302"/>
        <v>#REF!</v>
      </c>
      <c r="BO230" s="286" t="e">
        <f t="shared" si="302"/>
        <v>#REF!</v>
      </c>
      <c r="BP230" s="286" t="e">
        <f t="shared" si="302"/>
        <v>#REF!</v>
      </c>
      <c r="BQ230" s="286" t="e">
        <f t="shared" si="302"/>
        <v>#REF!</v>
      </c>
      <c r="BR230" s="286" t="e">
        <f t="shared" si="302"/>
        <v>#REF!</v>
      </c>
      <c r="BS230" s="286" t="e">
        <f t="shared" si="302"/>
        <v>#REF!</v>
      </c>
      <c r="BT230" s="286" t="e">
        <f t="shared" si="302"/>
        <v>#REF!</v>
      </c>
      <c r="BU230" s="286" t="e">
        <f t="shared" si="302"/>
        <v>#REF!</v>
      </c>
      <c r="BV230" s="286" t="e">
        <f t="shared" si="302"/>
        <v>#REF!</v>
      </c>
    </row>
    <row r="231" spans="2:74" ht="14.25" hidden="1" customHeight="1" x14ac:dyDescent="0.2">
      <c r="B231" s="163" t="s">
        <v>461</v>
      </c>
      <c r="C231" s="287">
        <v>0</v>
      </c>
      <c r="D231" s="287">
        <v>0</v>
      </c>
      <c r="E231" s="287">
        <v>0</v>
      </c>
      <c r="F231" s="287">
        <v>0</v>
      </c>
      <c r="G231" s="287">
        <v>0</v>
      </c>
      <c r="H231" s="287">
        <v>0</v>
      </c>
      <c r="I231" s="287">
        <v>0</v>
      </c>
      <c r="J231" s="287">
        <v>0</v>
      </c>
      <c r="K231" s="287">
        <v>0</v>
      </c>
      <c r="L231" s="287">
        <v>0</v>
      </c>
      <c r="M231" s="287">
        <v>0</v>
      </c>
      <c r="N231" s="287">
        <v>0</v>
      </c>
      <c r="O231" s="287" t="e">
        <f>#REF!</f>
        <v>#REF!</v>
      </c>
      <c r="P231" s="287" t="e">
        <f>#REF!</f>
        <v>#REF!</v>
      </c>
      <c r="Q231" s="287" t="e">
        <f>#REF!</f>
        <v>#REF!</v>
      </c>
      <c r="R231" s="287" t="e">
        <f>#REF!</f>
        <v>#REF!</v>
      </c>
      <c r="S231" s="287" t="e">
        <f>#REF!</f>
        <v>#REF!</v>
      </c>
      <c r="T231" s="287" t="e">
        <f>#REF!</f>
        <v>#REF!</v>
      </c>
      <c r="U231" s="287" t="e">
        <f>#REF!</f>
        <v>#REF!</v>
      </c>
      <c r="V231" s="287" t="e">
        <f>#REF!</f>
        <v>#REF!</v>
      </c>
      <c r="W231" s="287" t="e">
        <f>#REF!</f>
        <v>#REF!</v>
      </c>
      <c r="X231" s="287" t="e">
        <f>#REF!</f>
        <v>#REF!</v>
      </c>
      <c r="Y231" s="287" t="e">
        <f>#REF!</f>
        <v>#REF!</v>
      </c>
      <c r="Z231" s="287" t="e">
        <f>#REF!</f>
        <v>#REF!</v>
      </c>
      <c r="AA231" s="287" t="e">
        <f>#REF!</f>
        <v>#REF!</v>
      </c>
      <c r="AB231" s="287" t="e">
        <f>#REF!</f>
        <v>#REF!</v>
      </c>
      <c r="AC231" s="287" t="e">
        <f>#REF!</f>
        <v>#REF!</v>
      </c>
      <c r="AD231" s="287" t="e">
        <f>#REF!</f>
        <v>#REF!</v>
      </c>
      <c r="AE231" s="287" t="e">
        <f>#REF!</f>
        <v>#REF!</v>
      </c>
      <c r="AF231" s="287" t="e">
        <f>#REF!</f>
        <v>#REF!</v>
      </c>
      <c r="AG231" s="287" t="e">
        <f>#REF!</f>
        <v>#REF!</v>
      </c>
      <c r="AH231" s="287" t="e">
        <f>#REF!</f>
        <v>#REF!</v>
      </c>
      <c r="AI231" s="287" t="e">
        <f>#REF!</f>
        <v>#REF!</v>
      </c>
      <c r="AJ231" s="287" t="e">
        <f>#REF!</f>
        <v>#REF!</v>
      </c>
      <c r="AK231" s="287" t="e">
        <f>#REF!</f>
        <v>#REF!</v>
      </c>
      <c r="AL231" s="287" t="e">
        <f>#REF!</f>
        <v>#REF!</v>
      </c>
      <c r="AM231" s="287" t="e">
        <f>#REF!</f>
        <v>#REF!</v>
      </c>
      <c r="AN231" s="287" t="e">
        <f>#REF!</f>
        <v>#REF!</v>
      </c>
      <c r="AO231" s="287" t="e">
        <f>#REF!</f>
        <v>#REF!</v>
      </c>
      <c r="AP231" s="287" t="e">
        <f>#REF!</f>
        <v>#REF!</v>
      </c>
      <c r="AQ231" s="287" t="e">
        <f>#REF!</f>
        <v>#REF!</v>
      </c>
      <c r="AR231" s="287" t="e">
        <f>#REF!</f>
        <v>#REF!</v>
      </c>
      <c r="AS231" s="287" t="e">
        <f>#REF!</f>
        <v>#REF!</v>
      </c>
      <c r="AT231" s="287" t="e">
        <f>#REF!</f>
        <v>#REF!</v>
      </c>
      <c r="AU231" s="287" t="e">
        <f>#REF!</f>
        <v>#REF!</v>
      </c>
      <c r="AV231" s="287" t="e">
        <f>#REF!</f>
        <v>#REF!</v>
      </c>
      <c r="AW231" s="287" t="e">
        <f>#REF!</f>
        <v>#REF!</v>
      </c>
      <c r="AX231" s="287" t="e">
        <f>#REF!</f>
        <v>#REF!</v>
      </c>
      <c r="AY231" s="287" t="e">
        <f>#REF!</f>
        <v>#REF!</v>
      </c>
      <c r="AZ231" s="287" t="e">
        <f>#REF!</f>
        <v>#REF!</v>
      </c>
      <c r="BA231" s="287" t="e">
        <f>#REF!</f>
        <v>#REF!</v>
      </c>
      <c r="BB231" s="287" t="e">
        <f>#REF!</f>
        <v>#REF!</v>
      </c>
      <c r="BC231" s="287" t="e">
        <f>#REF!</f>
        <v>#REF!</v>
      </c>
      <c r="BD231" s="287" t="e">
        <f>#REF!</f>
        <v>#REF!</v>
      </c>
      <c r="BE231" s="287" t="e">
        <f>#REF!</f>
        <v>#REF!</v>
      </c>
      <c r="BF231" s="287" t="e">
        <f>#REF!</f>
        <v>#REF!</v>
      </c>
      <c r="BG231" s="287" t="e">
        <f>#REF!</f>
        <v>#REF!</v>
      </c>
      <c r="BH231" s="287" t="e">
        <f>#REF!</f>
        <v>#REF!</v>
      </c>
      <c r="BI231" s="287" t="e">
        <f>#REF!</f>
        <v>#REF!</v>
      </c>
      <c r="BJ231" s="287" t="e">
        <f>#REF!</f>
        <v>#REF!</v>
      </c>
      <c r="BK231" s="287" t="e">
        <f>#REF!</f>
        <v>#REF!</v>
      </c>
      <c r="BL231" s="287" t="e">
        <f>#REF!</f>
        <v>#REF!</v>
      </c>
      <c r="BM231" s="287" t="e">
        <f>#REF!</f>
        <v>#REF!</v>
      </c>
      <c r="BN231" s="287" t="e">
        <f>#REF!</f>
        <v>#REF!</v>
      </c>
      <c r="BO231" s="287" t="e">
        <f>#REF!</f>
        <v>#REF!</v>
      </c>
      <c r="BP231" s="287" t="e">
        <f>#REF!</f>
        <v>#REF!</v>
      </c>
      <c r="BQ231" s="287" t="e">
        <f>#REF!</f>
        <v>#REF!</v>
      </c>
      <c r="BR231" s="287" t="e">
        <f>#REF!</f>
        <v>#REF!</v>
      </c>
      <c r="BS231" s="287" t="e">
        <f>#REF!</f>
        <v>#REF!</v>
      </c>
      <c r="BT231" s="287" t="e">
        <f>#REF!</f>
        <v>#REF!</v>
      </c>
      <c r="BU231" s="287" t="e">
        <f>#REF!</f>
        <v>#REF!</v>
      </c>
      <c r="BV231" s="287" t="e">
        <f>#REF!</f>
        <v>#REF!</v>
      </c>
    </row>
    <row r="232" spans="2:74" ht="14.25" hidden="1" customHeight="1" x14ac:dyDescent="0.2">
      <c r="B232" s="163" t="s">
        <v>462</v>
      </c>
      <c r="C232" s="287">
        <v>0</v>
      </c>
      <c r="D232" s="287">
        <v>0</v>
      </c>
      <c r="E232" s="287">
        <v>0</v>
      </c>
      <c r="F232" s="287">
        <v>0</v>
      </c>
      <c r="G232" s="287">
        <v>0</v>
      </c>
      <c r="H232" s="287">
        <v>0</v>
      </c>
      <c r="I232" s="287">
        <v>0</v>
      </c>
      <c r="J232" s="287">
        <v>0</v>
      </c>
      <c r="K232" s="287">
        <v>0</v>
      </c>
      <c r="L232" s="287">
        <v>0</v>
      </c>
      <c r="M232" s="287">
        <v>0</v>
      </c>
      <c r="N232" s="287">
        <v>0</v>
      </c>
      <c r="O232" s="287">
        <v>0</v>
      </c>
      <c r="P232" s="287">
        <v>0</v>
      </c>
      <c r="Q232" s="287">
        <v>0</v>
      </c>
      <c r="R232" s="287">
        <v>0</v>
      </c>
      <c r="S232" s="287">
        <v>0</v>
      </c>
      <c r="T232" s="287">
        <v>0</v>
      </c>
      <c r="U232" s="287">
        <v>0</v>
      </c>
      <c r="V232" s="287">
        <v>0</v>
      </c>
      <c r="W232" s="287">
        <v>0</v>
      </c>
      <c r="X232" s="287">
        <v>0</v>
      </c>
      <c r="Y232" s="287">
        <v>0</v>
      </c>
      <c r="Z232" s="287">
        <v>0</v>
      </c>
      <c r="AA232" s="287">
        <v>0</v>
      </c>
      <c r="AB232" s="287">
        <v>0</v>
      </c>
      <c r="AC232" s="287">
        <v>0</v>
      </c>
      <c r="AD232" s="287">
        <v>0</v>
      </c>
      <c r="AE232" s="287">
        <v>0</v>
      </c>
      <c r="AF232" s="287">
        <v>0</v>
      </c>
      <c r="AG232" s="287">
        <v>0</v>
      </c>
      <c r="AH232" s="287">
        <v>0</v>
      </c>
      <c r="AI232" s="287">
        <v>0</v>
      </c>
      <c r="AJ232" s="287">
        <v>0</v>
      </c>
      <c r="AK232" s="287">
        <v>0</v>
      </c>
      <c r="AL232" s="287">
        <v>0</v>
      </c>
      <c r="AM232" s="287">
        <v>0</v>
      </c>
      <c r="AN232" s="287">
        <v>0</v>
      </c>
      <c r="AO232" s="287">
        <v>0</v>
      </c>
      <c r="AP232" s="287">
        <v>0</v>
      </c>
      <c r="AQ232" s="287">
        <v>0</v>
      </c>
      <c r="AR232" s="287">
        <v>0</v>
      </c>
      <c r="AS232" s="287">
        <v>0</v>
      </c>
      <c r="AT232" s="287">
        <v>0</v>
      </c>
      <c r="AU232" s="287">
        <v>0</v>
      </c>
      <c r="AV232" s="287">
        <v>0</v>
      </c>
      <c r="AW232" s="287">
        <v>0</v>
      </c>
      <c r="AX232" s="287">
        <v>0</v>
      </c>
      <c r="AY232" s="287">
        <v>0</v>
      </c>
      <c r="AZ232" s="287">
        <v>0</v>
      </c>
      <c r="BA232" s="287">
        <v>0</v>
      </c>
      <c r="BB232" s="287">
        <v>0</v>
      </c>
      <c r="BC232" s="287">
        <v>0</v>
      </c>
      <c r="BD232" s="287">
        <v>0</v>
      </c>
      <c r="BE232" s="287">
        <v>0</v>
      </c>
      <c r="BF232" s="287">
        <v>0</v>
      </c>
      <c r="BG232" s="287">
        <v>0</v>
      </c>
      <c r="BH232" s="287">
        <v>0</v>
      </c>
      <c r="BI232" s="287">
        <v>0</v>
      </c>
      <c r="BJ232" s="287">
        <v>0</v>
      </c>
      <c r="BK232" s="287">
        <v>0</v>
      </c>
      <c r="BL232" s="287">
        <v>0</v>
      </c>
      <c r="BM232" s="287">
        <v>0</v>
      </c>
      <c r="BN232" s="287">
        <v>0</v>
      </c>
      <c r="BO232" s="287">
        <v>0</v>
      </c>
      <c r="BP232" s="287">
        <v>0</v>
      </c>
      <c r="BQ232" s="287">
        <v>0</v>
      </c>
      <c r="BR232" s="287">
        <v>0</v>
      </c>
      <c r="BS232" s="287">
        <v>0</v>
      </c>
      <c r="BT232" s="287">
        <v>0</v>
      </c>
      <c r="BU232" s="287">
        <v>0</v>
      </c>
      <c r="BV232" s="287">
        <v>0</v>
      </c>
    </row>
    <row r="233" spans="2:74" ht="14.25" hidden="1" customHeight="1" x14ac:dyDescent="0.2">
      <c r="B233" s="163" t="s">
        <v>202</v>
      </c>
      <c r="C233" s="287">
        <v>0</v>
      </c>
      <c r="D233" s="287">
        <v>0</v>
      </c>
      <c r="E233" s="287">
        <v>0</v>
      </c>
      <c r="F233" s="287">
        <v>0</v>
      </c>
      <c r="G233" s="287">
        <v>0</v>
      </c>
      <c r="H233" s="287">
        <v>0</v>
      </c>
      <c r="I233" s="287">
        <v>0</v>
      </c>
      <c r="J233" s="287">
        <v>0</v>
      </c>
      <c r="K233" s="287">
        <v>0</v>
      </c>
      <c r="L233" s="287">
        <v>0</v>
      </c>
      <c r="M233" s="287">
        <v>0</v>
      </c>
      <c r="N233" s="287">
        <v>0</v>
      </c>
      <c r="O233" s="287" t="e">
        <f>#REF!</f>
        <v>#REF!</v>
      </c>
      <c r="P233" s="287" t="e">
        <f>#REF!</f>
        <v>#REF!</v>
      </c>
      <c r="Q233" s="287" t="e">
        <f>#REF!</f>
        <v>#REF!</v>
      </c>
      <c r="R233" s="287" t="e">
        <f>#REF!</f>
        <v>#REF!</v>
      </c>
      <c r="S233" s="287" t="e">
        <f>#REF!</f>
        <v>#REF!</v>
      </c>
      <c r="T233" s="287" t="e">
        <f>#REF!</f>
        <v>#REF!</v>
      </c>
      <c r="U233" s="287" t="e">
        <f>#REF!</f>
        <v>#REF!</v>
      </c>
      <c r="V233" s="287" t="e">
        <f>#REF!</f>
        <v>#REF!</v>
      </c>
      <c r="W233" s="287" t="e">
        <f>#REF!</f>
        <v>#REF!</v>
      </c>
      <c r="X233" s="287" t="e">
        <f>#REF!</f>
        <v>#REF!</v>
      </c>
      <c r="Y233" s="287" t="e">
        <f>#REF!</f>
        <v>#REF!</v>
      </c>
      <c r="Z233" s="287" t="e">
        <f>#REF!</f>
        <v>#REF!</v>
      </c>
      <c r="AA233" s="287" t="e">
        <f>#REF!</f>
        <v>#REF!</v>
      </c>
      <c r="AB233" s="287" t="e">
        <f>#REF!</f>
        <v>#REF!</v>
      </c>
      <c r="AC233" s="287" t="e">
        <f>#REF!</f>
        <v>#REF!</v>
      </c>
      <c r="AD233" s="287" t="e">
        <f>#REF!</f>
        <v>#REF!</v>
      </c>
      <c r="AE233" s="287" t="e">
        <f>#REF!</f>
        <v>#REF!</v>
      </c>
      <c r="AF233" s="287" t="e">
        <f>#REF!</f>
        <v>#REF!</v>
      </c>
      <c r="AG233" s="287" t="e">
        <f>#REF!</f>
        <v>#REF!</v>
      </c>
      <c r="AH233" s="287" t="e">
        <f>#REF!</f>
        <v>#REF!</v>
      </c>
      <c r="AI233" s="287" t="e">
        <f>#REF!</f>
        <v>#REF!</v>
      </c>
      <c r="AJ233" s="287" t="e">
        <f>#REF!</f>
        <v>#REF!</v>
      </c>
      <c r="AK233" s="287" t="e">
        <f>#REF!</f>
        <v>#REF!</v>
      </c>
      <c r="AL233" s="287" t="e">
        <f>#REF!</f>
        <v>#REF!</v>
      </c>
      <c r="AM233" s="287" t="e">
        <f>#REF!</f>
        <v>#REF!</v>
      </c>
      <c r="AN233" s="287" t="e">
        <f>#REF!</f>
        <v>#REF!</v>
      </c>
      <c r="AO233" s="287" t="e">
        <f>#REF!</f>
        <v>#REF!</v>
      </c>
      <c r="AP233" s="287" t="e">
        <f>#REF!</f>
        <v>#REF!</v>
      </c>
      <c r="AQ233" s="287" t="e">
        <f>#REF!</f>
        <v>#REF!</v>
      </c>
      <c r="AR233" s="287" t="e">
        <f>#REF!</f>
        <v>#REF!</v>
      </c>
      <c r="AS233" s="287" t="e">
        <f>#REF!</f>
        <v>#REF!</v>
      </c>
      <c r="AT233" s="287" t="e">
        <f>#REF!</f>
        <v>#REF!</v>
      </c>
      <c r="AU233" s="287" t="e">
        <f>#REF!</f>
        <v>#REF!</v>
      </c>
      <c r="AV233" s="287" t="e">
        <f>#REF!</f>
        <v>#REF!</v>
      </c>
      <c r="AW233" s="287" t="e">
        <f>#REF!</f>
        <v>#REF!</v>
      </c>
      <c r="AX233" s="287" t="e">
        <f>#REF!</f>
        <v>#REF!</v>
      </c>
      <c r="AY233" s="287" t="e">
        <f>#REF!</f>
        <v>#REF!</v>
      </c>
      <c r="AZ233" s="287" t="e">
        <f>#REF!</f>
        <v>#REF!</v>
      </c>
      <c r="BA233" s="287" t="e">
        <f>#REF!</f>
        <v>#REF!</v>
      </c>
      <c r="BB233" s="287" t="e">
        <f>#REF!</f>
        <v>#REF!</v>
      </c>
      <c r="BC233" s="287" t="e">
        <f>#REF!</f>
        <v>#REF!</v>
      </c>
      <c r="BD233" s="287" t="e">
        <f>#REF!</f>
        <v>#REF!</v>
      </c>
      <c r="BE233" s="287" t="e">
        <f>#REF!</f>
        <v>#REF!</v>
      </c>
      <c r="BF233" s="287" t="e">
        <f>#REF!</f>
        <v>#REF!</v>
      </c>
      <c r="BG233" s="287" t="e">
        <f>#REF!</f>
        <v>#REF!</v>
      </c>
      <c r="BH233" s="287" t="e">
        <f>#REF!</f>
        <v>#REF!</v>
      </c>
      <c r="BI233" s="287" t="e">
        <f>#REF!</f>
        <v>#REF!</v>
      </c>
      <c r="BJ233" s="287" t="e">
        <f>#REF!</f>
        <v>#REF!</v>
      </c>
      <c r="BK233" s="287" t="e">
        <f>#REF!</f>
        <v>#REF!</v>
      </c>
      <c r="BL233" s="287" t="e">
        <f>#REF!</f>
        <v>#REF!</v>
      </c>
      <c r="BM233" s="287" t="e">
        <f>#REF!</f>
        <v>#REF!</v>
      </c>
      <c r="BN233" s="287" t="e">
        <f>#REF!</f>
        <v>#REF!</v>
      </c>
      <c r="BO233" s="287" t="e">
        <f>#REF!</f>
        <v>#REF!</v>
      </c>
      <c r="BP233" s="287" t="e">
        <f>#REF!</f>
        <v>#REF!</v>
      </c>
      <c r="BQ233" s="287" t="e">
        <f>#REF!</f>
        <v>#REF!</v>
      </c>
      <c r="BR233" s="287" t="e">
        <f>#REF!</f>
        <v>#REF!</v>
      </c>
      <c r="BS233" s="287" t="e">
        <f>#REF!</f>
        <v>#REF!</v>
      </c>
      <c r="BT233" s="287" t="e">
        <f>#REF!</f>
        <v>#REF!</v>
      </c>
      <c r="BU233" s="287" t="e">
        <f>#REF!</f>
        <v>#REF!</v>
      </c>
      <c r="BV233" s="287" t="e">
        <f>#REF!</f>
        <v>#REF!</v>
      </c>
    </row>
    <row r="234" spans="2:74" ht="14.25" hidden="1" customHeight="1" x14ac:dyDescent="0.2">
      <c r="B234" s="163" t="s">
        <v>203</v>
      </c>
      <c r="C234" s="287">
        <v>0</v>
      </c>
      <c r="D234" s="287">
        <v>0</v>
      </c>
      <c r="E234" s="287">
        <v>0</v>
      </c>
      <c r="F234" s="287">
        <v>0</v>
      </c>
      <c r="G234" s="287">
        <v>0</v>
      </c>
      <c r="H234" s="287">
        <v>0</v>
      </c>
      <c r="I234" s="287">
        <v>0</v>
      </c>
      <c r="J234" s="287">
        <v>0</v>
      </c>
      <c r="K234" s="287">
        <v>0</v>
      </c>
      <c r="L234" s="287">
        <v>0</v>
      </c>
      <c r="M234" s="287">
        <v>0</v>
      </c>
      <c r="N234" s="287">
        <v>0</v>
      </c>
      <c r="O234" s="287" t="e">
        <f>#REF!</f>
        <v>#REF!</v>
      </c>
      <c r="P234" s="287" t="e">
        <f>#REF!</f>
        <v>#REF!</v>
      </c>
      <c r="Q234" s="287" t="e">
        <f>#REF!</f>
        <v>#REF!</v>
      </c>
      <c r="R234" s="287" t="e">
        <f>#REF!</f>
        <v>#REF!</v>
      </c>
      <c r="S234" s="287" t="e">
        <f>#REF!</f>
        <v>#REF!</v>
      </c>
      <c r="T234" s="287" t="e">
        <f>#REF!</f>
        <v>#REF!</v>
      </c>
      <c r="U234" s="287" t="e">
        <f>#REF!</f>
        <v>#REF!</v>
      </c>
      <c r="V234" s="287" t="e">
        <f>#REF!</f>
        <v>#REF!</v>
      </c>
      <c r="W234" s="287" t="e">
        <f>#REF!</f>
        <v>#REF!</v>
      </c>
      <c r="X234" s="287" t="e">
        <f>#REF!</f>
        <v>#REF!</v>
      </c>
      <c r="Y234" s="287" t="e">
        <f>#REF!</f>
        <v>#REF!</v>
      </c>
      <c r="Z234" s="287" t="e">
        <f>#REF!</f>
        <v>#REF!</v>
      </c>
      <c r="AA234" s="287" t="e">
        <f>#REF!</f>
        <v>#REF!</v>
      </c>
      <c r="AB234" s="287" t="e">
        <f>#REF!</f>
        <v>#REF!</v>
      </c>
      <c r="AC234" s="287" t="e">
        <f>#REF!</f>
        <v>#REF!</v>
      </c>
      <c r="AD234" s="287" t="e">
        <f>#REF!</f>
        <v>#REF!</v>
      </c>
      <c r="AE234" s="287" t="e">
        <f>#REF!</f>
        <v>#REF!</v>
      </c>
      <c r="AF234" s="287" t="e">
        <f>#REF!</f>
        <v>#REF!</v>
      </c>
      <c r="AG234" s="287" t="e">
        <f>#REF!</f>
        <v>#REF!</v>
      </c>
      <c r="AH234" s="287" t="e">
        <f>#REF!</f>
        <v>#REF!</v>
      </c>
      <c r="AI234" s="287" t="e">
        <f>#REF!</f>
        <v>#REF!</v>
      </c>
      <c r="AJ234" s="287" t="e">
        <f>#REF!</f>
        <v>#REF!</v>
      </c>
      <c r="AK234" s="287" t="e">
        <f>#REF!</f>
        <v>#REF!</v>
      </c>
      <c r="AL234" s="287" t="e">
        <f>#REF!</f>
        <v>#REF!</v>
      </c>
      <c r="AM234" s="287" t="e">
        <f>#REF!</f>
        <v>#REF!</v>
      </c>
      <c r="AN234" s="287" t="e">
        <f>#REF!</f>
        <v>#REF!</v>
      </c>
      <c r="AO234" s="287" t="e">
        <f>#REF!</f>
        <v>#REF!</v>
      </c>
      <c r="AP234" s="287" t="e">
        <f>#REF!</f>
        <v>#REF!</v>
      </c>
      <c r="AQ234" s="287" t="e">
        <f>#REF!</f>
        <v>#REF!</v>
      </c>
      <c r="AR234" s="287" t="e">
        <f>#REF!</f>
        <v>#REF!</v>
      </c>
      <c r="AS234" s="287" t="e">
        <f>#REF!</f>
        <v>#REF!</v>
      </c>
      <c r="AT234" s="287" t="e">
        <f>#REF!</f>
        <v>#REF!</v>
      </c>
      <c r="AU234" s="287" t="e">
        <f>#REF!</f>
        <v>#REF!</v>
      </c>
      <c r="AV234" s="287" t="e">
        <f>#REF!</f>
        <v>#REF!</v>
      </c>
      <c r="AW234" s="287" t="e">
        <f>#REF!</f>
        <v>#REF!</v>
      </c>
      <c r="AX234" s="287" t="e">
        <f>#REF!</f>
        <v>#REF!</v>
      </c>
      <c r="AY234" s="287" t="e">
        <f>#REF!</f>
        <v>#REF!</v>
      </c>
      <c r="AZ234" s="287" t="e">
        <f>#REF!</f>
        <v>#REF!</v>
      </c>
      <c r="BA234" s="287" t="e">
        <f>#REF!</f>
        <v>#REF!</v>
      </c>
      <c r="BB234" s="287" t="e">
        <f>#REF!</f>
        <v>#REF!</v>
      </c>
      <c r="BC234" s="287" t="e">
        <f>#REF!</f>
        <v>#REF!</v>
      </c>
      <c r="BD234" s="287" t="e">
        <f>#REF!</f>
        <v>#REF!</v>
      </c>
      <c r="BE234" s="287" t="e">
        <f>#REF!</f>
        <v>#REF!</v>
      </c>
      <c r="BF234" s="287" t="e">
        <f>#REF!</f>
        <v>#REF!</v>
      </c>
      <c r="BG234" s="287" t="e">
        <f>#REF!</f>
        <v>#REF!</v>
      </c>
      <c r="BH234" s="287" t="e">
        <f>#REF!</f>
        <v>#REF!</v>
      </c>
      <c r="BI234" s="287" t="e">
        <f>#REF!</f>
        <v>#REF!</v>
      </c>
      <c r="BJ234" s="287" t="e">
        <f>#REF!</f>
        <v>#REF!</v>
      </c>
      <c r="BK234" s="287" t="e">
        <f>#REF!</f>
        <v>#REF!</v>
      </c>
      <c r="BL234" s="287" t="e">
        <f>#REF!</f>
        <v>#REF!</v>
      </c>
      <c r="BM234" s="287" t="e">
        <f>#REF!</f>
        <v>#REF!</v>
      </c>
      <c r="BN234" s="287" t="e">
        <f>#REF!</f>
        <v>#REF!</v>
      </c>
      <c r="BO234" s="287" t="e">
        <f>#REF!</f>
        <v>#REF!</v>
      </c>
      <c r="BP234" s="287" t="e">
        <f>#REF!</f>
        <v>#REF!</v>
      </c>
      <c r="BQ234" s="287" t="e">
        <f>#REF!</f>
        <v>#REF!</v>
      </c>
      <c r="BR234" s="287" t="e">
        <f>#REF!</f>
        <v>#REF!</v>
      </c>
      <c r="BS234" s="287" t="e">
        <f>#REF!</f>
        <v>#REF!</v>
      </c>
      <c r="BT234" s="287" t="e">
        <f>#REF!</f>
        <v>#REF!</v>
      </c>
      <c r="BU234" s="287" t="e">
        <f>#REF!</f>
        <v>#REF!</v>
      </c>
      <c r="BV234" s="287" t="e">
        <f>#REF!</f>
        <v>#REF!</v>
      </c>
    </row>
    <row r="235" spans="2:74" ht="14.25" hidden="1" customHeight="1" x14ac:dyDescent="0.2">
      <c r="B235" s="163" t="s">
        <v>463</v>
      </c>
      <c r="C235" s="287">
        <v>0</v>
      </c>
      <c r="D235" s="287">
        <v>0</v>
      </c>
      <c r="E235" s="287">
        <v>0</v>
      </c>
      <c r="F235" s="287">
        <v>0</v>
      </c>
      <c r="G235" s="287">
        <v>0</v>
      </c>
      <c r="H235" s="287">
        <v>0</v>
      </c>
      <c r="I235" s="287">
        <v>0</v>
      </c>
      <c r="J235" s="287">
        <v>0</v>
      </c>
      <c r="K235" s="287">
        <v>0</v>
      </c>
      <c r="L235" s="287">
        <v>0</v>
      </c>
      <c r="M235" s="287">
        <v>0</v>
      </c>
      <c r="N235" s="287">
        <v>0</v>
      </c>
      <c r="O235" s="287" t="e">
        <f>#REF!</f>
        <v>#REF!</v>
      </c>
      <c r="P235" s="287" t="e">
        <f>#REF!</f>
        <v>#REF!</v>
      </c>
      <c r="Q235" s="287" t="e">
        <f>#REF!</f>
        <v>#REF!</v>
      </c>
      <c r="R235" s="287" t="e">
        <f>#REF!</f>
        <v>#REF!</v>
      </c>
      <c r="S235" s="287" t="e">
        <f>#REF!</f>
        <v>#REF!</v>
      </c>
      <c r="T235" s="287" t="e">
        <f>#REF!</f>
        <v>#REF!</v>
      </c>
      <c r="U235" s="287" t="e">
        <f>#REF!</f>
        <v>#REF!</v>
      </c>
      <c r="V235" s="287" t="e">
        <f>#REF!</f>
        <v>#REF!</v>
      </c>
      <c r="W235" s="287" t="e">
        <f>#REF!</f>
        <v>#REF!</v>
      </c>
      <c r="X235" s="287" t="e">
        <f>#REF!</f>
        <v>#REF!</v>
      </c>
      <c r="Y235" s="287" t="e">
        <f>#REF!</f>
        <v>#REF!</v>
      </c>
      <c r="Z235" s="287" t="e">
        <f>#REF!</f>
        <v>#REF!</v>
      </c>
      <c r="AA235" s="287" t="e">
        <f>#REF!</f>
        <v>#REF!</v>
      </c>
      <c r="AB235" s="287" t="e">
        <f>#REF!</f>
        <v>#REF!</v>
      </c>
      <c r="AC235" s="287" t="e">
        <f>#REF!</f>
        <v>#REF!</v>
      </c>
      <c r="AD235" s="287" t="e">
        <f>#REF!</f>
        <v>#REF!</v>
      </c>
      <c r="AE235" s="287" t="e">
        <f>#REF!</f>
        <v>#REF!</v>
      </c>
      <c r="AF235" s="287" t="e">
        <f>#REF!</f>
        <v>#REF!</v>
      </c>
      <c r="AG235" s="287" t="e">
        <f>#REF!</f>
        <v>#REF!</v>
      </c>
      <c r="AH235" s="287" t="e">
        <f>#REF!</f>
        <v>#REF!</v>
      </c>
      <c r="AI235" s="287" t="e">
        <f>#REF!</f>
        <v>#REF!</v>
      </c>
      <c r="AJ235" s="287" t="e">
        <f>#REF!</f>
        <v>#REF!</v>
      </c>
      <c r="AK235" s="287" t="e">
        <f>#REF!</f>
        <v>#REF!</v>
      </c>
      <c r="AL235" s="287" t="e">
        <f>#REF!</f>
        <v>#REF!</v>
      </c>
      <c r="AM235" s="287" t="e">
        <f>#REF!</f>
        <v>#REF!</v>
      </c>
      <c r="AN235" s="287" t="e">
        <f>#REF!</f>
        <v>#REF!</v>
      </c>
      <c r="AO235" s="287" t="e">
        <f>#REF!</f>
        <v>#REF!</v>
      </c>
      <c r="AP235" s="287" t="e">
        <f>#REF!</f>
        <v>#REF!</v>
      </c>
      <c r="AQ235" s="287" t="e">
        <f>#REF!</f>
        <v>#REF!</v>
      </c>
      <c r="AR235" s="287" t="e">
        <f>#REF!</f>
        <v>#REF!</v>
      </c>
      <c r="AS235" s="287" t="e">
        <f>#REF!</f>
        <v>#REF!</v>
      </c>
      <c r="AT235" s="287" t="e">
        <f>#REF!</f>
        <v>#REF!</v>
      </c>
      <c r="AU235" s="287" t="e">
        <f>#REF!</f>
        <v>#REF!</v>
      </c>
      <c r="AV235" s="287" t="e">
        <f>#REF!</f>
        <v>#REF!</v>
      </c>
      <c r="AW235" s="287" t="e">
        <f>#REF!</f>
        <v>#REF!</v>
      </c>
      <c r="AX235" s="287" t="e">
        <f>#REF!</f>
        <v>#REF!</v>
      </c>
      <c r="AY235" s="287" t="e">
        <f>#REF!</f>
        <v>#REF!</v>
      </c>
      <c r="AZ235" s="287" t="e">
        <f>#REF!</f>
        <v>#REF!</v>
      </c>
      <c r="BA235" s="287" t="e">
        <f>#REF!</f>
        <v>#REF!</v>
      </c>
      <c r="BB235" s="287" t="e">
        <f>#REF!</f>
        <v>#REF!</v>
      </c>
      <c r="BC235" s="287" t="e">
        <f>#REF!</f>
        <v>#REF!</v>
      </c>
      <c r="BD235" s="287" t="e">
        <f>#REF!</f>
        <v>#REF!</v>
      </c>
      <c r="BE235" s="287" t="e">
        <f>#REF!</f>
        <v>#REF!</v>
      </c>
      <c r="BF235" s="287" t="e">
        <f>#REF!</f>
        <v>#REF!</v>
      </c>
      <c r="BG235" s="287" t="e">
        <f>#REF!</f>
        <v>#REF!</v>
      </c>
      <c r="BH235" s="287" t="e">
        <f>#REF!</f>
        <v>#REF!</v>
      </c>
      <c r="BI235" s="287" t="e">
        <f>#REF!</f>
        <v>#REF!</v>
      </c>
      <c r="BJ235" s="287" t="e">
        <f>#REF!</f>
        <v>#REF!</v>
      </c>
      <c r="BK235" s="287" t="e">
        <f>#REF!</f>
        <v>#REF!</v>
      </c>
      <c r="BL235" s="287" t="e">
        <f>#REF!</f>
        <v>#REF!</v>
      </c>
      <c r="BM235" s="287" t="e">
        <f>#REF!</f>
        <v>#REF!</v>
      </c>
      <c r="BN235" s="287" t="e">
        <f>#REF!</f>
        <v>#REF!</v>
      </c>
      <c r="BO235" s="287" t="e">
        <f>#REF!</f>
        <v>#REF!</v>
      </c>
      <c r="BP235" s="287" t="e">
        <f>#REF!</f>
        <v>#REF!</v>
      </c>
      <c r="BQ235" s="287" t="e">
        <f>#REF!</f>
        <v>#REF!</v>
      </c>
      <c r="BR235" s="287" t="e">
        <f>#REF!</f>
        <v>#REF!</v>
      </c>
      <c r="BS235" s="287" t="e">
        <f>#REF!</f>
        <v>#REF!</v>
      </c>
      <c r="BT235" s="287" t="e">
        <f>#REF!</f>
        <v>#REF!</v>
      </c>
      <c r="BU235" s="287" t="e">
        <f>#REF!</f>
        <v>#REF!</v>
      </c>
      <c r="BV235" s="287" t="e">
        <f>#REF!</f>
        <v>#REF!</v>
      </c>
    </row>
    <row r="236" spans="2:74" ht="14.25" hidden="1" customHeight="1" x14ac:dyDescent="0.2">
      <c r="B236" s="163" t="s">
        <v>464</v>
      </c>
      <c r="C236" s="287">
        <v>0</v>
      </c>
      <c r="D236" s="287">
        <v>0</v>
      </c>
      <c r="E236" s="287">
        <v>0</v>
      </c>
      <c r="F236" s="287">
        <v>0</v>
      </c>
      <c r="G236" s="287">
        <v>0</v>
      </c>
      <c r="H236" s="287">
        <v>0</v>
      </c>
      <c r="I236" s="287">
        <v>0</v>
      </c>
      <c r="J236" s="287">
        <v>0</v>
      </c>
      <c r="K236" s="287">
        <v>0</v>
      </c>
      <c r="L236" s="287">
        <v>0</v>
      </c>
      <c r="M236" s="287">
        <v>0</v>
      </c>
      <c r="N236" s="287">
        <v>0</v>
      </c>
      <c r="O236" s="287" t="e">
        <f>#REF!</f>
        <v>#REF!</v>
      </c>
      <c r="P236" s="287" t="e">
        <f>#REF!</f>
        <v>#REF!</v>
      </c>
      <c r="Q236" s="287" t="e">
        <f>#REF!</f>
        <v>#REF!</v>
      </c>
      <c r="R236" s="287" t="e">
        <f>#REF!</f>
        <v>#REF!</v>
      </c>
      <c r="S236" s="287" t="e">
        <f>#REF!</f>
        <v>#REF!</v>
      </c>
      <c r="T236" s="287" t="e">
        <f>#REF!</f>
        <v>#REF!</v>
      </c>
      <c r="U236" s="287" t="e">
        <f>#REF!</f>
        <v>#REF!</v>
      </c>
      <c r="V236" s="287" t="e">
        <f>#REF!</f>
        <v>#REF!</v>
      </c>
      <c r="W236" s="287" t="e">
        <f>#REF!</f>
        <v>#REF!</v>
      </c>
      <c r="X236" s="287" t="e">
        <f>#REF!</f>
        <v>#REF!</v>
      </c>
      <c r="Y236" s="287" t="e">
        <f>#REF!</f>
        <v>#REF!</v>
      </c>
      <c r="Z236" s="287" t="e">
        <f>#REF!</f>
        <v>#REF!</v>
      </c>
      <c r="AA236" s="287" t="e">
        <f>#REF!</f>
        <v>#REF!</v>
      </c>
      <c r="AB236" s="287" t="e">
        <f>#REF!</f>
        <v>#REF!</v>
      </c>
      <c r="AC236" s="287" t="e">
        <f>#REF!</f>
        <v>#REF!</v>
      </c>
      <c r="AD236" s="287" t="e">
        <f>#REF!</f>
        <v>#REF!</v>
      </c>
      <c r="AE236" s="287" t="e">
        <f>#REF!</f>
        <v>#REF!</v>
      </c>
      <c r="AF236" s="287" t="e">
        <f>#REF!</f>
        <v>#REF!</v>
      </c>
      <c r="AG236" s="287" t="e">
        <f>#REF!</f>
        <v>#REF!</v>
      </c>
      <c r="AH236" s="287" t="e">
        <f>#REF!</f>
        <v>#REF!</v>
      </c>
      <c r="AI236" s="287" t="e">
        <f>#REF!</f>
        <v>#REF!</v>
      </c>
      <c r="AJ236" s="287" t="e">
        <f>#REF!</f>
        <v>#REF!</v>
      </c>
      <c r="AK236" s="287" t="e">
        <f>#REF!</f>
        <v>#REF!</v>
      </c>
      <c r="AL236" s="287" t="e">
        <f>#REF!</f>
        <v>#REF!</v>
      </c>
      <c r="AM236" s="287" t="e">
        <f>#REF!</f>
        <v>#REF!</v>
      </c>
      <c r="AN236" s="287" t="e">
        <f>#REF!</f>
        <v>#REF!</v>
      </c>
      <c r="AO236" s="287" t="e">
        <f>#REF!</f>
        <v>#REF!</v>
      </c>
      <c r="AP236" s="287" t="e">
        <f>#REF!</f>
        <v>#REF!</v>
      </c>
      <c r="AQ236" s="287" t="e">
        <f>#REF!</f>
        <v>#REF!</v>
      </c>
      <c r="AR236" s="287" t="e">
        <f>#REF!</f>
        <v>#REF!</v>
      </c>
      <c r="AS236" s="287" t="e">
        <f>#REF!</f>
        <v>#REF!</v>
      </c>
      <c r="AT236" s="287" t="e">
        <f>#REF!</f>
        <v>#REF!</v>
      </c>
      <c r="AU236" s="287" t="e">
        <f>#REF!</f>
        <v>#REF!</v>
      </c>
      <c r="AV236" s="287" t="e">
        <f>#REF!</f>
        <v>#REF!</v>
      </c>
      <c r="AW236" s="287" t="e">
        <f>#REF!</f>
        <v>#REF!</v>
      </c>
      <c r="AX236" s="287" t="e">
        <f>#REF!</f>
        <v>#REF!</v>
      </c>
      <c r="AY236" s="287" t="e">
        <f>#REF!</f>
        <v>#REF!</v>
      </c>
      <c r="AZ236" s="287" t="e">
        <f>#REF!</f>
        <v>#REF!</v>
      </c>
      <c r="BA236" s="287" t="e">
        <f>#REF!</f>
        <v>#REF!</v>
      </c>
      <c r="BB236" s="287" t="e">
        <f>#REF!</f>
        <v>#REF!</v>
      </c>
      <c r="BC236" s="287" t="e">
        <f>#REF!</f>
        <v>#REF!</v>
      </c>
      <c r="BD236" s="287" t="e">
        <f>#REF!</f>
        <v>#REF!</v>
      </c>
      <c r="BE236" s="287" t="e">
        <f>#REF!</f>
        <v>#REF!</v>
      </c>
      <c r="BF236" s="287" t="e">
        <f>#REF!</f>
        <v>#REF!</v>
      </c>
      <c r="BG236" s="287" t="e">
        <f>#REF!</f>
        <v>#REF!</v>
      </c>
      <c r="BH236" s="287" t="e">
        <f>#REF!</f>
        <v>#REF!</v>
      </c>
      <c r="BI236" s="287" t="e">
        <f>#REF!</f>
        <v>#REF!</v>
      </c>
      <c r="BJ236" s="287" t="e">
        <f>#REF!</f>
        <v>#REF!</v>
      </c>
      <c r="BK236" s="287" t="e">
        <f>#REF!</f>
        <v>#REF!</v>
      </c>
      <c r="BL236" s="287" t="e">
        <f>#REF!</f>
        <v>#REF!</v>
      </c>
      <c r="BM236" s="287" t="e">
        <f>#REF!</f>
        <v>#REF!</v>
      </c>
      <c r="BN236" s="287" t="e">
        <f>#REF!</f>
        <v>#REF!</v>
      </c>
      <c r="BO236" s="287" t="e">
        <f>#REF!</f>
        <v>#REF!</v>
      </c>
      <c r="BP236" s="287" t="e">
        <f>#REF!</f>
        <v>#REF!</v>
      </c>
      <c r="BQ236" s="287" t="e">
        <f>#REF!</f>
        <v>#REF!</v>
      </c>
      <c r="BR236" s="287" t="e">
        <f>#REF!</f>
        <v>#REF!</v>
      </c>
      <c r="BS236" s="287" t="e">
        <f>#REF!</f>
        <v>#REF!</v>
      </c>
      <c r="BT236" s="287" t="e">
        <f>#REF!</f>
        <v>#REF!</v>
      </c>
      <c r="BU236" s="287" t="e">
        <f>#REF!</f>
        <v>#REF!</v>
      </c>
      <c r="BV236" s="287" t="e">
        <f>#REF!</f>
        <v>#REF!</v>
      </c>
    </row>
    <row r="237" spans="2:74" ht="14.25" hidden="1" customHeight="1" x14ac:dyDescent="0.2">
      <c r="B237" s="288" t="s">
        <v>206</v>
      </c>
      <c r="C237" s="289">
        <f t="shared" ref="C237:AL237" si="303">SUM(C230:C236)</f>
        <v>0</v>
      </c>
      <c r="D237" s="289">
        <f t="shared" si="303"/>
        <v>0</v>
      </c>
      <c r="E237" s="289">
        <f t="shared" si="303"/>
        <v>0</v>
      </c>
      <c r="F237" s="289">
        <f t="shared" si="303"/>
        <v>0</v>
      </c>
      <c r="G237" s="289">
        <f t="shared" si="303"/>
        <v>0</v>
      </c>
      <c r="H237" s="289">
        <f t="shared" si="303"/>
        <v>0</v>
      </c>
      <c r="I237" s="289">
        <f t="shared" si="303"/>
        <v>0</v>
      </c>
      <c r="J237" s="289">
        <f t="shared" si="303"/>
        <v>0</v>
      </c>
      <c r="K237" s="289">
        <f t="shared" si="303"/>
        <v>0</v>
      </c>
      <c r="L237" s="289">
        <f t="shared" si="303"/>
        <v>0</v>
      </c>
      <c r="M237" s="289">
        <f t="shared" si="303"/>
        <v>0</v>
      </c>
      <c r="N237" s="289">
        <f t="shared" si="303"/>
        <v>0</v>
      </c>
      <c r="O237" s="289" t="e">
        <f t="shared" si="303"/>
        <v>#REF!</v>
      </c>
      <c r="P237" s="289" t="e">
        <f t="shared" si="303"/>
        <v>#REF!</v>
      </c>
      <c r="Q237" s="289" t="e">
        <f t="shared" si="303"/>
        <v>#REF!</v>
      </c>
      <c r="R237" s="289" t="e">
        <f t="shared" si="303"/>
        <v>#REF!</v>
      </c>
      <c r="S237" s="289" t="e">
        <f t="shared" si="303"/>
        <v>#REF!</v>
      </c>
      <c r="T237" s="289" t="e">
        <f t="shared" si="303"/>
        <v>#REF!</v>
      </c>
      <c r="U237" s="289" t="e">
        <f t="shared" si="303"/>
        <v>#REF!</v>
      </c>
      <c r="V237" s="289" t="e">
        <f t="shared" si="303"/>
        <v>#REF!</v>
      </c>
      <c r="W237" s="289" t="e">
        <f t="shared" si="303"/>
        <v>#REF!</v>
      </c>
      <c r="X237" s="289" t="e">
        <f t="shared" si="303"/>
        <v>#REF!</v>
      </c>
      <c r="Y237" s="289" t="e">
        <f t="shared" si="303"/>
        <v>#REF!</v>
      </c>
      <c r="Z237" s="289" t="e">
        <f>SUM(Z230:Z236)</f>
        <v>#REF!</v>
      </c>
      <c r="AA237" s="289" t="e">
        <f t="shared" si="303"/>
        <v>#REF!</v>
      </c>
      <c r="AB237" s="289" t="e">
        <f t="shared" si="303"/>
        <v>#REF!</v>
      </c>
      <c r="AC237" s="289" t="e">
        <f t="shared" si="303"/>
        <v>#REF!</v>
      </c>
      <c r="AD237" s="289" t="e">
        <f t="shared" si="303"/>
        <v>#REF!</v>
      </c>
      <c r="AE237" s="289" t="e">
        <f t="shared" si="303"/>
        <v>#REF!</v>
      </c>
      <c r="AF237" s="289" t="e">
        <f t="shared" si="303"/>
        <v>#REF!</v>
      </c>
      <c r="AG237" s="289" t="e">
        <f t="shared" si="303"/>
        <v>#REF!</v>
      </c>
      <c r="AH237" s="289" t="e">
        <f t="shared" si="303"/>
        <v>#REF!</v>
      </c>
      <c r="AI237" s="289" t="e">
        <f t="shared" si="303"/>
        <v>#REF!</v>
      </c>
      <c r="AJ237" s="289" t="e">
        <f t="shared" si="303"/>
        <v>#REF!</v>
      </c>
      <c r="AK237" s="289" t="e">
        <f t="shared" si="303"/>
        <v>#REF!</v>
      </c>
      <c r="AL237" s="289" t="e">
        <f t="shared" si="303"/>
        <v>#REF!</v>
      </c>
      <c r="AM237" s="289" t="e">
        <f t="shared" ref="AM237:BV237" si="304">SUM(AM230:AM236)</f>
        <v>#REF!</v>
      </c>
      <c r="AN237" s="289" t="e">
        <f t="shared" si="304"/>
        <v>#REF!</v>
      </c>
      <c r="AO237" s="289" t="e">
        <f t="shared" si="304"/>
        <v>#REF!</v>
      </c>
      <c r="AP237" s="289" t="e">
        <f t="shared" si="304"/>
        <v>#REF!</v>
      </c>
      <c r="AQ237" s="289" t="e">
        <f t="shared" si="304"/>
        <v>#REF!</v>
      </c>
      <c r="AR237" s="289" t="e">
        <f t="shared" si="304"/>
        <v>#REF!</v>
      </c>
      <c r="AS237" s="289" t="e">
        <f t="shared" si="304"/>
        <v>#REF!</v>
      </c>
      <c r="AT237" s="289" t="e">
        <f t="shared" si="304"/>
        <v>#REF!</v>
      </c>
      <c r="AU237" s="289" t="e">
        <f t="shared" si="304"/>
        <v>#REF!</v>
      </c>
      <c r="AV237" s="289" t="e">
        <f t="shared" si="304"/>
        <v>#REF!</v>
      </c>
      <c r="AW237" s="289" t="e">
        <f t="shared" si="304"/>
        <v>#REF!</v>
      </c>
      <c r="AX237" s="289" t="e">
        <f t="shared" si="304"/>
        <v>#REF!</v>
      </c>
      <c r="AY237" s="289" t="e">
        <f t="shared" si="304"/>
        <v>#REF!</v>
      </c>
      <c r="AZ237" s="289" t="e">
        <f t="shared" si="304"/>
        <v>#REF!</v>
      </c>
      <c r="BA237" s="289" t="e">
        <f t="shared" si="304"/>
        <v>#REF!</v>
      </c>
      <c r="BB237" s="289" t="e">
        <f t="shared" si="304"/>
        <v>#REF!</v>
      </c>
      <c r="BC237" s="289" t="e">
        <f t="shared" si="304"/>
        <v>#REF!</v>
      </c>
      <c r="BD237" s="289" t="e">
        <f t="shared" si="304"/>
        <v>#REF!</v>
      </c>
      <c r="BE237" s="289" t="e">
        <f t="shared" si="304"/>
        <v>#REF!</v>
      </c>
      <c r="BF237" s="289" t="e">
        <f t="shared" si="304"/>
        <v>#REF!</v>
      </c>
      <c r="BG237" s="289" t="e">
        <f t="shared" si="304"/>
        <v>#REF!</v>
      </c>
      <c r="BH237" s="289" t="e">
        <f t="shared" si="304"/>
        <v>#REF!</v>
      </c>
      <c r="BI237" s="289" t="e">
        <f t="shared" si="304"/>
        <v>#REF!</v>
      </c>
      <c r="BJ237" s="289" t="e">
        <f t="shared" si="304"/>
        <v>#REF!</v>
      </c>
      <c r="BK237" s="289" t="e">
        <f t="shared" si="304"/>
        <v>#REF!</v>
      </c>
      <c r="BL237" s="289" t="e">
        <f t="shared" si="304"/>
        <v>#REF!</v>
      </c>
      <c r="BM237" s="289" t="e">
        <f t="shared" si="304"/>
        <v>#REF!</v>
      </c>
      <c r="BN237" s="289" t="e">
        <f t="shared" si="304"/>
        <v>#REF!</v>
      </c>
      <c r="BO237" s="289" t="e">
        <f t="shared" si="304"/>
        <v>#REF!</v>
      </c>
      <c r="BP237" s="289" t="e">
        <f t="shared" si="304"/>
        <v>#REF!</v>
      </c>
      <c r="BQ237" s="289" t="e">
        <f t="shared" si="304"/>
        <v>#REF!</v>
      </c>
      <c r="BR237" s="289" t="e">
        <f t="shared" si="304"/>
        <v>#REF!</v>
      </c>
      <c r="BS237" s="289" t="e">
        <f t="shared" si="304"/>
        <v>#REF!</v>
      </c>
      <c r="BT237" s="289" t="e">
        <f t="shared" si="304"/>
        <v>#REF!</v>
      </c>
      <c r="BU237" s="289" t="e">
        <f t="shared" si="304"/>
        <v>#REF!</v>
      </c>
      <c r="BV237" s="289" t="e">
        <f t="shared" si="304"/>
        <v>#REF!</v>
      </c>
    </row>
    <row r="238" spans="2:74" ht="14.25" hidden="1" customHeight="1" x14ac:dyDescent="0.2">
      <c r="B238" s="174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90"/>
      <c r="AB238" s="290"/>
      <c r="AC238" s="290"/>
      <c r="AD238" s="290"/>
      <c r="AE238" s="290"/>
      <c r="AF238" s="290"/>
      <c r="AG238" s="290"/>
      <c r="AH238" s="290"/>
      <c r="AI238" s="290"/>
      <c r="AJ238" s="290"/>
      <c r="AK238" s="290"/>
      <c r="AL238" s="290"/>
      <c r="AM238" s="290"/>
      <c r="AN238" s="290"/>
      <c r="AO238" s="290"/>
      <c r="AP238" s="290"/>
      <c r="AQ238" s="290"/>
      <c r="AR238" s="290"/>
      <c r="AS238" s="290"/>
      <c r="AT238" s="290"/>
      <c r="AU238" s="290"/>
      <c r="AV238" s="290"/>
      <c r="AW238" s="290"/>
      <c r="AX238" s="290"/>
      <c r="AY238" s="290"/>
      <c r="AZ238" s="290"/>
      <c r="BA238" s="290"/>
      <c r="BB238" s="290"/>
      <c r="BC238" s="290"/>
      <c r="BD238" s="290"/>
      <c r="BE238" s="290"/>
      <c r="BF238" s="290"/>
      <c r="BG238" s="290"/>
      <c r="BH238" s="290"/>
      <c r="BI238" s="290"/>
      <c r="BJ238" s="290"/>
      <c r="BK238" s="290"/>
      <c r="BL238" s="290"/>
      <c r="BM238" s="290"/>
      <c r="BN238" s="290"/>
      <c r="BO238" s="290"/>
      <c r="BP238" s="290"/>
      <c r="BQ238" s="290"/>
      <c r="BR238" s="290"/>
      <c r="BS238" s="290"/>
      <c r="BT238" s="290"/>
      <c r="BU238" s="290"/>
      <c r="BV238" s="290"/>
    </row>
    <row r="239" spans="2:74" ht="14.25" hidden="1" customHeight="1" x14ac:dyDescent="0.2">
      <c r="B239" s="291" t="s">
        <v>460</v>
      </c>
      <c r="C239" s="292">
        <f>C230</f>
        <v>0</v>
      </c>
      <c r="D239" s="292">
        <f>C241</f>
        <v>0</v>
      </c>
      <c r="E239" s="292">
        <f t="shared" ref="E239:Y239" si="305">D241</f>
        <v>0</v>
      </c>
      <c r="F239" s="292">
        <f t="shared" si="305"/>
        <v>0</v>
      </c>
      <c r="G239" s="292">
        <f t="shared" si="305"/>
        <v>0</v>
      </c>
      <c r="H239" s="292">
        <f t="shared" si="305"/>
        <v>0</v>
      </c>
      <c r="I239" s="292">
        <f t="shared" si="305"/>
        <v>0</v>
      </c>
      <c r="J239" s="292">
        <f t="shared" si="305"/>
        <v>0</v>
      </c>
      <c r="K239" s="292">
        <f t="shared" si="305"/>
        <v>0</v>
      </c>
      <c r="L239" s="292">
        <f t="shared" si="305"/>
        <v>0</v>
      </c>
      <c r="M239" s="292">
        <f t="shared" si="305"/>
        <v>0</v>
      </c>
      <c r="N239" s="292">
        <f t="shared" si="305"/>
        <v>0</v>
      </c>
      <c r="O239" s="292">
        <f t="shared" si="305"/>
        <v>0</v>
      </c>
      <c r="P239" s="292">
        <f t="shared" si="305"/>
        <v>62237.035785112021</v>
      </c>
      <c r="Q239" s="292">
        <f t="shared" si="305"/>
        <v>63152.366550371502</v>
      </c>
      <c r="R239" s="292">
        <f t="shared" si="305"/>
        <v>65142.988715591215</v>
      </c>
      <c r="S239" s="292">
        <f t="shared" si="305"/>
        <v>65096.024678880072</v>
      </c>
      <c r="T239" s="292">
        <f t="shared" si="305"/>
        <v>65454.105445857102</v>
      </c>
      <c r="U239" s="292">
        <f t="shared" si="305"/>
        <v>64635.287056924943</v>
      </c>
      <c r="V239" s="292">
        <f t="shared" si="305"/>
        <v>64370.751407541531</v>
      </c>
      <c r="W239" s="292">
        <f t="shared" si="305"/>
        <v>67519.778790273893</v>
      </c>
      <c r="X239" s="292">
        <f t="shared" si="305"/>
        <v>76846.725864128341</v>
      </c>
      <c r="Y239" s="292">
        <f t="shared" si="305"/>
        <v>77357.941005954926</v>
      </c>
      <c r="Z239" s="292">
        <f>Y241</f>
        <v>79500.337558143146</v>
      </c>
      <c r="AA239" s="292">
        <f t="shared" ref="AA239:BV239" si="306">Z241</f>
        <v>84580.808032500368</v>
      </c>
      <c r="AB239" s="292">
        <f t="shared" si="306"/>
        <v>85750.177687786476</v>
      </c>
      <c r="AC239" s="292">
        <f t="shared" si="306"/>
        <v>88711.4275128273</v>
      </c>
      <c r="AD239" s="292">
        <f t="shared" si="306"/>
        <v>97409.722913063524</v>
      </c>
      <c r="AE239" s="292">
        <f t="shared" si="306"/>
        <v>110442.05055479471</v>
      </c>
      <c r="AF239" s="292">
        <f t="shared" si="306"/>
        <v>122143.9850709359</v>
      </c>
      <c r="AG239" s="292">
        <f t="shared" si="306"/>
        <v>135417.11201786186</v>
      </c>
      <c r="AH239" s="292">
        <f t="shared" si="306"/>
        <v>143624.51587060443</v>
      </c>
      <c r="AI239" s="292">
        <f t="shared" si="306"/>
        <v>145561.34966581679</v>
      </c>
      <c r="AJ239" s="292">
        <f t="shared" si="306"/>
        <v>155250.80755849206</v>
      </c>
      <c r="AK239" s="292">
        <f t="shared" si="306"/>
        <v>158376.88887892765</v>
      </c>
      <c r="AL239" s="292">
        <f t="shared" si="306"/>
        <v>168645.72277862157</v>
      </c>
      <c r="AM239" s="292">
        <f t="shared" si="306"/>
        <v>182305.88772774057</v>
      </c>
      <c r="AN239" s="292">
        <f t="shared" si="306"/>
        <v>182216.55469037557</v>
      </c>
      <c r="AO239" s="292">
        <f t="shared" si="306"/>
        <v>186594.03425527265</v>
      </c>
      <c r="AP239" s="292">
        <f t="shared" si="306"/>
        <v>191551.96183558114</v>
      </c>
      <c r="AQ239" s="292">
        <f t="shared" si="306"/>
        <v>201693.5059739461</v>
      </c>
      <c r="AR239" s="292">
        <f t="shared" si="306"/>
        <v>210913.12904139765</v>
      </c>
      <c r="AS239" s="292">
        <f t="shared" si="306"/>
        <v>225085.17218733611</v>
      </c>
      <c r="AT239" s="292">
        <f t="shared" si="306"/>
        <v>232312.75595094197</v>
      </c>
      <c r="AU239" s="292">
        <f t="shared" si="306"/>
        <v>280453.16413420008</v>
      </c>
      <c r="AV239" s="292">
        <f t="shared" si="306"/>
        <v>294804.39089492126</v>
      </c>
      <c r="AW239" s="292">
        <f t="shared" si="306"/>
        <v>297883.39423370227</v>
      </c>
      <c r="AX239" s="292">
        <f t="shared" si="306"/>
        <v>305011.72335159988</v>
      </c>
      <c r="AY239" s="292">
        <f t="shared" si="306"/>
        <v>330588.72949254879</v>
      </c>
      <c r="AZ239" s="292">
        <f t="shared" si="306"/>
        <v>329444.30323552829</v>
      </c>
      <c r="BA239" s="292">
        <f t="shared" si="306"/>
        <v>336157.45853914059</v>
      </c>
      <c r="BB239" s="292">
        <f t="shared" si="306"/>
        <v>349721.35769462894</v>
      </c>
      <c r="BC239" s="292">
        <f t="shared" si="306"/>
        <v>354984.64666028699</v>
      </c>
      <c r="BD239" s="292">
        <f t="shared" si="306"/>
        <v>365892.30532190215</v>
      </c>
      <c r="BE239" s="292">
        <f t="shared" si="306"/>
        <v>376686.02633859223</v>
      </c>
      <c r="BF239" s="292">
        <f t="shared" si="306"/>
        <v>383177.1316503252</v>
      </c>
      <c r="BG239" s="292">
        <f t="shared" si="306"/>
        <v>388718.0099971125</v>
      </c>
      <c r="BH239" s="292">
        <f t="shared" si="306"/>
        <v>404656.21374468657</v>
      </c>
      <c r="BI239" s="292">
        <f t="shared" si="306"/>
        <v>411151.72064304451</v>
      </c>
      <c r="BJ239" s="292">
        <f t="shared" si="306"/>
        <v>419989.70978258341</v>
      </c>
      <c r="BK239" s="292">
        <f t="shared" si="306"/>
        <v>432695.92075662676</v>
      </c>
      <c r="BL239" s="292">
        <f t="shared" si="306"/>
        <v>434663.99632161512</v>
      </c>
      <c r="BM239" s="292">
        <f t="shared" si="306"/>
        <v>437204.65423583379</v>
      </c>
      <c r="BN239" s="292">
        <f t="shared" si="306"/>
        <v>469435.52743798384</v>
      </c>
      <c r="BO239" s="292">
        <f t="shared" si="306"/>
        <v>466397.62683258555</v>
      </c>
      <c r="BP239" s="292">
        <f t="shared" si="306"/>
        <v>477577.53147238685</v>
      </c>
      <c r="BQ239" s="292">
        <f t="shared" si="306"/>
        <v>502180.46709810989</v>
      </c>
      <c r="BR239" s="292">
        <f t="shared" si="306"/>
        <v>523694.37642379809</v>
      </c>
      <c r="BS239" s="292">
        <f t="shared" si="306"/>
        <v>536272.79514576949</v>
      </c>
      <c r="BT239" s="292">
        <f t="shared" si="306"/>
        <v>565919.35370252945</v>
      </c>
      <c r="BU239" s="292">
        <f t="shared" si="306"/>
        <v>577699.39111845859</v>
      </c>
      <c r="BV239" s="292">
        <f t="shared" si="306"/>
        <v>588358.07645268878</v>
      </c>
    </row>
    <row r="240" spans="2:74" ht="14.25" hidden="1" customHeight="1" x14ac:dyDescent="0.2">
      <c r="B240" s="293" t="s">
        <v>465</v>
      </c>
      <c r="C240" s="286">
        <f t="shared" ref="C240:N240" si="307">SUM(C231:C236)</f>
        <v>0</v>
      </c>
      <c r="D240" s="286">
        <f t="shared" si="307"/>
        <v>0</v>
      </c>
      <c r="E240" s="286">
        <f t="shared" si="307"/>
        <v>0</v>
      </c>
      <c r="F240" s="286">
        <f t="shared" si="307"/>
        <v>0</v>
      </c>
      <c r="G240" s="286">
        <f t="shared" si="307"/>
        <v>0</v>
      </c>
      <c r="H240" s="286">
        <f t="shared" si="307"/>
        <v>0</v>
      </c>
      <c r="I240" s="286">
        <f t="shared" si="307"/>
        <v>0</v>
      </c>
      <c r="J240" s="286">
        <f t="shared" si="307"/>
        <v>0</v>
      </c>
      <c r="K240" s="286">
        <f t="shared" si="307"/>
        <v>0</v>
      </c>
      <c r="L240" s="286">
        <f t="shared" si="307"/>
        <v>0</v>
      </c>
      <c r="M240" s="286">
        <f t="shared" si="307"/>
        <v>0</v>
      </c>
      <c r="N240" s="286">
        <f t="shared" si="307"/>
        <v>0</v>
      </c>
      <c r="O240" s="286">
        <f>SUM(O12,O14)</f>
        <v>62237.035785112021</v>
      </c>
      <c r="P240" s="286">
        <f>P241-P239</f>
        <v>915.33076525948127</v>
      </c>
      <c r="Q240" s="286">
        <f t="shared" ref="Q240:BV240" si="308">Q241-Q239</f>
        <v>1990.6221652197128</v>
      </c>
      <c r="R240" s="286">
        <f t="shared" si="308"/>
        <v>-46.964036711142398</v>
      </c>
      <c r="S240" s="286">
        <f t="shared" si="308"/>
        <v>358.08076697702927</v>
      </c>
      <c r="T240" s="286">
        <f t="shared" si="308"/>
        <v>-818.818388932159</v>
      </c>
      <c r="U240" s="286">
        <f t="shared" si="308"/>
        <v>-264.53564938341151</v>
      </c>
      <c r="V240" s="286">
        <f t="shared" si="308"/>
        <v>3149.0273827323617</v>
      </c>
      <c r="W240" s="286">
        <f t="shared" si="308"/>
        <v>9326.9470738544478</v>
      </c>
      <c r="X240" s="286">
        <f t="shared" si="308"/>
        <v>511.21514182658575</v>
      </c>
      <c r="Y240" s="286">
        <f t="shared" si="308"/>
        <v>2142.3965521882201</v>
      </c>
      <c r="Z240" s="286">
        <f t="shared" si="308"/>
        <v>5080.470474357222</v>
      </c>
      <c r="AA240" s="286">
        <f t="shared" si="308"/>
        <v>1169.3696552861074</v>
      </c>
      <c r="AB240" s="286">
        <f t="shared" si="308"/>
        <v>2961.2498250408244</v>
      </c>
      <c r="AC240" s="286">
        <f t="shared" si="308"/>
        <v>8698.2954002362239</v>
      </c>
      <c r="AD240" s="286">
        <f t="shared" si="308"/>
        <v>13032.327641731186</v>
      </c>
      <c r="AE240" s="286">
        <f t="shared" si="308"/>
        <v>11701.934516141191</v>
      </c>
      <c r="AF240" s="286">
        <f t="shared" si="308"/>
        <v>13273.126946925957</v>
      </c>
      <c r="AG240" s="286">
        <f t="shared" si="308"/>
        <v>8207.4038527425728</v>
      </c>
      <c r="AH240" s="286">
        <f t="shared" si="308"/>
        <v>1936.8337952123547</v>
      </c>
      <c r="AI240" s="286">
        <f t="shared" si="308"/>
        <v>9689.4578926752729</v>
      </c>
      <c r="AJ240" s="286">
        <f t="shared" si="308"/>
        <v>3126.0813204355945</v>
      </c>
      <c r="AK240" s="286">
        <f t="shared" si="308"/>
        <v>10268.833899693913</v>
      </c>
      <c r="AL240" s="286">
        <f t="shared" si="308"/>
        <v>13660.164949119004</v>
      </c>
      <c r="AM240" s="286">
        <f t="shared" si="308"/>
        <v>-89.333037364995107</v>
      </c>
      <c r="AN240" s="286">
        <f t="shared" si="308"/>
        <v>4377.4795648970758</v>
      </c>
      <c r="AO240" s="286">
        <f t="shared" si="308"/>
        <v>4957.9275803084893</v>
      </c>
      <c r="AP240" s="286">
        <f t="shared" si="308"/>
        <v>10141.54413836496</v>
      </c>
      <c r="AQ240" s="286">
        <f t="shared" si="308"/>
        <v>9219.6230674515537</v>
      </c>
      <c r="AR240" s="286">
        <f t="shared" si="308"/>
        <v>14172.043145938456</v>
      </c>
      <c r="AS240" s="286">
        <f t="shared" si="308"/>
        <v>7227.5837636058568</v>
      </c>
      <c r="AT240" s="286">
        <f t="shared" si="308"/>
        <v>48140.408183258114</v>
      </c>
      <c r="AU240" s="286">
        <f t="shared" si="308"/>
        <v>14351.226760721183</v>
      </c>
      <c r="AV240" s="286">
        <f t="shared" si="308"/>
        <v>3079.0033387810108</v>
      </c>
      <c r="AW240" s="286">
        <f t="shared" si="308"/>
        <v>7128.3291178976069</v>
      </c>
      <c r="AX240" s="286">
        <f t="shared" si="308"/>
        <v>25577.006140948914</v>
      </c>
      <c r="AY240" s="286">
        <f t="shared" si="308"/>
        <v>-1144.4262570205028</v>
      </c>
      <c r="AZ240" s="286">
        <f t="shared" si="308"/>
        <v>6713.1553036122932</v>
      </c>
      <c r="BA240" s="286">
        <f t="shared" si="308"/>
        <v>13563.899155488354</v>
      </c>
      <c r="BB240" s="286">
        <f t="shared" si="308"/>
        <v>5263.2889656580519</v>
      </c>
      <c r="BC240" s="286">
        <f t="shared" si="308"/>
        <v>10907.658661615162</v>
      </c>
      <c r="BD240" s="286">
        <f t="shared" si="308"/>
        <v>10793.721016690077</v>
      </c>
      <c r="BE240" s="286">
        <f t="shared" si="308"/>
        <v>6491.105311732972</v>
      </c>
      <c r="BF240" s="286">
        <f t="shared" si="308"/>
        <v>5540.8783467873</v>
      </c>
      <c r="BG240" s="286">
        <f t="shared" si="308"/>
        <v>15938.203747574065</v>
      </c>
      <c r="BH240" s="286">
        <f t="shared" si="308"/>
        <v>6495.5068983579404</v>
      </c>
      <c r="BI240" s="286">
        <f t="shared" si="308"/>
        <v>8837.9891395388986</v>
      </c>
      <c r="BJ240" s="286">
        <f t="shared" si="308"/>
        <v>12706.210974043352</v>
      </c>
      <c r="BK240" s="286">
        <f t="shared" si="308"/>
        <v>1968.0755649883649</v>
      </c>
      <c r="BL240" s="286">
        <f t="shared" si="308"/>
        <v>2540.6579142186674</v>
      </c>
      <c r="BM240" s="286">
        <f t="shared" si="308"/>
        <v>32230.873202150047</v>
      </c>
      <c r="BN240" s="286">
        <f t="shared" si="308"/>
        <v>-3037.9006053982885</v>
      </c>
      <c r="BO240" s="286">
        <f t="shared" si="308"/>
        <v>11179.904639801302</v>
      </c>
      <c r="BP240" s="286">
        <f t="shared" si="308"/>
        <v>24602.935625723039</v>
      </c>
      <c r="BQ240" s="286">
        <f t="shared" si="308"/>
        <v>21513.909325688204</v>
      </c>
      <c r="BR240" s="286">
        <f t="shared" si="308"/>
        <v>12578.418721971393</v>
      </c>
      <c r="BS240" s="286">
        <f t="shared" si="308"/>
        <v>29646.558556759963</v>
      </c>
      <c r="BT240" s="286">
        <f t="shared" si="308"/>
        <v>11780.037415929139</v>
      </c>
      <c r="BU240" s="286">
        <f t="shared" si="308"/>
        <v>10658.685334230191</v>
      </c>
      <c r="BV240" s="286">
        <f t="shared" si="308"/>
        <v>64276.257954505854</v>
      </c>
    </row>
    <row r="241" spans="2:74" ht="14.25" hidden="1" customHeight="1" x14ac:dyDescent="0.2">
      <c r="B241" s="294" t="s">
        <v>206</v>
      </c>
      <c r="C241" s="295">
        <f t="shared" ref="C241:O241" si="309">SUM(C239:C240)</f>
        <v>0</v>
      </c>
      <c r="D241" s="295">
        <f t="shared" si="309"/>
        <v>0</v>
      </c>
      <c r="E241" s="295">
        <f t="shared" si="309"/>
        <v>0</v>
      </c>
      <c r="F241" s="295">
        <f t="shared" si="309"/>
        <v>0</v>
      </c>
      <c r="G241" s="295">
        <f t="shared" si="309"/>
        <v>0</v>
      </c>
      <c r="H241" s="295">
        <f t="shared" si="309"/>
        <v>0</v>
      </c>
      <c r="I241" s="295">
        <f t="shared" si="309"/>
        <v>0</v>
      </c>
      <c r="J241" s="295">
        <f t="shared" si="309"/>
        <v>0</v>
      </c>
      <c r="K241" s="295">
        <f t="shared" si="309"/>
        <v>0</v>
      </c>
      <c r="L241" s="295">
        <f t="shared" si="309"/>
        <v>0</v>
      </c>
      <c r="M241" s="295">
        <f t="shared" si="309"/>
        <v>0</v>
      </c>
      <c r="N241" s="295">
        <f t="shared" si="309"/>
        <v>0</v>
      </c>
      <c r="O241" s="295">
        <f t="shared" si="309"/>
        <v>62237.035785112021</v>
      </c>
      <c r="P241" s="295">
        <f t="shared" ref="P241:AU241" si="310">SUM(P12,P14)</f>
        <v>63152.366550371502</v>
      </c>
      <c r="Q241" s="295">
        <f t="shared" si="310"/>
        <v>65142.988715591215</v>
      </c>
      <c r="R241" s="295">
        <f t="shared" si="310"/>
        <v>65096.024678880072</v>
      </c>
      <c r="S241" s="295">
        <f t="shared" si="310"/>
        <v>65454.105445857102</v>
      </c>
      <c r="T241" s="295">
        <f t="shared" si="310"/>
        <v>64635.287056924943</v>
      </c>
      <c r="U241" s="295">
        <f t="shared" si="310"/>
        <v>64370.751407541531</v>
      </c>
      <c r="V241" s="295">
        <f t="shared" si="310"/>
        <v>67519.778790273893</v>
      </c>
      <c r="W241" s="295">
        <f t="shared" si="310"/>
        <v>76846.725864128341</v>
      </c>
      <c r="X241" s="295">
        <f t="shared" si="310"/>
        <v>77357.941005954926</v>
      </c>
      <c r="Y241" s="295">
        <f t="shared" si="310"/>
        <v>79500.337558143146</v>
      </c>
      <c r="Z241" s="295">
        <f t="shared" si="310"/>
        <v>84580.808032500368</v>
      </c>
      <c r="AA241" s="295">
        <f t="shared" si="310"/>
        <v>85750.177687786476</v>
      </c>
      <c r="AB241" s="295">
        <f t="shared" si="310"/>
        <v>88711.4275128273</v>
      </c>
      <c r="AC241" s="295">
        <f t="shared" si="310"/>
        <v>97409.722913063524</v>
      </c>
      <c r="AD241" s="295">
        <f t="shared" si="310"/>
        <v>110442.05055479471</v>
      </c>
      <c r="AE241" s="295">
        <f t="shared" si="310"/>
        <v>122143.9850709359</v>
      </c>
      <c r="AF241" s="295">
        <f t="shared" si="310"/>
        <v>135417.11201786186</v>
      </c>
      <c r="AG241" s="295">
        <f t="shared" si="310"/>
        <v>143624.51587060443</v>
      </c>
      <c r="AH241" s="295">
        <f t="shared" si="310"/>
        <v>145561.34966581679</v>
      </c>
      <c r="AI241" s="295">
        <f t="shared" si="310"/>
        <v>155250.80755849206</v>
      </c>
      <c r="AJ241" s="295">
        <f t="shared" si="310"/>
        <v>158376.88887892765</v>
      </c>
      <c r="AK241" s="295">
        <f t="shared" si="310"/>
        <v>168645.72277862157</v>
      </c>
      <c r="AL241" s="295">
        <f t="shared" si="310"/>
        <v>182305.88772774057</v>
      </c>
      <c r="AM241" s="295">
        <f t="shared" si="310"/>
        <v>182216.55469037557</v>
      </c>
      <c r="AN241" s="295">
        <f t="shared" si="310"/>
        <v>186594.03425527265</v>
      </c>
      <c r="AO241" s="295">
        <f t="shared" si="310"/>
        <v>191551.96183558114</v>
      </c>
      <c r="AP241" s="295">
        <f t="shared" si="310"/>
        <v>201693.5059739461</v>
      </c>
      <c r="AQ241" s="295">
        <f t="shared" si="310"/>
        <v>210913.12904139765</v>
      </c>
      <c r="AR241" s="295">
        <f t="shared" si="310"/>
        <v>225085.17218733611</v>
      </c>
      <c r="AS241" s="295">
        <f t="shared" si="310"/>
        <v>232312.75595094197</v>
      </c>
      <c r="AT241" s="295">
        <f t="shared" si="310"/>
        <v>280453.16413420008</v>
      </c>
      <c r="AU241" s="295">
        <f t="shared" si="310"/>
        <v>294804.39089492126</v>
      </c>
      <c r="AV241" s="295">
        <f t="shared" ref="AV241:BV241" si="311">SUM(AV12,AV14)</f>
        <v>297883.39423370227</v>
      </c>
      <c r="AW241" s="295">
        <f t="shared" si="311"/>
        <v>305011.72335159988</v>
      </c>
      <c r="AX241" s="295">
        <f t="shared" si="311"/>
        <v>330588.72949254879</v>
      </c>
      <c r="AY241" s="295">
        <f t="shared" si="311"/>
        <v>329444.30323552829</v>
      </c>
      <c r="AZ241" s="295">
        <f t="shared" si="311"/>
        <v>336157.45853914059</v>
      </c>
      <c r="BA241" s="295">
        <f t="shared" si="311"/>
        <v>349721.35769462894</v>
      </c>
      <c r="BB241" s="295">
        <f t="shared" si="311"/>
        <v>354984.64666028699</v>
      </c>
      <c r="BC241" s="295">
        <f t="shared" si="311"/>
        <v>365892.30532190215</v>
      </c>
      <c r="BD241" s="295">
        <f t="shared" si="311"/>
        <v>376686.02633859223</v>
      </c>
      <c r="BE241" s="295">
        <f t="shared" si="311"/>
        <v>383177.1316503252</v>
      </c>
      <c r="BF241" s="295">
        <f t="shared" si="311"/>
        <v>388718.0099971125</v>
      </c>
      <c r="BG241" s="295">
        <f t="shared" si="311"/>
        <v>404656.21374468657</v>
      </c>
      <c r="BH241" s="295">
        <f t="shared" si="311"/>
        <v>411151.72064304451</v>
      </c>
      <c r="BI241" s="295">
        <f t="shared" si="311"/>
        <v>419989.70978258341</v>
      </c>
      <c r="BJ241" s="295">
        <f t="shared" si="311"/>
        <v>432695.92075662676</v>
      </c>
      <c r="BK241" s="295">
        <f t="shared" si="311"/>
        <v>434663.99632161512</v>
      </c>
      <c r="BL241" s="295">
        <f t="shared" si="311"/>
        <v>437204.65423583379</v>
      </c>
      <c r="BM241" s="295">
        <f t="shared" si="311"/>
        <v>469435.52743798384</v>
      </c>
      <c r="BN241" s="295">
        <f t="shared" si="311"/>
        <v>466397.62683258555</v>
      </c>
      <c r="BO241" s="295">
        <f t="shared" si="311"/>
        <v>477577.53147238685</v>
      </c>
      <c r="BP241" s="295">
        <f t="shared" si="311"/>
        <v>502180.46709810989</v>
      </c>
      <c r="BQ241" s="295">
        <f t="shared" si="311"/>
        <v>523694.37642379809</v>
      </c>
      <c r="BR241" s="295">
        <f t="shared" si="311"/>
        <v>536272.79514576949</v>
      </c>
      <c r="BS241" s="295">
        <f t="shared" si="311"/>
        <v>565919.35370252945</v>
      </c>
      <c r="BT241" s="295">
        <f t="shared" si="311"/>
        <v>577699.39111845859</v>
      </c>
      <c r="BU241" s="295">
        <f t="shared" si="311"/>
        <v>588358.07645268878</v>
      </c>
      <c r="BV241" s="295">
        <f t="shared" si="311"/>
        <v>652634.33440719463</v>
      </c>
    </row>
    <row r="243" spans="2:74" ht="14.25" hidden="1" customHeight="1" x14ac:dyDescent="0.2">
      <c r="B243" s="163" t="s">
        <v>466</v>
      </c>
      <c r="C243" s="296">
        <f t="shared" ref="C243:Y243" si="312">IFERROR((C241/B241)-1,0)</f>
        <v>0</v>
      </c>
      <c r="D243" s="296">
        <f>IFERROR((D241/C241)-1,0)</f>
        <v>0</v>
      </c>
      <c r="E243" s="296">
        <f t="shared" si="312"/>
        <v>0</v>
      </c>
      <c r="F243" s="296">
        <f t="shared" si="312"/>
        <v>0</v>
      </c>
      <c r="G243" s="296">
        <f t="shared" si="312"/>
        <v>0</v>
      </c>
      <c r="H243" s="296">
        <f t="shared" si="312"/>
        <v>0</v>
      </c>
      <c r="I243" s="296">
        <f t="shared" si="312"/>
        <v>0</v>
      </c>
      <c r="J243" s="296">
        <f t="shared" si="312"/>
        <v>0</v>
      </c>
      <c r="K243" s="296">
        <f t="shared" si="312"/>
        <v>0</v>
      </c>
      <c r="L243" s="296">
        <f t="shared" si="312"/>
        <v>0</v>
      </c>
      <c r="M243" s="296">
        <f t="shared" si="312"/>
        <v>0</v>
      </c>
      <c r="N243" s="296">
        <f t="shared" si="312"/>
        <v>0</v>
      </c>
      <c r="O243" s="296">
        <f t="shared" si="312"/>
        <v>0</v>
      </c>
      <c r="P243" s="296">
        <f t="shared" si="312"/>
        <v>1.4707171601486158E-2</v>
      </c>
      <c r="Q243" s="296">
        <f t="shared" si="312"/>
        <v>3.1520943298806614E-2</v>
      </c>
      <c r="R243" s="296">
        <f t="shared" si="312"/>
        <v>-7.2093770392056555E-4</v>
      </c>
      <c r="S243" s="296">
        <f t="shared" si="312"/>
        <v>5.5008085170091814E-3</v>
      </c>
      <c r="T243" s="296">
        <f t="shared" si="312"/>
        <v>-1.2509809481843326E-2</v>
      </c>
      <c r="U243" s="296">
        <f t="shared" si="312"/>
        <v>-4.0927434754088887E-3</v>
      </c>
      <c r="V243" s="296">
        <f t="shared" si="312"/>
        <v>4.8920158827964633E-2</v>
      </c>
      <c r="W243" s="296">
        <f t="shared" si="312"/>
        <v>0.13813651704673502</v>
      </c>
      <c r="X243" s="296">
        <f t="shared" si="312"/>
        <v>6.6523997747212071E-3</v>
      </c>
      <c r="Y243" s="296">
        <f t="shared" si="312"/>
        <v>2.7694591199412866E-2</v>
      </c>
      <c r="Z243" s="296">
        <f>IFERROR((Z241/Y241)-1,0)</f>
        <v>6.3905017644001694E-2</v>
      </c>
      <c r="AA243" s="296">
        <f t="shared" ref="AA243:BV243" si="313">IFERROR((AA241/Z241)-1,0)</f>
        <v>1.3825472734154687E-2</v>
      </c>
      <c r="AB243" s="296">
        <f t="shared" si="313"/>
        <v>3.4533454097583682E-2</v>
      </c>
      <c r="AC243" s="296">
        <f t="shared" si="313"/>
        <v>9.8051577390956712E-2</v>
      </c>
      <c r="AD243" s="296">
        <f t="shared" si="313"/>
        <v>0.13378877643828546</v>
      </c>
      <c r="AE243" s="296">
        <f t="shared" si="313"/>
        <v>0.10595542601171992</v>
      </c>
      <c r="AF243" s="296">
        <f t="shared" si="313"/>
        <v>0.1086678720955232</v>
      </c>
      <c r="AG243" s="296">
        <f t="shared" si="313"/>
        <v>6.0608321433261558E-2</v>
      </c>
      <c r="AH243" s="296">
        <f t="shared" si="313"/>
        <v>1.3485398251627867E-2</v>
      </c>
      <c r="AI243" s="296">
        <f t="shared" si="313"/>
        <v>6.6566144892999057E-2</v>
      </c>
      <c r="AJ243" s="296">
        <f t="shared" si="313"/>
        <v>2.0135684764524209E-2</v>
      </c>
      <c r="AK243" s="296">
        <f t="shared" si="313"/>
        <v>6.4837956929082008E-2</v>
      </c>
      <c r="AL243" s="296">
        <f t="shared" si="313"/>
        <v>8.0999178182837639E-2</v>
      </c>
      <c r="AM243" s="296">
        <f t="shared" si="313"/>
        <v>-4.900172916982859E-4</v>
      </c>
      <c r="AN243" s="296">
        <f t="shared" si="313"/>
        <v>2.4023500896147132E-2</v>
      </c>
      <c r="AO243" s="296">
        <f t="shared" si="313"/>
        <v>2.657066502740224E-2</v>
      </c>
      <c r="AP243" s="296">
        <f t="shared" si="313"/>
        <v>5.2944089119118409E-2</v>
      </c>
      <c r="AQ243" s="296">
        <f t="shared" si="313"/>
        <v>4.5711055608515849E-2</v>
      </c>
      <c r="AR243" s="296">
        <f t="shared" si="313"/>
        <v>6.7193745644714253E-2</v>
      </c>
      <c r="AS243" s="296">
        <f t="shared" si="313"/>
        <v>3.2110439321122453E-2</v>
      </c>
      <c r="AT243" s="296">
        <f t="shared" si="313"/>
        <v>0.20722240578741213</v>
      </c>
      <c r="AU243" s="296">
        <f t="shared" si="313"/>
        <v>5.117156301311665E-2</v>
      </c>
      <c r="AV243" s="296">
        <f t="shared" si="313"/>
        <v>1.044422482797569E-2</v>
      </c>
      <c r="AW243" s="296">
        <f t="shared" si="313"/>
        <v>2.3929931160597384E-2</v>
      </c>
      <c r="AX243" s="296">
        <f t="shared" si="313"/>
        <v>8.3855813343493013E-2</v>
      </c>
      <c r="AY243" s="296">
        <f t="shared" si="313"/>
        <v>-3.4617824351640403E-3</v>
      </c>
      <c r="AZ243" s="296">
        <f t="shared" si="313"/>
        <v>2.0377208644014377E-2</v>
      </c>
      <c r="BA243" s="296">
        <f t="shared" si="313"/>
        <v>4.0349838478770605E-2</v>
      </c>
      <c r="BB243" s="296">
        <f t="shared" si="313"/>
        <v>1.5049950052675509E-2</v>
      </c>
      <c r="BC243" s="296">
        <f t="shared" si="313"/>
        <v>3.0727127959575107E-2</v>
      </c>
      <c r="BD243" s="296">
        <f t="shared" si="313"/>
        <v>2.9499721255941802E-2</v>
      </c>
      <c r="BE243" s="296">
        <f t="shared" si="313"/>
        <v>1.7232137265156489E-2</v>
      </c>
      <c r="BF243" s="296">
        <f t="shared" si="313"/>
        <v>1.4460357597341433E-2</v>
      </c>
      <c r="BG243" s="296">
        <f t="shared" si="313"/>
        <v>4.1001968876339001E-2</v>
      </c>
      <c r="BH243" s="296">
        <f t="shared" si="313"/>
        <v>1.6051914384925814E-2</v>
      </c>
      <c r="BI243" s="296">
        <f t="shared" si="313"/>
        <v>2.1495688077666886E-2</v>
      </c>
      <c r="BJ243" s="296">
        <f t="shared" si="313"/>
        <v>3.0253624500993004E-2</v>
      </c>
      <c r="BK243" s="296">
        <f t="shared" si="313"/>
        <v>4.5484033257048306E-3</v>
      </c>
      <c r="BL243" s="296">
        <f t="shared" si="313"/>
        <v>5.8451077975614218E-3</v>
      </c>
      <c r="BM243" s="296">
        <f t="shared" si="313"/>
        <v>7.3720334149883771E-2</v>
      </c>
      <c r="BN243" s="296">
        <f t="shared" si="313"/>
        <v>-6.4713904846062098E-3</v>
      </c>
      <c r="BO243" s="296">
        <f t="shared" si="313"/>
        <v>2.3970757989757896E-2</v>
      </c>
      <c r="BP243" s="296">
        <f t="shared" si="313"/>
        <v>5.1516107866028449E-2</v>
      </c>
      <c r="BQ243" s="296">
        <f t="shared" si="313"/>
        <v>4.2840991904778969E-2</v>
      </c>
      <c r="BR243" s="296">
        <f t="shared" si="313"/>
        <v>2.401862477093375E-2</v>
      </c>
      <c r="BS243" s="296">
        <f t="shared" si="313"/>
        <v>5.528260770472504E-2</v>
      </c>
      <c r="BT243" s="296">
        <f t="shared" si="313"/>
        <v>2.0815752878671212E-2</v>
      </c>
      <c r="BU243" s="296">
        <f t="shared" si="313"/>
        <v>1.8450227744907899E-2</v>
      </c>
      <c r="BV243" s="296">
        <f t="shared" si="313"/>
        <v>0.10924683543402414</v>
      </c>
    </row>
    <row r="244" spans="2:74" ht="14.25" hidden="1" customHeight="1" x14ac:dyDescent="0.2">
      <c r="B244" s="163" t="s">
        <v>467</v>
      </c>
      <c r="C244" s="297">
        <f t="shared" ref="C244:BN244" si="314">IFERROR((C231/B231)-1,0)</f>
        <v>0</v>
      </c>
      <c r="D244" s="297">
        <f t="shared" si="314"/>
        <v>0</v>
      </c>
      <c r="E244" s="297">
        <f t="shared" si="314"/>
        <v>0</v>
      </c>
      <c r="F244" s="297">
        <f t="shared" si="314"/>
        <v>0</v>
      </c>
      <c r="G244" s="297">
        <f t="shared" si="314"/>
        <v>0</v>
      </c>
      <c r="H244" s="297">
        <f t="shared" si="314"/>
        <v>0</v>
      </c>
      <c r="I244" s="297">
        <f t="shared" si="314"/>
        <v>0</v>
      </c>
      <c r="J244" s="297">
        <f t="shared" si="314"/>
        <v>0</v>
      </c>
      <c r="K244" s="297">
        <f t="shared" si="314"/>
        <v>0</v>
      </c>
      <c r="L244" s="297">
        <f t="shared" si="314"/>
        <v>0</v>
      </c>
      <c r="M244" s="297">
        <f t="shared" si="314"/>
        <v>0</v>
      </c>
      <c r="N244" s="297">
        <f t="shared" si="314"/>
        <v>0</v>
      </c>
      <c r="O244" s="297">
        <f t="shared" si="314"/>
        <v>0</v>
      </c>
      <c r="P244" s="297">
        <f t="shared" si="314"/>
        <v>0</v>
      </c>
      <c r="Q244" s="297">
        <f t="shared" si="314"/>
        <v>0</v>
      </c>
      <c r="R244" s="297">
        <f t="shared" si="314"/>
        <v>0</v>
      </c>
      <c r="S244" s="297">
        <f t="shared" si="314"/>
        <v>0</v>
      </c>
      <c r="T244" s="297">
        <f t="shared" si="314"/>
        <v>0</v>
      </c>
      <c r="U244" s="297">
        <f t="shared" si="314"/>
        <v>0</v>
      </c>
      <c r="V244" s="297">
        <f t="shared" si="314"/>
        <v>0</v>
      </c>
      <c r="W244" s="297">
        <f t="shared" si="314"/>
        <v>0</v>
      </c>
      <c r="X244" s="297">
        <f t="shared" si="314"/>
        <v>0</v>
      </c>
      <c r="Y244" s="297">
        <f t="shared" si="314"/>
        <v>0</v>
      </c>
      <c r="Z244" s="297">
        <f t="shared" si="314"/>
        <v>0</v>
      </c>
      <c r="AA244" s="297">
        <f t="shared" si="314"/>
        <v>0</v>
      </c>
      <c r="AB244" s="297">
        <f t="shared" si="314"/>
        <v>0</v>
      </c>
      <c r="AC244" s="297">
        <f t="shared" si="314"/>
        <v>0</v>
      </c>
      <c r="AD244" s="297">
        <f t="shared" si="314"/>
        <v>0</v>
      </c>
      <c r="AE244" s="297">
        <f t="shared" si="314"/>
        <v>0</v>
      </c>
      <c r="AF244" s="297">
        <f t="shared" si="314"/>
        <v>0</v>
      </c>
      <c r="AG244" s="297">
        <f t="shared" si="314"/>
        <v>0</v>
      </c>
      <c r="AH244" s="297">
        <f t="shared" si="314"/>
        <v>0</v>
      </c>
      <c r="AI244" s="297">
        <f t="shared" si="314"/>
        <v>0</v>
      </c>
      <c r="AJ244" s="297">
        <f t="shared" si="314"/>
        <v>0</v>
      </c>
      <c r="AK244" s="297">
        <f t="shared" si="314"/>
        <v>0</v>
      </c>
      <c r="AL244" s="297">
        <f t="shared" si="314"/>
        <v>0</v>
      </c>
      <c r="AM244" s="297">
        <f t="shared" si="314"/>
        <v>0</v>
      </c>
      <c r="AN244" s="297">
        <f t="shared" si="314"/>
        <v>0</v>
      </c>
      <c r="AO244" s="297">
        <f t="shared" si="314"/>
        <v>0</v>
      </c>
      <c r="AP244" s="297">
        <f t="shared" si="314"/>
        <v>0</v>
      </c>
      <c r="AQ244" s="297">
        <f t="shared" si="314"/>
        <v>0</v>
      </c>
      <c r="AR244" s="297">
        <f t="shared" si="314"/>
        <v>0</v>
      </c>
      <c r="AS244" s="297">
        <f t="shared" si="314"/>
        <v>0</v>
      </c>
      <c r="AT244" s="297">
        <f t="shared" si="314"/>
        <v>0</v>
      </c>
      <c r="AU244" s="297">
        <f t="shared" si="314"/>
        <v>0</v>
      </c>
      <c r="AV244" s="297">
        <f t="shared" si="314"/>
        <v>0</v>
      </c>
      <c r="AW244" s="297">
        <f t="shared" si="314"/>
        <v>0</v>
      </c>
      <c r="AX244" s="297">
        <f t="shared" si="314"/>
        <v>0</v>
      </c>
      <c r="AY244" s="297">
        <f t="shared" si="314"/>
        <v>0</v>
      </c>
      <c r="AZ244" s="297">
        <f t="shared" si="314"/>
        <v>0</v>
      </c>
      <c r="BA244" s="297">
        <f t="shared" si="314"/>
        <v>0</v>
      </c>
      <c r="BB244" s="297">
        <f t="shared" si="314"/>
        <v>0</v>
      </c>
      <c r="BC244" s="297">
        <f t="shared" si="314"/>
        <v>0</v>
      </c>
      <c r="BD244" s="297">
        <f t="shared" si="314"/>
        <v>0</v>
      </c>
      <c r="BE244" s="297">
        <f t="shared" si="314"/>
        <v>0</v>
      </c>
      <c r="BF244" s="297">
        <f t="shared" si="314"/>
        <v>0</v>
      </c>
      <c r="BG244" s="297">
        <f t="shared" si="314"/>
        <v>0</v>
      </c>
      <c r="BH244" s="297">
        <f t="shared" si="314"/>
        <v>0</v>
      </c>
      <c r="BI244" s="297">
        <f t="shared" si="314"/>
        <v>0</v>
      </c>
      <c r="BJ244" s="297">
        <f t="shared" si="314"/>
        <v>0</v>
      </c>
      <c r="BK244" s="297">
        <f t="shared" si="314"/>
        <v>0</v>
      </c>
      <c r="BL244" s="297">
        <f t="shared" si="314"/>
        <v>0</v>
      </c>
      <c r="BM244" s="297">
        <f t="shared" si="314"/>
        <v>0</v>
      </c>
      <c r="BN244" s="297">
        <f t="shared" si="314"/>
        <v>0</v>
      </c>
      <c r="BO244" s="297">
        <f t="shared" ref="BO244:BV244" si="315">IFERROR((BO231/BN231)-1,0)</f>
        <v>0</v>
      </c>
      <c r="BP244" s="297">
        <f t="shared" si="315"/>
        <v>0</v>
      </c>
      <c r="BQ244" s="297">
        <f t="shared" si="315"/>
        <v>0</v>
      </c>
      <c r="BR244" s="297">
        <f t="shared" si="315"/>
        <v>0</v>
      </c>
      <c r="BS244" s="297">
        <f t="shared" si="315"/>
        <v>0</v>
      </c>
      <c r="BT244" s="297">
        <f t="shared" si="315"/>
        <v>0</v>
      </c>
      <c r="BU244" s="297">
        <f t="shared" si="315"/>
        <v>0</v>
      </c>
      <c r="BV244" s="297">
        <f t="shared" si="315"/>
        <v>0</v>
      </c>
    </row>
    <row r="245" spans="2:74" ht="14.25" hidden="1" customHeight="1" x14ac:dyDescent="0.2">
      <c r="B245" s="163" t="s">
        <v>468</v>
      </c>
      <c r="C245" s="286">
        <f t="shared" ref="C245:X245" si="316">C241*12</f>
        <v>0</v>
      </c>
      <c r="D245" s="286">
        <f t="shared" si="316"/>
        <v>0</v>
      </c>
      <c r="E245" s="286">
        <f t="shared" si="316"/>
        <v>0</v>
      </c>
      <c r="F245" s="286">
        <f t="shared" si="316"/>
        <v>0</v>
      </c>
      <c r="G245" s="286">
        <f t="shared" si="316"/>
        <v>0</v>
      </c>
      <c r="H245" s="286">
        <f t="shared" si="316"/>
        <v>0</v>
      </c>
      <c r="I245" s="286">
        <f t="shared" si="316"/>
        <v>0</v>
      </c>
      <c r="J245" s="286">
        <f t="shared" si="316"/>
        <v>0</v>
      </c>
      <c r="K245" s="286">
        <f t="shared" si="316"/>
        <v>0</v>
      </c>
      <c r="L245" s="286">
        <f t="shared" si="316"/>
        <v>0</v>
      </c>
      <c r="M245" s="286">
        <f t="shared" si="316"/>
        <v>0</v>
      </c>
      <c r="N245" s="286">
        <f t="shared" si="316"/>
        <v>0</v>
      </c>
      <c r="O245" s="286">
        <f t="shared" si="316"/>
        <v>746844.42942134431</v>
      </c>
      <c r="P245" s="286">
        <f t="shared" si="316"/>
        <v>757828.39860445797</v>
      </c>
      <c r="Q245" s="286">
        <f t="shared" si="316"/>
        <v>781715.86458709463</v>
      </c>
      <c r="R245" s="286">
        <f t="shared" si="316"/>
        <v>781152.29614656093</v>
      </c>
      <c r="S245" s="286">
        <f t="shared" si="316"/>
        <v>785449.26535028522</v>
      </c>
      <c r="T245" s="286">
        <f t="shared" si="316"/>
        <v>775623.44468309928</v>
      </c>
      <c r="U245" s="286">
        <f t="shared" si="316"/>
        <v>772449.01689049834</v>
      </c>
      <c r="V245" s="286">
        <f t="shared" si="316"/>
        <v>810237.34548328677</v>
      </c>
      <c r="W245" s="286">
        <f t="shared" si="316"/>
        <v>922160.71036954015</v>
      </c>
      <c r="X245" s="286">
        <f t="shared" si="316"/>
        <v>928295.29207145912</v>
      </c>
      <c r="Y245" s="286">
        <f>Y241*12</f>
        <v>954004.05069771782</v>
      </c>
      <c r="Z245" s="286">
        <f>Z241*12</f>
        <v>1014969.6963900044</v>
      </c>
      <c r="AA245" s="286">
        <f t="shared" ref="AA245:BV245" si="317">AA241*12</f>
        <v>1029002.1322534378</v>
      </c>
      <c r="AB245" s="286">
        <f t="shared" si="317"/>
        <v>1064537.1301539275</v>
      </c>
      <c r="AC245" s="286">
        <f t="shared" si="317"/>
        <v>1168916.6749567622</v>
      </c>
      <c r="AD245" s="286">
        <f t="shared" si="317"/>
        <v>1325304.6066575365</v>
      </c>
      <c r="AE245" s="286">
        <f t="shared" si="317"/>
        <v>1465727.8208512308</v>
      </c>
      <c r="AF245" s="286">
        <f t="shared" si="317"/>
        <v>1625005.3442143423</v>
      </c>
      <c r="AG245" s="286">
        <f t="shared" si="317"/>
        <v>1723494.1904472532</v>
      </c>
      <c r="AH245" s="286">
        <f t="shared" si="317"/>
        <v>1746736.1959898015</v>
      </c>
      <c r="AI245" s="286">
        <f t="shared" si="317"/>
        <v>1863009.6907019047</v>
      </c>
      <c r="AJ245" s="286">
        <f t="shared" si="317"/>
        <v>1900522.6665471317</v>
      </c>
      <c r="AK245" s="286">
        <f t="shared" si="317"/>
        <v>2023748.6733434587</v>
      </c>
      <c r="AL245" s="286">
        <f t="shared" si="317"/>
        <v>2187670.6527328868</v>
      </c>
      <c r="AM245" s="286">
        <f t="shared" si="317"/>
        <v>2186598.6562845069</v>
      </c>
      <c r="AN245" s="286">
        <f t="shared" si="317"/>
        <v>2239128.4110632716</v>
      </c>
      <c r="AO245" s="286">
        <f t="shared" si="317"/>
        <v>2298623.5420269738</v>
      </c>
      <c r="AP245" s="286">
        <f t="shared" si="317"/>
        <v>2420322.0716873533</v>
      </c>
      <c r="AQ245" s="286">
        <f t="shared" si="317"/>
        <v>2530957.5484967716</v>
      </c>
      <c r="AR245" s="286">
        <f t="shared" si="317"/>
        <v>2701022.0662480332</v>
      </c>
      <c r="AS245" s="286">
        <f t="shared" si="317"/>
        <v>2787753.0714113037</v>
      </c>
      <c r="AT245" s="286">
        <f t="shared" si="317"/>
        <v>3365437.969610401</v>
      </c>
      <c r="AU245" s="286">
        <f t="shared" si="317"/>
        <v>3537652.6907390552</v>
      </c>
      <c r="AV245" s="286">
        <f t="shared" si="317"/>
        <v>3574600.7308044275</v>
      </c>
      <c r="AW245" s="286">
        <f t="shared" si="317"/>
        <v>3660140.6802191986</v>
      </c>
      <c r="AX245" s="286">
        <f t="shared" si="317"/>
        <v>3967064.7539105853</v>
      </c>
      <c r="AY245" s="286">
        <f t="shared" si="317"/>
        <v>3953331.6388263395</v>
      </c>
      <c r="AZ245" s="286">
        <f t="shared" si="317"/>
        <v>4033889.5024696868</v>
      </c>
      <c r="BA245" s="286">
        <f t="shared" si="317"/>
        <v>4196656.2923355475</v>
      </c>
      <c r="BB245" s="286">
        <f t="shared" si="317"/>
        <v>4259815.7599234441</v>
      </c>
      <c r="BC245" s="286">
        <f t="shared" si="317"/>
        <v>4390707.6638628263</v>
      </c>
      <c r="BD245" s="286">
        <f t="shared" si="317"/>
        <v>4520232.316063107</v>
      </c>
      <c r="BE245" s="286">
        <f t="shared" si="317"/>
        <v>4598125.5798039027</v>
      </c>
      <c r="BF245" s="286">
        <f t="shared" si="317"/>
        <v>4664616.1199653503</v>
      </c>
      <c r="BG245" s="286">
        <f t="shared" si="317"/>
        <v>4855874.5649362393</v>
      </c>
      <c r="BH245" s="286">
        <f t="shared" si="317"/>
        <v>4933820.6477165343</v>
      </c>
      <c r="BI245" s="286">
        <f t="shared" si="317"/>
        <v>5039876.5173910009</v>
      </c>
      <c r="BJ245" s="286">
        <f t="shared" si="317"/>
        <v>5192351.0490795206</v>
      </c>
      <c r="BK245" s="286">
        <f t="shared" si="317"/>
        <v>5215967.9558593817</v>
      </c>
      <c r="BL245" s="286">
        <f t="shared" si="317"/>
        <v>5246455.8508300055</v>
      </c>
      <c r="BM245" s="286">
        <f t="shared" si="317"/>
        <v>5633226.3292558063</v>
      </c>
      <c r="BN245" s="286">
        <f t="shared" si="317"/>
        <v>5596771.5219910266</v>
      </c>
      <c r="BO245" s="286">
        <f t="shared" si="317"/>
        <v>5730930.3776686424</v>
      </c>
      <c r="BP245" s="286">
        <f t="shared" si="317"/>
        <v>6026165.6051773187</v>
      </c>
      <c r="BQ245" s="286">
        <f t="shared" si="317"/>
        <v>6284332.5170855774</v>
      </c>
      <c r="BR245" s="286">
        <f t="shared" si="317"/>
        <v>6435273.5417492334</v>
      </c>
      <c r="BS245" s="286">
        <f t="shared" si="317"/>
        <v>6791032.2444303539</v>
      </c>
      <c r="BT245" s="286">
        <f t="shared" si="317"/>
        <v>6932392.6934215035</v>
      </c>
      <c r="BU245" s="286">
        <f t="shared" si="317"/>
        <v>7060296.9174322654</v>
      </c>
      <c r="BV245" s="286">
        <f t="shared" si="317"/>
        <v>7831612.0128863361</v>
      </c>
    </row>
    <row r="246" spans="2:74" ht="14.25" hidden="1" customHeight="1" x14ac:dyDescent="0.2">
      <c r="B246" s="163" t="s">
        <v>469</v>
      </c>
      <c r="C246" s="286">
        <f t="shared" ref="C246:I246" si="318">C34</f>
        <v>0</v>
      </c>
      <c r="D246" s="286">
        <f t="shared" si="318"/>
        <v>0</v>
      </c>
      <c r="E246" s="286">
        <f t="shared" si="318"/>
        <v>0</v>
      </c>
      <c r="F246" s="286">
        <f t="shared" si="318"/>
        <v>0</v>
      </c>
      <c r="G246" s="286">
        <f t="shared" si="318"/>
        <v>0</v>
      </c>
      <c r="H246" s="286">
        <f t="shared" si="318"/>
        <v>0</v>
      </c>
      <c r="I246" s="286">
        <f t="shared" si="318"/>
        <v>0</v>
      </c>
      <c r="J246" s="286" t="e">
        <f>J34+#REF!</f>
        <v>#REF!</v>
      </c>
      <c r="K246" s="286" t="e">
        <f>K34+#REF!</f>
        <v>#REF!</v>
      </c>
      <c r="L246" s="286" t="e">
        <f>L34+#REF!</f>
        <v>#REF!</v>
      </c>
      <c r="M246" s="286" t="e">
        <f>M34+#REF!</f>
        <v>#REF!</v>
      </c>
      <c r="N246" s="286" t="e">
        <f>N34+#REF!</f>
        <v>#REF!</v>
      </c>
      <c r="O246" s="286">
        <f t="shared" ref="O246:AT246" si="319">O15</f>
        <v>0</v>
      </c>
      <c r="P246" s="286">
        <f t="shared" si="319"/>
        <v>0</v>
      </c>
      <c r="Q246" s="286">
        <f t="shared" si="319"/>
        <v>-6.0392023001483546</v>
      </c>
      <c r="R246" s="286">
        <f t="shared" si="319"/>
        <v>-100.3570157896674</v>
      </c>
      <c r="S246" s="286">
        <f t="shared" si="319"/>
        <v>-104.52669961138034</v>
      </c>
      <c r="T246" s="286">
        <f t="shared" si="319"/>
        <v>-75.499354358371818</v>
      </c>
      <c r="U246" s="286">
        <f t="shared" si="319"/>
        <v>-111.78388448998604</v>
      </c>
      <c r="V246" s="286">
        <f t="shared" si="319"/>
        <v>-18.887301830887822</v>
      </c>
      <c r="W246" s="286">
        <f t="shared" si="319"/>
        <v>-127.7140978061728</v>
      </c>
      <c r="X246" s="286">
        <f t="shared" si="319"/>
        <v>-22.898016595610127</v>
      </c>
      <c r="Y246" s="286">
        <f t="shared" si="319"/>
        <v>-1950.9758821747689</v>
      </c>
      <c r="Z246" s="286">
        <f t="shared" si="319"/>
        <v>-1356.3972693239373</v>
      </c>
      <c r="AA246" s="286">
        <f t="shared" si="319"/>
        <v>-191.22359311201845</v>
      </c>
      <c r="AB246" s="286">
        <f t="shared" si="319"/>
        <v>-2253.4338100476716</v>
      </c>
      <c r="AC246" s="286">
        <f t="shared" si="319"/>
        <v>-7.3183603254127627</v>
      </c>
      <c r="AD246" s="286">
        <f t="shared" si="319"/>
        <v>-434.49278520405034</v>
      </c>
      <c r="AE246" s="286">
        <f t="shared" si="319"/>
        <v>0</v>
      </c>
      <c r="AF246" s="286">
        <f t="shared" si="319"/>
        <v>-12.937941915846858</v>
      </c>
      <c r="AG246" s="286">
        <f t="shared" si="319"/>
        <v>-39.867724867724867</v>
      </c>
      <c r="AH246" s="286">
        <f t="shared" si="319"/>
        <v>-367.40168586119967</v>
      </c>
      <c r="AI246" s="286">
        <f t="shared" si="319"/>
        <v>-205.87887675370439</v>
      </c>
      <c r="AJ246" s="286">
        <f t="shared" si="319"/>
        <v>0</v>
      </c>
      <c r="AK246" s="286">
        <f t="shared" si="319"/>
        <v>-6.1332859886695612</v>
      </c>
      <c r="AL246" s="286">
        <f t="shared" si="319"/>
        <v>-97.797392284165909</v>
      </c>
      <c r="AM246" s="286">
        <f t="shared" si="319"/>
        <v>-15.964834790567975</v>
      </c>
      <c r="AN246" s="286">
        <f t="shared" si="319"/>
        <v>-375.1300584931775</v>
      </c>
      <c r="AO246" s="286">
        <f t="shared" si="319"/>
        <v>-503.53459185825773</v>
      </c>
      <c r="AP246" s="286">
        <f t="shared" si="319"/>
        <v>-454.97699815570803</v>
      </c>
      <c r="AQ246" s="286">
        <f t="shared" si="319"/>
        <v>-527.28335688794436</v>
      </c>
      <c r="AR246" s="286">
        <f t="shared" si="319"/>
        <v>-28.83254792967022</v>
      </c>
      <c r="AS246" s="286">
        <f t="shared" si="319"/>
        <v>-21.065489018251785</v>
      </c>
      <c r="AT246" s="286">
        <f t="shared" si="319"/>
        <v>-159.13075413533554</v>
      </c>
      <c r="AU246" s="286">
        <f t="shared" ref="AU246:BV246" si="320">AU15</f>
        <v>-10.397403619781803</v>
      </c>
      <c r="AV246" s="286">
        <f t="shared" si="320"/>
        <v>-203.67038503058654</v>
      </c>
      <c r="AW246" s="286">
        <f t="shared" si="320"/>
        <v>-85.332260209259189</v>
      </c>
      <c r="AX246" s="286">
        <f t="shared" si="320"/>
        <v>-19.637701630962798</v>
      </c>
      <c r="AY246" s="286">
        <f t="shared" si="320"/>
        <v>-20.012808197246237</v>
      </c>
      <c r="AZ246" s="286">
        <f t="shared" si="320"/>
        <v>-11.407302629220295</v>
      </c>
      <c r="BA246" s="286">
        <f t="shared" si="320"/>
        <v>-3445.1655948603416</v>
      </c>
      <c r="BB246" s="286">
        <f t="shared" si="320"/>
        <v>-757.26956845468931</v>
      </c>
      <c r="BC246" s="286">
        <f t="shared" si="320"/>
        <v>-360.56663488326592</v>
      </c>
      <c r="BD246" s="286">
        <f t="shared" si="320"/>
        <v>-1675.9354428739766</v>
      </c>
      <c r="BE246" s="286">
        <f t="shared" si="320"/>
        <v>-114.54095305381635</v>
      </c>
      <c r="BF246" s="286">
        <f t="shared" si="320"/>
        <v>-268.69499937440048</v>
      </c>
      <c r="BG246" s="286">
        <f t="shared" si="320"/>
        <v>-621.40096149033945</v>
      </c>
      <c r="BH246" s="286">
        <f t="shared" si="320"/>
        <v>-1523.261848431657</v>
      </c>
      <c r="BI246" s="286">
        <f t="shared" si="320"/>
        <v>-858.32275532782114</v>
      </c>
      <c r="BJ246" s="286">
        <f t="shared" si="320"/>
        <v>-830.57824006418514</v>
      </c>
      <c r="BK246" s="286">
        <f t="shared" si="320"/>
        <v>-402.79623367899336</v>
      </c>
      <c r="BL246" s="286">
        <f t="shared" si="320"/>
        <v>-890.89476983154077</v>
      </c>
      <c r="BM246" s="286">
        <f t="shared" si="320"/>
        <v>-1194.6020049001468</v>
      </c>
      <c r="BN246" s="286">
        <f t="shared" si="320"/>
        <v>-1627.9435941005804</v>
      </c>
      <c r="BO246" s="286">
        <f t="shared" si="320"/>
        <v>-2331.9590162238228</v>
      </c>
      <c r="BP246" s="286">
        <f t="shared" si="320"/>
        <v>-1287.8497921976182</v>
      </c>
      <c r="BQ246" s="286">
        <f t="shared" si="320"/>
        <v>-1083.9495056321025</v>
      </c>
      <c r="BR246" s="286">
        <f t="shared" si="320"/>
        <v>-1341.2591859634306</v>
      </c>
      <c r="BS246" s="286">
        <f t="shared" si="320"/>
        <v>-4756.2955901152991</v>
      </c>
      <c r="BT246" s="286">
        <f t="shared" si="320"/>
        <v>-1521.6668543808905</v>
      </c>
      <c r="BU246" s="286">
        <f t="shared" si="320"/>
        <v>-1094.1306467493271</v>
      </c>
      <c r="BV246" s="286">
        <f t="shared" si="320"/>
        <v>-1573.8039328032614</v>
      </c>
    </row>
    <row r="247" spans="2:74" ht="14.25" hidden="1" customHeight="1" x14ac:dyDescent="0.2">
      <c r="B247" s="163" t="s">
        <v>470</v>
      </c>
      <c r="C247" s="286">
        <f t="shared" ref="C247:X247" si="321">SUM(C245,C246)</f>
        <v>0</v>
      </c>
      <c r="D247" s="286">
        <f t="shared" si="321"/>
        <v>0</v>
      </c>
      <c r="E247" s="286">
        <f t="shared" si="321"/>
        <v>0</v>
      </c>
      <c r="F247" s="286">
        <f t="shared" si="321"/>
        <v>0</v>
      </c>
      <c r="G247" s="286">
        <f t="shared" si="321"/>
        <v>0</v>
      </c>
      <c r="H247" s="286">
        <f t="shared" si="321"/>
        <v>0</v>
      </c>
      <c r="I247" s="286">
        <f t="shared" si="321"/>
        <v>0</v>
      </c>
      <c r="J247" s="286" t="e">
        <f t="shared" si="321"/>
        <v>#REF!</v>
      </c>
      <c r="K247" s="286" t="e">
        <f t="shared" si="321"/>
        <v>#REF!</v>
      </c>
      <c r="L247" s="286" t="e">
        <f t="shared" si="321"/>
        <v>#REF!</v>
      </c>
      <c r="M247" s="286" t="e">
        <f t="shared" si="321"/>
        <v>#REF!</v>
      </c>
      <c r="N247" s="286" t="e">
        <f t="shared" si="321"/>
        <v>#REF!</v>
      </c>
      <c r="O247" s="286">
        <f t="shared" si="321"/>
        <v>746844.42942134431</v>
      </c>
      <c r="P247" s="286">
        <f t="shared" si="321"/>
        <v>757828.39860445797</v>
      </c>
      <c r="Q247" s="286">
        <f t="shared" si="321"/>
        <v>781709.8253847945</v>
      </c>
      <c r="R247" s="286">
        <f t="shared" si="321"/>
        <v>781051.93913077121</v>
      </c>
      <c r="S247" s="286">
        <f t="shared" si="321"/>
        <v>785344.73865067388</v>
      </c>
      <c r="T247" s="286">
        <f t="shared" si="321"/>
        <v>775547.94532874087</v>
      </c>
      <c r="U247" s="286">
        <f t="shared" si="321"/>
        <v>772337.23300600832</v>
      </c>
      <c r="V247" s="286">
        <f t="shared" si="321"/>
        <v>810218.45818145585</v>
      </c>
      <c r="W247" s="286">
        <f t="shared" si="321"/>
        <v>922032.99627173401</v>
      </c>
      <c r="X247" s="286">
        <f t="shared" si="321"/>
        <v>928272.39405486349</v>
      </c>
      <c r="Y247" s="286">
        <f>SUM(Y245,Y246)</f>
        <v>952053.07481554302</v>
      </c>
      <c r="Z247" s="286">
        <f>SUM(Z245,Z246)</f>
        <v>1013613.2991206804</v>
      </c>
      <c r="AA247" s="286">
        <f t="shared" ref="AA247:BV247" si="322">SUM(AA245,AA246)</f>
        <v>1028810.9086603258</v>
      </c>
      <c r="AB247" s="286">
        <f t="shared" si="322"/>
        <v>1062283.6963438799</v>
      </c>
      <c r="AC247" s="286">
        <f t="shared" si="322"/>
        <v>1168909.3565964368</v>
      </c>
      <c r="AD247" s="286">
        <f t="shared" si="322"/>
        <v>1324870.1138723325</v>
      </c>
      <c r="AE247" s="286">
        <f t="shared" si="322"/>
        <v>1465727.8208512308</v>
      </c>
      <c r="AF247" s="286">
        <f t="shared" si="322"/>
        <v>1624992.4062724265</v>
      </c>
      <c r="AG247" s="286">
        <f t="shared" si="322"/>
        <v>1723454.3227223854</v>
      </c>
      <c r="AH247" s="286">
        <f t="shared" si="322"/>
        <v>1746368.7943039404</v>
      </c>
      <c r="AI247" s="286">
        <f t="shared" si="322"/>
        <v>1862803.8118251511</v>
      </c>
      <c r="AJ247" s="286">
        <f t="shared" si="322"/>
        <v>1900522.6665471317</v>
      </c>
      <c r="AK247" s="286">
        <f t="shared" si="322"/>
        <v>2023742.5400574701</v>
      </c>
      <c r="AL247" s="286">
        <f t="shared" si="322"/>
        <v>2187572.8553406028</v>
      </c>
      <c r="AM247" s="286">
        <f t="shared" si="322"/>
        <v>2186582.6914497162</v>
      </c>
      <c r="AN247" s="286">
        <f t="shared" si="322"/>
        <v>2238753.2810047786</v>
      </c>
      <c r="AO247" s="286">
        <f t="shared" si="322"/>
        <v>2298120.0074351155</v>
      </c>
      <c r="AP247" s="286">
        <f t="shared" si="322"/>
        <v>2419867.0946891974</v>
      </c>
      <c r="AQ247" s="286">
        <f t="shared" si="322"/>
        <v>2530430.2651398838</v>
      </c>
      <c r="AR247" s="286">
        <f t="shared" si="322"/>
        <v>2700993.2337001036</v>
      </c>
      <c r="AS247" s="286">
        <f t="shared" si="322"/>
        <v>2787732.0059222854</v>
      </c>
      <c r="AT247" s="286">
        <f t="shared" si="322"/>
        <v>3365278.8388562654</v>
      </c>
      <c r="AU247" s="286">
        <f t="shared" si="322"/>
        <v>3537642.2933354354</v>
      </c>
      <c r="AV247" s="286">
        <f t="shared" si="322"/>
        <v>3574397.060419397</v>
      </c>
      <c r="AW247" s="286">
        <f t="shared" si="322"/>
        <v>3660055.3479589894</v>
      </c>
      <c r="AX247" s="286">
        <f t="shared" si="322"/>
        <v>3967045.1162089542</v>
      </c>
      <c r="AY247" s="286">
        <f t="shared" si="322"/>
        <v>3953311.6260181423</v>
      </c>
      <c r="AZ247" s="286">
        <f t="shared" si="322"/>
        <v>4033878.0951670576</v>
      </c>
      <c r="BA247" s="286">
        <f t="shared" si="322"/>
        <v>4193211.1267406871</v>
      </c>
      <c r="BB247" s="286">
        <f t="shared" si="322"/>
        <v>4259058.4903549897</v>
      </c>
      <c r="BC247" s="286">
        <f t="shared" si="322"/>
        <v>4390347.0972279431</v>
      </c>
      <c r="BD247" s="286">
        <f t="shared" si="322"/>
        <v>4518556.3806202328</v>
      </c>
      <c r="BE247" s="286">
        <f t="shared" si="322"/>
        <v>4598011.0388508486</v>
      </c>
      <c r="BF247" s="286">
        <f t="shared" si="322"/>
        <v>4664347.4249659758</v>
      </c>
      <c r="BG247" s="286">
        <f t="shared" si="322"/>
        <v>4855253.1639747489</v>
      </c>
      <c r="BH247" s="286">
        <f t="shared" si="322"/>
        <v>4932297.3858681023</v>
      </c>
      <c r="BI247" s="286">
        <f t="shared" si="322"/>
        <v>5039018.1946356734</v>
      </c>
      <c r="BJ247" s="286">
        <f t="shared" si="322"/>
        <v>5191520.4708394567</v>
      </c>
      <c r="BK247" s="286">
        <f t="shared" si="322"/>
        <v>5215565.1596257025</v>
      </c>
      <c r="BL247" s="286">
        <f t="shared" si="322"/>
        <v>5245564.9560601739</v>
      </c>
      <c r="BM247" s="286">
        <f t="shared" si="322"/>
        <v>5632031.7272509057</v>
      </c>
      <c r="BN247" s="286">
        <f t="shared" si="322"/>
        <v>5595143.5783969257</v>
      </c>
      <c r="BO247" s="286">
        <f t="shared" si="322"/>
        <v>5728598.418652419</v>
      </c>
      <c r="BP247" s="286">
        <f t="shared" si="322"/>
        <v>6024877.7553851213</v>
      </c>
      <c r="BQ247" s="286">
        <f t="shared" si="322"/>
        <v>6283248.5675799455</v>
      </c>
      <c r="BR247" s="286">
        <f t="shared" si="322"/>
        <v>6433932.2825632701</v>
      </c>
      <c r="BS247" s="286">
        <f t="shared" si="322"/>
        <v>6786275.9488402382</v>
      </c>
      <c r="BT247" s="286">
        <f t="shared" si="322"/>
        <v>6930871.0265671229</v>
      </c>
      <c r="BU247" s="286">
        <f t="shared" si="322"/>
        <v>7059202.786785516</v>
      </c>
      <c r="BV247" s="286">
        <f t="shared" si="322"/>
        <v>7830038.2089535324</v>
      </c>
    </row>
    <row r="248" spans="2:74" ht="14.25" hidden="1" customHeight="1" x14ac:dyDescent="0.2">
      <c r="B248" s="163" t="s">
        <v>471</v>
      </c>
      <c r="C248" s="296">
        <f t="shared" ref="C248:X248" si="323">IFERROR(C246/C245,0)</f>
        <v>0</v>
      </c>
      <c r="D248" s="296">
        <f t="shared" si="323"/>
        <v>0</v>
      </c>
      <c r="E248" s="296">
        <f t="shared" si="323"/>
        <v>0</v>
      </c>
      <c r="F248" s="296">
        <f t="shared" si="323"/>
        <v>0</v>
      </c>
      <c r="G248" s="296">
        <f t="shared" si="323"/>
        <v>0</v>
      </c>
      <c r="H248" s="296">
        <f t="shared" si="323"/>
        <v>0</v>
      </c>
      <c r="I248" s="296">
        <f t="shared" si="323"/>
        <v>0</v>
      </c>
      <c r="J248" s="296">
        <f t="shared" si="323"/>
        <v>0</v>
      </c>
      <c r="K248" s="296">
        <f t="shared" si="323"/>
        <v>0</v>
      </c>
      <c r="L248" s="296">
        <f t="shared" si="323"/>
        <v>0</v>
      </c>
      <c r="M248" s="296">
        <f t="shared" si="323"/>
        <v>0</v>
      </c>
      <c r="N248" s="296">
        <f t="shared" si="323"/>
        <v>0</v>
      </c>
      <c r="O248" s="296">
        <f t="shared" si="323"/>
        <v>0</v>
      </c>
      <c r="P248" s="296">
        <f t="shared" si="323"/>
        <v>0</v>
      </c>
      <c r="Q248" s="296">
        <f t="shared" si="323"/>
        <v>-7.7255721339853888E-6</v>
      </c>
      <c r="R248" s="296">
        <f t="shared" si="323"/>
        <v>-1.2847304716984186E-4</v>
      </c>
      <c r="S248" s="296">
        <f t="shared" si="323"/>
        <v>-1.3307886864565946E-4</v>
      </c>
      <c r="T248" s="296">
        <f t="shared" si="323"/>
        <v>-9.7340216926035552E-5</v>
      </c>
      <c r="U248" s="296">
        <f t="shared" si="323"/>
        <v>-1.4471360833621518E-4</v>
      </c>
      <c r="V248" s="296">
        <f t="shared" si="323"/>
        <v>-2.3310826063715944E-5</v>
      </c>
      <c r="W248" s="296">
        <f t="shared" si="323"/>
        <v>-1.3849440381708905E-4</v>
      </c>
      <c r="X248" s="296">
        <f t="shared" si="323"/>
        <v>-2.4666737827048533E-5</v>
      </c>
      <c r="Y248" s="296">
        <f>IFERROR(Y246/Y245,0)</f>
        <v>-2.0450394112560724E-3</v>
      </c>
      <c r="Z248" s="296">
        <f>IFERROR(Z246/Z245,0)</f>
        <v>-1.336391888495101E-3</v>
      </c>
      <c r="AA248" s="296">
        <f t="shared" ref="AA248:BV248" si="324">IFERROR(AA246/AA245,0)</f>
        <v>-1.858340105605545E-4</v>
      </c>
      <c r="AB248" s="296">
        <f t="shared" si="324"/>
        <v>-2.1168203026622799E-3</v>
      </c>
      <c r="AC248" s="296">
        <f t="shared" si="324"/>
        <v>-6.2608058232067445E-6</v>
      </c>
      <c r="AD248" s="296">
        <f t="shared" si="324"/>
        <v>-3.2784371458562724E-4</v>
      </c>
      <c r="AE248" s="296">
        <f t="shared" si="324"/>
        <v>0</v>
      </c>
      <c r="AF248" s="296">
        <f t="shared" si="324"/>
        <v>-7.9617842254556372E-6</v>
      </c>
      <c r="AG248" s="296">
        <f t="shared" si="324"/>
        <v>-2.3131917176569677E-5</v>
      </c>
      <c r="AH248" s="296">
        <f t="shared" si="324"/>
        <v>-2.103361038173304E-4</v>
      </c>
      <c r="AI248" s="296">
        <f t="shared" si="324"/>
        <v>-1.1050875246716392E-4</v>
      </c>
      <c r="AJ248" s="296">
        <f t="shared" si="324"/>
        <v>0</v>
      </c>
      <c r="AK248" s="296">
        <f t="shared" si="324"/>
        <v>-3.0306559650693621E-6</v>
      </c>
      <c r="AL248" s="296">
        <f t="shared" si="324"/>
        <v>-4.4703891859588292E-5</v>
      </c>
      <c r="AM248" s="296">
        <f t="shared" si="324"/>
        <v>-7.3012186048333176E-6</v>
      </c>
      <c r="AN248" s="296">
        <f t="shared" si="324"/>
        <v>-1.6753396394762524E-4</v>
      </c>
      <c r="AO248" s="296">
        <f t="shared" si="324"/>
        <v>-2.1905918157186824E-4</v>
      </c>
      <c r="AP248" s="296">
        <f t="shared" si="324"/>
        <v>-1.8798200598092962E-4</v>
      </c>
      <c r="AQ248" s="296">
        <f t="shared" si="324"/>
        <v>-2.0833354443306143E-4</v>
      </c>
      <c r="AR248" s="296">
        <f t="shared" si="324"/>
        <v>-1.0674680629218726E-5</v>
      </c>
      <c r="AS248" s="296">
        <f t="shared" si="324"/>
        <v>-7.5564400714972053E-6</v>
      </c>
      <c r="AT248" s="296">
        <f t="shared" si="324"/>
        <v>-4.7283817313607256E-5</v>
      </c>
      <c r="AU248" s="296">
        <f t="shared" si="324"/>
        <v>-2.9390685091841703E-6</v>
      </c>
      <c r="AV248" s="296">
        <f t="shared" si="324"/>
        <v>-5.697710048438126E-5</v>
      </c>
      <c r="AW248" s="296">
        <f t="shared" si="324"/>
        <v>-2.3313929071204117E-5</v>
      </c>
      <c r="AX248" s="296">
        <f t="shared" si="324"/>
        <v>-4.9501842922036198E-6</v>
      </c>
      <c r="AY248" s="296">
        <f t="shared" si="324"/>
        <v>-5.0622639397861435E-6</v>
      </c>
      <c r="AZ248" s="296">
        <f t="shared" si="324"/>
        <v>-2.8278669066756414E-6</v>
      </c>
      <c r="BA248" s="296">
        <f t="shared" si="324"/>
        <v>-8.209310829558115E-4</v>
      </c>
      <c r="BB248" s="296">
        <f t="shared" si="324"/>
        <v>-1.7777049786498248E-4</v>
      </c>
      <c r="BC248" s="296">
        <f t="shared" si="324"/>
        <v>-8.2120392084142788E-5</v>
      </c>
      <c r="BD248" s="296">
        <f t="shared" si="324"/>
        <v>-3.7076312138169736E-4</v>
      </c>
      <c r="BE248" s="296">
        <f t="shared" si="324"/>
        <v>-2.4910357724223185E-5</v>
      </c>
      <c r="BF248" s="296">
        <f t="shared" si="324"/>
        <v>-5.7602810705974325E-5</v>
      </c>
      <c r="BG248" s="296">
        <f t="shared" si="324"/>
        <v>-1.2796890718253114E-4</v>
      </c>
      <c r="BH248" s="296">
        <f t="shared" si="324"/>
        <v>-3.0873879640044301E-4</v>
      </c>
      <c r="BI248" s="296">
        <f t="shared" si="324"/>
        <v>-1.7030630658628718E-4</v>
      </c>
      <c r="BJ248" s="296">
        <f t="shared" si="324"/>
        <v>-1.5996188089236122E-4</v>
      </c>
      <c r="BK248" s="296">
        <f t="shared" si="324"/>
        <v>-7.7223678728031747E-5</v>
      </c>
      <c r="BL248" s="296">
        <f t="shared" si="324"/>
        <v>-1.6980887577479537E-4</v>
      </c>
      <c r="BM248" s="296">
        <f t="shared" si="324"/>
        <v>-2.1206355560330614E-4</v>
      </c>
      <c r="BN248" s="296">
        <f t="shared" si="324"/>
        <v>-2.9087190493733909E-4</v>
      </c>
      <c r="BO248" s="296">
        <f t="shared" si="324"/>
        <v>-4.0690758088959193E-4</v>
      </c>
      <c r="BP248" s="296">
        <f t="shared" si="324"/>
        <v>-2.1370965827609769E-4</v>
      </c>
      <c r="BQ248" s="296">
        <f t="shared" si="324"/>
        <v>-1.7248442896442963E-4</v>
      </c>
      <c r="BR248" s="296">
        <f t="shared" si="324"/>
        <v>-2.0842302619491292E-4</v>
      </c>
      <c r="BS248" s="296">
        <f t="shared" si="324"/>
        <v>-7.0037888481771853E-4</v>
      </c>
      <c r="BT248" s="296">
        <f t="shared" si="324"/>
        <v>-2.1950096044398592E-4</v>
      </c>
      <c r="BU248" s="296">
        <f t="shared" si="324"/>
        <v>-1.5496949484487794E-4</v>
      </c>
      <c r="BV248" s="296">
        <f t="shared" si="324"/>
        <v>-2.0095529888529767E-4</v>
      </c>
    </row>
    <row r="249" spans="2:74" ht="14.25" hidden="1" customHeight="1" x14ac:dyDescent="0.2">
      <c r="B249" s="163" t="s">
        <v>472</v>
      </c>
      <c r="C249" s="286">
        <f t="shared" ref="C249:BN249" si="325">IFERROR(C231/C236,0)</f>
        <v>0</v>
      </c>
      <c r="D249" s="286">
        <f t="shared" si="325"/>
        <v>0</v>
      </c>
      <c r="E249" s="286">
        <f t="shared" si="325"/>
        <v>0</v>
      </c>
      <c r="F249" s="286">
        <f t="shared" si="325"/>
        <v>0</v>
      </c>
      <c r="G249" s="286">
        <f t="shared" si="325"/>
        <v>0</v>
      </c>
      <c r="H249" s="286">
        <f t="shared" si="325"/>
        <v>0</v>
      </c>
      <c r="I249" s="286">
        <f t="shared" si="325"/>
        <v>0</v>
      </c>
      <c r="J249" s="286">
        <f t="shared" si="325"/>
        <v>0</v>
      </c>
      <c r="K249" s="286">
        <f t="shared" si="325"/>
        <v>0</v>
      </c>
      <c r="L249" s="286">
        <f t="shared" si="325"/>
        <v>0</v>
      </c>
      <c r="M249" s="286">
        <f t="shared" si="325"/>
        <v>0</v>
      </c>
      <c r="N249" s="286">
        <f t="shared" si="325"/>
        <v>0</v>
      </c>
      <c r="O249" s="286">
        <f t="shared" si="325"/>
        <v>0</v>
      </c>
      <c r="P249" s="286">
        <f t="shared" si="325"/>
        <v>0</v>
      </c>
      <c r="Q249" s="286">
        <f t="shared" si="325"/>
        <v>0</v>
      </c>
      <c r="R249" s="286">
        <f t="shared" si="325"/>
        <v>0</v>
      </c>
      <c r="S249" s="286">
        <f t="shared" si="325"/>
        <v>0</v>
      </c>
      <c r="T249" s="286">
        <f t="shared" si="325"/>
        <v>0</v>
      </c>
      <c r="U249" s="286">
        <f t="shared" si="325"/>
        <v>0</v>
      </c>
      <c r="V249" s="286">
        <f t="shared" si="325"/>
        <v>0</v>
      </c>
      <c r="W249" s="286">
        <f t="shared" si="325"/>
        <v>0</v>
      </c>
      <c r="X249" s="286">
        <f t="shared" si="325"/>
        <v>0</v>
      </c>
      <c r="Y249" s="286">
        <f t="shared" si="325"/>
        <v>0</v>
      </c>
      <c r="Z249" s="286">
        <f t="shared" si="325"/>
        <v>0</v>
      </c>
      <c r="AA249" s="286">
        <f t="shared" si="325"/>
        <v>0</v>
      </c>
      <c r="AB249" s="286">
        <f t="shared" si="325"/>
        <v>0</v>
      </c>
      <c r="AC249" s="286">
        <f t="shared" si="325"/>
        <v>0</v>
      </c>
      <c r="AD249" s="286">
        <f t="shared" si="325"/>
        <v>0</v>
      </c>
      <c r="AE249" s="286">
        <f t="shared" si="325"/>
        <v>0</v>
      </c>
      <c r="AF249" s="286">
        <f t="shared" si="325"/>
        <v>0</v>
      </c>
      <c r="AG249" s="286">
        <f t="shared" si="325"/>
        <v>0</v>
      </c>
      <c r="AH249" s="286">
        <f t="shared" si="325"/>
        <v>0</v>
      </c>
      <c r="AI249" s="286">
        <f t="shared" si="325"/>
        <v>0</v>
      </c>
      <c r="AJ249" s="286">
        <f t="shared" si="325"/>
        <v>0</v>
      </c>
      <c r="AK249" s="286">
        <f t="shared" si="325"/>
        <v>0</v>
      </c>
      <c r="AL249" s="286">
        <f t="shared" si="325"/>
        <v>0</v>
      </c>
      <c r="AM249" s="286">
        <f t="shared" si="325"/>
        <v>0</v>
      </c>
      <c r="AN249" s="286">
        <f t="shared" si="325"/>
        <v>0</v>
      </c>
      <c r="AO249" s="286">
        <f t="shared" si="325"/>
        <v>0</v>
      </c>
      <c r="AP249" s="286">
        <f t="shared" si="325"/>
        <v>0</v>
      </c>
      <c r="AQ249" s="286">
        <f t="shared" si="325"/>
        <v>0</v>
      </c>
      <c r="AR249" s="286">
        <f t="shared" si="325"/>
        <v>0</v>
      </c>
      <c r="AS249" s="286">
        <f t="shared" si="325"/>
        <v>0</v>
      </c>
      <c r="AT249" s="286">
        <f t="shared" si="325"/>
        <v>0</v>
      </c>
      <c r="AU249" s="286">
        <f t="shared" si="325"/>
        <v>0</v>
      </c>
      <c r="AV249" s="286">
        <f t="shared" si="325"/>
        <v>0</v>
      </c>
      <c r="AW249" s="286">
        <f t="shared" si="325"/>
        <v>0</v>
      </c>
      <c r="AX249" s="286">
        <f t="shared" si="325"/>
        <v>0</v>
      </c>
      <c r="AY249" s="286">
        <f t="shared" si="325"/>
        <v>0</v>
      </c>
      <c r="AZ249" s="286">
        <f t="shared" si="325"/>
        <v>0</v>
      </c>
      <c r="BA249" s="286">
        <f t="shared" si="325"/>
        <v>0</v>
      </c>
      <c r="BB249" s="286">
        <f t="shared" si="325"/>
        <v>0</v>
      </c>
      <c r="BC249" s="286">
        <f t="shared" si="325"/>
        <v>0</v>
      </c>
      <c r="BD249" s="286">
        <f t="shared" si="325"/>
        <v>0</v>
      </c>
      <c r="BE249" s="286">
        <f t="shared" si="325"/>
        <v>0</v>
      </c>
      <c r="BF249" s="286">
        <f t="shared" si="325"/>
        <v>0</v>
      </c>
      <c r="BG249" s="286">
        <f t="shared" si="325"/>
        <v>0</v>
      </c>
      <c r="BH249" s="286">
        <f t="shared" si="325"/>
        <v>0</v>
      </c>
      <c r="BI249" s="286">
        <f t="shared" si="325"/>
        <v>0</v>
      </c>
      <c r="BJ249" s="286">
        <f t="shared" si="325"/>
        <v>0</v>
      </c>
      <c r="BK249" s="286">
        <f t="shared" si="325"/>
        <v>0</v>
      </c>
      <c r="BL249" s="286">
        <f t="shared" si="325"/>
        <v>0</v>
      </c>
      <c r="BM249" s="286">
        <f t="shared" si="325"/>
        <v>0</v>
      </c>
      <c r="BN249" s="286">
        <f t="shared" si="325"/>
        <v>0</v>
      </c>
      <c r="BO249" s="286">
        <f t="shared" ref="BO249:BV249" si="326">IFERROR(BO231/BO236,0)</f>
        <v>0</v>
      </c>
      <c r="BP249" s="286">
        <f t="shared" si="326"/>
        <v>0</v>
      </c>
      <c r="BQ249" s="286">
        <f t="shared" si="326"/>
        <v>0</v>
      </c>
      <c r="BR249" s="286">
        <f t="shared" si="326"/>
        <v>0</v>
      </c>
      <c r="BS249" s="286">
        <f t="shared" si="326"/>
        <v>0</v>
      </c>
      <c r="BT249" s="286">
        <f t="shared" si="326"/>
        <v>0</v>
      </c>
      <c r="BU249" s="286">
        <f t="shared" si="326"/>
        <v>0</v>
      </c>
      <c r="BV249" s="286">
        <f t="shared" si="326"/>
        <v>0</v>
      </c>
    </row>
    <row r="250" spans="2:74" ht="14.25" hidden="1" customHeight="1" x14ac:dyDescent="0.2">
      <c r="B250" s="163" t="s">
        <v>206</v>
      </c>
      <c r="C250" s="286">
        <f t="shared" ref="C250:X250" si="327">C241</f>
        <v>0</v>
      </c>
      <c r="D250" s="286">
        <f t="shared" si="327"/>
        <v>0</v>
      </c>
      <c r="E250" s="286">
        <f t="shared" si="327"/>
        <v>0</v>
      </c>
      <c r="F250" s="286">
        <f t="shared" si="327"/>
        <v>0</v>
      </c>
      <c r="G250" s="286">
        <f t="shared" si="327"/>
        <v>0</v>
      </c>
      <c r="H250" s="286">
        <f t="shared" si="327"/>
        <v>0</v>
      </c>
      <c r="I250" s="286">
        <f t="shared" si="327"/>
        <v>0</v>
      </c>
      <c r="J250" s="286">
        <f t="shared" si="327"/>
        <v>0</v>
      </c>
      <c r="K250" s="286">
        <f t="shared" si="327"/>
        <v>0</v>
      </c>
      <c r="L250" s="286">
        <f t="shared" si="327"/>
        <v>0</v>
      </c>
      <c r="M250" s="286">
        <f t="shared" si="327"/>
        <v>0</v>
      </c>
      <c r="N250" s="286">
        <f t="shared" si="327"/>
        <v>0</v>
      </c>
      <c r="O250" s="286">
        <f t="shared" si="327"/>
        <v>62237.035785112021</v>
      </c>
      <c r="P250" s="286">
        <f t="shared" si="327"/>
        <v>63152.366550371502</v>
      </c>
      <c r="Q250" s="286">
        <f t="shared" si="327"/>
        <v>65142.988715591215</v>
      </c>
      <c r="R250" s="286">
        <f t="shared" si="327"/>
        <v>65096.024678880072</v>
      </c>
      <c r="S250" s="286">
        <f t="shared" si="327"/>
        <v>65454.105445857102</v>
      </c>
      <c r="T250" s="286">
        <f t="shared" si="327"/>
        <v>64635.287056924943</v>
      </c>
      <c r="U250" s="286">
        <f t="shared" si="327"/>
        <v>64370.751407541531</v>
      </c>
      <c r="V250" s="286">
        <f t="shared" si="327"/>
        <v>67519.778790273893</v>
      </c>
      <c r="W250" s="286">
        <f t="shared" si="327"/>
        <v>76846.725864128341</v>
      </c>
      <c r="X250" s="286">
        <f t="shared" si="327"/>
        <v>77357.941005954926</v>
      </c>
      <c r="Y250" s="286">
        <f>Y241</f>
        <v>79500.337558143146</v>
      </c>
      <c r="Z250" s="286">
        <f>Z241</f>
        <v>84580.808032500368</v>
      </c>
      <c r="AA250" s="286">
        <f t="shared" ref="AA250:BV250" si="328">AA241</f>
        <v>85750.177687786476</v>
      </c>
      <c r="AB250" s="286">
        <f t="shared" si="328"/>
        <v>88711.4275128273</v>
      </c>
      <c r="AC250" s="286">
        <f t="shared" si="328"/>
        <v>97409.722913063524</v>
      </c>
      <c r="AD250" s="286">
        <f t="shared" si="328"/>
        <v>110442.05055479471</v>
      </c>
      <c r="AE250" s="286">
        <f t="shared" si="328"/>
        <v>122143.9850709359</v>
      </c>
      <c r="AF250" s="286">
        <f t="shared" si="328"/>
        <v>135417.11201786186</v>
      </c>
      <c r="AG250" s="286">
        <f t="shared" si="328"/>
        <v>143624.51587060443</v>
      </c>
      <c r="AH250" s="286">
        <f t="shared" si="328"/>
        <v>145561.34966581679</v>
      </c>
      <c r="AI250" s="286">
        <f t="shared" si="328"/>
        <v>155250.80755849206</v>
      </c>
      <c r="AJ250" s="286">
        <f t="shared" si="328"/>
        <v>158376.88887892765</v>
      </c>
      <c r="AK250" s="286">
        <f t="shared" si="328"/>
        <v>168645.72277862157</v>
      </c>
      <c r="AL250" s="286">
        <f t="shared" si="328"/>
        <v>182305.88772774057</v>
      </c>
      <c r="AM250" s="286">
        <f t="shared" si="328"/>
        <v>182216.55469037557</v>
      </c>
      <c r="AN250" s="286">
        <f t="shared" si="328"/>
        <v>186594.03425527265</v>
      </c>
      <c r="AO250" s="286">
        <f t="shared" si="328"/>
        <v>191551.96183558114</v>
      </c>
      <c r="AP250" s="286">
        <f t="shared" si="328"/>
        <v>201693.5059739461</v>
      </c>
      <c r="AQ250" s="286">
        <f t="shared" si="328"/>
        <v>210913.12904139765</v>
      </c>
      <c r="AR250" s="286">
        <f t="shared" si="328"/>
        <v>225085.17218733611</v>
      </c>
      <c r="AS250" s="286">
        <f t="shared" si="328"/>
        <v>232312.75595094197</v>
      </c>
      <c r="AT250" s="286">
        <f t="shared" si="328"/>
        <v>280453.16413420008</v>
      </c>
      <c r="AU250" s="286">
        <f t="shared" si="328"/>
        <v>294804.39089492126</v>
      </c>
      <c r="AV250" s="286">
        <f t="shared" si="328"/>
        <v>297883.39423370227</v>
      </c>
      <c r="AW250" s="286">
        <f t="shared" si="328"/>
        <v>305011.72335159988</v>
      </c>
      <c r="AX250" s="286">
        <f t="shared" si="328"/>
        <v>330588.72949254879</v>
      </c>
      <c r="AY250" s="286">
        <f t="shared" si="328"/>
        <v>329444.30323552829</v>
      </c>
      <c r="AZ250" s="286">
        <f t="shared" si="328"/>
        <v>336157.45853914059</v>
      </c>
      <c r="BA250" s="286">
        <f t="shared" si="328"/>
        <v>349721.35769462894</v>
      </c>
      <c r="BB250" s="286">
        <f t="shared" si="328"/>
        <v>354984.64666028699</v>
      </c>
      <c r="BC250" s="286">
        <f t="shared" si="328"/>
        <v>365892.30532190215</v>
      </c>
      <c r="BD250" s="286">
        <f t="shared" si="328"/>
        <v>376686.02633859223</v>
      </c>
      <c r="BE250" s="286">
        <f t="shared" si="328"/>
        <v>383177.1316503252</v>
      </c>
      <c r="BF250" s="286">
        <f t="shared" si="328"/>
        <v>388718.0099971125</v>
      </c>
      <c r="BG250" s="286">
        <f t="shared" si="328"/>
        <v>404656.21374468657</v>
      </c>
      <c r="BH250" s="286">
        <f t="shared" si="328"/>
        <v>411151.72064304451</v>
      </c>
      <c r="BI250" s="286">
        <f t="shared" si="328"/>
        <v>419989.70978258341</v>
      </c>
      <c r="BJ250" s="286">
        <f t="shared" si="328"/>
        <v>432695.92075662676</v>
      </c>
      <c r="BK250" s="286">
        <f t="shared" si="328"/>
        <v>434663.99632161512</v>
      </c>
      <c r="BL250" s="286">
        <f t="shared" si="328"/>
        <v>437204.65423583379</v>
      </c>
      <c r="BM250" s="286">
        <f t="shared" si="328"/>
        <v>469435.52743798384</v>
      </c>
      <c r="BN250" s="286">
        <f t="shared" si="328"/>
        <v>466397.62683258555</v>
      </c>
      <c r="BO250" s="286">
        <f t="shared" si="328"/>
        <v>477577.53147238685</v>
      </c>
      <c r="BP250" s="286">
        <f t="shared" si="328"/>
        <v>502180.46709810989</v>
      </c>
      <c r="BQ250" s="286">
        <f t="shared" si="328"/>
        <v>523694.37642379809</v>
      </c>
      <c r="BR250" s="286">
        <f t="shared" si="328"/>
        <v>536272.79514576949</v>
      </c>
      <c r="BS250" s="286">
        <f t="shared" si="328"/>
        <v>565919.35370252945</v>
      </c>
      <c r="BT250" s="286">
        <f t="shared" si="328"/>
        <v>577699.39111845859</v>
      </c>
      <c r="BU250" s="286">
        <f t="shared" si="328"/>
        <v>588358.07645268878</v>
      </c>
      <c r="BV250" s="286">
        <f t="shared" si="328"/>
        <v>652634.33440719463</v>
      </c>
    </row>
    <row r="251" spans="2:74" ht="14.25" hidden="1" customHeight="1" x14ac:dyDescent="0.2">
      <c r="B251" s="163" t="s">
        <v>473</v>
      </c>
      <c r="C251" s="286">
        <f t="shared" ref="C251:X251" si="329">C241+C246</f>
        <v>0</v>
      </c>
      <c r="D251" s="286">
        <f t="shared" si="329"/>
        <v>0</v>
      </c>
      <c r="E251" s="286">
        <f t="shared" si="329"/>
        <v>0</v>
      </c>
      <c r="F251" s="286">
        <f t="shared" si="329"/>
        <v>0</v>
      </c>
      <c r="G251" s="286">
        <f t="shared" si="329"/>
        <v>0</v>
      </c>
      <c r="H251" s="286">
        <f t="shared" si="329"/>
        <v>0</v>
      </c>
      <c r="I251" s="286">
        <f t="shared" si="329"/>
        <v>0</v>
      </c>
      <c r="J251" s="286" t="e">
        <f t="shared" si="329"/>
        <v>#REF!</v>
      </c>
      <c r="K251" s="286" t="e">
        <f t="shared" si="329"/>
        <v>#REF!</v>
      </c>
      <c r="L251" s="286" t="e">
        <f t="shared" si="329"/>
        <v>#REF!</v>
      </c>
      <c r="M251" s="286" t="e">
        <f t="shared" si="329"/>
        <v>#REF!</v>
      </c>
      <c r="N251" s="286" t="e">
        <f t="shared" si="329"/>
        <v>#REF!</v>
      </c>
      <c r="O251" s="286">
        <f t="shared" si="329"/>
        <v>62237.035785112021</v>
      </c>
      <c r="P251" s="286">
        <f t="shared" si="329"/>
        <v>63152.366550371502</v>
      </c>
      <c r="Q251" s="286">
        <f t="shared" si="329"/>
        <v>65136.949513291067</v>
      </c>
      <c r="R251" s="286">
        <f t="shared" si="329"/>
        <v>64995.667663090404</v>
      </c>
      <c r="S251" s="286">
        <f t="shared" si="329"/>
        <v>65349.578746245723</v>
      </c>
      <c r="T251" s="286">
        <f t="shared" si="329"/>
        <v>64559.787702566573</v>
      </c>
      <c r="U251" s="286">
        <f t="shared" si="329"/>
        <v>64258.967523051542</v>
      </c>
      <c r="V251" s="286">
        <f t="shared" si="329"/>
        <v>67500.891488442998</v>
      </c>
      <c r="W251" s="286">
        <f t="shared" si="329"/>
        <v>76719.011766322161</v>
      </c>
      <c r="X251" s="286">
        <f t="shared" si="329"/>
        <v>77335.04298935931</v>
      </c>
      <c r="Y251" s="286">
        <f>Y241+Y246</f>
        <v>77549.361675968379</v>
      </c>
      <c r="Z251" s="286">
        <f>Z241+Z246</f>
        <v>83224.410763176435</v>
      </c>
      <c r="AA251" s="286">
        <f t="shared" ref="AA251:BV251" si="330">AA241+AA246</f>
        <v>85558.954094674453</v>
      </c>
      <c r="AB251" s="286">
        <f t="shared" si="330"/>
        <v>86457.993702779626</v>
      </c>
      <c r="AC251" s="286">
        <f t="shared" si="330"/>
        <v>97402.404552738109</v>
      </c>
      <c r="AD251" s="286">
        <f t="shared" si="330"/>
        <v>110007.55776959065</v>
      </c>
      <c r="AE251" s="286">
        <f t="shared" si="330"/>
        <v>122143.9850709359</v>
      </c>
      <c r="AF251" s="286">
        <f t="shared" si="330"/>
        <v>135404.17407594601</v>
      </c>
      <c r="AG251" s="286">
        <f t="shared" si="330"/>
        <v>143584.64814573672</v>
      </c>
      <c r="AH251" s="286">
        <f t="shared" si="330"/>
        <v>145193.94797995558</v>
      </c>
      <c r="AI251" s="286">
        <f t="shared" si="330"/>
        <v>155044.92868173835</v>
      </c>
      <c r="AJ251" s="286">
        <f t="shared" si="330"/>
        <v>158376.88887892765</v>
      </c>
      <c r="AK251" s="286">
        <f t="shared" si="330"/>
        <v>168639.58949263289</v>
      </c>
      <c r="AL251" s="286">
        <f t="shared" si="330"/>
        <v>182208.09033545639</v>
      </c>
      <c r="AM251" s="286">
        <f t="shared" si="330"/>
        <v>182200.58985558501</v>
      </c>
      <c r="AN251" s="286">
        <f t="shared" si="330"/>
        <v>186218.90419677948</v>
      </c>
      <c r="AO251" s="286">
        <f t="shared" si="330"/>
        <v>191048.42724372289</v>
      </c>
      <c r="AP251" s="286">
        <f t="shared" si="330"/>
        <v>201238.5289757904</v>
      </c>
      <c r="AQ251" s="286">
        <f t="shared" si="330"/>
        <v>210385.8456845097</v>
      </c>
      <c r="AR251" s="286">
        <f t="shared" si="330"/>
        <v>225056.33963940645</v>
      </c>
      <c r="AS251" s="286">
        <f t="shared" si="330"/>
        <v>232291.69046192372</v>
      </c>
      <c r="AT251" s="286">
        <f t="shared" si="330"/>
        <v>280294.03338006476</v>
      </c>
      <c r="AU251" s="286">
        <f t="shared" si="330"/>
        <v>294793.99349130149</v>
      </c>
      <c r="AV251" s="286">
        <f t="shared" si="330"/>
        <v>297679.72384867171</v>
      </c>
      <c r="AW251" s="286">
        <f t="shared" si="330"/>
        <v>304926.39109139063</v>
      </c>
      <c r="AX251" s="286">
        <f t="shared" si="330"/>
        <v>330569.09179091785</v>
      </c>
      <c r="AY251" s="286">
        <f t="shared" si="330"/>
        <v>329424.29042733106</v>
      </c>
      <c r="AZ251" s="286">
        <f t="shared" si="330"/>
        <v>336146.05123651138</v>
      </c>
      <c r="BA251" s="286">
        <f t="shared" si="330"/>
        <v>346276.19209976861</v>
      </c>
      <c r="BB251" s="286">
        <f t="shared" si="330"/>
        <v>354227.37709183228</v>
      </c>
      <c r="BC251" s="286">
        <f t="shared" si="330"/>
        <v>365531.73868701886</v>
      </c>
      <c r="BD251" s="286">
        <f t="shared" si="330"/>
        <v>375010.09089571825</v>
      </c>
      <c r="BE251" s="286">
        <f t="shared" si="330"/>
        <v>383062.5906972714</v>
      </c>
      <c r="BF251" s="286">
        <f t="shared" si="330"/>
        <v>388449.31499773811</v>
      </c>
      <c r="BG251" s="286">
        <f t="shared" si="330"/>
        <v>404034.81278319622</v>
      </c>
      <c r="BH251" s="286">
        <f t="shared" si="330"/>
        <v>409628.45879461284</v>
      </c>
      <c r="BI251" s="286">
        <f t="shared" si="330"/>
        <v>419131.38702725561</v>
      </c>
      <c r="BJ251" s="286">
        <f t="shared" si="330"/>
        <v>431865.34251656255</v>
      </c>
      <c r="BK251" s="286">
        <f t="shared" si="330"/>
        <v>434261.20008793613</v>
      </c>
      <c r="BL251" s="286">
        <f t="shared" si="330"/>
        <v>436313.75946600223</v>
      </c>
      <c r="BM251" s="286">
        <f t="shared" si="330"/>
        <v>468240.92543308367</v>
      </c>
      <c r="BN251" s="286">
        <f t="shared" si="330"/>
        <v>464769.68323848495</v>
      </c>
      <c r="BO251" s="286">
        <f t="shared" si="330"/>
        <v>475245.572456163</v>
      </c>
      <c r="BP251" s="286">
        <f t="shared" si="330"/>
        <v>500892.61730591225</v>
      </c>
      <c r="BQ251" s="286">
        <f t="shared" si="330"/>
        <v>522610.42691816599</v>
      </c>
      <c r="BR251" s="286">
        <f t="shared" si="330"/>
        <v>534931.53595980606</v>
      </c>
      <c r="BS251" s="286">
        <f t="shared" si="330"/>
        <v>561163.0581124142</v>
      </c>
      <c r="BT251" s="286">
        <f t="shared" si="330"/>
        <v>576177.72426407773</v>
      </c>
      <c r="BU251" s="286">
        <f t="shared" si="330"/>
        <v>587263.9458059395</v>
      </c>
      <c r="BV251" s="286">
        <f t="shared" si="330"/>
        <v>651060.53047439142</v>
      </c>
    </row>
    <row r="252" spans="2:74" ht="14.25" customHeight="1" x14ac:dyDescent="0.2">
      <c r="B252" s="1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  <c r="AB252" s="229"/>
      <c r="AC252" s="229"/>
      <c r="AD252" s="229"/>
      <c r="AE252" s="229"/>
      <c r="AF252" s="229"/>
      <c r="AG252" s="229"/>
      <c r="AH252" s="229"/>
      <c r="AI252" s="229"/>
    </row>
    <row r="253" spans="2:74" ht="14.25" customHeight="1" x14ac:dyDescent="0.2">
      <c r="B253" s="298" t="s">
        <v>474</v>
      </c>
      <c r="C253" s="299">
        <f t="shared" ref="C253:AH253" si="331">C4</f>
        <v>43831</v>
      </c>
      <c r="D253" s="299">
        <f t="shared" si="331"/>
        <v>43862</v>
      </c>
      <c r="E253" s="299">
        <f t="shared" si="331"/>
        <v>43891</v>
      </c>
      <c r="F253" s="299">
        <f t="shared" si="331"/>
        <v>43922</v>
      </c>
      <c r="G253" s="299">
        <f t="shared" si="331"/>
        <v>43952</v>
      </c>
      <c r="H253" s="299">
        <f t="shared" si="331"/>
        <v>43983</v>
      </c>
      <c r="I253" s="299">
        <f t="shared" si="331"/>
        <v>44013</v>
      </c>
      <c r="J253" s="299">
        <f t="shared" si="331"/>
        <v>44044</v>
      </c>
      <c r="K253" s="299">
        <f t="shared" si="331"/>
        <v>44075</v>
      </c>
      <c r="L253" s="299">
        <f t="shared" si="331"/>
        <v>44105</v>
      </c>
      <c r="M253" s="299">
        <f t="shared" si="331"/>
        <v>44136</v>
      </c>
      <c r="N253" s="299">
        <f t="shared" si="331"/>
        <v>44166</v>
      </c>
      <c r="O253" s="299">
        <f t="shared" si="331"/>
        <v>44197</v>
      </c>
      <c r="P253" s="299">
        <f t="shared" si="331"/>
        <v>44228</v>
      </c>
      <c r="Q253" s="299">
        <f t="shared" si="331"/>
        <v>44256</v>
      </c>
      <c r="R253" s="299">
        <f t="shared" si="331"/>
        <v>44287</v>
      </c>
      <c r="S253" s="299">
        <f t="shared" si="331"/>
        <v>44317</v>
      </c>
      <c r="T253" s="299">
        <f t="shared" si="331"/>
        <v>44348</v>
      </c>
      <c r="U253" s="299">
        <f t="shared" si="331"/>
        <v>44378</v>
      </c>
      <c r="V253" s="299">
        <f t="shared" si="331"/>
        <v>44409</v>
      </c>
      <c r="W253" s="299">
        <f t="shared" si="331"/>
        <v>44440</v>
      </c>
      <c r="X253" s="299">
        <f t="shared" si="331"/>
        <v>44470</v>
      </c>
      <c r="Y253" s="299">
        <f t="shared" si="331"/>
        <v>44501</v>
      </c>
      <c r="Z253" s="299">
        <f t="shared" si="331"/>
        <v>44531</v>
      </c>
      <c r="AA253" s="299">
        <f t="shared" si="331"/>
        <v>44562</v>
      </c>
      <c r="AB253" s="299">
        <f t="shared" si="331"/>
        <v>44593</v>
      </c>
      <c r="AC253" s="299">
        <f t="shared" si="331"/>
        <v>44621</v>
      </c>
      <c r="AD253" s="299">
        <f t="shared" si="331"/>
        <v>44652</v>
      </c>
      <c r="AE253" s="299">
        <f t="shared" si="331"/>
        <v>44682</v>
      </c>
      <c r="AF253" s="299">
        <f t="shared" si="331"/>
        <v>44713</v>
      </c>
      <c r="AG253" s="299">
        <f t="shared" si="331"/>
        <v>44743</v>
      </c>
      <c r="AH253" s="299">
        <f t="shared" si="331"/>
        <v>44774</v>
      </c>
      <c r="AI253" s="299">
        <f t="shared" ref="AI253:BN253" si="332">AI4</f>
        <v>44805</v>
      </c>
      <c r="AJ253" s="299">
        <f t="shared" si="332"/>
        <v>44835</v>
      </c>
      <c r="AK253" s="299">
        <f t="shared" si="332"/>
        <v>44866</v>
      </c>
      <c r="AL253" s="299">
        <f t="shared" si="332"/>
        <v>44896</v>
      </c>
      <c r="AM253" s="299">
        <f t="shared" si="332"/>
        <v>44927</v>
      </c>
      <c r="AN253" s="299">
        <f t="shared" si="332"/>
        <v>44958</v>
      </c>
      <c r="AO253" s="299">
        <f t="shared" si="332"/>
        <v>44986</v>
      </c>
      <c r="AP253" s="299">
        <f t="shared" si="332"/>
        <v>45017</v>
      </c>
      <c r="AQ253" s="299">
        <f t="shared" si="332"/>
        <v>45047</v>
      </c>
      <c r="AR253" s="299">
        <f t="shared" si="332"/>
        <v>45078</v>
      </c>
      <c r="AS253" s="299">
        <f t="shared" si="332"/>
        <v>45108</v>
      </c>
      <c r="AT253" s="299">
        <f t="shared" si="332"/>
        <v>45139</v>
      </c>
      <c r="AU253" s="299">
        <f t="shared" si="332"/>
        <v>45170</v>
      </c>
      <c r="AV253" s="299">
        <f t="shared" si="332"/>
        <v>45200</v>
      </c>
      <c r="AW253" s="299">
        <f t="shared" si="332"/>
        <v>45231</v>
      </c>
      <c r="AX253" s="299">
        <f t="shared" si="332"/>
        <v>45261</v>
      </c>
      <c r="AY253" s="299">
        <f t="shared" si="332"/>
        <v>45292</v>
      </c>
      <c r="AZ253" s="299">
        <f t="shared" si="332"/>
        <v>45323</v>
      </c>
      <c r="BA253" s="299">
        <f t="shared" si="332"/>
        <v>45352</v>
      </c>
      <c r="BB253" s="299">
        <f t="shared" si="332"/>
        <v>45383</v>
      </c>
      <c r="BC253" s="299">
        <f t="shared" si="332"/>
        <v>45413</v>
      </c>
      <c r="BD253" s="299">
        <f t="shared" si="332"/>
        <v>45444</v>
      </c>
      <c r="BE253" s="299">
        <f t="shared" si="332"/>
        <v>45474</v>
      </c>
      <c r="BF253" s="299">
        <f t="shared" si="332"/>
        <v>45505</v>
      </c>
      <c r="BG253" s="299">
        <f t="shared" si="332"/>
        <v>45536</v>
      </c>
      <c r="BH253" s="299">
        <f t="shared" si="332"/>
        <v>45566</v>
      </c>
      <c r="BI253" s="299">
        <f t="shared" si="332"/>
        <v>45597</v>
      </c>
      <c r="BJ253" s="299">
        <f t="shared" si="332"/>
        <v>45627</v>
      </c>
      <c r="BK253" s="299">
        <f t="shared" si="332"/>
        <v>45658</v>
      </c>
      <c r="BL253" s="299">
        <f t="shared" si="332"/>
        <v>45689</v>
      </c>
      <c r="BM253" s="299">
        <f t="shared" si="332"/>
        <v>45717</v>
      </c>
      <c r="BN253" s="299">
        <f t="shared" si="332"/>
        <v>45748</v>
      </c>
      <c r="BO253" s="299">
        <f t="shared" ref="BO253:BV253" si="333">BO4</f>
        <v>45778</v>
      </c>
      <c r="BP253" s="299">
        <f t="shared" si="333"/>
        <v>45809</v>
      </c>
      <c r="BQ253" s="299">
        <f t="shared" si="333"/>
        <v>45839</v>
      </c>
      <c r="BR253" s="299">
        <f t="shared" si="333"/>
        <v>45870</v>
      </c>
      <c r="BS253" s="299">
        <f t="shared" si="333"/>
        <v>45901</v>
      </c>
      <c r="BT253" s="299">
        <f t="shared" si="333"/>
        <v>45931</v>
      </c>
      <c r="BU253" s="299">
        <f t="shared" si="333"/>
        <v>45962</v>
      </c>
      <c r="BV253" s="299">
        <f t="shared" si="333"/>
        <v>45992</v>
      </c>
    </row>
    <row r="254" spans="2:74" ht="14.25" customHeight="1" x14ac:dyDescent="0.2">
      <c r="B254" s="300" t="s">
        <v>475</v>
      </c>
      <c r="C254" s="286">
        <f t="shared" ref="C254:N254" si="334">C30</f>
        <v>0</v>
      </c>
      <c r="D254" s="286">
        <f t="shared" si="334"/>
        <v>0</v>
      </c>
      <c r="E254" s="286">
        <f t="shared" si="334"/>
        <v>0</v>
      </c>
      <c r="F254" s="286">
        <f t="shared" si="334"/>
        <v>0</v>
      </c>
      <c r="G254" s="286">
        <f t="shared" si="334"/>
        <v>0</v>
      </c>
      <c r="H254" s="286">
        <f t="shared" si="334"/>
        <v>0</v>
      </c>
      <c r="I254" s="286">
        <f t="shared" si="334"/>
        <v>0</v>
      </c>
      <c r="J254" s="286">
        <f t="shared" si="334"/>
        <v>0</v>
      </c>
      <c r="K254" s="286">
        <f t="shared" si="334"/>
        <v>0</v>
      </c>
      <c r="L254" s="286">
        <f t="shared" si="334"/>
        <v>0</v>
      </c>
      <c r="M254" s="286">
        <f t="shared" si="334"/>
        <v>0</v>
      </c>
      <c r="N254" s="286">
        <f t="shared" si="334"/>
        <v>0</v>
      </c>
      <c r="O254" s="286">
        <f t="shared" ref="O254:AT254" si="335">O9</f>
        <v>258910.67122384947</v>
      </c>
      <c r="P254" s="286">
        <f t="shared" si="335"/>
        <v>305759.91686174605</v>
      </c>
      <c r="Q254" s="286">
        <f t="shared" si="335"/>
        <v>344801.62115056039</v>
      </c>
      <c r="R254" s="286">
        <f t="shared" si="335"/>
        <v>389060.29069424042</v>
      </c>
      <c r="S254" s="286">
        <f t="shared" si="335"/>
        <v>293200.8738401208</v>
      </c>
      <c r="T254" s="286">
        <f t="shared" si="335"/>
        <v>335843.31802490633</v>
      </c>
      <c r="U254" s="286">
        <f t="shared" si="335"/>
        <v>295680.77407308895</v>
      </c>
      <c r="V254" s="286">
        <f t="shared" si="335"/>
        <v>298669.85952067393</v>
      </c>
      <c r="W254" s="286">
        <f t="shared" si="335"/>
        <v>345188.37011578429</v>
      </c>
      <c r="X254" s="286">
        <f t="shared" si="335"/>
        <v>318958.09661043476</v>
      </c>
      <c r="Y254" s="286">
        <f t="shared" si="335"/>
        <v>366745.79320979572</v>
      </c>
      <c r="Z254" s="286">
        <f t="shared" si="335"/>
        <v>362536.91469854501</v>
      </c>
      <c r="AA254" s="286">
        <f t="shared" si="335"/>
        <v>318975.01226942061</v>
      </c>
      <c r="AB254" s="286">
        <f t="shared" si="335"/>
        <v>333540.39296652243</v>
      </c>
      <c r="AC254" s="286">
        <f t="shared" si="335"/>
        <v>325742.25950671989</v>
      </c>
      <c r="AD254" s="286">
        <f t="shared" si="335"/>
        <v>333578.83405189886</v>
      </c>
      <c r="AE254" s="286">
        <f t="shared" si="335"/>
        <v>346144.34211130184</v>
      </c>
      <c r="AF254" s="286">
        <f t="shared" si="335"/>
        <v>359307.7554119128</v>
      </c>
      <c r="AG254" s="286">
        <f t="shared" si="335"/>
        <v>385865.77510189504</v>
      </c>
      <c r="AH254" s="286">
        <f t="shared" si="335"/>
        <v>394649.19063600694</v>
      </c>
      <c r="AI254" s="286">
        <f t="shared" si="335"/>
        <v>429618.65197030979</v>
      </c>
      <c r="AJ254" s="286">
        <f t="shared" si="335"/>
        <v>397669.17549773527</v>
      </c>
      <c r="AK254" s="286">
        <f t="shared" si="335"/>
        <v>418617.32430294721</v>
      </c>
      <c r="AL254" s="286">
        <f t="shared" si="335"/>
        <v>440444.04204333603</v>
      </c>
      <c r="AM254" s="286">
        <f t="shared" si="335"/>
        <v>437653.49576706561</v>
      </c>
      <c r="AN254" s="286">
        <f t="shared" si="335"/>
        <v>450096.42453376303</v>
      </c>
      <c r="AO254" s="286">
        <f t="shared" si="335"/>
        <v>467332.56011558574</v>
      </c>
      <c r="AP254" s="286">
        <f t="shared" si="335"/>
        <v>494366.6352752801</v>
      </c>
      <c r="AQ254" s="286">
        <f t="shared" si="335"/>
        <v>514363.50318399828</v>
      </c>
      <c r="AR254" s="286">
        <f t="shared" si="335"/>
        <v>537594.06987770565</v>
      </c>
      <c r="AS254" s="286">
        <f t="shared" si="335"/>
        <v>561379.15057693596</v>
      </c>
      <c r="AT254" s="286">
        <f t="shared" si="335"/>
        <v>610565.52279906324</v>
      </c>
      <c r="AU254" s="286">
        <f t="shared" ref="AU254:BV254" si="336">AU9</f>
        <v>613653.1340365127</v>
      </c>
      <c r="AV254" s="286">
        <f t="shared" si="336"/>
        <v>639480.94781726622</v>
      </c>
      <c r="AW254" s="286">
        <f t="shared" si="336"/>
        <v>652288.43610803387</v>
      </c>
      <c r="AX254" s="286">
        <f t="shared" si="336"/>
        <v>691348.54219561035</v>
      </c>
      <c r="AY254" s="286">
        <f t="shared" si="336"/>
        <v>722882.61189497227</v>
      </c>
      <c r="AZ254" s="286">
        <f t="shared" si="336"/>
        <v>742283.87973018026</v>
      </c>
      <c r="BA254" s="286">
        <f t="shared" si="336"/>
        <v>793210.86271573033</v>
      </c>
      <c r="BB254" s="286">
        <f t="shared" si="336"/>
        <v>813385.76206219359</v>
      </c>
      <c r="BC254" s="286">
        <f t="shared" si="336"/>
        <v>890576.74811471219</v>
      </c>
      <c r="BD254" s="286">
        <f t="shared" si="336"/>
        <v>875369.10618329491</v>
      </c>
      <c r="BE254" s="286">
        <f t="shared" si="336"/>
        <v>914039.82550527854</v>
      </c>
      <c r="BF254" s="286">
        <f t="shared" si="336"/>
        <v>899872.70343720657</v>
      </c>
      <c r="BG254" s="286">
        <f t="shared" si="336"/>
        <v>951227.97392484185</v>
      </c>
      <c r="BH254" s="286">
        <f t="shared" si="336"/>
        <v>986805.93727769575</v>
      </c>
      <c r="BI254" s="286">
        <f t="shared" si="336"/>
        <v>1032039.1991898025</v>
      </c>
      <c r="BJ254" s="286">
        <f t="shared" si="336"/>
        <v>1068345.154809121</v>
      </c>
      <c r="BK254" s="286">
        <f t="shared" si="336"/>
        <v>1064111.1051586459</v>
      </c>
      <c r="BL254" s="286">
        <f t="shared" si="336"/>
        <v>1074366.2733095235</v>
      </c>
      <c r="BM254" s="286">
        <f t="shared" si="336"/>
        <v>1344692.6993896731</v>
      </c>
      <c r="BN254" s="286">
        <f t="shared" si="336"/>
        <v>1323135.7567363048</v>
      </c>
      <c r="BO254" s="286">
        <f t="shared" si="336"/>
        <v>1169899.9608216004</v>
      </c>
      <c r="BP254" s="286">
        <f t="shared" si="336"/>
        <v>1250624.5215999701</v>
      </c>
      <c r="BQ254" s="286">
        <f t="shared" si="336"/>
        <v>1263739.2441289972</v>
      </c>
      <c r="BR254" s="286">
        <f t="shared" si="336"/>
        <v>1301705.1877426552</v>
      </c>
      <c r="BS254" s="286">
        <f t="shared" si="336"/>
        <v>1298477.2112619586</v>
      </c>
      <c r="BT254" s="286">
        <f t="shared" si="336"/>
        <v>1384658.1942470253</v>
      </c>
      <c r="BU254" s="286">
        <f t="shared" si="336"/>
        <v>1364631.1820051491</v>
      </c>
      <c r="BV254" s="286">
        <f t="shared" si="336"/>
        <v>1410766.7550102957</v>
      </c>
    </row>
    <row r="255" spans="2:74" ht="14.25" customHeight="1" x14ac:dyDescent="0.2">
      <c r="B255" s="300" t="s">
        <v>476</v>
      </c>
      <c r="C255" s="286">
        <f t="shared" ref="C255:N255" si="337">SUM(C36,C37,C40,C41,C42)</f>
        <v>0</v>
      </c>
      <c r="D255" s="286">
        <f t="shared" si="337"/>
        <v>0</v>
      </c>
      <c r="E255" s="286">
        <f t="shared" si="337"/>
        <v>0</v>
      </c>
      <c r="F255" s="286">
        <f t="shared" si="337"/>
        <v>0</v>
      </c>
      <c r="G255" s="286">
        <f t="shared" si="337"/>
        <v>0</v>
      </c>
      <c r="H255" s="286">
        <f t="shared" si="337"/>
        <v>0</v>
      </c>
      <c r="I255" s="286">
        <f t="shared" si="337"/>
        <v>0</v>
      </c>
      <c r="J255" s="286">
        <f t="shared" si="337"/>
        <v>0</v>
      </c>
      <c r="K255" s="286">
        <f t="shared" si="337"/>
        <v>0</v>
      </c>
      <c r="L255" s="286">
        <f t="shared" si="337"/>
        <v>0</v>
      </c>
      <c r="M255" s="286">
        <f t="shared" si="337"/>
        <v>0</v>
      </c>
      <c r="N255" s="286">
        <f t="shared" si="337"/>
        <v>0</v>
      </c>
      <c r="O255" s="286">
        <f t="shared" ref="O255:AT255" si="338">O16</f>
        <v>-87438.218487190781</v>
      </c>
      <c r="P255" s="286">
        <f t="shared" si="338"/>
        <v>-85380.452814933931</v>
      </c>
      <c r="Q255" s="286">
        <f t="shared" si="338"/>
        <v>-94168.015163589196</v>
      </c>
      <c r="R255" s="286">
        <f t="shared" si="338"/>
        <v>-83210.101697747537</v>
      </c>
      <c r="S255" s="286">
        <f t="shared" si="338"/>
        <v>-75611.231228397577</v>
      </c>
      <c r="T255" s="286">
        <f t="shared" si="338"/>
        <v>-90551.604159129594</v>
      </c>
      <c r="U255" s="286">
        <f t="shared" si="338"/>
        <v>-74773.17240225969</v>
      </c>
      <c r="V255" s="286">
        <f t="shared" si="338"/>
        <v>-90442.101996455924</v>
      </c>
      <c r="W255" s="286">
        <f t="shared" si="338"/>
        <v>-86014.475089614076</v>
      </c>
      <c r="X255" s="286">
        <f t="shared" si="338"/>
        <v>-80981.305323635475</v>
      </c>
      <c r="Y255" s="286">
        <f t="shared" si="338"/>
        <v>-82430.893375336949</v>
      </c>
      <c r="Z255" s="286">
        <f t="shared" si="338"/>
        <v>-85655.476273313223</v>
      </c>
      <c r="AA255" s="286">
        <f t="shared" si="338"/>
        <v>-78737.816488073411</v>
      </c>
      <c r="AB255" s="286">
        <f t="shared" si="338"/>
        <v>-81807.1048590141</v>
      </c>
      <c r="AC255" s="286">
        <f t="shared" si="338"/>
        <v>-109096.6066867867</v>
      </c>
      <c r="AD255" s="286">
        <f t="shared" si="338"/>
        <v>-91638.094691690145</v>
      </c>
      <c r="AE255" s="286">
        <f t="shared" si="338"/>
        <v>-111048.54188690464</v>
      </c>
      <c r="AF255" s="286">
        <f t="shared" si="338"/>
        <v>-103794.14142509436</v>
      </c>
      <c r="AG255" s="286">
        <f t="shared" si="338"/>
        <v>-86903.860140430887</v>
      </c>
      <c r="AH255" s="286">
        <f t="shared" si="338"/>
        <v>-134104.76740408666</v>
      </c>
      <c r="AI255" s="286">
        <f t="shared" si="338"/>
        <v>-109085.47110589263</v>
      </c>
      <c r="AJ255" s="286">
        <f t="shared" si="338"/>
        <v>-108025.92052847386</v>
      </c>
      <c r="AK255" s="286">
        <f t="shared" si="338"/>
        <v>-106517.86747596992</v>
      </c>
      <c r="AL255" s="286">
        <f t="shared" si="338"/>
        <v>-111893.25378323201</v>
      </c>
      <c r="AM255" s="286">
        <f t="shared" si="338"/>
        <v>-116349.32649466085</v>
      </c>
      <c r="AN255" s="286">
        <f t="shared" si="338"/>
        <v>-117899.05634297302</v>
      </c>
      <c r="AO255" s="286">
        <f t="shared" si="338"/>
        <v>-120161.31886500283</v>
      </c>
      <c r="AP255" s="286">
        <f t="shared" si="338"/>
        <v>-127625.43169694149</v>
      </c>
      <c r="AQ255" s="286">
        <f t="shared" si="338"/>
        <v>-135315.55442038106</v>
      </c>
      <c r="AR255" s="286">
        <f t="shared" si="338"/>
        <v>-131124.18118233062</v>
      </c>
      <c r="AS255" s="286">
        <f t="shared" si="338"/>
        <v>-131424.47400759748</v>
      </c>
      <c r="AT255" s="286">
        <f t="shared" si="338"/>
        <v>-135738.12576636169</v>
      </c>
      <c r="AU255" s="286">
        <f t="shared" ref="AU255:BV255" si="339">AU16</f>
        <v>-137380.85093203097</v>
      </c>
      <c r="AV255" s="286">
        <f t="shared" si="339"/>
        <v>-137890.74526455981</v>
      </c>
      <c r="AW255" s="286">
        <f t="shared" si="339"/>
        <v>-153546.56373029723</v>
      </c>
      <c r="AX255" s="286">
        <f t="shared" si="339"/>
        <v>-179616.87378851668</v>
      </c>
      <c r="AY255" s="286">
        <f t="shared" si="339"/>
        <v>-160049.68220275888</v>
      </c>
      <c r="AZ255" s="286">
        <f t="shared" si="339"/>
        <v>-174049.22549569642</v>
      </c>
      <c r="BA255" s="286">
        <f t="shared" si="339"/>
        <v>-181662.37604878607</v>
      </c>
      <c r="BB255" s="286">
        <f t="shared" si="339"/>
        <v>-189609.04025764874</v>
      </c>
      <c r="BC255" s="286">
        <f t="shared" si="339"/>
        <v>-186538.18991113896</v>
      </c>
      <c r="BD255" s="286">
        <f t="shared" si="339"/>
        <v>-188597.07466315062</v>
      </c>
      <c r="BE255" s="286">
        <f t="shared" si="339"/>
        <v>-200554.08055149601</v>
      </c>
      <c r="BF255" s="286">
        <f t="shared" si="339"/>
        <v>-200521.34005970971</v>
      </c>
      <c r="BG255" s="286">
        <f t="shared" si="339"/>
        <v>-220630.67689483351</v>
      </c>
      <c r="BH255" s="286">
        <f t="shared" si="339"/>
        <v>-204237.20627046778</v>
      </c>
      <c r="BI255" s="286">
        <f t="shared" si="339"/>
        <v>-223167.47599191027</v>
      </c>
      <c r="BJ255" s="286">
        <f t="shared" si="339"/>
        <v>-228349.32451330053</v>
      </c>
      <c r="BK255" s="286">
        <f t="shared" si="339"/>
        <v>-249104.83861055737</v>
      </c>
      <c r="BL255" s="286">
        <f t="shared" si="339"/>
        <v>-271107.90959091426</v>
      </c>
      <c r="BM255" s="286">
        <f t="shared" si="339"/>
        <v>-278073.35381289147</v>
      </c>
      <c r="BN255" s="286">
        <f t="shared" si="339"/>
        <v>-278138.33278738963</v>
      </c>
      <c r="BO255" s="286">
        <f t="shared" si="339"/>
        <v>-293162.44776540628</v>
      </c>
      <c r="BP255" s="286">
        <f t="shared" si="339"/>
        <v>-344935.67972874409</v>
      </c>
      <c r="BQ255" s="286">
        <f t="shared" si="339"/>
        <v>-306106.33328076301</v>
      </c>
      <c r="BR255" s="286">
        <f t="shared" si="339"/>
        <v>-311403.63144136959</v>
      </c>
      <c r="BS255" s="286">
        <f t="shared" si="339"/>
        <v>-324404.92423224624</v>
      </c>
      <c r="BT255" s="286">
        <f t="shared" si="339"/>
        <v>-344525.64634439972</v>
      </c>
      <c r="BU255" s="286">
        <f t="shared" si="339"/>
        <v>-348834.50975895021</v>
      </c>
      <c r="BV255" s="286">
        <f t="shared" si="339"/>
        <v>-381506.41176471754</v>
      </c>
    </row>
    <row r="256" spans="2:74" ht="14.25" customHeight="1" x14ac:dyDescent="0.2">
      <c r="B256" s="300" t="s">
        <v>477</v>
      </c>
      <c r="C256" s="287" t="e">
        <f>SUM(#REF!,#REF!)</f>
        <v>#REF!</v>
      </c>
      <c r="D256" s="287" t="e">
        <f>SUM(#REF!,#REF!)</f>
        <v>#REF!</v>
      </c>
      <c r="E256" s="287" t="e">
        <f>SUM(#REF!,#REF!)</f>
        <v>#REF!</v>
      </c>
      <c r="F256" s="287" t="e">
        <f>SUM(#REF!,#REF!)</f>
        <v>#REF!</v>
      </c>
      <c r="G256" s="287" t="e">
        <f>SUM(#REF!,#REF!)</f>
        <v>#REF!</v>
      </c>
      <c r="H256" s="287" t="e">
        <f>SUM(#REF!,#REF!)</f>
        <v>#REF!</v>
      </c>
      <c r="I256" s="287" t="e">
        <f>SUM(#REF!,#REF!)</f>
        <v>#REF!</v>
      </c>
      <c r="J256" s="287" t="e">
        <f>SUM(#REF!,#REF!)</f>
        <v>#REF!</v>
      </c>
      <c r="K256" s="287" t="e">
        <f>SUM(#REF!,#REF!)</f>
        <v>#REF!</v>
      </c>
      <c r="L256" s="287" t="e">
        <f>SUM(#REF!,#REF!)</f>
        <v>#REF!</v>
      </c>
      <c r="M256" s="287" t="e">
        <f>SUM(#REF!,#REF!)</f>
        <v>#REF!</v>
      </c>
      <c r="N256" s="287" t="e">
        <f>SUM(#REF!,#REF!)</f>
        <v>#REF!</v>
      </c>
      <c r="O256" s="287">
        <f t="shared" ref="O256:AT256" si="340">+SUM(O31,O33,O35,O37,O50:O59,O66,O67,O69,O71,O84,O85,O86,O91,O93,O28,O49,O40)</f>
        <v>-102043.36834127328</v>
      </c>
      <c r="P256" s="287">
        <f t="shared" si="340"/>
        <v>-109663.82903617519</v>
      </c>
      <c r="Q256" s="287">
        <f t="shared" si="340"/>
        <v>-125645.80209796636</v>
      </c>
      <c r="R256" s="287">
        <f t="shared" si="340"/>
        <v>-106252.41997816191</v>
      </c>
      <c r="S256" s="287">
        <f t="shared" si="340"/>
        <v>-101359.73108477666</v>
      </c>
      <c r="T256" s="287">
        <f t="shared" si="340"/>
        <v>-131793.86116960019</v>
      </c>
      <c r="U256" s="287">
        <f t="shared" si="340"/>
        <v>-122824.16744294367</v>
      </c>
      <c r="V256" s="287">
        <f t="shared" si="340"/>
        <v>-145946.40492014211</v>
      </c>
      <c r="W256" s="287">
        <f t="shared" si="340"/>
        <v>-202048.80208578007</v>
      </c>
      <c r="X256" s="287">
        <f t="shared" si="340"/>
        <v>-173602.55258365959</v>
      </c>
      <c r="Y256" s="287">
        <f t="shared" si="340"/>
        <v>-185249.58825533849</v>
      </c>
      <c r="Z256" s="287">
        <f t="shared" si="340"/>
        <v>-188931.5884900536</v>
      </c>
      <c r="AA256" s="287">
        <f t="shared" si="340"/>
        <v>-173625.26037043612</v>
      </c>
      <c r="AB256" s="287">
        <f t="shared" si="340"/>
        <v>-208859.18371837185</v>
      </c>
      <c r="AC256" s="287">
        <f t="shared" si="340"/>
        <v>-239058.66065370408</v>
      </c>
      <c r="AD256" s="287">
        <f t="shared" si="340"/>
        <v>-188590.23772395149</v>
      </c>
      <c r="AE256" s="287">
        <f t="shared" si="340"/>
        <v>-209155.48044422982</v>
      </c>
      <c r="AF256" s="287">
        <f t="shared" si="340"/>
        <v>-329454.13141642674</v>
      </c>
      <c r="AG256" s="287">
        <f t="shared" si="340"/>
        <v>-231253.76409017711</v>
      </c>
      <c r="AH256" s="287">
        <f t="shared" si="340"/>
        <v>-287091.43264884554</v>
      </c>
      <c r="AI256" s="287">
        <f t="shared" si="340"/>
        <v>-310501.8259318436</v>
      </c>
      <c r="AJ256" s="287">
        <f t="shared" si="340"/>
        <v>-268951.98754518374</v>
      </c>
      <c r="AK256" s="287">
        <f t="shared" si="340"/>
        <v>-277929.81918319693</v>
      </c>
      <c r="AL256" s="287">
        <f t="shared" si="340"/>
        <v>-353750.00670225895</v>
      </c>
      <c r="AM256" s="287">
        <f t="shared" si="340"/>
        <v>-318798.36383730767</v>
      </c>
      <c r="AN256" s="287">
        <f t="shared" si="340"/>
        <v>-287785.08513525553</v>
      </c>
      <c r="AO256" s="287">
        <f t="shared" si="340"/>
        <v>-391991.86945370177</v>
      </c>
      <c r="AP256" s="287">
        <f t="shared" si="340"/>
        <v>-475130.60950908682</v>
      </c>
      <c r="AQ256" s="287">
        <f t="shared" si="340"/>
        <v>-321275.58536628261</v>
      </c>
      <c r="AR256" s="287">
        <f t="shared" si="340"/>
        <v>-422296.59977696533</v>
      </c>
      <c r="AS256" s="287">
        <f t="shared" si="340"/>
        <v>-408509.26757318323</v>
      </c>
      <c r="AT256" s="287">
        <f t="shared" si="340"/>
        <v>-448155.72330307489</v>
      </c>
      <c r="AU256" s="287">
        <f t="shared" ref="AU256:BV256" si="341">+SUM(AU31,AU33,AU35,AU37,AU50:AU59,AU66,AU67,AU69,AU71,AU84,AU85,AU86,AU91,AU93,AU28,AU49,AU40)</f>
        <v>-401990.64114089229</v>
      </c>
      <c r="AV256" s="287">
        <f t="shared" si="341"/>
        <v>-443476.76344368479</v>
      </c>
      <c r="AW256" s="287">
        <f t="shared" si="341"/>
        <v>-443081.67174021062</v>
      </c>
      <c r="AX256" s="287">
        <f t="shared" si="341"/>
        <v>-539540.09894748812</v>
      </c>
      <c r="AY256" s="287">
        <f t="shared" si="341"/>
        <v>-515352.98645319673</v>
      </c>
      <c r="AZ256" s="287">
        <f t="shared" si="341"/>
        <v>-607386.62627075717</v>
      </c>
      <c r="BA256" s="287">
        <f t="shared" si="341"/>
        <v>-735911.94111037673</v>
      </c>
      <c r="BB256" s="287">
        <f t="shared" si="341"/>
        <v>-634686.47262060607</v>
      </c>
      <c r="BC256" s="287">
        <f t="shared" si="341"/>
        <v>-619488.25668563333</v>
      </c>
      <c r="BD256" s="287">
        <f t="shared" si="341"/>
        <v>-663052.57366298768</v>
      </c>
      <c r="BE256" s="287">
        <f t="shared" si="341"/>
        <v>-630519.32638049067</v>
      </c>
      <c r="BF256" s="287">
        <f t="shared" si="341"/>
        <v>-587466.4892054291</v>
      </c>
      <c r="BG256" s="287">
        <f t="shared" si="341"/>
        <v>-665473.06281396362</v>
      </c>
      <c r="BH256" s="287">
        <f t="shared" si="341"/>
        <v>-606412.85789490363</v>
      </c>
      <c r="BI256" s="287">
        <f t="shared" si="341"/>
        <v>-683982.78672062431</v>
      </c>
      <c r="BJ256" s="287">
        <f t="shared" si="341"/>
        <v>-733210.84098140348</v>
      </c>
      <c r="BK256" s="287">
        <f t="shared" si="341"/>
        <v>-604939.49244031857</v>
      </c>
      <c r="BL256" s="287">
        <f t="shared" si="341"/>
        <v>-711885.95209101355</v>
      </c>
      <c r="BM256" s="287">
        <f t="shared" si="341"/>
        <v>-738531.19262125425</v>
      </c>
      <c r="BN256" s="287">
        <f t="shared" si="341"/>
        <v>-687739.01563824911</v>
      </c>
      <c r="BO256" s="287">
        <f t="shared" si="341"/>
        <v>-751771.40295670892</v>
      </c>
      <c r="BP256" s="287">
        <f t="shared" si="341"/>
        <v>-762141.92005844915</v>
      </c>
      <c r="BQ256" s="287">
        <f t="shared" si="341"/>
        <v>-721246.81218808936</v>
      </c>
      <c r="BR256" s="287">
        <f t="shared" si="341"/>
        <v>-741195.74784592388</v>
      </c>
      <c r="BS256" s="287">
        <f t="shared" si="341"/>
        <v>-810963.82726795285</v>
      </c>
      <c r="BT256" s="287">
        <f t="shared" si="341"/>
        <v>-842677.58258250041</v>
      </c>
      <c r="BU256" s="287">
        <f t="shared" si="341"/>
        <v>-938295.318145909</v>
      </c>
      <c r="BV256" s="287">
        <f t="shared" si="341"/>
        <v>-1020522.6273559952</v>
      </c>
    </row>
    <row r="257" spans="2:74" ht="14.25" customHeight="1" x14ac:dyDescent="0.2">
      <c r="B257" s="300" t="s">
        <v>478</v>
      </c>
      <c r="C257" s="287" t="e">
        <f>SUM(C52,C53,C54,C59,#REF!,#REF!,#REF!,C62,C65,C73,C82,C86,C49,#REF!)</f>
        <v>#REF!</v>
      </c>
      <c r="D257" s="287" t="e">
        <f>SUM(D52,D53,D54,D59,#REF!,#REF!,#REF!,D62,D65,D73,D82,D86,D49,#REF!)</f>
        <v>#REF!</v>
      </c>
      <c r="E257" s="287" t="e">
        <f>SUM(E52,E53,E54,E59,#REF!,#REF!,#REF!,E62,E65,E73,E82,E86,E49,#REF!)</f>
        <v>#REF!</v>
      </c>
      <c r="F257" s="287" t="e">
        <f>SUM(F52,F53,F54,F59,#REF!,#REF!,#REF!,F62,F65,F73,F82,F86,F49,#REF!)</f>
        <v>#REF!</v>
      </c>
      <c r="G257" s="287" t="e">
        <f>SUM(G52,G53,G54,G59,#REF!,#REF!,#REF!,G62,G65,G73,G82,G86,G49,#REF!)</f>
        <v>#REF!</v>
      </c>
      <c r="H257" s="287" t="e">
        <f>SUM(H52,H53,H54,H59,#REF!,#REF!,#REF!,H62,H65,H73,H82,H86,H49,#REF!)</f>
        <v>#REF!</v>
      </c>
      <c r="I257" s="287" t="e">
        <f>SUM(I52,I53,I54,I59,#REF!,#REF!,#REF!,I62,I65,I73,I82,I86,I49,#REF!)</f>
        <v>#REF!</v>
      </c>
      <c r="J257" s="287" t="e">
        <f>SUM(J52,J53,J54,J59,#REF!,#REF!,#REF!,J62,J65,J73,J82,J86,J49,#REF!)</f>
        <v>#REF!</v>
      </c>
      <c r="K257" s="287" t="e">
        <f>SUM(K52,K53,K54,K59,#REF!,#REF!,#REF!,K62,K65,K73,K82,K86,K49,#REF!)</f>
        <v>#REF!</v>
      </c>
      <c r="L257" s="287" t="e">
        <f>SUM(L52,L53,L54,L59,#REF!,#REF!,#REF!,L62,L65,L73,L82,L86,L49,#REF!)</f>
        <v>#REF!</v>
      </c>
      <c r="M257" s="287" t="e">
        <f>SUM(M52,M53,M54,M59,#REF!,#REF!,#REF!,M62,M65,M73,M82,M86,M49,#REF!)</f>
        <v>#REF!</v>
      </c>
      <c r="N257" s="287" t="e">
        <f>SUM(N52,N53,N54,N59,#REF!,#REF!,#REF!,N62,N65,N73,N82,N86,N49,#REF!)</f>
        <v>#REF!</v>
      </c>
      <c r="O257" s="287">
        <f t="shared" ref="O257:AT257" si="342">+SUM(O27,O30,O32,O34,O36,O38,O39,O43,O44,O46:O47,O61:O63,O65,O68,O70,O73:O78,O87,O90,O92,O94,O96,O89,O88,O29)</f>
        <v>-62513.605727587681</v>
      </c>
      <c r="P257" s="287">
        <f t="shared" si="342"/>
        <v>-64524.317302533098</v>
      </c>
      <c r="Q257" s="287">
        <f t="shared" si="342"/>
        <v>-74138.183512977688</v>
      </c>
      <c r="R257" s="287">
        <f t="shared" si="342"/>
        <v>-64474.072801776485</v>
      </c>
      <c r="S257" s="287">
        <f t="shared" si="342"/>
        <v>-62977.908650386242</v>
      </c>
      <c r="T257" s="287">
        <f t="shared" si="342"/>
        <v>-64730.197415106872</v>
      </c>
      <c r="U257" s="287">
        <f t="shared" si="342"/>
        <v>-66665.234047508187</v>
      </c>
      <c r="V257" s="287">
        <f t="shared" si="342"/>
        <v>-79895.168392100386</v>
      </c>
      <c r="W257" s="287">
        <f t="shared" si="342"/>
        <v>-109138.46244186592</v>
      </c>
      <c r="X257" s="287">
        <f t="shared" si="342"/>
        <v>-69108.745951957768</v>
      </c>
      <c r="Y257" s="287">
        <f t="shared" si="342"/>
        <v>-63937.832235347552</v>
      </c>
      <c r="Z257" s="287">
        <f t="shared" si="342"/>
        <v>-71263.928650077098</v>
      </c>
      <c r="AA257" s="287">
        <f t="shared" si="342"/>
        <v>-67534.833191313082</v>
      </c>
      <c r="AB257" s="287">
        <f t="shared" si="342"/>
        <v>-72804.939970663734</v>
      </c>
      <c r="AC257" s="287">
        <f t="shared" si="342"/>
        <v>-72120.412860931974</v>
      </c>
      <c r="AD257" s="287">
        <f t="shared" si="342"/>
        <v>-70850.227951460984</v>
      </c>
      <c r="AE257" s="287">
        <f t="shared" si="342"/>
        <v>-69481.04361821989</v>
      </c>
      <c r="AF257" s="287">
        <f t="shared" si="342"/>
        <v>-76327.828375044905</v>
      </c>
      <c r="AG257" s="287">
        <f t="shared" si="342"/>
        <v>-92176.046767885899</v>
      </c>
      <c r="AH257" s="287">
        <f t="shared" si="342"/>
        <v>-88969.612181957491</v>
      </c>
      <c r="AI257" s="287">
        <f t="shared" si="342"/>
        <v>-75635.736180481079</v>
      </c>
      <c r="AJ257" s="287">
        <f t="shared" si="342"/>
        <v>-70437.003666844452</v>
      </c>
      <c r="AK257" s="287">
        <f t="shared" si="342"/>
        <v>-101108.84172582062</v>
      </c>
      <c r="AL257" s="287">
        <f t="shared" si="342"/>
        <v>-103688.33921446583</v>
      </c>
      <c r="AM257" s="287">
        <f t="shared" si="342"/>
        <v>-108143.44576852059</v>
      </c>
      <c r="AN257" s="287">
        <f t="shared" si="342"/>
        <v>-126966.77405835531</v>
      </c>
      <c r="AO257" s="287">
        <f t="shared" si="342"/>
        <v>-118724.75576882515</v>
      </c>
      <c r="AP257" s="287">
        <f t="shared" si="342"/>
        <v>-98945.287571336798</v>
      </c>
      <c r="AQ257" s="287">
        <f t="shared" si="342"/>
        <v>-98457.436223602723</v>
      </c>
      <c r="AR257" s="287">
        <f t="shared" si="342"/>
        <v>-121109.51771441087</v>
      </c>
      <c r="AS257" s="287">
        <f t="shared" si="342"/>
        <v>-145712.97854993201</v>
      </c>
      <c r="AT257" s="287">
        <f t="shared" si="342"/>
        <v>-149716.86771407482</v>
      </c>
      <c r="AU257" s="287">
        <f t="shared" ref="AU257:BV257" si="343">+SUM(AU27,AU30,AU32,AU34,AU36,AU38,AU39,AU43,AU44,AU46:AU47,AU61:AU63,AU65,AU68,AU70,AU73:AU78,AU87,AU90,AU92,AU94,AU96,AU89,AU88,AU29)</f>
        <v>-147322.71299571474</v>
      </c>
      <c r="AV257" s="287">
        <f t="shared" si="343"/>
        <v>-183860.20818999643</v>
      </c>
      <c r="AW257" s="287">
        <f t="shared" si="343"/>
        <v>-132657.64572138432</v>
      </c>
      <c r="AX257" s="287">
        <f t="shared" si="343"/>
        <v>-163722.20565586476</v>
      </c>
      <c r="AY257" s="287">
        <f t="shared" si="343"/>
        <v>-177901.71770593178</v>
      </c>
      <c r="AZ257" s="287">
        <f t="shared" si="343"/>
        <v>-166515.53221086564</v>
      </c>
      <c r="BA257" s="287">
        <f t="shared" si="343"/>
        <v>-166465.93441873437</v>
      </c>
      <c r="BB257" s="287">
        <f t="shared" si="343"/>
        <v>-177613.518343623</v>
      </c>
      <c r="BC257" s="287">
        <f t="shared" si="343"/>
        <v>-154635.45105913264</v>
      </c>
      <c r="BD257" s="287">
        <f t="shared" si="343"/>
        <v>-181577.54719185131</v>
      </c>
      <c r="BE257" s="287">
        <f t="shared" si="343"/>
        <v>-188269.52776500114</v>
      </c>
      <c r="BF257" s="287">
        <f t="shared" si="343"/>
        <v>-232832.78009328141</v>
      </c>
      <c r="BG257" s="287">
        <f t="shared" si="343"/>
        <v>-232739.06227420366</v>
      </c>
      <c r="BH257" s="287">
        <f t="shared" si="343"/>
        <v>-271220.61728277878</v>
      </c>
      <c r="BI257" s="287">
        <f t="shared" si="343"/>
        <v>-307223.10318085487</v>
      </c>
      <c r="BJ257" s="287">
        <f t="shared" si="343"/>
        <v>-379449.54594089364</v>
      </c>
      <c r="BK257" s="287">
        <f t="shared" si="343"/>
        <v>-320161.50555187295</v>
      </c>
      <c r="BL257" s="287">
        <f t="shared" si="343"/>
        <v>-271285.98666417284</v>
      </c>
      <c r="BM257" s="287">
        <f t="shared" si="343"/>
        <v>-428686.68120919011</v>
      </c>
      <c r="BN257" s="287">
        <f t="shared" si="343"/>
        <v>-277325.79366404237</v>
      </c>
      <c r="BO257" s="287">
        <f t="shared" si="343"/>
        <v>-359224.42211613274</v>
      </c>
      <c r="BP257" s="287">
        <f t="shared" si="343"/>
        <v>-293555.80433632957</v>
      </c>
      <c r="BQ257" s="287">
        <f t="shared" si="343"/>
        <v>-298313.27978858404</v>
      </c>
      <c r="BR257" s="287">
        <f t="shared" si="343"/>
        <v>-351563.07248421852</v>
      </c>
      <c r="BS257" s="287">
        <f t="shared" si="343"/>
        <v>-325811.25766457303</v>
      </c>
      <c r="BT257" s="287">
        <f t="shared" si="343"/>
        <v>-273881.1516971442</v>
      </c>
      <c r="BU257" s="287">
        <f t="shared" si="343"/>
        <v>-384364.45759328519</v>
      </c>
      <c r="BV257" s="287">
        <f t="shared" si="343"/>
        <v>-336529.68496970803</v>
      </c>
    </row>
    <row r="258" spans="2:74" ht="14.25" customHeight="1" x14ac:dyDescent="0.2">
      <c r="B258" s="300" t="s">
        <v>321</v>
      </c>
      <c r="C258" s="287">
        <f t="shared" ref="C258:N258" si="344">C80</f>
        <v>0</v>
      </c>
      <c r="D258" s="287">
        <f t="shared" si="344"/>
        <v>0</v>
      </c>
      <c r="E258" s="287">
        <f t="shared" si="344"/>
        <v>0</v>
      </c>
      <c r="F258" s="287">
        <f t="shared" si="344"/>
        <v>0</v>
      </c>
      <c r="G258" s="287">
        <f t="shared" si="344"/>
        <v>0</v>
      </c>
      <c r="H258" s="287">
        <f t="shared" si="344"/>
        <v>0</v>
      </c>
      <c r="I258" s="287">
        <f t="shared" si="344"/>
        <v>0</v>
      </c>
      <c r="J258" s="287">
        <f t="shared" si="344"/>
        <v>0</v>
      </c>
      <c r="K258" s="287">
        <f t="shared" si="344"/>
        <v>0</v>
      </c>
      <c r="L258" s="287">
        <f t="shared" si="344"/>
        <v>0</v>
      </c>
      <c r="M258" s="287">
        <f t="shared" si="344"/>
        <v>0</v>
      </c>
      <c r="N258" s="287">
        <f t="shared" si="344"/>
        <v>0</v>
      </c>
      <c r="O258" s="287">
        <f t="shared" ref="O258:AT258" si="345">+SUM(O42,O80:O82)</f>
        <v>-68323.903746210475</v>
      </c>
      <c r="P258" s="287">
        <f t="shared" si="345"/>
        <v>-62413.361667278521</v>
      </c>
      <c r="Q258" s="287">
        <f t="shared" si="345"/>
        <v>-62457.292336777427</v>
      </c>
      <c r="R258" s="287">
        <f t="shared" si="345"/>
        <v>-65592.506348992145</v>
      </c>
      <c r="S258" s="287">
        <f t="shared" si="345"/>
        <v>-55992.286379120094</v>
      </c>
      <c r="T258" s="287">
        <f t="shared" si="345"/>
        <v>-60832.868393806479</v>
      </c>
      <c r="U258" s="287">
        <f t="shared" si="345"/>
        <v>-55865.300419189582</v>
      </c>
      <c r="V258" s="287">
        <f t="shared" si="345"/>
        <v>-59465.014814727372</v>
      </c>
      <c r="W258" s="287">
        <f t="shared" si="345"/>
        <v>-64932.302579038849</v>
      </c>
      <c r="X258" s="287">
        <f t="shared" si="345"/>
        <v>-59406.192277916503</v>
      </c>
      <c r="Y258" s="287">
        <f t="shared" si="345"/>
        <v>-57868.023057701059</v>
      </c>
      <c r="Z258" s="287">
        <f t="shared" si="345"/>
        <v>-46226.635836453061</v>
      </c>
      <c r="AA258" s="287">
        <f t="shared" si="345"/>
        <v>-56905.532871767558</v>
      </c>
      <c r="AB258" s="287">
        <f t="shared" si="345"/>
        <v>-67783.324532453247</v>
      </c>
      <c r="AC258" s="287">
        <f t="shared" si="345"/>
        <v>-60131.973791524724</v>
      </c>
      <c r="AD258" s="287">
        <f t="shared" si="345"/>
        <v>-66361.304996220657</v>
      </c>
      <c r="AE258" s="287">
        <f t="shared" si="345"/>
        <v>-63633.353291485604</v>
      </c>
      <c r="AF258" s="287">
        <f t="shared" si="345"/>
        <v>-80586.475093755333</v>
      </c>
      <c r="AG258" s="287">
        <f t="shared" si="345"/>
        <v>-79409.471474580176</v>
      </c>
      <c r="AH258" s="287">
        <f t="shared" si="345"/>
        <v>-80916.478793465343</v>
      </c>
      <c r="AI258" s="287">
        <f t="shared" si="345"/>
        <v>-78254.527347939336</v>
      </c>
      <c r="AJ258" s="287">
        <f t="shared" si="345"/>
        <v>-91018.571790272093</v>
      </c>
      <c r="AK258" s="287">
        <f t="shared" si="345"/>
        <v>-93130.575506668611</v>
      </c>
      <c r="AL258" s="287">
        <f t="shared" si="345"/>
        <v>-101118.52336749474</v>
      </c>
      <c r="AM258" s="287">
        <f t="shared" si="345"/>
        <v>-123874.5855794969</v>
      </c>
      <c r="AN258" s="287">
        <f t="shared" si="345"/>
        <v>-132950.20390414121</v>
      </c>
      <c r="AO258" s="287">
        <f t="shared" si="345"/>
        <v>-125920.22621809745</v>
      </c>
      <c r="AP258" s="287">
        <f t="shared" si="345"/>
        <v>-126821.3968957872</v>
      </c>
      <c r="AQ258" s="287">
        <f t="shared" si="345"/>
        <v>-139540.03944973712</v>
      </c>
      <c r="AR258" s="287">
        <f t="shared" si="345"/>
        <v>-123475.51129993252</v>
      </c>
      <c r="AS258" s="287">
        <f t="shared" si="345"/>
        <v>-131858.3822231649</v>
      </c>
      <c r="AT258" s="287">
        <f t="shared" si="345"/>
        <v>-131139.86318800147</v>
      </c>
      <c r="AU258" s="287">
        <f t="shared" ref="AU258:BV258" si="346">+SUM(AU42,AU80:AU82)</f>
        <v>-119390.92009595317</v>
      </c>
      <c r="AV258" s="287">
        <f t="shared" si="346"/>
        <v>-149319.63332133862</v>
      </c>
      <c r="AW258" s="287">
        <f t="shared" si="346"/>
        <v>-135266.66025125101</v>
      </c>
      <c r="AX258" s="287">
        <f t="shared" si="346"/>
        <v>-142801.1048791075</v>
      </c>
      <c r="AY258" s="287">
        <f t="shared" si="346"/>
        <v>-194070.99076742449</v>
      </c>
      <c r="AZ258" s="287">
        <f t="shared" si="346"/>
        <v>-178521.31079684902</v>
      </c>
      <c r="BA258" s="287">
        <f t="shared" si="346"/>
        <v>-154211.87371375412</v>
      </c>
      <c r="BB258" s="287">
        <f t="shared" si="346"/>
        <v>-168436.97359848605</v>
      </c>
      <c r="BC258" s="287">
        <f t="shared" si="346"/>
        <v>-169680.6265160527</v>
      </c>
      <c r="BD258" s="287">
        <f t="shared" si="346"/>
        <v>-173528.57565905157</v>
      </c>
      <c r="BE258" s="287">
        <f t="shared" si="346"/>
        <v>-190577.25960484322</v>
      </c>
      <c r="BF258" s="287">
        <f t="shared" si="346"/>
        <v>-183530.61952228029</v>
      </c>
      <c r="BG258" s="287">
        <f t="shared" si="346"/>
        <v>-181799.87164427806</v>
      </c>
      <c r="BH258" s="287">
        <f t="shared" si="346"/>
        <v>-201144.08033392238</v>
      </c>
      <c r="BI258" s="287">
        <f t="shared" si="346"/>
        <v>-203332.594619774</v>
      </c>
      <c r="BJ258" s="287">
        <f t="shared" si="346"/>
        <v>-210134.16974698415</v>
      </c>
      <c r="BK258" s="287">
        <f t="shared" si="346"/>
        <v>-214800.62235745051</v>
      </c>
      <c r="BL258" s="287">
        <f t="shared" si="346"/>
        <v>-255246.20564563104</v>
      </c>
      <c r="BM258" s="287">
        <f t="shared" si="346"/>
        <v>-221385.36304036004</v>
      </c>
      <c r="BN258" s="287">
        <f t="shared" si="346"/>
        <v>-239873.88662529955</v>
      </c>
      <c r="BO258" s="287">
        <f t="shared" si="346"/>
        <v>-273823.89987376868</v>
      </c>
      <c r="BP258" s="287">
        <f t="shared" si="346"/>
        <v>-250030.69472634679</v>
      </c>
      <c r="BQ258" s="287">
        <f t="shared" si="346"/>
        <v>-248388.21872911038</v>
      </c>
      <c r="BR258" s="287">
        <f t="shared" si="346"/>
        <v>-267969.88722718344</v>
      </c>
      <c r="BS258" s="287">
        <f t="shared" si="346"/>
        <v>-230170.14770772844</v>
      </c>
      <c r="BT258" s="287">
        <f t="shared" si="346"/>
        <v>-232136.75979688519</v>
      </c>
      <c r="BU258" s="287">
        <f t="shared" si="346"/>
        <v>-261359.62638300506</v>
      </c>
      <c r="BV258" s="287">
        <f t="shared" si="346"/>
        <v>-224755.04116434272</v>
      </c>
    </row>
    <row r="259" spans="2:74" ht="14.25" customHeight="1" x14ac:dyDescent="0.2">
      <c r="B259" s="300" t="s">
        <v>479</v>
      </c>
      <c r="C259" s="287">
        <f t="shared" ref="C259:N259" si="347">SUM(C102,C106,C109)</f>
        <v>0</v>
      </c>
      <c r="D259" s="287">
        <f t="shared" si="347"/>
        <v>0</v>
      </c>
      <c r="E259" s="287">
        <f t="shared" si="347"/>
        <v>0</v>
      </c>
      <c r="F259" s="287">
        <f t="shared" si="347"/>
        <v>0</v>
      </c>
      <c r="G259" s="287">
        <f t="shared" si="347"/>
        <v>0</v>
      </c>
      <c r="H259" s="287">
        <f t="shared" si="347"/>
        <v>0</v>
      </c>
      <c r="I259" s="287">
        <f t="shared" si="347"/>
        <v>0</v>
      </c>
      <c r="J259" s="287">
        <f t="shared" si="347"/>
        <v>0</v>
      </c>
      <c r="K259" s="287">
        <f t="shared" si="347"/>
        <v>0</v>
      </c>
      <c r="L259" s="287">
        <f t="shared" si="347"/>
        <v>0</v>
      </c>
      <c r="M259" s="287">
        <f t="shared" si="347"/>
        <v>0</v>
      </c>
      <c r="N259" s="287">
        <f t="shared" si="347"/>
        <v>0</v>
      </c>
      <c r="O259" s="287">
        <f t="shared" ref="O259:AT259" si="348">SUM(O101,O105,O108)</f>
        <v>-6191.5723798181034</v>
      </c>
      <c r="P259" s="287">
        <f t="shared" si="348"/>
        <v>-17212.23772274152</v>
      </c>
      <c r="Q259" s="287">
        <f t="shared" si="348"/>
        <v>26966.414157990777</v>
      </c>
      <c r="R259" s="287">
        <f t="shared" si="348"/>
        <v>-4245.3594081635156</v>
      </c>
      <c r="S259" s="287">
        <f t="shared" si="348"/>
        <v>-2809.8018519406987</v>
      </c>
      <c r="T259" s="287">
        <f t="shared" si="348"/>
        <v>-5239.4585916869273</v>
      </c>
      <c r="U259" s="287">
        <f t="shared" si="348"/>
        <v>-59589.990684676304</v>
      </c>
      <c r="V259" s="287">
        <f t="shared" si="348"/>
        <v>-38572.836518598102</v>
      </c>
      <c r="W259" s="287">
        <f t="shared" si="348"/>
        <v>84268.707427068177</v>
      </c>
      <c r="X259" s="287">
        <f t="shared" si="348"/>
        <v>62204.523993850205</v>
      </c>
      <c r="Y259" s="287">
        <f t="shared" si="348"/>
        <v>236452.27642738156</v>
      </c>
      <c r="Z259" s="287">
        <f t="shared" si="348"/>
        <v>-8920.6731263304755</v>
      </c>
      <c r="AA259" s="287">
        <f t="shared" si="348"/>
        <v>31250.494851766369</v>
      </c>
      <c r="AB259" s="287">
        <f t="shared" si="348"/>
        <v>26538.687935460206</v>
      </c>
      <c r="AC259" s="287">
        <f t="shared" si="348"/>
        <v>17701.218584440776</v>
      </c>
      <c r="AD259" s="287">
        <f t="shared" si="348"/>
        <v>6062.4898706852491</v>
      </c>
      <c r="AE259" s="287">
        <f t="shared" si="348"/>
        <v>24556.263318847567</v>
      </c>
      <c r="AF259" s="287">
        <f t="shared" si="348"/>
        <v>26338.401125652756</v>
      </c>
      <c r="AG259" s="287">
        <f t="shared" si="348"/>
        <v>40367.988267770867</v>
      </c>
      <c r="AH259" s="287">
        <f t="shared" si="348"/>
        <v>47730.327567051296</v>
      </c>
      <c r="AI259" s="287">
        <f t="shared" si="348"/>
        <v>34781.145861148208</v>
      </c>
      <c r="AJ259" s="287">
        <f t="shared" si="348"/>
        <v>-12227.981713937865</v>
      </c>
      <c r="AK259" s="287">
        <f t="shared" si="348"/>
        <v>115330.7087789381</v>
      </c>
      <c r="AL259" s="287">
        <f t="shared" si="348"/>
        <v>-15075.356356709792</v>
      </c>
      <c r="AM259" s="287">
        <f t="shared" si="348"/>
        <v>2022.410574879912</v>
      </c>
      <c r="AN259" s="287">
        <f t="shared" si="348"/>
        <v>-19258.444612841013</v>
      </c>
      <c r="AO259" s="287">
        <f t="shared" si="348"/>
        <v>5491.3029297616504</v>
      </c>
      <c r="AP259" s="287">
        <f t="shared" si="348"/>
        <v>-18459.171793522182</v>
      </c>
      <c r="AQ259" s="287">
        <f t="shared" si="348"/>
        <v>9193.3144789686066</v>
      </c>
      <c r="AR259" s="287">
        <f t="shared" si="348"/>
        <v>103586.78145329031</v>
      </c>
      <c r="AS259" s="287">
        <f t="shared" si="348"/>
        <v>1735.6543509993217</v>
      </c>
      <c r="AT259" s="287">
        <f t="shared" si="348"/>
        <v>63803.400556336608</v>
      </c>
      <c r="AU259" s="287">
        <f t="shared" ref="AU259:BV259" si="349">SUM(AU101,AU105,AU108)</f>
        <v>5760.3619316890563</v>
      </c>
      <c r="AV259" s="287">
        <f t="shared" si="349"/>
        <v>-32324.616174883064</v>
      </c>
      <c r="AW259" s="287">
        <f t="shared" si="349"/>
        <v>-28330.039840081183</v>
      </c>
      <c r="AX259" s="287">
        <f t="shared" si="349"/>
        <v>-59811.743868351405</v>
      </c>
      <c r="AY259" s="287">
        <f t="shared" si="349"/>
        <v>3837.3366762728419</v>
      </c>
      <c r="AZ259" s="287">
        <f t="shared" si="349"/>
        <v>-37301.310262400555</v>
      </c>
      <c r="BA259" s="287">
        <f t="shared" si="349"/>
        <v>-37142.249163458568</v>
      </c>
      <c r="BB259" s="287">
        <f t="shared" si="349"/>
        <v>-44971.953281854003</v>
      </c>
      <c r="BC259" s="287">
        <f t="shared" si="349"/>
        <v>-60065.962905789653</v>
      </c>
      <c r="BD259" s="287">
        <f t="shared" si="349"/>
        <v>-104874.87261510809</v>
      </c>
      <c r="BE259" s="287">
        <f t="shared" si="349"/>
        <v>-209096.67409627986</v>
      </c>
      <c r="BF259" s="287">
        <f t="shared" si="349"/>
        <v>37961.790729031985</v>
      </c>
      <c r="BG259" s="287">
        <f t="shared" si="349"/>
        <v>5828.6357134193895</v>
      </c>
      <c r="BH259" s="287">
        <f t="shared" si="349"/>
        <v>-23823.611293655595</v>
      </c>
      <c r="BI259" s="287">
        <f t="shared" si="349"/>
        <v>-74069.689261674604</v>
      </c>
      <c r="BJ259" s="287">
        <f t="shared" si="349"/>
        <v>-121147.21858563283</v>
      </c>
      <c r="BK259" s="287">
        <f t="shared" si="349"/>
        <v>-213891.90622035688</v>
      </c>
      <c r="BL259" s="287">
        <f t="shared" si="349"/>
        <v>-35870.605572661552</v>
      </c>
      <c r="BM259" s="287">
        <f t="shared" si="349"/>
        <v>-49151.087135386108</v>
      </c>
      <c r="BN259" s="287">
        <f t="shared" si="349"/>
        <v>-14309.772889316184</v>
      </c>
      <c r="BO259" s="287">
        <f t="shared" si="349"/>
        <v>-24177.384479347726</v>
      </c>
      <c r="BP259" s="287">
        <f t="shared" si="349"/>
        <v>-117438.71806921827</v>
      </c>
      <c r="BQ259" s="287">
        <f t="shared" si="349"/>
        <v>-93919.869365951963</v>
      </c>
      <c r="BR259" s="287">
        <f t="shared" si="349"/>
        <v>-10113.591374610529</v>
      </c>
      <c r="BS259" s="287">
        <f t="shared" si="349"/>
        <v>-97209.508056341903</v>
      </c>
      <c r="BT259" s="287">
        <f t="shared" si="349"/>
        <v>-51013.412034287001</v>
      </c>
      <c r="BU259" s="287">
        <f t="shared" si="349"/>
        <v>262634.96174288803</v>
      </c>
      <c r="BV259" s="287">
        <f t="shared" si="349"/>
        <v>-97464.776199849977</v>
      </c>
    </row>
    <row r="260" spans="2:74" ht="14.25" customHeight="1" thickBot="1" x14ac:dyDescent="0.25">
      <c r="B260" s="166" t="s">
        <v>480</v>
      </c>
      <c r="C260" s="166" t="e">
        <f>SUM(C255,#REF!,#REF!,C257,C258)</f>
        <v>#REF!</v>
      </c>
      <c r="D260" s="166" t="e">
        <f>SUM(D255,#REF!,#REF!,D257,D258)</f>
        <v>#REF!</v>
      </c>
      <c r="E260" s="166" t="e">
        <f>SUM(E255,#REF!,#REF!,E257,E258)</f>
        <v>#REF!</v>
      </c>
      <c r="F260" s="166" t="e">
        <f>SUM(F255,#REF!,#REF!,F257,F258)</f>
        <v>#REF!</v>
      </c>
      <c r="G260" s="166" t="e">
        <f>SUM(G255,#REF!,#REF!,G257,G258)</f>
        <v>#REF!</v>
      </c>
      <c r="H260" s="166" t="e">
        <f>SUM(H255,#REF!,#REF!,H257,H258)</f>
        <v>#REF!</v>
      </c>
      <c r="I260" s="166" t="e">
        <f>SUM(I255,#REF!,#REF!,I257,I258)</f>
        <v>#REF!</v>
      </c>
      <c r="J260" s="166" t="e">
        <f>SUM(J255,#REF!,#REF!,J257,J258)</f>
        <v>#REF!</v>
      </c>
      <c r="K260" s="166" t="e">
        <f>SUM(K255,#REF!,#REF!,K257,K258)</f>
        <v>#REF!</v>
      </c>
      <c r="L260" s="166" t="e">
        <f>SUM(L255,#REF!,#REF!,L257,L258,L259)</f>
        <v>#REF!</v>
      </c>
      <c r="M260" s="166" t="e">
        <f>SUM(M255,#REF!,#REF!,M257,M258,M259)</f>
        <v>#REF!</v>
      </c>
      <c r="N260" s="166" t="e">
        <f>SUM(N255,#REF!,#REF!,N257,N258,N259)</f>
        <v>#REF!</v>
      </c>
      <c r="O260" s="166">
        <f>+SUM(O255:O258)</f>
        <v>-320319.09630226222</v>
      </c>
      <c r="P260" s="166">
        <f t="shared" ref="P260:BJ260" si="350">+SUM(P255:P258)</f>
        <v>-321981.96082092077</v>
      </c>
      <c r="Q260" s="166">
        <f t="shared" si="350"/>
        <v>-356409.29311131069</v>
      </c>
      <c r="R260" s="166">
        <f t="shared" si="350"/>
        <v>-319529.1008266781</v>
      </c>
      <c r="S260" s="166">
        <f t="shared" si="350"/>
        <v>-295941.15734268056</v>
      </c>
      <c r="T260" s="166">
        <f t="shared" si="350"/>
        <v>-347908.53113764315</v>
      </c>
      <c r="U260" s="166">
        <f t="shared" si="350"/>
        <v>-320127.87431190111</v>
      </c>
      <c r="V260" s="166">
        <f t="shared" si="350"/>
        <v>-375748.6901234258</v>
      </c>
      <c r="W260" s="166">
        <f t="shared" si="350"/>
        <v>-462134.04219629889</v>
      </c>
      <c r="X260" s="166">
        <f t="shared" si="350"/>
        <v>-383098.79613716935</v>
      </c>
      <c r="Y260" s="166">
        <f t="shared" si="350"/>
        <v>-389486.33692372404</v>
      </c>
      <c r="Z260" s="166">
        <f t="shared" si="350"/>
        <v>-392077.62924989697</v>
      </c>
      <c r="AA260" s="166">
        <f t="shared" si="350"/>
        <v>-376803.44292159018</v>
      </c>
      <c r="AB260" s="166">
        <f t="shared" si="350"/>
        <v>-431254.55308050296</v>
      </c>
      <c r="AC260" s="166">
        <f t="shared" si="350"/>
        <v>-480407.65399294748</v>
      </c>
      <c r="AD260" s="166">
        <f t="shared" si="350"/>
        <v>-417439.86536332325</v>
      </c>
      <c r="AE260" s="166">
        <f t="shared" si="350"/>
        <v>-453318.41924084001</v>
      </c>
      <c r="AF260" s="166">
        <f t="shared" si="350"/>
        <v>-590162.57631032134</v>
      </c>
      <c r="AG260" s="166">
        <f t="shared" si="350"/>
        <v>-489743.14247307408</v>
      </c>
      <c r="AH260" s="166">
        <f t="shared" si="350"/>
        <v>-591082.29102835502</v>
      </c>
      <c r="AI260" s="166">
        <f t="shared" si="350"/>
        <v>-573477.56056615664</v>
      </c>
      <c r="AJ260" s="166">
        <f t="shared" si="350"/>
        <v>-538433.48353077413</v>
      </c>
      <c r="AK260" s="166">
        <f t="shared" si="350"/>
        <v>-578687.10389165604</v>
      </c>
      <c r="AL260" s="166">
        <f t="shared" si="350"/>
        <v>-670450.12306745152</v>
      </c>
      <c r="AM260" s="166">
        <f t="shared" si="350"/>
        <v>-667165.72167998611</v>
      </c>
      <c r="AN260" s="166">
        <f t="shared" si="350"/>
        <v>-665601.11944072507</v>
      </c>
      <c r="AO260" s="166">
        <f t="shared" si="350"/>
        <v>-756798.17030562728</v>
      </c>
      <c r="AP260" s="166">
        <f t="shared" si="350"/>
        <v>-828522.72567315237</v>
      </c>
      <c r="AQ260" s="166">
        <f t="shared" si="350"/>
        <v>-694588.61546000349</v>
      </c>
      <c r="AR260" s="166">
        <f t="shared" si="350"/>
        <v>-798005.80997363932</v>
      </c>
      <c r="AS260" s="166">
        <f t="shared" si="350"/>
        <v>-817505.10235387762</v>
      </c>
      <c r="AT260" s="166">
        <f t="shared" si="350"/>
        <v>-864750.57997151278</v>
      </c>
      <c r="AU260" s="166">
        <f t="shared" si="350"/>
        <v>-806085.12516459113</v>
      </c>
      <c r="AV260" s="166">
        <f t="shared" si="350"/>
        <v>-914547.35021957965</v>
      </c>
      <c r="AW260" s="166">
        <f t="shared" si="350"/>
        <v>-864552.54144314327</v>
      </c>
      <c r="AX260" s="166">
        <f t="shared" si="350"/>
        <v>-1025680.283270977</v>
      </c>
      <c r="AY260" s="166">
        <f t="shared" si="350"/>
        <v>-1047375.3771293118</v>
      </c>
      <c r="AZ260" s="166">
        <f t="shared" si="350"/>
        <v>-1126472.6947741683</v>
      </c>
      <c r="BA260" s="166">
        <f t="shared" si="350"/>
        <v>-1238252.1252916513</v>
      </c>
      <c r="BB260" s="166">
        <f t="shared" si="350"/>
        <v>-1170346.0048203638</v>
      </c>
      <c r="BC260" s="166">
        <f t="shared" si="350"/>
        <v>-1130342.5241719577</v>
      </c>
      <c r="BD260" s="166">
        <f t="shared" si="350"/>
        <v>-1206755.7711770411</v>
      </c>
      <c r="BE260" s="166">
        <f t="shared" si="350"/>
        <v>-1209920.1943018311</v>
      </c>
      <c r="BF260" s="166">
        <f t="shared" si="350"/>
        <v>-1204351.2288807007</v>
      </c>
      <c r="BG260" s="166">
        <f t="shared" si="350"/>
        <v>-1300642.6736272788</v>
      </c>
      <c r="BH260" s="166">
        <f t="shared" si="350"/>
        <v>-1283014.7617820725</v>
      </c>
      <c r="BI260" s="166">
        <f t="shared" si="350"/>
        <v>-1417705.9605131634</v>
      </c>
      <c r="BJ260" s="166">
        <f t="shared" si="350"/>
        <v>-1551143.8811825817</v>
      </c>
      <c r="BK260" s="166">
        <f t="shared" ref="BK260:BV260" si="351">+SUM(BK255:BK258)</f>
        <v>-1389006.4589601993</v>
      </c>
      <c r="BL260" s="166">
        <f t="shared" si="351"/>
        <v>-1509526.0539917317</v>
      </c>
      <c r="BM260" s="166">
        <f t="shared" si="351"/>
        <v>-1666676.5906836959</v>
      </c>
      <c r="BN260" s="166">
        <f t="shared" si="351"/>
        <v>-1483077.0287149807</v>
      </c>
      <c r="BO260" s="166">
        <f t="shared" si="351"/>
        <v>-1677982.1727120166</v>
      </c>
      <c r="BP260" s="166">
        <f t="shared" si="351"/>
        <v>-1650664.0988498696</v>
      </c>
      <c r="BQ260" s="166">
        <f t="shared" si="351"/>
        <v>-1574054.6439865469</v>
      </c>
      <c r="BR260" s="166">
        <f t="shared" si="351"/>
        <v>-1672132.3389986954</v>
      </c>
      <c r="BS260" s="166">
        <f t="shared" si="351"/>
        <v>-1691350.1568725004</v>
      </c>
      <c r="BT260" s="166">
        <f t="shared" si="351"/>
        <v>-1693221.1404209295</v>
      </c>
      <c r="BU260" s="166">
        <f t="shared" si="351"/>
        <v>-1932853.9118811493</v>
      </c>
      <c r="BV260" s="166">
        <f t="shared" si="351"/>
        <v>-1963313.7652547637</v>
      </c>
    </row>
    <row r="261" spans="2:74" ht="14.25" customHeight="1" thickTop="1" x14ac:dyDescent="0.2">
      <c r="B261" s="163" t="s">
        <v>31</v>
      </c>
      <c r="C261" s="286">
        <f t="shared" ref="C261:BN261" si="352">SUM(C254,C255)</f>
        <v>0</v>
      </c>
      <c r="D261" s="286">
        <f t="shared" si="352"/>
        <v>0</v>
      </c>
      <c r="E261" s="286">
        <f t="shared" si="352"/>
        <v>0</v>
      </c>
      <c r="F261" s="286">
        <f t="shared" si="352"/>
        <v>0</v>
      </c>
      <c r="G261" s="286">
        <f t="shared" si="352"/>
        <v>0</v>
      </c>
      <c r="H261" s="286">
        <f t="shared" si="352"/>
        <v>0</v>
      </c>
      <c r="I261" s="286">
        <f t="shared" si="352"/>
        <v>0</v>
      </c>
      <c r="J261" s="286">
        <f t="shared" si="352"/>
        <v>0</v>
      </c>
      <c r="K261" s="286">
        <f t="shared" si="352"/>
        <v>0</v>
      </c>
      <c r="L261" s="286">
        <f t="shared" si="352"/>
        <v>0</v>
      </c>
      <c r="M261" s="286">
        <f t="shared" si="352"/>
        <v>0</v>
      </c>
      <c r="N261" s="286">
        <f t="shared" si="352"/>
        <v>0</v>
      </c>
      <c r="O261" s="286">
        <f t="shared" si="352"/>
        <v>171472.45273665868</v>
      </c>
      <c r="P261" s="286">
        <f t="shared" si="352"/>
        <v>220379.46404681212</v>
      </c>
      <c r="Q261" s="286">
        <f t="shared" si="352"/>
        <v>250633.60598697118</v>
      </c>
      <c r="R261" s="286">
        <f t="shared" si="352"/>
        <v>305850.18899649289</v>
      </c>
      <c r="S261" s="286">
        <f t="shared" si="352"/>
        <v>217589.64261172322</v>
      </c>
      <c r="T261" s="286">
        <f t="shared" si="352"/>
        <v>245291.71386577672</v>
      </c>
      <c r="U261" s="286">
        <f t="shared" si="352"/>
        <v>220907.60167082926</v>
      </c>
      <c r="V261" s="286">
        <f t="shared" si="352"/>
        <v>208227.757524218</v>
      </c>
      <c r="W261" s="286">
        <f t="shared" si="352"/>
        <v>259173.89502617021</v>
      </c>
      <c r="X261" s="286">
        <f t="shared" si="352"/>
        <v>237976.7912867993</v>
      </c>
      <c r="Y261" s="286">
        <f t="shared" si="352"/>
        <v>284314.89983445877</v>
      </c>
      <c r="Z261" s="286">
        <f t="shared" si="352"/>
        <v>276881.43842523178</v>
      </c>
      <c r="AA261" s="286">
        <f t="shared" si="352"/>
        <v>240237.1957813472</v>
      </c>
      <c r="AB261" s="286">
        <f t="shared" si="352"/>
        <v>251733.28810750833</v>
      </c>
      <c r="AC261" s="286">
        <f t="shared" si="352"/>
        <v>216645.6528199332</v>
      </c>
      <c r="AD261" s="286">
        <f t="shared" si="352"/>
        <v>241940.73936020871</v>
      </c>
      <c r="AE261" s="286">
        <f t="shared" si="352"/>
        <v>235095.80022439722</v>
      </c>
      <c r="AF261" s="286">
        <f t="shared" si="352"/>
        <v>255513.61398681844</v>
      </c>
      <c r="AG261" s="286">
        <f t="shared" si="352"/>
        <v>298961.91496146412</v>
      </c>
      <c r="AH261" s="286">
        <f t="shared" si="352"/>
        <v>260544.42323192029</v>
      </c>
      <c r="AI261" s="286">
        <f t="shared" si="352"/>
        <v>320533.18086441717</v>
      </c>
      <c r="AJ261" s="286">
        <f t="shared" si="352"/>
        <v>289643.25496926141</v>
      </c>
      <c r="AK261" s="286">
        <f t="shared" si="352"/>
        <v>312099.45682697732</v>
      </c>
      <c r="AL261" s="286">
        <f t="shared" si="352"/>
        <v>328550.78826010402</v>
      </c>
      <c r="AM261" s="286">
        <f t="shared" si="352"/>
        <v>321304.16927240475</v>
      </c>
      <c r="AN261" s="286">
        <f t="shared" si="352"/>
        <v>332197.36819079</v>
      </c>
      <c r="AO261" s="286">
        <f t="shared" si="352"/>
        <v>347171.24125058291</v>
      </c>
      <c r="AP261" s="286">
        <f t="shared" si="352"/>
        <v>366741.20357833861</v>
      </c>
      <c r="AQ261" s="286">
        <f t="shared" si="352"/>
        <v>379047.9487636172</v>
      </c>
      <c r="AR261" s="286">
        <f t="shared" si="352"/>
        <v>406469.88869537506</v>
      </c>
      <c r="AS261" s="286">
        <f t="shared" si="352"/>
        <v>429954.67656933848</v>
      </c>
      <c r="AT261" s="286">
        <f t="shared" si="352"/>
        <v>474827.39703270153</v>
      </c>
      <c r="AU261" s="286">
        <f t="shared" si="352"/>
        <v>476272.28310448176</v>
      </c>
      <c r="AV261" s="286">
        <f t="shared" si="352"/>
        <v>501590.20255270641</v>
      </c>
      <c r="AW261" s="286">
        <f t="shared" si="352"/>
        <v>498741.87237773661</v>
      </c>
      <c r="AX261" s="286">
        <f t="shared" si="352"/>
        <v>511731.66840709368</v>
      </c>
      <c r="AY261" s="286">
        <f t="shared" si="352"/>
        <v>562832.92969221342</v>
      </c>
      <c r="AZ261" s="286">
        <f t="shared" si="352"/>
        <v>568234.65423448384</v>
      </c>
      <c r="BA261" s="286">
        <f t="shared" si="352"/>
        <v>611548.48666694423</v>
      </c>
      <c r="BB261" s="286">
        <f t="shared" si="352"/>
        <v>623776.7218045448</v>
      </c>
      <c r="BC261" s="286">
        <f t="shared" si="352"/>
        <v>704038.55820357322</v>
      </c>
      <c r="BD261" s="286">
        <f t="shared" si="352"/>
        <v>686772.03152014432</v>
      </c>
      <c r="BE261" s="286">
        <f t="shared" si="352"/>
        <v>713485.74495378253</v>
      </c>
      <c r="BF261" s="286">
        <f t="shared" si="352"/>
        <v>699351.36337749683</v>
      </c>
      <c r="BG261" s="286">
        <f t="shared" si="352"/>
        <v>730597.2970300084</v>
      </c>
      <c r="BH261" s="286">
        <f t="shared" si="352"/>
        <v>782568.73100722791</v>
      </c>
      <c r="BI261" s="286">
        <f t="shared" si="352"/>
        <v>808871.72319789231</v>
      </c>
      <c r="BJ261" s="286">
        <f t="shared" si="352"/>
        <v>839995.83029582049</v>
      </c>
      <c r="BK261" s="286">
        <f t="shared" si="352"/>
        <v>815006.26654808852</v>
      </c>
      <c r="BL261" s="286">
        <f t="shared" si="352"/>
        <v>803258.36371860921</v>
      </c>
      <c r="BM261" s="286">
        <f t="shared" si="352"/>
        <v>1066619.3455767815</v>
      </c>
      <c r="BN261" s="286">
        <f t="shared" si="352"/>
        <v>1044997.4239489152</v>
      </c>
      <c r="BO261" s="286">
        <f t="shared" ref="BO261:BV261" si="353">SUM(BO254,BO255)</f>
        <v>876737.51305619418</v>
      </c>
      <c r="BP261" s="286">
        <f t="shared" si="353"/>
        <v>905688.84187122597</v>
      </c>
      <c r="BQ261" s="286">
        <f t="shared" si="353"/>
        <v>957632.9108482342</v>
      </c>
      <c r="BR261" s="286">
        <f t="shared" si="353"/>
        <v>990301.55630128551</v>
      </c>
      <c r="BS261" s="286">
        <f t="shared" si="353"/>
        <v>974072.28702971234</v>
      </c>
      <c r="BT261" s="286">
        <f t="shared" si="353"/>
        <v>1040132.5479026255</v>
      </c>
      <c r="BU261" s="286">
        <f t="shared" si="353"/>
        <v>1015796.6722461989</v>
      </c>
      <c r="BV261" s="286">
        <f t="shared" si="353"/>
        <v>1029260.3432455781</v>
      </c>
    </row>
    <row r="262" spans="2:74" ht="14.25" customHeight="1" x14ac:dyDescent="0.2">
      <c r="B262" s="163" t="s">
        <v>481</v>
      </c>
      <c r="C262" s="301">
        <f t="shared" ref="C262:BN262" si="354">IFERROR(C261/C254,0)</f>
        <v>0</v>
      </c>
      <c r="D262" s="301">
        <f t="shared" si="354"/>
        <v>0</v>
      </c>
      <c r="E262" s="301">
        <f t="shared" si="354"/>
        <v>0</v>
      </c>
      <c r="F262" s="301">
        <f t="shared" si="354"/>
        <v>0</v>
      </c>
      <c r="G262" s="301">
        <f t="shared" si="354"/>
        <v>0</v>
      </c>
      <c r="H262" s="301">
        <f t="shared" si="354"/>
        <v>0</v>
      </c>
      <c r="I262" s="301">
        <f t="shared" si="354"/>
        <v>0</v>
      </c>
      <c r="J262" s="301">
        <f t="shared" si="354"/>
        <v>0</v>
      </c>
      <c r="K262" s="301">
        <f t="shared" si="354"/>
        <v>0</v>
      </c>
      <c r="L262" s="301">
        <f t="shared" si="354"/>
        <v>0</v>
      </c>
      <c r="M262" s="301">
        <f t="shared" si="354"/>
        <v>0</v>
      </c>
      <c r="N262" s="301">
        <f t="shared" si="354"/>
        <v>0</v>
      </c>
      <c r="O262" s="301">
        <f t="shared" si="354"/>
        <v>0.66228422307246937</v>
      </c>
      <c r="P262" s="301">
        <f t="shared" si="354"/>
        <v>0.72075982459944221</v>
      </c>
      <c r="Q262" s="301">
        <f t="shared" si="354"/>
        <v>0.72689219137264438</v>
      </c>
      <c r="R262" s="301">
        <f t="shared" si="354"/>
        <v>0.7861254317440951</v>
      </c>
      <c r="S262" s="301">
        <f t="shared" si="354"/>
        <v>0.74211798812841345</v>
      </c>
      <c r="T262" s="301">
        <f t="shared" si="354"/>
        <v>0.73037544801646392</v>
      </c>
      <c r="U262" s="301">
        <f t="shared" si="354"/>
        <v>0.74711520342619031</v>
      </c>
      <c r="V262" s="301">
        <f t="shared" si="354"/>
        <v>0.69718369928052437</v>
      </c>
      <c r="W262" s="301">
        <f t="shared" si="354"/>
        <v>0.750818733954557</v>
      </c>
      <c r="X262" s="301">
        <f t="shared" si="354"/>
        <v>0.74610675764552403</v>
      </c>
      <c r="Y262" s="301">
        <f t="shared" si="354"/>
        <v>0.77523697639748346</v>
      </c>
      <c r="Z262" s="301">
        <f t="shared" si="354"/>
        <v>0.76373309089217278</v>
      </c>
      <c r="AA262" s="301">
        <f t="shared" si="354"/>
        <v>0.75315365323485617</v>
      </c>
      <c r="AB262" s="301">
        <f t="shared" si="354"/>
        <v>0.75473104132480562</v>
      </c>
      <c r="AC262" s="301">
        <f t="shared" si="354"/>
        <v>0.66508304187490264</v>
      </c>
      <c r="AD262" s="301">
        <f t="shared" si="354"/>
        <v>0.72528804187428475</v>
      </c>
      <c r="AE262" s="301">
        <f t="shared" si="354"/>
        <v>0.6791842928601235</v>
      </c>
      <c r="AF262" s="301">
        <f t="shared" si="354"/>
        <v>0.71112746702028717</v>
      </c>
      <c r="AG262" s="301">
        <f t="shared" si="354"/>
        <v>0.77478215030218134</v>
      </c>
      <c r="AH262" s="301">
        <f t="shared" si="354"/>
        <v>0.66019246818176236</v>
      </c>
      <c r="AI262" s="301">
        <f t="shared" si="354"/>
        <v>0.74608767425341826</v>
      </c>
      <c r="AJ262" s="301">
        <f t="shared" si="354"/>
        <v>0.7283522908375657</v>
      </c>
      <c r="AK262" s="301">
        <f t="shared" si="354"/>
        <v>0.74554835337181491</v>
      </c>
      <c r="AL262" s="301">
        <f t="shared" si="354"/>
        <v>0.74595353075017268</v>
      </c>
      <c r="AM262" s="301">
        <f t="shared" si="354"/>
        <v>0.73415195441147341</v>
      </c>
      <c r="AN262" s="301">
        <f t="shared" si="354"/>
        <v>0.73805822504566665</v>
      </c>
      <c r="AO262" s="301">
        <f t="shared" si="354"/>
        <v>0.74287835019395343</v>
      </c>
      <c r="AP262" s="301">
        <f t="shared" si="354"/>
        <v>0.74184052363105912</v>
      </c>
      <c r="AQ262" s="301">
        <f t="shared" si="354"/>
        <v>0.73692621349929655</v>
      </c>
      <c r="AR262" s="301">
        <f t="shared" si="354"/>
        <v>0.75609072248107323</v>
      </c>
      <c r="AS262" s="301">
        <f t="shared" si="354"/>
        <v>0.76588999810104985</v>
      </c>
      <c r="AT262" s="301">
        <f t="shared" si="354"/>
        <v>0.77768458797986695</v>
      </c>
      <c r="AU262" s="301">
        <f t="shared" si="354"/>
        <v>0.77612621314526409</v>
      </c>
      <c r="AV262" s="301">
        <f t="shared" si="354"/>
        <v>0.7843708311635853</v>
      </c>
      <c r="AW262" s="301">
        <f t="shared" si="354"/>
        <v>0.76460327175742471</v>
      </c>
      <c r="AX262" s="301">
        <f t="shared" si="354"/>
        <v>0.74019345839931516</v>
      </c>
      <c r="AY262" s="301">
        <f t="shared" si="354"/>
        <v>0.77859519710509717</v>
      </c>
      <c r="AZ262" s="301">
        <f t="shared" si="354"/>
        <v>0.76552201893571603</v>
      </c>
      <c r="BA262" s="301">
        <f t="shared" si="354"/>
        <v>0.77097845656472053</v>
      </c>
      <c r="BB262" s="301">
        <f t="shared" si="354"/>
        <v>0.76688915751742559</v>
      </c>
      <c r="BC262" s="301">
        <f t="shared" si="354"/>
        <v>0.79054226341971412</v>
      </c>
      <c r="BD262" s="301">
        <f t="shared" si="354"/>
        <v>0.78455137000955577</v>
      </c>
      <c r="BE262" s="301">
        <f t="shared" si="354"/>
        <v>0.78058496472992267</v>
      </c>
      <c r="BF262" s="301">
        <f t="shared" si="354"/>
        <v>0.77716699340497086</v>
      </c>
      <c r="BG262" s="301">
        <f t="shared" si="354"/>
        <v>0.76805699270544592</v>
      </c>
      <c r="BH262" s="301">
        <f t="shared" si="354"/>
        <v>0.7930320455571056</v>
      </c>
      <c r="BI262" s="301">
        <f t="shared" si="354"/>
        <v>0.78376065931690697</v>
      </c>
      <c r="BJ262" s="301">
        <f t="shared" si="354"/>
        <v>0.78625884763421872</v>
      </c>
      <c r="BK262" s="301">
        <f t="shared" si="354"/>
        <v>0.76590335595321235</v>
      </c>
      <c r="BL262" s="301">
        <f t="shared" si="354"/>
        <v>0.74765783669308428</v>
      </c>
      <c r="BM262" s="301">
        <f t="shared" si="354"/>
        <v>0.79320676468378015</v>
      </c>
      <c r="BN262" s="301">
        <f t="shared" si="354"/>
        <v>0.78978851461662869</v>
      </c>
      <c r="BO262" s="301">
        <f t="shared" ref="BO262:BV262" si="355">IFERROR(BO261/BO254,0)</f>
        <v>0.74941237919221459</v>
      </c>
      <c r="BP262" s="301">
        <f t="shared" si="355"/>
        <v>0.72418925603069484</v>
      </c>
      <c r="BQ262" s="301">
        <f t="shared" si="355"/>
        <v>0.75777729883529921</v>
      </c>
      <c r="BR262" s="301">
        <f t="shared" si="355"/>
        <v>0.76077253561431335</v>
      </c>
      <c r="BS262" s="301">
        <f t="shared" si="355"/>
        <v>0.7501650999966607</v>
      </c>
      <c r="BT262" s="301">
        <f t="shared" si="355"/>
        <v>0.75118361500633579</v>
      </c>
      <c r="BU262" s="301">
        <f t="shared" si="355"/>
        <v>0.74437451352505146</v>
      </c>
      <c r="BV262" s="301">
        <f t="shared" si="355"/>
        <v>0.72957513323176282</v>
      </c>
    </row>
    <row r="263" spans="2:74" ht="14.25" customHeight="1" thickBot="1" x14ac:dyDescent="0.25">
      <c r="B263" s="165" t="s">
        <v>84</v>
      </c>
      <c r="C263" s="166" t="e">
        <f>SUM(C254,C255,#REF!,#REF!,C257,C258)</f>
        <v>#REF!</v>
      </c>
      <c r="D263" s="166" t="e">
        <f>SUM(D254,D255,#REF!,#REF!,D257,D258)</f>
        <v>#REF!</v>
      </c>
      <c r="E263" s="166" t="e">
        <f>SUM(E254,E255,#REF!,#REF!,E257,E258)</f>
        <v>#REF!</v>
      </c>
      <c r="F263" s="166" t="e">
        <f>SUM(F254,F255,#REF!,#REF!,F257,F258)</f>
        <v>#REF!</v>
      </c>
      <c r="G263" s="166" t="e">
        <f>SUM(G254,G255,#REF!,#REF!,G257,G258)</f>
        <v>#REF!</v>
      </c>
      <c r="H263" s="166" t="e">
        <f>SUM(H254,H255,#REF!,#REF!,H257,H258)</f>
        <v>#REF!</v>
      </c>
      <c r="I263" s="166" t="e">
        <f>SUM(I254,I255,#REF!,#REF!,I257,I258)</f>
        <v>#REF!</v>
      </c>
      <c r="J263" s="166" t="e">
        <f>SUM(J254,J255,#REF!,#REF!,J257,J258)</f>
        <v>#REF!</v>
      </c>
      <c r="K263" s="166" t="e">
        <f>SUM(K254,K255,#REF!,#REF!,K257,K258)</f>
        <v>#REF!</v>
      </c>
      <c r="L263" s="166" t="e">
        <f>SUM(L254,L255,#REF!,#REF!,L257,L258,L259)</f>
        <v>#REF!</v>
      </c>
      <c r="M263" s="166" t="e">
        <f>SUM(M254,M255,#REF!,#REF!,M257,M258,M259)</f>
        <v>#REF!</v>
      </c>
      <c r="N263" s="166" t="e">
        <f>SUM(N254,N255,#REF!,#REF!,N257,N258,N259)</f>
        <v>#REF!</v>
      </c>
      <c r="O263" s="166">
        <f>+SUM(O254:O259)</f>
        <v>-67599.99745823085</v>
      </c>
      <c r="P263" s="166">
        <f t="shared" ref="P263:BJ263" si="356">+SUM(P254:P259)</f>
        <v>-33434.281681916204</v>
      </c>
      <c r="Q263" s="166">
        <f t="shared" si="356"/>
        <v>15358.742197240481</v>
      </c>
      <c r="R263" s="166">
        <f t="shared" si="356"/>
        <v>65285.830459398807</v>
      </c>
      <c r="S263" s="166">
        <f t="shared" si="356"/>
        <v>-5550.0853545004802</v>
      </c>
      <c r="T263" s="166">
        <f t="shared" si="356"/>
        <v>-17304.671704423745</v>
      </c>
      <c r="U263" s="166">
        <f t="shared" si="356"/>
        <v>-84037.090923488489</v>
      </c>
      <c r="V263" s="166">
        <f t="shared" si="356"/>
        <v>-115651.66712134998</v>
      </c>
      <c r="W263" s="166">
        <f t="shared" si="356"/>
        <v>-32676.964653446455</v>
      </c>
      <c r="X263" s="166">
        <f t="shared" si="356"/>
        <v>-1936.1755328843574</v>
      </c>
      <c r="Y263" s="166">
        <f t="shared" si="356"/>
        <v>213711.73271345324</v>
      </c>
      <c r="Z263" s="166">
        <f t="shared" si="356"/>
        <v>-38461.387677682455</v>
      </c>
      <c r="AA263" s="166">
        <f t="shared" si="356"/>
        <v>-26577.9358004032</v>
      </c>
      <c r="AB263" s="166">
        <f t="shared" si="356"/>
        <v>-71175.472178520286</v>
      </c>
      <c r="AC263" s="166">
        <f t="shared" si="356"/>
        <v>-136964.17590178683</v>
      </c>
      <c r="AD263" s="166">
        <f t="shared" si="356"/>
        <v>-77798.541440739165</v>
      </c>
      <c r="AE263" s="166">
        <f t="shared" si="356"/>
        <v>-82617.813810690539</v>
      </c>
      <c r="AF263" s="166">
        <f t="shared" si="356"/>
        <v>-204516.41977275579</v>
      </c>
      <c r="AG263" s="166">
        <f t="shared" si="356"/>
        <v>-63509.379103408195</v>
      </c>
      <c r="AH263" s="166">
        <f t="shared" si="356"/>
        <v>-148702.77282529679</v>
      </c>
      <c r="AI263" s="166">
        <f t="shared" si="356"/>
        <v>-109077.76273469864</v>
      </c>
      <c r="AJ263" s="166">
        <f t="shared" si="356"/>
        <v>-152992.28974697672</v>
      </c>
      <c r="AK263" s="166">
        <f t="shared" si="356"/>
        <v>-44739.070809770725</v>
      </c>
      <c r="AL263" s="166">
        <f t="shared" si="356"/>
        <v>-245081.43738082529</v>
      </c>
      <c r="AM263" s="166">
        <f t="shared" si="356"/>
        <v>-227489.8153380405</v>
      </c>
      <c r="AN263" s="166">
        <f t="shared" si="356"/>
        <v>-234763.13951980305</v>
      </c>
      <c r="AO263" s="166">
        <f t="shared" si="356"/>
        <v>-283974.30726027983</v>
      </c>
      <c r="AP263" s="166">
        <f t="shared" si="356"/>
        <v>-352615.2621913944</v>
      </c>
      <c r="AQ263" s="166">
        <f t="shared" si="356"/>
        <v>-171031.79779703665</v>
      </c>
      <c r="AR263" s="166">
        <f t="shared" si="356"/>
        <v>-156824.95864264335</v>
      </c>
      <c r="AS263" s="166">
        <f t="shared" si="356"/>
        <v>-254390.29742594232</v>
      </c>
      <c r="AT263" s="166">
        <f t="shared" si="356"/>
        <v>-190381.65661611303</v>
      </c>
      <c r="AU263" s="166">
        <f t="shared" si="356"/>
        <v>-186671.62919638937</v>
      </c>
      <c r="AV263" s="166">
        <f t="shared" si="356"/>
        <v>-307391.01857719652</v>
      </c>
      <c r="AW263" s="166">
        <f t="shared" si="356"/>
        <v>-240594.14517519053</v>
      </c>
      <c r="AX263" s="166">
        <f t="shared" si="356"/>
        <v>-394143.48494371813</v>
      </c>
      <c r="AY263" s="166">
        <f t="shared" si="356"/>
        <v>-320655.42855806672</v>
      </c>
      <c r="AZ263" s="166">
        <f t="shared" si="356"/>
        <v>-421490.12530638854</v>
      </c>
      <c r="BA263" s="166">
        <f t="shared" si="356"/>
        <v>-482183.51173937961</v>
      </c>
      <c r="BB263" s="166">
        <f t="shared" si="356"/>
        <v>-401932.19604002434</v>
      </c>
      <c r="BC263" s="166">
        <f t="shared" si="356"/>
        <v>-299831.73896303511</v>
      </c>
      <c r="BD263" s="166">
        <f t="shared" si="356"/>
        <v>-436261.5376088543</v>
      </c>
      <c r="BE263" s="166">
        <f t="shared" si="356"/>
        <v>-504977.04289283243</v>
      </c>
      <c r="BF263" s="166">
        <f t="shared" si="356"/>
        <v>-266516.73471446196</v>
      </c>
      <c r="BG263" s="166">
        <f t="shared" si="356"/>
        <v>-343586.06398901751</v>
      </c>
      <c r="BH263" s="166">
        <f t="shared" si="356"/>
        <v>-320032.43579803244</v>
      </c>
      <c r="BI263" s="166">
        <f t="shared" si="356"/>
        <v>-459736.45058503543</v>
      </c>
      <c r="BJ263" s="166">
        <f t="shared" si="356"/>
        <v>-603945.94495909358</v>
      </c>
      <c r="BK263" s="166">
        <f t="shared" ref="BK263:BV263" si="357">+SUM(BK254:BK259)</f>
        <v>-538787.2600219103</v>
      </c>
      <c r="BL263" s="166">
        <f t="shared" si="357"/>
        <v>-471030.38625486981</v>
      </c>
      <c r="BM263" s="166">
        <f t="shared" si="357"/>
        <v>-371134.97842940898</v>
      </c>
      <c r="BN263" s="166">
        <f t="shared" si="357"/>
        <v>-174251.04486799199</v>
      </c>
      <c r="BO263" s="166">
        <f t="shared" si="357"/>
        <v>-532259.59636976384</v>
      </c>
      <c r="BP263" s="166">
        <f t="shared" si="357"/>
        <v>-517478.29531911778</v>
      </c>
      <c r="BQ263" s="166">
        <f t="shared" si="357"/>
        <v>-404235.26922350156</v>
      </c>
      <c r="BR263" s="166">
        <f t="shared" si="357"/>
        <v>-380540.74263065087</v>
      </c>
      <c r="BS263" s="166">
        <f t="shared" si="357"/>
        <v>-490082.45366688387</v>
      </c>
      <c r="BT263" s="166">
        <f t="shared" si="357"/>
        <v>-359576.35820819129</v>
      </c>
      <c r="BU263" s="166">
        <f t="shared" si="357"/>
        <v>-305587.7681331124</v>
      </c>
      <c r="BV263" s="166">
        <f t="shared" si="357"/>
        <v>-650011.7864443179</v>
      </c>
    </row>
    <row r="264" spans="2:74" ht="14.25" customHeight="1" thickTop="1" x14ac:dyDescent="0.2">
      <c r="B264" s="163" t="s">
        <v>482</v>
      </c>
      <c r="C264" s="301">
        <f>IFERROR(#REF!/SUM(#REF!,#REF!),0)</f>
        <v>0</v>
      </c>
      <c r="D264" s="301">
        <f>IFERROR(#REF!/SUM(#REF!,#REF!),0)</f>
        <v>0</v>
      </c>
      <c r="E264" s="301">
        <f>IFERROR(#REF!/SUM(#REF!,#REF!),0)</f>
        <v>0</v>
      </c>
      <c r="F264" s="301">
        <f>IFERROR(#REF!/SUM(#REF!,#REF!),0)</f>
        <v>0</v>
      </c>
      <c r="G264" s="301">
        <f>IFERROR(#REF!/SUM(#REF!,#REF!),0)</f>
        <v>0</v>
      </c>
      <c r="H264" s="301">
        <f>IFERROR(#REF!/SUM(#REF!,#REF!),0)</f>
        <v>0</v>
      </c>
      <c r="I264" s="301">
        <f>IFERROR(#REF!/SUM(#REF!,#REF!),0)</f>
        <v>0</v>
      </c>
      <c r="J264" s="301">
        <f>IFERROR(#REF!/SUM(#REF!,#REF!),0)</f>
        <v>0</v>
      </c>
      <c r="K264" s="301">
        <f>IFERROR(#REF!/SUM(#REF!,#REF!),0)</f>
        <v>0</v>
      </c>
      <c r="L264" s="301">
        <f>IFERROR(#REF!/SUM(#REF!,#REF!),0)</f>
        <v>0</v>
      </c>
      <c r="M264" s="301">
        <f>IFERROR(#REF!/SUM(#REF!,#REF!),0)</f>
        <v>0</v>
      </c>
      <c r="N264" s="301">
        <f>IFERROR(#REF!/SUM(#REF!,#REF!),0)</f>
        <v>0</v>
      </c>
      <c r="O264" s="301">
        <f>IFERROR(#REF!/SUM(#REF!,#REF!),0)</f>
        <v>0</v>
      </c>
      <c r="P264" s="301">
        <f>IFERROR(#REF!/SUM(#REF!,#REF!),0)</f>
        <v>0</v>
      </c>
      <c r="Q264" s="301">
        <f>IFERROR(#REF!/SUM(#REF!,#REF!),0)</f>
        <v>0</v>
      </c>
      <c r="R264" s="301">
        <f>IFERROR(#REF!/SUM(#REF!,#REF!),0)</f>
        <v>0</v>
      </c>
      <c r="S264" s="301">
        <f>IFERROR(#REF!/SUM(#REF!,#REF!),0)</f>
        <v>0</v>
      </c>
      <c r="T264" s="301">
        <f>IFERROR(#REF!/SUM(#REF!,#REF!),0)</f>
        <v>0</v>
      </c>
      <c r="U264" s="301">
        <f>IFERROR(#REF!/SUM(#REF!,#REF!),0)</f>
        <v>0</v>
      </c>
      <c r="V264" s="301">
        <f>IFERROR(#REF!/SUM(#REF!,#REF!),0)</f>
        <v>0</v>
      </c>
      <c r="W264" s="301">
        <f>IFERROR(#REF!/SUM(#REF!,#REF!),0)</f>
        <v>0</v>
      </c>
      <c r="X264" s="301">
        <f>IFERROR(#REF!/SUM(#REF!,#REF!),0)</f>
        <v>0</v>
      </c>
      <c r="Y264" s="301">
        <f>IFERROR(#REF!/SUM(#REF!,#REF!),0)</f>
        <v>0</v>
      </c>
      <c r="Z264" s="301">
        <f>IFERROR(#REF!/SUM(#REF!,#REF!),0)</f>
        <v>0</v>
      </c>
      <c r="AA264" s="301">
        <f>IFERROR(#REF!/SUM(#REF!,#REF!),0)</f>
        <v>0</v>
      </c>
      <c r="AB264" s="301">
        <f>IFERROR(#REF!/SUM(#REF!,#REF!),0)</f>
        <v>0</v>
      </c>
      <c r="AC264" s="301">
        <f>IFERROR(#REF!/SUM(#REF!,#REF!),0)</f>
        <v>0</v>
      </c>
      <c r="AD264" s="301">
        <f>IFERROR(#REF!/SUM(#REF!,#REF!),0)</f>
        <v>0</v>
      </c>
      <c r="AE264" s="301">
        <f>IFERROR(#REF!/SUM(#REF!,#REF!),0)</f>
        <v>0</v>
      </c>
      <c r="AF264" s="301">
        <f>IFERROR(#REF!/SUM(#REF!,#REF!),0)</f>
        <v>0</v>
      </c>
      <c r="AG264" s="301">
        <f>IFERROR(#REF!/SUM(#REF!,#REF!),0)</f>
        <v>0</v>
      </c>
      <c r="AH264" s="301">
        <f>IFERROR(#REF!/SUM(#REF!,#REF!),0)</f>
        <v>0</v>
      </c>
      <c r="AI264" s="301">
        <f>IFERROR(#REF!/SUM(#REF!,#REF!),0)</f>
        <v>0</v>
      </c>
      <c r="AJ264" s="301">
        <f>IFERROR(#REF!/SUM(#REF!,#REF!),0)</f>
        <v>0</v>
      </c>
      <c r="AK264" s="301">
        <f>IFERROR(#REF!/SUM(#REF!,#REF!),0)</f>
        <v>0</v>
      </c>
      <c r="AL264" s="301">
        <f>IFERROR(#REF!/SUM(#REF!,#REF!),0)</f>
        <v>0</v>
      </c>
      <c r="AM264" s="301">
        <f>IFERROR(#REF!/SUM(#REF!,#REF!),0)</f>
        <v>0</v>
      </c>
      <c r="AN264" s="301">
        <f>IFERROR(#REF!/SUM(#REF!,#REF!),0)</f>
        <v>0</v>
      </c>
      <c r="AO264" s="301">
        <f>IFERROR(#REF!/SUM(#REF!,#REF!),0)</f>
        <v>0</v>
      </c>
      <c r="AP264" s="301">
        <f>IFERROR(#REF!/SUM(#REF!,#REF!),0)</f>
        <v>0</v>
      </c>
      <c r="AQ264" s="301">
        <f>IFERROR(#REF!/SUM(#REF!,#REF!),0)</f>
        <v>0</v>
      </c>
      <c r="AR264" s="301">
        <f>IFERROR(#REF!/SUM(#REF!,#REF!),0)</f>
        <v>0</v>
      </c>
      <c r="AS264" s="301">
        <f>IFERROR(#REF!/SUM(#REF!,#REF!),0)</f>
        <v>0</v>
      </c>
      <c r="AT264" s="301">
        <f>IFERROR(#REF!/SUM(#REF!,#REF!),0)</f>
        <v>0</v>
      </c>
      <c r="AU264" s="301">
        <f>IFERROR(#REF!/SUM(#REF!,#REF!),0)</f>
        <v>0</v>
      </c>
      <c r="AV264" s="301">
        <f>IFERROR(#REF!/SUM(#REF!,#REF!),0)</f>
        <v>0</v>
      </c>
      <c r="AW264" s="301">
        <f>IFERROR(#REF!/SUM(#REF!,#REF!),0)</f>
        <v>0</v>
      </c>
      <c r="AX264" s="301">
        <f>IFERROR(#REF!/SUM(#REF!,#REF!),0)</f>
        <v>0</v>
      </c>
      <c r="AY264" s="301">
        <f>IFERROR(#REF!/SUM(#REF!,#REF!),0)</f>
        <v>0</v>
      </c>
      <c r="AZ264" s="301">
        <f>IFERROR(#REF!/SUM(#REF!,#REF!),0)</f>
        <v>0</v>
      </c>
      <c r="BA264" s="301">
        <f>IFERROR(#REF!/SUM(#REF!,#REF!),0)</f>
        <v>0</v>
      </c>
      <c r="BB264" s="301">
        <f>IFERROR(#REF!/SUM(#REF!,#REF!),0)</f>
        <v>0</v>
      </c>
      <c r="BC264" s="301">
        <f>IFERROR(#REF!/SUM(#REF!,#REF!),0)</f>
        <v>0</v>
      </c>
      <c r="BD264" s="301">
        <f>IFERROR(#REF!/SUM(#REF!,#REF!),0)</f>
        <v>0</v>
      </c>
      <c r="BE264" s="301">
        <f>IFERROR(#REF!/SUM(#REF!,#REF!),0)</f>
        <v>0</v>
      </c>
      <c r="BF264" s="301">
        <f>IFERROR(#REF!/SUM(#REF!,#REF!),0)</f>
        <v>0</v>
      </c>
      <c r="BG264" s="301">
        <f>IFERROR(#REF!/SUM(#REF!,#REF!),0)</f>
        <v>0</v>
      </c>
      <c r="BH264" s="301">
        <f>IFERROR(#REF!/SUM(#REF!,#REF!),0)</f>
        <v>0</v>
      </c>
      <c r="BI264" s="301">
        <f>IFERROR(#REF!/SUM(#REF!,#REF!),0)</f>
        <v>0</v>
      </c>
      <c r="BJ264" s="301">
        <f>IFERROR(#REF!/SUM(#REF!,#REF!),0)</f>
        <v>0</v>
      </c>
      <c r="BK264" s="301">
        <f>IFERROR(#REF!/SUM(#REF!,#REF!),0)</f>
        <v>0</v>
      </c>
      <c r="BL264" s="301">
        <f>IFERROR(#REF!/SUM(#REF!,#REF!),0)</f>
        <v>0</v>
      </c>
      <c r="BM264" s="301">
        <f>IFERROR(#REF!/SUM(#REF!,#REF!),0)</f>
        <v>0</v>
      </c>
      <c r="BN264" s="301">
        <f>IFERROR(#REF!/SUM(#REF!,#REF!),0)</f>
        <v>0</v>
      </c>
      <c r="BO264" s="301">
        <f>IFERROR(#REF!/SUM(#REF!,#REF!),0)</f>
        <v>0</v>
      </c>
      <c r="BP264" s="301">
        <f>IFERROR(#REF!/SUM(#REF!,#REF!),0)</f>
        <v>0</v>
      </c>
      <c r="BQ264" s="301">
        <f>IFERROR(#REF!/SUM(#REF!,#REF!),0)</f>
        <v>0</v>
      </c>
      <c r="BR264" s="301">
        <f>IFERROR(#REF!/SUM(#REF!,#REF!),0)</f>
        <v>0</v>
      </c>
      <c r="BS264" s="301">
        <f>IFERROR(#REF!/SUM(#REF!,#REF!),0)</f>
        <v>0</v>
      </c>
      <c r="BT264" s="301">
        <f>IFERROR(#REF!/SUM(#REF!,#REF!),0)</f>
        <v>0</v>
      </c>
      <c r="BU264" s="301">
        <f>IFERROR(#REF!/SUM(#REF!,#REF!),0)</f>
        <v>0</v>
      </c>
      <c r="BV264" s="301">
        <f>IFERROR(#REF!/SUM(#REF!,#REF!),0)</f>
        <v>0</v>
      </c>
    </row>
    <row r="265" spans="2:74" ht="14.25" customHeight="1" x14ac:dyDescent="0.2">
      <c r="B265" s="163" t="s">
        <v>483</v>
      </c>
      <c r="C265" s="301">
        <f>IFERROR(SUM(#REF!,#REF!)/SUM(C256,C257,C258,C259),0)</f>
        <v>0</v>
      </c>
      <c r="D265" s="301">
        <f>IFERROR(SUM(#REF!,#REF!)/SUM(D256,D257,D258,D259),0)</f>
        <v>0</v>
      </c>
      <c r="E265" s="301">
        <f>IFERROR(SUM(#REF!,#REF!)/SUM(E256,E257,E258,E259),0)</f>
        <v>0</v>
      </c>
      <c r="F265" s="301">
        <f>IFERROR(SUM(#REF!,#REF!)/SUM(F256,F257,F258,F259),0)</f>
        <v>0</v>
      </c>
      <c r="G265" s="301">
        <f>IFERROR(SUM(#REF!,#REF!)/SUM(G256,G257,G258,G259),0)</f>
        <v>0</v>
      </c>
      <c r="H265" s="301">
        <f>IFERROR(SUM(#REF!,#REF!)/SUM(H256,H257,H258,H259),0)</f>
        <v>0</v>
      </c>
      <c r="I265" s="301">
        <f>IFERROR(SUM(#REF!,#REF!)/SUM(I256,I257,I258,I259),0)</f>
        <v>0</v>
      </c>
      <c r="J265" s="301">
        <f>IFERROR(SUM(#REF!,#REF!)/SUM(J256,J257,J258,J259),0)</f>
        <v>0</v>
      </c>
      <c r="K265" s="301">
        <f>IFERROR(SUM(#REF!,#REF!)/SUM(K256,K257,K258,K259),0)</f>
        <v>0</v>
      </c>
      <c r="L265" s="301">
        <f>IFERROR(SUM(#REF!,#REF!)/SUM(L256,L257,L258,L259),0)</f>
        <v>0</v>
      </c>
      <c r="M265" s="301">
        <f>IFERROR(SUM(#REF!,#REF!)/SUM(M256,M257,M258,M259),0)</f>
        <v>0</v>
      </c>
      <c r="N265" s="301">
        <f>IFERROR(SUM(#REF!,#REF!)/SUM(N256,N257,N258,N259),0)</f>
        <v>0</v>
      </c>
      <c r="O265" s="301">
        <f>IFERROR(SUM(#REF!,#REF!)/SUM(O256,O257,O258,O259),0)</f>
        <v>0</v>
      </c>
      <c r="P265" s="301">
        <f>IFERROR(SUM(#REF!,#REF!)/SUM(P256,P257,P258,P259),0)</f>
        <v>0</v>
      </c>
      <c r="Q265" s="301">
        <f>IFERROR(SUM(#REF!,#REF!)/SUM(Q256,Q257,Q258,Q259),0)</f>
        <v>0</v>
      </c>
      <c r="R265" s="301">
        <f>IFERROR(SUM(#REF!,#REF!)/SUM(R256,R257,R258,R259),0)</f>
        <v>0</v>
      </c>
      <c r="S265" s="301">
        <f>IFERROR(SUM(#REF!,#REF!)/SUM(S256,S257,S258,S259),0)</f>
        <v>0</v>
      </c>
      <c r="T265" s="301">
        <f>IFERROR(SUM(#REF!,#REF!)/SUM(T256,T257,T258,T259),0)</f>
        <v>0</v>
      </c>
      <c r="U265" s="301">
        <f>IFERROR(SUM(#REF!,#REF!)/SUM(U256,U257,U258,U259),0)</f>
        <v>0</v>
      </c>
      <c r="V265" s="301">
        <f>IFERROR(SUM(#REF!,#REF!)/SUM(V256,V257,V258,V259),0)</f>
        <v>0</v>
      </c>
      <c r="W265" s="301">
        <f>IFERROR(SUM(#REF!,#REF!)/SUM(W256,W257,W258,W259),0)</f>
        <v>0</v>
      </c>
      <c r="X265" s="301">
        <f>IFERROR(SUM(#REF!,#REF!)/SUM(X256,X257,X258,X259),0)</f>
        <v>0</v>
      </c>
      <c r="Y265" s="301">
        <f>IFERROR(SUM(#REF!,#REF!)/SUM(Y256,Y257,Y258,Y259),0)</f>
        <v>0</v>
      </c>
      <c r="Z265" s="301">
        <f>IFERROR(SUM(#REF!,#REF!)/SUM(Z256,Z257,Z258,Z259),0)</f>
        <v>0</v>
      </c>
      <c r="AA265" s="301">
        <f>IFERROR(SUM(#REF!,#REF!)/SUM(AA256,AA257,AA258,AA259),0)</f>
        <v>0</v>
      </c>
      <c r="AB265" s="301">
        <f>IFERROR(SUM(#REF!,#REF!)/SUM(AB256,AB257,AB258,AB259),0)</f>
        <v>0</v>
      </c>
      <c r="AC265" s="301">
        <f>IFERROR(SUM(#REF!,#REF!)/SUM(AC256,AC257,AC258,AC259),0)</f>
        <v>0</v>
      </c>
      <c r="AD265" s="301">
        <f>IFERROR(SUM(#REF!,#REF!)/SUM(AD256,AD257,AD258,AD259),0)</f>
        <v>0</v>
      </c>
      <c r="AE265" s="301">
        <f>IFERROR(SUM(#REF!,#REF!)/SUM(AE256,AE257,AE258,AE259),0)</f>
        <v>0</v>
      </c>
      <c r="AF265" s="301">
        <f>IFERROR(SUM(#REF!,#REF!)/SUM(AF256,AF257,AF258,AF259),0)</f>
        <v>0</v>
      </c>
      <c r="AG265" s="301">
        <f>IFERROR(SUM(#REF!,#REF!)/SUM(AG256,AG257,AG258,AG259),0)</f>
        <v>0</v>
      </c>
      <c r="AH265" s="301">
        <f>IFERROR(SUM(#REF!,#REF!)/SUM(AH256,AH257,AH258,AH259),0)</f>
        <v>0</v>
      </c>
      <c r="AI265" s="301">
        <f>IFERROR(SUM(#REF!,#REF!)/SUM(AI256,AI257,AI258,AI259),0)</f>
        <v>0</v>
      </c>
      <c r="AJ265" s="301">
        <f>IFERROR(SUM(#REF!,#REF!)/SUM(AJ256,AJ257,AJ258,AJ259),0)</f>
        <v>0</v>
      </c>
      <c r="AK265" s="301">
        <f>IFERROR(SUM(#REF!,#REF!)/SUM(AK256,AK257,AK258,AK259),0)</f>
        <v>0</v>
      </c>
      <c r="AL265" s="301">
        <f>IFERROR(SUM(#REF!,#REF!)/SUM(AL256,AL257,AL258,AL259),0)</f>
        <v>0</v>
      </c>
      <c r="AM265" s="301">
        <f>IFERROR(SUM(#REF!,#REF!)/SUM(AM256,AM257,AM258,AM259),0)</f>
        <v>0</v>
      </c>
      <c r="AN265" s="301">
        <f>IFERROR(SUM(#REF!,#REF!)/SUM(AN256,AN257,AN258,AN259),0)</f>
        <v>0</v>
      </c>
      <c r="AO265" s="301">
        <f>IFERROR(SUM(#REF!,#REF!)/SUM(AO256,AO257,AO258,AO259),0)</f>
        <v>0</v>
      </c>
      <c r="AP265" s="301">
        <f>IFERROR(SUM(#REF!,#REF!)/SUM(AP256,AP257,AP258,AP259),0)</f>
        <v>0</v>
      </c>
      <c r="AQ265" s="301">
        <f>IFERROR(SUM(#REF!,#REF!)/SUM(AQ256,AQ257,AQ258,AQ259),0)</f>
        <v>0</v>
      </c>
      <c r="AR265" s="301">
        <f>IFERROR(SUM(#REF!,#REF!)/SUM(AR256,AR257,AR258,AR259),0)</f>
        <v>0</v>
      </c>
      <c r="AS265" s="301">
        <f>IFERROR(SUM(#REF!,#REF!)/SUM(AS256,AS257,AS258,AS259),0)</f>
        <v>0</v>
      </c>
      <c r="AT265" s="301">
        <f>IFERROR(SUM(#REF!,#REF!)/SUM(AT256,AT257,AT258,AT259),0)</f>
        <v>0</v>
      </c>
      <c r="AU265" s="301">
        <f>IFERROR(SUM(#REF!,#REF!)/SUM(AU256,AU257,AU258,AU259),0)</f>
        <v>0</v>
      </c>
      <c r="AV265" s="301">
        <f>IFERROR(SUM(#REF!,#REF!)/SUM(AV256,AV257,AV258,AV259),0)</f>
        <v>0</v>
      </c>
      <c r="AW265" s="301">
        <f>IFERROR(SUM(#REF!,#REF!)/SUM(AW256,AW257,AW258,AW259),0)</f>
        <v>0</v>
      </c>
      <c r="AX265" s="301">
        <f>IFERROR(SUM(#REF!,#REF!)/SUM(AX256,AX257,AX258,AX259),0)</f>
        <v>0</v>
      </c>
      <c r="AY265" s="301">
        <f>IFERROR(SUM(#REF!,#REF!)/SUM(AY256,AY257,AY258,AY259),0)</f>
        <v>0</v>
      </c>
      <c r="AZ265" s="301">
        <f>IFERROR(SUM(#REF!,#REF!)/SUM(AZ256,AZ257,AZ258,AZ259),0)</f>
        <v>0</v>
      </c>
      <c r="BA265" s="301">
        <f>IFERROR(SUM(#REF!,#REF!)/SUM(BA256,BA257,BA258,BA259),0)</f>
        <v>0</v>
      </c>
      <c r="BB265" s="301">
        <f>IFERROR(SUM(#REF!,#REF!)/SUM(BB256,BB257,BB258,BB259),0)</f>
        <v>0</v>
      </c>
      <c r="BC265" s="301">
        <f>IFERROR(SUM(#REF!,#REF!)/SUM(BC256,BC257,BC258,BC259),0)</f>
        <v>0</v>
      </c>
      <c r="BD265" s="301">
        <f>IFERROR(SUM(#REF!,#REF!)/SUM(BD256,BD257,BD258,BD259),0)</f>
        <v>0</v>
      </c>
      <c r="BE265" s="301">
        <f>IFERROR(SUM(#REF!,#REF!)/SUM(BE256,BE257,BE258,BE259),0)</f>
        <v>0</v>
      </c>
      <c r="BF265" s="301">
        <f>IFERROR(SUM(#REF!,#REF!)/SUM(BF256,BF257,BF258,BF259),0)</f>
        <v>0</v>
      </c>
      <c r="BG265" s="301">
        <f>IFERROR(SUM(#REF!,#REF!)/SUM(BG256,BG257,BG258,BG259),0)</f>
        <v>0</v>
      </c>
      <c r="BH265" s="301">
        <f>IFERROR(SUM(#REF!,#REF!)/SUM(BH256,BH257,BH258,BH259),0)</f>
        <v>0</v>
      </c>
      <c r="BI265" s="301">
        <f>IFERROR(SUM(#REF!,#REF!)/SUM(BI256,BI257,BI258,BI259),0)</f>
        <v>0</v>
      </c>
      <c r="BJ265" s="301">
        <f>IFERROR(SUM(#REF!,#REF!)/SUM(BJ256,BJ257,BJ258,BJ259),0)</f>
        <v>0</v>
      </c>
      <c r="BK265" s="301">
        <f>IFERROR(SUM(#REF!,#REF!)/SUM(BK256,BK257,BK258,BK259),0)</f>
        <v>0</v>
      </c>
      <c r="BL265" s="301">
        <f>IFERROR(SUM(#REF!,#REF!)/SUM(BL256,BL257,BL258,BL259),0)</f>
        <v>0</v>
      </c>
      <c r="BM265" s="301">
        <f>IFERROR(SUM(#REF!,#REF!)/SUM(BM256,BM257,BM258,BM259),0)</f>
        <v>0</v>
      </c>
      <c r="BN265" s="301">
        <f>IFERROR(SUM(#REF!,#REF!)/SUM(BN256,BN257,BN258,BN259),0)</f>
        <v>0</v>
      </c>
      <c r="BO265" s="301">
        <f>IFERROR(SUM(#REF!,#REF!)/SUM(BO256,BO257,BO258,BO259),0)</f>
        <v>0</v>
      </c>
      <c r="BP265" s="301">
        <f>IFERROR(SUM(#REF!,#REF!)/SUM(BP256,BP257,BP258,BP259),0)</f>
        <v>0</v>
      </c>
      <c r="BQ265" s="301">
        <f>IFERROR(SUM(#REF!,#REF!)/SUM(BQ256,BQ257,BQ258,BQ259),0)</f>
        <v>0</v>
      </c>
      <c r="BR265" s="301">
        <f>IFERROR(SUM(#REF!,#REF!)/SUM(BR256,BR257,BR258,BR259),0)</f>
        <v>0</v>
      </c>
      <c r="BS265" s="301">
        <f>IFERROR(SUM(#REF!,#REF!)/SUM(BS256,BS257,BS258,BS259),0)</f>
        <v>0</v>
      </c>
      <c r="BT265" s="301">
        <f>IFERROR(SUM(#REF!,#REF!)/SUM(BT256,BT257,BT258,BT259),0)</f>
        <v>0</v>
      </c>
      <c r="BU265" s="301">
        <f>IFERROR(SUM(#REF!,#REF!)/SUM(BU256,BU257,BU258,BU259),0)</f>
        <v>0</v>
      </c>
      <c r="BV265" s="301">
        <f>IFERROR(SUM(#REF!,#REF!)/SUM(BV256,BV257,BV258,BV259),0)</f>
        <v>0</v>
      </c>
    </row>
    <row r="266" spans="2:74" ht="14.25" customHeight="1" x14ac:dyDescent="0.2">
      <c r="B266" s="163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2"/>
      <c r="P266" s="302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  <c r="AE266" s="301"/>
      <c r="AF266" s="301"/>
      <c r="AG266" s="301"/>
      <c r="AH266" s="301"/>
      <c r="AI266" s="301"/>
      <c r="AJ266" s="301"/>
      <c r="AK266" s="301"/>
      <c r="AL266" s="301"/>
      <c r="AM266" s="301"/>
      <c r="AN266" s="301"/>
      <c r="AO266" s="301"/>
      <c r="AP266" s="301"/>
      <c r="AQ266" s="301"/>
      <c r="AR266" s="301"/>
      <c r="AS266" s="301"/>
      <c r="AT266" s="301"/>
      <c r="AU266" s="301"/>
      <c r="AV266" s="301"/>
      <c r="AW266" s="301"/>
      <c r="AX266" s="301"/>
      <c r="AY266" s="301"/>
      <c r="AZ266" s="301"/>
      <c r="BA266" s="301"/>
      <c r="BB266" s="301"/>
      <c r="BC266" s="301"/>
      <c r="BD266" s="301"/>
      <c r="BE266" s="301"/>
      <c r="BF266" s="301"/>
      <c r="BG266" s="301"/>
      <c r="BH266" s="301"/>
      <c r="BI266" s="301"/>
      <c r="BJ266" s="301"/>
      <c r="BK266" s="301"/>
      <c r="BL266" s="301"/>
      <c r="BM266" s="301"/>
      <c r="BN266" s="301"/>
      <c r="BO266" s="301"/>
      <c r="BP266" s="301"/>
      <c r="BQ266" s="301"/>
      <c r="BR266" s="301"/>
      <c r="BS266" s="301"/>
      <c r="BT266" s="301"/>
      <c r="BU266" s="301"/>
      <c r="BV266" s="301"/>
    </row>
    <row r="267" spans="2:74" ht="14.25" customHeight="1" x14ac:dyDescent="0.2">
      <c r="B267" s="303" t="s">
        <v>84</v>
      </c>
      <c r="C267" s="304">
        <f t="shared" ref="C267:N267" si="358">C95</f>
        <v>0</v>
      </c>
      <c r="D267" s="304">
        <f t="shared" si="358"/>
        <v>0</v>
      </c>
      <c r="E267" s="304">
        <f t="shared" si="358"/>
        <v>0</v>
      </c>
      <c r="F267" s="304">
        <f t="shared" si="358"/>
        <v>0</v>
      </c>
      <c r="G267" s="304">
        <f t="shared" si="358"/>
        <v>0</v>
      </c>
      <c r="H267" s="304">
        <f t="shared" si="358"/>
        <v>0</v>
      </c>
      <c r="I267" s="304">
        <f t="shared" si="358"/>
        <v>0</v>
      </c>
      <c r="J267" s="304">
        <f t="shared" si="358"/>
        <v>0</v>
      </c>
      <c r="K267" s="304">
        <f t="shared" si="358"/>
        <v>0</v>
      </c>
      <c r="L267" s="304">
        <f t="shared" si="358"/>
        <v>0</v>
      </c>
      <c r="M267" s="304">
        <f t="shared" si="358"/>
        <v>0</v>
      </c>
      <c r="N267" s="304">
        <f t="shared" si="358"/>
        <v>0</v>
      </c>
      <c r="O267" s="304">
        <f t="shared" ref="O267:AT267" si="359">O97</f>
        <v>-61408.425078412765</v>
      </c>
      <c r="P267" s="304">
        <f t="shared" si="359"/>
        <v>-16222.043959174676</v>
      </c>
      <c r="Q267" s="304">
        <f t="shared" si="359"/>
        <v>-11607.67196075034</v>
      </c>
      <c r="R267" s="304">
        <f t="shared" si="359"/>
        <v>69531.189867562309</v>
      </c>
      <c r="S267" s="304">
        <f t="shared" si="359"/>
        <v>-2740.2835025597706</v>
      </c>
      <c r="T267" s="304">
        <f t="shared" si="359"/>
        <v>-12065.213112736823</v>
      </c>
      <c r="U267" s="304">
        <f t="shared" si="359"/>
        <v>-24447.100238812134</v>
      </c>
      <c r="V267" s="304">
        <f t="shared" si="359"/>
        <v>-77078.830602751899</v>
      </c>
      <c r="W267" s="304">
        <f t="shared" si="359"/>
        <v>-116945.67208051468</v>
      </c>
      <c r="X267" s="304">
        <f t="shared" si="359"/>
        <v>-64140.699526734548</v>
      </c>
      <c r="Y267" s="304">
        <f t="shared" si="359"/>
        <v>-22740.543713928291</v>
      </c>
      <c r="Z267" s="304">
        <f t="shared" si="359"/>
        <v>-29540.714551351935</v>
      </c>
      <c r="AA267" s="304">
        <f t="shared" si="359"/>
        <v>-57828.430652169518</v>
      </c>
      <c r="AB267" s="304">
        <f t="shared" si="359"/>
        <v>-97714.160113980484</v>
      </c>
      <c r="AC267" s="304">
        <f t="shared" si="359"/>
        <v>-154665.3944862276</v>
      </c>
      <c r="AD267" s="304">
        <f t="shared" si="359"/>
        <v>-83861.031311424391</v>
      </c>
      <c r="AE267" s="304">
        <f t="shared" si="359"/>
        <v>-107174.07712953804</v>
      </c>
      <c r="AF267" s="304">
        <f t="shared" si="359"/>
        <v>-230854.82089840854</v>
      </c>
      <c r="AG267" s="304">
        <f t="shared" si="359"/>
        <v>-103877.36737117902</v>
      </c>
      <c r="AH267" s="304">
        <f t="shared" si="359"/>
        <v>-196433.10039234805</v>
      </c>
      <c r="AI267" s="304">
        <f t="shared" si="359"/>
        <v>-143858.90859584682</v>
      </c>
      <c r="AJ267" s="304">
        <f t="shared" si="359"/>
        <v>-140764.30803303886</v>
      </c>
      <c r="AK267" s="304">
        <f t="shared" si="359"/>
        <v>-160069.77958870889</v>
      </c>
      <c r="AL267" s="304">
        <f t="shared" si="359"/>
        <v>-230006.0810241155</v>
      </c>
      <c r="AM267" s="304">
        <f t="shared" si="359"/>
        <v>-229512.2259129204</v>
      </c>
      <c r="AN267" s="304">
        <f t="shared" si="359"/>
        <v>-215504.69490696205</v>
      </c>
      <c r="AO267" s="304">
        <f t="shared" si="359"/>
        <v>-289465.61019004148</v>
      </c>
      <c r="AP267" s="304">
        <f t="shared" si="359"/>
        <v>-334156.09039787215</v>
      </c>
      <c r="AQ267" s="304">
        <f t="shared" si="359"/>
        <v>-180225.11227600533</v>
      </c>
      <c r="AR267" s="304">
        <f t="shared" si="359"/>
        <v>-260411.74009593375</v>
      </c>
      <c r="AS267" s="304">
        <f t="shared" si="359"/>
        <v>-256125.95177694157</v>
      </c>
      <c r="AT267" s="304">
        <f t="shared" si="359"/>
        <v>-254185.0571724496</v>
      </c>
      <c r="AU267" s="304">
        <f t="shared" ref="AU267:BV267" si="360">AU97</f>
        <v>-192431.99112807843</v>
      </c>
      <c r="AV267" s="304">
        <f t="shared" si="360"/>
        <v>-275066.40240231348</v>
      </c>
      <c r="AW267" s="304">
        <f t="shared" si="360"/>
        <v>-212264.10533510934</v>
      </c>
      <c r="AX267" s="304">
        <f t="shared" si="360"/>
        <v>-334331.7410753665</v>
      </c>
      <c r="AY267" s="304">
        <f t="shared" si="360"/>
        <v>-324492.76523433952</v>
      </c>
      <c r="AZ267" s="304">
        <f t="shared" si="360"/>
        <v>-384188.81504398806</v>
      </c>
      <c r="BA267" s="304">
        <f t="shared" si="360"/>
        <v>-445041.26257592085</v>
      </c>
      <c r="BB267" s="304">
        <f t="shared" si="360"/>
        <v>-356960.24275817047</v>
      </c>
      <c r="BC267" s="304">
        <f t="shared" si="360"/>
        <v>-239765.77605724538</v>
      </c>
      <c r="BD267" s="304">
        <f t="shared" si="360"/>
        <v>-331386.66499374615</v>
      </c>
      <c r="BE267" s="304">
        <f t="shared" si="360"/>
        <v>-295880.36879655236</v>
      </c>
      <c r="BF267" s="304">
        <f t="shared" si="360"/>
        <v>-304478.5254434938</v>
      </c>
      <c r="BG267" s="304">
        <f t="shared" si="360"/>
        <v>-349414.69970243686</v>
      </c>
      <c r="BH267" s="304">
        <f t="shared" si="360"/>
        <v>-296208.82450437697</v>
      </c>
      <c r="BI267" s="304">
        <f t="shared" si="360"/>
        <v>-385666.76132336067</v>
      </c>
      <c r="BJ267" s="304">
        <f t="shared" si="360"/>
        <v>-482798.72637346067</v>
      </c>
      <c r="BK267" s="304">
        <f t="shared" si="360"/>
        <v>-324895.3538015536</v>
      </c>
      <c r="BL267" s="304">
        <f t="shared" si="360"/>
        <v>-435159.78068220802</v>
      </c>
      <c r="BM267" s="304">
        <f t="shared" si="360"/>
        <v>-321983.89129402314</v>
      </c>
      <c r="BN267" s="304">
        <f t="shared" si="360"/>
        <v>-159941.27197867559</v>
      </c>
      <c r="BO267" s="304">
        <f t="shared" si="360"/>
        <v>-508082.21189041651</v>
      </c>
      <c r="BP267" s="304">
        <f t="shared" si="360"/>
        <v>-400039.57724989968</v>
      </c>
      <c r="BQ267" s="304">
        <f t="shared" si="360"/>
        <v>-310315.39985754964</v>
      </c>
      <c r="BR267" s="304">
        <f t="shared" si="360"/>
        <v>-370427.15125604009</v>
      </c>
      <c r="BS267" s="304">
        <f t="shared" si="360"/>
        <v>-392872.94561054208</v>
      </c>
      <c r="BT267" s="304">
        <f t="shared" si="360"/>
        <v>-308562.94617390458</v>
      </c>
      <c r="BU267" s="304">
        <f t="shared" si="360"/>
        <v>-568222.7298760002</v>
      </c>
      <c r="BV267" s="304">
        <f t="shared" si="360"/>
        <v>-552547.01024446776</v>
      </c>
    </row>
    <row r="268" spans="2:74" ht="14.25" customHeight="1" thickBot="1" x14ac:dyDescent="0.25">
      <c r="B268" s="305" t="s">
        <v>484</v>
      </c>
      <c r="C268" s="306">
        <f t="shared" ref="C268:N268" si="361">C99</f>
        <v>0</v>
      </c>
      <c r="D268" s="306">
        <f t="shared" si="361"/>
        <v>0</v>
      </c>
      <c r="E268" s="306">
        <f t="shared" si="361"/>
        <v>0</v>
      </c>
      <c r="F268" s="306">
        <f t="shared" si="361"/>
        <v>0</v>
      </c>
      <c r="G268" s="306">
        <f t="shared" si="361"/>
        <v>0</v>
      </c>
      <c r="H268" s="306">
        <f t="shared" si="361"/>
        <v>0</v>
      </c>
      <c r="I268" s="306">
        <f t="shared" si="361"/>
        <v>0</v>
      </c>
      <c r="J268" s="306">
        <f t="shared" si="361"/>
        <v>0</v>
      </c>
      <c r="K268" s="306">
        <f t="shared" si="361"/>
        <v>0</v>
      </c>
      <c r="L268" s="306">
        <f t="shared" si="361"/>
        <v>0</v>
      </c>
      <c r="M268" s="306">
        <f t="shared" si="361"/>
        <v>0</v>
      </c>
      <c r="N268" s="306">
        <f t="shared" si="361"/>
        <v>0</v>
      </c>
      <c r="O268" s="306">
        <f>O267-O258</f>
        <v>6915.4786677977099</v>
      </c>
      <c r="P268" s="306">
        <f t="shared" ref="P268:BV268" si="362">P267-P258</f>
        <v>46191.317708103845</v>
      </c>
      <c r="Q268" s="306">
        <f t="shared" si="362"/>
        <v>50849.620376027087</v>
      </c>
      <c r="R268" s="306">
        <f t="shared" si="362"/>
        <v>135123.69621655444</v>
      </c>
      <c r="S268" s="306">
        <f t="shared" si="362"/>
        <v>53252.00287656032</v>
      </c>
      <c r="T268" s="306">
        <f t="shared" si="362"/>
        <v>48767.655281069659</v>
      </c>
      <c r="U268" s="306">
        <f t="shared" si="362"/>
        <v>31418.200180377447</v>
      </c>
      <c r="V268" s="306">
        <f t="shared" si="362"/>
        <v>-17613.815788024527</v>
      </c>
      <c r="W268" s="306">
        <f t="shared" si="362"/>
        <v>-52013.369501475827</v>
      </c>
      <c r="X268" s="306">
        <f t="shared" si="362"/>
        <v>-4734.5072488180449</v>
      </c>
      <c r="Y268" s="306">
        <f t="shared" si="362"/>
        <v>35127.479343772764</v>
      </c>
      <c r="Z268" s="306">
        <f t="shared" si="362"/>
        <v>16685.921285101125</v>
      </c>
      <c r="AA268" s="306">
        <f t="shared" si="362"/>
        <v>-922.89778040195961</v>
      </c>
      <c r="AB268" s="306">
        <f t="shared" si="362"/>
        <v>-29930.835581527237</v>
      </c>
      <c r="AC268" s="306">
        <f t="shared" si="362"/>
        <v>-94533.420694702872</v>
      </c>
      <c r="AD268" s="306">
        <f t="shared" si="362"/>
        <v>-17499.726315203734</v>
      </c>
      <c r="AE268" s="306">
        <f t="shared" si="362"/>
        <v>-43540.723838052436</v>
      </c>
      <c r="AF268" s="306">
        <f t="shared" si="362"/>
        <v>-150268.34580465319</v>
      </c>
      <c r="AG268" s="306">
        <f t="shared" si="362"/>
        <v>-24467.895896598842</v>
      </c>
      <c r="AH268" s="306">
        <f t="shared" si="362"/>
        <v>-115516.6215988827</v>
      </c>
      <c r="AI268" s="306">
        <f t="shared" si="362"/>
        <v>-65604.381247907484</v>
      </c>
      <c r="AJ268" s="306">
        <f t="shared" si="362"/>
        <v>-49745.736242766769</v>
      </c>
      <c r="AK268" s="306">
        <f t="shared" si="362"/>
        <v>-66939.204082040276</v>
      </c>
      <c r="AL268" s="306">
        <f t="shared" si="362"/>
        <v>-128887.55765662076</v>
      </c>
      <c r="AM268" s="306">
        <f t="shared" si="362"/>
        <v>-105637.64033342351</v>
      </c>
      <c r="AN268" s="306">
        <f t="shared" si="362"/>
        <v>-82554.49100282084</v>
      </c>
      <c r="AO268" s="306">
        <f t="shared" si="362"/>
        <v>-163545.38397194404</v>
      </c>
      <c r="AP268" s="306">
        <f t="shared" si="362"/>
        <v>-207334.69350208493</v>
      </c>
      <c r="AQ268" s="306">
        <f t="shared" si="362"/>
        <v>-40685.07282626821</v>
      </c>
      <c r="AR268" s="306">
        <f t="shared" si="362"/>
        <v>-136936.22879600123</v>
      </c>
      <c r="AS268" s="306">
        <f t="shared" si="362"/>
        <v>-124267.56955377667</v>
      </c>
      <c r="AT268" s="306">
        <f t="shared" si="362"/>
        <v>-123045.19398444812</v>
      </c>
      <c r="AU268" s="306">
        <f t="shared" si="362"/>
        <v>-73041.071032125255</v>
      </c>
      <c r="AV268" s="306">
        <f t="shared" si="362"/>
        <v>-125746.76908097486</v>
      </c>
      <c r="AW268" s="306">
        <f t="shared" si="362"/>
        <v>-76997.445083858329</v>
      </c>
      <c r="AX268" s="306">
        <f t="shared" si="362"/>
        <v>-191530.636196259</v>
      </c>
      <c r="AY268" s="306">
        <f t="shared" si="362"/>
        <v>-130421.77446691503</v>
      </c>
      <c r="AZ268" s="306">
        <f t="shared" si="362"/>
        <v>-205667.50424713903</v>
      </c>
      <c r="BA268" s="306">
        <f t="shared" si="362"/>
        <v>-290829.38886216673</v>
      </c>
      <c r="BB268" s="306">
        <f t="shared" si="362"/>
        <v>-188523.26915968442</v>
      </c>
      <c r="BC268" s="306">
        <f t="shared" si="362"/>
        <v>-70085.149541192688</v>
      </c>
      <c r="BD268" s="306">
        <f t="shared" si="362"/>
        <v>-157858.08933469458</v>
      </c>
      <c r="BE268" s="306">
        <f t="shared" si="362"/>
        <v>-105303.10919170914</v>
      </c>
      <c r="BF268" s="306">
        <f t="shared" si="362"/>
        <v>-120947.9059212135</v>
      </c>
      <c r="BG268" s="306">
        <f t="shared" si="362"/>
        <v>-167614.8280581588</v>
      </c>
      <c r="BH268" s="306">
        <f t="shared" si="362"/>
        <v>-95064.744170454593</v>
      </c>
      <c r="BI268" s="306">
        <f t="shared" si="362"/>
        <v>-182334.16670358667</v>
      </c>
      <c r="BJ268" s="306">
        <f t="shared" si="362"/>
        <v>-272664.55662647652</v>
      </c>
      <c r="BK268" s="306">
        <f t="shared" si="362"/>
        <v>-110094.73144410309</v>
      </c>
      <c r="BL268" s="306">
        <f t="shared" si="362"/>
        <v>-179913.57503657698</v>
      </c>
      <c r="BM268" s="306">
        <f t="shared" si="362"/>
        <v>-100598.5282536631</v>
      </c>
      <c r="BN268" s="306">
        <f t="shared" si="362"/>
        <v>79932.614646623959</v>
      </c>
      <c r="BO268" s="306">
        <f t="shared" si="362"/>
        <v>-234258.31201664783</v>
      </c>
      <c r="BP268" s="306">
        <f t="shared" si="362"/>
        <v>-150008.88252355289</v>
      </c>
      <c r="BQ268" s="306">
        <f t="shared" si="362"/>
        <v>-61927.181128439261</v>
      </c>
      <c r="BR268" s="306">
        <f t="shared" si="362"/>
        <v>-102457.26402885665</v>
      </c>
      <c r="BS268" s="306">
        <f t="shared" si="362"/>
        <v>-162702.79790281365</v>
      </c>
      <c r="BT268" s="306">
        <f t="shared" si="362"/>
        <v>-76426.186377019389</v>
      </c>
      <c r="BU268" s="306">
        <f t="shared" si="362"/>
        <v>-306863.10349299514</v>
      </c>
      <c r="BV268" s="306">
        <f t="shared" si="362"/>
        <v>-327791.96908012504</v>
      </c>
    </row>
    <row r="269" spans="2:74" ht="14.25" customHeight="1" thickTop="1" x14ac:dyDescent="0.25">
      <c r="B269" s="260" t="s">
        <v>485</v>
      </c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51">
        <f t="shared" ref="O269:AT269" si="363">SUM(O16,O26,O41,O45,O48,O60,O64,O72,O79,O83,O95)-O260</f>
        <v>0</v>
      </c>
      <c r="P269" s="251">
        <f t="shared" si="363"/>
        <v>0</v>
      </c>
      <c r="Q269" s="251">
        <f t="shared" si="363"/>
        <v>0</v>
      </c>
      <c r="R269" s="251">
        <f t="shared" si="363"/>
        <v>0</v>
      </c>
      <c r="S269" s="251">
        <f t="shared" si="363"/>
        <v>0</v>
      </c>
      <c r="T269" s="251">
        <f t="shared" si="363"/>
        <v>0</v>
      </c>
      <c r="U269" s="251">
        <f t="shared" si="363"/>
        <v>0</v>
      </c>
      <c r="V269" s="251">
        <f t="shared" si="363"/>
        <v>0</v>
      </c>
      <c r="W269" s="251">
        <f t="shared" si="363"/>
        <v>0</v>
      </c>
      <c r="X269" s="251">
        <f t="shared" si="363"/>
        <v>0</v>
      </c>
      <c r="Y269" s="251">
        <f t="shared" si="363"/>
        <v>0</v>
      </c>
      <c r="Z269" s="251">
        <f t="shared" si="363"/>
        <v>0</v>
      </c>
      <c r="AA269" s="251">
        <f t="shared" si="363"/>
        <v>0</v>
      </c>
      <c r="AB269" s="251">
        <f t="shared" si="363"/>
        <v>0</v>
      </c>
      <c r="AC269" s="251">
        <f t="shared" si="363"/>
        <v>0</v>
      </c>
      <c r="AD269" s="251">
        <f t="shared" si="363"/>
        <v>0</v>
      </c>
      <c r="AE269" s="251">
        <f t="shared" si="363"/>
        <v>0</v>
      </c>
      <c r="AF269" s="251">
        <f t="shared" si="363"/>
        <v>0</v>
      </c>
      <c r="AG269" s="251">
        <f t="shared" si="363"/>
        <v>0</v>
      </c>
      <c r="AH269" s="251">
        <f t="shared" si="363"/>
        <v>0</v>
      </c>
      <c r="AI269" s="251">
        <f t="shared" si="363"/>
        <v>0</v>
      </c>
      <c r="AJ269" s="251">
        <f t="shared" si="363"/>
        <v>0</v>
      </c>
      <c r="AK269" s="251">
        <f t="shared" si="363"/>
        <v>0</v>
      </c>
      <c r="AL269" s="251">
        <f t="shared" si="363"/>
        <v>0</v>
      </c>
      <c r="AM269" s="251">
        <f t="shared" si="363"/>
        <v>0</v>
      </c>
      <c r="AN269" s="251">
        <f t="shared" si="363"/>
        <v>0</v>
      </c>
      <c r="AO269" s="251">
        <f t="shared" si="363"/>
        <v>0</v>
      </c>
      <c r="AP269" s="251">
        <f t="shared" si="363"/>
        <v>0</v>
      </c>
      <c r="AQ269" s="251">
        <f t="shared" si="363"/>
        <v>0</v>
      </c>
      <c r="AR269" s="251">
        <f t="shared" si="363"/>
        <v>0</v>
      </c>
      <c r="AS269" s="251">
        <f t="shared" si="363"/>
        <v>0</v>
      </c>
      <c r="AT269" s="251">
        <f t="shared" si="363"/>
        <v>0</v>
      </c>
      <c r="AU269" s="251">
        <f t="shared" ref="AU269:BV269" si="364">SUM(AU16,AU26,AU41,AU45,AU48,AU60,AU64,AU72,AU79,AU83,AU95)-AU260</f>
        <v>0</v>
      </c>
      <c r="AV269" s="251">
        <f t="shared" si="364"/>
        <v>0</v>
      </c>
      <c r="AW269" s="251">
        <f t="shared" si="364"/>
        <v>0</v>
      </c>
      <c r="AX269" s="251">
        <f t="shared" si="364"/>
        <v>0</v>
      </c>
      <c r="AY269" s="251">
        <f t="shared" si="364"/>
        <v>0</v>
      </c>
      <c r="AZ269" s="251">
        <f t="shared" si="364"/>
        <v>0</v>
      </c>
      <c r="BA269" s="251">
        <f t="shared" si="364"/>
        <v>0</v>
      </c>
      <c r="BB269" s="251">
        <f t="shared" si="364"/>
        <v>0</v>
      </c>
      <c r="BC269" s="251">
        <f t="shared" si="364"/>
        <v>0</v>
      </c>
      <c r="BD269" s="251">
        <f t="shared" si="364"/>
        <v>0</v>
      </c>
      <c r="BE269" s="251">
        <f t="shared" si="364"/>
        <v>0</v>
      </c>
      <c r="BF269" s="251">
        <f t="shared" si="364"/>
        <v>0</v>
      </c>
      <c r="BG269" s="251">
        <f t="shared" si="364"/>
        <v>0</v>
      </c>
      <c r="BH269" s="251">
        <f t="shared" si="364"/>
        <v>0</v>
      </c>
      <c r="BI269" s="251">
        <f t="shared" si="364"/>
        <v>0</v>
      </c>
      <c r="BJ269" s="251">
        <f t="shared" si="364"/>
        <v>0</v>
      </c>
      <c r="BK269" s="251">
        <f t="shared" si="364"/>
        <v>0</v>
      </c>
      <c r="BL269" s="251">
        <f t="shared" si="364"/>
        <v>0</v>
      </c>
      <c r="BM269" s="251">
        <f t="shared" si="364"/>
        <v>0</v>
      </c>
      <c r="BN269" s="251">
        <f t="shared" si="364"/>
        <v>0</v>
      </c>
      <c r="BO269" s="251">
        <f t="shared" si="364"/>
        <v>0</v>
      </c>
      <c r="BP269" s="251">
        <f t="shared" si="364"/>
        <v>0</v>
      </c>
      <c r="BQ269" s="251">
        <f t="shared" si="364"/>
        <v>0</v>
      </c>
      <c r="BR269" s="251">
        <f t="shared" si="364"/>
        <v>0</v>
      </c>
      <c r="BS269" s="251">
        <f t="shared" si="364"/>
        <v>0</v>
      </c>
      <c r="BT269" s="251">
        <f t="shared" si="364"/>
        <v>0</v>
      </c>
      <c r="BU269" s="251">
        <f t="shared" si="364"/>
        <v>0</v>
      </c>
      <c r="BV269" s="251">
        <f t="shared" si="364"/>
        <v>0</v>
      </c>
    </row>
    <row r="270" spans="2:74" ht="14.25" customHeight="1" x14ac:dyDescent="0.2">
      <c r="B270" s="1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  <c r="AB270" s="229"/>
      <c r="AC270" s="229"/>
      <c r="AD270" s="229"/>
      <c r="AE270" s="229"/>
      <c r="AF270" s="229"/>
      <c r="AG270" s="229"/>
      <c r="AH270" s="229"/>
      <c r="AI270" s="229"/>
    </row>
    <row r="271" spans="2:74" ht="14.25" customHeight="1" x14ac:dyDescent="0.2">
      <c r="B271" s="162" t="s">
        <v>486</v>
      </c>
      <c r="C271" s="162">
        <f t="shared" ref="C271:AH271" si="365">C4</f>
        <v>43831</v>
      </c>
      <c r="D271" s="162">
        <f t="shared" si="365"/>
        <v>43862</v>
      </c>
      <c r="E271" s="162">
        <f t="shared" si="365"/>
        <v>43891</v>
      </c>
      <c r="F271" s="162">
        <f t="shared" si="365"/>
        <v>43922</v>
      </c>
      <c r="G271" s="162">
        <f t="shared" si="365"/>
        <v>43952</v>
      </c>
      <c r="H271" s="162">
        <f t="shared" si="365"/>
        <v>43983</v>
      </c>
      <c r="I271" s="162">
        <f t="shared" si="365"/>
        <v>44013</v>
      </c>
      <c r="J271" s="162">
        <f t="shared" si="365"/>
        <v>44044</v>
      </c>
      <c r="K271" s="162">
        <f t="shared" si="365"/>
        <v>44075</v>
      </c>
      <c r="L271" s="162">
        <f t="shared" si="365"/>
        <v>44105</v>
      </c>
      <c r="M271" s="162">
        <f t="shared" si="365"/>
        <v>44136</v>
      </c>
      <c r="N271" s="162">
        <f t="shared" si="365"/>
        <v>44166</v>
      </c>
      <c r="O271" s="162">
        <f t="shared" si="365"/>
        <v>44197</v>
      </c>
      <c r="P271" s="162">
        <f t="shared" si="365"/>
        <v>44228</v>
      </c>
      <c r="Q271" s="162">
        <f t="shared" si="365"/>
        <v>44256</v>
      </c>
      <c r="R271" s="162">
        <f t="shared" si="365"/>
        <v>44287</v>
      </c>
      <c r="S271" s="162">
        <f t="shared" si="365"/>
        <v>44317</v>
      </c>
      <c r="T271" s="162">
        <f t="shared" si="365"/>
        <v>44348</v>
      </c>
      <c r="U271" s="162">
        <f t="shared" si="365"/>
        <v>44378</v>
      </c>
      <c r="V271" s="162">
        <f t="shared" si="365"/>
        <v>44409</v>
      </c>
      <c r="W271" s="162">
        <f t="shared" si="365"/>
        <v>44440</v>
      </c>
      <c r="X271" s="162">
        <f t="shared" si="365"/>
        <v>44470</v>
      </c>
      <c r="Y271" s="162">
        <f t="shared" si="365"/>
        <v>44501</v>
      </c>
      <c r="Z271" s="162">
        <f t="shared" si="365"/>
        <v>44531</v>
      </c>
      <c r="AA271" s="162">
        <f t="shared" si="365"/>
        <v>44562</v>
      </c>
      <c r="AB271" s="162">
        <f t="shared" si="365"/>
        <v>44593</v>
      </c>
      <c r="AC271" s="162">
        <f t="shared" si="365"/>
        <v>44621</v>
      </c>
      <c r="AD271" s="162">
        <f t="shared" si="365"/>
        <v>44652</v>
      </c>
      <c r="AE271" s="162">
        <f t="shared" si="365"/>
        <v>44682</v>
      </c>
      <c r="AF271" s="162">
        <f t="shared" si="365"/>
        <v>44713</v>
      </c>
      <c r="AG271" s="162">
        <f t="shared" si="365"/>
        <v>44743</v>
      </c>
      <c r="AH271" s="162">
        <f t="shared" si="365"/>
        <v>44774</v>
      </c>
      <c r="AI271" s="162">
        <f t="shared" ref="AI271:BN271" si="366">AI4</f>
        <v>44805</v>
      </c>
      <c r="AJ271" s="162">
        <f t="shared" si="366"/>
        <v>44835</v>
      </c>
      <c r="AK271" s="162">
        <f t="shared" si="366"/>
        <v>44866</v>
      </c>
      <c r="AL271" s="162">
        <f t="shared" si="366"/>
        <v>44896</v>
      </c>
      <c r="AM271" s="162">
        <f t="shared" si="366"/>
        <v>44927</v>
      </c>
      <c r="AN271" s="162">
        <f t="shared" si="366"/>
        <v>44958</v>
      </c>
      <c r="AO271" s="162">
        <f t="shared" si="366"/>
        <v>44986</v>
      </c>
      <c r="AP271" s="162">
        <f t="shared" si="366"/>
        <v>45017</v>
      </c>
      <c r="AQ271" s="162">
        <f t="shared" si="366"/>
        <v>45047</v>
      </c>
      <c r="AR271" s="162">
        <f t="shared" si="366"/>
        <v>45078</v>
      </c>
      <c r="AS271" s="162">
        <f t="shared" si="366"/>
        <v>45108</v>
      </c>
      <c r="AT271" s="162">
        <f t="shared" si="366"/>
        <v>45139</v>
      </c>
      <c r="AU271" s="162">
        <f t="shared" si="366"/>
        <v>45170</v>
      </c>
      <c r="AV271" s="162">
        <f t="shared" si="366"/>
        <v>45200</v>
      </c>
      <c r="AW271" s="162">
        <f t="shared" si="366"/>
        <v>45231</v>
      </c>
      <c r="AX271" s="162">
        <f t="shared" si="366"/>
        <v>45261</v>
      </c>
      <c r="AY271" s="162">
        <f t="shared" si="366"/>
        <v>45292</v>
      </c>
      <c r="AZ271" s="162">
        <f t="shared" si="366"/>
        <v>45323</v>
      </c>
      <c r="BA271" s="162">
        <f t="shared" si="366"/>
        <v>45352</v>
      </c>
      <c r="BB271" s="162">
        <f t="shared" si="366"/>
        <v>45383</v>
      </c>
      <c r="BC271" s="162">
        <f t="shared" si="366"/>
        <v>45413</v>
      </c>
      <c r="BD271" s="162">
        <f t="shared" si="366"/>
        <v>45444</v>
      </c>
      <c r="BE271" s="162">
        <f t="shared" si="366"/>
        <v>45474</v>
      </c>
      <c r="BF271" s="162">
        <f t="shared" si="366"/>
        <v>45505</v>
      </c>
      <c r="BG271" s="162">
        <f t="shared" si="366"/>
        <v>45536</v>
      </c>
      <c r="BH271" s="162">
        <f t="shared" si="366"/>
        <v>45566</v>
      </c>
      <c r="BI271" s="162">
        <f t="shared" si="366"/>
        <v>45597</v>
      </c>
      <c r="BJ271" s="162">
        <f t="shared" si="366"/>
        <v>45627</v>
      </c>
      <c r="BK271" s="162">
        <f t="shared" si="366"/>
        <v>45658</v>
      </c>
      <c r="BL271" s="162">
        <f t="shared" si="366"/>
        <v>45689</v>
      </c>
      <c r="BM271" s="162">
        <f t="shared" si="366"/>
        <v>45717</v>
      </c>
      <c r="BN271" s="162">
        <f t="shared" si="366"/>
        <v>45748</v>
      </c>
      <c r="BO271" s="162">
        <f t="shared" ref="BO271:BV271" si="367">BO4</f>
        <v>45778</v>
      </c>
      <c r="BP271" s="162">
        <f t="shared" si="367"/>
        <v>45809</v>
      </c>
      <c r="BQ271" s="162">
        <f t="shared" si="367"/>
        <v>45839</v>
      </c>
      <c r="BR271" s="162">
        <f t="shared" si="367"/>
        <v>45870</v>
      </c>
      <c r="BS271" s="162">
        <f t="shared" si="367"/>
        <v>45901</v>
      </c>
      <c r="BT271" s="162">
        <f t="shared" si="367"/>
        <v>45931</v>
      </c>
      <c r="BU271" s="162">
        <f t="shared" si="367"/>
        <v>45962</v>
      </c>
      <c r="BV271" s="162">
        <f t="shared" si="367"/>
        <v>45992</v>
      </c>
    </row>
    <row r="272" spans="2:74" ht="14.25" hidden="1" customHeight="1" x14ac:dyDescent="0.2">
      <c r="B272" s="174" t="s">
        <v>487</v>
      </c>
      <c r="C272" s="290">
        <f t="shared" ref="C272:BN272" si="368">C245</f>
        <v>0</v>
      </c>
      <c r="D272" s="290">
        <f t="shared" si="368"/>
        <v>0</v>
      </c>
      <c r="E272" s="290">
        <f t="shared" si="368"/>
        <v>0</v>
      </c>
      <c r="F272" s="290">
        <f t="shared" si="368"/>
        <v>0</v>
      </c>
      <c r="G272" s="290">
        <f t="shared" si="368"/>
        <v>0</v>
      </c>
      <c r="H272" s="290">
        <f t="shared" si="368"/>
        <v>0</v>
      </c>
      <c r="I272" s="290">
        <f t="shared" si="368"/>
        <v>0</v>
      </c>
      <c r="J272" s="290">
        <f t="shared" si="368"/>
        <v>0</v>
      </c>
      <c r="K272" s="290">
        <f t="shared" si="368"/>
        <v>0</v>
      </c>
      <c r="L272" s="290">
        <f t="shared" si="368"/>
        <v>0</v>
      </c>
      <c r="M272" s="290">
        <f t="shared" si="368"/>
        <v>0</v>
      </c>
      <c r="N272" s="290">
        <f t="shared" si="368"/>
        <v>0</v>
      </c>
      <c r="O272" s="290">
        <f t="shared" si="368"/>
        <v>746844.42942134431</v>
      </c>
      <c r="P272" s="290">
        <f t="shared" si="368"/>
        <v>757828.39860445797</v>
      </c>
      <c r="Q272" s="290">
        <f t="shared" si="368"/>
        <v>781715.86458709463</v>
      </c>
      <c r="R272" s="290">
        <f t="shared" si="368"/>
        <v>781152.29614656093</v>
      </c>
      <c r="S272" s="290">
        <f t="shared" si="368"/>
        <v>785449.26535028522</v>
      </c>
      <c r="T272" s="290">
        <f t="shared" si="368"/>
        <v>775623.44468309928</v>
      </c>
      <c r="U272" s="290">
        <f t="shared" si="368"/>
        <v>772449.01689049834</v>
      </c>
      <c r="V272" s="290">
        <f t="shared" si="368"/>
        <v>810237.34548328677</v>
      </c>
      <c r="W272" s="290">
        <f t="shared" si="368"/>
        <v>922160.71036954015</v>
      </c>
      <c r="X272" s="290">
        <f t="shared" si="368"/>
        <v>928295.29207145912</v>
      </c>
      <c r="Y272" s="290">
        <f t="shared" si="368"/>
        <v>954004.05069771782</v>
      </c>
      <c r="Z272" s="290">
        <f t="shared" si="368"/>
        <v>1014969.6963900044</v>
      </c>
      <c r="AA272" s="290">
        <f t="shared" si="368"/>
        <v>1029002.1322534378</v>
      </c>
      <c r="AB272" s="290">
        <f t="shared" si="368"/>
        <v>1064537.1301539275</v>
      </c>
      <c r="AC272" s="290">
        <f t="shared" si="368"/>
        <v>1168916.6749567622</v>
      </c>
      <c r="AD272" s="290">
        <f t="shared" si="368"/>
        <v>1325304.6066575365</v>
      </c>
      <c r="AE272" s="290">
        <f t="shared" si="368"/>
        <v>1465727.8208512308</v>
      </c>
      <c r="AF272" s="290">
        <f t="shared" si="368"/>
        <v>1625005.3442143423</v>
      </c>
      <c r="AG272" s="290">
        <f t="shared" si="368"/>
        <v>1723494.1904472532</v>
      </c>
      <c r="AH272" s="290">
        <f t="shared" si="368"/>
        <v>1746736.1959898015</v>
      </c>
      <c r="AI272" s="290">
        <f t="shared" si="368"/>
        <v>1863009.6907019047</v>
      </c>
      <c r="AJ272" s="290">
        <f t="shared" si="368"/>
        <v>1900522.6665471317</v>
      </c>
      <c r="AK272" s="290">
        <f t="shared" si="368"/>
        <v>2023748.6733434587</v>
      </c>
      <c r="AL272" s="290">
        <f t="shared" si="368"/>
        <v>2187670.6527328868</v>
      </c>
      <c r="AM272" s="290">
        <f t="shared" si="368"/>
        <v>2186598.6562845069</v>
      </c>
      <c r="AN272" s="290">
        <f t="shared" si="368"/>
        <v>2239128.4110632716</v>
      </c>
      <c r="AO272" s="290">
        <f t="shared" si="368"/>
        <v>2298623.5420269738</v>
      </c>
      <c r="AP272" s="290">
        <f t="shared" si="368"/>
        <v>2420322.0716873533</v>
      </c>
      <c r="AQ272" s="290">
        <f t="shared" si="368"/>
        <v>2530957.5484967716</v>
      </c>
      <c r="AR272" s="290">
        <f t="shared" si="368"/>
        <v>2701022.0662480332</v>
      </c>
      <c r="AS272" s="290">
        <f t="shared" si="368"/>
        <v>2787753.0714113037</v>
      </c>
      <c r="AT272" s="290">
        <f t="shared" si="368"/>
        <v>3365437.969610401</v>
      </c>
      <c r="AU272" s="290">
        <f t="shared" si="368"/>
        <v>3537652.6907390552</v>
      </c>
      <c r="AV272" s="290">
        <f t="shared" si="368"/>
        <v>3574600.7308044275</v>
      </c>
      <c r="AW272" s="290">
        <f t="shared" si="368"/>
        <v>3660140.6802191986</v>
      </c>
      <c r="AX272" s="290">
        <f t="shared" si="368"/>
        <v>3967064.7539105853</v>
      </c>
      <c r="AY272" s="290">
        <f t="shared" si="368"/>
        <v>3953331.6388263395</v>
      </c>
      <c r="AZ272" s="290">
        <f t="shared" si="368"/>
        <v>4033889.5024696868</v>
      </c>
      <c r="BA272" s="290">
        <f t="shared" si="368"/>
        <v>4196656.2923355475</v>
      </c>
      <c r="BB272" s="290">
        <f t="shared" si="368"/>
        <v>4259815.7599234441</v>
      </c>
      <c r="BC272" s="290">
        <f t="shared" si="368"/>
        <v>4390707.6638628263</v>
      </c>
      <c r="BD272" s="290">
        <f t="shared" si="368"/>
        <v>4520232.316063107</v>
      </c>
      <c r="BE272" s="290">
        <f t="shared" si="368"/>
        <v>4598125.5798039027</v>
      </c>
      <c r="BF272" s="290">
        <f t="shared" si="368"/>
        <v>4664616.1199653503</v>
      </c>
      <c r="BG272" s="290">
        <f t="shared" si="368"/>
        <v>4855874.5649362393</v>
      </c>
      <c r="BH272" s="290">
        <f t="shared" si="368"/>
        <v>4933820.6477165343</v>
      </c>
      <c r="BI272" s="290">
        <f t="shared" si="368"/>
        <v>5039876.5173910009</v>
      </c>
      <c r="BJ272" s="290">
        <f t="shared" si="368"/>
        <v>5192351.0490795206</v>
      </c>
      <c r="BK272" s="290">
        <f t="shared" si="368"/>
        <v>5215967.9558593817</v>
      </c>
      <c r="BL272" s="290">
        <f t="shared" si="368"/>
        <v>5246455.8508300055</v>
      </c>
      <c r="BM272" s="290">
        <f t="shared" si="368"/>
        <v>5633226.3292558063</v>
      </c>
      <c r="BN272" s="290">
        <f t="shared" si="368"/>
        <v>5596771.5219910266</v>
      </c>
      <c r="BO272" s="290">
        <f t="shared" ref="BO272:BV272" si="369">BO245</f>
        <v>5730930.3776686424</v>
      </c>
      <c r="BP272" s="290">
        <f t="shared" si="369"/>
        <v>6026165.6051773187</v>
      </c>
      <c r="BQ272" s="290">
        <f t="shared" si="369"/>
        <v>6284332.5170855774</v>
      </c>
      <c r="BR272" s="290">
        <f t="shared" si="369"/>
        <v>6435273.5417492334</v>
      </c>
      <c r="BS272" s="290">
        <f t="shared" si="369"/>
        <v>6791032.2444303539</v>
      </c>
      <c r="BT272" s="290">
        <f t="shared" si="369"/>
        <v>6932392.6934215035</v>
      </c>
      <c r="BU272" s="290">
        <f t="shared" si="369"/>
        <v>7060296.9174322654</v>
      </c>
      <c r="BV272" s="290">
        <f t="shared" si="369"/>
        <v>7831612.0128863361</v>
      </c>
    </row>
    <row r="273" spans="2:74" ht="14.25" customHeight="1" x14ac:dyDescent="0.2">
      <c r="B273" s="163" t="s">
        <v>488</v>
      </c>
      <c r="C273" s="164">
        <v>0</v>
      </c>
      <c r="D273" s="164">
        <v>0</v>
      </c>
      <c r="E273" s="164">
        <v>0</v>
      </c>
      <c r="F273" s="164">
        <v>0</v>
      </c>
      <c r="G273" s="164">
        <v>0</v>
      </c>
      <c r="H273" s="164">
        <v>0</v>
      </c>
      <c r="I273" s="164">
        <v>0</v>
      </c>
      <c r="J273" s="164">
        <v>0</v>
      </c>
      <c r="K273" s="164">
        <v>0</v>
      </c>
      <c r="L273" s="164">
        <v>0</v>
      </c>
      <c r="M273" s="164">
        <v>0</v>
      </c>
      <c r="N273" s="164">
        <v>0</v>
      </c>
      <c r="O273" s="164">
        <v>33</v>
      </c>
      <c r="P273" s="164">
        <v>35</v>
      </c>
      <c r="Q273" s="164">
        <v>34</v>
      </c>
      <c r="R273" s="164">
        <v>33</v>
      </c>
      <c r="S273" s="164">
        <v>31</v>
      </c>
      <c r="T273" s="164">
        <v>31</v>
      </c>
      <c r="U273" s="164">
        <v>34</v>
      </c>
      <c r="V273" s="164">
        <v>34</v>
      </c>
      <c r="W273" s="164">
        <v>34</v>
      </c>
      <c r="X273" s="164">
        <v>36</v>
      </c>
      <c r="Y273" s="164">
        <v>37</v>
      </c>
      <c r="Z273" s="164">
        <v>38</v>
      </c>
      <c r="AA273" s="164">
        <v>35</v>
      </c>
      <c r="AB273" s="164">
        <v>35</v>
      </c>
      <c r="AC273" s="164">
        <v>35</v>
      </c>
      <c r="AD273" s="164">
        <v>39</v>
      </c>
      <c r="AE273" s="164">
        <v>39</v>
      </c>
      <c r="AF273" s="164">
        <v>39</v>
      </c>
      <c r="AG273" s="164">
        <v>37</v>
      </c>
      <c r="AH273" s="164">
        <v>40</v>
      </c>
      <c r="AI273" s="164">
        <v>39</v>
      </c>
      <c r="AJ273" s="164">
        <v>39</v>
      </c>
      <c r="AK273" s="164">
        <v>39</v>
      </c>
      <c r="AL273" s="164">
        <v>38</v>
      </c>
      <c r="AM273" s="164">
        <v>39</v>
      </c>
      <c r="AN273" s="164">
        <v>38</v>
      </c>
      <c r="AO273" s="164">
        <v>37</v>
      </c>
      <c r="AP273" s="164">
        <v>37</v>
      </c>
      <c r="AQ273" s="164">
        <v>41</v>
      </c>
      <c r="AR273" s="164">
        <v>40</v>
      </c>
      <c r="AS273" s="164">
        <v>42</v>
      </c>
      <c r="AT273" s="164">
        <v>37</v>
      </c>
      <c r="AU273" s="164">
        <v>39</v>
      </c>
      <c r="AV273" s="164">
        <v>38</v>
      </c>
      <c r="AW273" s="164">
        <v>44</v>
      </c>
      <c r="AX273" s="164">
        <v>45</v>
      </c>
      <c r="AY273" s="164">
        <v>45</v>
      </c>
      <c r="AZ273" s="164">
        <v>45</v>
      </c>
      <c r="BA273" s="164">
        <v>47</v>
      </c>
      <c r="BB273" s="164">
        <v>49</v>
      </c>
      <c r="BC273" s="164">
        <v>48</v>
      </c>
      <c r="BD273" s="164">
        <v>48</v>
      </c>
      <c r="BE273" s="164">
        <v>48</v>
      </c>
      <c r="BF273" s="164">
        <v>48</v>
      </c>
      <c r="BG273" s="164">
        <v>49</v>
      </c>
      <c r="BH273" s="164">
        <v>49</v>
      </c>
      <c r="BI273" s="164">
        <v>50</v>
      </c>
      <c r="BJ273" s="164">
        <v>54</v>
      </c>
      <c r="BK273" s="164">
        <v>51</v>
      </c>
      <c r="BL273" s="164">
        <v>53</v>
      </c>
      <c r="BM273" s="164">
        <v>54</v>
      </c>
      <c r="BN273" s="164">
        <v>54</v>
      </c>
      <c r="BO273" s="164">
        <v>54</v>
      </c>
      <c r="BP273" s="164">
        <v>51</v>
      </c>
      <c r="BQ273" s="164">
        <v>51</v>
      </c>
      <c r="BR273" s="164">
        <v>50</v>
      </c>
      <c r="BS273" s="164">
        <v>48</v>
      </c>
      <c r="BT273" s="164">
        <v>49</v>
      </c>
      <c r="BU273" s="164">
        <v>49</v>
      </c>
      <c r="BV273" s="164">
        <v>46</v>
      </c>
    </row>
    <row r="274" spans="2:74" ht="14.25" customHeight="1" x14ac:dyDescent="0.2">
      <c r="B274" s="163" t="s">
        <v>489</v>
      </c>
      <c r="C274" s="164">
        <v>0</v>
      </c>
      <c r="D274" s="164">
        <v>0</v>
      </c>
      <c r="E274" s="164">
        <v>0</v>
      </c>
      <c r="F274" s="164">
        <v>0</v>
      </c>
      <c r="G274" s="164">
        <v>0</v>
      </c>
      <c r="H274" s="164">
        <v>0</v>
      </c>
      <c r="I274" s="164">
        <v>0</v>
      </c>
      <c r="J274" s="164">
        <v>0</v>
      </c>
      <c r="K274" s="164">
        <v>0</v>
      </c>
      <c r="L274" s="164">
        <v>0</v>
      </c>
      <c r="M274" s="164">
        <v>0</v>
      </c>
      <c r="N274" s="164">
        <v>0</v>
      </c>
      <c r="O274" s="164">
        <v>37</v>
      </c>
      <c r="P274" s="164">
        <v>44</v>
      </c>
      <c r="Q274" s="164">
        <v>47</v>
      </c>
      <c r="R274" s="164">
        <v>49</v>
      </c>
      <c r="S274" s="164">
        <v>51</v>
      </c>
      <c r="T274" s="164">
        <v>55</v>
      </c>
      <c r="U274" s="164">
        <v>56</v>
      </c>
      <c r="V274" s="164">
        <v>59</v>
      </c>
      <c r="W274" s="164">
        <v>61</v>
      </c>
      <c r="X274" s="164">
        <v>62</v>
      </c>
      <c r="Y274" s="164">
        <v>62</v>
      </c>
      <c r="Z274" s="164">
        <v>61</v>
      </c>
      <c r="AA274" s="164">
        <v>65</v>
      </c>
      <c r="AB274" s="164">
        <v>68</v>
      </c>
      <c r="AC274" s="164">
        <v>68</v>
      </c>
      <c r="AD274" s="164">
        <v>64</v>
      </c>
      <c r="AE274" s="164">
        <v>66</v>
      </c>
      <c r="AF274" s="164">
        <v>65</v>
      </c>
      <c r="AG274" s="164">
        <v>65</v>
      </c>
      <c r="AH274" s="164">
        <v>65</v>
      </c>
      <c r="AI274" s="164">
        <v>66</v>
      </c>
      <c r="AJ274" s="164">
        <v>66</v>
      </c>
      <c r="AK274" s="164">
        <v>74</v>
      </c>
      <c r="AL274" s="164">
        <v>69</v>
      </c>
      <c r="AM274" s="164">
        <v>72</v>
      </c>
      <c r="AN274" s="164">
        <v>69</v>
      </c>
      <c r="AO274" s="164">
        <v>71</v>
      </c>
      <c r="AP274" s="164">
        <v>76</v>
      </c>
      <c r="AQ274" s="164">
        <v>75</v>
      </c>
      <c r="AR274" s="164">
        <v>74</v>
      </c>
      <c r="AS274" s="164">
        <v>73</v>
      </c>
      <c r="AT274" s="164">
        <v>70</v>
      </c>
      <c r="AU274" s="164">
        <v>68</v>
      </c>
      <c r="AV274" s="164">
        <v>69</v>
      </c>
      <c r="AW274" s="164">
        <v>66</v>
      </c>
      <c r="AX274" s="164">
        <v>68</v>
      </c>
      <c r="AY274" s="164">
        <v>65</v>
      </c>
      <c r="AZ274" s="164">
        <v>66</v>
      </c>
      <c r="BA274" s="164">
        <v>64</v>
      </c>
      <c r="BB274" s="164">
        <v>63</v>
      </c>
      <c r="BC274" s="164">
        <v>64</v>
      </c>
      <c r="BD274" s="164">
        <v>59</v>
      </c>
      <c r="BE274" s="164">
        <v>59</v>
      </c>
      <c r="BF274" s="164">
        <v>57</v>
      </c>
      <c r="BG274" s="164">
        <v>60</v>
      </c>
      <c r="BH274" s="164">
        <v>62</v>
      </c>
      <c r="BI274" s="164">
        <v>60</v>
      </c>
      <c r="BJ274" s="164">
        <v>60</v>
      </c>
      <c r="BK274" s="164">
        <v>60</v>
      </c>
      <c r="BL274" s="164">
        <v>63</v>
      </c>
      <c r="BM274" s="164">
        <v>62</v>
      </c>
      <c r="BN274" s="164">
        <v>60</v>
      </c>
      <c r="BO274" s="164">
        <v>61</v>
      </c>
      <c r="BP274" s="164">
        <v>62</v>
      </c>
      <c r="BQ274" s="164">
        <v>63</v>
      </c>
      <c r="BR274" s="164">
        <v>66</v>
      </c>
      <c r="BS274" s="164">
        <v>68</v>
      </c>
      <c r="BT274" s="164">
        <v>70</v>
      </c>
      <c r="BU274" s="164">
        <v>66</v>
      </c>
      <c r="BV274" s="164">
        <v>63</v>
      </c>
    </row>
    <row r="275" spans="2:74" ht="14.25" customHeight="1" x14ac:dyDescent="0.2">
      <c r="B275" s="163" t="s">
        <v>490</v>
      </c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>
        <v>40</v>
      </c>
      <c r="P275" s="164">
        <v>39</v>
      </c>
      <c r="Q275" s="164">
        <v>43</v>
      </c>
      <c r="R275" s="164">
        <v>40</v>
      </c>
      <c r="S275" s="164">
        <v>41</v>
      </c>
      <c r="T275" s="164">
        <v>38</v>
      </c>
      <c r="U275" s="164">
        <v>37</v>
      </c>
      <c r="V275" s="164">
        <v>40</v>
      </c>
      <c r="W275" s="164">
        <v>40</v>
      </c>
      <c r="X275" s="164">
        <v>42</v>
      </c>
      <c r="Y275" s="164">
        <v>44</v>
      </c>
      <c r="Z275" s="164">
        <v>42</v>
      </c>
      <c r="AA275" s="164">
        <v>45</v>
      </c>
      <c r="AB275" s="164">
        <v>48</v>
      </c>
      <c r="AC275" s="164">
        <v>48</v>
      </c>
      <c r="AD275" s="164">
        <v>48</v>
      </c>
      <c r="AE275" s="164">
        <v>50</v>
      </c>
      <c r="AF275" s="164">
        <v>51</v>
      </c>
      <c r="AG275" s="164">
        <v>51</v>
      </c>
      <c r="AH275" s="164">
        <v>51</v>
      </c>
      <c r="AI275" s="164">
        <v>51</v>
      </c>
      <c r="AJ275" s="164">
        <v>53</v>
      </c>
      <c r="AK275" s="164">
        <v>52</v>
      </c>
      <c r="AL275" s="164">
        <v>53</v>
      </c>
      <c r="AM275" s="164">
        <v>55</v>
      </c>
      <c r="AN275" s="164">
        <v>57</v>
      </c>
      <c r="AO275" s="164">
        <v>56</v>
      </c>
      <c r="AP275" s="164">
        <v>56</v>
      </c>
      <c r="AQ275" s="164">
        <v>56</v>
      </c>
      <c r="AR275" s="164">
        <v>57</v>
      </c>
      <c r="AS275" s="164">
        <v>59</v>
      </c>
      <c r="AT275" s="164">
        <v>60</v>
      </c>
      <c r="AU275" s="164">
        <v>56</v>
      </c>
      <c r="AV275" s="164">
        <v>54</v>
      </c>
      <c r="AW275" s="164">
        <v>54</v>
      </c>
      <c r="AX275" s="164">
        <v>55</v>
      </c>
      <c r="AY275" s="164">
        <v>58</v>
      </c>
      <c r="AZ275" s="164">
        <v>59</v>
      </c>
      <c r="BA275" s="164">
        <v>59</v>
      </c>
      <c r="BB275" s="164">
        <v>57</v>
      </c>
      <c r="BC275" s="164">
        <v>57</v>
      </c>
      <c r="BD275" s="164">
        <v>56</v>
      </c>
      <c r="BE275" s="164">
        <v>56</v>
      </c>
      <c r="BF275" s="164">
        <v>57</v>
      </c>
      <c r="BG275" s="164">
        <v>56</v>
      </c>
      <c r="BH275" s="164">
        <v>55</v>
      </c>
      <c r="BI275" s="164">
        <v>56</v>
      </c>
      <c r="BJ275" s="164">
        <v>60</v>
      </c>
      <c r="BK275" s="164">
        <v>60</v>
      </c>
      <c r="BL275" s="164">
        <v>61</v>
      </c>
      <c r="BM275" s="164">
        <v>62</v>
      </c>
      <c r="BN275" s="164">
        <v>62</v>
      </c>
      <c r="BO275" s="164">
        <v>61</v>
      </c>
      <c r="BP275" s="164">
        <v>62</v>
      </c>
      <c r="BQ275" s="164">
        <v>64</v>
      </c>
      <c r="BR275" s="164">
        <v>64</v>
      </c>
      <c r="BS275" s="164">
        <v>63</v>
      </c>
      <c r="BT275" s="164">
        <v>63</v>
      </c>
      <c r="BU275" s="164">
        <v>61</v>
      </c>
      <c r="BV275" s="164">
        <v>61</v>
      </c>
    </row>
    <row r="276" spans="2:74" ht="14.25" customHeight="1" x14ac:dyDescent="0.2">
      <c r="B276" s="163" t="s">
        <v>491</v>
      </c>
      <c r="C276" s="164">
        <v>0</v>
      </c>
      <c r="D276" s="164">
        <v>0</v>
      </c>
      <c r="E276" s="164">
        <v>0</v>
      </c>
      <c r="F276" s="164">
        <v>0</v>
      </c>
      <c r="G276" s="164">
        <v>0</v>
      </c>
      <c r="H276" s="164">
        <v>0</v>
      </c>
      <c r="I276" s="164">
        <v>0</v>
      </c>
      <c r="J276" s="164">
        <v>0</v>
      </c>
      <c r="K276" s="164">
        <v>0</v>
      </c>
      <c r="L276" s="164">
        <v>0</v>
      </c>
      <c r="M276" s="164">
        <v>0</v>
      </c>
      <c r="N276" s="164">
        <v>0</v>
      </c>
      <c r="O276" s="164">
        <v>12</v>
      </c>
      <c r="P276" s="164">
        <v>13</v>
      </c>
      <c r="Q276" s="164">
        <v>13</v>
      </c>
      <c r="R276" s="164">
        <v>14</v>
      </c>
      <c r="S276" s="164">
        <v>13</v>
      </c>
      <c r="T276" s="164">
        <v>16</v>
      </c>
      <c r="U276" s="164">
        <v>16</v>
      </c>
      <c r="V276" s="164">
        <v>17</v>
      </c>
      <c r="W276" s="164">
        <v>17</v>
      </c>
      <c r="X276" s="164">
        <v>17</v>
      </c>
      <c r="Y276" s="164">
        <v>17</v>
      </c>
      <c r="Z276" s="164">
        <v>16</v>
      </c>
      <c r="AA276" s="164">
        <v>20</v>
      </c>
      <c r="AB276" s="164">
        <v>21</v>
      </c>
      <c r="AC276" s="164">
        <v>21</v>
      </c>
      <c r="AD276" s="164">
        <v>25</v>
      </c>
      <c r="AE276" s="164">
        <v>24</v>
      </c>
      <c r="AF276" s="164">
        <v>27</v>
      </c>
      <c r="AG276" s="164">
        <v>26</v>
      </c>
      <c r="AH276" s="164">
        <v>29</v>
      </c>
      <c r="AI276" s="164">
        <v>28</v>
      </c>
      <c r="AJ276" s="164">
        <v>29</v>
      </c>
      <c r="AK276" s="164">
        <v>30</v>
      </c>
      <c r="AL276" s="164">
        <v>29</v>
      </c>
      <c r="AM276" s="164">
        <v>28</v>
      </c>
      <c r="AN276" s="164">
        <v>28</v>
      </c>
      <c r="AO276" s="164">
        <v>27</v>
      </c>
      <c r="AP276" s="164">
        <v>27</v>
      </c>
      <c r="AQ276" s="164">
        <v>28</v>
      </c>
      <c r="AR276" s="164">
        <v>28</v>
      </c>
      <c r="AS276" s="164">
        <v>29</v>
      </c>
      <c r="AT276" s="164">
        <v>28</v>
      </c>
      <c r="AU276" s="164">
        <v>29</v>
      </c>
      <c r="AV276" s="164">
        <v>29</v>
      </c>
      <c r="AW276" s="164">
        <v>30</v>
      </c>
      <c r="AX276" s="164">
        <v>31</v>
      </c>
      <c r="AY276" s="164">
        <v>31</v>
      </c>
      <c r="AZ276" s="164">
        <v>30</v>
      </c>
      <c r="BA276" s="164">
        <v>31</v>
      </c>
      <c r="BB276" s="164">
        <v>33</v>
      </c>
      <c r="BC276" s="164">
        <v>32</v>
      </c>
      <c r="BD276" s="164">
        <v>32</v>
      </c>
      <c r="BE276" s="164">
        <v>31</v>
      </c>
      <c r="BF276" s="164">
        <v>31</v>
      </c>
      <c r="BG276" s="164">
        <v>31</v>
      </c>
      <c r="BH276" s="164">
        <v>30</v>
      </c>
      <c r="BI276" s="164">
        <v>30</v>
      </c>
      <c r="BJ276" s="164">
        <v>31</v>
      </c>
      <c r="BK276" s="164">
        <v>31</v>
      </c>
      <c r="BL276" s="164">
        <v>33</v>
      </c>
      <c r="BM276" s="164">
        <v>32</v>
      </c>
      <c r="BN276" s="164">
        <v>33</v>
      </c>
      <c r="BO276" s="164">
        <v>33</v>
      </c>
      <c r="BP276" s="164">
        <v>33</v>
      </c>
      <c r="BQ276" s="164">
        <v>33</v>
      </c>
      <c r="BR276" s="164">
        <v>34</v>
      </c>
      <c r="BS276" s="164">
        <v>33</v>
      </c>
      <c r="BT276" s="164">
        <v>33</v>
      </c>
      <c r="BU276" s="164">
        <v>32</v>
      </c>
      <c r="BV276" s="164">
        <v>32</v>
      </c>
    </row>
    <row r="277" spans="2:74" ht="14.25" customHeight="1" thickBot="1" x14ac:dyDescent="0.25">
      <c r="B277" s="165" t="s">
        <v>492</v>
      </c>
      <c r="C277" s="166">
        <f t="shared" ref="C277:AO277" si="370">SUM(C273:C276)</f>
        <v>0</v>
      </c>
      <c r="D277" s="166">
        <f t="shared" si="370"/>
        <v>0</v>
      </c>
      <c r="E277" s="166">
        <f t="shared" si="370"/>
        <v>0</v>
      </c>
      <c r="F277" s="166">
        <f t="shared" si="370"/>
        <v>0</v>
      </c>
      <c r="G277" s="166">
        <f t="shared" si="370"/>
        <v>0</v>
      </c>
      <c r="H277" s="166">
        <f t="shared" si="370"/>
        <v>0</v>
      </c>
      <c r="I277" s="166">
        <f t="shared" si="370"/>
        <v>0</v>
      </c>
      <c r="J277" s="166">
        <f t="shared" si="370"/>
        <v>0</v>
      </c>
      <c r="K277" s="166">
        <f t="shared" si="370"/>
        <v>0</v>
      </c>
      <c r="L277" s="166">
        <f t="shared" si="370"/>
        <v>0</v>
      </c>
      <c r="M277" s="166">
        <f t="shared" si="370"/>
        <v>0</v>
      </c>
      <c r="N277" s="166">
        <f t="shared" si="370"/>
        <v>0</v>
      </c>
      <c r="O277" s="166">
        <f t="shared" si="370"/>
        <v>122</v>
      </c>
      <c r="P277" s="166">
        <f t="shared" si="370"/>
        <v>131</v>
      </c>
      <c r="Q277" s="166">
        <f t="shared" si="370"/>
        <v>137</v>
      </c>
      <c r="R277" s="166">
        <f t="shared" si="370"/>
        <v>136</v>
      </c>
      <c r="S277" s="166">
        <f t="shared" si="370"/>
        <v>136</v>
      </c>
      <c r="T277" s="166">
        <f t="shared" si="370"/>
        <v>140</v>
      </c>
      <c r="U277" s="166">
        <f t="shared" si="370"/>
        <v>143</v>
      </c>
      <c r="V277" s="166">
        <f t="shared" si="370"/>
        <v>150</v>
      </c>
      <c r="W277" s="166">
        <f t="shared" si="370"/>
        <v>152</v>
      </c>
      <c r="X277" s="166">
        <f t="shared" si="370"/>
        <v>157</v>
      </c>
      <c r="Y277" s="166">
        <f t="shared" si="370"/>
        <v>160</v>
      </c>
      <c r="Z277" s="166">
        <f t="shared" si="370"/>
        <v>157</v>
      </c>
      <c r="AA277" s="166">
        <f t="shared" si="370"/>
        <v>165</v>
      </c>
      <c r="AB277" s="166">
        <f t="shared" si="370"/>
        <v>172</v>
      </c>
      <c r="AC277" s="166">
        <f t="shared" si="370"/>
        <v>172</v>
      </c>
      <c r="AD277" s="166">
        <f t="shared" si="370"/>
        <v>176</v>
      </c>
      <c r="AE277" s="166">
        <f t="shared" si="370"/>
        <v>179</v>
      </c>
      <c r="AF277" s="166">
        <f t="shared" si="370"/>
        <v>182</v>
      </c>
      <c r="AG277" s="166">
        <f t="shared" si="370"/>
        <v>179</v>
      </c>
      <c r="AH277" s="166">
        <f t="shared" si="370"/>
        <v>185</v>
      </c>
      <c r="AI277" s="166">
        <f t="shared" si="370"/>
        <v>184</v>
      </c>
      <c r="AJ277" s="166">
        <f t="shared" si="370"/>
        <v>187</v>
      </c>
      <c r="AK277" s="166">
        <f t="shared" si="370"/>
        <v>195</v>
      </c>
      <c r="AL277" s="166">
        <f t="shared" si="370"/>
        <v>189</v>
      </c>
      <c r="AM277" s="166">
        <f t="shared" si="370"/>
        <v>194</v>
      </c>
      <c r="AN277" s="166">
        <f t="shared" si="370"/>
        <v>192</v>
      </c>
      <c r="AO277" s="166">
        <f t="shared" si="370"/>
        <v>191</v>
      </c>
      <c r="AP277" s="166">
        <f t="shared" ref="AP277:BV277" si="371">SUM(AP273:AP276)</f>
        <v>196</v>
      </c>
      <c r="AQ277" s="166">
        <f t="shared" si="371"/>
        <v>200</v>
      </c>
      <c r="AR277" s="166">
        <f t="shared" si="371"/>
        <v>199</v>
      </c>
      <c r="AS277" s="166">
        <f t="shared" si="371"/>
        <v>203</v>
      </c>
      <c r="AT277" s="166">
        <f t="shared" si="371"/>
        <v>195</v>
      </c>
      <c r="AU277" s="166">
        <f t="shared" si="371"/>
        <v>192</v>
      </c>
      <c r="AV277" s="166">
        <f t="shared" si="371"/>
        <v>190</v>
      </c>
      <c r="AW277" s="166">
        <f t="shared" si="371"/>
        <v>194</v>
      </c>
      <c r="AX277" s="166">
        <f t="shared" si="371"/>
        <v>199</v>
      </c>
      <c r="AY277" s="166">
        <f t="shared" si="371"/>
        <v>199</v>
      </c>
      <c r="AZ277" s="166">
        <f t="shared" si="371"/>
        <v>200</v>
      </c>
      <c r="BA277" s="166">
        <f t="shared" si="371"/>
        <v>201</v>
      </c>
      <c r="BB277" s="166">
        <f t="shared" si="371"/>
        <v>202</v>
      </c>
      <c r="BC277" s="166">
        <f t="shared" si="371"/>
        <v>201</v>
      </c>
      <c r="BD277" s="166">
        <f t="shared" si="371"/>
        <v>195</v>
      </c>
      <c r="BE277" s="166">
        <f t="shared" si="371"/>
        <v>194</v>
      </c>
      <c r="BF277" s="166">
        <f t="shared" si="371"/>
        <v>193</v>
      </c>
      <c r="BG277" s="166">
        <f t="shared" si="371"/>
        <v>196</v>
      </c>
      <c r="BH277" s="166">
        <f t="shared" si="371"/>
        <v>196</v>
      </c>
      <c r="BI277" s="166">
        <f t="shared" si="371"/>
        <v>196</v>
      </c>
      <c r="BJ277" s="166">
        <f t="shared" si="371"/>
        <v>205</v>
      </c>
      <c r="BK277" s="166">
        <f t="shared" si="371"/>
        <v>202</v>
      </c>
      <c r="BL277" s="166">
        <f t="shared" si="371"/>
        <v>210</v>
      </c>
      <c r="BM277" s="166">
        <f t="shared" si="371"/>
        <v>210</v>
      </c>
      <c r="BN277" s="166">
        <f t="shared" si="371"/>
        <v>209</v>
      </c>
      <c r="BO277" s="166">
        <f t="shared" si="371"/>
        <v>209</v>
      </c>
      <c r="BP277" s="166">
        <f t="shared" si="371"/>
        <v>208</v>
      </c>
      <c r="BQ277" s="166">
        <f t="shared" si="371"/>
        <v>211</v>
      </c>
      <c r="BR277" s="166">
        <f t="shared" si="371"/>
        <v>214</v>
      </c>
      <c r="BS277" s="166">
        <f t="shared" si="371"/>
        <v>212</v>
      </c>
      <c r="BT277" s="166">
        <f t="shared" si="371"/>
        <v>215</v>
      </c>
      <c r="BU277" s="166">
        <f t="shared" si="371"/>
        <v>208</v>
      </c>
      <c r="BV277" s="166">
        <f t="shared" si="371"/>
        <v>202</v>
      </c>
    </row>
    <row r="278" spans="2:74" ht="14.25" hidden="1" customHeight="1" thickTop="1" x14ac:dyDescent="0.2">
      <c r="B278" s="174" t="s">
        <v>493</v>
      </c>
      <c r="C278" s="290">
        <f t="shared" ref="C278:BN278" si="372">IFERROR(C272/SUM(C273,C274),0)</f>
        <v>0</v>
      </c>
      <c r="D278" s="290">
        <f t="shared" si="372"/>
        <v>0</v>
      </c>
      <c r="E278" s="290">
        <f t="shared" si="372"/>
        <v>0</v>
      </c>
      <c r="F278" s="290">
        <f t="shared" si="372"/>
        <v>0</v>
      </c>
      <c r="G278" s="290">
        <f t="shared" si="372"/>
        <v>0</v>
      </c>
      <c r="H278" s="290">
        <f t="shared" si="372"/>
        <v>0</v>
      </c>
      <c r="I278" s="290">
        <f t="shared" si="372"/>
        <v>0</v>
      </c>
      <c r="J278" s="290">
        <f t="shared" si="372"/>
        <v>0</v>
      </c>
      <c r="K278" s="290">
        <f t="shared" si="372"/>
        <v>0</v>
      </c>
      <c r="L278" s="290">
        <f t="shared" si="372"/>
        <v>0</v>
      </c>
      <c r="M278" s="290">
        <f t="shared" si="372"/>
        <v>0</v>
      </c>
      <c r="N278" s="290">
        <f t="shared" si="372"/>
        <v>0</v>
      </c>
      <c r="O278" s="290">
        <f t="shared" si="372"/>
        <v>10669.206134590633</v>
      </c>
      <c r="P278" s="290">
        <f t="shared" si="372"/>
        <v>9592.7645392969371</v>
      </c>
      <c r="Q278" s="290">
        <f t="shared" si="372"/>
        <v>9650.8131430505509</v>
      </c>
      <c r="R278" s="290">
        <f t="shared" si="372"/>
        <v>9526.247513982451</v>
      </c>
      <c r="S278" s="290">
        <f t="shared" si="372"/>
        <v>9578.649577442502</v>
      </c>
      <c r="T278" s="290">
        <f t="shared" si="372"/>
        <v>9018.8772637569691</v>
      </c>
      <c r="U278" s="290">
        <f t="shared" si="372"/>
        <v>8582.76685433887</v>
      </c>
      <c r="V278" s="290">
        <f t="shared" si="372"/>
        <v>8712.2295213256639</v>
      </c>
      <c r="W278" s="290">
        <f t="shared" si="372"/>
        <v>9706.9548459951602</v>
      </c>
      <c r="X278" s="290">
        <f t="shared" si="372"/>
        <v>9472.4009395046851</v>
      </c>
      <c r="Y278" s="290">
        <f t="shared" si="372"/>
        <v>9636.4045525021993</v>
      </c>
      <c r="Z278" s="290">
        <f t="shared" si="372"/>
        <v>10252.21915545459</v>
      </c>
      <c r="AA278" s="290">
        <f t="shared" si="372"/>
        <v>10290.021322534378</v>
      </c>
      <c r="AB278" s="290">
        <f t="shared" si="372"/>
        <v>10335.311943242015</v>
      </c>
      <c r="AC278" s="290">
        <f t="shared" si="372"/>
        <v>11348.705582104487</v>
      </c>
      <c r="AD278" s="290">
        <f t="shared" si="372"/>
        <v>12867.035016092586</v>
      </c>
      <c r="AE278" s="290">
        <f t="shared" si="372"/>
        <v>13959.312579535532</v>
      </c>
      <c r="AF278" s="290">
        <f t="shared" si="372"/>
        <v>15625.051386676369</v>
      </c>
      <c r="AG278" s="290">
        <f t="shared" si="372"/>
        <v>16897.001867129933</v>
      </c>
      <c r="AH278" s="290">
        <f t="shared" si="372"/>
        <v>16635.58281895049</v>
      </c>
      <c r="AI278" s="290">
        <f t="shared" si="372"/>
        <v>17742.949435256236</v>
      </c>
      <c r="AJ278" s="290">
        <f t="shared" si="372"/>
        <v>18100.215871877444</v>
      </c>
      <c r="AK278" s="290">
        <f t="shared" si="372"/>
        <v>17909.280295074856</v>
      </c>
      <c r="AL278" s="290">
        <f t="shared" si="372"/>
        <v>20445.520118998942</v>
      </c>
      <c r="AM278" s="290">
        <f t="shared" si="372"/>
        <v>19699.086993554116</v>
      </c>
      <c r="AN278" s="290">
        <f t="shared" si="372"/>
        <v>20926.433748254876</v>
      </c>
      <c r="AO278" s="290">
        <f t="shared" si="372"/>
        <v>21283.551315064571</v>
      </c>
      <c r="AP278" s="290">
        <f t="shared" si="372"/>
        <v>21418.779395463305</v>
      </c>
      <c r="AQ278" s="290">
        <f t="shared" si="372"/>
        <v>21818.599556006651</v>
      </c>
      <c r="AR278" s="290">
        <f t="shared" si="372"/>
        <v>23693.176019719591</v>
      </c>
      <c r="AS278" s="290">
        <f t="shared" si="372"/>
        <v>24241.331055750466</v>
      </c>
      <c r="AT278" s="290">
        <f t="shared" si="372"/>
        <v>31452.691304770102</v>
      </c>
      <c r="AU278" s="290">
        <f t="shared" si="372"/>
        <v>33062.174679804251</v>
      </c>
      <c r="AV278" s="290">
        <f t="shared" si="372"/>
        <v>33407.483465461941</v>
      </c>
      <c r="AW278" s="290">
        <f t="shared" si="372"/>
        <v>33274.006183810896</v>
      </c>
      <c r="AX278" s="290">
        <f t="shared" si="372"/>
        <v>35106.767733721994</v>
      </c>
      <c r="AY278" s="290">
        <f t="shared" si="372"/>
        <v>35939.378534784904</v>
      </c>
      <c r="AZ278" s="290">
        <f t="shared" si="372"/>
        <v>36341.346869096276</v>
      </c>
      <c r="BA278" s="290">
        <f t="shared" si="372"/>
        <v>37807.71434536529</v>
      </c>
      <c r="BB278" s="290">
        <f t="shared" si="372"/>
        <v>38034.069285030753</v>
      </c>
      <c r="BC278" s="290">
        <f t="shared" si="372"/>
        <v>39202.746998775234</v>
      </c>
      <c r="BD278" s="290">
        <f t="shared" si="372"/>
        <v>42245.161832365484</v>
      </c>
      <c r="BE278" s="290">
        <f t="shared" si="372"/>
        <v>42973.136259849554</v>
      </c>
      <c r="BF278" s="290">
        <f t="shared" si="372"/>
        <v>44424.915428241431</v>
      </c>
      <c r="BG278" s="290">
        <f t="shared" si="372"/>
        <v>44549.307935194855</v>
      </c>
      <c r="BH278" s="290">
        <f t="shared" si="372"/>
        <v>44448.834664112925</v>
      </c>
      <c r="BI278" s="290">
        <f t="shared" si="372"/>
        <v>45817.0592490091</v>
      </c>
      <c r="BJ278" s="290">
        <f t="shared" si="372"/>
        <v>45546.939027013337</v>
      </c>
      <c r="BK278" s="290">
        <f t="shared" si="372"/>
        <v>46990.702305039478</v>
      </c>
      <c r="BL278" s="290">
        <f t="shared" si="372"/>
        <v>45228.067679569016</v>
      </c>
      <c r="BM278" s="290">
        <f t="shared" si="372"/>
        <v>48562.2959418604</v>
      </c>
      <c r="BN278" s="290">
        <f t="shared" si="372"/>
        <v>49094.487035009006</v>
      </c>
      <c r="BO278" s="290">
        <f t="shared" ref="BO278" si="373">IFERROR(BO272/SUM(BO273,BO274),0)</f>
        <v>49834.177197118632</v>
      </c>
      <c r="BP278" s="307"/>
      <c r="BQ278" s="307"/>
      <c r="BR278" s="307"/>
      <c r="BS278" s="307"/>
      <c r="BT278" s="307"/>
      <c r="BU278" s="307"/>
      <c r="BV278" s="307"/>
    </row>
    <row r="279" spans="2:74" ht="14.25" hidden="1" customHeight="1" x14ac:dyDescent="0.2">
      <c r="B279" s="174" t="s">
        <v>494</v>
      </c>
      <c r="C279" s="290">
        <f>IFERROR(C272/SUM(C276,#REF!),0)</f>
        <v>0</v>
      </c>
      <c r="D279" s="290">
        <f>IFERROR(D272/SUM(D276,#REF!),0)</f>
        <v>0</v>
      </c>
      <c r="E279" s="290">
        <f>IFERROR(E272/SUM(E276,#REF!),0)</f>
        <v>0</v>
      </c>
      <c r="F279" s="290">
        <f>IFERROR(F272/SUM(F276,#REF!),0)</f>
        <v>0</v>
      </c>
      <c r="G279" s="290">
        <f>IFERROR(G272/SUM(G276,#REF!),0)</f>
        <v>0</v>
      </c>
      <c r="H279" s="290">
        <f>IFERROR(H272/SUM(H276,#REF!),0)</f>
        <v>0</v>
      </c>
      <c r="I279" s="290">
        <f>IFERROR(I272/SUM(I276,#REF!),0)</f>
        <v>0</v>
      </c>
      <c r="J279" s="290">
        <f>IFERROR(J272/SUM(J276,#REF!),0)</f>
        <v>0</v>
      </c>
      <c r="K279" s="290">
        <f>IFERROR(K272/SUM(K276,#REF!),0)</f>
        <v>0</v>
      </c>
      <c r="L279" s="290">
        <f>IFERROR(L272/SUM(L276,#REF!),0)</f>
        <v>0</v>
      </c>
      <c r="M279" s="290">
        <f>IFERROR(M272/SUM(M276,#REF!),0)</f>
        <v>0</v>
      </c>
      <c r="N279" s="290">
        <f>IFERROR(N272/SUM(N276,#REF!),0)</f>
        <v>0</v>
      </c>
      <c r="O279" s="290">
        <f>IFERROR(O272/SUM(O276,#REF!),0)</f>
        <v>0</v>
      </c>
      <c r="P279" s="290">
        <f>IFERROR(P272/SUM(P276,#REF!),0)</f>
        <v>0</v>
      </c>
      <c r="Q279" s="290">
        <f>IFERROR(Q272/SUM(Q276,#REF!),0)</f>
        <v>0</v>
      </c>
      <c r="R279" s="290">
        <f>IFERROR(R272/SUM(R276,#REF!),0)</f>
        <v>0</v>
      </c>
      <c r="S279" s="290">
        <f>IFERROR(S272/SUM(S276,#REF!),0)</f>
        <v>0</v>
      </c>
      <c r="T279" s="290">
        <f>IFERROR(T272/SUM(T276,#REF!),0)</f>
        <v>0</v>
      </c>
      <c r="U279" s="290">
        <f>IFERROR(U272/SUM(U276,#REF!),0)</f>
        <v>0</v>
      </c>
      <c r="V279" s="290">
        <f>IFERROR(V272/SUM(V276,#REF!),0)</f>
        <v>0</v>
      </c>
      <c r="W279" s="290">
        <f>IFERROR(W272/SUM(W276,#REF!),0)</f>
        <v>0</v>
      </c>
      <c r="X279" s="290">
        <f>IFERROR(X272/SUM(X276,#REF!),0)</f>
        <v>0</v>
      </c>
      <c r="Y279" s="290">
        <f>IFERROR(Y272/SUM(Y276,#REF!),0)</f>
        <v>0</v>
      </c>
      <c r="Z279" s="290">
        <f>IFERROR(Z272/SUM(Z276,#REF!),0)</f>
        <v>0</v>
      </c>
      <c r="AA279" s="290">
        <f>IFERROR(AA272/SUM(AA276,#REF!),0)</f>
        <v>0</v>
      </c>
      <c r="AB279" s="290">
        <f>IFERROR(AB272/SUM(AB276,#REF!),0)</f>
        <v>0</v>
      </c>
      <c r="AC279" s="290">
        <f>IFERROR(AC272/SUM(AC276,#REF!),0)</f>
        <v>0</v>
      </c>
      <c r="AD279" s="290">
        <f>IFERROR(AD272/SUM(AD276,#REF!),0)</f>
        <v>0</v>
      </c>
      <c r="AE279" s="290">
        <f>IFERROR(AE272/SUM(AE276,#REF!),0)</f>
        <v>0</v>
      </c>
      <c r="AF279" s="290">
        <f>IFERROR(AF272/SUM(AF276,#REF!),0)</f>
        <v>0</v>
      </c>
      <c r="AG279" s="290">
        <f>IFERROR(AG272/SUM(AG276,#REF!),0)</f>
        <v>0</v>
      </c>
      <c r="AH279" s="290">
        <f>IFERROR(AH272/SUM(AH276,#REF!),0)</f>
        <v>0</v>
      </c>
      <c r="AI279" s="290">
        <f>IFERROR(AI272/SUM(AI276,#REF!),0)</f>
        <v>0</v>
      </c>
      <c r="AJ279" s="290">
        <f>IFERROR(AJ272/SUM(AJ276,#REF!),0)</f>
        <v>0</v>
      </c>
      <c r="AK279" s="290">
        <f>IFERROR(AK272/SUM(AK276,#REF!),0)</f>
        <v>0</v>
      </c>
      <c r="AL279" s="290">
        <f>IFERROR(AL272/SUM(AL276,#REF!),0)</f>
        <v>0</v>
      </c>
      <c r="AM279" s="290">
        <f>IFERROR(AM272/SUM(AM276,#REF!),0)</f>
        <v>0</v>
      </c>
      <c r="AN279" s="290">
        <f>IFERROR(AN272/SUM(AN276,#REF!),0)</f>
        <v>0</v>
      </c>
      <c r="AO279" s="290">
        <f>IFERROR(AO272/SUM(AO276,#REF!),0)</f>
        <v>0</v>
      </c>
      <c r="AP279" s="290">
        <f>IFERROR(AP272/SUM(AP276,#REF!),0)</f>
        <v>0</v>
      </c>
      <c r="AQ279" s="290">
        <f>IFERROR(AQ272/SUM(AQ276,#REF!),0)</f>
        <v>0</v>
      </c>
      <c r="AR279" s="290">
        <f>IFERROR(AR272/SUM(AR276,#REF!),0)</f>
        <v>0</v>
      </c>
      <c r="AS279" s="290">
        <f>IFERROR(AS272/SUM(AS276,#REF!),0)</f>
        <v>0</v>
      </c>
      <c r="AT279" s="290">
        <f>IFERROR(AT272/SUM(AT276,#REF!),0)</f>
        <v>0</v>
      </c>
      <c r="AU279" s="290">
        <f>IFERROR(AU272/SUM(AU276,#REF!),0)</f>
        <v>0</v>
      </c>
      <c r="AV279" s="290">
        <f>IFERROR(AV272/SUM(AV276,#REF!),0)</f>
        <v>0</v>
      </c>
      <c r="AW279" s="290">
        <f>IFERROR(AW272/SUM(AW276,#REF!),0)</f>
        <v>0</v>
      </c>
      <c r="AX279" s="290">
        <f>IFERROR(AX272/SUM(AX276,#REF!),0)</f>
        <v>0</v>
      </c>
      <c r="AY279" s="290">
        <f>IFERROR(AY272/SUM(AY276,#REF!),0)</f>
        <v>0</v>
      </c>
      <c r="AZ279" s="290">
        <f>IFERROR(AZ272/SUM(AZ276,#REF!),0)</f>
        <v>0</v>
      </c>
      <c r="BA279" s="290">
        <f>IFERROR(BA272/SUM(BA276,#REF!),0)</f>
        <v>0</v>
      </c>
      <c r="BB279" s="290">
        <f>IFERROR(BB272/SUM(BB276,#REF!),0)</f>
        <v>0</v>
      </c>
      <c r="BC279" s="290">
        <f>IFERROR(BC272/SUM(BC276,#REF!),0)</f>
        <v>0</v>
      </c>
      <c r="BD279" s="290">
        <f>IFERROR(BD272/SUM(BD276,#REF!),0)</f>
        <v>0</v>
      </c>
      <c r="BE279" s="290">
        <f>IFERROR(BE272/SUM(BE276,#REF!),0)</f>
        <v>0</v>
      </c>
      <c r="BF279" s="290">
        <f>IFERROR(BF272/SUM(BF276,#REF!),0)</f>
        <v>0</v>
      </c>
      <c r="BG279" s="290">
        <f>IFERROR(BG272/SUM(BG276,#REF!),0)</f>
        <v>0</v>
      </c>
      <c r="BH279" s="290">
        <f>IFERROR(BH272/SUM(BH276,#REF!),0)</f>
        <v>0</v>
      </c>
      <c r="BI279" s="290">
        <f>IFERROR(BI272/SUM(BI276,#REF!),0)</f>
        <v>0</v>
      </c>
      <c r="BJ279" s="290">
        <f>IFERROR(BJ272/SUM(BJ276,#REF!),0)</f>
        <v>0</v>
      </c>
      <c r="BK279" s="290">
        <f>IFERROR(BK272/SUM(BK276,#REF!),0)</f>
        <v>0</v>
      </c>
      <c r="BL279" s="290">
        <f>IFERROR(BL272/SUM(BL276,#REF!),0)</f>
        <v>0</v>
      </c>
      <c r="BM279" s="290">
        <f>IFERROR(BM272/SUM(BM276,#REF!),0)</f>
        <v>0</v>
      </c>
      <c r="BN279" s="290">
        <f>IFERROR(BN272/SUM(BN276,#REF!),0)</f>
        <v>0</v>
      </c>
      <c r="BO279" s="290">
        <f>IFERROR(BO272/SUM(BO276,#REF!),0)</f>
        <v>0</v>
      </c>
      <c r="BP279" s="290">
        <f>IFERROR(BP272/SUM(BP276,#REF!),0)</f>
        <v>0</v>
      </c>
      <c r="BQ279" s="290">
        <f>IFERROR(BQ272/SUM(BQ276,#REF!),0)</f>
        <v>0</v>
      </c>
      <c r="BR279" s="290">
        <f>IFERROR(BR272/SUM(BR276,#REF!),0)</f>
        <v>0</v>
      </c>
      <c r="BS279" s="290">
        <f>IFERROR(BS272/SUM(BS276,#REF!),0)</f>
        <v>0</v>
      </c>
      <c r="BT279" s="290">
        <f>IFERROR(BT272/SUM(BT276,#REF!),0)</f>
        <v>0</v>
      </c>
      <c r="BU279" s="290">
        <f>IFERROR(BU272/SUM(BU276,#REF!),0)</f>
        <v>0</v>
      </c>
      <c r="BV279" s="290">
        <f>IFERROR(BV272/SUM(BV276,#REF!),0)</f>
        <v>0</v>
      </c>
    </row>
    <row r="280" spans="2:74" ht="14.25" customHeight="1" thickTop="1" x14ac:dyDescent="0.2">
      <c r="B280" s="163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0"/>
      <c r="P280" s="290"/>
      <c r="Q280" s="290"/>
      <c r="R280" s="290"/>
      <c r="S280" s="290"/>
      <c r="T280" s="290"/>
      <c r="U280" s="290"/>
      <c r="V280" s="290"/>
      <c r="W280" s="290"/>
      <c r="X280" s="290"/>
      <c r="Y280" s="290"/>
      <c r="Z280" s="290"/>
      <c r="AA280" s="290"/>
      <c r="AB280" s="290"/>
      <c r="AC280" s="290"/>
      <c r="AD280" s="290"/>
      <c r="AE280" s="290"/>
      <c r="AF280" s="290"/>
      <c r="AG280" s="290"/>
      <c r="AH280" s="290"/>
      <c r="AI280" s="290"/>
      <c r="AJ280" s="290"/>
      <c r="AK280" s="290"/>
      <c r="AL280" s="290"/>
      <c r="AM280" s="290"/>
      <c r="AN280" s="290"/>
      <c r="AO280" s="290"/>
      <c r="AP280" s="290"/>
      <c r="AQ280" s="290"/>
      <c r="AR280" s="290"/>
      <c r="AS280" s="290"/>
      <c r="AT280" s="290"/>
      <c r="AU280" s="290"/>
      <c r="AV280" s="290"/>
      <c r="AW280" s="290"/>
      <c r="AX280" s="290"/>
      <c r="AY280" s="290"/>
      <c r="AZ280" s="290"/>
      <c r="BA280" s="290"/>
      <c r="BB280" s="290"/>
      <c r="BC280" s="290"/>
      <c r="BD280" s="290"/>
      <c r="BE280" s="290"/>
      <c r="BF280" s="290"/>
      <c r="BG280" s="290"/>
      <c r="BH280" s="290"/>
      <c r="BI280" s="290"/>
      <c r="BJ280" s="290"/>
      <c r="BK280" s="290"/>
      <c r="BL280" s="290"/>
      <c r="BM280" s="290"/>
      <c r="BN280" s="290"/>
      <c r="BO280" s="290"/>
      <c r="BP280" s="290">
        <f t="shared" ref="BP280:BU280" si="374">SUM(BP273:BP279)</f>
        <v>416</v>
      </c>
      <c r="BQ280" s="290">
        <f t="shared" si="374"/>
        <v>422</v>
      </c>
      <c r="BR280" s="290">
        <f t="shared" si="374"/>
        <v>428</v>
      </c>
      <c r="BS280" s="290">
        <f t="shared" si="374"/>
        <v>424</v>
      </c>
      <c r="BT280" s="290">
        <f t="shared" si="374"/>
        <v>430</v>
      </c>
      <c r="BU280" s="290">
        <f t="shared" si="374"/>
        <v>416</v>
      </c>
      <c r="BV280" s="290">
        <f t="shared" ref="BV280" si="375">SUM(BV273:BV279)</f>
        <v>404</v>
      </c>
    </row>
    <row r="281" spans="2:74" ht="14.25" customHeight="1" x14ac:dyDescent="0.2">
      <c r="B281" s="174" t="s">
        <v>495</v>
      </c>
      <c r="C281" s="290">
        <f t="shared" ref="C281:N281" si="376">IFERROR(C30/C277,0)</f>
        <v>0</v>
      </c>
      <c r="D281" s="290">
        <f t="shared" si="376"/>
        <v>0</v>
      </c>
      <c r="E281" s="290">
        <f t="shared" si="376"/>
        <v>0</v>
      </c>
      <c r="F281" s="290">
        <f t="shared" si="376"/>
        <v>0</v>
      </c>
      <c r="G281" s="290">
        <f t="shared" si="376"/>
        <v>0</v>
      </c>
      <c r="H281" s="290">
        <f t="shared" si="376"/>
        <v>0</v>
      </c>
      <c r="I281" s="290">
        <f t="shared" si="376"/>
        <v>0</v>
      </c>
      <c r="J281" s="290">
        <f t="shared" si="376"/>
        <v>0</v>
      </c>
      <c r="K281" s="290">
        <f t="shared" si="376"/>
        <v>0</v>
      </c>
      <c r="L281" s="290">
        <f t="shared" si="376"/>
        <v>0</v>
      </c>
      <c r="M281" s="290">
        <f t="shared" si="376"/>
        <v>0</v>
      </c>
      <c r="N281" s="290">
        <f t="shared" si="376"/>
        <v>0</v>
      </c>
      <c r="O281" s="290">
        <f t="shared" ref="O281:AT281" si="377">IFERROR(O9/O277,0)</f>
        <v>2122.2186165889302</v>
      </c>
      <c r="P281" s="290">
        <f t="shared" si="377"/>
        <v>2334.0451668835576</v>
      </c>
      <c r="Q281" s="290">
        <f t="shared" si="377"/>
        <v>2516.8001543836526</v>
      </c>
      <c r="R281" s="290">
        <f t="shared" si="377"/>
        <v>2860.7374315752973</v>
      </c>
      <c r="S281" s="290">
        <f t="shared" si="377"/>
        <v>2155.8887782361821</v>
      </c>
      <c r="T281" s="290">
        <f t="shared" si="377"/>
        <v>2398.880843035045</v>
      </c>
      <c r="U281" s="290">
        <f t="shared" si="377"/>
        <v>2067.6977207908317</v>
      </c>
      <c r="V281" s="290">
        <f t="shared" si="377"/>
        <v>1991.1323968044928</v>
      </c>
      <c r="W281" s="290">
        <f t="shared" si="377"/>
        <v>2270.9761191827915</v>
      </c>
      <c r="X281" s="290">
        <f t="shared" si="377"/>
        <v>2031.5802331874825</v>
      </c>
      <c r="Y281" s="290">
        <f t="shared" si="377"/>
        <v>2292.1612075612234</v>
      </c>
      <c r="Z281" s="290">
        <f t="shared" si="377"/>
        <v>2309.1523229206687</v>
      </c>
      <c r="AA281" s="290">
        <f t="shared" si="377"/>
        <v>1933.1818925419432</v>
      </c>
      <c r="AB281" s="290">
        <f t="shared" si="377"/>
        <v>1939.1883312007119</v>
      </c>
      <c r="AC281" s="290">
        <f t="shared" si="377"/>
        <v>1893.8503459693018</v>
      </c>
      <c r="AD281" s="290">
        <f t="shared" si="377"/>
        <v>1895.334284385789</v>
      </c>
      <c r="AE281" s="290">
        <f t="shared" si="377"/>
        <v>1933.7672743648147</v>
      </c>
      <c r="AF281" s="290">
        <f t="shared" si="377"/>
        <v>1974.2184363291913</v>
      </c>
      <c r="AG281" s="290">
        <f t="shared" si="377"/>
        <v>2155.6747212396372</v>
      </c>
      <c r="AH281" s="290">
        <f t="shared" si="377"/>
        <v>2133.2388683027402</v>
      </c>
      <c r="AI281" s="290">
        <f t="shared" si="377"/>
        <v>2334.8839780995099</v>
      </c>
      <c r="AJ281" s="290">
        <f t="shared" si="377"/>
        <v>2126.5731310039318</v>
      </c>
      <c r="AK281" s="290">
        <f t="shared" si="377"/>
        <v>2146.7555092458833</v>
      </c>
      <c r="AL281" s="290">
        <f t="shared" si="377"/>
        <v>2330.3917568430479</v>
      </c>
      <c r="AM281" s="290">
        <f t="shared" si="377"/>
        <v>2255.9458544694103</v>
      </c>
      <c r="AN281" s="290">
        <f t="shared" si="377"/>
        <v>2344.2522111133489</v>
      </c>
      <c r="AO281" s="290">
        <f t="shared" si="377"/>
        <v>2446.7673304480927</v>
      </c>
      <c r="AP281" s="290">
        <f t="shared" si="377"/>
        <v>2522.2787514044903</v>
      </c>
      <c r="AQ281" s="290">
        <f t="shared" si="377"/>
        <v>2571.8175159199914</v>
      </c>
      <c r="AR281" s="290">
        <f t="shared" si="377"/>
        <v>2701.4777380789228</v>
      </c>
      <c r="AS281" s="290">
        <f t="shared" si="377"/>
        <v>2765.4145348617535</v>
      </c>
      <c r="AT281" s="290">
        <f t="shared" si="377"/>
        <v>3131.1052451234013</v>
      </c>
      <c r="AU281" s="290">
        <f t="shared" ref="AU281:BV281" si="378">IFERROR(AU9/AU277,0)</f>
        <v>3196.1100731068368</v>
      </c>
      <c r="AV281" s="290">
        <f t="shared" si="378"/>
        <v>3365.6891990382433</v>
      </c>
      <c r="AW281" s="290">
        <f t="shared" si="378"/>
        <v>3362.3115263300715</v>
      </c>
      <c r="AX281" s="290">
        <f t="shared" si="378"/>
        <v>3474.113277364876</v>
      </c>
      <c r="AY281" s="290">
        <f t="shared" si="378"/>
        <v>3632.5759391707147</v>
      </c>
      <c r="AZ281" s="290">
        <f t="shared" si="378"/>
        <v>3711.4193986509013</v>
      </c>
      <c r="BA281" s="290">
        <f t="shared" si="378"/>
        <v>3946.3227000782604</v>
      </c>
      <c r="BB281" s="290">
        <f t="shared" si="378"/>
        <v>4026.6621884267011</v>
      </c>
      <c r="BC281" s="290">
        <f t="shared" si="378"/>
        <v>4430.7300901229464</v>
      </c>
      <c r="BD281" s="290">
        <f t="shared" si="378"/>
        <v>4489.0723394015122</v>
      </c>
      <c r="BE281" s="290">
        <f t="shared" si="378"/>
        <v>4711.5454922952504</v>
      </c>
      <c r="BF281" s="290">
        <f t="shared" si="378"/>
        <v>4662.5528675502928</v>
      </c>
      <c r="BG281" s="290">
        <f t="shared" si="378"/>
        <v>4853.2039485961322</v>
      </c>
      <c r="BH281" s="290">
        <f t="shared" si="378"/>
        <v>5034.7241697841619</v>
      </c>
      <c r="BI281" s="290">
        <f t="shared" si="378"/>
        <v>5265.5061183153193</v>
      </c>
      <c r="BJ281" s="290">
        <f t="shared" si="378"/>
        <v>5211.4397795566883</v>
      </c>
      <c r="BK281" s="290">
        <f t="shared" si="378"/>
        <v>5267.8767582111186</v>
      </c>
      <c r="BL281" s="290">
        <f t="shared" si="378"/>
        <v>5116.0298729024926</v>
      </c>
      <c r="BM281" s="290">
        <f t="shared" si="378"/>
        <v>6403.2985685222529</v>
      </c>
      <c r="BN281" s="290">
        <f t="shared" si="378"/>
        <v>6330.7930944320806</v>
      </c>
      <c r="BO281" s="290">
        <f t="shared" si="378"/>
        <v>5597.6074680459351</v>
      </c>
      <c r="BP281" s="290">
        <f t="shared" si="378"/>
        <v>6012.6178923075486</v>
      </c>
      <c r="BQ281" s="290">
        <f t="shared" si="378"/>
        <v>5989.2855171990386</v>
      </c>
      <c r="BR281" s="290">
        <f t="shared" si="378"/>
        <v>6082.7345221619398</v>
      </c>
      <c r="BS281" s="290">
        <f t="shared" si="378"/>
        <v>6124.8925059526346</v>
      </c>
      <c r="BT281" s="290">
        <f t="shared" si="378"/>
        <v>6440.2706709163967</v>
      </c>
      <c r="BU281" s="290">
        <f t="shared" si="378"/>
        <v>6560.7268365632171</v>
      </c>
      <c r="BV281" s="290">
        <f t="shared" si="378"/>
        <v>6983.9938366846318</v>
      </c>
    </row>
    <row r="282" spans="2:74" ht="14.25" customHeight="1" x14ac:dyDescent="0.2">
      <c r="B282" s="174" t="s">
        <v>496</v>
      </c>
      <c r="C282" s="290">
        <f t="shared" ref="C282:BN282" si="379">IFERROR(C260/C277,0)</f>
        <v>0</v>
      </c>
      <c r="D282" s="290">
        <f t="shared" si="379"/>
        <v>0</v>
      </c>
      <c r="E282" s="290">
        <f t="shared" si="379"/>
        <v>0</v>
      </c>
      <c r="F282" s="290">
        <f t="shared" si="379"/>
        <v>0</v>
      </c>
      <c r="G282" s="290">
        <f t="shared" si="379"/>
        <v>0</v>
      </c>
      <c r="H282" s="290">
        <f t="shared" si="379"/>
        <v>0</v>
      </c>
      <c r="I282" s="290">
        <f t="shared" si="379"/>
        <v>0</v>
      </c>
      <c r="J282" s="290">
        <f t="shared" si="379"/>
        <v>0</v>
      </c>
      <c r="K282" s="290">
        <f t="shared" si="379"/>
        <v>0</v>
      </c>
      <c r="L282" s="290">
        <f t="shared" si="379"/>
        <v>0</v>
      </c>
      <c r="M282" s="290">
        <f t="shared" si="379"/>
        <v>0</v>
      </c>
      <c r="N282" s="290">
        <f t="shared" si="379"/>
        <v>0</v>
      </c>
      <c r="O282" s="290">
        <f t="shared" si="379"/>
        <v>-2625.5663631332968</v>
      </c>
      <c r="P282" s="290">
        <f t="shared" si="379"/>
        <v>-2457.8775635184793</v>
      </c>
      <c r="Q282" s="290">
        <f t="shared" si="379"/>
        <v>-2601.5276869438735</v>
      </c>
      <c r="R282" s="290">
        <f t="shared" si="379"/>
        <v>-2349.4786825491037</v>
      </c>
      <c r="S282" s="290">
        <f t="shared" si="379"/>
        <v>-2176.0379216373572</v>
      </c>
      <c r="T282" s="290">
        <f t="shared" si="379"/>
        <v>-2485.0609366974509</v>
      </c>
      <c r="U282" s="290">
        <f t="shared" si="379"/>
        <v>-2238.6564637195884</v>
      </c>
      <c r="V282" s="290">
        <f t="shared" si="379"/>
        <v>-2504.9912674895054</v>
      </c>
      <c r="W282" s="290">
        <f t="shared" si="379"/>
        <v>-3040.3555407651243</v>
      </c>
      <c r="X282" s="290">
        <f t="shared" si="379"/>
        <v>-2440.1197206189131</v>
      </c>
      <c r="Y282" s="290">
        <f t="shared" si="379"/>
        <v>-2434.2896057732751</v>
      </c>
      <c r="Z282" s="290">
        <f t="shared" si="379"/>
        <v>-2497.3097404452037</v>
      </c>
      <c r="AA282" s="290">
        <f t="shared" si="379"/>
        <v>-2283.6572298278193</v>
      </c>
      <c r="AB282" s="290">
        <f t="shared" si="379"/>
        <v>-2507.293913258738</v>
      </c>
      <c r="AC282" s="290">
        <f t="shared" si="379"/>
        <v>-2793.0677557729505</v>
      </c>
      <c r="AD282" s="290">
        <f t="shared" si="379"/>
        <v>-2371.8174168370638</v>
      </c>
      <c r="AE282" s="290">
        <f t="shared" si="379"/>
        <v>-2532.5051354236871</v>
      </c>
      <c r="AF282" s="290">
        <f t="shared" si="379"/>
        <v>-3242.6515181885788</v>
      </c>
      <c r="AG282" s="290">
        <f t="shared" si="379"/>
        <v>-2735.9952093467828</v>
      </c>
      <c r="AH282" s="290">
        <f t="shared" si="379"/>
        <v>-3195.0394109640811</v>
      </c>
      <c r="AI282" s="290">
        <f t="shared" si="379"/>
        <v>-3116.7258726421555</v>
      </c>
      <c r="AJ282" s="290">
        <f t="shared" si="379"/>
        <v>-2879.3234413410382</v>
      </c>
      <c r="AK282" s="290">
        <f t="shared" si="379"/>
        <v>-2967.6261738033645</v>
      </c>
      <c r="AL282" s="290">
        <f t="shared" si="379"/>
        <v>-3547.3551485050343</v>
      </c>
      <c r="AM282" s="290">
        <f t="shared" si="379"/>
        <v>-3438.9985653607532</v>
      </c>
      <c r="AN282" s="290">
        <f t="shared" si="379"/>
        <v>-3466.6724970871096</v>
      </c>
      <c r="AO282" s="290">
        <f t="shared" si="379"/>
        <v>-3962.2940853697764</v>
      </c>
      <c r="AP282" s="290">
        <f t="shared" si="379"/>
        <v>-4227.1567636385325</v>
      </c>
      <c r="AQ282" s="290">
        <f t="shared" si="379"/>
        <v>-3472.9430773000176</v>
      </c>
      <c r="AR282" s="290">
        <f t="shared" si="379"/>
        <v>-4010.0794471037152</v>
      </c>
      <c r="AS282" s="290">
        <f t="shared" si="379"/>
        <v>-4027.118730807279</v>
      </c>
      <c r="AT282" s="290">
        <f t="shared" si="379"/>
        <v>-4434.6183588282711</v>
      </c>
      <c r="AU282" s="290">
        <f t="shared" si="379"/>
        <v>-4198.3600268989121</v>
      </c>
      <c r="AV282" s="290">
        <f t="shared" si="379"/>
        <v>-4813.4071064188402</v>
      </c>
      <c r="AW282" s="290">
        <f t="shared" si="379"/>
        <v>-4456.4563991914602</v>
      </c>
      <c r="AX282" s="290">
        <f t="shared" si="379"/>
        <v>-5154.1722777436025</v>
      </c>
      <c r="AY282" s="290">
        <f t="shared" si="379"/>
        <v>-5263.1928498960388</v>
      </c>
      <c r="AZ282" s="290">
        <f t="shared" si="379"/>
        <v>-5632.3634738708415</v>
      </c>
      <c r="BA282" s="290">
        <f t="shared" si="379"/>
        <v>-6160.4583347843354</v>
      </c>
      <c r="BB282" s="290">
        <f t="shared" si="379"/>
        <v>-5793.7921030711077</v>
      </c>
      <c r="BC282" s="290">
        <f t="shared" si="379"/>
        <v>-5623.5946476216805</v>
      </c>
      <c r="BD282" s="290">
        <f t="shared" si="379"/>
        <v>-6188.4911342412361</v>
      </c>
      <c r="BE282" s="290">
        <f t="shared" si="379"/>
        <v>-6236.7020324836649</v>
      </c>
      <c r="BF282" s="290">
        <f t="shared" si="379"/>
        <v>-6240.1618076720242</v>
      </c>
      <c r="BG282" s="290">
        <f t="shared" si="379"/>
        <v>-6635.9320083024431</v>
      </c>
      <c r="BH282" s="290">
        <f t="shared" si="379"/>
        <v>-6545.9936825615941</v>
      </c>
      <c r="BI282" s="290">
        <f t="shared" si="379"/>
        <v>-7233.1936760875678</v>
      </c>
      <c r="BJ282" s="290">
        <f t="shared" si="379"/>
        <v>-7566.5555179638131</v>
      </c>
      <c r="BK282" s="290">
        <f t="shared" si="379"/>
        <v>-6876.269598812868</v>
      </c>
      <c r="BL282" s="290">
        <f t="shared" si="379"/>
        <v>-7188.2193047225319</v>
      </c>
      <c r="BM282" s="290">
        <f t="shared" si="379"/>
        <v>-7936.5551937318851</v>
      </c>
      <c r="BN282" s="290">
        <f t="shared" si="379"/>
        <v>-7096.0623383491902</v>
      </c>
      <c r="BO282" s="290">
        <f t="shared" ref="BO282:BV282" si="380">IFERROR(BO260/BO277,0)</f>
        <v>-8028.6228359426632</v>
      </c>
      <c r="BP282" s="290">
        <f t="shared" si="380"/>
        <v>-7935.8850906243733</v>
      </c>
      <c r="BQ282" s="290">
        <f t="shared" si="380"/>
        <v>-7459.9746160499853</v>
      </c>
      <c r="BR282" s="290">
        <f t="shared" si="380"/>
        <v>-7813.7025186854926</v>
      </c>
      <c r="BS282" s="290">
        <f t="shared" si="380"/>
        <v>-7978.0667777004737</v>
      </c>
      <c r="BT282" s="290">
        <f t="shared" si="380"/>
        <v>-7875.4471647485097</v>
      </c>
      <c r="BU282" s="290">
        <f t="shared" si="380"/>
        <v>-9292.5668840439866</v>
      </c>
      <c r="BV282" s="290">
        <f t="shared" si="380"/>
        <v>-9719.375075518632</v>
      </c>
    </row>
    <row r="283" spans="2:74" ht="14.25" customHeight="1" x14ac:dyDescent="0.2"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  <c r="AY283" s="163"/>
      <c r="AZ283" s="163"/>
      <c r="BA283" s="163"/>
      <c r="BB283" s="163"/>
      <c r="BC283" s="163"/>
      <c r="BD283" s="163"/>
      <c r="BE283" s="163"/>
      <c r="BF283" s="163"/>
      <c r="BG283" s="163"/>
      <c r="BH283" s="163"/>
      <c r="BI283" s="163"/>
      <c r="BJ283" s="163"/>
      <c r="BK283" s="163"/>
      <c r="BL283" s="163"/>
      <c r="BM283" s="163"/>
      <c r="BN283" s="163"/>
      <c r="BO283" s="163"/>
      <c r="BP283" s="163"/>
      <c r="BQ283" s="163"/>
      <c r="BR283" s="163"/>
      <c r="BS283" s="163"/>
      <c r="BT283" s="163"/>
      <c r="BU283" s="163"/>
      <c r="BV283" s="163"/>
    </row>
    <row r="284" spans="2:74" ht="14.25" hidden="1" customHeight="1" x14ac:dyDescent="0.2">
      <c r="B284" s="285" t="s">
        <v>497</v>
      </c>
      <c r="C284" s="285">
        <f t="shared" ref="C284:AH284" si="381">C4</f>
        <v>43831</v>
      </c>
      <c r="D284" s="285">
        <f t="shared" si="381"/>
        <v>43862</v>
      </c>
      <c r="E284" s="285">
        <f t="shared" si="381"/>
        <v>43891</v>
      </c>
      <c r="F284" s="285">
        <f t="shared" si="381"/>
        <v>43922</v>
      </c>
      <c r="G284" s="285">
        <f t="shared" si="381"/>
        <v>43952</v>
      </c>
      <c r="H284" s="285">
        <f t="shared" si="381"/>
        <v>43983</v>
      </c>
      <c r="I284" s="285">
        <f t="shared" si="381"/>
        <v>44013</v>
      </c>
      <c r="J284" s="285">
        <f t="shared" si="381"/>
        <v>44044</v>
      </c>
      <c r="K284" s="285">
        <f t="shared" si="381"/>
        <v>44075</v>
      </c>
      <c r="L284" s="285">
        <f t="shared" si="381"/>
        <v>44105</v>
      </c>
      <c r="M284" s="285">
        <f t="shared" si="381"/>
        <v>44136</v>
      </c>
      <c r="N284" s="285">
        <f t="shared" si="381"/>
        <v>44166</v>
      </c>
      <c r="O284" s="285">
        <f t="shared" si="381"/>
        <v>44197</v>
      </c>
      <c r="P284" s="285">
        <f t="shared" si="381"/>
        <v>44228</v>
      </c>
      <c r="Q284" s="285">
        <f t="shared" si="381"/>
        <v>44256</v>
      </c>
      <c r="R284" s="285">
        <f t="shared" si="381"/>
        <v>44287</v>
      </c>
      <c r="S284" s="285">
        <f t="shared" si="381"/>
        <v>44317</v>
      </c>
      <c r="T284" s="285">
        <f t="shared" si="381"/>
        <v>44348</v>
      </c>
      <c r="U284" s="285">
        <f t="shared" si="381"/>
        <v>44378</v>
      </c>
      <c r="V284" s="285">
        <f t="shared" si="381"/>
        <v>44409</v>
      </c>
      <c r="W284" s="285">
        <f t="shared" si="381"/>
        <v>44440</v>
      </c>
      <c r="X284" s="285">
        <f t="shared" si="381"/>
        <v>44470</v>
      </c>
      <c r="Y284" s="285">
        <f t="shared" si="381"/>
        <v>44501</v>
      </c>
      <c r="Z284" s="285">
        <f t="shared" si="381"/>
        <v>44531</v>
      </c>
      <c r="AA284" s="285">
        <f t="shared" si="381"/>
        <v>44562</v>
      </c>
      <c r="AB284" s="285">
        <f t="shared" si="381"/>
        <v>44593</v>
      </c>
      <c r="AC284" s="285">
        <f t="shared" si="381"/>
        <v>44621</v>
      </c>
      <c r="AD284" s="285">
        <f t="shared" si="381"/>
        <v>44652</v>
      </c>
      <c r="AE284" s="285">
        <f t="shared" si="381"/>
        <v>44682</v>
      </c>
      <c r="AF284" s="285">
        <f t="shared" si="381"/>
        <v>44713</v>
      </c>
      <c r="AG284" s="285">
        <f t="shared" si="381"/>
        <v>44743</v>
      </c>
      <c r="AH284" s="285">
        <f t="shared" si="381"/>
        <v>44774</v>
      </c>
      <c r="AI284" s="285">
        <f t="shared" ref="AI284:BN284" si="382">AI4</f>
        <v>44805</v>
      </c>
      <c r="AJ284" s="285">
        <f t="shared" si="382"/>
        <v>44835</v>
      </c>
      <c r="AK284" s="285">
        <f t="shared" si="382"/>
        <v>44866</v>
      </c>
      <c r="AL284" s="285">
        <f t="shared" si="382"/>
        <v>44896</v>
      </c>
      <c r="AM284" s="285">
        <f t="shared" si="382"/>
        <v>44927</v>
      </c>
      <c r="AN284" s="285">
        <f t="shared" si="382"/>
        <v>44958</v>
      </c>
      <c r="AO284" s="285">
        <f t="shared" si="382"/>
        <v>44986</v>
      </c>
      <c r="AP284" s="285">
        <f t="shared" si="382"/>
        <v>45017</v>
      </c>
      <c r="AQ284" s="285">
        <f t="shared" si="382"/>
        <v>45047</v>
      </c>
      <c r="AR284" s="285">
        <f t="shared" si="382"/>
        <v>45078</v>
      </c>
      <c r="AS284" s="285">
        <f t="shared" si="382"/>
        <v>45108</v>
      </c>
      <c r="AT284" s="285">
        <f t="shared" si="382"/>
        <v>45139</v>
      </c>
      <c r="AU284" s="285">
        <f t="shared" si="382"/>
        <v>45170</v>
      </c>
      <c r="AV284" s="285">
        <f t="shared" si="382"/>
        <v>45200</v>
      </c>
      <c r="AW284" s="285">
        <f t="shared" si="382"/>
        <v>45231</v>
      </c>
      <c r="AX284" s="285">
        <f t="shared" si="382"/>
        <v>45261</v>
      </c>
      <c r="AY284" s="285">
        <f t="shared" si="382"/>
        <v>45292</v>
      </c>
      <c r="AZ284" s="285">
        <f t="shared" si="382"/>
        <v>45323</v>
      </c>
      <c r="BA284" s="285">
        <f t="shared" si="382"/>
        <v>45352</v>
      </c>
      <c r="BB284" s="285">
        <f t="shared" si="382"/>
        <v>45383</v>
      </c>
      <c r="BC284" s="285">
        <f t="shared" si="382"/>
        <v>45413</v>
      </c>
      <c r="BD284" s="285">
        <f t="shared" si="382"/>
        <v>45444</v>
      </c>
      <c r="BE284" s="285">
        <f t="shared" si="382"/>
        <v>45474</v>
      </c>
      <c r="BF284" s="285">
        <f t="shared" si="382"/>
        <v>45505</v>
      </c>
      <c r="BG284" s="285">
        <f t="shared" si="382"/>
        <v>45536</v>
      </c>
      <c r="BH284" s="285">
        <f t="shared" si="382"/>
        <v>45566</v>
      </c>
      <c r="BI284" s="285">
        <f t="shared" si="382"/>
        <v>45597</v>
      </c>
      <c r="BJ284" s="285">
        <f t="shared" si="382"/>
        <v>45627</v>
      </c>
      <c r="BK284" s="285">
        <f t="shared" si="382"/>
        <v>45658</v>
      </c>
      <c r="BL284" s="285">
        <f t="shared" si="382"/>
        <v>45689</v>
      </c>
      <c r="BM284" s="285">
        <f t="shared" si="382"/>
        <v>45717</v>
      </c>
      <c r="BN284" s="285">
        <f t="shared" si="382"/>
        <v>45748</v>
      </c>
      <c r="BO284" s="285">
        <f t="shared" ref="BO284:BV284" si="383">BO4</f>
        <v>45778</v>
      </c>
      <c r="BP284" s="285">
        <f t="shared" si="383"/>
        <v>45809</v>
      </c>
      <c r="BQ284" s="285">
        <f t="shared" si="383"/>
        <v>45839</v>
      </c>
      <c r="BR284" s="285">
        <f t="shared" si="383"/>
        <v>45870</v>
      </c>
      <c r="BS284" s="285">
        <f t="shared" si="383"/>
        <v>45901</v>
      </c>
      <c r="BT284" s="285">
        <f t="shared" si="383"/>
        <v>45931</v>
      </c>
      <c r="BU284" s="285">
        <f t="shared" si="383"/>
        <v>45962</v>
      </c>
      <c r="BV284" s="285">
        <f t="shared" si="383"/>
        <v>45992</v>
      </c>
    </row>
    <row r="285" spans="2:74" ht="14.25" hidden="1" customHeight="1" x14ac:dyDescent="0.2">
      <c r="B285" s="174" t="s">
        <v>498</v>
      </c>
      <c r="C285" s="290">
        <v>0</v>
      </c>
      <c r="D285" s="290">
        <f>C292</f>
        <v>0</v>
      </c>
      <c r="E285" s="290">
        <f t="shared" ref="E285:Y285" si="384">D292</f>
        <v>0</v>
      </c>
      <c r="F285" s="290">
        <f t="shared" si="384"/>
        <v>0</v>
      </c>
      <c r="G285" s="290">
        <f t="shared" si="384"/>
        <v>0</v>
      </c>
      <c r="H285" s="290">
        <f t="shared" si="384"/>
        <v>0</v>
      </c>
      <c r="I285" s="290">
        <f t="shared" si="384"/>
        <v>0</v>
      </c>
      <c r="J285" s="290">
        <f t="shared" si="384"/>
        <v>0</v>
      </c>
      <c r="K285" s="290">
        <f t="shared" si="384"/>
        <v>0</v>
      </c>
      <c r="L285" s="290">
        <f t="shared" si="384"/>
        <v>0</v>
      </c>
      <c r="M285" s="290">
        <f t="shared" si="384"/>
        <v>0</v>
      </c>
      <c r="N285" s="290">
        <f t="shared" si="384"/>
        <v>0</v>
      </c>
      <c r="O285" s="290">
        <f t="shared" si="384"/>
        <v>0</v>
      </c>
      <c r="P285" s="290" t="e">
        <f t="shared" si="384"/>
        <v>#REF!</v>
      </c>
      <c r="Q285" s="290" t="e">
        <f t="shared" si="384"/>
        <v>#REF!</v>
      </c>
      <c r="R285" s="290" t="e">
        <f t="shared" si="384"/>
        <v>#REF!</v>
      </c>
      <c r="S285" s="290" t="e">
        <f t="shared" si="384"/>
        <v>#REF!</v>
      </c>
      <c r="T285" s="290" t="e">
        <f t="shared" si="384"/>
        <v>#REF!</v>
      </c>
      <c r="U285" s="290" t="e">
        <f t="shared" si="384"/>
        <v>#REF!</v>
      </c>
      <c r="V285" s="290" t="e">
        <f t="shared" si="384"/>
        <v>#REF!</v>
      </c>
      <c r="W285" s="290" t="e">
        <f t="shared" si="384"/>
        <v>#REF!</v>
      </c>
      <c r="X285" s="290" t="e">
        <f t="shared" si="384"/>
        <v>#REF!</v>
      </c>
      <c r="Y285" s="290" t="e">
        <f t="shared" si="384"/>
        <v>#REF!</v>
      </c>
      <c r="Z285" s="290" t="e">
        <f>Y292</f>
        <v>#REF!</v>
      </c>
      <c r="AA285" s="290" t="e">
        <f t="shared" ref="AA285:BV285" si="385">Z292</f>
        <v>#REF!</v>
      </c>
      <c r="AB285" s="290" t="e">
        <f t="shared" si="385"/>
        <v>#REF!</v>
      </c>
      <c r="AC285" s="290" t="e">
        <f t="shared" si="385"/>
        <v>#REF!</v>
      </c>
      <c r="AD285" s="290" t="e">
        <f t="shared" si="385"/>
        <v>#REF!</v>
      </c>
      <c r="AE285" s="290" t="e">
        <f t="shared" si="385"/>
        <v>#REF!</v>
      </c>
      <c r="AF285" s="290" t="e">
        <f t="shared" si="385"/>
        <v>#REF!</v>
      </c>
      <c r="AG285" s="290" t="e">
        <f t="shared" si="385"/>
        <v>#REF!</v>
      </c>
      <c r="AH285" s="290" t="e">
        <f t="shared" si="385"/>
        <v>#REF!</v>
      </c>
      <c r="AI285" s="290" t="e">
        <f t="shared" si="385"/>
        <v>#REF!</v>
      </c>
      <c r="AJ285" s="290" t="e">
        <f t="shared" si="385"/>
        <v>#REF!</v>
      </c>
      <c r="AK285" s="290" t="e">
        <f t="shared" si="385"/>
        <v>#REF!</v>
      </c>
      <c r="AL285" s="290" t="e">
        <f t="shared" si="385"/>
        <v>#REF!</v>
      </c>
      <c r="AM285" s="290" t="e">
        <f t="shared" si="385"/>
        <v>#REF!</v>
      </c>
      <c r="AN285" s="290" t="e">
        <f t="shared" si="385"/>
        <v>#REF!</v>
      </c>
      <c r="AO285" s="290" t="e">
        <f t="shared" si="385"/>
        <v>#REF!</v>
      </c>
      <c r="AP285" s="290" t="e">
        <f t="shared" si="385"/>
        <v>#REF!</v>
      </c>
      <c r="AQ285" s="290" t="e">
        <f t="shared" si="385"/>
        <v>#REF!</v>
      </c>
      <c r="AR285" s="290" t="e">
        <f t="shared" si="385"/>
        <v>#REF!</v>
      </c>
      <c r="AS285" s="290" t="e">
        <f t="shared" si="385"/>
        <v>#REF!</v>
      </c>
      <c r="AT285" s="290" t="e">
        <f t="shared" si="385"/>
        <v>#REF!</v>
      </c>
      <c r="AU285" s="290" t="e">
        <f t="shared" si="385"/>
        <v>#REF!</v>
      </c>
      <c r="AV285" s="290" t="e">
        <f t="shared" si="385"/>
        <v>#REF!</v>
      </c>
      <c r="AW285" s="290" t="e">
        <f t="shared" si="385"/>
        <v>#REF!</v>
      </c>
      <c r="AX285" s="290" t="e">
        <f t="shared" si="385"/>
        <v>#REF!</v>
      </c>
      <c r="AY285" s="290" t="e">
        <f t="shared" si="385"/>
        <v>#REF!</v>
      </c>
      <c r="AZ285" s="290" t="e">
        <f t="shared" si="385"/>
        <v>#REF!</v>
      </c>
      <c r="BA285" s="290" t="e">
        <f t="shared" si="385"/>
        <v>#REF!</v>
      </c>
      <c r="BB285" s="290" t="e">
        <f t="shared" si="385"/>
        <v>#REF!</v>
      </c>
      <c r="BC285" s="290" t="e">
        <f t="shared" si="385"/>
        <v>#REF!</v>
      </c>
      <c r="BD285" s="290" t="e">
        <f t="shared" si="385"/>
        <v>#REF!</v>
      </c>
      <c r="BE285" s="290" t="e">
        <f t="shared" si="385"/>
        <v>#REF!</v>
      </c>
      <c r="BF285" s="290" t="e">
        <f t="shared" si="385"/>
        <v>#REF!</v>
      </c>
      <c r="BG285" s="290" t="e">
        <f t="shared" si="385"/>
        <v>#REF!</v>
      </c>
      <c r="BH285" s="290" t="e">
        <f t="shared" si="385"/>
        <v>#REF!</v>
      </c>
      <c r="BI285" s="290" t="e">
        <f t="shared" si="385"/>
        <v>#REF!</v>
      </c>
      <c r="BJ285" s="290" t="e">
        <f t="shared" si="385"/>
        <v>#REF!</v>
      </c>
      <c r="BK285" s="290" t="e">
        <f t="shared" si="385"/>
        <v>#REF!</v>
      </c>
      <c r="BL285" s="290" t="e">
        <f t="shared" si="385"/>
        <v>#REF!</v>
      </c>
      <c r="BM285" s="290" t="e">
        <f t="shared" si="385"/>
        <v>#REF!</v>
      </c>
      <c r="BN285" s="290" t="e">
        <f t="shared" si="385"/>
        <v>#REF!</v>
      </c>
      <c r="BO285" s="290" t="e">
        <f t="shared" si="385"/>
        <v>#REF!</v>
      </c>
      <c r="BP285" s="290" t="e">
        <f t="shared" si="385"/>
        <v>#REF!</v>
      </c>
      <c r="BQ285" s="290" t="e">
        <f t="shared" si="385"/>
        <v>#REF!</v>
      </c>
      <c r="BR285" s="290" t="e">
        <f t="shared" si="385"/>
        <v>#REF!</v>
      </c>
      <c r="BS285" s="290" t="e">
        <f t="shared" si="385"/>
        <v>#REF!</v>
      </c>
      <c r="BT285" s="290" t="e">
        <f t="shared" si="385"/>
        <v>#REF!</v>
      </c>
      <c r="BU285" s="290" t="e">
        <f t="shared" si="385"/>
        <v>#REF!</v>
      </c>
      <c r="BV285" s="290" t="e">
        <f t="shared" si="385"/>
        <v>#REF!</v>
      </c>
    </row>
    <row r="286" spans="2:74" ht="14.25" hidden="1" customHeight="1" x14ac:dyDescent="0.2">
      <c r="B286" s="163" t="s">
        <v>461</v>
      </c>
      <c r="C286" s="164">
        <v>0</v>
      </c>
      <c r="D286" s="164">
        <v>0</v>
      </c>
      <c r="E286" s="164">
        <v>0</v>
      </c>
      <c r="F286" s="164">
        <v>0</v>
      </c>
      <c r="G286" s="164">
        <v>0</v>
      </c>
      <c r="H286" s="164">
        <v>0</v>
      </c>
      <c r="I286" s="164">
        <v>0</v>
      </c>
      <c r="J286" s="164">
        <v>0</v>
      </c>
      <c r="K286" s="164">
        <v>0</v>
      </c>
      <c r="L286" s="164">
        <v>0</v>
      </c>
      <c r="M286" s="164">
        <v>0</v>
      </c>
      <c r="N286" s="164">
        <v>0</v>
      </c>
      <c r="O286" s="164" t="e">
        <f>#REF!</f>
        <v>#REF!</v>
      </c>
      <c r="P286" s="164" t="e">
        <f>#REF!</f>
        <v>#REF!</v>
      </c>
      <c r="Q286" s="164" t="e">
        <f>#REF!</f>
        <v>#REF!</v>
      </c>
      <c r="R286" s="164" t="e">
        <f>#REF!</f>
        <v>#REF!</v>
      </c>
      <c r="S286" s="164" t="e">
        <f>#REF!</f>
        <v>#REF!</v>
      </c>
      <c r="T286" s="164" t="e">
        <f>#REF!</f>
        <v>#REF!</v>
      </c>
      <c r="U286" s="164" t="e">
        <f>#REF!</f>
        <v>#REF!</v>
      </c>
      <c r="V286" s="164" t="e">
        <f>#REF!</f>
        <v>#REF!</v>
      </c>
      <c r="W286" s="164" t="e">
        <f>#REF!</f>
        <v>#REF!</v>
      </c>
      <c r="X286" s="164" t="e">
        <f>#REF!</f>
        <v>#REF!</v>
      </c>
      <c r="Y286" s="164" t="e">
        <f>#REF!</f>
        <v>#REF!</v>
      </c>
      <c r="Z286" s="164" t="e">
        <f>#REF!</f>
        <v>#REF!</v>
      </c>
      <c r="AA286" s="164" t="e">
        <f>#REF!</f>
        <v>#REF!</v>
      </c>
      <c r="AB286" s="164" t="e">
        <f>#REF!</f>
        <v>#REF!</v>
      </c>
      <c r="AC286" s="164" t="e">
        <f>#REF!</f>
        <v>#REF!</v>
      </c>
      <c r="AD286" s="164" t="e">
        <f>#REF!</f>
        <v>#REF!</v>
      </c>
      <c r="AE286" s="164" t="e">
        <f>#REF!</f>
        <v>#REF!</v>
      </c>
      <c r="AF286" s="164" t="e">
        <f>#REF!</f>
        <v>#REF!</v>
      </c>
      <c r="AG286" s="164" t="e">
        <f>#REF!</f>
        <v>#REF!</v>
      </c>
      <c r="AH286" s="164" t="e">
        <f>#REF!</f>
        <v>#REF!</v>
      </c>
      <c r="AI286" s="164" t="e">
        <f>#REF!</f>
        <v>#REF!</v>
      </c>
      <c r="AJ286" s="164" t="e">
        <f>#REF!</f>
        <v>#REF!</v>
      </c>
      <c r="AK286" s="164" t="e">
        <f>#REF!</f>
        <v>#REF!</v>
      </c>
      <c r="AL286" s="164" t="e">
        <f>#REF!</f>
        <v>#REF!</v>
      </c>
      <c r="AM286" s="164" t="e">
        <f>#REF!</f>
        <v>#REF!</v>
      </c>
      <c r="AN286" s="164" t="e">
        <f>#REF!</f>
        <v>#REF!</v>
      </c>
      <c r="AO286" s="164" t="e">
        <f>#REF!</f>
        <v>#REF!</v>
      </c>
      <c r="AP286" s="164" t="e">
        <f>#REF!</f>
        <v>#REF!</v>
      </c>
      <c r="AQ286" s="164" t="e">
        <f>#REF!</f>
        <v>#REF!</v>
      </c>
      <c r="AR286" s="164" t="e">
        <f>#REF!</f>
        <v>#REF!</v>
      </c>
      <c r="AS286" s="164" t="e">
        <f>#REF!</f>
        <v>#REF!</v>
      </c>
      <c r="AT286" s="164" t="e">
        <f>#REF!</f>
        <v>#REF!</v>
      </c>
      <c r="AU286" s="164" t="e">
        <f>#REF!</f>
        <v>#REF!</v>
      </c>
      <c r="AV286" s="164" t="e">
        <f>#REF!</f>
        <v>#REF!</v>
      </c>
      <c r="AW286" s="164" t="e">
        <f>#REF!</f>
        <v>#REF!</v>
      </c>
      <c r="AX286" s="164" t="e">
        <f>#REF!</f>
        <v>#REF!</v>
      </c>
      <c r="AY286" s="164" t="e">
        <f>#REF!</f>
        <v>#REF!</v>
      </c>
      <c r="AZ286" s="164" t="e">
        <f>#REF!</f>
        <v>#REF!</v>
      </c>
      <c r="BA286" s="164" t="e">
        <f>#REF!</f>
        <v>#REF!</v>
      </c>
      <c r="BB286" s="164" t="e">
        <f>#REF!</f>
        <v>#REF!</v>
      </c>
      <c r="BC286" s="164" t="e">
        <f>#REF!</f>
        <v>#REF!</v>
      </c>
      <c r="BD286" s="164" t="e">
        <f>#REF!</f>
        <v>#REF!</v>
      </c>
      <c r="BE286" s="164" t="e">
        <f>#REF!</f>
        <v>#REF!</v>
      </c>
      <c r="BF286" s="164" t="e">
        <f>#REF!</f>
        <v>#REF!</v>
      </c>
      <c r="BG286" s="164" t="e">
        <f>#REF!</f>
        <v>#REF!</v>
      </c>
      <c r="BH286" s="164" t="e">
        <f>#REF!</f>
        <v>#REF!</v>
      </c>
      <c r="BI286" s="164" t="e">
        <f>#REF!</f>
        <v>#REF!</v>
      </c>
      <c r="BJ286" s="164" t="e">
        <f>#REF!</f>
        <v>#REF!</v>
      </c>
      <c r="BK286" s="164" t="e">
        <f>#REF!</f>
        <v>#REF!</v>
      </c>
      <c r="BL286" s="164" t="e">
        <f>#REF!</f>
        <v>#REF!</v>
      </c>
      <c r="BM286" s="164" t="e">
        <f>#REF!</f>
        <v>#REF!</v>
      </c>
      <c r="BN286" s="164" t="e">
        <f>#REF!</f>
        <v>#REF!</v>
      </c>
      <c r="BO286" s="164" t="e">
        <f>#REF!</f>
        <v>#REF!</v>
      </c>
      <c r="BP286" s="164" t="e">
        <f>#REF!</f>
        <v>#REF!</v>
      </c>
      <c r="BQ286" s="164" t="e">
        <f>#REF!</f>
        <v>#REF!</v>
      </c>
      <c r="BR286" s="164" t="e">
        <f>#REF!</f>
        <v>#REF!</v>
      </c>
      <c r="BS286" s="164" t="e">
        <f>#REF!</f>
        <v>#REF!</v>
      </c>
      <c r="BT286" s="164" t="e">
        <f>#REF!</f>
        <v>#REF!</v>
      </c>
      <c r="BU286" s="164" t="e">
        <f>#REF!</f>
        <v>#REF!</v>
      </c>
      <c r="BV286" s="164" t="e">
        <f>#REF!</f>
        <v>#REF!</v>
      </c>
    </row>
    <row r="287" spans="2:74" ht="14.25" hidden="1" customHeight="1" x14ac:dyDescent="0.2">
      <c r="B287" s="163" t="s">
        <v>462</v>
      </c>
      <c r="C287" s="164">
        <v>0</v>
      </c>
      <c r="D287" s="164">
        <v>0</v>
      </c>
      <c r="E287" s="164">
        <v>0</v>
      </c>
      <c r="F287" s="164">
        <v>0</v>
      </c>
      <c r="G287" s="164">
        <v>0</v>
      </c>
      <c r="H287" s="164">
        <v>0</v>
      </c>
      <c r="I287" s="164">
        <v>0</v>
      </c>
      <c r="J287" s="164">
        <v>0</v>
      </c>
      <c r="K287" s="164">
        <v>0</v>
      </c>
      <c r="L287" s="164">
        <v>0</v>
      </c>
      <c r="M287" s="164">
        <v>0</v>
      </c>
      <c r="N287" s="164">
        <v>0</v>
      </c>
      <c r="O287" s="164">
        <v>0</v>
      </c>
      <c r="P287" s="164">
        <v>0</v>
      </c>
      <c r="Q287" s="164">
        <v>0</v>
      </c>
      <c r="R287" s="164">
        <v>0</v>
      </c>
      <c r="S287" s="164">
        <v>0</v>
      </c>
      <c r="T287" s="164">
        <v>0</v>
      </c>
      <c r="U287" s="164">
        <v>0</v>
      </c>
      <c r="V287" s="164">
        <v>0</v>
      </c>
      <c r="W287" s="164">
        <v>0</v>
      </c>
      <c r="X287" s="164">
        <v>0</v>
      </c>
      <c r="Y287" s="164">
        <v>0</v>
      </c>
      <c r="Z287" s="164">
        <v>0</v>
      </c>
      <c r="AA287" s="164">
        <v>0</v>
      </c>
      <c r="AB287" s="164">
        <v>0</v>
      </c>
      <c r="AC287" s="164">
        <v>0</v>
      </c>
      <c r="AD287" s="164">
        <v>0</v>
      </c>
      <c r="AE287" s="164">
        <v>0</v>
      </c>
      <c r="AF287" s="164">
        <v>0</v>
      </c>
      <c r="AG287" s="164">
        <v>0</v>
      </c>
      <c r="AH287" s="164">
        <v>0</v>
      </c>
      <c r="AI287" s="164">
        <v>0</v>
      </c>
      <c r="AJ287" s="164">
        <v>0</v>
      </c>
      <c r="AK287" s="164">
        <v>0</v>
      </c>
      <c r="AL287" s="164">
        <v>0</v>
      </c>
      <c r="AM287" s="164">
        <v>0</v>
      </c>
      <c r="AN287" s="164">
        <v>0</v>
      </c>
      <c r="AO287" s="164">
        <v>0</v>
      </c>
      <c r="AP287" s="164">
        <v>0</v>
      </c>
      <c r="AQ287" s="164">
        <v>0</v>
      </c>
      <c r="AR287" s="164">
        <v>0</v>
      </c>
      <c r="AS287" s="164">
        <v>0</v>
      </c>
      <c r="AT287" s="164">
        <v>0</v>
      </c>
      <c r="AU287" s="164">
        <v>0</v>
      </c>
      <c r="AV287" s="164">
        <v>0</v>
      </c>
      <c r="AW287" s="164">
        <v>0</v>
      </c>
      <c r="AX287" s="164">
        <v>0</v>
      </c>
      <c r="AY287" s="164">
        <v>0</v>
      </c>
      <c r="AZ287" s="164">
        <v>0</v>
      </c>
      <c r="BA287" s="164">
        <v>0</v>
      </c>
      <c r="BB287" s="164">
        <v>0</v>
      </c>
      <c r="BC287" s="164">
        <v>0</v>
      </c>
      <c r="BD287" s="164">
        <v>0</v>
      </c>
      <c r="BE287" s="164">
        <v>0</v>
      </c>
      <c r="BF287" s="164">
        <v>0</v>
      </c>
      <c r="BG287" s="164">
        <v>0</v>
      </c>
      <c r="BH287" s="164">
        <v>0</v>
      </c>
      <c r="BI287" s="164">
        <v>0</v>
      </c>
      <c r="BJ287" s="164">
        <v>0</v>
      </c>
      <c r="BK287" s="164">
        <v>0</v>
      </c>
      <c r="BL287" s="164">
        <v>0</v>
      </c>
      <c r="BM287" s="164">
        <v>0</v>
      </c>
      <c r="BN287" s="164">
        <v>0</v>
      </c>
      <c r="BO287" s="164">
        <v>0</v>
      </c>
      <c r="BP287" s="164">
        <v>0</v>
      </c>
      <c r="BQ287" s="164">
        <v>0</v>
      </c>
      <c r="BR287" s="164">
        <v>0</v>
      </c>
      <c r="BS287" s="164">
        <v>0</v>
      </c>
      <c r="BT287" s="164">
        <v>0</v>
      </c>
      <c r="BU287" s="164">
        <v>0</v>
      </c>
      <c r="BV287" s="164">
        <v>0</v>
      </c>
    </row>
    <row r="288" spans="2:74" ht="14.25" hidden="1" customHeight="1" x14ac:dyDescent="0.2">
      <c r="B288" s="163" t="s">
        <v>202</v>
      </c>
      <c r="C288" s="164">
        <v>0</v>
      </c>
      <c r="D288" s="164">
        <v>0</v>
      </c>
      <c r="E288" s="164">
        <v>0</v>
      </c>
      <c r="F288" s="164">
        <v>0</v>
      </c>
      <c r="G288" s="164">
        <v>0</v>
      </c>
      <c r="H288" s="164">
        <v>0</v>
      </c>
      <c r="I288" s="164">
        <v>0</v>
      </c>
      <c r="J288" s="164">
        <v>0</v>
      </c>
      <c r="K288" s="164">
        <v>0</v>
      </c>
      <c r="L288" s="164">
        <v>0</v>
      </c>
      <c r="M288" s="164">
        <v>0</v>
      </c>
      <c r="N288" s="164">
        <v>0</v>
      </c>
      <c r="O288" s="164">
        <v>0</v>
      </c>
      <c r="P288" s="164">
        <v>0</v>
      </c>
      <c r="Q288" s="164">
        <v>0</v>
      </c>
      <c r="R288" s="164">
        <v>0</v>
      </c>
      <c r="S288" s="164">
        <v>0</v>
      </c>
      <c r="T288" s="164">
        <v>0</v>
      </c>
      <c r="U288" s="164">
        <v>0</v>
      </c>
      <c r="V288" s="164">
        <v>0</v>
      </c>
      <c r="W288" s="164">
        <v>0</v>
      </c>
      <c r="X288" s="164">
        <v>0</v>
      </c>
      <c r="Y288" s="164">
        <v>0</v>
      </c>
      <c r="Z288" s="164">
        <v>0</v>
      </c>
      <c r="AA288" s="164">
        <v>0</v>
      </c>
      <c r="AB288" s="164">
        <v>0</v>
      </c>
      <c r="AC288" s="164">
        <v>0</v>
      </c>
      <c r="AD288" s="164">
        <v>0</v>
      </c>
      <c r="AE288" s="164">
        <v>0</v>
      </c>
      <c r="AF288" s="164">
        <v>0</v>
      </c>
      <c r="AG288" s="164">
        <v>0</v>
      </c>
      <c r="AH288" s="164">
        <v>0</v>
      </c>
      <c r="AI288" s="164">
        <v>0</v>
      </c>
      <c r="AJ288" s="164">
        <v>0</v>
      </c>
      <c r="AK288" s="164">
        <v>0</v>
      </c>
      <c r="AL288" s="164">
        <v>0</v>
      </c>
      <c r="AM288" s="164">
        <v>0</v>
      </c>
      <c r="AN288" s="164">
        <v>0</v>
      </c>
      <c r="AO288" s="164">
        <v>0</v>
      </c>
      <c r="AP288" s="164">
        <v>0</v>
      </c>
      <c r="AQ288" s="164">
        <v>0</v>
      </c>
      <c r="AR288" s="164">
        <v>0</v>
      </c>
      <c r="AS288" s="164">
        <v>0</v>
      </c>
      <c r="AT288" s="164">
        <v>0</v>
      </c>
      <c r="AU288" s="164">
        <v>0</v>
      </c>
      <c r="AV288" s="164">
        <v>0</v>
      </c>
      <c r="AW288" s="164">
        <v>0</v>
      </c>
      <c r="AX288" s="164">
        <v>0</v>
      </c>
      <c r="AY288" s="164">
        <v>0</v>
      </c>
      <c r="AZ288" s="164">
        <v>0</v>
      </c>
      <c r="BA288" s="164">
        <v>0</v>
      </c>
      <c r="BB288" s="164">
        <v>0</v>
      </c>
      <c r="BC288" s="164">
        <v>0</v>
      </c>
      <c r="BD288" s="164">
        <v>0</v>
      </c>
      <c r="BE288" s="164">
        <v>0</v>
      </c>
      <c r="BF288" s="164">
        <v>0</v>
      </c>
      <c r="BG288" s="164">
        <v>0</v>
      </c>
      <c r="BH288" s="164">
        <v>0</v>
      </c>
      <c r="BI288" s="164">
        <v>0</v>
      </c>
      <c r="BJ288" s="164">
        <v>0</v>
      </c>
      <c r="BK288" s="164">
        <v>0</v>
      </c>
      <c r="BL288" s="164">
        <v>0</v>
      </c>
      <c r="BM288" s="164">
        <v>0</v>
      </c>
      <c r="BN288" s="164">
        <v>0</v>
      </c>
      <c r="BO288" s="164">
        <v>0</v>
      </c>
      <c r="BP288" s="164">
        <v>0</v>
      </c>
      <c r="BQ288" s="164">
        <v>0</v>
      </c>
      <c r="BR288" s="164">
        <v>0</v>
      </c>
      <c r="BS288" s="164">
        <v>0</v>
      </c>
      <c r="BT288" s="164">
        <v>0</v>
      </c>
      <c r="BU288" s="164">
        <v>0</v>
      </c>
      <c r="BV288" s="164">
        <v>0</v>
      </c>
    </row>
    <row r="289" spans="2:74" ht="14.25" hidden="1" customHeight="1" x14ac:dyDescent="0.2">
      <c r="B289" s="163" t="s">
        <v>203</v>
      </c>
      <c r="C289" s="164">
        <v>0</v>
      </c>
      <c r="D289" s="164">
        <v>0</v>
      </c>
      <c r="E289" s="164">
        <v>0</v>
      </c>
      <c r="F289" s="164">
        <v>0</v>
      </c>
      <c r="G289" s="164">
        <v>0</v>
      </c>
      <c r="H289" s="164">
        <v>0</v>
      </c>
      <c r="I289" s="164">
        <v>0</v>
      </c>
      <c r="J289" s="164">
        <v>0</v>
      </c>
      <c r="K289" s="164">
        <v>0</v>
      </c>
      <c r="L289" s="164">
        <v>0</v>
      </c>
      <c r="M289" s="164">
        <v>0</v>
      </c>
      <c r="N289" s="164">
        <v>0</v>
      </c>
      <c r="O289" s="164">
        <v>0</v>
      </c>
      <c r="P289" s="164">
        <v>0</v>
      </c>
      <c r="Q289" s="164">
        <v>0</v>
      </c>
      <c r="R289" s="164">
        <v>0</v>
      </c>
      <c r="S289" s="164">
        <v>0</v>
      </c>
      <c r="T289" s="164">
        <v>0</v>
      </c>
      <c r="U289" s="164">
        <v>0</v>
      </c>
      <c r="V289" s="164">
        <v>0</v>
      </c>
      <c r="W289" s="164">
        <v>0</v>
      </c>
      <c r="X289" s="164">
        <v>0</v>
      </c>
      <c r="Y289" s="164">
        <v>0</v>
      </c>
      <c r="Z289" s="164">
        <v>0</v>
      </c>
      <c r="AA289" s="164">
        <v>0</v>
      </c>
      <c r="AB289" s="164">
        <v>0</v>
      </c>
      <c r="AC289" s="164">
        <v>0</v>
      </c>
      <c r="AD289" s="164">
        <v>0</v>
      </c>
      <c r="AE289" s="164">
        <v>0</v>
      </c>
      <c r="AF289" s="164">
        <v>0</v>
      </c>
      <c r="AG289" s="164">
        <v>0</v>
      </c>
      <c r="AH289" s="164">
        <v>0</v>
      </c>
      <c r="AI289" s="164">
        <v>0</v>
      </c>
      <c r="AJ289" s="164">
        <v>0</v>
      </c>
      <c r="AK289" s="164">
        <v>0</v>
      </c>
      <c r="AL289" s="164">
        <v>0</v>
      </c>
      <c r="AM289" s="164">
        <v>0</v>
      </c>
      <c r="AN289" s="164">
        <v>0</v>
      </c>
      <c r="AO289" s="164">
        <v>0</v>
      </c>
      <c r="AP289" s="164">
        <v>0</v>
      </c>
      <c r="AQ289" s="164">
        <v>0</v>
      </c>
      <c r="AR289" s="164">
        <v>0</v>
      </c>
      <c r="AS289" s="164">
        <v>0</v>
      </c>
      <c r="AT289" s="164">
        <v>0</v>
      </c>
      <c r="AU289" s="164">
        <v>0</v>
      </c>
      <c r="AV289" s="164">
        <v>0</v>
      </c>
      <c r="AW289" s="164">
        <v>0</v>
      </c>
      <c r="AX289" s="164">
        <v>0</v>
      </c>
      <c r="AY289" s="164">
        <v>0</v>
      </c>
      <c r="AZ289" s="164">
        <v>0</v>
      </c>
      <c r="BA289" s="164">
        <v>0</v>
      </c>
      <c r="BB289" s="164">
        <v>0</v>
      </c>
      <c r="BC289" s="164">
        <v>0</v>
      </c>
      <c r="BD289" s="164">
        <v>0</v>
      </c>
      <c r="BE289" s="164">
        <v>0</v>
      </c>
      <c r="BF289" s="164">
        <v>0</v>
      </c>
      <c r="BG289" s="164">
        <v>0</v>
      </c>
      <c r="BH289" s="164">
        <v>0</v>
      </c>
      <c r="BI289" s="164">
        <v>0</v>
      </c>
      <c r="BJ289" s="164">
        <v>0</v>
      </c>
      <c r="BK289" s="164">
        <v>0</v>
      </c>
      <c r="BL289" s="164">
        <v>0</v>
      </c>
      <c r="BM289" s="164">
        <v>0</v>
      </c>
      <c r="BN289" s="164">
        <v>0</v>
      </c>
      <c r="BO289" s="164">
        <v>0</v>
      </c>
      <c r="BP289" s="164">
        <v>0</v>
      </c>
      <c r="BQ289" s="164">
        <v>0</v>
      </c>
      <c r="BR289" s="164">
        <v>0</v>
      </c>
      <c r="BS289" s="164">
        <v>0</v>
      </c>
      <c r="BT289" s="164">
        <v>0</v>
      </c>
      <c r="BU289" s="164">
        <v>0</v>
      </c>
      <c r="BV289" s="164">
        <v>0</v>
      </c>
    </row>
    <row r="290" spans="2:74" ht="14.25" hidden="1" customHeight="1" x14ac:dyDescent="0.2">
      <c r="B290" s="163" t="s">
        <v>463</v>
      </c>
      <c r="C290" s="164">
        <v>0</v>
      </c>
      <c r="D290" s="164">
        <v>0</v>
      </c>
      <c r="E290" s="164">
        <v>0</v>
      </c>
      <c r="F290" s="164">
        <v>0</v>
      </c>
      <c r="G290" s="164">
        <v>0</v>
      </c>
      <c r="H290" s="164">
        <v>0</v>
      </c>
      <c r="I290" s="164">
        <v>0</v>
      </c>
      <c r="J290" s="164">
        <v>0</v>
      </c>
      <c r="K290" s="164">
        <v>0</v>
      </c>
      <c r="L290" s="164">
        <v>0</v>
      </c>
      <c r="M290" s="164">
        <v>0</v>
      </c>
      <c r="N290" s="164">
        <v>0</v>
      </c>
      <c r="O290" s="164" t="e">
        <f>#REF!</f>
        <v>#REF!</v>
      </c>
      <c r="P290" s="164" t="e">
        <f>#REF!</f>
        <v>#REF!</v>
      </c>
      <c r="Q290" s="164" t="e">
        <f>#REF!</f>
        <v>#REF!</v>
      </c>
      <c r="R290" s="164" t="e">
        <f>#REF!</f>
        <v>#REF!</v>
      </c>
      <c r="S290" s="164" t="e">
        <f>#REF!</f>
        <v>#REF!</v>
      </c>
      <c r="T290" s="164" t="e">
        <f>#REF!</f>
        <v>#REF!</v>
      </c>
      <c r="U290" s="164" t="e">
        <f>#REF!</f>
        <v>#REF!</v>
      </c>
      <c r="V290" s="164" t="e">
        <f>#REF!</f>
        <v>#REF!</v>
      </c>
      <c r="W290" s="164" t="e">
        <f>#REF!</f>
        <v>#REF!</v>
      </c>
      <c r="X290" s="164" t="e">
        <f>#REF!</f>
        <v>#REF!</v>
      </c>
      <c r="Y290" s="164" t="e">
        <f>#REF!</f>
        <v>#REF!</v>
      </c>
      <c r="Z290" s="164" t="e">
        <f>#REF!</f>
        <v>#REF!</v>
      </c>
      <c r="AA290" s="164" t="e">
        <f>#REF!</f>
        <v>#REF!</v>
      </c>
      <c r="AB290" s="164" t="e">
        <f>#REF!</f>
        <v>#REF!</v>
      </c>
      <c r="AC290" s="164" t="e">
        <f>#REF!</f>
        <v>#REF!</v>
      </c>
      <c r="AD290" s="164" t="e">
        <f>#REF!</f>
        <v>#REF!</v>
      </c>
      <c r="AE290" s="164" t="e">
        <f>#REF!</f>
        <v>#REF!</v>
      </c>
      <c r="AF290" s="164" t="e">
        <f>#REF!</f>
        <v>#REF!</v>
      </c>
      <c r="AG290" s="164" t="e">
        <f>#REF!</f>
        <v>#REF!</v>
      </c>
      <c r="AH290" s="164" t="e">
        <f>#REF!</f>
        <v>#REF!</v>
      </c>
      <c r="AI290" s="164" t="e">
        <f>#REF!</f>
        <v>#REF!</v>
      </c>
      <c r="AJ290" s="164" t="e">
        <f>#REF!</f>
        <v>#REF!</v>
      </c>
      <c r="AK290" s="164" t="e">
        <f>#REF!</f>
        <v>#REF!</v>
      </c>
      <c r="AL290" s="164" t="e">
        <f>#REF!</f>
        <v>#REF!</v>
      </c>
      <c r="AM290" s="164" t="e">
        <f>#REF!</f>
        <v>#REF!</v>
      </c>
      <c r="AN290" s="164" t="e">
        <f>#REF!</f>
        <v>#REF!</v>
      </c>
      <c r="AO290" s="164" t="e">
        <f>#REF!</f>
        <v>#REF!</v>
      </c>
      <c r="AP290" s="164" t="e">
        <f>#REF!</f>
        <v>#REF!</v>
      </c>
      <c r="AQ290" s="164" t="e">
        <f>#REF!</f>
        <v>#REF!</v>
      </c>
      <c r="AR290" s="164" t="e">
        <f>#REF!</f>
        <v>#REF!</v>
      </c>
      <c r="AS290" s="164" t="e">
        <f>#REF!</f>
        <v>#REF!</v>
      </c>
      <c r="AT290" s="164" t="e">
        <f>#REF!</f>
        <v>#REF!</v>
      </c>
      <c r="AU290" s="164" t="e">
        <f>#REF!</f>
        <v>#REF!</v>
      </c>
      <c r="AV290" s="164" t="e">
        <f>#REF!</f>
        <v>#REF!</v>
      </c>
      <c r="AW290" s="164" t="e">
        <f>#REF!</f>
        <v>#REF!</v>
      </c>
      <c r="AX290" s="164" t="e">
        <f>#REF!</f>
        <v>#REF!</v>
      </c>
      <c r="AY290" s="164" t="e">
        <f>#REF!</f>
        <v>#REF!</v>
      </c>
      <c r="AZ290" s="164" t="e">
        <f>#REF!</f>
        <v>#REF!</v>
      </c>
      <c r="BA290" s="164" t="e">
        <f>#REF!</f>
        <v>#REF!</v>
      </c>
      <c r="BB290" s="164" t="e">
        <f>#REF!</f>
        <v>#REF!</v>
      </c>
      <c r="BC290" s="164" t="e">
        <f>#REF!</f>
        <v>#REF!</v>
      </c>
      <c r="BD290" s="164" t="e">
        <f>#REF!</f>
        <v>#REF!</v>
      </c>
      <c r="BE290" s="164" t="e">
        <f>#REF!</f>
        <v>#REF!</v>
      </c>
      <c r="BF290" s="164" t="e">
        <f>#REF!</f>
        <v>#REF!</v>
      </c>
      <c r="BG290" s="164" t="e">
        <f>#REF!</f>
        <v>#REF!</v>
      </c>
      <c r="BH290" s="164" t="e">
        <f>#REF!</f>
        <v>#REF!</v>
      </c>
      <c r="BI290" s="164" t="e">
        <f>#REF!</f>
        <v>#REF!</v>
      </c>
      <c r="BJ290" s="164" t="e">
        <f>#REF!</f>
        <v>#REF!</v>
      </c>
      <c r="BK290" s="164" t="e">
        <f>#REF!</f>
        <v>#REF!</v>
      </c>
      <c r="BL290" s="164" t="e">
        <f>#REF!</f>
        <v>#REF!</v>
      </c>
      <c r="BM290" s="164" t="e">
        <f>#REF!</f>
        <v>#REF!</v>
      </c>
      <c r="BN290" s="164" t="e">
        <f>#REF!</f>
        <v>#REF!</v>
      </c>
      <c r="BO290" s="164" t="e">
        <f>#REF!</f>
        <v>#REF!</v>
      </c>
      <c r="BP290" s="164" t="e">
        <f>#REF!</f>
        <v>#REF!</v>
      </c>
      <c r="BQ290" s="164" t="e">
        <f>#REF!</f>
        <v>#REF!</v>
      </c>
      <c r="BR290" s="164" t="e">
        <f>#REF!</f>
        <v>#REF!</v>
      </c>
      <c r="BS290" s="164" t="e">
        <f>#REF!</f>
        <v>#REF!</v>
      </c>
      <c r="BT290" s="164" t="e">
        <f>#REF!</f>
        <v>#REF!</v>
      </c>
      <c r="BU290" s="164" t="e">
        <f>#REF!</f>
        <v>#REF!</v>
      </c>
      <c r="BV290" s="164" t="e">
        <f>#REF!</f>
        <v>#REF!</v>
      </c>
    </row>
    <row r="291" spans="2:74" ht="14.25" hidden="1" customHeight="1" x14ac:dyDescent="0.2">
      <c r="B291" s="163" t="s">
        <v>499</v>
      </c>
      <c r="C291" s="164">
        <v>0</v>
      </c>
      <c r="D291" s="164">
        <v>0</v>
      </c>
      <c r="E291" s="164">
        <v>0</v>
      </c>
      <c r="F291" s="164">
        <v>0</v>
      </c>
      <c r="G291" s="164">
        <v>0</v>
      </c>
      <c r="H291" s="164">
        <v>0</v>
      </c>
      <c r="I291" s="164">
        <v>0</v>
      </c>
      <c r="J291" s="164">
        <v>0</v>
      </c>
      <c r="K291" s="164">
        <v>0</v>
      </c>
      <c r="L291" s="164">
        <v>0</v>
      </c>
      <c r="M291" s="164">
        <v>0</v>
      </c>
      <c r="N291" s="164">
        <v>0</v>
      </c>
      <c r="O291" s="164" t="e">
        <f>#REF!</f>
        <v>#REF!</v>
      </c>
      <c r="P291" s="164" t="e">
        <f>#REF!</f>
        <v>#REF!</v>
      </c>
      <c r="Q291" s="164" t="e">
        <f>#REF!</f>
        <v>#REF!</v>
      </c>
      <c r="R291" s="164" t="e">
        <f>#REF!</f>
        <v>#REF!</v>
      </c>
      <c r="S291" s="164" t="e">
        <f>#REF!</f>
        <v>#REF!</v>
      </c>
      <c r="T291" s="164" t="e">
        <f>#REF!</f>
        <v>#REF!</v>
      </c>
      <c r="U291" s="164" t="e">
        <f>#REF!</f>
        <v>#REF!</v>
      </c>
      <c r="V291" s="164" t="e">
        <f>#REF!</f>
        <v>#REF!</v>
      </c>
      <c r="W291" s="164" t="e">
        <f>#REF!</f>
        <v>#REF!</v>
      </c>
      <c r="X291" s="164" t="e">
        <f>#REF!</f>
        <v>#REF!</v>
      </c>
      <c r="Y291" s="164" t="e">
        <f>#REF!</f>
        <v>#REF!</v>
      </c>
      <c r="Z291" s="164" t="e">
        <f>#REF!</f>
        <v>#REF!</v>
      </c>
      <c r="AA291" s="164" t="e">
        <f>#REF!</f>
        <v>#REF!</v>
      </c>
      <c r="AB291" s="164" t="e">
        <f>#REF!</f>
        <v>#REF!</v>
      </c>
      <c r="AC291" s="164" t="e">
        <f>#REF!</f>
        <v>#REF!</v>
      </c>
      <c r="AD291" s="164" t="e">
        <f>#REF!</f>
        <v>#REF!</v>
      </c>
      <c r="AE291" s="164" t="e">
        <f>#REF!</f>
        <v>#REF!</v>
      </c>
      <c r="AF291" s="164" t="e">
        <f>#REF!</f>
        <v>#REF!</v>
      </c>
      <c r="AG291" s="164" t="e">
        <f>#REF!</f>
        <v>#REF!</v>
      </c>
      <c r="AH291" s="164" t="e">
        <f>#REF!</f>
        <v>#REF!</v>
      </c>
      <c r="AI291" s="164" t="e">
        <f>#REF!</f>
        <v>#REF!</v>
      </c>
      <c r="AJ291" s="164" t="e">
        <f>#REF!</f>
        <v>#REF!</v>
      </c>
      <c r="AK291" s="164" t="e">
        <f>#REF!</f>
        <v>#REF!</v>
      </c>
      <c r="AL291" s="164" t="e">
        <f>#REF!</f>
        <v>#REF!</v>
      </c>
      <c r="AM291" s="164" t="e">
        <f>#REF!</f>
        <v>#REF!</v>
      </c>
      <c r="AN291" s="164" t="e">
        <f>#REF!</f>
        <v>#REF!</v>
      </c>
      <c r="AO291" s="164" t="e">
        <f>#REF!</f>
        <v>#REF!</v>
      </c>
      <c r="AP291" s="164" t="e">
        <f>#REF!</f>
        <v>#REF!</v>
      </c>
      <c r="AQ291" s="164" t="e">
        <f>#REF!</f>
        <v>#REF!</v>
      </c>
      <c r="AR291" s="164" t="e">
        <f>#REF!</f>
        <v>#REF!</v>
      </c>
      <c r="AS291" s="164" t="e">
        <f>#REF!</f>
        <v>#REF!</v>
      </c>
      <c r="AT291" s="164" t="e">
        <f>#REF!</f>
        <v>#REF!</v>
      </c>
      <c r="AU291" s="164" t="e">
        <f>#REF!</f>
        <v>#REF!</v>
      </c>
      <c r="AV291" s="164" t="e">
        <f>#REF!</f>
        <v>#REF!</v>
      </c>
      <c r="AW291" s="164" t="e">
        <f>#REF!</f>
        <v>#REF!</v>
      </c>
      <c r="AX291" s="164" t="e">
        <f>#REF!</f>
        <v>#REF!</v>
      </c>
      <c r="AY291" s="164" t="e">
        <f>#REF!</f>
        <v>#REF!</v>
      </c>
      <c r="AZ291" s="164" t="e">
        <f>#REF!</f>
        <v>#REF!</v>
      </c>
      <c r="BA291" s="164" t="e">
        <f>#REF!</f>
        <v>#REF!</v>
      </c>
      <c r="BB291" s="164" t="e">
        <f>#REF!</f>
        <v>#REF!</v>
      </c>
      <c r="BC291" s="164" t="e">
        <f>#REF!</f>
        <v>#REF!</v>
      </c>
      <c r="BD291" s="164" t="e">
        <f>#REF!</f>
        <v>#REF!</v>
      </c>
      <c r="BE291" s="164" t="e">
        <f>#REF!</f>
        <v>#REF!</v>
      </c>
      <c r="BF291" s="164" t="e">
        <f>#REF!</f>
        <v>#REF!</v>
      </c>
      <c r="BG291" s="164" t="e">
        <f>#REF!</f>
        <v>#REF!</v>
      </c>
      <c r="BH291" s="164" t="e">
        <f>#REF!</f>
        <v>#REF!</v>
      </c>
      <c r="BI291" s="164" t="e">
        <f>#REF!</f>
        <v>#REF!</v>
      </c>
      <c r="BJ291" s="164" t="e">
        <f>#REF!</f>
        <v>#REF!</v>
      </c>
      <c r="BK291" s="164" t="e">
        <f>#REF!</f>
        <v>#REF!</v>
      </c>
      <c r="BL291" s="164" t="e">
        <f>#REF!</f>
        <v>#REF!</v>
      </c>
      <c r="BM291" s="164" t="e">
        <f>#REF!</f>
        <v>#REF!</v>
      </c>
      <c r="BN291" s="164" t="e">
        <f>#REF!</f>
        <v>#REF!</v>
      </c>
      <c r="BO291" s="164" t="e">
        <f>#REF!</f>
        <v>#REF!</v>
      </c>
      <c r="BP291" s="164" t="e">
        <f>#REF!</f>
        <v>#REF!</v>
      </c>
      <c r="BQ291" s="164" t="e">
        <f>#REF!</f>
        <v>#REF!</v>
      </c>
      <c r="BR291" s="164" t="e">
        <f>#REF!</f>
        <v>#REF!</v>
      </c>
      <c r="BS291" s="164" t="e">
        <f>#REF!</f>
        <v>#REF!</v>
      </c>
      <c r="BT291" s="164" t="e">
        <f>#REF!</f>
        <v>#REF!</v>
      </c>
      <c r="BU291" s="164" t="e">
        <f>#REF!</f>
        <v>#REF!</v>
      </c>
      <c r="BV291" s="164" t="e">
        <f>#REF!</f>
        <v>#REF!</v>
      </c>
    </row>
    <row r="292" spans="2:74" ht="14.25" hidden="1" customHeight="1" thickBot="1" x14ac:dyDescent="0.25">
      <c r="B292" s="165" t="s">
        <v>500</v>
      </c>
      <c r="C292" s="166">
        <f t="shared" ref="C292:AL292" si="386">SUM(C285:C291)</f>
        <v>0</v>
      </c>
      <c r="D292" s="166">
        <f t="shared" si="386"/>
        <v>0</v>
      </c>
      <c r="E292" s="166">
        <f t="shared" si="386"/>
        <v>0</v>
      </c>
      <c r="F292" s="166">
        <f t="shared" si="386"/>
        <v>0</v>
      </c>
      <c r="G292" s="166">
        <f t="shared" si="386"/>
        <v>0</v>
      </c>
      <c r="H292" s="166">
        <f t="shared" si="386"/>
        <v>0</v>
      </c>
      <c r="I292" s="166">
        <f t="shared" si="386"/>
        <v>0</v>
      </c>
      <c r="J292" s="166">
        <f t="shared" si="386"/>
        <v>0</v>
      </c>
      <c r="K292" s="166">
        <f t="shared" si="386"/>
        <v>0</v>
      </c>
      <c r="L292" s="166">
        <f t="shared" si="386"/>
        <v>0</v>
      </c>
      <c r="M292" s="166">
        <f t="shared" si="386"/>
        <v>0</v>
      </c>
      <c r="N292" s="166">
        <f t="shared" si="386"/>
        <v>0</v>
      </c>
      <c r="O292" s="166" t="e">
        <f t="shared" si="386"/>
        <v>#REF!</v>
      </c>
      <c r="P292" s="166" t="e">
        <f t="shared" si="386"/>
        <v>#REF!</v>
      </c>
      <c r="Q292" s="166" t="e">
        <f t="shared" si="386"/>
        <v>#REF!</v>
      </c>
      <c r="R292" s="166" t="e">
        <f t="shared" si="386"/>
        <v>#REF!</v>
      </c>
      <c r="S292" s="166" t="e">
        <f t="shared" si="386"/>
        <v>#REF!</v>
      </c>
      <c r="T292" s="166" t="e">
        <f t="shared" si="386"/>
        <v>#REF!</v>
      </c>
      <c r="U292" s="166" t="e">
        <f t="shared" si="386"/>
        <v>#REF!</v>
      </c>
      <c r="V292" s="166" t="e">
        <f t="shared" si="386"/>
        <v>#REF!</v>
      </c>
      <c r="W292" s="166" t="e">
        <f t="shared" si="386"/>
        <v>#REF!</v>
      </c>
      <c r="X292" s="166" t="e">
        <f t="shared" si="386"/>
        <v>#REF!</v>
      </c>
      <c r="Y292" s="166" t="e">
        <f t="shared" si="386"/>
        <v>#REF!</v>
      </c>
      <c r="Z292" s="166" t="e">
        <f t="shared" si="386"/>
        <v>#REF!</v>
      </c>
      <c r="AA292" s="166" t="e">
        <f t="shared" si="386"/>
        <v>#REF!</v>
      </c>
      <c r="AB292" s="166" t="e">
        <f t="shared" si="386"/>
        <v>#REF!</v>
      </c>
      <c r="AC292" s="166" t="e">
        <f t="shared" si="386"/>
        <v>#REF!</v>
      </c>
      <c r="AD292" s="166" t="e">
        <f t="shared" si="386"/>
        <v>#REF!</v>
      </c>
      <c r="AE292" s="166" t="e">
        <f t="shared" si="386"/>
        <v>#REF!</v>
      </c>
      <c r="AF292" s="166" t="e">
        <f t="shared" si="386"/>
        <v>#REF!</v>
      </c>
      <c r="AG292" s="166" t="e">
        <f t="shared" si="386"/>
        <v>#REF!</v>
      </c>
      <c r="AH292" s="166" t="e">
        <f t="shared" si="386"/>
        <v>#REF!</v>
      </c>
      <c r="AI292" s="166" t="e">
        <f t="shared" si="386"/>
        <v>#REF!</v>
      </c>
      <c r="AJ292" s="166" t="e">
        <f t="shared" si="386"/>
        <v>#REF!</v>
      </c>
      <c r="AK292" s="166" t="e">
        <f t="shared" si="386"/>
        <v>#REF!</v>
      </c>
      <c r="AL292" s="166" t="e">
        <f t="shared" si="386"/>
        <v>#REF!</v>
      </c>
      <c r="AM292" s="166" t="e">
        <f t="shared" ref="AM292:BV292" si="387">SUM(AM285:AM291)</f>
        <v>#REF!</v>
      </c>
      <c r="AN292" s="166" t="e">
        <f t="shared" si="387"/>
        <v>#REF!</v>
      </c>
      <c r="AO292" s="166" t="e">
        <f t="shared" si="387"/>
        <v>#REF!</v>
      </c>
      <c r="AP292" s="166" t="e">
        <f t="shared" si="387"/>
        <v>#REF!</v>
      </c>
      <c r="AQ292" s="166" t="e">
        <f t="shared" si="387"/>
        <v>#REF!</v>
      </c>
      <c r="AR292" s="166" t="e">
        <f t="shared" si="387"/>
        <v>#REF!</v>
      </c>
      <c r="AS292" s="166" t="e">
        <f t="shared" si="387"/>
        <v>#REF!</v>
      </c>
      <c r="AT292" s="166" t="e">
        <f t="shared" si="387"/>
        <v>#REF!</v>
      </c>
      <c r="AU292" s="166" t="e">
        <f t="shared" si="387"/>
        <v>#REF!</v>
      </c>
      <c r="AV292" s="166" t="e">
        <f t="shared" si="387"/>
        <v>#REF!</v>
      </c>
      <c r="AW292" s="166" t="e">
        <f t="shared" si="387"/>
        <v>#REF!</v>
      </c>
      <c r="AX292" s="166" t="e">
        <f t="shared" si="387"/>
        <v>#REF!</v>
      </c>
      <c r="AY292" s="166" t="e">
        <f t="shared" si="387"/>
        <v>#REF!</v>
      </c>
      <c r="AZ292" s="166" t="e">
        <f t="shared" si="387"/>
        <v>#REF!</v>
      </c>
      <c r="BA292" s="166" t="e">
        <f t="shared" si="387"/>
        <v>#REF!</v>
      </c>
      <c r="BB292" s="166" t="e">
        <f t="shared" si="387"/>
        <v>#REF!</v>
      </c>
      <c r="BC292" s="166" t="e">
        <f t="shared" si="387"/>
        <v>#REF!</v>
      </c>
      <c r="BD292" s="166" t="e">
        <f t="shared" si="387"/>
        <v>#REF!</v>
      </c>
      <c r="BE292" s="166" t="e">
        <f t="shared" si="387"/>
        <v>#REF!</v>
      </c>
      <c r="BF292" s="166" t="e">
        <f t="shared" si="387"/>
        <v>#REF!</v>
      </c>
      <c r="BG292" s="166" t="e">
        <f t="shared" si="387"/>
        <v>#REF!</v>
      </c>
      <c r="BH292" s="166" t="e">
        <f t="shared" si="387"/>
        <v>#REF!</v>
      </c>
      <c r="BI292" s="166" t="e">
        <f t="shared" si="387"/>
        <v>#REF!</v>
      </c>
      <c r="BJ292" s="166" t="e">
        <f t="shared" si="387"/>
        <v>#REF!</v>
      </c>
      <c r="BK292" s="166" t="e">
        <f t="shared" si="387"/>
        <v>#REF!</v>
      </c>
      <c r="BL292" s="166" t="e">
        <f t="shared" si="387"/>
        <v>#REF!</v>
      </c>
      <c r="BM292" s="166" t="e">
        <f t="shared" si="387"/>
        <v>#REF!</v>
      </c>
      <c r="BN292" s="166" t="e">
        <f t="shared" si="387"/>
        <v>#REF!</v>
      </c>
      <c r="BO292" s="166" t="e">
        <f t="shared" si="387"/>
        <v>#REF!</v>
      </c>
      <c r="BP292" s="166" t="e">
        <f t="shared" si="387"/>
        <v>#REF!</v>
      </c>
      <c r="BQ292" s="166" t="e">
        <f t="shared" si="387"/>
        <v>#REF!</v>
      </c>
      <c r="BR292" s="166" t="e">
        <f t="shared" si="387"/>
        <v>#REF!</v>
      </c>
      <c r="BS292" s="166" t="e">
        <f t="shared" si="387"/>
        <v>#REF!</v>
      </c>
      <c r="BT292" s="166" t="e">
        <f t="shared" si="387"/>
        <v>#REF!</v>
      </c>
      <c r="BU292" s="166" t="e">
        <f t="shared" si="387"/>
        <v>#REF!</v>
      </c>
      <c r="BV292" s="166" t="e">
        <f t="shared" si="387"/>
        <v>#REF!</v>
      </c>
    </row>
    <row r="293" spans="2:74" ht="14.25" hidden="1" customHeight="1" thickTop="1" x14ac:dyDescent="0.2"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  <c r="AT293" s="163"/>
      <c r="AU293" s="163"/>
      <c r="AV293" s="163"/>
      <c r="AW293" s="163"/>
      <c r="AX293" s="163"/>
      <c r="AY293" s="163"/>
      <c r="AZ293" s="163"/>
      <c r="BA293" s="163"/>
      <c r="BB293" s="163"/>
      <c r="BC293" s="163"/>
      <c r="BD293" s="163"/>
      <c r="BE293" s="163"/>
      <c r="BF293" s="163"/>
      <c r="BG293" s="163"/>
      <c r="BH293" s="163"/>
      <c r="BI293" s="163"/>
      <c r="BJ293" s="163"/>
      <c r="BK293" s="163"/>
      <c r="BL293" s="163"/>
      <c r="BM293" s="163"/>
      <c r="BN293" s="163"/>
      <c r="BO293" s="163"/>
      <c r="BP293" s="163"/>
      <c r="BQ293" s="163"/>
      <c r="BR293" s="163"/>
      <c r="BS293" s="163"/>
      <c r="BT293" s="163"/>
      <c r="BU293" s="163"/>
      <c r="BV293" s="163"/>
    </row>
    <row r="294" spans="2:74" ht="14.25" hidden="1" customHeight="1" thickBot="1" x14ac:dyDescent="0.25">
      <c r="B294" s="308" t="s">
        <v>501</v>
      </c>
      <c r="C294" s="309">
        <f t="shared" ref="C294:BN294" si="388">IFERROR(C241/C292,0)</f>
        <v>0</v>
      </c>
      <c r="D294" s="309">
        <f t="shared" si="388"/>
        <v>0</v>
      </c>
      <c r="E294" s="309">
        <f t="shared" si="388"/>
        <v>0</v>
      </c>
      <c r="F294" s="309">
        <f t="shared" si="388"/>
        <v>0</v>
      </c>
      <c r="G294" s="309">
        <f t="shared" si="388"/>
        <v>0</v>
      </c>
      <c r="H294" s="309">
        <f t="shared" si="388"/>
        <v>0</v>
      </c>
      <c r="I294" s="309">
        <f t="shared" si="388"/>
        <v>0</v>
      </c>
      <c r="J294" s="309">
        <f t="shared" si="388"/>
        <v>0</v>
      </c>
      <c r="K294" s="309">
        <f t="shared" si="388"/>
        <v>0</v>
      </c>
      <c r="L294" s="309">
        <f t="shared" si="388"/>
        <v>0</v>
      </c>
      <c r="M294" s="309">
        <f t="shared" si="388"/>
        <v>0</v>
      </c>
      <c r="N294" s="309">
        <f t="shared" si="388"/>
        <v>0</v>
      </c>
      <c r="O294" s="309">
        <f t="shared" si="388"/>
        <v>0</v>
      </c>
      <c r="P294" s="309">
        <f t="shared" si="388"/>
        <v>0</v>
      </c>
      <c r="Q294" s="309">
        <f t="shared" si="388"/>
        <v>0</v>
      </c>
      <c r="R294" s="309">
        <f t="shared" si="388"/>
        <v>0</v>
      </c>
      <c r="S294" s="309">
        <f t="shared" si="388"/>
        <v>0</v>
      </c>
      <c r="T294" s="309">
        <f t="shared" si="388"/>
        <v>0</v>
      </c>
      <c r="U294" s="309">
        <f t="shared" si="388"/>
        <v>0</v>
      </c>
      <c r="V294" s="309">
        <f t="shared" si="388"/>
        <v>0</v>
      </c>
      <c r="W294" s="309">
        <f t="shared" si="388"/>
        <v>0</v>
      </c>
      <c r="X294" s="309">
        <f t="shared" si="388"/>
        <v>0</v>
      </c>
      <c r="Y294" s="309">
        <f t="shared" si="388"/>
        <v>0</v>
      </c>
      <c r="Z294" s="309">
        <f t="shared" si="388"/>
        <v>0</v>
      </c>
      <c r="AA294" s="309">
        <f t="shared" si="388"/>
        <v>0</v>
      </c>
      <c r="AB294" s="309">
        <f t="shared" si="388"/>
        <v>0</v>
      </c>
      <c r="AC294" s="309">
        <f t="shared" si="388"/>
        <v>0</v>
      </c>
      <c r="AD294" s="309">
        <f t="shared" si="388"/>
        <v>0</v>
      </c>
      <c r="AE294" s="309">
        <f t="shared" si="388"/>
        <v>0</v>
      </c>
      <c r="AF294" s="309">
        <f t="shared" si="388"/>
        <v>0</v>
      </c>
      <c r="AG294" s="309">
        <f t="shared" si="388"/>
        <v>0</v>
      </c>
      <c r="AH294" s="309">
        <f t="shared" si="388"/>
        <v>0</v>
      </c>
      <c r="AI294" s="309">
        <f t="shared" si="388"/>
        <v>0</v>
      </c>
      <c r="AJ294" s="309">
        <f t="shared" si="388"/>
        <v>0</v>
      </c>
      <c r="AK294" s="309">
        <f t="shared" si="388"/>
        <v>0</v>
      </c>
      <c r="AL294" s="309">
        <f t="shared" si="388"/>
        <v>0</v>
      </c>
      <c r="AM294" s="309">
        <f t="shared" si="388"/>
        <v>0</v>
      </c>
      <c r="AN294" s="309">
        <f t="shared" si="388"/>
        <v>0</v>
      </c>
      <c r="AO294" s="309">
        <f t="shared" si="388"/>
        <v>0</v>
      </c>
      <c r="AP294" s="309">
        <f t="shared" si="388"/>
        <v>0</v>
      </c>
      <c r="AQ294" s="309">
        <f t="shared" si="388"/>
        <v>0</v>
      </c>
      <c r="AR294" s="309">
        <f t="shared" si="388"/>
        <v>0</v>
      </c>
      <c r="AS294" s="309">
        <f t="shared" si="388"/>
        <v>0</v>
      </c>
      <c r="AT294" s="309">
        <f t="shared" si="388"/>
        <v>0</v>
      </c>
      <c r="AU294" s="309">
        <f t="shared" si="388"/>
        <v>0</v>
      </c>
      <c r="AV294" s="309">
        <f t="shared" si="388"/>
        <v>0</v>
      </c>
      <c r="AW294" s="309">
        <f t="shared" si="388"/>
        <v>0</v>
      </c>
      <c r="AX294" s="309">
        <f t="shared" si="388"/>
        <v>0</v>
      </c>
      <c r="AY294" s="309">
        <f t="shared" si="388"/>
        <v>0</v>
      </c>
      <c r="AZ294" s="309">
        <f t="shared" si="388"/>
        <v>0</v>
      </c>
      <c r="BA294" s="309">
        <f t="shared" si="388"/>
        <v>0</v>
      </c>
      <c r="BB294" s="309">
        <f t="shared" si="388"/>
        <v>0</v>
      </c>
      <c r="BC294" s="309">
        <f t="shared" si="388"/>
        <v>0</v>
      </c>
      <c r="BD294" s="309">
        <f t="shared" si="388"/>
        <v>0</v>
      </c>
      <c r="BE294" s="309">
        <f t="shared" si="388"/>
        <v>0</v>
      </c>
      <c r="BF294" s="309">
        <f t="shared" si="388"/>
        <v>0</v>
      </c>
      <c r="BG294" s="309">
        <f t="shared" si="388"/>
        <v>0</v>
      </c>
      <c r="BH294" s="309">
        <f t="shared" si="388"/>
        <v>0</v>
      </c>
      <c r="BI294" s="309">
        <f t="shared" si="388"/>
        <v>0</v>
      </c>
      <c r="BJ294" s="309">
        <f t="shared" si="388"/>
        <v>0</v>
      </c>
      <c r="BK294" s="309">
        <f t="shared" si="388"/>
        <v>0</v>
      </c>
      <c r="BL294" s="309">
        <f t="shared" si="388"/>
        <v>0</v>
      </c>
      <c r="BM294" s="309">
        <f t="shared" si="388"/>
        <v>0</v>
      </c>
      <c r="BN294" s="309">
        <f t="shared" si="388"/>
        <v>0</v>
      </c>
      <c r="BO294" s="309">
        <f t="shared" ref="BO294:BV294" si="389">IFERROR(BO241/BO292,0)</f>
        <v>0</v>
      </c>
      <c r="BP294" s="309">
        <f t="shared" si="389"/>
        <v>0</v>
      </c>
      <c r="BQ294" s="309">
        <f t="shared" si="389"/>
        <v>0</v>
      </c>
      <c r="BR294" s="309">
        <f t="shared" si="389"/>
        <v>0</v>
      </c>
      <c r="BS294" s="309">
        <f t="shared" si="389"/>
        <v>0</v>
      </c>
      <c r="BT294" s="309">
        <f t="shared" si="389"/>
        <v>0</v>
      </c>
      <c r="BU294" s="309">
        <f t="shared" si="389"/>
        <v>0</v>
      </c>
      <c r="BV294" s="309">
        <f t="shared" si="389"/>
        <v>0</v>
      </c>
    </row>
    <row r="295" spans="2:74" ht="14.25" hidden="1" customHeight="1" thickBot="1" x14ac:dyDescent="0.25">
      <c r="B295" s="310" t="s">
        <v>502</v>
      </c>
      <c r="C295" s="311">
        <f>IFERROR(#REF!/#REF!,0)</f>
        <v>0</v>
      </c>
      <c r="D295" s="311">
        <f>IFERROR(#REF!/#REF!,0)</f>
        <v>0</v>
      </c>
      <c r="E295" s="311">
        <f>IFERROR(#REF!/#REF!,0)</f>
        <v>0</v>
      </c>
      <c r="F295" s="311">
        <f>IFERROR(#REF!/#REF!,0)</f>
        <v>0</v>
      </c>
      <c r="G295" s="311">
        <f>IFERROR(#REF!/#REF!,0)</f>
        <v>0</v>
      </c>
      <c r="H295" s="311">
        <f>IFERROR(#REF!/#REF!,0)</f>
        <v>0</v>
      </c>
      <c r="I295" s="311">
        <f>IFERROR(#REF!/#REF!,0)</f>
        <v>0</v>
      </c>
      <c r="J295" s="311">
        <f>IFERROR(#REF!/#REF!,0)</f>
        <v>0</v>
      </c>
      <c r="K295" s="311">
        <f>IFERROR(#REF!/#REF!,0)</f>
        <v>0</v>
      </c>
      <c r="L295" s="311">
        <f>IFERROR(#REF!/#REF!,0)</f>
        <v>0</v>
      </c>
      <c r="M295" s="311">
        <f>IFERROR(#REF!/#REF!,0)</f>
        <v>0</v>
      </c>
      <c r="N295" s="311">
        <f>IFERROR(#REF!/#REF!,0)</f>
        <v>0</v>
      </c>
      <c r="O295" s="311">
        <f>IFERROR(#REF!/#REF!,0)</f>
        <v>0</v>
      </c>
      <c r="P295" s="311">
        <f>IFERROR(#REF!/#REF!,0)</f>
        <v>0</v>
      </c>
      <c r="Q295" s="311">
        <f>IFERROR(#REF!/#REF!,0)</f>
        <v>0</v>
      </c>
      <c r="R295" s="311">
        <f>IFERROR(#REF!/#REF!,0)</f>
        <v>0</v>
      </c>
      <c r="S295" s="311">
        <f>IFERROR(#REF!/#REF!,0)</f>
        <v>0</v>
      </c>
      <c r="T295" s="311">
        <f>IFERROR(#REF!/#REF!,0)</f>
        <v>0</v>
      </c>
      <c r="U295" s="311">
        <f>IFERROR(#REF!/#REF!,0)</f>
        <v>0</v>
      </c>
      <c r="V295" s="311">
        <f>IFERROR(#REF!/#REF!,0)</f>
        <v>0</v>
      </c>
      <c r="W295" s="311">
        <f>IFERROR(#REF!/#REF!,0)</f>
        <v>0</v>
      </c>
      <c r="X295" s="311">
        <f>IFERROR(#REF!/#REF!,0)</f>
        <v>0</v>
      </c>
      <c r="Y295" s="311">
        <f>IFERROR(#REF!/#REF!,0)</f>
        <v>0</v>
      </c>
      <c r="Z295" s="311">
        <f>IFERROR(#REF!/#REF!,0)</f>
        <v>0</v>
      </c>
      <c r="AA295" s="311">
        <f>IFERROR(#REF!/#REF!,0)</f>
        <v>0</v>
      </c>
      <c r="AB295" s="311">
        <f>IFERROR(#REF!/#REF!,0)</f>
        <v>0</v>
      </c>
      <c r="AC295" s="311">
        <f>IFERROR(#REF!/#REF!,0)</f>
        <v>0</v>
      </c>
      <c r="AD295" s="311">
        <f>IFERROR(#REF!/#REF!,0)</f>
        <v>0</v>
      </c>
      <c r="AE295" s="311">
        <f>IFERROR(#REF!/#REF!,0)</f>
        <v>0</v>
      </c>
      <c r="AF295" s="311">
        <f>IFERROR(#REF!/#REF!,0)</f>
        <v>0</v>
      </c>
      <c r="AG295" s="311">
        <f>IFERROR(#REF!/#REF!,0)</f>
        <v>0</v>
      </c>
      <c r="AH295" s="311">
        <f>IFERROR(#REF!/#REF!,0)</f>
        <v>0</v>
      </c>
      <c r="AI295" s="311">
        <f>IFERROR(#REF!/#REF!,0)</f>
        <v>0</v>
      </c>
      <c r="AJ295" s="311">
        <f>IFERROR(#REF!/#REF!,0)</f>
        <v>0</v>
      </c>
      <c r="AK295" s="311">
        <f>IFERROR(#REF!/#REF!,0)</f>
        <v>0</v>
      </c>
      <c r="AL295" s="311">
        <f>IFERROR(#REF!/#REF!,0)</f>
        <v>0</v>
      </c>
      <c r="AM295" s="311">
        <f>IFERROR(#REF!/#REF!,0)</f>
        <v>0</v>
      </c>
      <c r="AN295" s="311">
        <f>IFERROR(#REF!/#REF!,0)</f>
        <v>0</v>
      </c>
      <c r="AO295" s="311">
        <f>IFERROR(#REF!/#REF!,0)</f>
        <v>0</v>
      </c>
      <c r="AP295" s="311">
        <f>IFERROR(#REF!/#REF!,0)</f>
        <v>0</v>
      </c>
      <c r="AQ295" s="311">
        <f>IFERROR(#REF!/#REF!,0)</f>
        <v>0</v>
      </c>
      <c r="AR295" s="311">
        <f>IFERROR(#REF!/#REF!,0)</f>
        <v>0</v>
      </c>
      <c r="AS295" s="311">
        <f>IFERROR(#REF!/#REF!,0)</f>
        <v>0</v>
      </c>
      <c r="AT295" s="311">
        <f>IFERROR(#REF!/#REF!,0)</f>
        <v>0</v>
      </c>
      <c r="AU295" s="311">
        <f>IFERROR(#REF!/#REF!,0)</f>
        <v>0</v>
      </c>
      <c r="AV295" s="311">
        <f>IFERROR(#REF!/#REF!,0)</f>
        <v>0</v>
      </c>
      <c r="AW295" s="311">
        <f>IFERROR(#REF!/#REF!,0)</f>
        <v>0</v>
      </c>
      <c r="AX295" s="311">
        <f>IFERROR(#REF!/#REF!,0)</f>
        <v>0</v>
      </c>
      <c r="AY295" s="311">
        <f>IFERROR(#REF!/#REF!,0)</f>
        <v>0</v>
      </c>
      <c r="AZ295" s="311">
        <f>IFERROR(#REF!/#REF!,0)</f>
        <v>0</v>
      </c>
      <c r="BA295" s="311">
        <f>IFERROR(#REF!/#REF!,0)</f>
        <v>0</v>
      </c>
      <c r="BB295" s="311">
        <f>IFERROR(#REF!/#REF!,0)</f>
        <v>0</v>
      </c>
      <c r="BC295" s="311">
        <f>IFERROR(#REF!/#REF!,0)</f>
        <v>0</v>
      </c>
      <c r="BD295" s="311">
        <f>IFERROR(#REF!/#REF!,0)</f>
        <v>0</v>
      </c>
      <c r="BE295" s="311">
        <f>IFERROR(#REF!/#REF!,0)</f>
        <v>0</v>
      </c>
      <c r="BF295" s="311">
        <f>IFERROR(#REF!/#REF!,0)</f>
        <v>0</v>
      </c>
      <c r="BG295" s="311">
        <f>IFERROR(#REF!/#REF!,0)</f>
        <v>0</v>
      </c>
      <c r="BH295" s="311">
        <f>IFERROR(#REF!/#REF!,0)</f>
        <v>0</v>
      </c>
      <c r="BI295" s="311">
        <f>IFERROR(#REF!/#REF!,0)</f>
        <v>0</v>
      </c>
      <c r="BJ295" s="311">
        <f>IFERROR(#REF!/#REF!,0)</f>
        <v>0</v>
      </c>
      <c r="BK295" s="311">
        <f>IFERROR(#REF!/#REF!,0)</f>
        <v>0</v>
      </c>
      <c r="BL295" s="311">
        <f>IFERROR(#REF!/#REF!,0)</f>
        <v>0</v>
      </c>
      <c r="BM295" s="311">
        <f>IFERROR(#REF!/#REF!,0)</f>
        <v>0</v>
      </c>
      <c r="BN295" s="311">
        <f>IFERROR(#REF!/#REF!,0)</f>
        <v>0</v>
      </c>
      <c r="BO295" s="311">
        <f>IFERROR(#REF!/#REF!,0)</f>
        <v>0</v>
      </c>
      <c r="BP295" s="311">
        <f>IFERROR(#REF!/#REF!,0)</f>
        <v>0</v>
      </c>
      <c r="BQ295" s="311">
        <f>IFERROR(#REF!/#REF!,0)</f>
        <v>0</v>
      </c>
      <c r="BR295" s="311">
        <f>IFERROR(#REF!/#REF!,0)</f>
        <v>0</v>
      </c>
      <c r="BS295" s="311">
        <f>IFERROR(#REF!/#REF!,0)</f>
        <v>0</v>
      </c>
      <c r="BT295" s="311">
        <f>IFERROR(#REF!/#REF!,0)</f>
        <v>0</v>
      </c>
      <c r="BU295" s="311">
        <f>IFERROR(#REF!/#REF!,0)</f>
        <v>0</v>
      </c>
      <c r="BV295" s="311">
        <f>IFERROR(#REF!/#REF!,0)</f>
        <v>0</v>
      </c>
    </row>
    <row r="296" spans="2:74" ht="14.25" hidden="1" customHeight="1" thickTop="1" x14ac:dyDescent="0.2">
      <c r="B296" s="1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  <c r="AC296" s="229"/>
      <c r="AD296" s="229"/>
      <c r="AE296" s="229"/>
      <c r="AF296" s="229"/>
      <c r="AG296" s="229"/>
      <c r="AH296" s="229"/>
      <c r="AI296" s="229"/>
    </row>
    <row r="297" spans="2:74" ht="14.25" hidden="1" customHeight="1" x14ac:dyDescent="0.2">
      <c r="B297" s="1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  <c r="AE297" s="229"/>
      <c r="AF297" s="229"/>
      <c r="AG297" s="229"/>
      <c r="AH297" s="229"/>
      <c r="AI297" s="229"/>
    </row>
    <row r="298" spans="2:74" ht="14.25" hidden="1" customHeight="1" x14ac:dyDescent="0.2">
      <c r="B298" s="312" t="s">
        <v>497</v>
      </c>
      <c r="C298" s="285">
        <f t="shared" ref="C298:AH298" si="390">C4</f>
        <v>43831</v>
      </c>
      <c r="D298" s="285">
        <f t="shared" si="390"/>
        <v>43862</v>
      </c>
      <c r="E298" s="285">
        <f t="shared" si="390"/>
        <v>43891</v>
      </c>
      <c r="F298" s="285">
        <f t="shared" si="390"/>
        <v>43922</v>
      </c>
      <c r="G298" s="285">
        <f t="shared" si="390"/>
        <v>43952</v>
      </c>
      <c r="H298" s="285">
        <f t="shared" si="390"/>
        <v>43983</v>
      </c>
      <c r="I298" s="285">
        <f t="shared" si="390"/>
        <v>44013</v>
      </c>
      <c r="J298" s="285">
        <f t="shared" si="390"/>
        <v>44044</v>
      </c>
      <c r="K298" s="285">
        <f t="shared" si="390"/>
        <v>44075</v>
      </c>
      <c r="L298" s="285">
        <f t="shared" si="390"/>
        <v>44105</v>
      </c>
      <c r="M298" s="285">
        <f t="shared" si="390"/>
        <v>44136</v>
      </c>
      <c r="N298" s="285">
        <f t="shared" si="390"/>
        <v>44166</v>
      </c>
      <c r="O298" s="285">
        <f t="shared" si="390"/>
        <v>44197</v>
      </c>
      <c r="P298" s="285">
        <f t="shared" si="390"/>
        <v>44228</v>
      </c>
      <c r="Q298" s="285">
        <f t="shared" si="390"/>
        <v>44256</v>
      </c>
      <c r="R298" s="285">
        <f t="shared" si="390"/>
        <v>44287</v>
      </c>
      <c r="S298" s="285">
        <f t="shared" si="390"/>
        <v>44317</v>
      </c>
      <c r="T298" s="285">
        <f t="shared" si="390"/>
        <v>44348</v>
      </c>
      <c r="U298" s="285">
        <f t="shared" si="390"/>
        <v>44378</v>
      </c>
      <c r="V298" s="285">
        <f t="shared" si="390"/>
        <v>44409</v>
      </c>
      <c r="W298" s="285">
        <f t="shared" si="390"/>
        <v>44440</v>
      </c>
      <c r="X298" s="285">
        <f t="shared" si="390"/>
        <v>44470</v>
      </c>
      <c r="Y298" s="285">
        <f t="shared" si="390"/>
        <v>44501</v>
      </c>
      <c r="Z298" s="285">
        <f t="shared" si="390"/>
        <v>44531</v>
      </c>
      <c r="AA298" s="285">
        <f t="shared" si="390"/>
        <v>44562</v>
      </c>
      <c r="AB298" s="285">
        <f t="shared" si="390"/>
        <v>44593</v>
      </c>
      <c r="AC298" s="285">
        <f t="shared" si="390"/>
        <v>44621</v>
      </c>
      <c r="AD298" s="285">
        <f t="shared" si="390"/>
        <v>44652</v>
      </c>
      <c r="AE298" s="285">
        <f t="shared" si="390"/>
        <v>44682</v>
      </c>
      <c r="AF298" s="285">
        <f t="shared" si="390"/>
        <v>44713</v>
      </c>
      <c r="AG298" s="285">
        <f t="shared" si="390"/>
        <v>44743</v>
      </c>
      <c r="AH298" s="285">
        <f t="shared" si="390"/>
        <v>44774</v>
      </c>
      <c r="AI298" s="285">
        <f t="shared" ref="AI298:BN298" si="391">AI4</f>
        <v>44805</v>
      </c>
      <c r="AJ298" s="285">
        <f t="shared" si="391"/>
        <v>44835</v>
      </c>
      <c r="AK298" s="285">
        <f t="shared" si="391"/>
        <v>44866</v>
      </c>
      <c r="AL298" s="285">
        <f t="shared" si="391"/>
        <v>44896</v>
      </c>
      <c r="AM298" s="285">
        <f t="shared" si="391"/>
        <v>44927</v>
      </c>
      <c r="AN298" s="285">
        <f t="shared" si="391"/>
        <v>44958</v>
      </c>
      <c r="AO298" s="285">
        <f t="shared" si="391"/>
        <v>44986</v>
      </c>
      <c r="AP298" s="285">
        <f t="shared" si="391"/>
        <v>45017</v>
      </c>
      <c r="AQ298" s="285">
        <f t="shared" si="391"/>
        <v>45047</v>
      </c>
      <c r="AR298" s="285">
        <f t="shared" si="391"/>
        <v>45078</v>
      </c>
      <c r="AS298" s="285">
        <f t="shared" si="391"/>
        <v>45108</v>
      </c>
      <c r="AT298" s="285">
        <f t="shared" si="391"/>
        <v>45139</v>
      </c>
      <c r="AU298" s="285">
        <f t="shared" si="391"/>
        <v>45170</v>
      </c>
      <c r="AV298" s="285">
        <f t="shared" si="391"/>
        <v>45200</v>
      </c>
      <c r="AW298" s="285">
        <f t="shared" si="391"/>
        <v>45231</v>
      </c>
      <c r="AX298" s="285">
        <f t="shared" si="391"/>
        <v>45261</v>
      </c>
      <c r="AY298" s="285">
        <f t="shared" si="391"/>
        <v>45292</v>
      </c>
      <c r="AZ298" s="285">
        <f t="shared" si="391"/>
        <v>45323</v>
      </c>
      <c r="BA298" s="285">
        <f t="shared" si="391"/>
        <v>45352</v>
      </c>
      <c r="BB298" s="285">
        <f t="shared" si="391"/>
        <v>45383</v>
      </c>
      <c r="BC298" s="285">
        <f t="shared" si="391"/>
        <v>45413</v>
      </c>
      <c r="BD298" s="285">
        <f t="shared" si="391"/>
        <v>45444</v>
      </c>
      <c r="BE298" s="285">
        <f t="shared" si="391"/>
        <v>45474</v>
      </c>
      <c r="BF298" s="285">
        <f t="shared" si="391"/>
        <v>45505</v>
      </c>
      <c r="BG298" s="285">
        <f t="shared" si="391"/>
        <v>45536</v>
      </c>
      <c r="BH298" s="285">
        <f t="shared" si="391"/>
        <v>45566</v>
      </c>
      <c r="BI298" s="285">
        <f t="shared" si="391"/>
        <v>45597</v>
      </c>
      <c r="BJ298" s="285">
        <f t="shared" si="391"/>
        <v>45627</v>
      </c>
      <c r="BK298" s="285">
        <f t="shared" si="391"/>
        <v>45658</v>
      </c>
      <c r="BL298" s="285">
        <f t="shared" si="391"/>
        <v>45689</v>
      </c>
      <c r="BM298" s="285">
        <f t="shared" si="391"/>
        <v>45717</v>
      </c>
      <c r="BN298" s="285">
        <f t="shared" si="391"/>
        <v>45748</v>
      </c>
      <c r="BO298" s="285">
        <f t="shared" ref="BO298:BV298" si="392">BO4</f>
        <v>45778</v>
      </c>
      <c r="BP298" s="285">
        <f t="shared" si="392"/>
        <v>45809</v>
      </c>
      <c r="BQ298" s="285">
        <f t="shared" si="392"/>
        <v>45839</v>
      </c>
      <c r="BR298" s="285">
        <f t="shared" si="392"/>
        <v>45870</v>
      </c>
      <c r="BS298" s="285">
        <f t="shared" si="392"/>
        <v>45901</v>
      </c>
      <c r="BT298" s="285">
        <f t="shared" si="392"/>
        <v>45931</v>
      </c>
      <c r="BU298" s="285">
        <f t="shared" si="392"/>
        <v>45962</v>
      </c>
      <c r="BV298" s="285">
        <f t="shared" si="392"/>
        <v>45992</v>
      </c>
    </row>
    <row r="299" spans="2:74" ht="14.25" hidden="1" customHeight="1" x14ac:dyDescent="0.2">
      <c r="B299" s="163" t="s">
        <v>503</v>
      </c>
      <c r="C299" s="286" t="e">
        <f>#REF!</f>
        <v>#REF!</v>
      </c>
      <c r="D299" s="286" t="e">
        <f>#REF!</f>
        <v>#REF!</v>
      </c>
      <c r="E299" s="286" t="e">
        <f>#REF!</f>
        <v>#REF!</v>
      </c>
      <c r="F299" s="286" t="e">
        <f>#REF!</f>
        <v>#REF!</v>
      </c>
      <c r="G299" s="286" t="e">
        <f>#REF!</f>
        <v>#REF!</v>
      </c>
      <c r="H299" s="286" t="e">
        <f>#REF!</f>
        <v>#REF!</v>
      </c>
      <c r="I299" s="286" t="e">
        <f>#REF!</f>
        <v>#REF!</v>
      </c>
      <c r="J299" s="286" t="e">
        <f>#REF!</f>
        <v>#REF!</v>
      </c>
      <c r="K299" s="286" t="e">
        <f>#REF!</f>
        <v>#REF!</v>
      </c>
      <c r="L299" s="286" t="e">
        <f>#REF!</f>
        <v>#REF!</v>
      </c>
      <c r="M299" s="286" t="e">
        <f>#REF!</f>
        <v>#REF!</v>
      </c>
      <c r="N299" s="286" t="e">
        <f>#REF!</f>
        <v>#REF!</v>
      </c>
      <c r="O299" s="286">
        <f t="shared" ref="O299:AT299" si="393">O9</f>
        <v>258910.67122384947</v>
      </c>
      <c r="P299" s="286">
        <f t="shared" si="393"/>
        <v>305759.91686174605</v>
      </c>
      <c r="Q299" s="286">
        <f t="shared" si="393"/>
        <v>344801.62115056039</v>
      </c>
      <c r="R299" s="286">
        <f t="shared" si="393"/>
        <v>389060.29069424042</v>
      </c>
      <c r="S299" s="286">
        <f t="shared" si="393"/>
        <v>293200.8738401208</v>
      </c>
      <c r="T299" s="286">
        <f t="shared" si="393"/>
        <v>335843.31802490633</v>
      </c>
      <c r="U299" s="286">
        <f t="shared" si="393"/>
        <v>295680.77407308895</v>
      </c>
      <c r="V299" s="286">
        <f t="shared" si="393"/>
        <v>298669.85952067393</v>
      </c>
      <c r="W299" s="286">
        <f t="shared" si="393"/>
        <v>345188.37011578429</v>
      </c>
      <c r="X299" s="286">
        <f t="shared" si="393"/>
        <v>318958.09661043476</v>
      </c>
      <c r="Y299" s="286">
        <f t="shared" si="393"/>
        <v>366745.79320979572</v>
      </c>
      <c r="Z299" s="286">
        <f t="shared" si="393"/>
        <v>362536.91469854501</v>
      </c>
      <c r="AA299" s="286">
        <f t="shared" si="393"/>
        <v>318975.01226942061</v>
      </c>
      <c r="AB299" s="286">
        <f t="shared" si="393"/>
        <v>333540.39296652243</v>
      </c>
      <c r="AC299" s="286">
        <f t="shared" si="393"/>
        <v>325742.25950671989</v>
      </c>
      <c r="AD299" s="286">
        <f t="shared" si="393"/>
        <v>333578.83405189886</v>
      </c>
      <c r="AE299" s="286">
        <f t="shared" si="393"/>
        <v>346144.34211130184</v>
      </c>
      <c r="AF299" s="286">
        <f t="shared" si="393"/>
        <v>359307.7554119128</v>
      </c>
      <c r="AG299" s="286">
        <f t="shared" si="393"/>
        <v>385865.77510189504</v>
      </c>
      <c r="AH299" s="286">
        <f t="shared" si="393"/>
        <v>394649.19063600694</v>
      </c>
      <c r="AI299" s="286">
        <f t="shared" si="393"/>
        <v>429618.65197030979</v>
      </c>
      <c r="AJ299" s="286">
        <f t="shared" si="393"/>
        <v>397669.17549773527</v>
      </c>
      <c r="AK299" s="286">
        <f t="shared" si="393"/>
        <v>418617.32430294721</v>
      </c>
      <c r="AL299" s="286">
        <f t="shared" si="393"/>
        <v>440444.04204333603</v>
      </c>
      <c r="AM299" s="286">
        <f t="shared" si="393"/>
        <v>437653.49576706561</v>
      </c>
      <c r="AN299" s="286">
        <f t="shared" si="393"/>
        <v>450096.42453376303</v>
      </c>
      <c r="AO299" s="286">
        <f t="shared" si="393"/>
        <v>467332.56011558574</v>
      </c>
      <c r="AP299" s="286">
        <f t="shared" si="393"/>
        <v>494366.6352752801</v>
      </c>
      <c r="AQ299" s="286">
        <f t="shared" si="393"/>
        <v>514363.50318399828</v>
      </c>
      <c r="AR299" s="286">
        <f t="shared" si="393"/>
        <v>537594.06987770565</v>
      </c>
      <c r="AS299" s="286">
        <f t="shared" si="393"/>
        <v>561379.15057693596</v>
      </c>
      <c r="AT299" s="286">
        <f t="shared" si="393"/>
        <v>610565.52279906324</v>
      </c>
      <c r="AU299" s="286">
        <f t="shared" ref="AU299:BV299" si="394">AU9</f>
        <v>613653.1340365127</v>
      </c>
      <c r="AV299" s="286">
        <f t="shared" si="394"/>
        <v>639480.94781726622</v>
      </c>
      <c r="AW299" s="286">
        <f t="shared" si="394"/>
        <v>652288.43610803387</v>
      </c>
      <c r="AX299" s="286">
        <f t="shared" si="394"/>
        <v>691348.54219561035</v>
      </c>
      <c r="AY299" s="286">
        <f t="shared" si="394"/>
        <v>722882.61189497227</v>
      </c>
      <c r="AZ299" s="286">
        <f t="shared" si="394"/>
        <v>742283.87973018026</v>
      </c>
      <c r="BA299" s="286">
        <f t="shared" si="394"/>
        <v>793210.86271573033</v>
      </c>
      <c r="BB299" s="286">
        <f t="shared" si="394"/>
        <v>813385.76206219359</v>
      </c>
      <c r="BC299" s="286">
        <f t="shared" si="394"/>
        <v>890576.74811471219</v>
      </c>
      <c r="BD299" s="286">
        <f t="shared" si="394"/>
        <v>875369.10618329491</v>
      </c>
      <c r="BE299" s="286">
        <f t="shared" si="394"/>
        <v>914039.82550527854</v>
      </c>
      <c r="BF299" s="286">
        <f t="shared" si="394"/>
        <v>899872.70343720657</v>
      </c>
      <c r="BG299" s="286">
        <f t="shared" si="394"/>
        <v>951227.97392484185</v>
      </c>
      <c r="BH299" s="286">
        <f t="shared" si="394"/>
        <v>986805.93727769575</v>
      </c>
      <c r="BI299" s="286">
        <f t="shared" si="394"/>
        <v>1032039.1991898025</v>
      </c>
      <c r="BJ299" s="286">
        <f t="shared" si="394"/>
        <v>1068345.154809121</v>
      </c>
      <c r="BK299" s="286">
        <f t="shared" si="394"/>
        <v>1064111.1051586459</v>
      </c>
      <c r="BL299" s="286">
        <f t="shared" si="394"/>
        <v>1074366.2733095235</v>
      </c>
      <c r="BM299" s="286">
        <f t="shared" si="394"/>
        <v>1344692.6993896731</v>
      </c>
      <c r="BN299" s="286">
        <f t="shared" si="394"/>
        <v>1323135.7567363048</v>
      </c>
      <c r="BO299" s="286">
        <f t="shared" si="394"/>
        <v>1169899.9608216004</v>
      </c>
      <c r="BP299" s="286">
        <f t="shared" si="394"/>
        <v>1250624.5215999701</v>
      </c>
      <c r="BQ299" s="286">
        <f t="shared" si="394"/>
        <v>1263739.2441289972</v>
      </c>
      <c r="BR299" s="286">
        <f t="shared" si="394"/>
        <v>1301705.1877426552</v>
      </c>
      <c r="BS299" s="286">
        <f t="shared" si="394"/>
        <v>1298477.2112619586</v>
      </c>
      <c r="BT299" s="286">
        <f t="shared" si="394"/>
        <v>1384658.1942470253</v>
      </c>
      <c r="BU299" s="286">
        <f t="shared" si="394"/>
        <v>1364631.1820051491</v>
      </c>
      <c r="BV299" s="286">
        <f t="shared" si="394"/>
        <v>1410766.7550102957</v>
      </c>
    </row>
    <row r="300" spans="2:74" ht="14.25" hidden="1" customHeight="1" x14ac:dyDescent="0.2">
      <c r="B300" s="163" t="s">
        <v>504</v>
      </c>
      <c r="C300" s="286">
        <f t="shared" ref="C300:N300" si="395">C16</f>
        <v>0</v>
      </c>
      <c r="D300" s="286">
        <f t="shared" si="395"/>
        <v>0</v>
      </c>
      <c r="E300" s="286">
        <f t="shared" si="395"/>
        <v>0</v>
      </c>
      <c r="F300" s="286">
        <f t="shared" si="395"/>
        <v>0</v>
      </c>
      <c r="G300" s="286">
        <f t="shared" si="395"/>
        <v>0</v>
      </c>
      <c r="H300" s="286">
        <f t="shared" si="395"/>
        <v>0</v>
      </c>
      <c r="I300" s="286">
        <f t="shared" si="395"/>
        <v>0</v>
      </c>
      <c r="J300" s="286">
        <f t="shared" si="395"/>
        <v>0</v>
      </c>
      <c r="K300" s="286">
        <f t="shared" si="395"/>
        <v>0</v>
      </c>
      <c r="L300" s="286">
        <f t="shared" si="395"/>
        <v>0</v>
      </c>
      <c r="M300" s="286">
        <f t="shared" si="395"/>
        <v>0</v>
      </c>
      <c r="N300" s="286">
        <f t="shared" si="395"/>
        <v>0</v>
      </c>
      <c r="O300" s="286">
        <f t="shared" ref="O300:AT300" si="396">SUM(O12,O14)</f>
        <v>62237.035785112021</v>
      </c>
      <c r="P300" s="286">
        <f t="shared" si="396"/>
        <v>63152.366550371502</v>
      </c>
      <c r="Q300" s="286">
        <f t="shared" si="396"/>
        <v>65142.988715591215</v>
      </c>
      <c r="R300" s="286">
        <f t="shared" si="396"/>
        <v>65096.024678880072</v>
      </c>
      <c r="S300" s="286">
        <f t="shared" si="396"/>
        <v>65454.105445857102</v>
      </c>
      <c r="T300" s="286">
        <f t="shared" si="396"/>
        <v>64635.287056924943</v>
      </c>
      <c r="U300" s="286">
        <f t="shared" si="396"/>
        <v>64370.751407541531</v>
      </c>
      <c r="V300" s="286">
        <f t="shared" si="396"/>
        <v>67519.778790273893</v>
      </c>
      <c r="W300" s="286">
        <f t="shared" si="396"/>
        <v>76846.725864128341</v>
      </c>
      <c r="X300" s="286">
        <f t="shared" si="396"/>
        <v>77357.941005954926</v>
      </c>
      <c r="Y300" s="286">
        <f t="shared" si="396"/>
        <v>79500.337558143146</v>
      </c>
      <c r="Z300" s="286">
        <f t="shared" si="396"/>
        <v>84580.808032500368</v>
      </c>
      <c r="AA300" s="286">
        <f t="shared" si="396"/>
        <v>85750.177687786476</v>
      </c>
      <c r="AB300" s="286">
        <f t="shared" si="396"/>
        <v>88711.4275128273</v>
      </c>
      <c r="AC300" s="286">
        <f t="shared" si="396"/>
        <v>97409.722913063524</v>
      </c>
      <c r="AD300" s="286">
        <f t="shared" si="396"/>
        <v>110442.05055479471</v>
      </c>
      <c r="AE300" s="286">
        <f t="shared" si="396"/>
        <v>122143.9850709359</v>
      </c>
      <c r="AF300" s="286">
        <f t="shared" si="396"/>
        <v>135417.11201786186</v>
      </c>
      <c r="AG300" s="286">
        <f t="shared" si="396"/>
        <v>143624.51587060443</v>
      </c>
      <c r="AH300" s="286">
        <f t="shared" si="396"/>
        <v>145561.34966581679</v>
      </c>
      <c r="AI300" s="286">
        <f t="shared" si="396"/>
        <v>155250.80755849206</v>
      </c>
      <c r="AJ300" s="286">
        <f t="shared" si="396"/>
        <v>158376.88887892765</v>
      </c>
      <c r="AK300" s="286">
        <f t="shared" si="396"/>
        <v>168645.72277862157</v>
      </c>
      <c r="AL300" s="286">
        <f t="shared" si="396"/>
        <v>182305.88772774057</v>
      </c>
      <c r="AM300" s="286">
        <f t="shared" si="396"/>
        <v>182216.55469037557</v>
      </c>
      <c r="AN300" s="286">
        <f t="shared" si="396"/>
        <v>186594.03425527265</v>
      </c>
      <c r="AO300" s="286">
        <f t="shared" si="396"/>
        <v>191551.96183558114</v>
      </c>
      <c r="AP300" s="286">
        <f t="shared" si="396"/>
        <v>201693.5059739461</v>
      </c>
      <c r="AQ300" s="286">
        <f t="shared" si="396"/>
        <v>210913.12904139765</v>
      </c>
      <c r="AR300" s="286">
        <f t="shared" si="396"/>
        <v>225085.17218733611</v>
      </c>
      <c r="AS300" s="286">
        <f t="shared" si="396"/>
        <v>232312.75595094197</v>
      </c>
      <c r="AT300" s="286">
        <f t="shared" si="396"/>
        <v>280453.16413420008</v>
      </c>
      <c r="AU300" s="286">
        <f t="shared" ref="AU300:BV300" si="397">SUM(AU12,AU14)</f>
        <v>294804.39089492126</v>
      </c>
      <c r="AV300" s="286">
        <f t="shared" si="397"/>
        <v>297883.39423370227</v>
      </c>
      <c r="AW300" s="286">
        <f t="shared" si="397"/>
        <v>305011.72335159988</v>
      </c>
      <c r="AX300" s="286">
        <f t="shared" si="397"/>
        <v>330588.72949254879</v>
      </c>
      <c r="AY300" s="286">
        <f t="shared" si="397"/>
        <v>329444.30323552829</v>
      </c>
      <c r="AZ300" s="286">
        <f t="shared" si="397"/>
        <v>336157.45853914059</v>
      </c>
      <c r="BA300" s="286">
        <f t="shared" si="397"/>
        <v>349721.35769462894</v>
      </c>
      <c r="BB300" s="286">
        <f t="shared" si="397"/>
        <v>354984.64666028699</v>
      </c>
      <c r="BC300" s="286">
        <f t="shared" si="397"/>
        <v>365892.30532190215</v>
      </c>
      <c r="BD300" s="286">
        <f t="shared" si="397"/>
        <v>376686.02633859223</v>
      </c>
      <c r="BE300" s="286">
        <f t="shared" si="397"/>
        <v>383177.1316503252</v>
      </c>
      <c r="BF300" s="286">
        <f t="shared" si="397"/>
        <v>388718.0099971125</v>
      </c>
      <c r="BG300" s="286">
        <f t="shared" si="397"/>
        <v>404656.21374468657</v>
      </c>
      <c r="BH300" s="286">
        <f t="shared" si="397"/>
        <v>411151.72064304451</v>
      </c>
      <c r="BI300" s="286">
        <f t="shared" si="397"/>
        <v>419989.70978258341</v>
      </c>
      <c r="BJ300" s="286">
        <f t="shared" si="397"/>
        <v>432695.92075662676</v>
      </c>
      <c r="BK300" s="286">
        <f t="shared" si="397"/>
        <v>434663.99632161512</v>
      </c>
      <c r="BL300" s="286">
        <f t="shared" si="397"/>
        <v>437204.65423583379</v>
      </c>
      <c r="BM300" s="286">
        <f t="shared" si="397"/>
        <v>469435.52743798384</v>
      </c>
      <c r="BN300" s="286">
        <f t="shared" si="397"/>
        <v>466397.62683258555</v>
      </c>
      <c r="BO300" s="286">
        <f t="shared" si="397"/>
        <v>477577.53147238685</v>
      </c>
      <c r="BP300" s="286">
        <f t="shared" si="397"/>
        <v>502180.46709810989</v>
      </c>
      <c r="BQ300" s="286">
        <f t="shared" si="397"/>
        <v>523694.37642379809</v>
      </c>
      <c r="BR300" s="286">
        <f t="shared" si="397"/>
        <v>536272.79514576949</v>
      </c>
      <c r="BS300" s="286">
        <f t="shared" si="397"/>
        <v>565919.35370252945</v>
      </c>
      <c r="BT300" s="286">
        <f t="shared" si="397"/>
        <v>577699.39111845859</v>
      </c>
      <c r="BU300" s="286">
        <f t="shared" si="397"/>
        <v>588358.07645268878</v>
      </c>
      <c r="BV300" s="286">
        <f t="shared" si="397"/>
        <v>652634.33440719463</v>
      </c>
    </row>
    <row r="301" spans="2:74" ht="14.25" hidden="1" customHeight="1" x14ac:dyDescent="0.2">
      <c r="B301" s="163" t="s">
        <v>505</v>
      </c>
      <c r="C301" s="286">
        <f t="shared" ref="C301:N301" si="398">C17</f>
        <v>0</v>
      </c>
      <c r="D301" s="286">
        <f t="shared" si="398"/>
        <v>0</v>
      </c>
      <c r="E301" s="286">
        <f t="shared" si="398"/>
        <v>0</v>
      </c>
      <c r="F301" s="286">
        <f t="shared" si="398"/>
        <v>0</v>
      </c>
      <c r="G301" s="286">
        <f t="shared" si="398"/>
        <v>0</v>
      </c>
      <c r="H301" s="286">
        <f t="shared" si="398"/>
        <v>0</v>
      </c>
      <c r="I301" s="286">
        <f t="shared" si="398"/>
        <v>0</v>
      </c>
      <c r="J301" s="286">
        <f t="shared" si="398"/>
        <v>0</v>
      </c>
      <c r="K301" s="286">
        <f t="shared" si="398"/>
        <v>0</v>
      </c>
      <c r="L301" s="286">
        <f t="shared" si="398"/>
        <v>0</v>
      </c>
      <c r="M301" s="286">
        <f t="shared" si="398"/>
        <v>0</v>
      </c>
      <c r="N301" s="286">
        <f t="shared" si="398"/>
        <v>0</v>
      </c>
      <c r="O301" s="286">
        <f t="shared" ref="O301:AT301" si="399">SUM(O11,O13)</f>
        <v>196673.63543873743</v>
      </c>
      <c r="P301" s="286">
        <f t="shared" si="399"/>
        <v>242607.55031137454</v>
      </c>
      <c r="Q301" s="286">
        <f t="shared" si="399"/>
        <v>279664.67163726932</v>
      </c>
      <c r="R301" s="286">
        <f t="shared" si="399"/>
        <v>324064.62303115003</v>
      </c>
      <c r="S301" s="286">
        <f t="shared" si="399"/>
        <v>227851.29509387515</v>
      </c>
      <c r="T301" s="286">
        <f t="shared" si="399"/>
        <v>271283.53032233973</v>
      </c>
      <c r="U301" s="286">
        <f t="shared" si="399"/>
        <v>231421.80655003738</v>
      </c>
      <c r="V301" s="286">
        <f t="shared" si="399"/>
        <v>231168.96803223089</v>
      </c>
      <c r="W301" s="286">
        <f t="shared" si="399"/>
        <v>268469.3583494621</v>
      </c>
      <c r="X301" s="286">
        <f t="shared" si="399"/>
        <v>241623.05362107544</v>
      </c>
      <c r="Y301" s="286">
        <f t="shared" si="399"/>
        <v>289196.43153382733</v>
      </c>
      <c r="Z301" s="286">
        <f t="shared" si="399"/>
        <v>279312.50393536862</v>
      </c>
      <c r="AA301" s="286">
        <f t="shared" si="399"/>
        <v>233416.05817474614</v>
      </c>
      <c r="AB301" s="286">
        <f t="shared" si="399"/>
        <v>247082.39926374282</v>
      </c>
      <c r="AC301" s="286">
        <f t="shared" si="399"/>
        <v>228339.85495398176</v>
      </c>
      <c r="AD301" s="286">
        <f t="shared" si="399"/>
        <v>223571.27628230819</v>
      </c>
      <c r="AE301" s="286">
        <f t="shared" si="399"/>
        <v>224000.35704036593</v>
      </c>
      <c r="AF301" s="286">
        <f t="shared" si="399"/>
        <v>223903.5813359668</v>
      </c>
      <c r="AG301" s="286">
        <f t="shared" si="399"/>
        <v>242281.12695615835</v>
      </c>
      <c r="AH301" s="286">
        <f t="shared" si="399"/>
        <v>249455.2426560513</v>
      </c>
      <c r="AI301" s="286">
        <f t="shared" si="399"/>
        <v>274573.72328857152</v>
      </c>
      <c r="AJ301" s="286">
        <f t="shared" si="399"/>
        <v>239292.28661880759</v>
      </c>
      <c r="AK301" s="286">
        <f t="shared" si="399"/>
        <v>249977.73481031426</v>
      </c>
      <c r="AL301" s="286">
        <f t="shared" si="399"/>
        <v>258235.95170787955</v>
      </c>
      <c r="AM301" s="286">
        <f t="shared" si="399"/>
        <v>255452.90591148057</v>
      </c>
      <c r="AN301" s="286">
        <f t="shared" si="399"/>
        <v>263877.52033698349</v>
      </c>
      <c r="AO301" s="286">
        <f t="shared" si="399"/>
        <v>276284.13287186291</v>
      </c>
      <c r="AP301" s="286">
        <f t="shared" si="399"/>
        <v>293128.10629948974</v>
      </c>
      <c r="AQ301" s="286">
        <f t="shared" si="399"/>
        <v>303977.65749948856</v>
      </c>
      <c r="AR301" s="286">
        <f t="shared" si="399"/>
        <v>312537.73023829923</v>
      </c>
      <c r="AS301" s="286">
        <f t="shared" si="399"/>
        <v>329087.46011501225</v>
      </c>
      <c r="AT301" s="286">
        <f t="shared" si="399"/>
        <v>330271.48941899854</v>
      </c>
      <c r="AU301" s="286">
        <f t="shared" ref="AU301:BV301" si="400">SUM(AU11,AU13)</f>
        <v>318859.14054521115</v>
      </c>
      <c r="AV301" s="286">
        <f t="shared" si="400"/>
        <v>341801.22396859451</v>
      </c>
      <c r="AW301" s="286">
        <f t="shared" si="400"/>
        <v>347362.04501664324</v>
      </c>
      <c r="AX301" s="286">
        <f t="shared" si="400"/>
        <v>360779.45040469256</v>
      </c>
      <c r="AY301" s="286">
        <f t="shared" si="400"/>
        <v>393458.32146764122</v>
      </c>
      <c r="AZ301" s="286">
        <f t="shared" si="400"/>
        <v>406137.82849366876</v>
      </c>
      <c r="BA301" s="286">
        <f t="shared" si="400"/>
        <v>446934.67061596178</v>
      </c>
      <c r="BB301" s="286">
        <f t="shared" si="400"/>
        <v>459158.38497036137</v>
      </c>
      <c r="BC301" s="286">
        <f t="shared" si="400"/>
        <v>525045.00942769332</v>
      </c>
      <c r="BD301" s="286">
        <f t="shared" si="400"/>
        <v>500359.01528757665</v>
      </c>
      <c r="BE301" s="286">
        <f t="shared" si="400"/>
        <v>530977.23480800714</v>
      </c>
      <c r="BF301" s="286">
        <f t="shared" si="400"/>
        <v>511423.38843946852</v>
      </c>
      <c r="BG301" s="286">
        <f t="shared" si="400"/>
        <v>547193.16114164563</v>
      </c>
      <c r="BH301" s="286">
        <f t="shared" si="400"/>
        <v>577177.47848308284</v>
      </c>
      <c r="BI301" s="286">
        <f t="shared" si="400"/>
        <v>612907.81216254691</v>
      </c>
      <c r="BJ301" s="286">
        <f t="shared" si="400"/>
        <v>636479.81229255849</v>
      </c>
      <c r="BK301" s="286">
        <f t="shared" si="400"/>
        <v>629849.90507070953</v>
      </c>
      <c r="BL301" s="286">
        <f t="shared" si="400"/>
        <v>638052.51384352101</v>
      </c>
      <c r="BM301" s="286">
        <f t="shared" si="400"/>
        <v>876451.7739565894</v>
      </c>
      <c r="BN301" s="286">
        <f t="shared" si="400"/>
        <v>858366.07349782018</v>
      </c>
      <c r="BO301" s="286">
        <f t="shared" si="400"/>
        <v>694654.38836543728</v>
      </c>
      <c r="BP301" s="286">
        <f t="shared" si="400"/>
        <v>749731.90429405752</v>
      </c>
      <c r="BQ301" s="286">
        <f t="shared" si="400"/>
        <v>741128.81721083121</v>
      </c>
      <c r="BR301" s="286">
        <f t="shared" si="400"/>
        <v>766773.65178284911</v>
      </c>
      <c r="BS301" s="286">
        <f t="shared" si="400"/>
        <v>737314.15314954449</v>
      </c>
      <c r="BT301" s="286">
        <f t="shared" si="400"/>
        <v>808480.46998294746</v>
      </c>
      <c r="BU301" s="286">
        <f t="shared" si="400"/>
        <v>777367.23619920982</v>
      </c>
      <c r="BV301" s="286">
        <f t="shared" si="400"/>
        <v>759706.22453590448</v>
      </c>
    </row>
    <row r="302" spans="2:74" ht="14.25" hidden="1" customHeight="1" x14ac:dyDescent="0.2">
      <c r="B302" s="163" t="s">
        <v>257</v>
      </c>
      <c r="C302" s="286">
        <f t="shared" ref="C302:N302" si="401">C18</f>
        <v>0</v>
      </c>
      <c r="D302" s="286">
        <f t="shared" si="401"/>
        <v>0</v>
      </c>
      <c r="E302" s="286">
        <f t="shared" si="401"/>
        <v>0</v>
      </c>
      <c r="F302" s="286">
        <f t="shared" si="401"/>
        <v>0</v>
      </c>
      <c r="G302" s="286">
        <f t="shared" si="401"/>
        <v>0</v>
      </c>
      <c r="H302" s="286">
        <f t="shared" si="401"/>
        <v>0</v>
      </c>
      <c r="I302" s="286">
        <f t="shared" si="401"/>
        <v>0</v>
      </c>
      <c r="J302" s="286">
        <f t="shared" si="401"/>
        <v>0</v>
      </c>
      <c r="K302" s="286">
        <f t="shared" si="401"/>
        <v>0</v>
      </c>
      <c r="L302" s="286">
        <f t="shared" si="401"/>
        <v>0</v>
      </c>
      <c r="M302" s="286">
        <f t="shared" si="401"/>
        <v>0</v>
      </c>
      <c r="N302" s="286">
        <f t="shared" si="401"/>
        <v>0</v>
      </c>
      <c r="O302" s="286">
        <f t="shared" ref="O302:AT302" si="402">O15</f>
        <v>0</v>
      </c>
      <c r="P302" s="286">
        <f t="shared" si="402"/>
        <v>0</v>
      </c>
      <c r="Q302" s="286">
        <f t="shared" si="402"/>
        <v>-6.0392023001483546</v>
      </c>
      <c r="R302" s="286">
        <f t="shared" si="402"/>
        <v>-100.3570157896674</v>
      </c>
      <c r="S302" s="286">
        <f t="shared" si="402"/>
        <v>-104.52669961138034</v>
      </c>
      <c r="T302" s="286">
        <f t="shared" si="402"/>
        <v>-75.499354358371818</v>
      </c>
      <c r="U302" s="286">
        <f t="shared" si="402"/>
        <v>-111.78388448998604</v>
      </c>
      <c r="V302" s="286">
        <f t="shared" si="402"/>
        <v>-18.887301830887822</v>
      </c>
      <c r="W302" s="286">
        <f t="shared" si="402"/>
        <v>-127.7140978061728</v>
      </c>
      <c r="X302" s="286">
        <f t="shared" si="402"/>
        <v>-22.898016595610127</v>
      </c>
      <c r="Y302" s="286">
        <f t="shared" si="402"/>
        <v>-1950.9758821747689</v>
      </c>
      <c r="Z302" s="286">
        <f t="shared" si="402"/>
        <v>-1356.3972693239373</v>
      </c>
      <c r="AA302" s="286">
        <f t="shared" si="402"/>
        <v>-191.22359311201845</v>
      </c>
      <c r="AB302" s="286">
        <f t="shared" si="402"/>
        <v>-2253.4338100476716</v>
      </c>
      <c r="AC302" s="286">
        <f t="shared" si="402"/>
        <v>-7.3183603254127627</v>
      </c>
      <c r="AD302" s="286">
        <f t="shared" si="402"/>
        <v>-434.49278520405034</v>
      </c>
      <c r="AE302" s="286">
        <f t="shared" si="402"/>
        <v>0</v>
      </c>
      <c r="AF302" s="286">
        <f t="shared" si="402"/>
        <v>-12.937941915846858</v>
      </c>
      <c r="AG302" s="286">
        <f t="shared" si="402"/>
        <v>-39.867724867724867</v>
      </c>
      <c r="AH302" s="286">
        <f t="shared" si="402"/>
        <v>-367.40168586119967</v>
      </c>
      <c r="AI302" s="286">
        <f t="shared" si="402"/>
        <v>-205.87887675370439</v>
      </c>
      <c r="AJ302" s="286">
        <f t="shared" si="402"/>
        <v>0</v>
      </c>
      <c r="AK302" s="286">
        <f t="shared" si="402"/>
        <v>-6.1332859886695612</v>
      </c>
      <c r="AL302" s="286">
        <f t="shared" si="402"/>
        <v>-97.797392284165909</v>
      </c>
      <c r="AM302" s="286">
        <f t="shared" si="402"/>
        <v>-15.964834790567975</v>
      </c>
      <c r="AN302" s="286">
        <f t="shared" si="402"/>
        <v>-375.1300584931775</v>
      </c>
      <c r="AO302" s="286">
        <f t="shared" si="402"/>
        <v>-503.53459185825773</v>
      </c>
      <c r="AP302" s="286">
        <f t="shared" si="402"/>
        <v>-454.97699815570803</v>
      </c>
      <c r="AQ302" s="286">
        <f t="shared" si="402"/>
        <v>-527.28335688794436</v>
      </c>
      <c r="AR302" s="286">
        <f t="shared" si="402"/>
        <v>-28.83254792967022</v>
      </c>
      <c r="AS302" s="286">
        <f t="shared" si="402"/>
        <v>-21.065489018251785</v>
      </c>
      <c r="AT302" s="286">
        <f t="shared" si="402"/>
        <v>-159.13075413533554</v>
      </c>
      <c r="AU302" s="286">
        <f t="shared" ref="AU302:BV302" si="403">AU15</f>
        <v>-10.397403619781803</v>
      </c>
      <c r="AV302" s="286">
        <f t="shared" si="403"/>
        <v>-203.67038503058654</v>
      </c>
      <c r="AW302" s="286">
        <f t="shared" si="403"/>
        <v>-85.332260209259189</v>
      </c>
      <c r="AX302" s="286">
        <f t="shared" si="403"/>
        <v>-19.637701630962798</v>
      </c>
      <c r="AY302" s="286">
        <f t="shared" si="403"/>
        <v>-20.012808197246237</v>
      </c>
      <c r="AZ302" s="286">
        <f t="shared" si="403"/>
        <v>-11.407302629220295</v>
      </c>
      <c r="BA302" s="286">
        <f t="shared" si="403"/>
        <v>-3445.1655948603416</v>
      </c>
      <c r="BB302" s="286">
        <f t="shared" si="403"/>
        <v>-757.26956845468931</v>
      </c>
      <c r="BC302" s="286">
        <f t="shared" si="403"/>
        <v>-360.56663488326592</v>
      </c>
      <c r="BD302" s="286">
        <f t="shared" si="403"/>
        <v>-1675.9354428739766</v>
      </c>
      <c r="BE302" s="286">
        <f t="shared" si="403"/>
        <v>-114.54095305381635</v>
      </c>
      <c r="BF302" s="286">
        <f t="shared" si="403"/>
        <v>-268.69499937440048</v>
      </c>
      <c r="BG302" s="286">
        <f t="shared" si="403"/>
        <v>-621.40096149033945</v>
      </c>
      <c r="BH302" s="286">
        <f t="shared" si="403"/>
        <v>-1523.261848431657</v>
      </c>
      <c r="BI302" s="286">
        <f t="shared" si="403"/>
        <v>-858.32275532782114</v>
      </c>
      <c r="BJ302" s="286">
        <f t="shared" si="403"/>
        <v>-830.57824006418514</v>
      </c>
      <c r="BK302" s="286">
        <f t="shared" si="403"/>
        <v>-402.79623367899336</v>
      </c>
      <c r="BL302" s="286">
        <f t="shared" si="403"/>
        <v>-890.89476983154077</v>
      </c>
      <c r="BM302" s="286">
        <f t="shared" si="403"/>
        <v>-1194.6020049001468</v>
      </c>
      <c r="BN302" s="286">
        <f t="shared" si="403"/>
        <v>-1627.9435941005804</v>
      </c>
      <c r="BO302" s="286">
        <f t="shared" si="403"/>
        <v>-2331.9590162238228</v>
      </c>
      <c r="BP302" s="286">
        <f t="shared" si="403"/>
        <v>-1287.8497921976182</v>
      </c>
      <c r="BQ302" s="286">
        <f t="shared" si="403"/>
        <v>-1083.9495056321025</v>
      </c>
      <c r="BR302" s="286">
        <f t="shared" si="403"/>
        <v>-1341.2591859634306</v>
      </c>
      <c r="BS302" s="286">
        <f t="shared" si="403"/>
        <v>-4756.2955901152991</v>
      </c>
      <c r="BT302" s="286">
        <f t="shared" si="403"/>
        <v>-1521.6668543808905</v>
      </c>
      <c r="BU302" s="286">
        <f t="shared" si="403"/>
        <v>-1094.1306467493271</v>
      </c>
      <c r="BV302" s="286">
        <f t="shared" si="403"/>
        <v>-1573.8039328032614</v>
      </c>
    </row>
    <row r="303" spans="2:74" ht="14.25" hidden="1" customHeight="1" x14ac:dyDescent="0.2"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  <c r="AT303" s="163"/>
      <c r="AU303" s="163"/>
      <c r="AV303" s="163"/>
      <c r="AW303" s="163"/>
      <c r="AX303" s="163"/>
      <c r="AY303" s="163"/>
      <c r="AZ303" s="163"/>
      <c r="BA303" s="163"/>
      <c r="BB303" s="163"/>
      <c r="BC303" s="163"/>
      <c r="BD303" s="163"/>
      <c r="BE303" s="163"/>
      <c r="BF303" s="163"/>
      <c r="BG303" s="163"/>
      <c r="BH303" s="163"/>
      <c r="BI303" s="163"/>
      <c r="BJ303" s="163"/>
      <c r="BK303" s="163"/>
      <c r="BL303" s="163"/>
      <c r="BM303" s="163"/>
      <c r="BN303" s="163"/>
      <c r="BO303" s="163"/>
      <c r="BP303" s="163"/>
      <c r="BQ303" s="163"/>
      <c r="BR303" s="163"/>
      <c r="BS303" s="163"/>
      <c r="BT303" s="163"/>
      <c r="BU303" s="163"/>
      <c r="BV303" s="163"/>
    </row>
    <row r="304" spans="2:74" ht="14.25" hidden="1" customHeight="1" x14ac:dyDescent="0.2">
      <c r="B304" s="163" t="s">
        <v>506</v>
      </c>
      <c r="C304" s="302">
        <f t="shared" ref="C304:T304" si="404">(C300*12)+SUM(C301,C302)</f>
        <v>0</v>
      </c>
      <c r="D304" s="302">
        <f t="shared" si="404"/>
        <v>0</v>
      </c>
      <c r="E304" s="302">
        <f t="shared" si="404"/>
        <v>0</v>
      </c>
      <c r="F304" s="302">
        <f t="shared" si="404"/>
        <v>0</v>
      </c>
      <c r="G304" s="302">
        <f t="shared" si="404"/>
        <v>0</v>
      </c>
      <c r="H304" s="302">
        <f t="shared" si="404"/>
        <v>0</v>
      </c>
      <c r="I304" s="302">
        <f t="shared" si="404"/>
        <v>0</v>
      </c>
      <c r="J304" s="302">
        <f t="shared" si="404"/>
        <v>0</v>
      </c>
      <c r="K304" s="302">
        <f t="shared" si="404"/>
        <v>0</v>
      </c>
      <c r="L304" s="302">
        <f t="shared" si="404"/>
        <v>0</v>
      </c>
      <c r="M304" s="302">
        <f t="shared" si="404"/>
        <v>0</v>
      </c>
      <c r="N304" s="302">
        <f t="shared" si="404"/>
        <v>0</v>
      </c>
      <c r="O304" s="302">
        <f t="shared" si="404"/>
        <v>943518.06486008177</v>
      </c>
      <c r="P304" s="302">
        <f t="shared" si="404"/>
        <v>1000435.9489158324</v>
      </c>
      <c r="Q304" s="302">
        <f t="shared" si="404"/>
        <v>1061374.4970220639</v>
      </c>
      <c r="R304" s="302">
        <f t="shared" si="404"/>
        <v>1105116.5621619213</v>
      </c>
      <c r="S304" s="302">
        <f t="shared" si="404"/>
        <v>1013196.0337445489</v>
      </c>
      <c r="T304" s="302">
        <f t="shared" si="404"/>
        <v>1046831.4756510807</v>
      </c>
      <c r="U304" s="302">
        <f>(U300*12)+SUM(U301,U302)</f>
        <v>1003759.0395560458</v>
      </c>
      <c r="V304" s="302">
        <f>(V300*12)+SUM(V301,V302)</f>
        <v>1041387.4262136868</v>
      </c>
      <c r="W304" s="302">
        <f t="shared" ref="W304:BV304" si="405">(W300*12)+SUM(W301,W302)</f>
        <v>1190502.3546211962</v>
      </c>
      <c r="X304" s="302">
        <f t="shared" si="405"/>
        <v>1169895.447675939</v>
      </c>
      <c r="Y304" s="302">
        <f t="shared" si="405"/>
        <v>1241249.5063493703</v>
      </c>
      <c r="Z304" s="302">
        <f t="shared" si="405"/>
        <v>1292925.8030560492</v>
      </c>
      <c r="AA304" s="302">
        <f t="shared" si="405"/>
        <v>1262226.9668350718</v>
      </c>
      <c r="AB304" s="302">
        <f t="shared" si="405"/>
        <v>1309366.0956076225</v>
      </c>
      <c r="AC304" s="302">
        <f t="shared" si="405"/>
        <v>1397249.2115504185</v>
      </c>
      <c r="AD304" s="302">
        <f t="shared" si="405"/>
        <v>1548441.3901546407</v>
      </c>
      <c r="AE304" s="302">
        <f t="shared" si="405"/>
        <v>1689728.1778915967</v>
      </c>
      <c r="AF304" s="302">
        <f t="shared" si="405"/>
        <v>1848895.9876083932</v>
      </c>
      <c r="AG304" s="302">
        <f t="shared" si="405"/>
        <v>1965735.4496785437</v>
      </c>
      <c r="AH304" s="302">
        <f t="shared" si="405"/>
        <v>1995824.0369599916</v>
      </c>
      <c r="AI304" s="302">
        <f t="shared" si="405"/>
        <v>2137377.5351137226</v>
      </c>
      <c r="AJ304" s="302">
        <f t="shared" si="405"/>
        <v>2139814.9531659391</v>
      </c>
      <c r="AK304" s="302">
        <f t="shared" si="405"/>
        <v>2273720.2748677842</v>
      </c>
      <c r="AL304" s="302">
        <f t="shared" si="405"/>
        <v>2445808.8070484824</v>
      </c>
      <c r="AM304" s="302">
        <f t="shared" si="405"/>
        <v>2442035.5973611968</v>
      </c>
      <c r="AN304" s="302">
        <f t="shared" si="405"/>
        <v>2502630.8013417618</v>
      </c>
      <c r="AO304" s="302">
        <f t="shared" si="405"/>
        <v>2574404.1403069785</v>
      </c>
      <c r="AP304" s="302">
        <f t="shared" si="405"/>
        <v>2712995.2009886876</v>
      </c>
      <c r="AQ304" s="302">
        <f t="shared" si="405"/>
        <v>2834407.9226393723</v>
      </c>
      <c r="AR304" s="302">
        <f t="shared" si="405"/>
        <v>3013530.9639384029</v>
      </c>
      <c r="AS304" s="302">
        <f t="shared" si="405"/>
        <v>3116819.4660372976</v>
      </c>
      <c r="AT304" s="302">
        <f t="shared" si="405"/>
        <v>3695550.3282752642</v>
      </c>
      <c r="AU304" s="302">
        <f t="shared" si="405"/>
        <v>3856501.4338806467</v>
      </c>
      <c r="AV304" s="302">
        <f t="shared" si="405"/>
        <v>3916198.2843879913</v>
      </c>
      <c r="AW304" s="302">
        <f t="shared" si="405"/>
        <v>4007417.3929756326</v>
      </c>
      <c r="AX304" s="302">
        <f t="shared" si="405"/>
        <v>4327824.5666136472</v>
      </c>
      <c r="AY304" s="302">
        <f t="shared" si="405"/>
        <v>4346769.9474857831</v>
      </c>
      <c r="AZ304" s="302">
        <f t="shared" si="405"/>
        <v>4440015.9236607263</v>
      </c>
      <c r="BA304" s="302">
        <f t="shared" si="405"/>
        <v>4640145.7973566493</v>
      </c>
      <c r="BB304" s="302">
        <f t="shared" si="405"/>
        <v>4718216.875325351</v>
      </c>
      <c r="BC304" s="302">
        <f t="shared" si="405"/>
        <v>4915392.1066556368</v>
      </c>
      <c r="BD304" s="302">
        <f t="shared" si="405"/>
        <v>5018915.39590781</v>
      </c>
      <c r="BE304" s="302">
        <f t="shared" si="405"/>
        <v>5128988.2736588558</v>
      </c>
      <c r="BF304" s="302">
        <f t="shared" si="405"/>
        <v>5175770.8134054448</v>
      </c>
      <c r="BG304" s="302">
        <f t="shared" si="405"/>
        <v>5402446.3251163941</v>
      </c>
      <c r="BH304" s="302">
        <f t="shared" si="405"/>
        <v>5509474.864351185</v>
      </c>
      <c r="BI304" s="302">
        <f t="shared" si="405"/>
        <v>5651926.0067982199</v>
      </c>
      <c r="BJ304" s="302">
        <f t="shared" si="405"/>
        <v>5828000.2831320148</v>
      </c>
      <c r="BK304" s="302">
        <f t="shared" si="405"/>
        <v>5845415.0646964125</v>
      </c>
      <c r="BL304" s="302">
        <f t="shared" si="405"/>
        <v>5883617.4699036945</v>
      </c>
      <c r="BM304" s="302">
        <f t="shared" si="405"/>
        <v>6508483.5012074951</v>
      </c>
      <c r="BN304" s="302">
        <f t="shared" si="405"/>
        <v>6453509.6518947463</v>
      </c>
      <c r="BO304" s="302">
        <f t="shared" si="405"/>
        <v>6423252.8070178563</v>
      </c>
      <c r="BP304" s="302">
        <f t="shared" si="405"/>
        <v>6774609.6596791781</v>
      </c>
      <c r="BQ304" s="302">
        <f t="shared" si="405"/>
        <v>7024377.3847907763</v>
      </c>
      <c r="BR304" s="302">
        <f t="shared" si="405"/>
        <v>7200705.9343461189</v>
      </c>
      <c r="BS304" s="302">
        <f t="shared" si="405"/>
        <v>7523590.1019897833</v>
      </c>
      <c r="BT304" s="302">
        <f t="shared" si="405"/>
        <v>7739351.4965500701</v>
      </c>
      <c r="BU304" s="302">
        <f t="shared" si="405"/>
        <v>7836570.0229847264</v>
      </c>
      <c r="BV304" s="302">
        <f t="shared" si="405"/>
        <v>8589744.4334894381</v>
      </c>
    </row>
    <row r="305" spans="2:74" ht="14.25" hidden="1" customHeight="1" x14ac:dyDescent="0.2">
      <c r="B305" s="163" t="s">
        <v>507</v>
      </c>
      <c r="C305" s="286">
        <f t="shared" ref="C305:N305" si="406">C273</f>
        <v>0</v>
      </c>
      <c r="D305" s="286">
        <f t="shared" si="406"/>
        <v>0</v>
      </c>
      <c r="E305" s="286">
        <f t="shared" si="406"/>
        <v>0</v>
      </c>
      <c r="F305" s="286">
        <f t="shared" si="406"/>
        <v>0</v>
      </c>
      <c r="G305" s="286">
        <f t="shared" si="406"/>
        <v>0</v>
      </c>
      <c r="H305" s="286">
        <f t="shared" si="406"/>
        <v>0</v>
      </c>
      <c r="I305" s="286">
        <f t="shared" si="406"/>
        <v>0</v>
      </c>
      <c r="J305" s="286">
        <f t="shared" si="406"/>
        <v>0</v>
      </c>
      <c r="K305" s="286">
        <f t="shared" si="406"/>
        <v>0</v>
      </c>
      <c r="L305" s="286">
        <f t="shared" si="406"/>
        <v>0</v>
      </c>
      <c r="M305" s="286">
        <f t="shared" si="406"/>
        <v>0</v>
      </c>
      <c r="N305" s="286">
        <f t="shared" si="406"/>
        <v>0</v>
      </c>
      <c r="O305" s="286" t="e">
        <f>#REF!</f>
        <v>#REF!</v>
      </c>
      <c r="P305" s="286" t="e">
        <f>#REF!</f>
        <v>#REF!</v>
      </c>
      <c r="Q305" s="286" t="e">
        <f>#REF!</f>
        <v>#REF!</v>
      </c>
      <c r="R305" s="286" t="e">
        <f>#REF!</f>
        <v>#REF!</v>
      </c>
      <c r="S305" s="286" t="e">
        <f>#REF!</f>
        <v>#REF!</v>
      </c>
      <c r="T305" s="286" t="e">
        <f>#REF!</f>
        <v>#REF!</v>
      </c>
      <c r="U305" s="286" t="e">
        <f>#REF!</f>
        <v>#REF!</v>
      </c>
      <c r="V305" s="286" t="e">
        <f>#REF!</f>
        <v>#REF!</v>
      </c>
      <c r="W305" s="286" t="e">
        <f>#REF!</f>
        <v>#REF!</v>
      </c>
      <c r="X305" s="286" t="e">
        <f>#REF!</f>
        <v>#REF!</v>
      </c>
      <c r="Y305" s="286" t="e">
        <f>#REF!</f>
        <v>#REF!</v>
      </c>
      <c r="Z305" s="286" t="e">
        <f>#REF!</f>
        <v>#REF!</v>
      </c>
      <c r="AA305" s="286" t="e">
        <f>#REF!</f>
        <v>#REF!</v>
      </c>
      <c r="AB305" s="286" t="e">
        <f>#REF!</f>
        <v>#REF!</v>
      </c>
      <c r="AC305" s="286" t="e">
        <f>#REF!</f>
        <v>#REF!</v>
      </c>
      <c r="AD305" s="286" t="e">
        <f>#REF!</f>
        <v>#REF!</v>
      </c>
      <c r="AE305" s="286" t="e">
        <f>#REF!</f>
        <v>#REF!</v>
      </c>
      <c r="AF305" s="286" t="e">
        <f>#REF!</f>
        <v>#REF!</v>
      </c>
      <c r="AG305" s="286" t="e">
        <f>#REF!</f>
        <v>#REF!</v>
      </c>
      <c r="AH305" s="286" t="e">
        <f>#REF!</f>
        <v>#REF!</v>
      </c>
      <c r="AI305" s="286" t="e">
        <f>#REF!</f>
        <v>#REF!</v>
      </c>
      <c r="AJ305" s="286" t="e">
        <f>#REF!</f>
        <v>#REF!</v>
      </c>
      <c r="AK305" s="286" t="e">
        <f>#REF!</f>
        <v>#REF!</v>
      </c>
      <c r="AL305" s="286" t="e">
        <f>#REF!</f>
        <v>#REF!</v>
      </c>
      <c r="AM305" s="286" t="e">
        <f>#REF!</f>
        <v>#REF!</v>
      </c>
      <c r="AN305" s="286" t="e">
        <f>#REF!</f>
        <v>#REF!</v>
      </c>
      <c r="AO305" s="286" t="e">
        <f>#REF!</f>
        <v>#REF!</v>
      </c>
      <c r="AP305" s="286" t="e">
        <f>#REF!</f>
        <v>#REF!</v>
      </c>
      <c r="AQ305" s="286" t="e">
        <f>#REF!</f>
        <v>#REF!</v>
      </c>
      <c r="AR305" s="286" t="e">
        <f>#REF!</f>
        <v>#REF!</v>
      </c>
      <c r="AS305" s="286" t="e">
        <f>#REF!</f>
        <v>#REF!</v>
      </c>
      <c r="AT305" s="286" t="e">
        <f>#REF!</f>
        <v>#REF!</v>
      </c>
      <c r="AU305" s="286" t="e">
        <f>#REF!</f>
        <v>#REF!</v>
      </c>
      <c r="AV305" s="286" t="e">
        <f>#REF!</f>
        <v>#REF!</v>
      </c>
      <c r="AW305" s="286" t="e">
        <f>#REF!</f>
        <v>#REF!</v>
      </c>
      <c r="AX305" s="286" t="e">
        <f>#REF!</f>
        <v>#REF!</v>
      </c>
      <c r="AY305" s="286" t="e">
        <f>#REF!</f>
        <v>#REF!</v>
      </c>
      <c r="AZ305" s="286" t="e">
        <f>#REF!</f>
        <v>#REF!</v>
      </c>
      <c r="BA305" s="286" t="e">
        <f>#REF!</f>
        <v>#REF!</v>
      </c>
      <c r="BB305" s="286" t="e">
        <f>#REF!</f>
        <v>#REF!</v>
      </c>
      <c r="BC305" s="286" t="e">
        <f>#REF!</f>
        <v>#REF!</v>
      </c>
      <c r="BD305" s="286" t="e">
        <f>#REF!</f>
        <v>#REF!</v>
      </c>
      <c r="BE305" s="286" t="e">
        <f>#REF!</f>
        <v>#REF!</v>
      </c>
      <c r="BF305" s="286" t="e">
        <f>#REF!</f>
        <v>#REF!</v>
      </c>
      <c r="BG305" s="286" t="e">
        <f>#REF!</f>
        <v>#REF!</v>
      </c>
      <c r="BH305" s="286" t="e">
        <f>#REF!</f>
        <v>#REF!</v>
      </c>
      <c r="BI305" s="286" t="e">
        <f>#REF!</f>
        <v>#REF!</v>
      </c>
      <c r="BJ305" s="286" t="e">
        <f>#REF!</f>
        <v>#REF!</v>
      </c>
      <c r="BK305" s="286" t="e">
        <f>#REF!</f>
        <v>#REF!</v>
      </c>
      <c r="BL305" s="286" t="e">
        <f>#REF!</f>
        <v>#REF!</v>
      </c>
      <c r="BM305" s="286" t="e">
        <f>#REF!</f>
        <v>#REF!</v>
      </c>
      <c r="BN305" s="286" t="e">
        <f>#REF!</f>
        <v>#REF!</v>
      </c>
      <c r="BO305" s="286" t="e">
        <f>#REF!</f>
        <v>#REF!</v>
      </c>
      <c r="BP305" s="286" t="e">
        <f>#REF!</f>
        <v>#REF!</v>
      </c>
      <c r="BQ305" s="286" t="e">
        <f>#REF!</f>
        <v>#REF!</v>
      </c>
      <c r="BR305" s="286" t="e">
        <f>#REF!</f>
        <v>#REF!</v>
      </c>
      <c r="BS305" s="286" t="e">
        <f>#REF!</f>
        <v>#REF!</v>
      </c>
      <c r="BT305" s="286" t="e">
        <f>#REF!</f>
        <v>#REF!</v>
      </c>
      <c r="BU305" s="286" t="e">
        <f>#REF!</f>
        <v>#REF!</v>
      </c>
      <c r="BV305" s="286" t="e">
        <f>#REF!</f>
        <v>#REF!</v>
      </c>
    </row>
    <row r="306" spans="2:74" ht="14.25" hidden="1" customHeight="1" x14ac:dyDescent="0.2">
      <c r="B306" s="163" t="s">
        <v>508</v>
      </c>
      <c r="C306" s="302">
        <f>IFERROR(C300/C305,0)</f>
        <v>0</v>
      </c>
      <c r="D306" s="302">
        <f t="shared" ref="D306:BO306" si="407">IFERROR(D300/D305,0)</f>
        <v>0</v>
      </c>
      <c r="E306" s="302">
        <f t="shared" si="407"/>
        <v>0</v>
      </c>
      <c r="F306" s="302">
        <f t="shared" si="407"/>
        <v>0</v>
      </c>
      <c r="G306" s="302">
        <f t="shared" si="407"/>
        <v>0</v>
      </c>
      <c r="H306" s="302">
        <f t="shared" si="407"/>
        <v>0</v>
      </c>
      <c r="I306" s="302">
        <f t="shared" si="407"/>
        <v>0</v>
      </c>
      <c r="J306" s="302">
        <f t="shared" si="407"/>
        <v>0</v>
      </c>
      <c r="K306" s="302">
        <f t="shared" si="407"/>
        <v>0</v>
      </c>
      <c r="L306" s="302">
        <f t="shared" si="407"/>
        <v>0</v>
      </c>
      <c r="M306" s="302">
        <f t="shared" si="407"/>
        <v>0</v>
      </c>
      <c r="N306" s="302">
        <f t="shared" si="407"/>
        <v>0</v>
      </c>
      <c r="O306" s="302">
        <f t="shared" si="407"/>
        <v>0</v>
      </c>
      <c r="P306" s="302">
        <f t="shared" si="407"/>
        <v>0</v>
      </c>
      <c r="Q306" s="302">
        <f t="shared" si="407"/>
        <v>0</v>
      </c>
      <c r="R306" s="302">
        <f t="shared" si="407"/>
        <v>0</v>
      </c>
      <c r="S306" s="302">
        <f t="shared" si="407"/>
        <v>0</v>
      </c>
      <c r="T306" s="302">
        <f t="shared" si="407"/>
        <v>0</v>
      </c>
      <c r="U306" s="302">
        <f t="shared" si="407"/>
        <v>0</v>
      </c>
      <c r="V306" s="302">
        <f t="shared" si="407"/>
        <v>0</v>
      </c>
      <c r="W306" s="302">
        <f t="shared" si="407"/>
        <v>0</v>
      </c>
      <c r="X306" s="302">
        <f t="shared" si="407"/>
        <v>0</v>
      </c>
      <c r="Y306" s="302">
        <f t="shared" si="407"/>
        <v>0</v>
      </c>
      <c r="Z306" s="302">
        <f t="shared" si="407"/>
        <v>0</v>
      </c>
      <c r="AA306" s="302">
        <f t="shared" si="407"/>
        <v>0</v>
      </c>
      <c r="AB306" s="302">
        <f t="shared" si="407"/>
        <v>0</v>
      </c>
      <c r="AC306" s="302">
        <f t="shared" si="407"/>
        <v>0</v>
      </c>
      <c r="AD306" s="302">
        <f t="shared" si="407"/>
        <v>0</v>
      </c>
      <c r="AE306" s="302">
        <f t="shared" si="407"/>
        <v>0</v>
      </c>
      <c r="AF306" s="302">
        <f t="shared" si="407"/>
        <v>0</v>
      </c>
      <c r="AG306" s="302">
        <f t="shared" si="407"/>
        <v>0</v>
      </c>
      <c r="AH306" s="302">
        <f t="shared" si="407"/>
        <v>0</v>
      </c>
      <c r="AI306" s="302">
        <f t="shared" si="407"/>
        <v>0</v>
      </c>
      <c r="AJ306" s="302">
        <f t="shared" si="407"/>
        <v>0</v>
      </c>
      <c r="AK306" s="302">
        <f t="shared" si="407"/>
        <v>0</v>
      </c>
      <c r="AL306" s="302">
        <f t="shared" si="407"/>
        <v>0</v>
      </c>
      <c r="AM306" s="302">
        <f t="shared" si="407"/>
        <v>0</v>
      </c>
      <c r="AN306" s="302">
        <f t="shared" si="407"/>
        <v>0</v>
      </c>
      <c r="AO306" s="302">
        <f t="shared" si="407"/>
        <v>0</v>
      </c>
      <c r="AP306" s="302">
        <f t="shared" si="407"/>
        <v>0</v>
      </c>
      <c r="AQ306" s="302">
        <f t="shared" si="407"/>
        <v>0</v>
      </c>
      <c r="AR306" s="302">
        <f t="shared" si="407"/>
        <v>0</v>
      </c>
      <c r="AS306" s="302">
        <f t="shared" si="407"/>
        <v>0</v>
      </c>
      <c r="AT306" s="302">
        <f t="shared" si="407"/>
        <v>0</v>
      </c>
      <c r="AU306" s="302">
        <f t="shared" si="407"/>
        <v>0</v>
      </c>
      <c r="AV306" s="302">
        <f t="shared" si="407"/>
        <v>0</v>
      </c>
      <c r="AW306" s="302">
        <f t="shared" si="407"/>
        <v>0</v>
      </c>
      <c r="AX306" s="302">
        <f t="shared" si="407"/>
        <v>0</v>
      </c>
      <c r="AY306" s="302">
        <f t="shared" si="407"/>
        <v>0</v>
      </c>
      <c r="AZ306" s="302">
        <f t="shared" si="407"/>
        <v>0</v>
      </c>
      <c r="BA306" s="302">
        <f t="shared" si="407"/>
        <v>0</v>
      </c>
      <c r="BB306" s="302">
        <f t="shared" si="407"/>
        <v>0</v>
      </c>
      <c r="BC306" s="302">
        <f t="shared" si="407"/>
        <v>0</v>
      </c>
      <c r="BD306" s="302">
        <f t="shared" si="407"/>
        <v>0</v>
      </c>
      <c r="BE306" s="302">
        <f t="shared" si="407"/>
        <v>0</v>
      </c>
      <c r="BF306" s="302">
        <f t="shared" si="407"/>
        <v>0</v>
      </c>
      <c r="BG306" s="302">
        <f t="shared" si="407"/>
        <v>0</v>
      </c>
      <c r="BH306" s="302">
        <f t="shared" si="407"/>
        <v>0</v>
      </c>
      <c r="BI306" s="302">
        <f t="shared" si="407"/>
        <v>0</v>
      </c>
      <c r="BJ306" s="302">
        <f t="shared" si="407"/>
        <v>0</v>
      </c>
      <c r="BK306" s="302">
        <f t="shared" si="407"/>
        <v>0</v>
      </c>
      <c r="BL306" s="302">
        <f t="shared" si="407"/>
        <v>0</v>
      </c>
      <c r="BM306" s="302">
        <f t="shared" si="407"/>
        <v>0</v>
      </c>
      <c r="BN306" s="302">
        <f t="shared" si="407"/>
        <v>0</v>
      </c>
      <c r="BO306" s="302">
        <f t="shared" si="407"/>
        <v>0</v>
      </c>
      <c r="BP306" s="302">
        <f t="shared" ref="BP306:BV306" si="408">IFERROR(BP300/BP305,0)</f>
        <v>0</v>
      </c>
      <c r="BQ306" s="302">
        <f t="shared" si="408"/>
        <v>0</v>
      </c>
      <c r="BR306" s="302">
        <f t="shared" si="408"/>
        <v>0</v>
      </c>
      <c r="BS306" s="302">
        <f t="shared" si="408"/>
        <v>0</v>
      </c>
      <c r="BT306" s="302">
        <f t="shared" si="408"/>
        <v>0</v>
      </c>
      <c r="BU306" s="302">
        <f t="shared" si="408"/>
        <v>0</v>
      </c>
      <c r="BV306" s="302">
        <f t="shared" si="408"/>
        <v>0</v>
      </c>
    </row>
    <row r="307" spans="2:74" ht="14.25" hidden="1" customHeight="1" x14ac:dyDescent="0.2">
      <c r="B307" s="163" t="s">
        <v>509</v>
      </c>
      <c r="C307" s="286">
        <f t="shared" ref="C307:N307" si="409">C267</f>
        <v>0</v>
      </c>
      <c r="D307" s="286">
        <f t="shared" si="409"/>
        <v>0</v>
      </c>
      <c r="E307" s="286">
        <f t="shared" si="409"/>
        <v>0</v>
      </c>
      <c r="F307" s="286">
        <f t="shared" si="409"/>
        <v>0</v>
      </c>
      <c r="G307" s="286">
        <f t="shared" si="409"/>
        <v>0</v>
      </c>
      <c r="H307" s="286">
        <f t="shared" si="409"/>
        <v>0</v>
      </c>
      <c r="I307" s="286">
        <f t="shared" si="409"/>
        <v>0</v>
      </c>
      <c r="J307" s="286">
        <f t="shared" si="409"/>
        <v>0</v>
      </c>
      <c r="K307" s="286">
        <f t="shared" si="409"/>
        <v>0</v>
      </c>
      <c r="L307" s="286">
        <f t="shared" si="409"/>
        <v>0</v>
      </c>
      <c r="M307" s="286">
        <f t="shared" si="409"/>
        <v>0</v>
      </c>
      <c r="N307" s="286">
        <f t="shared" si="409"/>
        <v>0</v>
      </c>
      <c r="O307" s="286" t="e">
        <f>#REF!</f>
        <v>#REF!</v>
      </c>
      <c r="P307" s="286" t="e">
        <f>#REF!</f>
        <v>#REF!</v>
      </c>
      <c r="Q307" s="286" t="e">
        <f>#REF!</f>
        <v>#REF!</v>
      </c>
      <c r="R307" s="286" t="e">
        <f>#REF!</f>
        <v>#REF!</v>
      </c>
      <c r="S307" s="286" t="e">
        <f>#REF!</f>
        <v>#REF!</v>
      </c>
      <c r="T307" s="286" t="e">
        <f>#REF!</f>
        <v>#REF!</v>
      </c>
      <c r="U307" s="286" t="e">
        <f>#REF!</f>
        <v>#REF!</v>
      </c>
      <c r="V307" s="286" t="e">
        <f>#REF!</f>
        <v>#REF!</v>
      </c>
      <c r="W307" s="286" t="e">
        <f>#REF!</f>
        <v>#REF!</v>
      </c>
      <c r="X307" s="286" t="e">
        <f>#REF!</f>
        <v>#REF!</v>
      </c>
      <c r="Y307" s="286" t="e">
        <f>#REF!</f>
        <v>#REF!</v>
      </c>
      <c r="Z307" s="286" t="e">
        <f>#REF!</f>
        <v>#REF!</v>
      </c>
      <c r="AA307" s="286" t="e">
        <f>#REF!</f>
        <v>#REF!</v>
      </c>
      <c r="AB307" s="286" t="e">
        <f>#REF!</f>
        <v>#REF!</v>
      </c>
      <c r="AC307" s="286" t="e">
        <f>#REF!</f>
        <v>#REF!</v>
      </c>
      <c r="AD307" s="286" t="e">
        <f>#REF!</f>
        <v>#REF!</v>
      </c>
      <c r="AE307" s="286" t="e">
        <f>#REF!</f>
        <v>#REF!</v>
      </c>
      <c r="AF307" s="286" t="e">
        <f>#REF!</f>
        <v>#REF!</v>
      </c>
      <c r="AG307" s="286" t="e">
        <f>#REF!</f>
        <v>#REF!</v>
      </c>
      <c r="AH307" s="286" t="e">
        <f>#REF!</f>
        <v>#REF!</v>
      </c>
      <c r="AI307" s="286" t="e">
        <f>#REF!</f>
        <v>#REF!</v>
      </c>
      <c r="AJ307" s="286" t="e">
        <f>#REF!</f>
        <v>#REF!</v>
      </c>
      <c r="AK307" s="286" t="e">
        <f>#REF!</f>
        <v>#REF!</v>
      </c>
      <c r="AL307" s="286" t="e">
        <f>#REF!</f>
        <v>#REF!</v>
      </c>
      <c r="AM307" s="286" t="e">
        <f>#REF!</f>
        <v>#REF!</v>
      </c>
      <c r="AN307" s="286" t="e">
        <f>#REF!</f>
        <v>#REF!</v>
      </c>
      <c r="AO307" s="286" t="e">
        <f>#REF!</f>
        <v>#REF!</v>
      </c>
      <c r="AP307" s="286" t="e">
        <f>#REF!</f>
        <v>#REF!</v>
      </c>
      <c r="AQ307" s="286" t="e">
        <f>#REF!</f>
        <v>#REF!</v>
      </c>
      <c r="AR307" s="286" t="e">
        <f>#REF!</f>
        <v>#REF!</v>
      </c>
      <c r="AS307" s="286" t="e">
        <f>#REF!</f>
        <v>#REF!</v>
      </c>
      <c r="AT307" s="286" t="e">
        <f>#REF!</f>
        <v>#REF!</v>
      </c>
      <c r="AU307" s="286" t="e">
        <f>#REF!</f>
        <v>#REF!</v>
      </c>
      <c r="AV307" s="286" t="e">
        <f>#REF!</f>
        <v>#REF!</v>
      </c>
      <c r="AW307" s="286" t="e">
        <f>#REF!</f>
        <v>#REF!</v>
      </c>
      <c r="AX307" s="286" t="e">
        <f>#REF!</f>
        <v>#REF!</v>
      </c>
      <c r="AY307" s="286" t="e">
        <f>#REF!</f>
        <v>#REF!</v>
      </c>
      <c r="AZ307" s="286" t="e">
        <f>#REF!</f>
        <v>#REF!</v>
      </c>
      <c r="BA307" s="286" t="e">
        <f>#REF!</f>
        <v>#REF!</v>
      </c>
      <c r="BB307" s="286" t="e">
        <f>#REF!</f>
        <v>#REF!</v>
      </c>
      <c r="BC307" s="286" t="e">
        <f>#REF!</f>
        <v>#REF!</v>
      </c>
      <c r="BD307" s="286" t="e">
        <f>#REF!</f>
        <v>#REF!</v>
      </c>
      <c r="BE307" s="286" t="e">
        <f>#REF!</f>
        <v>#REF!</v>
      </c>
      <c r="BF307" s="286" t="e">
        <f>#REF!</f>
        <v>#REF!</v>
      </c>
      <c r="BG307" s="286" t="e">
        <f>#REF!</f>
        <v>#REF!</v>
      </c>
      <c r="BH307" s="286" t="e">
        <f>#REF!</f>
        <v>#REF!</v>
      </c>
      <c r="BI307" s="286" t="e">
        <f>#REF!</f>
        <v>#REF!</v>
      </c>
      <c r="BJ307" s="286" t="e">
        <f>#REF!</f>
        <v>#REF!</v>
      </c>
      <c r="BK307" s="286" t="e">
        <f>#REF!</f>
        <v>#REF!</v>
      </c>
      <c r="BL307" s="286" t="e">
        <f>#REF!</f>
        <v>#REF!</v>
      </c>
      <c r="BM307" s="286" t="e">
        <f>#REF!</f>
        <v>#REF!</v>
      </c>
      <c r="BN307" s="286" t="e">
        <f>#REF!</f>
        <v>#REF!</v>
      </c>
      <c r="BO307" s="286" t="e">
        <f>#REF!</f>
        <v>#REF!</v>
      </c>
      <c r="BP307" s="286" t="e">
        <f>#REF!</f>
        <v>#REF!</v>
      </c>
      <c r="BQ307" s="286" t="e">
        <f>#REF!</f>
        <v>#REF!</v>
      </c>
      <c r="BR307" s="286" t="e">
        <f>#REF!</f>
        <v>#REF!</v>
      </c>
      <c r="BS307" s="286" t="e">
        <f>#REF!</f>
        <v>#REF!</v>
      </c>
      <c r="BT307" s="286" t="e">
        <f>#REF!</f>
        <v>#REF!</v>
      </c>
      <c r="BU307" s="286" t="e">
        <f>#REF!</f>
        <v>#REF!</v>
      </c>
      <c r="BV307" s="286" t="e">
        <f>#REF!</f>
        <v>#REF!</v>
      </c>
    </row>
    <row r="308" spans="2:74" ht="14.25" hidden="1" customHeight="1" x14ac:dyDescent="0.2">
      <c r="B308" s="163" t="s">
        <v>510</v>
      </c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313" t="e">
        <f>MAX(#REF!)</f>
        <v>#REF!</v>
      </c>
      <c r="P308" s="313" t="e">
        <f>MAX(#REF!)</f>
        <v>#REF!</v>
      </c>
      <c r="Q308" s="313" t="e">
        <f>MAX(#REF!)</f>
        <v>#REF!</v>
      </c>
      <c r="R308" s="313" t="e">
        <f>MAX(#REF!)</f>
        <v>#REF!</v>
      </c>
      <c r="S308" s="313" t="e">
        <f>MAX(#REF!)</f>
        <v>#REF!</v>
      </c>
      <c r="T308" s="313" t="e">
        <f>MAX(#REF!)</f>
        <v>#REF!</v>
      </c>
      <c r="U308" s="313" t="e">
        <f>MAX(#REF!)</f>
        <v>#REF!</v>
      </c>
      <c r="V308" s="313" t="e">
        <f>MAX(#REF!)</f>
        <v>#REF!</v>
      </c>
      <c r="W308" s="313" t="e">
        <f>MAX(#REF!)</f>
        <v>#REF!</v>
      </c>
      <c r="X308" s="313" t="e">
        <f>MAX(#REF!)</f>
        <v>#REF!</v>
      </c>
      <c r="Y308" s="313" t="e">
        <f>MAX(#REF!)</f>
        <v>#REF!</v>
      </c>
      <c r="Z308" s="313" t="e">
        <f>MAX(#REF!)</f>
        <v>#REF!</v>
      </c>
      <c r="AA308" s="313" t="e">
        <f>MAX(#REF!)</f>
        <v>#REF!</v>
      </c>
      <c r="AB308" s="313" t="e">
        <f>MAX(#REF!)</f>
        <v>#REF!</v>
      </c>
      <c r="AC308" s="313" t="e">
        <f>MAX(#REF!)</f>
        <v>#REF!</v>
      </c>
      <c r="AD308" s="313" t="e">
        <f>MAX(#REF!)</f>
        <v>#REF!</v>
      </c>
      <c r="AE308" s="313" t="e">
        <f>MAX(#REF!)</f>
        <v>#REF!</v>
      </c>
      <c r="AF308" s="313" t="e">
        <f>MAX(#REF!)</f>
        <v>#REF!</v>
      </c>
      <c r="AG308" s="313" t="e">
        <f>MAX(#REF!)</f>
        <v>#REF!</v>
      </c>
      <c r="AH308" s="313" t="e">
        <f>MAX(#REF!)</f>
        <v>#REF!</v>
      </c>
      <c r="AI308" s="313" t="e">
        <f>MAX(#REF!)</f>
        <v>#REF!</v>
      </c>
      <c r="AJ308" s="313" t="e">
        <f>MAX(#REF!)</f>
        <v>#REF!</v>
      </c>
      <c r="AK308" s="313" t="e">
        <f>MAX(#REF!)</f>
        <v>#REF!</v>
      </c>
      <c r="AL308" s="313" t="e">
        <f>MAX(#REF!)</f>
        <v>#REF!</v>
      </c>
      <c r="AM308" s="313" t="e">
        <f>MAX(#REF!)</f>
        <v>#REF!</v>
      </c>
      <c r="AN308" s="313" t="e">
        <f>MAX(#REF!)</f>
        <v>#REF!</v>
      </c>
      <c r="AO308" s="313" t="e">
        <f>MAX(#REF!)</f>
        <v>#REF!</v>
      </c>
      <c r="AP308" s="313" t="e">
        <f>MAX(#REF!)</f>
        <v>#REF!</v>
      </c>
      <c r="AQ308" s="313" t="e">
        <f>MAX(#REF!)</f>
        <v>#REF!</v>
      </c>
      <c r="AR308" s="313" t="e">
        <f>MAX(#REF!)</f>
        <v>#REF!</v>
      </c>
      <c r="AS308" s="313" t="e">
        <f>MAX(#REF!)</f>
        <v>#REF!</v>
      </c>
      <c r="AT308" s="313" t="e">
        <f>MAX(#REF!)</f>
        <v>#REF!</v>
      </c>
      <c r="AU308" s="313" t="e">
        <f>MAX(#REF!)</f>
        <v>#REF!</v>
      </c>
      <c r="AV308" s="313" t="e">
        <f>MAX(#REF!)</f>
        <v>#REF!</v>
      </c>
      <c r="AW308" s="313" t="e">
        <f>MAX(#REF!)</f>
        <v>#REF!</v>
      </c>
      <c r="AX308" s="313" t="e">
        <f>MAX(#REF!)</f>
        <v>#REF!</v>
      </c>
      <c r="AY308" s="313" t="e">
        <f>MAX(#REF!)</f>
        <v>#REF!</v>
      </c>
      <c r="AZ308" s="313" t="e">
        <f>MAX(#REF!)</f>
        <v>#REF!</v>
      </c>
      <c r="BA308" s="313" t="e">
        <f>MAX(#REF!)</f>
        <v>#REF!</v>
      </c>
      <c r="BB308" s="313" t="e">
        <f>MAX(#REF!)</f>
        <v>#REF!</v>
      </c>
      <c r="BC308" s="313" t="e">
        <f>MAX(#REF!)</f>
        <v>#REF!</v>
      </c>
      <c r="BD308" s="313" t="e">
        <f>MAX(#REF!)</f>
        <v>#REF!</v>
      </c>
      <c r="BE308" s="313" t="e">
        <f>MAX(#REF!)</f>
        <v>#REF!</v>
      </c>
      <c r="BF308" s="313" t="e">
        <f>MAX(#REF!)</f>
        <v>#REF!</v>
      </c>
      <c r="BG308" s="313" t="e">
        <f>MAX(#REF!)</f>
        <v>#REF!</v>
      </c>
      <c r="BH308" s="313" t="e">
        <f>MAX(#REF!)</f>
        <v>#REF!</v>
      </c>
      <c r="BI308" s="313" t="e">
        <f>MAX(#REF!)</f>
        <v>#REF!</v>
      </c>
      <c r="BJ308" s="313" t="e">
        <f>MAX(#REF!)</f>
        <v>#REF!</v>
      </c>
      <c r="BK308" s="313" t="e">
        <f>MAX(#REF!)</f>
        <v>#REF!</v>
      </c>
      <c r="BL308" s="313" t="e">
        <f>MAX(#REF!)</f>
        <v>#REF!</v>
      </c>
      <c r="BM308" s="313" t="e">
        <f>MAX(#REF!)</f>
        <v>#REF!</v>
      </c>
      <c r="BN308" s="313" t="e">
        <f>MAX(#REF!)</f>
        <v>#REF!</v>
      </c>
      <c r="BO308" s="313" t="e">
        <f>MAX(#REF!)</f>
        <v>#REF!</v>
      </c>
      <c r="BP308" s="313" t="e">
        <f>MAX(#REF!)</f>
        <v>#REF!</v>
      </c>
      <c r="BQ308" s="313" t="e">
        <f>MAX(#REF!)</f>
        <v>#REF!</v>
      </c>
      <c r="BR308" s="313" t="e">
        <f>MAX(#REF!)</f>
        <v>#REF!</v>
      </c>
      <c r="BS308" s="313" t="e">
        <f>MAX(#REF!)</f>
        <v>#REF!</v>
      </c>
      <c r="BT308" s="313" t="e">
        <f>MAX(#REF!)</f>
        <v>#REF!</v>
      </c>
      <c r="BU308" s="313" t="e">
        <f>MAX(#REF!)</f>
        <v>#REF!</v>
      </c>
      <c r="BV308" s="313" t="e">
        <f>MAX(#REF!)</f>
        <v>#REF!</v>
      </c>
    </row>
    <row r="309" spans="2:74" ht="14.25" hidden="1" customHeight="1" x14ac:dyDescent="0.2">
      <c r="B309" s="163" t="s">
        <v>201</v>
      </c>
      <c r="C309" s="286">
        <f t="shared" ref="C309:N309" si="410">C207</f>
        <v>0</v>
      </c>
      <c r="D309" s="286">
        <f t="shared" si="410"/>
        <v>0</v>
      </c>
      <c r="E309" s="286">
        <f t="shared" si="410"/>
        <v>0</v>
      </c>
      <c r="F309" s="286">
        <f t="shared" si="410"/>
        <v>0</v>
      </c>
      <c r="G309" s="286">
        <f t="shared" si="410"/>
        <v>0</v>
      </c>
      <c r="H309" s="286">
        <f t="shared" si="410"/>
        <v>0</v>
      </c>
      <c r="I309" s="286">
        <f t="shared" si="410"/>
        <v>0</v>
      </c>
      <c r="J309" s="286">
        <f t="shared" si="410"/>
        <v>0</v>
      </c>
      <c r="K309" s="286">
        <f t="shared" si="410"/>
        <v>0</v>
      </c>
      <c r="L309" s="286">
        <f t="shared" si="410"/>
        <v>0</v>
      </c>
      <c r="M309" s="286">
        <f t="shared" si="410"/>
        <v>0</v>
      </c>
      <c r="N309" s="286">
        <f t="shared" si="410"/>
        <v>0</v>
      </c>
      <c r="O309" s="286" t="e">
        <f>#REF!</f>
        <v>#REF!</v>
      </c>
      <c r="P309" s="286" t="e">
        <f>#REF!</f>
        <v>#REF!</v>
      </c>
      <c r="Q309" s="286" t="e">
        <f>#REF!</f>
        <v>#REF!</v>
      </c>
      <c r="R309" s="286" t="e">
        <f>#REF!</f>
        <v>#REF!</v>
      </c>
      <c r="S309" s="286" t="e">
        <f>#REF!</f>
        <v>#REF!</v>
      </c>
      <c r="T309" s="286" t="e">
        <f>#REF!</f>
        <v>#REF!</v>
      </c>
      <c r="U309" s="286" t="e">
        <f>#REF!</f>
        <v>#REF!</v>
      </c>
      <c r="V309" s="286" t="e">
        <f>#REF!</f>
        <v>#REF!</v>
      </c>
      <c r="W309" s="286" t="e">
        <f>#REF!</f>
        <v>#REF!</v>
      </c>
      <c r="X309" s="286" t="e">
        <f>#REF!</f>
        <v>#REF!</v>
      </c>
      <c r="Y309" s="286" t="e">
        <f>#REF!</f>
        <v>#REF!</v>
      </c>
      <c r="Z309" s="286" t="e">
        <f>#REF!</f>
        <v>#REF!</v>
      </c>
      <c r="AA309" s="286" t="e">
        <f>#REF!</f>
        <v>#REF!</v>
      </c>
      <c r="AB309" s="286" t="e">
        <f>#REF!</f>
        <v>#REF!</v>
      </c>
      <c r="AC309" s="286" t="e">
        <f>#REF!</f>
        <v>#REF!</v>
      </c>
      <c r="AD309" s="286" t="e">
        <f>#REF!</f>
        <v>#REF!</v>
      </c>
      <c r="AE309" s="286" t="e">
        <f>#REF!</f>
        <v>#REF!</v>
      </c>
      <c r="AF309" s="286" t="e">
        <f>#REF!</f>
        <v>#REF!</v>
      </c>
      <c r="AG309" s="286" t="e">
        <f>#REF!</f>
        <v>#REF!</v>
      </c>
      <c r="AH309" s="286" t="e">
        <f>#REF!</f>
        <v>#REF!</v>
      </c>
      <c r="AI309" s="286" t="e">
        <f>#REF!</f>
        <v>#REF!</v>
      </c>
      <c r="AJ309" s="286" t="e">
        <f>#REF!</f>
        <v>#REF!</v>
      </c>
      <c r="AK309" s="286" t="e">
        <f>#REF!</f>
        <v>#REF!</v>
      </c>
      <c r="AL309" s="286" t="e">
        <f>#REF!</f>
        <v>#REF!</v>
      </c>
      <c r="AM309" s="286" t="e">
        <f>#REF!</f>
        <v>#REF!</v>
      </c>
      <c r="AN309" s="286" t="e">
        <f>#REF!</f>
        <v>#REF!</v>
      </c>
      <c r="AO309" s="286" t="e">
        <f>#REF!</f>
        <v>#REF!</v>
      </c>
      <c r="AP309" s="286" t="e">
        <f>#REF!</f>
        <v>#REF!</v>
      </c>
      <c r="AQ309" s="286" t="e">
        <f>#REF!</f>
        <v>#REF!</v>
      </c>
      <c r="AR309" s="286" t="e">
        <f>#REF!</f>
        <v>#REF!</v>
      </c>
      <c r="AS309" s="286" t="e">
        <f>#REF!</f>
        <v>#REF!</v>
      </c>
      <c r="AT309" s="286" t="e">
        <f>#REF!</f>
        <v>#REF!</v>
      </c>
      <c r="AU309" s="286" t="e">
        <f>#REF!</f>
        <v>#REF!</v>
      </c>
      <c r="AV309" s="286" t="e">
        <f>#REF!</f>
        <v>#REF!</v>
      </c>
      <c r="AW309" s="286" t="e">
        <f>#REF!</f>
        <v>#REF!</v>
      </c>
      <c r="AX309" s="286" t="e">
        <f>#REF!</f>
        <v>#REF!</v>
      </c>
      <c r="AY309" s="286" t="e">
        <f>#REF!</f>
        <v>#REF!</v>
      </c>
      <c r="AZ309" s="286" t="e">
        <f>#REF!</f>
        <v>#REF!</v>
      </c>
      <c r="BA309" s="286" t="e">
        <f>#REF!</f>
        <v>#REF!</v>
      </c>
      <c r="BB309" s="286" t="e">
        <f>#REF!</f>
        <v>#REF!</v>
      </c>
      <c r="BC309" s="286" t="e">
        <f>#REF!</f>
        <v>#REF!</v>
      </c>
      <c r="BD309" s="286" t="e">
        <f>#REF!</f>
        <v>#REF!</v>
      </c>
      <c r="BE309" s="286" t="e">
        <f>#REF!</f>
        <v>#REF!</v>
      </c>
      <c r="BF309" s="286" t="e">
        <f>#REF!</f>
        <v>#REF!</v>
      </c>
      <c r="BG309" s="286" t="e">
        <f>#REF!</f>
        <v>#REF!</v>
      </c>
      <c r="BH309" s="286" t="e">
        <f>#REF!</f>
        <v>#REF!</v>
      </c>
      <c r="BI309" s="286" t="e">
        <f>#REF!</f>
        <v>#REF!</v>
      </c>
      <c r="BJ309" s="286" t="e">
        <f>#REF!</f>
        <v>#REF!</v>
      </c>
      <c r="BK309" s="286" t="e">
        <f>#REF!</f>
        <v>#REF!</v>
      </c>
      <c r="BL309" s="286" t="e">
        <f>#REF!</f>
        <v>#REF!</v>
      </c>
      <c r="BM309" s="286" t="e">
        <f>#REF!</f>
        <v>#REF!</v>
      </c>
      <c r="BN309" s="286" t="e">
        <f>#REF!</f>
        <v>#REF!</v>
      </c>
      <c r="BO309" s="286" t="e">
        <f>#REF!</f>
        <v>#REF!</v>
      </c>
      <c r="BP309" s="286" t="e">
        <f>#REF!</f>
        <v>#REF!</v>
      </c>
      <c r="BQ309" s="286" t="e">
        <f>#REF!</f>
        <v>#REF!</v>
      </c>
      <c r="BR309" s="286" t="e">
        <f>#REF!</f>
        <v>#REF!</v>
      </c>
      <c r="BS309" s="286" t="e">
        <f>#REF!</f>
        <v>#REF!</v>
      </c>
      <c r="BT309" s="286" t="e">
        <f>#REF!</f>
        <v>#REF!</v>
      </c>
      <c r="BU309" s="286" t="e">
        <f>#REF!</f>
        <v>#REF!</v>
      </c>
      <c r="BV309" s="286" t="e">
        <f>#REF!</f>
        <v>#REF!</v>
      </c>
    </row>
    <row r="310" spans="2:74" ht="14.25" hidden="1" customHeight="1" x14ac:dyDescent="0.2">
      <c r="B310" s="163" t="s">
        <v>511</v>
      </c>
      <c r="C310" s="286">
        <f t="shared" ref="C310:BN310" si="411">IFERROR(C309/C307,0)</f>
        <v>0</v>
      </c>
      <c r="D310" s="286">
        <f t="shared" si="411"/>
        <v>0</v>
      </c>
      <c r="E310" s="286">
        <f t="shared" si="411"/>
        <v>0</v>
      </c>
      <c r="F310" s="286">
        <f t="shared" si="411"/>
        <v>0</v>
      </c>
      <c r="G310" s="286">
        <f t="shared" si="411"/>
        <v>0</v>
      </c>
      <c r="H310" s="286">
        <f t="shared" si="411"/>
        <v>0</v>
      </c>
      <c r="I310" s="286">
        <f t="shared" si="411"/>
        <v>0</v>
      </c>
      <c r="J310" s="286">
        <f t="shared" si="411"/>
        <v>0</v>
      </c>
      <c r="K310" s="286">
        <f t="shared" si="411"/>
        <v>0</v>
      </c>
      <c r="L310" s="286">
        <f t="shared" si="411"/>
        <v>0</v>
      </c>
      <c r="M310" s="286">
        <f t="shared" si="411"/>
        <v>0</v>
      </c>
      <c r="N310" s="286">
        <f t="shared" si="411"/>
        <v>0</v>
      </c>
      <c r="O310" s="286">
        <f t="shared" si="411"/>
        <v>0</v>
      </c>
      <c r="P310" s="286">
        <f t="shared" si="411"/>
        <v>0</v>
      </c>
      <c r="Q310" s="286">
        <f t="shared" si="411"/>
        <v>0</v>
      </c>
      <c r="R310" s="286">
        <f t="shared" si="411"/>
        <v>0</v>
      </c>
      <c r="S310" s="286">
        <f t="shared" si="411"/>
        <v>0</v>
      </c>
      <c r="T310" s="286">
        <f t="shared" si="411"/>
        <v>0</v>
      </c>
      <c r="U310" s="286">
        <f t="shared" si="411"/>
        <v>0</v>
      </c>
      <c r="V310" s="286">
        <f t="shared" si="411"/>
        <v>0</v>
      </c>
      <c r="W310" s="286">
        <f t="shared" si="411"/>
        <v>0</v>
      </c>
      <c r="X310" s="286">
        <f t="shared" si="411"/>
        <v>0</v>
      </c>
      <c r="Y310" s="286">
        <f t="shared" si="411"/>
        <v>0</v>
      </c>
      <c r="Z310" s="286">
        <f t="shared" si="411"/>
        <v>0</v>
      </c>
      <c r="AA310" s="286">
        <f t="shared" si="411"/>
        <v>0</v>
      </c>
      <c r="AB310" s="286">
        <f t="shared" si="411"/>
        <v>0</v>
      </c>
      <c r="AC310" s="286">
        <f t="shared" si="411"/>
        <v>0</v>
      </c>
      <c r="AD310" s="286">
        <f t="shared" si="411"/>
        <v>0</v>
      </c>
      <c r="AE310" s="286">
        <f t="shared" si="411"/>
        <v>0</v>
      </c>
      <c r="AF310" s="286">
        <f t="shared" si="411"/>
        <v>0</v>
      </c>
      <c r="AG310" s="286">
        <f t="shared" si="411"/>
        <v>0</v>
      </c>
      <c r="AH310" s="286">
        <f t="shared" si="411"/>
        <v>0</v>
      </c>
      <c r="AI310" s="286">
        <f t="shared" si="411"/>
        <v>0</v>
      </c>
      <c r="AJ310" s="286">
        <f t="shared" si="411"/>
        <v>0</v>
      </c>
      <c r="AK310" s="286">
        <f t="shared" si="411"/>
        <v>0</v>
      </c>
      <c r="AL310" s="286">
        <f t="shared" si="411"/>
        <v>0</v>
      </c>
      <c r="AM310" s="286">
        <f t="shared" si="411"/>
        <v>0</v>
      </c>
      <c r="AN310" s="286">
        <f t="shared" si="411"/>
        <v>0</v>
      </c>
      <c r="AO310" s="286">
        <f t="shared" si="411"/>
        <v>0</v>
      </c>
      <c r="AP310" s="286">
        <f t="shared" si="411"/>
        <v>0</v>
      </c>
      <c r="AQ310" s="286">
        <f t="shared" si="411"/>
        <v>0</v>
      </c>
      <c r="AR310" s="286">
        <f t="shared" si="411"/>
        <v>0</v>
      </c>
      <c r="AS310" s="286">
        <f t="shared" si="411"/>
        <v>0</v>
      </c>
      <c r="AT310" s="286">
        <f t="shared" si="411"/>
        <v>0</v>
      </c>
      <c r="AU310" s="286">
        <f t="shared" si="411"/>
        <v>0</v>
      </c>
      <c r="AV310" s="286">
        <f t="shared" si="411"/>
        <v>0</v>
      </c>
      <c r="AW310" s="286">
        <f t="shared" si="411"/>
        <v>0</v>
      </c>
      <c r="AX310" s="286">
        <f t="shared" si="411"/>
        <v>0</v>
      </c>
      <c r="AY310" s="286">
        <f t="shared" si="411"/>
        <v>0</v>
      </c>
      <c r="AZ310" s="286">
        <f t="shared" si="411"/>
        <v>0</v>
      </c>
      <c r="BA310" s="286">
        <f t="shared" si="411"/>
        <v>0</v>
      </c>
      <c r="BB310" s="286">
        <f t="shared" si="411"/>
        <v>0</v>
      </c>
      <c r="BC310" s="286">
        <f t="shared" si="411"/>
        <v>0</v>
      </c>
      <c r="BD310" s="286">
        <f t="shared" si="411"/>
        <v>0</v>
      </c>
      <c r="BE310" s="286">
        <f t="shared" si="411"/>
        <v>0</v>
      </c>
      <c r="BF310" s="286">
        <f t="shared" si="411"/>
        <v>0</v>
      </c>
      <c r="BG310" s="286">
        <f t="shared" si="411"/>
        <v>0</v>
      </c>
      <c r="BH310" s="286">
        <f t="shared" si="411"/>
        <v>0</v>
      </c>
      <c r="BI310" s="286">
        <f t="shared" si="411"/>
        <v>0</v>
      </c>
      <c r="BJ310" s="286">
        <f t="shared" si="411"/>
        <v>0</v>
      </c>
      <c r="BK310" s="286">
        <f t="shared" si="411"/>
        <v>0</v>
      </c>
      <c r="BL310" s="286">
        <f t="shared" si="411"/>
        <v>0</v>
      </c>
      <c r="BM310" s="286">
        <f t="shared" si="411"/>
        <v>0</v>
      </c>
      <c r="BN310" s="286">
        <f t="shared" si="411"/>
        <v>0</v>
      </c>
      <c r="BO310" s="286">
        <f t="shared" ref="BO310:BV310" si="412">IFERROR(BO309/BO307,0)</f>
        <v>0</v>
      </c>
      <c r="BP310" s="286">
        <f t="shared" si="412"/>
        <v>0</v>
      </c>
      <c r="BQ310" s="286">
        <f t="shared" si="412"/>
        <v>0</v>
      </c>
      <c r="BR310" s="286">
        <f t="shared" si="412"/>
        <v>0</v>
      </c>
      <c r="BS310" s="286">
        <f t="shared" si="412"/>
        <v>0</v>
      </c>
      <c r="BT310" s="286">
        <f t="shared" si="412"/>
        <v>0</v>
      </c>
      <c r="BU310" s="286">
        <f t="shared" si="412"/>
        <v>0</v>
      </c>
      <c r="BV310" s="286">
        <f t="shared" si="412"/>
        <v>0</v>
      </c>
    </row>
    <row r="311" spans="2:74" ht="14.25" hidden="1" customHeight="1" x14ac:dyDescent="0.2">
      <c r="B311" s="163" t="s">
        <v>512</v>
      </c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>
        <f t="shared" ref="O311:BV311" si="413">IFERROR(O314/O307,)</f>
        <v>0</v>
      </c>
      <c r="P311" s="286">
        <f t="shared" si="413"/>
        <v>0</v>
      </c>
      <c r="Q311" s="286">
        <f t="shared" si="413"/>
        <v>0</v>
      </c>
      <c r="R311" s="286">
        <f t="shared" si="413"/>
        <v>0</v>
      </c>
      <c r="S311" s="286">
        <f t="shared" si="413"/>
        <v>0</v>
      </c>
      <c r="T311" s="286">
        <f t="shared" si="413"/>
        <v>0</v>
      </c>
      <c r="U311" s="286">
        <f t="shared" si="413"/>
        <v>0</v>
      </c>
      <c r="V311" s="286">
        <f t="shared" si="413"/>
        <v>0</v>
      </c>
      <c r="W311" s="286">
        <f t="shared" si="413"/>
        <v>0</v>
      </c>
      <c r="X311" s="286">
        <f t="shared" si="413"/>
        <v>0</v>
      </c>
      <c r="Y311" s="286">
        <f t="shared" si="413"/>
        <v>0</v>
      </c>
      <c r="Z311" s="286">
        <f t="shared" si="413"/>
        <v>0</v>
      </c>
      <c r="AA311" s="286">
        <f t="shared" si="413"/>
        <v>0</v>
      </c>
      <c r="AB311" s="286">
        <f t="shared" si="413"/>
        <v>0</v>
      </c>
      <c r="AC311" s="286">
        <f t="shared" si="413"/>
        <v>0</v>
      </c>
      <c r="AD311" s="286">
        <f t="shared" si="413"/>
        <v>0</v>
      </c>
      <c r="AE311" s="286">
        <f t="shared" si="413"/>
        <v>0</v>
      </c>
      <c r="AF311" s="286">
        <f t="shared" si="413"/>
        <v>0</v>
      </c>
      <c r="AG311" s="286">
        <f t="shared" si="413"/>
        <v>0</v>
      </c>
      <c r="AH311" s="286">
        <f t="shared" si="413"/>
        <v>0</v>
      </c>
      <c r="AI311" s="286">
        <f t="shared" si="413"/>
        <v>0</v>
      </c>
      <c r="AJ311" s="286">
        <f t="shared" si="413"/>
        <v>0</v>
      </c>
      <c r="AK311" s="286">
        <f t="shared" si="413"/>
        <v>0</v>
      </c>
      <c r="AL311" s="286">
        <f t="shared" si="413"/>
        <v>0</v>
      </c>
      <c r="AM311" s="286">
        <f t="shared" si="413"/>
        <v>0</v>
      </c>
      <c r="AN311" s="286">
        <f t="shared" si="413"/>
        <v>0</v>
      </c>
      <c r="AO311" s="286">
        <f t="shared" si="413"/>
        <v>0</v>
      </c>
      <c r="AP311" s="286">
        <f t="shared" si="413"/>
        <v>0</v>
      </c>
      <c r="AQ311" s="286">
        <f t="shared" si="413"/>
        <v>0</v>
      </c>
      <c r="AR311" s="286">
        <f t="shared" si="413"/>
        <v>0</v>
      </c>
      <c r="AS311" s="286">
        <f t="shared" si="413"/>
        <v>0</v>
      </c>
      <c r="AT311" s="286">
        <f t="shared" si="413"/>
        <v>0</v>
      </c>
      <c r="AU311" s="286">
        <f t="shared" si="413"/>
        <v>0</v>
      </c>
      <c r="AV311" s="286">
        <f t="shared" si="413"/>
        <v>0</v>
      </c>
      <c r="AW311" s="286">
        <f t="shared" si="413"/>
        <v>0</v>
      </c>
      <c r="AX311" s="286">
        <f t="shared" si="413"/>
        <v>0</v>
      </c>
      <c r="AY311" s="286">
        <f t="shared" si="413"/>
        <v>0</v>
      </c>
      <c r="AZ311" s="286">
        <f t="shared" si="413"/>
        <v>0</v>
      </c>
      <c r="BA311" s="286">
        <f t="shared" si="413"/>
        <v>0</v>
      </c>
      <c r="BB311" s="286">
        <f t="shared" si="413"/>
        <v>0</v>
      </c>
      <c r="BC311" s="286">
        <f t="shared" si="413"/>
        <v>0</v>
      </c>
      <c r="BD311" s="286">
        <f t="shared" si="413"/>
        <v>0</v>
      </c>
      <c r="BE311" s="286">
        <f t="shared" si="413"/>
        <v>0</v>
      </c>
      <c r="BF311" s="286">
        <f t="shared" si="413"/>
        <v>0</v>
      </c>
      <c r="BG311" s="286">
        <f t="shared" si="413"/>
        <v>0</v>
      </c>
      <c r="BH311" s="286">
        <f t="shared" si="413"/>
        <v>0</v>
      </c>
      <c r="BI311" s="286">
        <f t="shared" si="413"/>
        <v>0</v>
      </c>
      <c r="BJ311" s="286">
        <f t="shared" si="413"/>
        <v>0</v>
      </c>
      <c r="BK311" s="286">
        <f t="shared" si="413"/>
        <v>0</v>
      </c>
      <c r="BL311" s="286">
        <f t="shared" si="413"/>
        <v>0</v>
      </c>
      <c r="BM311" s="286">
        <f t="shared" si="413"/>
        <v>0</v>
      </c>
      <c r="BN311" s="286">
        <f t="shared" si="413"/>
        <v>0</v>
      </c>
      <c r="BO311" s="286">
        <f t="shared" si="413"/>
        <v>0</v>
      </c>
      <c r="BP311" s="286">
        <f t="shared" si="413"/>
        <v>0</v>
      </c>
      <c r="BQ311" s="286">
        <f t="shared" si="413"/>
        <v>0</v>
      </c>
      <c r="BR311" s="286">
        <f t="shared" si="413"/>
        <v>0</v>
      </c>
      <c r="BS311" s="286">
        <f t="shared" si="413"/>
        <v>0</v>
      </c>
      <c r="BT311" s="286">
        <f t="shared" si="413"/>
        <v>0</v>
      </c>
      <c r="BU311" s="286">
        <f t="shared" si="413"/>
        <v>0</v>
      </c>
      <c r="BV311" s="286">
        <f t="shared" si="413"/>
        <v>0</v>
      </c>
    </row>
    <row r="312" spans="2:74" ht="14.25" hidden="1" customHeight="1" x14ac:dyDescent="0.2">
      <c r="B312" s="163" t="s">
        <v>513</v>
      </c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>
        <f>IFERROR(O311/O310,0)</f>
        <v>0</v>
      </c>
      <c r="P312" s="286">
        <f t="shared" ref="P312:BV312" si="414">IFERROR(P311/P310,0)</f>
        <v>0</v>
      </c>
      <c r="Q312" s="286">
        <f t="shared" si="414"/>
        <v>0</v>
      </c>
      <c r="R312" s="286">
        <f t="shared" si="414"/>
        <v>0</v>
      </c>
      <c r="S312" s="286">
        <f t="shared" si="414"/>
        <v>0</v>
      </c>
      <c r="T312" s="286">
        <f t="shared" si="414"/>
        <v>0</v>
      </c>
      <c r="U312" s="286">
        <f t="shared" si="414"/>
        <v>0</v>
      </c>
      <c r="V312" s="286">
        <f t="shared" si="414"/>
        <v>0</v>
      </c>
      <c r="W312" s="286">
        <f t="shared" si="414"/>
        <v>0</v>
      </c>
      <c r="X312" s="286">
        <f t="shared" si="414"/>
        <v>0</v>
      </c>
      <c r="Y312" s="286">
        <f t="shared" si="414"/>
        <v>0</v>
      </c>
      <c r="Z312" s="286">
        <f t="shared" si="414"/>
        <v>0</v>
      </c>
      <c r="AA312" s="286">
        <f t="shared" si="414"/>
        <v>0</v>
      </c>
      <c r="AB312" s="286">
        <f t="shared" si="414"/>
        <v>0</v>
      </c>
      <c r="AC312" s="286">
        <f t="shared" si="414"/>
        <v>0</v>
      </c>
      <c r="AD312" s="286">
        <f t="shared" si="414"/>
        <v>0</v>
      </c>
      <c r="AE312" s="286">
        <f t="shared" si="414"/>
        <v>0</v>
      </c>
      <c r="AF312" s="286">
        <f t="shared" si="414"/>
        <v>0</v>
      </c>
      <c r="AG312" s="286">
        <f t="shared" si="414"/>
        <v>0</v>
      </c>
      <c r="AH312" s="286">
        <f t="shared" si="414"/>
        <v>0</v>
      </c>
      <c r="AI312" s="286">
        <f t="shared" si="414"/>
        <v>0</v>
      </c>
      <c r="AJ312" s="286">
        <f t="shared" si="414"/>
        <v>0</v>
      </c>
      <c r="AK312" s="286">
        <f t="shared" si="414"/>
        <v>0</v>
      </c>
      <c r="AL312" s="286">
        <f t="shared" si="414"/>
        <v>0</v>
      </c>
      <c r="AM312" s="286">
        <f t="shared" si="414"/>
        <v>0</v>
      </c>
      <c r="AN312" s="286">
        <f t="shared" si="414"/>
        <v>0</v>
      </c>
      <c r="AO312" s="286">
        <f t="shared" si="414"/>
        <v>0</v>
      </c>
      <c r="AP312" s="286">
        <f t="shared" si="414"/>
        <v>0</v>
      </c>
      <c r="AQ312" s="286">
        <f t="shared" si="414"/>
        <v>0</v>
      </c>
      <c r="AR312" s="286">
        <f t="shared" si="414"/>
        <v>0</v>
      </c>
      <c r="AS312" s="286">
        <f t="shared" si="414"/>
        <v>0</v>
      </c>
      <c r="AT312" s="286">
        <f t="shared" si="414"/>
        <v>0</v>
      </c>
      <c r="AU312" s="286">
        <f t="shared" si="414"/>
        <v>0</v>
      </c>
      <c r="AV312" s="286">
        <f t="shared" si="414"/>
        <v>0</v>
      </c>
      <c r="AW312" s="286">
        <f t="shared" si="414"/>
        <v>0</v>
      </c>
      <c r="AX312" s="286">
        <f t="shared" si="414"/>
        <v>0</v>
      </c>
      <c r="AY312" s="286">
        <f t="shared" si="414"/>
        <v>0</v>
      </c>
      <c r="AZ312" s="286">
        <f t="shared" si="414"/>
        <v>0</v>
      </c>
      <c r="BA312" s="286">
        <f t="shared" si="414"/>
        <v>0</v>
      </c>
      <c r="BB312" s="286">
        <f t="shared" si="414"/>
        <v>0</v>
      </c>
      <c r="BC312" s="286">
        <f t="shared" si="414"/>
        <v>0</v>
      </c>
      <c r="BD312" s="286">
        <f t="shared" si="414"/>
        <v>0</v>
      </c>
      <c r="BE312" s="286">
        <f t="shared" si="414"/>
        <v>0</v>
      </c>
      <c r="BF312" s="286">
        <f t="shared" si="414"/>
        <v>0</v>
      </c>
      <c r="BG312" s="286">
        <f t="shared" si="414"/>
        <v>0</v>
      </c>
      <c r="BH312" s="286">
        <f t="shared" si="414"/>
        <v>0</v>
      </c>
      <c r="BI312" s="286">
        <f t="shared" si="414"/>
        <v>0</v>
      </c>
      <c r="BJ312" s="286">
        <f t="shared" si="414"/>
        <v>0</v>
      </c>
      <c r="BK312" s="286">
        <f t="shared" si="414"/>
        <v>0</v>
      </c>
      <c r="BL312" s="286">
        <f t="shared" si="414"/>
        <v>0</v>
      </c>
      <c r="BM312" s="286">
        <f t="shared" si="414"/>
        <v>0</v>
      </c>
      <c r="BN312" s="286">
        <f t="shared" si="414"/>
        <v>0</v>
      </c>
      <c r="BO312" s="286">
        <f t="shared" si="414"/>
        <v>0</v>
      </c>
      <c r="BP312" s="286">
        <f t="shared" si="414"/>
        <v>0</v>
      </c>
      <c r="BQ312" s="286">
        <f t="shared" si="414"/>
        <v>0</v>
      </c>
      <c r="BR312" s="286">
        <f t="shared" si="414"/>
        <v>0</v>
      </c>
      <c r="BS312" s="286">
        <f t="shared" si="414"/>
        <v>0</v>
      </c>
      <c r="BT312" s="286">
        <f t="shared" si="414"/>
        <v>0</v>
      </c>
      <c r="BU312" s="286">
        <f t="shared" si="414"/>
        <v>0</v>
      </c>
      <c r="BV312" s="286">
        <f t="shared" si="414"/>
        <v>0</v>
      </c>
    </row>
    <row r="313" spans="2:74" ht="14.25" hidden="1" customHeight="1" x14ac:dyDescent="0.2">
      <c r="B313" s="163" t="s">
        <v>514</v>
      </c>
      <c r="C313" s="286">
        <f t="shared" ref="C313:BN313" si="415">C309*12</f>
        <v>0</v>
      </c>
      <c r="D313" s="286">
        <f t="shared" si="415"/>
        <v>0</v>
      </c>
      <c r="E313" s="286">
        <f t="shared" si="415"/>
        <v>0</v>
      </c>
      <c r="F313" s="286">
        <f t="shared" si="415"/>
        <v>0</v>
      </c>
      <c r="G313" s="286">
        <f t="shared" si="415"/>
        <v>0</v>
      </c>
      <c r="H313" s="286">
        <f t="shared" si="415"/>
        <v>0</v>
      </c>
      <c r="I313" s="286">
        <f t="shared" si="415"/>
        <v>0</v>
      </c>
      <c r="J313" s="286">
        <f t="shared" si="415"/>
        <v>0</v>
      </c>
      <c r="K313" s="286">
        <f t="shared" si="415"/>
        <v>0</v>
      </c>
      <c r="L313" s="286">
        <f t="shared" si="415"/>
        <v>0</v>
      </c>
      <c r="M313" s="286">
        <f t="shared" si="415"/>
        <v>0</v>
      </c>
      <c r="N313" s="286">
        <f t="shared" si="415"/>
        <v>0</v>
      </c>
      <c r="O313" s="286" t="e">
        <f t="shared" si="415"/>
        <v>#REF!</v>
      </c>
      <c r="P313" s="286" t="e">
        <f t="shared" si="415"/>
        <v>#REF!</v>
      </c>
      <c r="Q313" s="286" t="e">
        <f t="shared" si="415"/>
        <v>#REF!</v>
      </c>
      <c r="R313" s="286" t="e">
        <f t="shared" si="415"/>
        <v>#REF!</v>
      </c>
      <c r="S313" s="286" t="e">
        <f t="shared" si="415"/>
        <v>#REF!</v>
      </c>
      <c r="T313" s="286" t="e">
        <f t="shared" si="415"/>
        <v>#REF!</v>
      </c>
      <c r="U313" s="286" t="e">
        <f t="shared" si="415"/>
        <v>#REF!</v>
      </c>
      <c r="V313" s="286" t="e">
        <f t="shared" si="415"/>
        <v>#REF!</v>
      </c>
      <c r="W313" s="286" t="e">
        <f t="shared" si="415"/>
        <v>#REF!</v>
      </c>
      <c r="X313" s="286" t="e">
        <f t="shared" si="415"/>
        <v>#REF!</v>
      </c>
      <c r="Y313" s="286" t="e">
        <f t="shared" si="415"/>
        <v>#REF!</v>
      </c>
      <c r="Z313" s="286" t="e">
        <f t="shared" si="415"/>
        <v>#REF!</v>
      </c>
      <c r="AA313" s="286" t="e">
        <f t="shared" si="415"/>
        <v>#REF!</v>
      </c>
      <c r="AB313" s="286" t="e">
        <f t="shared" si="415"/>
        <v>#REF!</v>
      </c>
      <c r="AC313" s="286" t="e">
        <f t="shared" si="415"/>
        <v>#REF!</v>
      </c>
      <c r="AD313" s="286" t="e">
        <f t="shared" si="415"/>
        <v>#REF!</v>
      </c>
      <c r="AE313" s="286" t="e">
        <f t="shared" si="415"/>
        <v>#REF!</v>
      </c>
      <c r="AF313" s="286" t="e">
        <f t="shared" si="415"/>
        <v>#REF!</v>
      </c>
      <c r="AG313" s="286" t="e">
        <f t="shared" si="415"/>
        <v>#REF!</v>
      </c>
      <c r="AH313" s="286" t="e">
        <f t="shared" si="415"/>
        <v>#REF!</v>
      </c>
      <c r="AI313" s="286" t="e">
        <f t="shared" si="415"/>
        <v>#REF!</v>
      </c>
      <c r="AJ313" s="286" t="e">
        <f t="shared" si="415"/>
        <v>#REF!</v>
      </c>
      <c r="AK313" s="286" t="e">
        <f t="shared" si="415"/>
        <v>#REF!</v>
      </c>
      <c r="AL313" s="286" t="e">
        <f t="shared" si="415"/>
        <v>#REF!</v>
      </c>
      <c r="AM313" s="286" t="e">
        <f t="shared" si="415"/>
        <v>#REF!</v>
      </c>
      <c r="AN313" s="286" t="e">
        <f t="shared" si="415"/>
        <v>#REF!</v>
      </c>
      <c r="AO313" s="286" t="e">
        <f t="shared" si="415"/>
        <v>#REF!</v>
      </c>
      <c r="AP313" s="286" t="e">
        <f t="shared" si="415"/>
        <v>#REF!</v>
      </c>
      <c r="AQ313" s="286" t="e">
        <f t="shared" si="415"/>
        <v>#REF!</v>
      </c>
      <c r="AR313" s="286" t="e">
        <f t="shared" si="415"/>
        <v>#REF!</v>
      </c>
      <c r="AS313" s="286" t="e">
        <f t="shared" si="415"/>
        <v>#REF!</v>
      </c>
      <c r="AT313" s="286" t="e">
        <f t="shared" si="415"/>
        <v>#REF!</v>
      </c>
      <c r="AU313" s="286" t="e">
        <f t="shared" si="415"/>
        <v>#REF!</v>
      </c>
      <c r="AV313" s="286" t="e">
        <f t="shared" si="415"/>
        <v>#REF!</v>
      </c>
      <c r="AW313" s="286" t="e">
        <f t="shared" si="415"/>
        <v>#REF!</v>
      </c>
      <c r="AX313" s="286" t="e">
        <f t="shared" si="415"/>
        <v>#REF!</v>
      </c>
      <c r="AY313" s="286" t="e">
        <f t="shared" si="415"/>
        <v>#REF!</v>
      </c>
      <c r="AZ313" s="286" t="e">
        <f t="shared" si="415"/>
        <v>#REF!</v>
      </c>
      <c r="BA313" s="286" t="e">
        <f t="shared" si="415"/>
        <v>#REF!</v>
      </c>
      <c r="BB313" s="286" t="e">
        <f t="shared" si="415"/>
        <v>#REF!</v>
      </c>
      <c r="BC313" s="286" t="e">
        <f t="shared" si="415"/>
        <v>#REF!</v>
      </c>
      <c r="BD313" s="286" t="e">
        <f t="shared" si="415"/>
        <v>#REF!</v>
      </c>
      <c r="BE313" s="286" t="e">
        <f t="shared" si="415"/>
        <v>#REF!</v>
      </c>
      <c r="BF313" s="286" t="e">
        <f t="shared" si="415"/>
        <v>#REF!</v>
      </c>
      <c r="BG313" s="286" t="e">
        <f t="shared" si="415"/>
        <v>#REF!</v>
      </c>
      <c r="BH313" s="286" t="e">
        <f t="shared" si="415"/>
        <v>#REF!</v>
      </c>
      <c r="BI313" s="286" t="e">
        <f t="shared" si="415"/>
        <v>#REF!</v>
      </c>
      <c r="BJ313" s="286" t="e">
        <f t="shared" si="415"/>
        <v>#REF!</v>
      </c>
      <c r="BK313" s="286" t="e">
        <f t="shared" si="415"/>
        <v>#REF!</v>
      </c>
      <c r="BL313" s="286" t="e">
        <f t="shared" si="415"/>
        <v>#REF!</v>
      </c>
      <c r="BM313" s="286" t="e">
        <f t="shared" si="415"/>
        <v>#REF!</v>
      </c>
      <c r="BN313" s="286" t="e">
        <f t="shared" si="415"/>
        <v>#REF!</v>
      </c>
      <c r="BO313" s="286" t="e">
        <f t="shared" ref="BO313:BV313" si="416">BO309*12</f>
        <v>#REF!</v>
      </c>
      <c r="BP313" s="286" t="e">
        <f t="shared" si="416"/>
        <v>#REF!</v>
      </c>
      <c r="BQ313" s="286" t="e">
        <f t="shared" si="416"/>
        <v>#REF!</v>
      </c>
      <c r="BR313" s="286" t="e">
        <f t="shared" si="416"/>
        <v>#REF!</v>
      </c>
      <c r="BS313" s="286" t="e">
        <f t="shared" si="416"/>
        <v>#REF!</v>
      </c>
      <c r="BT313" s="286" t="e">
        <f t="shared" si="416"/>
        <v>#REF!</v>
      </c>
      <c r="BU313" s="286" t="e">
        <f t="shared" si="416"/>
        <v>#REF!</v>
      </c>
      <c r="BV313" s="286" t="e">
        <f t="shared" si="416"/>
        <v>#REF!</v>
      </c>
    </row>
    <row r="314" spans="2:74" ht="14.25" hidden="1" customHeight="1" x14ac:dyDescent="0.2">
      <c r="B314" s="163" t="s">
        <v>515</v>
      </c>
      <c r="C314" s="286">
        <f t="shared" ref="C314:N314" si="417">-C244</f>
        <v>0</v>
      </c>
      <c r="D314" s="286">
        <f t="shared" si="417"/>
        <v>0</v>
      </c>
      <c r="E314" s="286">
        <f t="shared" si="417"/>
        <v>0</v>
      </c>
      <c r="F314" s="286">
        <f t="shared" si="417"/>
        <v>0</v>
      </c>
      <c r="G314" s="286">
        <f t="shared" si="417"/>
        <v>0</v>
      </c>
      <c r="H314" s="286">
        <f t="shared" si="417"/>
        <v>0</v>
      </c>
      <c r="I314" s="286">
        <f t="shared" si="417"/>
        <v>0</v>
      </c>
      <c r="J314" s="286">
        <f t="shared" si="417"/>
        <v>0</v>
      </c>
      <c r="K314" s="286">
        <f t="shared" si="417"/>
        <v>0</v>
      </c>
      <c r="L314" s="286">
        <f t="shared" si="417"/>
        <v>0</v>
      </c>
      <c r="M314" s="286">
        <f t="shared" si="417"/>
        <v>0</v>
      </c>
      <c r="N314" s="286">
        <f t="shared" si="417"/>
        <v>0</v>
      </c>
      <c r="O314" s="286" t="e">
        <f>SUM(#REF!)*-1</f>
        <v>#REF!</v>
      </c>
      <c r="P314" s="286" t="e">
        <f>SUM(#REF!)*-1</f>
        <v>#REF!</v>
      </c>
      <c r="Q314" s="286" t="e">
        <f>SUM(#REF!)*-1</f>
        <v>#REF!</v>
      </c>
      <c r="R314" s="286" t="e">
        <f>SUM(#REF!)*-1</f>
        <v>#REF!</v>
      </c>
      <c r="S314" s="286" t="e">
        <f>SUM(#REF!)*-1</f>
        <v>#REF!</v>
      </c>
      <c r="T314" s="286" t="e">
        <f>SUM(#REF!)*-1</f>
        <v>#REF!</v>
      </c>
      <c r="U314" s="286" t="e">
        <f>SUM(#REF!)*-1</f>
        <v>#REF!</v>
      </c>
      <c r="V314" s="286" t="e">
        <f>SUM(#REF!)*-1</f>
        <v>#REF!</v>
      </c>
      <c r="W314" s="286" t="e">
        <f>SUM(#REF!)*-1</f>
        <v>#REF!</v>
      </c>
      <c r="X314" s="286" t="e">
        <f>SUM(#REF!)*-1</f>
        <v>#REF!</v>
      </c>
      <c r="Y314" s="286" t="e">
        <f>SUM(#REF!)*-1</f>
        <v>#REF!</v>
      </c>
      <c r="Z314" s="286" t="e">
        <f>SUM(#REF!)*-1</f>
        <v>#REF!</v>
      </c>
      <c r="AA314" s="286" t="e">
        <f>SUM(#REF!)*-1</f>
        <v>#REF!</v>
      </c>
      <c r="AB314" s="286" t="e">
        <f>SUM(#REF!)*-1</f>
        <v>#REF!</v>
      </c>
      <c r="AC314" s="286" t="e">
        <f>SUM(#REF!)*-1</f>
        <v>#REF!</v>
      </c>
      <c r="AD314" s="286" t="e">
        <f>SUM(#REF!)*-1</f>
        <v>#REF!</v>
      </c>
      <c r="AE314" s="286" t="e">
        <f>SUM(#REF!)*-1</f>
        <v>#REF!</v>
      </c>
      <c r="AF314" s="286" t="e">
        <f>SUM(#REF!)*-1</f>
        <v>#REF!</v>
      </c>
      <c r="AG314" s="286" t="e">
        <f>SUM(#REF!)*-1</f>
        <v>#REF!</v>
      </c>
      <c r="AH314" s="286" t="e">
        <f>SUM(#REF!)*-1</f>
        <v>#REF!</v>
      </c>
      <c r="AI314" s="286" t="e">
        <f>SUM(#REF!)*-1</f>
        <v>#REF!</v>
      </c>
      <c r="AJ314" s="286" t="e">
        <f>SUM(#REF!)*-1</f>
        <v>#REF!</v>
      </c>
      <c r="AK314" s="286" t="e">
        <f>SUM(#REF!)*-1</f>
        <v>#REF!</v>
      </c>
      <c r="AL314" s="286" t="e">
        <f>SUM(#REF!)*-1</f>
        <v>#REF!</v>
      </c>
      <c r="AM314" s="286" t="e">
        <f>SUM(#REF!)*-1</f>
        <v>#REF!</v>
      </c>
      <c r="AN314" s="286" t="e">
        <f>SUM(#REF!)*-1</f>
        <v>#REF!</v>
      </c>
      <c r="AO314" s="286" t="e">
        <f>SUM(#REF!)*-1</f>
        <v>#REF!</v>
      </c>
      <c r="AP314" s="286" t="e">
        <f>SUM(#REF!)*-1</f>
        <v>#REF!</v>
      </c>
      <c r="AQ314" s="286" t="e">
        <f>SUM(#REF!)*-1</f>
        <v>#REF!</v>
      </c>
      <c r="AR314" s="286" t="e">
        <f>SUM(#REF!)*-1</f>
        <v>#REF!</v>
      </c>
      <c r="AS314" s="286" t="e">
        <f>SUM(#REF!)*-1</f>
        <v>#REF!</v>
      </c>
      <c r="AT314" s="286" t="e">
        <f>SUM(#REF!)*-1</f>
        <v>#REF!</v>
      </c>
      <c r="AU314" s="286" t="e">
        <f>SUM(#REF!)*-1</f>
        <v>#REF!</v>
      </c>
      <c r="AV314" s="286" t="e">
        <f>SUM(#REF!)*-1</f>
        <v>#REF!</v>
      </c>
      <c r="AW314" s="286" t="e">
        <f>SUM(#REF!)*-1</f>
        <v>#REF!</v>
      </c>
      <c r="AX314" s="286" t="e">
        <f>SUM(#REF!)*-1</f>
        <v>#REF!</v>
      </c>
      <c r="AY314" s="286" t="e">
        <f>SUM(#REF!)*-1</f>
        <v>#REF!</v>
      </c>
      <c r="AZ314" s="286" t="e">
        <f>SUM(#REF!)*-1</f>
        <v>#REF!</v>
      </c>
      <c r="BA314" s="286" t="e">
        <f>SUM(#REF!)*-1</f>
        <v>#REF!</v>
      </c>
      <c r="BB314" s="286" t="e">
        <f>SUM(#REF!)*-1</f>
        <v>#REF!</v>
      </c>
      <c r="BC314" s="286" t="e">
        <f>SUM(#REF!)*-1</f>
        <v>#REF!</v>
      </c>
      <c r="BD314" s="286" t="e">
        <f>SUM(#REF!)*-1</f>
        <v>#REF!</v>
      </c>
      <c r="BE314" s="286" t="e">
        <f>SUM(#REF!)*-1</f>
        <v>#REF!</v>
      </c>
      <c r="BF314" s="286" t="e">
        <f>SUM(#REF!)*-1</f>
        <v>#REF!</v>
      </c>
      <c r="BG314" s="286" t="e">
        <f>SUM(#REF!)*-1</f>
        <v>#REF!</v>
      </c>
      <c r="BH314" s="286" t="e">
        <f>SUM(#REF!)*-1</f>
        <v>#REF!</v>
      </c>
      <c r="BI314" s="286" t="e">
        <f>SUM(#REF!)*-1</f>
        <v>#REF!</v>
      </c>
      <c r="BJ314" s="286" t="e">
        <f>SUM(#REF!)*-1</f>
        <v>#REF!</v>
      </c>
      <c r="BK314" s="286" t="e">
        <f>SUM(#REF!)*-1</f>
        <v>#REF!</v>
      </c>
      <c r="BL314" s="286" t="e">
        <f>SUM(#REF!)*-1</f>
        <v>#REF!</v>
      </c>
      <c r="BM314" s="286" t="e">
        <f>SUM(#REF!)*-1</f>
        <v>#REF!</v>
      </c>
      <c r="BN314" s="286" t="e">
        <f>SUM(#REF!)*-1</f>
        <v>#REF!</v>
      </c>
      <c r="BO314" s="286" t="e">
        <f>SUM(#REF!)*-1</f>
        <v>#REF!</v>
      </c>
      <c r="BP314" s="286" t="e">
        <f>SUM(#REF!)*-1</f>
        <v>#REF!</v>
      </c>
      <c r="BQ314" s="286" t="e">
        <f>SUM(#REF!)*-1</f>
        <v>#REF!</v>
      </c>
      <c r="BR314" s="286" t="e">
        <f>SUM(#REF!)*-1</f>
        <v>#REF!</v>
      </c>
      <c r="BS314" s="286" t="e">
        <f>SUM(#REF!)*-1</f>
        <v>#REF!</v>
      </c>
      <c r="BT314" s="286" t="e">
        <f>SUM(#REF!)*-1</f>
        <v>#REF!</v>
      </c>
      <c r="BU314" s="286" t="e">
        <f>SUM(#REF!)*-1</f>
        <v>#REF!</v>
      </c>
      <c r="BV314" s="286" t="e">
        <f>SUM(#REF!)*-1</f>
        <v>#REF!</v>
      </c>
    </row>
    <row r="315" spans="2:74" ht="14.25" hidden="1" customHeight="1" x14ac:dyDescent="0.2">
      <c r="B315" s="163" t="s">
        <v>516</v>
      </c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 t="e">
        <f>+#REF!</f>
        <v>#REF!</v>
      </c>
      <c r="P315" s="286" t="e">
        <f>+#REF!</f>
        <v>#REF!</v>
      </c>
      <c r="Q315" s="286" t="e">
        <f>+#REF!</f>
        <v>#REF!</v>
      </c>
      <c r="R315" s="286" t="e">
        <f>+#REF!+#REF!</f>
        <v>#REF!</v>
      </c>
      <c r="S315" s="286" t="e">
        <f>+#REF!+#REF!+#REF!</f>
        <v>#REF!</v>
      </c>
      <c r="T315" s="286" t="e">
        <f>+#REF!+#REF!+#REF!</f>
        <v>#REF!</v>
      </c>
      <c r="U315" s="286" t="e">
        <f>+#REF!+#REF!+#REF!+#REF!</f>
        <v>#REF!</v>
      </c>
      <c r="V315" s="286" t="e">
        <f>+#REF!+#REF!+#REF!+#REF!+#REF!</f>
        <v>#REF!</v>
      </c>
      <c r="W315" s="286" t="e">
        <f>+#REF!+#REF!+#REF!+#REF!+#REF!</f>
        <v>#REF!</v>
      </c>
      <c r="X315" s="286" t="e">
        <f>+#REF!+#REF!+#REF!+#REF!+#REF!+#REF!</f>
        <v>#REF!</v>
      </c>
      <c r="Y315" s="286" t="e">
        <f>+#REF!+#REF!+#REF!+#REF!+#REF!+#REF!</f>
        <v>#REF!</v>
      </c>
      <c r="Z315" s="286" t="e">
        <f>+#REF!+#REF!+#REF!+#REF!+#REF!+#REF!+#REF!</f>
        <v>#REF!</v>
      </c>
      <c r="AA315" s="286" t="e">
        <f>+#REF!+#REF!+#REF!+#REF!+#REF!+#REF!+#REF!+#REF!</f>
        <v>#REF!</v>
      </c>
      <c r="AB315" s="286" t="e">
        <f>+#REF!+#REF!+#REF!+#REF!+#REF!+#REF!+#REF!+#REF!+#REF!</f>
        <v>#REF!</v>
      </c>
      <c r="AC315" s="286" t="e">
        <f>+#REF!+#REF!+#REF!+#REF!+#REF!+#REF!+#REF!+#REF!+#REF!+#REF!</f>
        <v>#REF!</v>
      </c>
      <c r="AD315" s="286" t="e">
        <f>+#REF!+#REF!+#REF!+#REF!+#REF!+#REF!+#REF!+#REF!+#REF!+#REF!+#REF!</f>
        <v>#REF!</v>
      </c>
      <c r="AE315" s="286" t="e">
        <f>+#REF!+#REF!+#REF!+#REF!+#REF!+#REF!+#REF!+#REF!+#REF!+#REF!+#REF!+#REF!</f>
        <v>#REF!</v>
      </c>
      <c r="AF315" s="286" t="e">
        <f>+#REF!+#REF!+#REF!+#REF!+#REF!+#REF!+#REF!+#REF!+#REF!+#REF!+#REF!+#REF!+#REF!</f>
        <v>#REF!</v>
      </c>
      <c r="AG315" s="286" t="e">
        <f>+#REF!+#REF!+#REF!+#REF!+#REF!+#REF!+#REF!+#REF!+#REF!+#REF!+#REF!+#REF!+#REF!+#REF!</f>
        <v>#REF!</v>
      </c>
      <c r="AH315" s="286" t="e">
        <f>+#REF!+#REF!+#REF!+#REF!+#REF!+#REF!+#REF!+#REF!+#REF!+#REF!+#REF!+#REF!+#REF!+#REF!+#REF!</f>
        <v>#REF!</v>
      </c>
      <c r="AI315" s="286" t="e">
        <f>+#REF!+#REF!+#REF!+#REF!+#REF!+#REF!+#REF!+#REF!+#REF!+#REF!+#REF!+#REF!+#REF!+#REF!+#REF!+#REF!</f>
        <v>#REF!</v>
      </c>
      <c r="AJ315" s="286" t="e">
        <f>+#REF!+#REF!+#REF!+#REF!+#REF!+#REF!+#REF!+#REF!+#REF!+#REF!+#REF!+#REF!+#REF!+#REF!+#REF!+#REF!</f>
        <v>#REF!</v>
      </c>
      <c r="AK315" s="286" t="e">
        <f>+#REF!+#REF!+#REF!+#REF!+#REF!+#REF!+#REF!+#REF!+#REF!+#REF!+#REF!+#REF!+#REF!+#REF!+#REF!+#REF!+#REF!+#REF!</f>
        <v>#REF!</v>
      </c>
      <c r="AL315" s="286" t="e">
        <f>+#REF!+#REF!+#REF!+#REF!+#REF!+#REF!+#REF!+#REF!+#REF!+#REF!+#REF!+#REF!+#REF!+#REF!+#REF!+#REF!+#REF!+#REF!+#REF!</f>
        <v>#REF!</v>
      </c>
      <c r="AM315" s="286" t="e">
        <f>#REF!</f>
        <v>#REF!</v>
      </c>
      <c r="AN315" s="286" t="e">
        <f>#REF!</f>
        <v>#REF!</v>
      </c>
      <c r="AO315" s="286" t="e">
        <f>#REF!</f>
        <v>#REF!</v>
      </c>
      <c r="AP315" s="286" t="e">
        <f>#REF!</f>
        <v>#REF!</v>
      </c>
      <c r="AQ315" s="286" t="e">
        <f>#REF!</f>
        <v>#REF!</v>
      </c>
      <c r="AR315" s="286" t="e">
        <f>#REF!</f>
        <v>#REF!</v>
      </c>
      <c r="AS315" s="286" t="e">
        <f>#REF!</f>
        <v>#REF!</v>
      </c>
      <c r="AT315" s="286" t="e">
        <f>#REF!</f>
        <v>#REF!</v>
      </c>
      <c r="AU315" s="286" t="e">
        <f>#REF!</f>
        <v>#REF!</v>
      </c>
      <c r="AV315" s="286" t="e">
        <f>#REF!</f>
        <v>#REF!</v>
      </c>
      <c r="AW315" s="286" t="e">
        <f>#REF!</f>
        <v>#REF!</v>
      </c>
      <c r="AX315" s="286" t="e">
        <f>#REF!</f>
        <v>#REF!</v>
      </c>
      <c r="AY315" s="286" t="e">
        <f>#REF!</f>
        <v>#REF!</v>
      </c>
      <c r="AZ315" s="286" t="e">
        <f>#REF!</f>
        <v>#REF!</v>
      </c>
      <c r="BA315" s="286" t="e">
        <f>#REF!</f>
        <v>#REF!</v>
      </c>
      <c r="BB315" s="286" t="e">
        <f>#REF!</f>
        <v>#REF!</v>
      </c>
      <c r="BC315" s="286" t="e">
        <f>#REF!</f>
        <v>#REF!</v>
      </c>
      <c r="BD315" s="286" t="e">
        <f>#REF!</f>
        <v>#REF!</v>
      </c>
      <c r="BE315" s="286" t="e">
        <f>#REF!</f>
        <v>#REF!</v>
      </c>
      <c r="BF315" s="286" t="e">
        <f>#REF!</f>
        <v>#REF!</v>
      </c>
      <c r="BG315" s="286" t="e">
        <f>#REF!</f>
        <v>#REF!</v>
      </c>
      <c r="BH315" s="286" t="e">
        <f>#REF!</f>
        <v>#REF!</v>
      </c>
      <c r="BI315" s="286" t="e">
        <f>#REF!</f>
        <v>#REF!</v>
      </c>
      <c r="BJ315" s="286" t="e">
        <f>#REF!</f>
        <v>#REF!</v>
      </c>
      <c r="BK315" s="286" t="e">
        <f>#REF!</f>
        <v>#REF!</v>
      </c>
      <c r="BL315" s="286" t="e">
        <f>#REF!</f>
        <v>#REF!</v>
      </c>
      <c r="BM315" s="286" t="e">
        <f>#REF!</f>
        <v>#REF!</v>
      </c>
      <c r="BN315" s="286" t="e">
        <f>#REF!</f>
        <v>#REF!</v>
      </c>
      <c r="BO315" s="286" t="e">
        <f>#REF!</f>
        <v>#REF!</v>
      </c>
      <c r="BP315" s="286" t="e">
        <f>#REF!</f>
        <v>#REF!</v>
      </c>
      <c r="BQ315" s="286" t="e">
        <f>#REF!</f>
        <v>#REF!</v>
      </c>
      <c r="BR315" s="286" t="e">
        <f>#REF!</f>
        <v>#REF!</v>
      </c>
      <c r="BS315" s="286" t="e">
        <f>#REF!</f>
        <v>#REF!</v>
      </c>
      <c r="BT315" s="286" t="e">
        <f>#REF!</f>
        <v>#REF!</v>
      </c>
      <c r="BU315" s="286" t="e">
        <f>#REF!</f>
        <v>#REF!</v>
      </c>
      <c r="BV315" s="286" t="e">
        <f>#REF!</f>
        <v>#REF!</v>
      </c>
    </row>
    <row r="316" spans="2:74" ht="14.25" hidden="1" customHeight="1" x14ac:dyDescent="0.2">
      <c r="B316" s="163" t="s">
        <v>517</v>
      </c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 t="e">
        <f>+#REF!</f>
        <v>#REF!</v>
      </c>
      <c r="P316" s="286" t="e">
        <f>+#REF!</f>
        <v>#REF!</v>
      </c>
      <c r="Q316" s="286" t="e">
        <f>+#REF!</f>
        <v>#REF!</v>
      </c>
      <c r="R316" s="286" t="e">
        <f>+#REF!+#REF!</f>
        <v>#REF!</v>
      </c>
      <c r="S316" s="286" t="e">
        <f>+#REF!+#REF!+#REF!</f>
        <v>#REF!</v>
      </c>
      <c r="T316" s="286" t="e">
        <f>+#REF!+#REF!+#REF!</f>
        <v>#REF!</v>
      </c>
      <c r="U316" s="286" t="e">
        <f>+#REF!+#REF!+#REF!+#REF!</f>
        <v>#REF!</v>
      </c>
      <c r="V316" s="286" t="e">
        <f>+#REF!+#REF!+#REF!+#REF!+#REF!</f>
        <v>#REF!</v>
      </c>
      <c r="W316" s="286" t="e">
        <f>+#REF!+#REF!+#REF!+#REF!+#REF!</f>
        <v>#REF!</v>
      </c>
      <c r="X316" s="286" t="e">
        <f>+#REF!+#REF!+#REF!+#REF!+#REF!+#REF!</f>
        <v>#REF!</v>
      </c>
      <c r="Y316" s="286" t="e">
        <f>+#REF!+#REF!+#REF!+#REF!+#REF!+#REF!</f>
        <v>#REF!</v>
      </c>
      <c r="Z316" s="286" t="e">
        <f>+#REF!+#REF!+#REF!+#REF!+#REF!+#REF!+#REF!</f>
        <v>#REF!</v>
      </c>
      <c r="AA316" s="286" t="e">
        <f>+#REF!+#REF!+#REF!+#REF!+#REF!+#REF!+#REF!+#REF!</f>
        <v>#REF!</v>
      </c>
      <c r="AB316" s="286" t="e">
        <f>+#REF!+#REF!+#REF!+#REF!+#REF!+#REF!+#REF!+#REF!+#REF!</f>
        <v>#REF!</v>
      </c>
      <c r="AC316" s="286" t="e">
        <f>+#REF!+#REF!+#REF!+#REF!+#REF!+#REF!+#REF!+#REF!+#REF!+#REF!</f>
        <v>#REF!</v>
      </c>
      <c r="AD316" s="286" t="e">
        <f>+#REF!+#REF!+#REF!+#REF!+#REF!+#REF!+#REF!+#REF!+#REF!+#REF!+#REF!+#REF!</f>
        <v>#REF!</v>
      </c>
      <c r="AE316" s="286" t="e">
        <f>+#REF!+#REF!+#REF!+#REF!+#REF!+#REF!+#REF!+#REF!+#REF!+#REF!+#REF!+#REF!</f>
        <v>#REF!</v>
      </c>
      <c r="AF316" s="286" t="e">
        <f>+#REF!+#REF!+#REF!+#REF!+#REF!+#REF!+#REF!+#REF!+#REF!+#REF!+#REF!+#REF!+#REF!</f>
        <v>#REF!</v>
      </c>
      <c r="AG316" s="286" t="e">
        <f>+#REF!+#REF!+#REF!+#REF!+#REF!+#REF!+#REF!+#REF!+#REF!+#REF!+#REF!+#REF!+#REF!+#REF!</f>
        <v>#REF!</v>
      </c>
      <c r="AH316" s="286" t="e">
        <f>+#REF!+#REF!+#REF!+#REF!+#REF!+#REF!+#REF!+#REF!+#REF!+#REF!+#REF!+#REF!+#REF!+#REF!+#REF!</f>
        <v>#REF!</v>
      </c>
      <c r="AI316" s="286" t="e">
        <f>+#REF!+#REF!+#REF!+#REF!+#REF!+#REF!+#REF!+#REF!+#REF!+#REF!+#REF!+#REF!+#REF!+#REF!+#REF!+#REF!</f>
        <v>#REF!</v>
      </c>
      <c r="AJ316" s="286" t="e">
        <f>+#REF!+#REF!+#REF!+#REF!+#REF!+#REF!+#REF!+#REF!+#REF!+#REF!+#REF!+#REF!+#REF!+#REF!+#REF!+#REF!+#REF!</f>
        <v>#REF!</v>
      </c>
      <c r="AK316" s="286" t="e">
        <f>+#REF!+#REF!+#REF!+#REF!+#REF!+#REF!+#REF!+#REF!+#REF!+#REF!+#REF!+#REF!+#REF!+#REF!+#REF!+#REF!+#REF!+#REF!</f>
        <v>#REF!</v>
      </c>
      <c r="AL316" s="286" t="e">
        <f>+#REF!+#REF!+#REF!+#REF!+#REF!+#REF!+#REF!+#REF!+#REF!+#REF!+#REF!+#REF!+#REF!+#REF!+#REF!+#REF!+#REF!+#REF!+#REF!</f>
        <v>#REF!</v>
      </c>
      <c r="AM316" s="286" t="e">
        <f>SUM(#REF!,#REF!)</f>
        <v>#REF!</v>
      </c>
      <c r="AN316" s="286" t="e">
        <f>SUM(#REF!,#REF!)</f>
        <v>#REF!</v>
      </c>
      <c r="AO316" s="286" t="e">
        <f>SUM(#REF!,#REF!)</f>
        <v>#REF!</v>
      </c>
      <c r="AP316" s="286" t="e">
        <f>SUM(#REF!,#REF!)</f>
        <v>#REF!</v>
      </c>
      <c r="AQ316" s="286" t="e">
        <f>SUM(#REF!,#REF!)</f>
        <v>#REF!</v>
      </c>
      <c r="AR316" s="286" t="e">
        <f>SUM(#REF!,#REF!)</f>
        <v>#REF!</v>
      </c>
      <c r="AS316" s="286" t="e">
        <f>SUM(#REF!,#REF!)</f>
        <v>#REF!</v>
      </c>
      <c r="AT316" s="286" t="e">
        <f>SUM(#REF!,#REF!)</f>
        <v>#REF!</v>
      </c>
      <c r="AU316" s="286" t="e">
        <f>SUM(#REF!,#REF!)</f>
        <v>#REF!</v>
      </c>
      <c r="AV316" s="286" t="e">
        <f>SUM(#REF!,#REF!)</f>
        <v>#REF!</v>
      </c>
      <c r="AW316" s="286" t="e">
        <f>SUM(#REF!,#REF!)</f>
        <v>#REF!</v>
      </c>
      <c r="AX316" s="286" t="e">
        <f>SUM(#REF!,#REF!)</f>
        <v>#REF!</v>
      </c>
      <c r="AY316" s="286" t="e">
        <f>SUM(#REF!,#REF!)</f>
        <v>#REF!</v>
      </c>
      <c r="AZ316" s="286" t="e">
        <f>SUM(#REF!,#REF!)</f>
        <v>#REF!</v>
      </c>
      <c r="BA316" s="286" t="e">
        <f>SUM(#REF!,#REF!)</f>
        <v>#REF!</v>
      </c>
      <c r="BB316" s="286" t="e">
        <f>SUM(#REF!,#REF!)</f>
        <v>#REF!</v>
      </c>
      <c r="BC316" s="286" t="e">
        <f>SUM(#REF!,#REF!)</f>
        <v>#REF!</v>
      </c>
      <c r="BD316" s="286" t="e">
        <f>SUM(#REF!,#REF!)</f>
        <v>#REF!</v>
      </c>
      <c r="BE316" s="286" t="e">
        <f>SUM(#REF!,#REF!)</f>
        <v>#REF!</v>
      </c>
      <c r="BF316" s="286" t="e">
        <f>SUM(#REF!,#REF!)</f>
        <v>#REF!</v>
      </c>
      <c r="BG316" s="286" t="e">
        <f>SUM(#REF!,#REF!)</f>
        <v>#REF!</v>
      </c>
      <c r="BH316" s="286" t="e">
        <f>SUM(#REF!,#REF!)</f>
        <v>#REF!</v>
      </c>
      <c r="BI316" s="286" t="e">
        <f>SUM(#REF!,#REF!)</f>
        <v>#REF!</v>
      </c>
      <c r="BJ316" s="286" t="e">
        <f>SUM(#REF!,#REF!)</f>
        <v>#REF!</v>
      </c>
      <c r="BK316" s="286" t="e">
        <f>SUM(#REF!,#REF!)</f>
        <v>#REF!</v>
      </c>
      <c r="BL316" s="286" t="e">
        <f>SUM(#REF!,#REF!)</f>
        <v>#REF!</v>
      </c>
      <c r="BM316" s="286" t="e">
        <f>SUM(#REF!,#REF!)</f>
        <v>#REF!</v>
      </c>
      <c r="BN316" s="286" t="e">
        <f>SUM(#REF!,#REF!)</f>
        <v>#REF!</v>
      </c>
      <c r="BO316" s="286" t="e">
        <f>SUM(#REF!,#REF!)</f>
        <v>#REF!</v>
      </c>
      <c r="BP316" s="286" t="e">
        <f>SUM(#REF!,#REF!)</f>
        <v>#REF!</v>
      </c>
      <c r="BQ316" s="286" t="e">
        <f>SUM(#REF!,#REF!)</f>
        <v>#REF!</v>
      </c>
      <c r="BR316" s="286" t="e">
        <f>SUM(#REF!,#REF!)</f>
        <v>#REF!</v>
      </c>
      <c r="BS316" s="286" t="e">
        <f>SUM(#REF!,#REF!)</f>
        <v>#REF!</v>
      </c>
      <c r="BT316" s="286" t="e">
        <f>SUM(#REF!,#REF!)</f>
        <v>#REF!</v>
      </c>
      <c r="BU316" s="286" t="e">
        <f>SUM(#REF!,#REF!)</f>
        <v>#REF!</v>
      </c>
      <c r="BV316" s="286" t="e">
        <f>SUM(#REF!,#REF!)</f>
        <v>#REF!</v>
      </c>
    </row>
    <row r="317" spans="2:74" ht="14.25" hidden="1" customHeight="1" x14ac:dyDescent="0.2">
      <c r="B317" s="163" t="s">
        <v>518</v>
      </c>
      <c r="C317" s="314">
        <v>0</v>
      </c>
      <c r="D317" s="314">
        <v>0</v>
      </c>
      <c r="E317" s="314">
        <v>0</v>
      </c>
      <c r="F317" s="314">
        <v>0</v>
      </c>
      <c r="G317" s="314">
        <v>0</v>
      </c>
      <c r="H317" s="314">
        <v>0</v>
      </c>
      <c r="I317" s="314">
        <v>0</v>
      </c>
      <c r="J317" s="314">
        <v>0</v>
      </c>
      <c r="K317" s="314">
        <v>0</v>
      </c>
      <c r="L317" s="314">
        <v>0</v>
      </c>
      <c r="M317" s="314">
        <v>0</v>
      </c>
      <c r="N317" s="314">
        <v>0</v>
      </c>
      <c r="O317" s="314" t="e">
        <f t="shared" ref="O317:BV317" si="418">+O316/O315</f>
        <v>#REF!</v>
      </c>
      <c r="P317" s="314" t="e">
        <f t="shared" si="418"/>
        <v>#REF!</v>
      </c>
      <c r="Q317" s="314" t="e">
        <f t="shared" si="418"/>
        <v>#REF!</v>
      </c>
      <c r="R317" s="314" t="e">
        <f t="shared" si="418"/>
        <v>#REF!</v>
      </c>
      <c r="S317" s="314" t="e">
        <f t="shared" si="418"/>
        <v>#REF!</v>
      </c>
      <c r="T317" s="314" t="e">
        <f t="shared" si="418"/>
        <v>#REF!</v>
      </c>
      <c r="U317" s="314" t="e">
        <f t="shared" si="418"/>
        <v>#REF!</v>
      </c>
      <c r="V317" s="314" t="e">
        <f t="shared" si="418"/>
        <v>#REF!</v>
      </c>
      <c r="W317" s="314" t="e">
        <f t="shared" si="418"/>
        <v>#REF!</v>
      </c>
      <c r="X317" s="314" t="e">
        <f t="shared" si="418"/>
        <v>#REF!</v>
      </c>
      <c r="Y317" s="314" t="e">
        <f t="shared" si="418"/>
        <v>#REF!</v>
      </c>
      <c r="Z317" s="314" t="e">
        <f t="shared" si="418"/>
        <v>#REF!</v>
      </c>
      <c r="AA317" s="314" t="e">
        <f t="shared" si="418"/>
        <v>#REF!</v>
      </c>
      <c r="AB317" s="314" t="e">
        <f t="shared" si="418"/>
        <v>#REF!</v>
      </c>
      <c r="AC317" s="314" t="e">
        <f t="shared" si="418"/>
        <v>#REF!</v>
      </c>
      <c r="AD317" s="314" t="e">
        <f t="shared" si="418"/>
        <v>#REF!</v>
      </c>
      <c r="AE317" s="314" t="e">
        <f t="shared" si="418"/>
        <v>#REF!</v>
      </c>
      <c r="AF317" s="314" t="e">
        <f t="shared" si="418"/>
        <v>#REF!</v>
      </c>
      <c r="AG317" s="314" t="e">
        <f t="shared" si="418"/>
        <v>#REF!</v>
      </c>
      <c r="AH317" s="314" t="e">
        <f t="shared" si="418"/>
        <v>#REF!</v>
      </c>
      <c r="AI317" s="314" t="e">
        <f t="shared" si="418"/>
        <v>#REF!</v>
      </c>
      <c r="AJ317" s="314" t="e">
        <f t="shared" si="418"/>
        <v>#REF!</v>
      </c>
      <c r="AK317" s="314" t="e">
        <f t="shared" si="418"/>
        <v>#REF!</v>
      </c>
      <c r="AL317" s="314" t="e">
        <f t="shared" si="418"/>
        <v>#REF!</v>
      </c>
      <c r="AM317" s="314" t="e">
        <f t="shared" si="418"/>
        <v>#REF!</v>
      </c>
      <c r="AN317" s="314" t="e">
        <f t="shared" si="418"/>
        <v>#REF!</v>
      </c>
      <c r="AO317" s="314" t="e">
        <f t="shared" si="418"/>
        <v>#REF!</v>
      </c>
      <c r="AP317" s="314" t="e">
        <f t="shared" si="418"/>
        <v>#REF!</v>
      </c>
      <c r="AQ317" s="314" t="e">
        <f t="shared" si="418"/>
        <v>#REF!</v>
      </c>
      <c r="AR317" s="314" t="e">
        <f t="shared" si="418"/>
        <v>#REF!</v>
      </c>
      <c r="AS317" s="314" t="e">
        <f t="shared" si="418"/>
        <v>#REF!</v>
      </c>
      <c r="AT317" s="314" t="e">
        <f t="shared" si="418"/>
        <v>#REF!</v>
      </c>
      <c r="AU317" s="314" t="e">
        <f t="shared" si="418"/>
        <v>#REF!</v>
      </c>
      <c r="AV317" s="314" t="e">
        <f t="shared" si="418"/>
        <v>#REF!</v>
      </c>
      <c r="AW317" s="315" t="e">
        <f t="shared" si="418"/>
        <v>#REF!</v>
      </c>
      <c r="AX317" s="315" t="e">
        <f t="shared" si="418"/>
        <v>#REF!</v>
      </c>
      <c r="AY317" s="315" t="e">
        <f t="shared" si="418"/>
        <v>#REF!</v>
      </c>
      <c r="AZ317" s="315" t="e">
        <f t="shared" si="418"/>
        <v>#REF!</v>
      </c>
      <c r="BA317" s="315" t="e">
        <f t="shared" si="418"/>
        <v>#REF!</v>
      </c>
      <c r="BB317" s="315" t="e">
        <f t="shared" si="418"/>
        <v>#REF!</v>
      </c>
      <c r="BC317" s="315" t="e">
        <f t="shared" si="418"/>
        <v>#REF!</v>
      </c>
      <c r="BD317" s="315" t="e">
        <f t="shared" si="418"/>
        <v>#REF!</v>
      </c>
      <c r="BE317" s="315" t="e">
        <f t="shared" si="418"/>
        <v>#REF!</v>
      </c>
      <c r="BF317" s="315" t="e">
        <f t="shared" si="418"/>
        <v>#REF!</v>
      </c>
      <c r="BG317" s="315" t="e">
        <f t="shared" si="418"/>
        <v>#REF!</v>
      </c>
      <c r="BH317" s="315" t="e">
        <f t="shared" si="418"/>
        <v>#REF!</v>
      </c>
      <c r="BI317" s="315" t="e">
        <f t="shared" si="418"/>
        <v>#REF!</v>
      </c>
      <c r="BJ317" s="315" t="e">
        <f t="shared" si="418"/>
        <v>#REF!</v>
      </c>
      <c r="BK317" s="315" t="e">
        <f t="shared" si="418"/>
        <v>#REF!</v>
      </c>
      <c r="BL317" s="315" t="e">
        <f t="shared" si="418"/>
        <v>#REF!</v>
      </c>
      <c r="BM317" s="315" t="e">
        <f t="shared" si="418"/>
        <v>#REF!</v>
      </c>
      <c r="BN317" s="315" t="e">
        <f t="shared" si="418"/>
        <v>#REF!</v>
      </c>
      <c r="BO317" s="315" t="e">
        <f t="shared" si="418"/>
        <v>#REF!</v>
      </c>
      <c r="BP317" s="315" t="e">
        <f t="shared" si="418"/>
        <v>#REF!</v>
      </c>
      <c r="BQ317" s="315" t="e">
        <f t="shared" si="418"/>
        <v>#REF!</v>
      </c>
      <c r="BR317" s="315" t="e">
        <f t="shared" si="418"/>
        <v>#REF!</v>
      </c>
      <c r="BS317" s="315" t="e">
        <f t="shared" si="418"/>
        <v>#REF!</v>
      </c>
      <c r="BT317" s="315" t="e">
        <f t="shared" si="418"/>
        <v>#REF!</v>
      </c>
      <c r="BU317" s="315" t="e">
        <f t="shared" si="418"/>
        <v>#REF!</v>
      </c>
      <c r="BV317" s="315" t="e">
        <f t="shared" si="418"/>
        <v>#REF!</v>
      </c>
    </row>
    <row r="318" spans="2:74" ht="14.25" hidden="1" customHeight="1" x14ac:dyDescent="0.2"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316"/>
      <c r="U318" s="163"/>
      <c r="V318" s="163"/>
      <c r="W318" s="316"/>
      <c r="X318" s="316"/>
      <c r="Y318" s="316"/>
      <c r="Z318" s="316"/>
      <c r="AA318" s="316"/>
      <c r="AB318" s="316"/>
      <c r="AC318" s="316"/>
      <c r="AD318" s="316"/>
      <c r="AE318" s="316"/>
      <c r="AF318" s="316"/>
      <c r="AG318" s="316"/>
      <c r="AH318" s="316"/>
      <c r="AI318" s="316"/>
      <c r="AJ318" s="316"/>
      <c r="AK318" s="316"/>
      <c r="AL318" s="316"/>
      <c r="AM318" s="316"/>
      <c r="AN318" s="316"/>
      <c r="AO318" s="316"/>
      <c r="AP318" s="316"/>
      <c r="AQ318" s="316"/>
      <c r="AR318" s="316"/>
      <c r="AS318" s="316"/>
      <c r="AT318" s="316"/>
      <c r="AU318" s="316"/>
      <c r="AV318" s="316"/>
      <c r="AW318" s="317"/>
      <c r="AX318" s="317"/>
      <c r="AY318" s="317"/>
      <c r="AZ318" s="317"/>
      <c r="BA318" s="317"/>
      <c r="BB318" s="317"/>
      <c r="BC318" s="317"/>
      <c r="BD318" s="317"/>
      <c r="BE318" s="317"/>
      <c r="BF318" s="317"/>
      <c r="BG318" s="317"/>
      <c r="BH318" s="317"/>
      <c r="BI318" s="317"/>
      <c r="BJ318" s="317"/>
      <c r="BK318" s="317"/>
      <c r="BL318" s="317"/>
      <c r="BM318" s="317"/>
      <c r="BN318" s="317"/>
      <c r="BO318" s="317"/>
      <c r="BP318" s="317"/>
      <c r="BQ318" s="317"/>
      <c r="BR318" s="317"/>
      <c r="BS318" s="317"/>
      <c r="BT318" s="317"/>
      <c r="BU318" s="317"/>
      <c r="BV318" s="317"/>
    </row>
    <row r="319" spans="2:74" ht="14.25" hidden="1" customHeight="1" x14ac:dyDescent="0.2">
      <c r="B319" s="318" t="s">
        <v>519</v>
      </c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>
        <f t="shared" ref="N319:AV319" si="419">SUM(C300:N300)</f>
        <v>0</v>
      </c>
      <c r="O319" s="286">
        <f t="shared" si="419"/>
        <v>62237.035785112021</v>
      </c>
      <c r="P319" s="286">
        <f t="shared" si="419"/>
        <v>125389.40233548352</v>
      </c>
      <c r="Q319" s="286">
        <f t="shared" si="419"/>
        <v>190532.39105107472</v>
      </c>
      <c r="R319" s="286">
        <f t="shared" si="419"/>
        <v>255628.41572995478</v>
      </c>
      <c r="S319" s="286">
        <f t="shared" si="419"/>
        <v>321082.52117581188</v>
      </c>
      <c r="T319" s="286">
        <f t="shared" si="419"/>
        <v>385717.80823273683</v>
      </c>
      <c r="U319" s="286">
        <f t="shared" si="419"/>
        <v>450088.55964027834</v>
      </c>
      <c r="V319" s="286">
        <f t="shared" si="419"/>
        <v>517608.33843055222</v>
      </c>
      <c r="W319" s="286">
        <f t="shared" si="419"/>
        <v>594455.0642946806</v>
      </c>
      <c r="X319" s="286">
        <f t="shared" si="419"/>
        <v>671813.00530063547</v>
      </c>
      <c r="Y319" s="286">
        <f t="shared" si="419"/>
        <v>751313.34285877866</v>
      </c>
      <c r="Z319" s="286">
        <f t="shared" si="419"/>
        <v>835894.15089127899</v>
      </c>
      <c r="AA319" s="286">
        <f t="shared" si="419"/>
        <v>859407.29279395344</v>
      </c>
      <c r="AB319" s="286">
        <f t="shared" si="419"/>
        <v>884966.35375640937</v>
      </c>
      <c r="AC319" s="286">
        <f t="shared" si="419"/>
        <v>917233.08795388159</v>
      </c>
      <c r="AD319" s="286">
        <f t="shared" si="419"/>
        <v>962579.11382979632</v>
      </c>
      <c r="AE319" s="286">
        <f t="shared" si="419"/>
        <v>1019268.9934548751</v>
      </c>
      <c r="AF319" s="286">
        <f t="shared" si="419"/>
        <v>1090050.818415812</v>
      </c>
      <c r="AG319" s="286">
        <f t="shared" si="419"/>
        <v>1169304.5828788748</v>
      </c>
      <c r="AH319" s="286">
        <f t="shared" si="419"/>
        <v>1247346.1537544178</v>
      </c>
      <c r="AI319" s="286">
        <f t="shared" si="419"/>
        <v>1325750.2354487816</v>
      </c>
      <c r="AJ319" s="286">
        <f t="shared" si="419"/>
        <v>1406769.1833217542</v>
      </c>
      <c r="AK319" s="286">
        <f t="shared" si="419"/>
        <v>1495914.5685422327</v>
      </c>
      <c r="AL319" s="286">
        <f t="shared" si="419"/>
        <v>1593639.6482374729</v>
      </c>
      <c r="AM319" s="286">
        <f t="shared" si="419"/>
        <v>1690106.0252400618</v>
      </c>
      <c r="AN319" s="286">
        <f t="shared" si="419"/>
        <v>1787988.6319825072</v>
      </c>
      <c r="AO319" s="286">
        <f t="shared" si="419"/>
        <v>1882130.8709050247</v>
      </c>
      <c r="AP319" s="286">
        <f t="shared" si="419"/>
        <v>1973382.3263241765</v>
      </c>
      <c r="AQ319" s="286">
        <f t="shared" si="419"/>
        <v>2062151.4702946383</v>
      </c>
      <c r="AR319" s="286">
        <f t="shared" si="419"/>
        <v>2151819.5304641123</v>
      </c>
      <c r="AS319" s="286">
        <f t="shared" si="419"/>
        <v>2240507.7705444498</v>
      </c>
      <c r="AT319" s="286">
        <f t="shared" si="419"/>
        <v>2375399.5850128331</v>
      </c>
      <c r="AU319" s="286">
        <f t="shared" si="419"/>
        <v>2514953.1683492623</v>
      </c>
      <c r="AV319" s="286">
        <f t="shared" si="419"/>
        <v>2654459.673704037</v>
      </c>
      <c r="AW319" s="286">
        <f t="shared" ref="AW319:BV319" si="420">SUM(AL300:AW300)</f>
        <v>2790825.674277015</v>
      </c>
      <c r="AX319" s="286">
        <f t="shared" si="420"/>
        <v>2939108.5160418237</v>
      </c>
      <c r="AY319" s="286">
        <f t="shared" si="420"/>
        <v>3086336.2645869767</v>
      </c>
      <c r="AZ319" s="286">
        <f t="shared" si="420"/>
        <v>3235899.6888708444</v>
      </c>
      <c r="BA319" s="286">
        <f t="shared" si="420"/>
        <v>3394069.0847298917</v>
      </c>
      <c r="BB319" s="286">
        <f t="shared" si="420"/>
        <v>3547360.2254162324</v>
      </c>
      <c r="BC319" s="286">
        <f t="shared" si="420"/>
        <v>3702339.4016967374</v>
      </c>
      <c r="BD319" s="286">
        <f t="shared" si="420"/>
        <v>3853940.2558479933</v>
      </c>
      <c r="BE319" s="286">
        <f t="shared" si="420"/>
        <v>4004804.631547377</v>
      </c>
      <c r="BF319" s="286">
        <f t="shared" si="420"/>
        <v>4113069.4774102895</v>
      </c>
      <c r="BG319" s="286">
        <f t="shared" si="420"/>
        <v>4222921.3002600549</v>
      </c>
      <c r="BH319" s="286">
        <f t="shared" si="420"/>
        <v>4336189.6266693966</v>
      </c>
      <c r="BI319" s="286">
        <f t="shared" si="420"/>
        <v>4451167.6131003806</v>
      </c>
      <c r="BJ319" s="286">
        <f t="shared" si="420"/>
        <v>4553274.8043644587</v>
      </c>
      <c r="BK319" s="286">
        <f t="shared" si="420"/>
        <v>4658494.4974505445</v>
      </c>
      <c r="BL319" s="286">
        <f t="shared" si="420"/>
        <v>4759541.6931472383</v>
      </c>
      <c r="BM319" s="286">
        <f t="shared" si="420"/>
        <v>4879255.8628905937</v>
      </c>
      <c r="BN319" s="286">
        <f t="shared" si="420"/>
        <v>4990668.8430628926</v>
      </c>
      <c r="BO319" s="286">
        <f t="shared" si="420"/>
        <v>5102354.0692133773</v>
      </c>
      <c r="BP319" s="286">
        <f t="shared" si="420"/>
        <v>5227848.5099728946</v>
      </c>
      <c r="BQ319" s="286">
        <f t="shared" si="420"/>
        <v>5368365.7547463682</v>
      </c>
      <c r="BR319" s="286">
        <f t="shared" si="420"/>
        <v>5515920.5398950251</v>
      </c>
      <c r="BS319" s="286">
        <f t="shared" si="420"/>
        <v>5677183.6798528666</v>
      </c>
      <c r="BT319" s="286">
        <f t="shared" si="420"/>
        <v>5843731.3503282806</v>
      </c>
      <c r="BU319" s="286">
        <f t="shared" si="420"/>
        <v>6012099.7169983853</v>
      </c>
      <c r="BV319" s="286">
        <f t="shared" si="420"/>
        <v>6232038.1306489548</v>
      </c>
    </row>
    <row r="320" spans="2:74" ht="14.25" hidden="1" customHeight="1" x14ac:dyDescent="0.2">
      <c r="B320" s="318" t="s">
        <v>520</v>
      </c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>
        <f t="shared" ref="N320:BV320" si="421">SUM(C309:N309)</f>
        <v>0</v>
      </c>
      <c r="O320" s="286" t="e">
        <f t="shared" si="421"/>
        <v>#REF!</v>
      </c>
      <c r="P320" s="286" t="e">
        <f t="shared" si="421"/>
        <v>#REF!</v>
      </c>
      <c r="Q320" s="286" t="e">
        <f t="shared" si="421"/>
        <v>#REF!</v>
      </c>
      <c r="R320" s="286" t="e">
        <f t="shared" si="421"/>
        <v>#REF!</v>
      </c>
      <c r="S320" s="286" t="e">
        <f t="shared" si="421"/>
        <v>#REF!</v>
      </c>
      <c r="T320" s="286" t="e">
        <f t="shared" si="421"/>
        <v>#REF!</v>
      </c>
      <c r="U320" s="286" t="e">
        <f t="shared" si="421"/>
        <v>#REF!</v>
      </c>
      <c r="V320" s="286" t="e">
        <f t="shared" si="421"/>
        <v>#REF!</v>
      </c>
      <c r="W320" s="286" t="e">
        <f t="shared" si="421"/>
        <v>#REF!</v>
      </c>
      <c r="X320" s="286" t="e">
        <f t="shared" si="421"/>
        <v>#REF!</v>
      </c>
      <c r="Y320" s="286" t="e">
        <f t="shared" si="421"/>
        <v>#REF!</v>
      </c>
      <c r="Z320" s="286" t="e">
        <f t="shared" si="421"/>
        <v>#REF!</v>
      </c>
      <c r="AA320" s="286" t="e">
        <f t="shared" si="421"/>
        <v>#REF!</v>
      </c>
      <c r="AB320" s="286" t="e">
        <f t="shared" si="421"/>
        <v>#REF!</v>
      </c>
      <c r="AC320" s="286" t="e">
        <f t="shared" si="421"/>
        <v>#REF!</v>
      </c>
      <c r="AD320" s="286" t="e">
        <f t="shared" si="421"/>
        <v>#REF!</v>
      </c>
      <c r="AE320" s="286" t="e">
        <f t="shared" si="421"/>
        <v>#REF!</v>
      </c>
      <c r="AF320" s="286" t="e">
        <f t="shared" si="421"/>
        <v>#REF!</v>
      </c>
      <c r="AG320" s="286" t="e">
        <f t="shared" si="421"/>
        <v>#REF!</v>
      </c>
      <c r="AH320" s="286" t="e">
        <f t="shared" si="421"/>
        <v>#REF!</v>
      </c>
      <c r="AI320" s="286" t="e">
        <f t="shared" si="421"/>
        <v>#REF!</v>
      </c>
      <c r="AJ320" s="286" t="e">
        <f t="shared" si="421"/>
        <v>#REF!</v>
      </c>
      <c r="AK320" s="286" t="e">
        <f t="shared" si="421"/>
        <v>#REF!</v>
      </c>
      <c r="AL320" s="286" t="e">
        <f t="shared" si="421"/>
        <v>#REF!</v>
      </c>
      <c r="AM320" s="286" t="e">
        <f t="shared" si="421"/>
        <v>#REF!</v>
      </c>
      <c r="AN320" s="286" t="e">
        <f t="shared" si="421"/>
        <v>#REF!</v>
      </c>
      <c r="AO320" s="286" t="e">
        <f t="shared" si="421"/>
        <v>#REF!</v>
      </c>
      <c r="AP320" s="286" t="e">
        <f t="shared" si="421"/>
        <v>#REF!</v>
      </c>
      <c r="AQ320" s="286" t="e">
        <f t="shared" si="421"/>
        <v>#REF!</v>
      </c>
      <c r="AR320" s="286" t="e">
        <f t="shared" si="421"/>
        <v>#REF!</v>
      </c>
      <c r="AS320" s="286" t="e">
        <f t="shared" si="421"/>
        <v>#REF!</v>
      </c>
      <c r="AT320" s="286" t="e">
        <f t="shared" si="421"/>
        <v>#REF!</v>
      </c>
      <c r="AU320" s="286" t="e">
        <f t="shared" si="421"/>
        <v>#REF!</v>
      </c>
      <c r="AV320" s="286" t="e">
        <f t="shared" si="421"/>
        <v>#REF!</v>
      </c>
      <c r="AW320" s="286" t="e">
        <f t="shared" si="421"/>
        <v>#REF!</v>
      </c>
      <c r="AX320" s="286" t="e">
        <f t="shared" si="421"/>
        <v>#REF!</v>
      </c>
      <c r="AY320" s="286" t="e">
        <f t="shared" si="421"/>
        <v>#REF!</v>
      </c>
      <c r="AZ320" s="286" t="e">
        <f t="shared" si="421"/>
        <v>#REF!</v>
      </c>
      <c r="BA320" s="286" t="e">
        <f t="shared" si="421"/>
        <v>#REF!</v>
      </c>
      <c r="BB320" s="286" t="e">
        <f t="shared" si="421"/>
        <v>#REF!</v>
      </c>
      <c r="BC320" s="286" t="e">
        <f t="shared" si="421"/>
        <v>#REF!</v>
      </c>
      <c r="BD320" s="286" t="e">
        <f t="shared" si="421"/>
        <v>#REF!</v>
      </c>
      <c r="BE320" s="286" t="e">
        <f t="shared" si="421"/>
        <v>#REF!</v>
      </c>
      <c r="BF320" s="286" t="e">
        <f t="shared" si="421"/>
        <v>#REF!</v>
      </c>
      <c r="BG320" s="286" t="e">
        <f t="shared" si="421"/>
        <v>#REF!</v>
      </c>
      <c r="BH320" s="286" t="e">
        <f t="shared" si="421"/>
        <v>#REF!</v>
      </c>
      <c r="BI320" s="286" t="e">
        <f t="shared" si="421"/>
        <v>#REF!</v>
      </c>
      <c r="BJ320" s="286" t="e">
        <f t="shared" si="421"/>
        <v>#REF!</v>
      </c>
      <c r="BK320" s="286" t="e">
        <f t="shared" si="421"/>
        <v>#REF!</v>
      </c>
      <c r="BL320" s="286" t="e">
        <f t="shared" si="421"/>
        <v>#REF!</v>
      </c>
      <c r="BM320" s="286" t="e">
        <f t="shared" si="421"/>
        <v>#REF!</v>
      </c>
      <c r="BN320" s="286" t="e">
        <f t="shared" si="421"/>
        <v>#REF!</v>
      </c>
      <c r="BO320" s="286" t="e">
        <f t="shared" si="421"/>
        <v>#REF!</v>
      </c>
      <c r="BP320" s="286" t="e">
        <f t="shared" si="421"/>
        <v>#REF!</v>
      </c>
      <c r="BQ320" s="286" t="e">
        <f t="shared" si="421"/>
        <v>#REF!</v>
      </c>
      <c r="BR320" s="286" t="e">
        <f t="shared" si="421"/>
        <v>#REF!</v>
      </c>
      <c r="BS320" s="286" t="e">
        <f t="shared" si="421"/>
        <v>#REF!</v>
      </c>
      <c r="BT320" s="286" t="e">
        <f t="shared" si="421"/>
        <v>#REF!</v>
      </c>
      <c r="BU320" s="286" t="e">
        <f t="shared" si="421"/>
        <v>#REF!</v>
      </c>
      <c r="BV320" s="286" t="e">
        <f t="shared" si="421"/>
        <v>#REF!</v>
      </c>
    </row>
    <row r="321" spans="2:74" ht="14.25" hidden="1" customHeight="1" x14ac:dyDescent="0.2">
      <c r="B321" s="318" t="s">
        <v>521</v>
      </c>
      <c r="C321" s="302"/>
      <c r="D321" s="302"/>
      <c r="E321" s="302"/>
      <c r="F321" s="302"/>
      <c r="G321" s="302"/>
      <c r="H321" s="302"/>
      <c r="I321" s="302"/>
      <c r="J321" s="302"/>
      <c r="K321" s="302"/>
      <c r="L321" s="302"/>
      <c r="M321" s="302"/>
      <c r="N321" s="302">
        <f>IFERROR(SUM(C309:N309)/SUM(C307:N307),0)</f>
        <v>0</v>
      </c>
      <c r="O321" s="302" t="e">
        <f t="shared" ref="O321:AV321" si="422">SUM(D309:O309)/SUM(D307:O307)</f>
        <v>#REF!</v>
      </c>
      <c r="P321" s="302" t="e">
        <f t="shared" si="422"/>
        <v>#REF!</v>
      </c>
      <c r="Q321" s="302" t="e">
        <f t="shared" si="422"/>
        <v>#REF!</v>
      </c>
      <c r="R321" s="302" t="e">
        <f t="shared" si="422"/>
        <v>#REF!</v>
      </c>
      <c r="S321" s="302" t="e">
        <f t="shared" si="422"/>
        <v>#REF!</v>
      </c>
      <c r="T321" s="302" t="e">
        <f t="shared" si="422"/>
        <v>#REF!</v>
      </c>
      <c r="U321" s="302" t="e">
        <f t="shared" si="422"/>
        <v>#REF!</v>
      </c>
      <c r="V321" s="302" t="e">
        <f t="shared" si="422"/>
        <v>#REF!</v>
      </c>
      <c r="W321" s="302" t="e">
        <f t="shared" si="422"/>
        <v>#REF!</v>
      </c>
      <c r="X321" s="302" t="e">
        <f t="shared" si="422"/>
        <v>#REF!</v>
      </c>
      <c r="Y321" s="302" t="e">
        <f t="shared" si="422"/>
        <v>#REF!</v>
      </c>
      <c r="Z321" s="302" t="e">
        <f t="shared" si="422"/>
        <v>#REF!</v>
      </c>
      <c r="AA321" s="302" t="e">
        <f t="shared" si="422"/>
        <v>#REF!</v>
      </c>
      <c r="AB321" s="302" t="e">
        <f t="shared" si="422"/>
        <v>#REF!</v>
      </c>
      <c r="AC321" s="302" t="e">
        <f t="shared" si="422"/>
        <v>#REF!</v>
      </c>
      <c r="AD321" s="302" t="e">
        <f t="shared" si="422"/>
        <v>#REF!</v>
      </c>
      <c r="AE321" s="302" t="e">
        <f t="shared" si="422"/>
        <v>#REF!</v>
      </c>
      <c r="AF321" s="302" t="e">
        <f t="shared" si="422"/>
        <v>#REF!</v>
      </c>
      <c r="AG321" s="302" t="e">
        <f t="shared" si="422"/>
        <v>#REF!</v>
      </c>
      <c r="AH321" s="302" t="e">
        <f t="shared" si="422"/>
        <v>#REF!</v>
      </c>
      <c r="AI321" s="302" t="e">
        <f t="shared" si="422"/>
        <v>#REF!</v>
      </c>
      <c r="AJ321" s="302" t="e">
        <f t="shared" si="422"/>
        <v>#REF!</v>
      </c>
      <c r="AK321" s="302" t="e">
        <f t="shared" si="422"/>
        <v>#REF!</v>
      </c>
      <c r="AL321" s="302" t="e">
        <f t="shared" si="422"/>
        <v>#REF!</v>
      </c>
      <c r="AM321" s="302" t="e">
        <f t="shared" si="422"/>
        <v>#REF!</v>
      </c>
      <c r="AN321" s="302" t="e">
        <f t="shared" si="422"/>
        <v>#REF!</v>
      </c>
      <c r="AO321" s="302" t="e">
        <f t="shared" si="422"/>
        <v>#REF!</v>
      </c>
      <c r="AP321" s="302" t="e">
        <f t="shared" si="422"/>
        <v>#REF!</v>
      </c>
      <c r="AQ321" s="302" t="e">
        <f t="shared" si="422"/>
        <v>#REF!</v>
      </c>
      <c r="AR321" s="302" t="e">
        <f t="shared" si="422"/>
        <v>#REF!</v>
      </c>
      <c r="AS321" s="302" t="e">
        <f t="shared" si="422"/>
        <v>#REF!</v>
      </c>
      <c r="AT321" s="302" t="e">
        <f t="shared" si="422"/>
        <v>#REF!</v>
      </c>
      <c r="AU321" s="302" t="e">
        <f t="shared" si="422"/>
        <v>#REF!</v>
      </c>
      <c r="AV321" s="302" t="e">
        <f t="shared" si="422"/>
        <v>#REF!</v>
      </c>
      <c r="AW321" s="302" t="e">
        <f t="shared" ref="AW321:BO321" si="423">SUM(AL309:AW309)/SUM(AL307:AW307)</f>
        <v>#REF!</v>
      </c>
      <c r="AX321" s="302" t="e">
        <f t="shared" si="423"/>
        <v>#REF!</v>
      </c>
      <c r="AY321" s="302" t="e">
        <f t="shared" si="423"/>
        <v>#REF!</v>
      </c>
      <c r="AZ321" s="302" t="e">
        <f t="shared" si="423"/>
        <v>#REF!</v>
      </c>
      <c r="BA321" s="302" t="e">
        <f t="shared" si="423"/>
        <v>#REF!</v>
      </c>
      <c r="BB321" s="302" t="e">
        <f t="shared" si="423"/>
        <v>#REF!</v>
      </c>
      <c r="BC321" s="302" t="e">
        <f t="shared" si="423"/>
        <v>#REF!</v>
      </c>
      <c r="BD321" s="302" t="e">
        <f t="shared" si="423"/>
        <v>#REF!</v>
      </c>
      <c r="BE321" s="302" t="e">
        <f t="shared" si="423"/>
        <v>#REF!</v>
      </c>
      <c r="BF321" s="302" t="e">
        <f t="shared" si="423"/>
        <v>#REF!</v>
      </c>
      <c r="BG321" s="302" t="e">
        <f t="shared" si="423"/>
        <v>#REF!</v>
      </c>
      <c r="BH321" s="302" t="e">
        <f t="shared" si="423"/>
        <v>#REF!</v>
      </c>
      <c r="BI321" s="302" t="e">
        <f t="shared" si="423"/>
        <v>#REF!</v>
      </c>
      <c r="BJ321" s="302" t="e">
        <f t="shared" si="423"/>
        <v>#REF!</v>
      </c>
      <c r="BK321" s="302" t="e">
        <f t="shared" si="423"/>
        <v>#REF!</v>
      </c>
      <c r="BL321" s="302" t="e">
        <f t="shared" si="423"/>
        <v>#REF!</v>
      </c>
      <c r="BM321" s="302" t="e">
        <f t="shared" si="423"/>
        <v>#REF!</v>
      </c>
      <c r="BN321" s="302" t="e">
        <f t="shared" si="423"/>
        <v>#REF!</v>
      </c>
      <c r="BO321" s="302" t="e">
        <f t="shared" si="423"/>
        <v>#REF!</v>
      </c>
      <c r="BP321" s="302" t="e">
        <f t="shared" ref="BP321:BV321" si="424">SUM(BE309:BP309)/SUM(BE307:BP307)</f>
        <v>#REF!</v>
      </c>
      <c r="BQ321" s="302" t="e">
        <f t="shared" si="424"/>
        <v>#REF!</v>
      </c>
      <c r="BR321" s="302" t="e">
        <f t="shared" si="424"/>
        <v>#REF!</v>
      </c>
      <c r="BS321" s="302" t="e">
        <f t="shared" si="424"/>
        <v>#REF!</v>
      </c>
      <c r="BT321" s="302" t="e">
        <f t="shared" si="424"/>
        <v>#REF!</v>
      </c>
      <c r="BU321" s="302" t="e">
        <f t="shared" si="424"/>
        <v>#REF!</v>
      </c>
      <c r="BV321" s="302" t="e">
        <f t="shared" si="424"/>
        <v>#REF!</v>
      </c>
    </row>
    <row r="322" spans="2:74" ht="14.25" hidden="1" customHeight="1" x14ac:dyDescent="0.2">
      <c r="B322" s="318" t="s">
        <v>522</v>
      </c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>
        <f>IFERROR(-SUM(C244:N244)/SUM(C307:N307),0)</f>
        <v>0</v>
      </c>
      <c r="O322" s="286">
        <f t="shared" ref="O322:AV322" si="425">IFERROR(-SUM(D256:O256)/SUM(D307:O307),0)</f>
        <v>0</v>
      </c>
      <c r="P322" s="286">
        <f t="shared" si="425"/>
        <v>0</v>
      </c>
      <c r="Q322" s="286">
        <f t="shared" si="425"/>
        <v>0</v>
      </c>
      <c r="R322" s="286">
        <f t="shared" si="425"/>
        <v>0</v>
      </c>
      <c r="S322" s="286">
        <f t="shared" si="425"/>
        <v>0</v>
      </c>
      <c r="T322" s="286">
        <f t="shared" si="425"/>
        <v>0</v>
      </c>
      <c r="U322" s="286">
        <f t="shared" si="425"/>
        <v>0</v>
      </c>
      <c r="V322" s="286">
        <f t="shared" si="425"/>
        <v>0</v>
      </c>
      <c r="W322" s="286">
        <f t="shared" si="425"/>
        <v>0</v>
      </c>
      <c r="X322" s="286">
        <f t="shared" si="425"/>
        <v>0</v>
      </c>
      <c r="Y322" s="286">
        <f t="shared" si="425"/>
        <v>0</v>
      </c>
      <c r="Z322" s="286">
        <f t="shared" si="425"/>
        <v>0</v>
      </c>
      <c r="AA322" s="286">
        <f t="shared" si="425"/>
        <v>0</v>
      </c>
      <c r="AB322" s="286">
        <f t="shared" si="425"/>
        <v>0</v>
      </c>
      <c r="AC322" s="286">
        <f t="shared" si="425"/>
        <v>0</v>
      </c>
      <c r="AD322" s="286">
        <f t="shared" si="425"/>
        <v>0</v>
      </c>
      <c r="AE322" s="286">
        <f t="shared" si="425"/>
        <v>0</v>
      </c>
      <c r="AF322" s="286">
        <f t="shared" si="425"/>
        <v>0</v>
      </c>
      <c r="AG322" s="286">
        <f t="shared" si="425"/>
        <v>0</v>
      </c>
      <c r="AH322" s="286">
        <f t="shared" si="425"/>
        <v>0</v>
      </c>
      <c r="AI322" s="286">
        <f t="shared" si="425"/>
        <v>0</v>
      </c>
      <c r="AJ322" s="286">
        <f t="shared" si="425"/>
        <v>0</v>
      </c>
      <c r="AK322" s="286">
        <f t="shared" si="425"/>
        <v>0</v>
      </c>
      <c r="AL322" s="286">
        <f t="shared" si="425"/>
        <v>0</v>
      </c>
      <c r="AM322" s="286">
        <f t="shared" si="425"/>
        <v>0</v>
      </c>
      <c r="AN322" s="286">
        <f t="shared" si="425"/>
        <v>0</v>
      </c>
      <c r="AO322" s="286">
        <f t="shared" si="425"/>
        <v>0</v>
      </c>
      <c r="AP322" s="286">
        <f t="shared" si="425"/>
        <v>0</v>
      </c>
      <c r="AQ322" s="286">
        <f t="shared" si="425"/>
        <v>0</v>
      </c>
      <c r="AR322" s="286">
        <f t="shared" si="425"/>
        <v>0</v>
      </c>
      <c r="AS322" s="286">
        <f t="shared" si="425"/>
        <v>0</v>
      </c>
      <c r="AT322" s="286">
        <f t="shared" si="425"/>
        <v>0</v>
      </c>
      <c r="AU322" s="286">
        <f t="shared" si="425"/>
        <v>0</v>
      </c>
      <c r="AV322" s="286">
        <f t="shared" si="425"/>
        <v>0</v>
      </c>
      <c r="AW322" s="286">
        <f t="shared" ref="AW322:BV322" si="426">IFERROR(-SUM(AL256:AW256)/SUM(AL307:AW307),0)</f>
        <v>0</v>
      </c>
      <c r="AX322" s="286">
        <f t="shared" si="426"/>
        <v>0</v>
      </c>
      <c r="AY322" s="286">
        <f t="shared" si="426"/>
        <v>0</v>
      </c>
      <c r="AZ322" s="286">
        <f t="shared" si="426"/>
        <v>0</v>
      </c>
      <c r="BA322" s="286">
        <f t="shared" si="426"/>
        <v>0</v>
      </c>
      <c r="BB322" s="286">
        <f t="shared" si="426"/>
        <v>0</v>
      </c>
      <c r="BC322" s="286">
        <f t="shared" si="426"/>
        <v>0</v>
      </c>
      <c r="BD322" s="286">
        <f t="shared" si="426"/>
        <v>0</v>
      </c>
      <c r="BE322" s="286">
        <f t="shared" si="426"/>
        <v>0</v>
      </c>
      <c r="BF322" s="286">
        <f t="shared" si="426"/>
        <v>0</v>
      </c>
      <c r="BG322" s="286">
        <f t="shared" si="426"/>
        <v>0</v>
      </c>
      <c r="BH322" s="286">
        <f t="shared" si="426"/>
        <v>0</v>
      </c>
      <c r="BI322" s="286">
        <f t="shared" si="426"/>
        <v>0</v>
      </c>
      <c r="BJ322" s="286">
        <f t="shared" si="426"/>
        <v>0</v>
      </c>
      <c r="BK322" s="286">
        <f t="shared" si="426"/>
        <v>0</v>
      </c>
      <c r="BL322" s="286">
        <f t="shared" si="426"/>
        <v>0</v>
      </c>
      <c r="BM322" s="286">
        <f t="shared" si="426"/>
        <v>0</v>
      </c>
      <c r="BN322" s="286">
        <f t="shared" si="426"/>
        <v>0</v>
      </c>
      <c r="BO322" s="286">
        <f t="shared" si="426"/>
        <v>0</v>
      </c>
      <c r="BP322" s="286">
        <f t="shared" si="426"/>
        <v>0</v>
      </c>
      <c r="BQ322" s="286">
        <f t="shared" si="426"/>
        <v>0</v>
      </c>
      <c r="BR322" s="286">
        <f t="shared" si="426"/>
        <v>0</v>
      </c>
      <c r="BS322" s="286">
        <f t="shared" si="426"/>
        <v>0</v>
      </c>
      <c r="BT322" s="286">
        <f t="shared" si="426"/>
        <v>0</v>
      </c>
      <c r="BU322" s="286">
        <f t="shared" si="426"/>
        <v>0</v>
      </c>
      <c r="BV322" s="286">
        <f t="shared" si="426"/>
        <v>0</v>
      </c>
    </row>
    <row r="323" spans="2:74" ht="14.25" hidden="1" customHeight="1" x14ac:dyDescent="0.2">
      <c r="B323" s="163" t="s">
        <v>523</v>
      </c>
      <c r="C323" s="302"/>
      <c r="D323" s="302"/>
      <c r="E323" s="302"/>
      <c r="F323" s="302"/>
      <c r="G323" s="302"/>
      <c r="H323" s="302"/>
      <c r="I323" s="302"/>
      <c r="J323" s="302"/>
      <c r="K323" s="302"/>
      <c r="L323" s="302"/>
      <c r="M323" s="302"/>
      <c r="N323" s="302">
        <f>IFERROR(N322/N321,0)</f>
        <v>0</v>
      </c>
      <c r="O323" s="302">
        <f>IFERROR(O322/O321,0)</f>
        <v>0</v>
      </c>
      <c r="P323" s="302">
        <f t="shared" ref="P323:BV323" si="427">IFERROR(P322/P321,0)</f>
        <v>0</v>
      </c>
      <c r="Q323" s="302">
        <f t="shared" si="427"/>
        <v>0</v>
      </c>
      <c r="R323" s="302">
        <f t="shared" si="427"/>
        <v>0</v>
      </c>
      <c r="S323" s="302">
        <f t="shared" si="427"/>
        <v>0</v>
      </c>
      <c r="T323" s="302">
        <f t="shared" si="427"/>
        <v>0</v>
      </c>
      <c r="U323" s="302">
        <f t="shared" si="427"/>
        <v>0</v>
      </c>
      <c r="V323" s="302">
        <f t="shared" si="427"/>
        <v>0</v>
      </c>
      <c r="W323" s="302">
        <f t="shared" si="427"/>
        <v>0</v>
      </c>
      <c r="X323" s="302">
        <f t="shared" si="427"/>
        <v>0</v>
      </c>
      <c r="Y323" s="302">
        <f t="shared" si="427"/>
        <v>0</v>
      </c>
      <c r="Z323" s="302">
        <f t="shared" si="427"/>
        <v>0</v>
      </c>
      <c r="AA323" s="302">
        <f t="shared" si="427"/>
        <v>0</v>
      </c>
      <c r="AB323" s="302">
        <f t="shared" si="427"/>
        <v>0</v>
      </c>
      <c r="AC323" s="302">
        <f t="shared" si="427"/>
        <v>0</v>
      </c>
      <c r="AD323" s="302">
        <f t="shared" si="427"/>
        <v>0</v>
      </c>
      <c r="AE323" s="302">
        <f t="shared" si="427"/>
        <v>0</v>
      </c>
      <c r="AF323" s="302">
        <f t="shared" si="427"/>
        <v>0</v>
      </c>
      <c r="AG323" s="302">
        <f t="shared" si="427"/>
        <v>0</v>
      </c>
      <c r="AH323" s="302">
        <f t="shared" si="427"/>
        <v>0</v>
      </c>
      <c r="AI323" s="302">
        <f t="shared" si="427"/>
        <v>0</v>
      </c>
      <c r="AJ323" s="302">
        <f t="shared" si="427"/>
        <v>0</v>
      </c>
      <c r="AK323" s="302">
        <f t="shared" si="427"/>
        <v>0</v>
      </c>
      <c r="AL323" s="302">
        <f t="shared" si="427"/>
        <v>0</v>
      </c>
      <c r="AM323" s="302">
        <f t="shared" si="427"/>
        <v>0</v>
      </c>
      <c r="AN323" s="302">
        <f t="shared" si="427"/>
        <v>0</v>
      </c>
      <c r="AO323" s="302">
        <f t="shared" si="427"/>
        <v>0</v>
      </c>
      <c r="AP323" s="302">
        <f t="shared" si="427"/>
        <v>0</v>
      </c>
      <c r="AQ323" s="302">
        <f t="shared" si="427"/>
        <v>0</v>
      </c>
      <c r="AR323" s="302">
        <f t="shared" si="427"/>
        <v>0</v>
      </c>
      <c r="AS323" s="302">
        <f t="shared" si="427"/>
        <v>0</v>
      </c>
      <c r="AT323" s="302">
        <f t="shared" si="427"/>
        <v>0</v>
      </c>
      <c r="AU323" s="302">
        <f t="shared" si="427"/>
        <v>0</v>
      </c>
      <c r="AV323" s="302">
        <f t="shared" si="427"/>
        <v>0</v>
      </c>
      <c r="AW323" s="302">
        <f t="shared" si="427"/>
        <v>0</v>
      </c>
      <c r="AX323" s="302">
        <f t="shared" si="427"/>
        <v>0</v>
      </c>
      <c r="AY323" s="302">
        <f t="shared" si="427"/>
        <v>0</v>
      </c>
      <c r="AZ323" s="302">
        <f t="shared" si="427"/>
        <v>0</v>
      </c>
      <c r="BA323" s="302">
        <f t="shared" si="427"/>
        <v>0</v>
      </c>
      <c r="BB323" s="302">
        <f t="shared" si="427"/>
        <v>0</v>
      </c>
      <c r="BC323" s="302">
        <f t="shared" si="427"/>
        <v>0</v>
      </c>
      <c r="BD323" s="302">
        <f t="shared" si="427"/>
        <v>0</v>
      </c>
      <c r="BE323" s="302">
        <f t="shared" si="427"/>
        <v>0</v>
      </c>
      <c r="BF323" s="302">
        <f t="shared" si="427"/>
        <v>0</v>
      </c>
      <c r="BG323" s="302">
        <f t="shared" si="427"/>
        <v>0</v>
      </c>
      <c r="BH323" s="302">
        <f t="shared" si="427"/>
        <v>0</v>
      </c>
      <c r="BI323" s="302">
        <f t="shared" si="427"/>
        <v>0</v>
      </c>
      <c r="BJ323" s="302">
        <f t="shared" si="427"/>
        <v>0</v>
      </c>
      <c r="BK323" s="302">
        <f t="shared" si="427"/>
        <v>0</v>
      </c>
      <c r="BL323" s="302">
        <f t="shared" si="427"/>
        <v>0</v>
      </c>
      <c r="BM323" s="302">
        <f t="shared" si="427"/>
        <v>0</v>
      </c>
      <c r="BN323" s="302">
        <f t="shared" si="427"/>
        <v>0</v>
      </c>
      <c r="BO323" s="302">
        <f t="shared" si="427"/>
        <v>0</v>
      </c>
      <c r="BP323" s="302">
        <f t="shared" si="427"/>
        <v>0</v>
      </c>
      <c r="BQ323" s="302">
        <f t="shared" si="427"/>
        <v>0</v>
      </c>
      <c r="BR323" s="302">
        <f t="shared" si="427"/>
        <v>0</v>
      </c>
      <c r="BS323" s="302">
        <f t="shared" si="427"/>
        <v>0</v>
      </c>
      <c r="BT323" s="302">
        <f t="shared" si="427"/>
        <v>0</v>
      </c>
      <c r="BU323" s="302">
        <f t="shared" si="427"/>
        <v>0</v>
      </c>
      <c r="BV323" s="302">
        <f t="shared" si="427"/>
        <v>0</v>
      </c>
    </row>
    <row r="324" spans="2:74" ht="14.25" hidden="1" customHeight="1" x14ac:dyDescent="0.2">
      <c r="B324" s="163" t="s">
        <v>524</v>
      </c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>
        <f t="shared" ref="N324:BV324" si="428">IFERROR(N300/N305,0)</f>
        <v>0</v>
      </c>
      <c r="O324" s="302">
        <f>IFERROR(O300/O305,0)</f>
        <v>0</v>
      </c>
      <c r="P324" s="302">
        <f t="shared" si="428"/>
        <v>0</v>
      </c>
      <c r="Q324" s="302">
        <f t="shared" si="428"/>
        <v>0</v>
      </c>
      <c r="R324" s="302">
        <f t="shared" si="428"/>
        <v>0</v>
      </c>
      <c r="S324" s="302">
        <f t="shared" si="428"/>
        <v>0</v>
      </c>
      <c r="T324" s="302">
        <f t="shared" si="428"/>
        <v>0</v>
      </c>
      <c r="U324" s="302">
        <f t="shared" si="428"/>
        <v>0</v>
      </c>
      <c r="V324" s="302">
        <f t="shared" si="428"/>
        <v>0</v>
      </c>
      <c r="W324" s="302">
        <f t="shared" si="428"/>
        <v>0</v>
      </c>
      <c r="X324" s="302">
        <f t="shared" si="428"/>
        <v>0</v>
      </c>
      <c r="Y324" s="302">
        <f t="shared" si="428"/>
        <v>0</v>
      </c>
      <c r="Z324" s="302">
        <f t="shared" si="428"/>
        <v>0</v>
      </c>
      <c r="AA324" s="302">
        <f t="shared" si="428"/>
        <v>0</v>
      </c>
      <c r="AB324" s="302">
        <f t="shared" si="428"/>
        <v>0</v>
      </c>
      <c r="AC324" s="302">
        <f t="shared" si="428"/>
        <v>0</v>
      </c>
      <c r="AD324" s="302">
        <f t="shared" si="428"/>
        <v>0</v>
      </c>
      <c r="AE324" s="302">
        <f t="shared" si="428"/>
        <v>0</v>
      </c>
      <c r="AF324" s="302">
        <f t="shared" si="428"/>
        <v>0</v>
      </c>
      <c r="AG324" s="302">
        <f t="shared" si="428"/>
        <v>0</v>
      </c>
      <c r="AH324" s="302">
        <f t="shared" si="428"/>
        <v>0</v>
      </c>
      <c r="AI324" s="302">
        <f t="shared" si="428"/>
        <v>0</v>
      </c>
      <c r="AJ324" s="302">
        <f t="shared" si="428"/>
        <v>0</v>
      </c>
      <c r="AK324" s="302">
        <f t="shared" si="428"/>
        <v>0</v>
      </c>
      <c r="AL324" s="302">
        <f t="shared" si="428"/>
        <v>0</v>
      </c>
      <c r="AM324" s="302">
        <f t="shared" si="428"/>
        <v>0</v>
      </c>
      <c r="AN324" s="302">
        <f t="shared" si="428"/>
        <v>0</v>
      </c>
      <c r="AO324" s="302">
        <f t="shared" si="428"/>
        <v>0</v>
      </c>
      <c r="AP324" s="302">
        <f t="shared" si="428"/>
        <v>0</v>
      </c>
      <c r="AQ324" s="302">
        <f t="shared" si="428"/>
        <v>0</v>
      </c>
      <c r="AR324" s="302">
        <f t="shared" si="428"/>
        <v>0</v>
      </c>
      <c r="AS324" s="302">
        <f t="shared" si="428"/>
        <v>0</v>
      </c>
      <c r="AT324" s="302">
        <f t="shared" si="428"/>
        <v>0</v>
      </c>
      <c r="AU324" s="302">
        <f t="shared" si="428"/>
        <v>0</v>
      </c>
      <c r="AV324" s="302">
        <f t="shared" si="428"/>
        <v>0</v>
      </c>
      <c r="AW324" s="302">
        <f t="shared" si="428"/>
        <v>0</v>
      </c>
      <c r="AX324" s="302">
        <f t="shared" si="428"/>
        <v>0</v>
      </c>
      <c r="AY324" s="302">
        <f t="shared" si="428"/>
        <v>0</v>
      </c>
      <c r="AZ324" s="302">
        <f t="shared" si="428"/>
        <v>0</v>
      </c>
      <c r="BA324" s="302">
        <f t="shared" si="428"/>
        <v>0</v>
      </c>
      <c r="BB324" s="302">
        <f t="shared" si="428"/>
        <v>0</v>
      </c>
      <c r="BC324" s="302">
        <f t="shared" si="428"/>
        <v>0</v>
      </c>
      <c r="BD324" s="302">
        <f t="shared" si="428"/>
        <v>0</v>
      </c>
      <c r="BE324" s="302">
        <f t="shared" si="428"/>
        <v>0</v>
      </c>
      <c r="BF324" s="302">
        <f t="shared" si="428"/>
        <v>0</v>
      </c>
      <c r="BG324" s="302">
        <f t="shared" si="428"/>
        <v>0</v>
      </c>
      <c r="BH324" s="302">
        <f t="shared" si="428"/>
        <v>0</v>
      </c>
      <c r="BI324" s="302">
        <f t="shared" si="428"/>
        <v>0</v>
      </c>
      <c r="BJ324" s="302">
        <f t="shared" si="428"/>
        <v>0</v>
      </c>
      <c r="BK324" s="302">
        <f t="shared" si="428"/>
        <v>0</v>
      </c>
      <c r="BL324" s="302">
        <f t="shared" si="428"/>
        <v>0</v>
      </c>
      <c r="BM324" s="302">
        <f t="shared" si="428"/>
        <v>0</v>
      </c>
      <c r="BN324" s="302">
        <f t="shared" si="428"/>
        <v>0</v>
      </c>
      <c r="BO324" s="302">
        <f t="shared" si="428"/>
        <v>0</v>
      </c>
      <c r="BP324" s="302">
        <f t="shared" si="428"/>
        <v>0</v>
      </c>
      <c r="BQ324" s="302">
        <f t="shared" si="428"/>
        <v>0</v>
      </c>
      <c r="BR324" s="302">
        <f t="shared" si="428"/>
        <v>0</v>
      </c>
      <c r="BS324" s="302">
        <f t="shared" si="428"/>
        <v>0</v>
      </c>
      <c r="BT324" s="302">
        <f t="shared" si="428"/>
        <v>0</v>
      </c>
      <c r="BU324" s="302">
        <f t="shared" si="428"/>
        <v>0</v>
      </c>
      <c r="BV324" s="302">
        <f t="shared" si="428"/>
        <v>0</v>
      </c>
    </row>
    <row r="325" spans="2:74" ht="14.25" hidden="1" customHeight="1" x14ac:dyDescent="0.2">
      <c r="B325" s="163" t="s">
        <v>525</v>
      </c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286" t="e">
        <f>SUM(O286:$O286)</f>
        <v>#REF!</v>
      </c>
      <c r="P325" s="286" t="e">
        <f>SUM($O286:P286)</f>
        <v>#REF!</v>
      </c>
      <c r="Q325" s="286" t="e">
        <f>SUM($O286:Q286)</f>
        <v>#REF!</v>
      </c>
      <c r="R325" s="286" t="e">
        <f>SUM($O286:R286)</f>
        <v>#REF!</v>
      </c>
      <c r="S325" s="286" t="e">
        <f>SUM($O286:S286)</f>
        <v>#REF!</v>
      </c>
      <c r="T325" s="286" t="e">
        <f>SUM($O286:T286)</f>
        <v>#REF!</v>
      </c>
      <c r="U325" s="286" t="e">
        <f>SUM($O286:U286)</f>
        <v>#REF!</v>
      </c>
      <c r="V325" s="286" t="e">
        <f>SUM($O286:V286)</f>
        <v>#REF!</v>
      </c>
      <c r="W325" s="286" t="e">
        <f>SUM($O286:W286)</f>
        <v>#REF!</v>
      </c>
      <c r="X325" s="286" t="e">
        <f>SUM($O286:X286)</f>
        <v>#REF!</v>
      </c>
      <c r="Y325" s="286" t="e">
        <f>SUM($O286:Y286)</f>
        <v>#REF!</v>
      </c>
      <c r="Z325" s="286" t="e">
        <f>SUM($O286:Z286)</f>
        <v>#REF!</v>
      </c>
      <c r="AA325" s="286" t="e">
        <f>SUM($AA286:AA286)</f>
        <v>#REF!</v>
      </c>
      <c r="AB325" s="286" t="e">
        <f>SUM($AA286:AB286)</f>
        <v>#REF!</v>
      </c>
      <c r="AC325" s="286" t="e">
        <f>SUM($AA286:AC286)</f>
        <v>#REF!</v>
      </c>
      <c r="AD325" s="286" t="e">
        <f>SUM($AA286:AD286)</f>
        <v>#REF!</v>
      </c>
      <c r="AE325" s="286" t="e">
        <f>SUM($AA286:AE286)</f>
        <v>#REF!</v>
      </c>
      <c r="AF325" s="286" t="e">
        <f>SUM($AA286:AF286)</f>
        <v>#REF!</v>
      </c>
      <c r="AG325" s="286" t="e">
        <f>SUM($AA286:AG286)</f>
        <v>#REF!</v>
      </c>
      <c r="AH325" s="286" t="e">
        <f>SUM($AA286:AH286)</f>
        <v>#REF!</v>
      </c>
      <c r="AI325" s="286" t="e">
        <f>SUM($AA286:AI286)</f>
        <v>#REF!</v>
      </c>
      <c r="AJ325" s="286" t="e">
        <f>SUM($AA286:AJ286)</f>
        <v>#REF!</v>
      </c>
      <c r="AK325" s="286" t="e">
        <f>SUM($AA286:AK286)</f>
        <v>#REF!</v>
      </c>
      <c r="AL325" s="286" t="e">
        <f>SUM($AA286:AL286)</f>
        <v>#REF!</v>
      </c>
      <c r="AM325" s="286" t="e">
        <f>SUM($AM286:AM286)</f>
        <v>#REF!</v>
      </c>
      <c r="AN325" s="286" t="e">
        <f>SUM($AM286:AN286)</f>
        <v>#REF!</v>
      </c>
      <c r="AO325" s="286" t="e">
        <f>SUM($AM286:AO286)</f>
        <v>#REF!</v>
      </c>
      <c r="AP325" s="286" t="e">
        <f>SUM($AM286:AP286)</f>
        <v>#REF!</v>
      </c>
      <c r="AQ325" s="286" t="e">
        <f>SUM($AM286:AQ286)</f>
        <v>#REF!</v>
      </c>
      <c r="AR325" s="286" t="e">
        <f>SUM($AM286:AR286)</f>
        <v>#REF!</v>
      </c>
      <c r="AS325" s="286" t="e">
        <f>SUM($AM286:AS286)</f>
        <v>#REF!</v>
      </c>
      <c r="AT325" s="286" t="e">
        <f>SUM($AM286:AT286)</f>
        <v>#REF!</v>
      </c>
      <c r="AU325" s="286" t="e">
        <f>SUM($AM286:AU286)</f>
        <v>#REF!</v>
      </c>
      <c r="AV325" s="286" t="e">
        <f>SUM($AM286:AV286)</f>
        <v>#REF!</v>
      </c>
      <c r="AW325" s="286" t="e">
        <f>SUM($AM286:AW286)</f>
        <v>#REF!</v>
      </c>
      <c r="AX325" s="286" t="e">
        <f>SUM($AM286:AX286)</f>
        <v>#REF!</v>
      </c>
      <c r="AY325" s="286" t="e">
        <f>SUM($AM286:AY286)</f>
        <v>#REF!</v>
      </c>
      <c r="AZ325" s="286" t="e">
        <f>SUM($AM286:AZ286)</f>
        <v>#REF!</v>
      </c>
      <c r="BA325" s="286" t="e">
        <f>SUM($AM286:BA286)</f>
        <v>#REF!</v>
      </c>
      <c r="BB325" s="286" t="e">
        <f>SUM($AM286:BB286)</f>
        <v>#REF!</v>
      </c>
      <c r="BC325" s="286" t="e">
        <f>SUM($AM286:BC286)</f>
        <v>#REF!</v>
      </c>
      <c r="BD325" s="286" t="e">
        <f>SUM($AM286:BD286)</f>
        <v>#REF!</v>
      </c>
      <c r="BE325" s="286" t="e">
        <f>SUM($AM286:BE286)</f>
        <v>#REF!</v>
      </c>
      <c r="BF325" s="286" t="e">
        <f>SUM($AM286:BF286)</f>
        <v>#REF!</v>
      </c>
      <c r="BG325" s="286" t="e">
        <f>SUM($AM286:BG286)</f>
        <v>#REF!</v>
      </c>
      <c r="BH325" s="286" t="e">
        <f>SUM($AM286:BH286)</f>
        <v>#REF!</v>
      </c>
      <c r="BI325" s="286" t="e">
        <f>SUM($AM286:BI286)</f>
        <v>#REF!</v>
      </c>
      <c r="BJ325" s="286" t="e">
        <f>SUM($AM286:BJ286)</f>
        <v>#REF!</v>
      </c>
      <c r="BK325" s="286" t="e">
        <f>SUM($AM286:BK286)</f>
        <v>#REF!</v>
      </c>
      <c r="BL325" s="286" t="e">
        <f>SUM($AM286:BL286)</f>
        <v>#REF!</v>
      </c>
      <c r="BM325" s="286" t="e">
        <f>SUM($AM286:BM286)</f>
        <v>#REF!</v>
      </c>
      <c r="BN325" s="286" t="e">
        <f>SUM($AM286:BN286)</f>
        <v>#REF!</v>
      </c>
      <c r="BO325" s="286" t="e">
        <f>SUM($AM286:BO286)</f>
        <v>#REF!</v>
      </c>
      <c r="BP325" s="286" t="e">
        <f>SUM($AM286:BP286)</f>
        <v>#REF!</v>
      </c>
      <c r="BQ325" s="286" t="e">
        <f>SUM($AM286:BQ286)</f>
        <v>#REF!</v>
      </c>
      <c r="BR325" s="286" t="e">
        <f>SUM($AM286:BR286)</f>
        <v>#REF!</v>
      </c>
      <c r="BS325" s="286" t="e">
        <f>SUM($AM286:BS286)</f>
        <v>#REF!</v>
      </c>
      <c r="BT325" s="286" t="e">
        <f>SUM($AM286:BT286)</f>
        <v>#REF!</v>
      </c>
      <c r="BU325" s="286" t="e">
        <f>SUM($AM286:BU286)</f>
        <v>#REF!</v>
      </c>
      <c r="BV325" s="286" t="e">
        <f>SUM($AM286:BV286)</f>
        <v>#REF!</v>
      </c>
    </row>
    <row r="326" spans="2:74" ht="14.25" hidden="1" customHeight="1" x14ac:dyDescent="0.2">
      <c r="B326" s="163" t="s">
        <v>526</v>
      </c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302" t="e">
        <f>SUM($O231:O231)/O325</f>
        <v>#REF!</v>
      </c>
      <c r="P326" s="302" t="e">
        <f>SUM($O231:P231)/P325</f>
        <v>#REF!</v>
      </c>
      <c r="Q326" s="302" t="e">
        <f>SUM($O231:Q231)/Q325</f>
        <v>#REF!</v>
      </c>
      <c r="R326" s="302" t="e">
        <f>SUM($O231:R231)/R325</f>
        <v>#REF!</v>
      </c>
      <c r="S326" s="302" t="e">
        <f>SUM($O231:S231)/S325</f>
        <v>#REF!</v>
      </c>
      <c r="T326" s="302" t="e">
        <f>SUM($O231:T231)/T325</f>
        <v>#REF!</v>
      </c>
      <c r="U326" s="302" t="e">
        <f>SUM($O231:U231)/U325</f>
        <v>#REF!</v>
      </c>
      <c r="V326" s="302" t="e">
        <f>SUM($O231:V231)/V325</f>
        <v>#REF!</v>
      </c>
      <c r="W326" s="302" t="e">
        <f>SUM($O231:W231)/W325</f>
        <v>#REF!</v>
      </c>
      <c r="X326" s="302" t="e">
        <f>SUM($O231:X231)/X325</f>
        <v>#REF!</v>
      </c>
      <c r="Y326" s="302" t="e">
        <f>SUM($O231:Y231)/Y325</f>
        <v>#REF!</v>
      </c>
      <c r="Z326" s="302" t="e">
        <f>SUM($O231:Z231)/Z325</f>
        <v>#REF!</v>
      </c>
      <c r="AA326" s="302" t="e">
        <f>SUM($AA231:AA231)/AA325</f>
        <v>#REF!</v>
      </c>
      <c r="AB326" s="302" t="e">
        <f>SUM($AA231:AB231)/AB325</f>
        <v>#REF!</v>
      </c>
      <c r="AC326" s="302" t="e">
        <f>SUM($AA231:AC231)/AC325</f>
        <v>#REF!</v>
      </c>
      <c r="AD326" s="302" t="e">
        <f>SUM($AA231:AD231)/AD325</f>
        <v>#REF!</v>
      </c>
      <c r="AE326" s="302" t="e">
        <f>SUM($AA231:AE231)/AE325</f>
        <v>#REF!</v>
      </c>
      <c r="AF326" s="302" t="e">
        <f>SUM($AA231:AF231)/AF325</f>
        <v>#REF!</v>
      </c>
      <c r="AG326" s="302" t="e">
        <f>SUM($AA231:AG231)/AG325</f>
        <v>#REF!</v>
      </c>
      <c r="AH326" s="302" t="e">
        <f>SUM($AA231:AH231)/AH325</f>
        <v>#REF!</v>
      </c>
      <c r="AI326" s="302" t="e">
        <f>SUM($AA231:AI231)/AI325</f>
        <v>#REF!</v>
      </c>
      <c r="AJ326" s="302" t="e">
        <f>SUM($AA231:AJ231)/AJ325</f>
        <v>#REF!</v>
      </c>
      <c r="AK326" s="302" t="e">
        <f>SUM($AA231:AK231)/AK325</f>
        <v>#REF!</v>
      </c>
      <c r="AL326" s="302" t="e">
        <f>SUM($AA231:AL231)/AL325</f>
        <v>#REF!</v>
      </c>
      <c r="AM326" s="302" t="e">
        <f>SUM($AM231:AM231)/AM325</f>
        <v>#REF!</v>
      </c>
      <c r="AN326" s="302" t="e">
        <f>SUM($AM231:AN231)/AN325</f>
        <v>#REF!</v>
      </c>
      <c r="AO326" s="302" t="e">
        <f>SUM($AM231:AO231)/AO325</f>
        <v>#REF!</v>
      </c>
      <c r="AP326" s="302" t="e">
        <f>SUM($AM231:AP231)/AP325</f>
        <v>#REF!</v>
      </c>
      <c r="AQ326" s="302" t="e">
        <f>SUM($AM231:AQ231)/AQ325</f>
        <v>#REF!</v>
      </c>
      <c r="AR326" s="302" t="e">
        <f>SUM($AM231:AR231)/AR325</f>
        <v>#REF!</v>
      </c>
      <c r="AS326" s="302" t="e">
        <f>SUM($AM231:AS231)/AS325</f>
        <v>#REF!</v>
      </c>
      <c r="AT326" s="302" t="e">
        <f>SUM($AM231:AT231)/AT325</f>
        <v>#REF!</v>
      </c>
      <c r="AU326" s="302" t="e">
        <f>SUM($AM231:AU231)/AU325</f>
        <v>#REF!</v>
      </c>
      <c r="AV326" s="302" t="e">
        <f>SUM($AM231:AV231)/AV325</f>
        <v>#REF!</v>
      </c>
      <c r="AW326" s="302" t="e">
        <f>SUM($AM231:AW231)/AW325</f>
        <v>#REF!</v>
      </c>
      <c r="AX326" s="302" t="e">
        <f>SUM($AM231:AX231)/AX325</f>
        <v>#REF!</v>
      </c>
      <c r="AY326" s="302" t="e">
        <f>SUM($AM231:AY231)/AY325</f>
        <v>#REF!</v>
      </c>
      <c r="AZ326" s="302" t="e">
        <f>SUM($AM231:AZ231)/AZ325</f>
        <v>#REF!</v>
      </c>
      <c r="BA326" s="302" t="e">
        <f>SUM($AM231:BA231)/BA325</f>
        <v>#REF!</v>
      </c>
      <c r="BB326" s="302" t="e">
        <f>SUM($AM231:BB231)/BB325</f>
        <v>#REF!</v>
      </c>
      <c r="BC326" s="302" t="e">
        <f>SUM($AM231:BC231)/BC325</f>
        <v>#REF!</v>
      </c>
      <c r="BD326" s="302" t="e">
        <f>SUM($AM231:BD231)/BD325</f>
        <v>#REF!</v>
      </c>
      <c r="BE326" s="302" t="e">
        <f>SUM($AM231:BE231)/BE325</f>
        <v>#REF!</v>
      </c>
      <c r="BF326" s="302" t="e">
        <f>SUM($AM231:BF231)/BF325</f>
        <v>#REF!</v>
      </c>
      <c r="BG326" s="302" t="e">
        <f>SUM($AM231:BG231)/BG325</f>
        <v>#REF!</v>
      </c>
      <c r="BH326" s="302" t="e">
        <f>SUM($AM231:BH231)/BH325</f>
        <v>#REF!</v>
      </c>
      <c r="BI326" s="302" t="e">
        <f>SUM($AM231:BI231)/BI325</f>
        <v>#REF!</v>
      </c>
      <c r="BJ326" s="302" t="e">
        <f>SUM($AM231:BJ231)/BJ325</f>
        <v>#REF!</v>
      </c>
      <c r="BK326" s="302" t="e">
        <f>SUM($AM231:BK231)/BK325</f>
        <v>#REF!</v>
      </c>
      <c r="BL326" s="302" t="e">
        <f>SUM($AM231:BL231)/BL325</f>
        <v>#REF!</v>
      </c>
      <c r="BM326" s="302" t="e">
        <f>SUM($AM231:BM231)/BM325</f>
        <v>#REF!</v>
      </c>
      <c r="BN326" s="302" t="e">
        <f>SUM($AM231:BN231)/BN325</f>
        <v>#REF!</v>
      </c>
      <c r="BO326" s="302" t="e">
        <f>SUM($AM231:BO231)/BO325</f>
        <v>#REF!</v>
      </c>
      <c r="BP326" s="302" t="e">
        <f>SUM($AM231:BP231)/BP325</f>
        <v>#REF!</v>
      </c>
      <c r="BQ326" s="302" t="e">
        <f>SUM($AM231:BQ231)/BQ325</f>
        <v>#REF!</v>
      </c>
      <c r="BR326" s="302" t="e">
        <f>SUM($AM231:BR231)/BR325</f>
        <v>#REF!</v>
      </c>
      <c r="BS326" s="302" t="e">
        <f>SUM($AM231:BS231)/BS325</f>
        <v>#REF!</v>
      </c>
      <c r="BT326" s="302" t="e">
        <f>SUM($AM231:BT231)/BT325</f>
        <v>#REF!</v>
      </c>
      <c r="BU326" s="302" t="e">
        <f>SUM($AM231:BU231)/BU325</f>
        <v>#REF!</v>
      </c>
      <c r="BV326" s="302" t="e">
        <f>SUM($AM231:BV231)/BV325</f>
        <v>#REF!</v>
      </c>
    </row>
    <row r="327" spans="2:74" ht="14.25" customHeight="1" x14ac:dyDescent="0.2">
      <c r="B327" s="1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</row>
    <row r="328" spans="2:74" ht="14.25" customHeight="1" x14ac:dyDescent="0.2">
      <c r="B328" s="319" t="s">
        <v>260</v>
      </c>
      <c r="C328" s="299">
        <f t="shared" ref="C328:AH328" si="429">C4</f>
        <v>43831</v>
      </c>
      <c r="D328" s="299">
        <f t="shared" si="429"/>
        <v>43862</v>
      </c>
      <c r="E328" s="299">
        <f t="shared" si="429"/>
        <v>43891</v>
      </c>
      <c r="F328" s="299">
        <f t="shared" si="429"/>
        <v>43922</v>
      </c>
      <c r="G328" s="299">
        <f t="shared" si="429"/>
        <v>43952</v>
      </c>
      <c r="H328" s="299">
        <f t="shared" si="429"/>
        <v>43983</v>
      </c>
      <c r="I328" s="299">
        <f t="shared" si="429"/>
        <v>44013</v>
      </c>
      <c r="J328" s="299">
        <f t="shared" si="429"/>
        <v>44044</v>
      </c>
      <c r="K328" s="299">
        <f t="shared" si="429"/>
        <v>44075</v>
      </c>
      <c r="L328" s="299">
        <f t="shared" si="429"/>
        <v>44105</v>
      </c>
      <c r="M328" s="299">
        <f t="shared" si="429"/>
        <v>44136</v>
      </c>
      <c r="N328" s="299">
        <f t="shared" si="429"/>
        <v>44166</v>
      </c>
      <c r="O328" s="299">
        <f t="shared" si="429"/>
        <v>44197</v>
      </c>
      <c r="P328" s="299">
        <f t="shared" si="429"/>
        <v>44228</v>
      </c>
      <c r="Q328" s="299">
        <f t="shared" si="429"/>
        <v>44256</v>
      </c>
      <c r="R328" s="299">
        <f t="shared" si="429"/>
        <v>44287</v>
      </c>
      <c r="S328" s="299">
        <f t="shared" si="429"/>
        <v>44317</v>
      </c>
      <c r="T328" s="299">
        <f t="shared" si="429"/>
        <v>44348</v>
      </c>
      <c r="U328" s="299">
        <f t="shared" si="429"/>
        <v>44378</v>
      </c>
      <c r="V328" s="299">
        <f t="shared" si="429"/>
        <v>44409</v>
      </c>
      <c r="W328" s="299">
        <f t="shared" si="429"/>
        <v>44440</v>
      </c>
      <c r="X328" s="299">
        <f t="shared" si="429"/>
        <v>44470</v>
      </c>
      <c r="Y328" s="299">
        <f t="shared" si="429"/>
        <v>44501</v>
      </c>
      <c r="Z328" s="299">
        <f t="shared" si="429"/>
        <v>44531</v>
      </c>
      <c r="AA328" s="299">
        <f t="shared" si="429"/>
        <v>44562</v>
      </c>
      <c r="AB328" s="299">
        <f t="shared" si="429"/>
        <v>44593</v>
      </c>
      <c r="AC328" s="299">
        <f t="shared" si="429"/>
        <v>44621</v>
      </c>
      <c r="AD328" s="299">
        <f t="shared" si="429"/>
        <v>44652</v>
      </c>
      <c r="AE328" s="299">
        <f t="shared" si="429"/>
        <v>44682</v>
      </c>
      <c r="AF328" s="299">
        <f t="shared" si="429"/>
        <v>44713</v>
      </c>
      <c r="AG328" s="299">
        <f t="shared" si="429"/>
        <v>44743</v>
      </c>
      <c r="AH328" s="299">
        <f t="shared" si="429"/>
        <v>44774</v>
      </c>
      <c r="AI328" s="299">
        <f t="shared" ref="AI328:BN328" si="430">AI4</f>
        <v>44805</v>
      </c>
      <c r="AJ328" s="299">
        <f t="shared" si="430"/>
        <v>44835</v>
      </c>
      <c r="AK328" s="299">
        <f t="shared" si="430"/>
        <v>44866</v>
      </c>
      <c r="AL328" s="299">
        <f t="shared" si="430"/>
        <v>44896</v>
      </c>
      <c r="AM328" s="299">
        <f t="shared" si="430"/>
        <v>44927</v>
      </c>
      <c r="AN328" s="299">
        <f t="shared" si="430"/>
        <v>44958</v>
      </c>
      <c r="AO328" s="299">
        <f t="shared" si="430"/>
        <v>44986</v>
      </c>
      <c r="AP328" s="299">
        <f t="shared" si="430"/>
        <v>45017</v>
      </c>
      <c r="AQ328" s="299">
        <f t="shared" si="430"/>
        <v>45047</v>
      </c>
      <c r="AR328" s="299">
        <f t="shared" si="430"/>
        <v>45078</v>
      </c>
      <c r="AS328" s="299">
        <f t="shared" si="430"/>
        <v>45108</v>
      </c>
      <c r="AT328" s="299">
        <f t="shared" si="430"/>
        <v>45139</v>
      </c>
      <c r="AU328" s="299">
        <f t="shared" si="430"/>
        <v>45170</v>
      </c>
      <c r="AV328" s="299">
        <f t="shared" si="430"/>
        <v>45200</v>
      </c>
      <c r="AW328" s="299">
        <f t="shared" si="430"/>
        <v>45231</v>
      </c>
      <c r="AX328" s="299">
        <f t="shared" si="430"/>
        <v>45261</v>
      </c>
      <c r="AY328" s="299">
        <f t="shared" si="430"/>
        <v>45292</v>
      </c>
      <c r="AZ328" s="299">
        <f t="shared" si="430"/>
        <v>45323</v>
      </c>
      <c r="BA328" s="299">
        <f t="shared" si="430"/>
        <v>45352</v>
      </c>
      <c r="BB328" s="299">
        <f t="shared" si="430"/>
        <v>45383</v>
      </c>
      <c r="BC328" s="299">
        <f t="shared" si="430"/>
        <v>45413</v>
      </c>
      <c r="BD328" s="299">
        <f t="shared" si="430"/>
        <v>45444</v>
      </c>
      <c r="BE328" s="299">
        <f t="shared" si="430"/>
        <v>45474</v>
      </c>
      <c r="BF328" s="299">
        <f t="shared" si="430"/>
        <v>45505</v>
      </c>
      <c r="BG328" s="299">
        <f t="shared" si="430"/>
        <v>45536</v>
      </c>
      <c r="BH328" s="299">
        <f t="shared" si="430"/>
        <v>45566</v>
      </c>
      <c r="BI328" s="299">
        <f t="shared" si="430"/>
        <v>45597</v>
      </c>
      <c r="BJ328" s="299">
        <f t="shared" si="430"/>
        <v>45627</v>
      </c>
      <c r="BK328" s="299">
        <f t="shared" si="430"/>
        <v>45658</v>
      </c>
      <c r="BL328" s="299">
        <f t="shared" si="430"/>
        <v>45689</v>
      </c>
      <c r="BM328" s="299">
        <f t="shared" si="430"/>
        <v>45717</v>
      </c>
      <c r="BN328" s="299">
        <f t="shared" si="430"/>
        <v>45748</v>
      </c>
      <c r="BO328" s="299">
        <f t="shared" ref="BO328:BV328" si="431">BO4</f>
        <v>45778</v>
      </c>
      <c r="BP328" s="299">
        <f t="shared" si="431"/>
        <v>45809</v>
      </c>
      <c r="BQ328" s="299">
        <f t="shared" si="431"/>
        <v>45839</v>
      </c>
      <c r="BR328" s="299">
        <f t="shared" si="431"/>
        <v>45870</v>
      </c>
      <c r="BS328" s="299">
        <f t="shared" si="431"/>
        <v>45901</v>
      </c>
      <c r="BT328" s="299">
        <f t="shared" si="431"/>
        <v>45931</v>
      </c>
      <c r="BU328" s="299">
        <f t="shared" si="431"/>
        <v>45962</v>
      </c>
      <c r="BV328" s="299">
        <f t="shared" si="431"/>
        <v>45992</v>
      </c>
    </row>
    <row r="329" spans="2:74" ht="14.25" customHeight="1" x14ac:dyDescent="0.2">
      <c r="B329" s="163" t="s">
        <v>261</v>
      </c>
      <c r="C329" s="286" t="e">
        <f>#REF!</f>
        <v>#REF!</v>
      </c>
      <c r="D329" s="286" t="e">
        <f>#REF!</f>
        <v>#REF!</v>
      </c>
      <c r="E329" s="286" t="e">
        <f>#REF!</f>
        <v>#REF!</v>
      </c>
      <c r="F329" s="286" t="e">
        <f>#REF!</f>
        <v>#REF!</v>
      </c>
      <c r="G329" s="286" t="e">
        <f>#REF!</f>
        <v>#REF!</v>
      </c>
      <c r="H329" s="286" t="e">
        <f>#REF!</f>
        <v>#REF!</v>
      </c>
      <c r="I329" s="286" t="e">
        <f>#REF!</f>
        <v>#REF!</v>
      </c>
      <c r="J329" s="286" t="e">
        <f>#REF!</f>
        <v>#REF!</v>
      </c>
      <c r="K329" s="286" t="e">
        <f>#REF!</f>
        <v>#REF!</v>
      </c>
      <c r="L329" s="286" t="e">
        <f>#REF!</f>
        <v>#REF!</v>
      </c>
      <c r="M329" s="286" t="e">
        <f>#REF!</f>
        <v>#REF!</v>
      </c>
      <c r="N329" s="286" t="e">
        <f>#REF!</f>
        <v>#REF!</v>
      </c>
      <c r="O329" s="286">
        <f t="shared" ref="O329:AT329" si="432">O17</f>
        <v>0</v>
      </c>
      <c r="P329" s="286">
        <f t="shared" si="432"/>
        <v>0</v>
      </c>
      <c r="Q329" s="286">
        <f t="shared" si="432"/>
        <v>0</v>
      </c>
      <c r="R329" s="286">
        <f t="shared" si="432"/>
        <v>0</v>
      </c>
      <c r="S329" s="286">
        <f t="shared" si="432"/>
        <v>0</v>
      </c>
      <c r="T329" s="286">
        <f t="shared" si="432"/>
        <v>0</v>
      </c>
      <c r="U329" s="286">
        <f t="shared" si="432"/>
        <v>0</v>
      </c>
      <c r="V329" s="286">
        <f t="shared" si="432"/>
        <v>0</v>
      </c>
      <c r="W329" s="286">
        <f t="shared" si="432"/>
        <v>0</v>
      </c>
      <c r="X329" s="286">
        <f t="shared" si="432"/>
        <v>0</v>
      </c>
      <c r="Y329" s="286">
        <f t="shared" si="432"/>
        <v>0</v>
      </c>
      <c r="Z329" s="286">
        <f t="shared" si="432"/>
        <v>0</v>
      </c>
      <c r="AA329" s="286">
        <f t="shared" si="432"/>
        <v>0</v>
      </c>
      <c r="AB329" s="286">
        <f t="shared" si="432"/>
        <v>0</v>
      </c>
      <c r="AC329" s="286">
        <f t="shared" si="432"/>
        <v>0</v>
      </c>
      <c r="AD329" s="286">
        <f t="shared" si="432"/>
        <v>0</v>
      </c>
      <c r="AE329" s="286">
        <f t="shared" si="432"/>
        <v>0</v>
      </c>
      <c r="AF329" s="286">
        <f t="shared" si="432"/>
        <v>0</v>
      </c>
      <c r="AG329" s="286">
        <f t="shared" si="432"/>
        <v>0</v>
      </c>
      <c r="AH329" s="286">
        <f t="shared" si="432"/>
        <v>0</v>
      </c>
      <c r="AI329" s="286">
        <f t="shared" si="432"/>
        <v>0</v>
      </c>
      <c r="AJ329" s="286">
        <f t="shared" si="432"/>
        <v>0</v>
      </c>
      <c r="AK329" s="286">
        <f t="shared" si="432"/>
        <v>0</v>
      </c>
      <c r="AL329" s="286">
        <f t="shared" si="432"/>
        <v>0</v>
      </c>
      <c r="AM329" s="286">
        <f t="shared" si="432"/>
        <v>0</v>
      </c>
      <c r="AN329" s="286">
        <f t="shared" si="432"/>
        <v>0</v>
      </c>
      <c r="AO329" s="286">
        <f t="shared" si="432"/>
        <v>0</v>
      </c>
      <c r="AP329" s="286">
        <f t="shared" si="432"/>
        <v>0</v>
      </c>
      <c r="AQ329" s="286">
        <f t="shared" si="432"/>
        <v>0</v>
      </c>
      <c r="AR329" s="286">
        <f t="shared" si="432"/>
        <v>0</v>
      </c>
      <c r="AS329" s="286">
        <f t="shared" si="432"/>
        <v>0</v>
      </c>
      <c r="AT329" s="286">
        <f t="shared" si="432"/>
        <v>0</v>
      </c>
      <c r="AU329" s="286">
        <f t="shared" ref="AU329:BV329" si="433">AU17</f>
        <v>0</v>
      </c>
      <c r="AV329" s="286">
        <f t="shared" si="433"/>
        <v>0</v>
      </c>
      <c r="AW329" s="286">
        <f t="shared" si="433"/>
        <v>0</v>
      </c>
      <c r="AX329" s="286">
        <f t="shared" si="433"/>
        <v>0</v>
      </c>
      <c r="AY329" s="286">
        <f t="shared" si="433"/>
        <v>0</v>
      </c>
      <c r="AZ329" s="286">
        <f t="shared" si="433"/>
        <v>0</v>
      </c>
      <c r="BA329" s="286">
        <f t="shared" si="433"/>
        <v>0</v>
      </c>
      <c r="BB329" s="286">
        <f t="shared" si="433"/>
        <v>0</v>
      </c>
      <c r="BC329" s="286">
        <f t="shared" si="433"/>
        <v>0</v>
      </c>
      <c r="BD329" s="286">
        <f t="shared" si="433"/>
        <v>0</v>
      </c>
      <c r="BE329" s="286">
        <f t="shared" si="433"/>
        <v>0</v>
      </c>
      <c r="BF329" s="286">
        <f t="shared" si="433"/>
        <v>0</v>
      </c>
      <c r="BG329" s="286">
        <f t="shared" si="433"/>
        <v>0</v>
      </c>
      <c r="BH329" s="286">
        <f t="shared" si="433"/>
        <v>0</v>
      </c>
      <c r="BI329" s="286">
        <f t="shared" si="433"/>
        <v>0</v>
      </c>
      <c r="BJ329" s="286">
        <f t="shared" si="433"/>
        <v>0</v>
      </c>
      <c r="BK329" s="286">
        <f t="shared" si="433"/>
        <v>0</v>
      </c>
      <c r="BL329" s="286">
        <f t="shared" si="433"/>
        <v>0</v>
      </c>
      <c r="BM329" s="286">
        <f t="shared" si="433"/>
        <v>0</v>
      </c>
      <c r="BN329" s="286">
        <f t="shared" si="433"/>
        <v>0</v>
      </c>
      <c r="BO329" s="286">
        <f t="shared" si="433"/>
        <v>0</v>
      </c>
      <c r="BP329" s="286">
        <f t="shared" si="433"/>
        <v>0</v>
      </c>
      <c r="BQ329" s="286">
        <f t="shared" si="433"/>
        <v>0</v>
      </c>
      <c r="BR329" s="286">
        <f t="shared" si="433"/>
        <v>0</v>
      </c>
      <c r="BS329" s="286">
        <f t="shared" si="433"/>
        <v>0</v>
      </c>
      <c r="BT329" s="286">
        <f t="shared" si="433"/>
        <v>0</v>
      </c>
      <c r="BU329" s="286">
        <f t="shared" si="433"/>
        <v>0</v>
      </c>
      <c r="BV329" s="286">
        <f t="shared" si="433"/>
        <v>0</v>
      </c>
    </row>
    <row r="330" spans="2:74" ht="14.25" customHeight="1" x14ac:dyDescent="0.2">
      <c r="B330" s="163" t="s">
        <v>262</v>
      </c>
      <c r="C330" s="286" t="e">
        <f>#REF!</f>
        <v>#REF!</v>
      </c>
      <c r="D330" s="286" t="e">
        <f>#REF!</f>
        <v>#REF!</v>
      </c>
      <c r="E330" s="286" t="e">
        <f>#REF!</f>
        <v>#REF!</v>
      </c>
      <c r="F330" s="286" t="e">
        <f>#REF!</f>
        <v>#REF!</v>
      </c>
      <c r="G330" s="286" t="e">
        <f>#REF!</f>
        <v>#REF!</v>
      </c>
      <c r="H330" s="286" t="e">
        <f>#REF!</f>
        <v>#REF!</v>
      </c>
      <c r="I330" s="286" t="e">
        <f>#REF!</f>
        <v>#REF!</v>
      </c>
      <c r="J330" s="286" t="e">
        <f>#REF!</f>
        <v>#REF!</v>
      </c>
      <c r="K330" s="286" t="e">
        <f>#REF!</f>
        <v>#REF!</v>
      </c>
      <c r="L330" s="286" t="e">
        <f>#REF!</f>
        <v>#REF!</v>
      </c>
      <c r="M330" s="286" t="e">
        <f>#REF!</f>
        <v>#REF!</v>
      </c>
      <c r="N330" s="286" t="e">
        <f>#REF!</f>
        <v>#REF!</v>
      </c>
      <c r="O330" s="286">
        <f t="shared" ref="O330:AT330" si="434">O18</f>
        <v>-18779.21313339108</v>
      </c>
      <c r="P330" s="286">
        <f t="shared" si="434"/>
        <v>-18839.072604557903</v>
      </c>
      <c r="Q330" s="286">
        <f t="shared" si="434"/>
        <v>-14888.20386246373</v>
      </c>
      <c r="R330" s="286">
        <f t="shared" si="434"/>
        <v>-10708.097265332661</v>
      </c>
      <c r="S330" s="286">
        <f t="shared" si="434"/>
        <v>-8047.7234563162692</v>
      </c>
      <c r="T330" s="286">
        <f t="shared" si="434"/>
        <v>-20814.881167040865</v>
      </c>
      <c r="U330" s="286">
        <f t="shared" si="434"/>
        <v>-10505.330693991616</v>
      </c>
      <c r="V330" s="286">
        <f t="shared" si="434"/>
        <v>-21191.320104352344</v>
      </c>
      <c r="W330" s="286">
        <f t="shared" si="434"/>
        <v>-12097.832010147038</v>
      </c>
      <c r="X330" s="286">
        <f t="shared" si="434"/>
        <v>-10239.314804112923</v>
      </c>
      <c r="Y330" s="286">
        <f t="shared" si="434"/>
        <v>-12213.895199151902</v>
      </c>
      <c r="Z330" s="286">
        <f t="shared" si="434"/>
        <v>-10551.71254496073</v>
      </c>
      <c r="AA330" s="286">
        <f t="shared" si="434"/>
        <v>-10910.142611988875</v>
      </c>
      <c r="AB330" s="286">
        <f t="shared" si="434"/>
        <v>-9154.682801613495</v>
      </c>
      <c r="AC330" s="286">
        <f t="shared" si="434"/>
        <v>-10571.63604213643</v>
      </c>
      <c r="AD330" s="286">
        <f t="shared" si="434"/>
        <v>-13769.930746130431</v>
      </c>
      <c r="AE330" s="286">
        <f t="shared" si="434"/>
        <v>-12130.017704812492</v>
      </c>
      <c r="AF330" s="286">
        <f t="shared" si="434"/>
        <v>-26041.64444208952</v>
      </c>
      <c r="AG330" s="286">
        <f t="shared" si="434"/>
        <v>-7460.5670577409701</v>
      </c>
      <c r="AH330" s="286">
        <f t="shared" si="434"/>
        <v>-42532.175182968138</v>
      </c>
      <c r="AI330" s="286">
        <f t="shared" si="434"/>
        <v>-19882.2818402679</v>
      </c>
      <c r="AJ330" s="286">
        <f t="shared" si="434"/>
        <v>-21327.065522461227</v>
      </c>
      <c r="AK330" s="286">
        <f t="shared" si="434"/>
        <v>-20902.393595558209</v>
      </c>
      <c r="AL330" s="286">
        <f t="shared" si="434"/>
        <v>-22745.013682459627</v>
      </c>
      <c r="AM330" s="286">
        <f t="shared" si="434"/>
        <v>-22981.728778743356</v>
      </c>
      <c r="AN330" s="286">
        <f t="shared" si="434"/>
        <v>-26831.392222475595</v>
      </c>
      <c r="AO330" s="286">
        <f t="shared" si="434"/>
        <v>-19924.340329044502</v>
      </c>
      <c r="AP330" s="286">
        <f t="shared" si="434"/>
        <v>-36562.470211575514</v>
      </c>
      <c r="AQ330" s="286">
        <f t="shared" si="434"/>
        <v>-29144.749016298432</v>
      </c>
      <c r="AR330" s="286">
        <f t="shared" si="434"/>
        <v>-27152.091378888173</v>
      </c>
      <c r="AS330" s="286">
        <f t="shared" si="434"/>
        <v>-27927.210647315253</v>
      </c>
      <c r="AT330" s="286">
        <f t="shared" si="434"/>
        <v>-26720.155657035171</v>
      </c>
      <c r="AU330" s="286">
        <f t="shared" ref="AU330:BV330" si="435">AU18</f>
        <v>-24764.569361822221</v>
      </c>
      <c r="AV330" s="286">
        <f t="shared" si="435"/>
        <v>-20437.971572508097</v>
      </c>
      <c r="AW330" s="286">
        <f t="shared" si="435"/>
        <v>-25977.351016551773</v>
      </c>
      <c r="AX330" s="286">
        <f t="shared" si="435"/>
        <v>-41246.626105051364</v>
      </c>
      <c r="AY330" s="286">
        <f t="shared" si="435"/>
        <v>-25829.65397854627</v>
      </c>
      <c r="AZ330" s="286">
        <f t="shared" si="435"/>
        <v>-30579.230235218583</v>
      </c>
      <c r="BA330" s="286">
        <f t="shared" si="435"/>
        <v>-29694.576545139596</v>
      </c>
      <c r="BB330" s="286">
        <f t="shared" si="435"/>
        <v>-25141.616045667484</v>
      </c>
      <c r="BC330" s="286">
        <f t="shared" si="435"/>
        <v>-34236.01908246395</v>
      </c>
      <c r="BD330" s="286">
        <f t="shared" si="435"/>
        <v>-31284.199112833077</v>
      </c>
      <c r="BE330" s="286">
        <f t="shared" si="435"/>
        <v>-34675.539320778618</v>
      </c>
      <c r="BF330" s="286">
        <f t="shared" si="435"/>
        <v>-35726.542698657642</v>
      </c>
      <c r="BG330" s="286">
        <f t="shared" si="435"/>
        <v>-36320.462433871784</v>
      </c>
      <c r="BH330" s="286">
        <f t="shared" si="435"/>
        <v>-34806.135999389451</v>
      </c>
      <c r="BI330" s="286">
        <f t="shared" si="435"/>
        <v>-32909.994759520203</v>
      </c>
      <c r="BJ330" s="286">
        <f t="shared" si="435"/>
        <v>-36563.07057508811</v>
      </c>
      <c r="BK330" s="286">
        <f t="shared" si="435"/>
        <v>-38445.457213983711</v>
      </c>
      <c r="BL330" s="286">
        <f t="shared" si="435"/>
        <v>-34904.608084046566</v>
      </c>
      <c r="BM330" s="286">
        <f t="shared" si="435"/>
        <v>-38687.472750700304</v>
      </c>
      <c r="BN330" s="286">
        <f t="shared" si="435"/>
        <v>-37532.216648736241</v>
      </c>
      <c r="BO330" s="286">
        <f t="shared" si="435"/>
        <v>-43385.807259332847</v>
      </c>
      <c r="BP330" s="286">
        <f t="shared" si="435"/>
        <v>-42282.81929586277</v>
      </c>
      <c r="BQ330" s="286">
        <f t="shared" si="435"/>
        <v>-43163.841802272793</v>
      </c>
      <c r="BR330" s="286">
        <f t="shared" si="435"/>
        <v>-45994.3728991674</v>
      </c>
      <c r="BS330" s="286">
        <f t="shared" si="435"/>
        <v>-48711.693992532266</v>
      </c>
      <c r="BT330" s="286">
        <f t="shared" si="435"/>
        <v>-52132.358165581179</v>
      </c>
      <c r="BU330" s="286">
        <f t="shared" si="435"/>
        <v>-55297.517563956164</v>
      </c>
      <c r="BV330" s="286">
        <f t="shared" si="435"/>
        <v>-50663.893259192118</v>
      </c>
    </row>
    <row r="331" spans="2:74" ht="14.25" customHeight="1" x14ac:dyDescent="0.2">
      <c r="B331" s="163" t="s">
        <v>263</v>
      </c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>
        <f t="shared" ref="O331:AT331" si="436">O19</f>
        <v>-52182.026683379605</v>
      </c>
      <c r="P331" s="286">
        <f t="shared" si="436"/>
        <v>-53034.587123482124</v>
      </c>
      <c r="Q331" s="286">
        <f t="shared" si="436"/>
        <v>-53870.703921482826</v>
      </c>
      <c r="R331" s="286">
        <f t="shared" si="436"/>
        <v>-53342.185271340648</v>
      </c>
      <c r="S331" s="286">
        <f t="shared" si="436"/>
        <v>-52465.251762869579</v>
      </c>
      <c r="T331" s="286">
        <f t="shared" si="436"/>
        <v>-53363.47349522388</v>
      </c>
      <c r="U331" s="286">
        <f t="shared" si="436"/>
        <v>-52437.247856381728</v>
      </c>
      <c r="V331" s="286">
        <f t="shared" si="436"/>
        <v>-52941.39844446272</v>
      </c>
      <c r="W331" s="286">
        <f t="shared" si="436"/>
        <v>-54638.656514897113</v>
      </c>
      <c r="X331" s="286">
        <f t="shared" si="436"/>
        <v>-54376.86637956115</v>
      </c>
      <c r="Y331" s="286">
        <f t="shared" si="436"/>
        <v>-54454.809587664684</v>
      </c>
      <c r="Z331" s="286">
        <f t="shared" si="436"/>
        <v>-53391.497707652205</v>
      </c>
      <c r="AA331" s="286">
        <f t="shared" si="436"/>
        <v>-54493.913002660076</v>
      </c>
      <c r="AB331" s="286">
        <f t="shared" si="436"/>
        <v>-55019.612376432502</v>
      </c>
      <c r="AC331" s="286">
        <f t="shared" si="436"/>
        <v>-56700.980020485571</v>
      </c>
      <c r="AD331" s="286">
        <f t="shared" si="436"/>
        <v>-57312.46667417579</v>
      </c>
      <c r="AE331" s="286">
        <f t="shared" si="436"/>
        <v>-59222.275670905925</v>
      </c>
      <c r="AF331" s="286">
        <f t="shared" si="436"/>
        <v>-62653.377135132818</v>
      </c>
      <c r="AG331" s="286">
        <f t="shared" si="436"/>
        <v>-63302.078451910078</v>
      </c>
      <c r="AH331" s="286">
        <f t="shared" si="436"/>
        <v>-64134.249984631489</v>
      </c>
      <c r="AI331" s="286">
        <f t="shared" si="436"/>
        <v>-66858.476643330534</v>
      </c>
      <c r="AJ331" s="286">
        <f t="shared" si="436"/>
        <v>-67204.970902603178</v>
      </c>
      <c r="AK331" s="286">
        <f t="shared" si="436"/>
        <v>-68308.161281889072</v>
      </c>
      <c r="AL331" s="286">
        <f t="shared" si="436"/>
        <v>-71835.488048403437</v>
      </c>
      <c r="AM331" s="286">
        <f t="shared" si="436"/>
        <v>-73048.07165864631</v>
      </c>
      <c r="AN331" s="286">
        <f t="shared" si="436"/>
        <v>-73969.970438078788</v>
      </c>
      <c r="AO331" s="286">
        <f t="shared" si="436"/>
        <v>-77177.810638890209</v>
      </c>
      <c r="AP331" s="286">
        <f t="shared" si="436"/>
        <v>-79993.122394664126</v>
      </c>
      <c r="AQ331" s="286">
        <f t="shared" si="436"/>
        <v>-82748.445130374661</v>
      </c>
      <c r="AR331" s="286">
        <f t="shared" si="436"/>
        <v>-83997.783027778642</v>
      </c>
      <c r="AS331" s="286">
        <f t="shared" si="436"/>
        <v>-85815.747693442594</v>
      </c>
      <c r="AT331" s="286">
        <f t="shared" si="436"/>
        <v>-87806.471298270277</v>
      </c>
      <c r="AU331" s="286">
        <f t="shared" ref="AU331:BV331" si="437">AU19</f>
        <v>-91187.503785004243</v>
      </c>
      <c r="AV331" s="286">
        <f t="shared" si="437"/>
        <v>-92661.010108028699</v>
      </c>
      <c r="AW331" s="286">
        <f t="shared" si="437"/>
        <v>-97125.734741949942</v>
      </c>
      <c r="AX331" s="286">
        <f t="shared" si="437"/>
        <v>-104453.63728857524</v>
      </c>
      <c r="AY331" s="286">
        <f t="shared" si="437"/>
        <v>-107794.01924513266</v>
      </c>
      <c r="AZ331" s="286">
        <f t="shared" si="437"/>
        <v>-109839.05572244097</v>
      </c>
      <c r="BA331" s="286">
        <f t="shared" si="437"/>
        <v>-114120.85908521913</v>
      </c>
      <c r="BB331" s="286">
        <f t="shared" si="437"/>
        <v>-117333.0653251262</v>
      </c>
      <c r="BC331" s="286">
        <f t="shared" si="437"/>
        <v>-119389.2053752646</v>
      </c>
      <c r="BD331" s="286">
        <f t="shared" si="437"/>
        <v>-121208.93764905448</v>
      </c>
      <c r="BE331" s="286">
        <f t="shared" si="437"/>
        <v>-123639.46090825248</v>
      </c>
      <c r="BF331" s="286">
        <f t="shared" si="437"/>
        <v>-127657.36872745554</v>
      </c>
      <c r="BG331" s="286">
        <f t="shared" si="437"/>
        <v>-132217.46625894419</v>
      </c>
      <c r="BH331" s="286">
        <f t="shared" si="437"/>
        <v>-133726.19277574754</v>
      </c>
      <c r="BI331" s="286">
        <f t="shared" si="437"/>
        <v>-135350.91820241977</v>
      </c>
      <c r="BJ331" s="286">
        <f t="shared" si="437"/>
        <v>-145904.041579721</v>
      </c>
      <c r="BK331" s="286">
        <f t="shared" si="437"/>
        <v>-145462.85380460182</v>
      </c>
      <c r="BL331" s="286">
        <f t="shared" si="437"/>
        <v>-148058.72106041899</v>
      </c>
      <c r="BM331" s="286">
        <f t="shared" si="437"/>
        <v>-155283.64070918906</v>
      </c>
      <c r="BN331" s="286">
        <f t="shared" si="437"/>
        <v>-155129.62161861648</v>
      </c>
      <c r="BO331" s="286">
        <f t="shared" si="437"/>
        <v>-157208.87893794966</v>
      </c>
      <c r="BP331" s="286">
        <f t="shared" si="437"/>
        <v>-164660.7537765583</v>
      </c>
      <c r="BQ331" s="286">
        <f t="shared" si="437"/>
        <v>-164092.64066657706</v>
      </c>
      <c r="BR331" s="286">
        <f t="shared" si="437"/>
        <v>-165655.64716697996</v>
      </c>
      <c r="BS331" s="286">
        <f t="shared" si="437"/>
        <v>-164130.35355326909</v>
      </c>
      <c r="BT331" s="286">
        <f t="shared" si="437"/>
        <v>-165775.32487408401</v>
      </c>
      <c r="BU331" s="286">
        <f t="shared" si="437"/>
        <v>-163948.04890618083</v>
      </c>
      <c r="BV331" s="286">
        <f t="shared" si="437"/>
        <v>-174897.1897640907</v>
      </c>
    </row>
    <row r="332" spans="2:74" ht="14.25" customHeight="1" x14ac:dyDescent="0.2">
      <c r="B332" s="163" t="s">
        <v>264</v>
      </c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>
        <f t="shared" ref="O332:AT332" si="438">O20</f>
        <v>0</v>
      </c>
      <c r="P332" s="286">
        <f t="shared" si="438"/>
        <v>0</v>
      </c>
      <c r="Q332" s="286">
        <f t="shared" si="438"/>
        <v>0</v>
      </c>
      <c r="R332" s="286">
        <f t="shared" si="438"/>
        <v>0</v>
      </c>
      <c r="S332" s="286">
        <f t="shared" si="438"/>
        <v>0</v>
      </c>
      <c r="T332" s="286">
        <f t="shared" si="438"/>
        <v>0</v>
      </c>
      <c r="U332" s="286">
        <f t="shared" si="438"/>
        <v>0</v>
      </c>
      <c r="V332" s="286">
        <f t="shared" si="438"/>
        <v>0</v>
      </c>
      <c r="W332" s="286">
        <f t="shared" si="438"/>
        <v>0</v>
      </c>
      <c r="X332" s="286">
        <f t="shared" si="438"/>
        <v>0</v>
      </c>
      <c r="Y332" s="286">
        <f t="shared" si="438"/>
        <v>0</v>
      </c>
      <c r="Z332" s="286">
        <f t="shared" si="438"/>
        <v>0</v>
      </c>
      <c r="AA332" s="286">
        <f t="shared" si="438"/>
        <v>0</v>
      </c>
      <c r="AB332" s="286">
        <f t="shared" si="438"/>
        <v>0</v>
      </c>
      <c r="AC332" s="286">
        <f t="shared" si="438"/>
        <v>0</v>
      </c>
      <c r="AD332" s="286">
        <f t="shared" si="438"/>
        <v>0</v>
      </c>
      <c r="AE332" s="286">
        <f t="shared" si="438"/>
        <v>0</v>
      </c>
      <c r="AF332" s="286">
        <f t="shared" si="438"/>
        <v>0</v>
      </c>
      <c r="AG332" s="286">
        <f t="shared" si="438"/>
        <v>0</v>
      </c>
      <c r="AH332" s="286">
        <f t="shared" si="438"/>
        <v>0</v>
      </c>
      <c r="AI332" s="286">
        <f t="shared" si="438"/>
        <v>0</v>
      </c>
      <c r="AJ332" s="286">
        <f t="shared" si="438"/>
        <v>0</v>
      </c>
      <c r="AK332" s="286">
        <f t="shared" si="438"/>
        <v>0</v>
      </c>
      <c r="AL332" s="286">
        <f t="shared" si="438"/>
        <v>0</v>
      </c>
      <c r="AM332" s="286">
        <f t="shared" si="438"/>
        <v>0</v>
      </c>
      <c r="AN332" s="286">
        <f t="shared" si="438"/>
        <v>0</v>
      </c>
      <c r="AO332" s="286">
        <f t="shared" si="438"/>
        <v>0</v>
      </c>
      <c r="AP332" s="286">
        <f t="shared" si="438"/>
        <v>0</v>
      </c>
      <c r="AQ332" s="286">
        <f t="shared" si="438"/>
        <v>0</v>
      </c>
      <c r="AR332" s="286">
        <f t="shared" si="438"/>
        <v>0</v>
      </c>
      <c r="AS332" s="286">
        <f t="shared" si="438"/>
        <v>0</v>
      </c>
      <c r="AT332" s="286">
        <f t="shared" si="438"/>
        <v>0</v>
      </c>
      <c r="AU332" s="286">
        <f t="shared" ref="AU332:BV332" si="439">AU20</f>
        <v>0</v>
      </c>
      <c r="AV332" s="286">
        <f t="shared" si="439"/>
        <v>0</v>
      </c>
      <c r="AW332" s="286">
        <f t="shared" si="439"/>
        <v>0</v>
      </c>
      <c r="AX332" s="286">
        <f t="shared" si="439"/>
        <v>0</v>
      </c>
      <c r="AY332" s="286">
        <f t="shared" si="439"/>
        <v>0</v>
      </c>
      <c r="AZ332" s="286">
        <f t="shared" si="439"/>
        <v>0</v>
      </c>
      <c r="BA332" s="286">
        <f t="shared" si="439"/>
        <v>0</v>
      </c>
      <c r="BB332" s="286">
        <f t="shared" si="439"/>
        <v>0</v>
      </c>
      <c r="BC332" s="286">
        <f t="shared" si="439"/>
        <v>0</v>
      </c>
      <c r="BD332" s="286">
        <f t="shared" si="439"/>
        <v>0</v>
      </c>
      <c r="BE332" s="286">
        <f t="shared" si="439"/>
        <v>0</v>
      </c>
      <c r="BF332" s="286">
        <f t="shared" si="439"/>
        <v>0</v>
      </c>
      <c r="BG332" s="286">
        <f t="shared" si="439"/>
        <v>0</v>
      </c>
      <c r="BH332" s="286">
        <f t="shared" si="439"/>
        <v>0</v>
      </c>
      <c r="BI332" s="286">
        <f t="shared" si="439"/>
        <v>0</v>
      </c>
      <c r="BJ332" s="286">
        <f t="shared" si="439"/>
        <v>0</v>
      </c>
      <c r="BK332" s="286">
        <f t="shared" si="439"/>
        <v>0</v>
      </c>
      <c r="BL332" s="286">
        <f t="shared" si="439"/>
        <v>0</v>
      </c>
      <c r="BM332" s="286">
        <f t="shared" si="439"/>
        <v>0</v>
      </c>
      <c r="BN332" s="286">
        <f t="shared" si="439"/>
        <v>0</v>
      </c>
      <c r="BO332" s="286">
        <f t="shared" si="439"/>
        <v>0</v>
      </c>
      <c r="BP332" s="286">
        <f t="shared" si="439"/>
        <v>0</v>
      </c>
      <c r="BQ332" s="286">
        <f t="shared" si="439"/>
        <v>0</v>
      </c>
      <c r="BR332" s="286">
        <f t="shared" si="439"/>
        <v>0</v>
      </c>
      <c r="BS332" s="286">
        <f t="shared" si="439"/>
        <v>0</v>
      </c>
      <c r="BT332" s="286">
        <f t="shared" si="439"/>
        <v>0</v>
      </c>
      <c r="BU332" s="286">
        <f t="shared" si="439"/>
        <v>0</v>
      </c>
      <c r="BV332" s="286">
        <f t="shared" si="439"/>
        <v>0</v>
      </c>
    </row>
    <row r="333" spans="2:74" ht="14.25" customHeight="1" thickBot="1" x14ac:dyDescent="0.25">
      <c r="B333" s="320" t="s">
        <v>527</v>
      </c>
      <c r="C333" s="321">
        <f t="shared" ref="C333:AH333" si="440">C22</f>
        <v>0</v>
      </c>
      <c r="D333" s="321">
        <f t="shared" si="440"/>
        <v>0</v>
      </c>
      <c r="E333" s="321">
        <f t="shared" si="440"/>
        <v>0</v>
      </c>
      <c r="F333" s="321">
        <f t="shared" si="440"/>
        <v>0</v>
      </c>
      <c r="G333" s="321">
        <f t="shared" si="440"/>
        <v>0</v>
      </c>
      <c r="H333" s="321">
        <f t="shared" si="440"/>
        <v>0</v>
      </c>
      <c r="I333" s="321">
        <f t="shared" si="440"/>
        <v>0</v>
      </c>
      <c r="J333" s="321">
        <f t="shared" si="440"/>
        <v>0</v>
      </c>
      <c r="K333" s="321">
        <f t="shared" si="440"/>
        <v>0</v>
      </c>
      <c r="L333" s="321">
        <f t="shared" si="440"/>
        <v>0</v>
      </c>
      <c r="M333" s="321">
        <f t="shared" si="440"/>
        <v>0</v>
      </c>
      <c r="N333" s="321">
        <f t="shared" si="440"/>
        <v>0</v>
      </c>
      <c r="O333" s="321">
        <f t="shared" si="440"/>
        <v>-16476.978670420092</v>
      </c>
      <c r="P333" s="321">
        <f t="shared" si="440"/>
        <v>-13506.793086893904</v>
      </c>
      <c r="Q333" s="321">
        <f t="shared" si="440"/>
        <v>-25409.107379642635</v>
      </c>
      <c r="R333" s="321">
        <f t="shared" si="440"/>
        <v>-19159.819161074236</v>
      </c>
      <c r="S333" s="321">
        <f t="shared" si="440"/>
        <v>-15098.256009211726</v>
      </c>
      <c r="T333" s="321">
        <f t="shared" si="440"/>
        <v>-16373.249496864859</v>
      </c>
      <c r="U333" s="321">
        <f t="shared" si="440"/>
        <v>-11830.593851886353</v>
      </c>
      <c r="V333" s="321">
        <f t="shared" si="440"/>
        <v>-16309.383447640859</v>
      </c>
      <c r="W333" s="321">
        <f t="shared" si="440"/>
        <v>-19277.986564569928</v>
      </c>
      <c r="X333" s="321">
        <f t="shared" si="440"/>
        <v>-16365.124139961403</v>
      </c>
      <c r="Y333" s="321">
        <f t="shared" si="440"/>
        <v>-15762.18858852037</v>
      </c>
      <c r="Z333" s="321">
        <f t="shared" si="440"/>
        <v>-21712.266020700285</v>
      </c>
      <c r="AA333" s="321">
        <f t="shared" si="440"/>
        <v>-13333.760873424464</v>
      </c>
      <c r="AB333" s="321">
        <f t="shared" si="440"/>
        <v>-17632.809680968097</v>
      </c>
      <c r="AC333" s="321">
        <f t="shared" si="440"/>
        <v>-41823.990624164711</v>
      </c>
      <c r="AD333" s="321">
        <f t="shared" si="440"/>
        <v>-20555.69727138392</v>
      </c>
      <c r="AE333" s="321">
        <f t="shared" si="440"/>
        <v>-39696.248511186219</v>
      </c>
      <c r="AF333" s="321">
        <f t="shared" si="440"/>
        <v>-15099.119847872033</v>
      </c>
      <c r="AG333" s="321">
        <f t="shared" si="440"/>
        <v>-16141.214630779845</v>
      </c>
      <c r="AH333" s="321">
        <f t="shared" si="440"/>
        <v>-27438.342236487013</v>
      </c>
      <c r="AI333" s="321">
        <f t="shared" ref="AI333:BN333" si="441">AI22</f>
        <v>-22344.712622294206</v>
      </c>
      <c r="AJ333" s="321">
        <f t="shared" si="441"/>
        <v>-19493.884103409451</v>
      </c>
      <c r="AK333" s="321">
        <f t="shared" si="441"/>
        <v>-17307.312598522629</v>
      </c>
      <c r="AL333" s="321">
        <f t="shared" si="441"/>
        <v>-17312.752052368942</v>
      </c>
      <c r="AM333" s="321">
        <f t="shared" si="441"/>
        <v>-20319.526057271185</v>
      </c>
      <c r="AN333" s="321">
        <f t="shared" si="441"/>
        <v>-17097.693682418638</v>
      </c>
      <c r="AO333" s="321">
        <f t="shared" si="441"/>
        <v>-23059.167897068131</v>
      </c>
      <c r="AP333" s="321">
        <f t="shared" si="441"/>
        <v>-11069.839090701867</v>
      </c>
      <c r="AQ333" s="321">
        <f t="shared" si="441"/>
        <v>-23422.360273707967</v>
      </c>
      <c r="AR333" s="321">
        <f t="shared" si="441"/>
        <v>-19974.306775663797</v>
      </c>
      <c r="AS333" s="321">
        <f t="shared" si="441"/>
        <v>-17681.515666839627</v>
      </c>
      <c r="AT333" s="321">
        <f t="shared" si="441"/>
        <v>-21211.498811056248</v>
      </c>
      <c r="AU333" s="321">
        <f t="shared" si="441"/>
        <v>-21428.777785204493</v>
      </c>
      <c r="AV333" s="321">
        <f t="shared" si="441"/>
        <v>-24791.763584023029</v>
      </c>
      <c r="AW333" s="321">
        <f t="shared" si="441"/>
        <v>-30443.477971795503</v>
      </c>
      <c r="AX333" s="321">
        <f t="shared" si="441"/>
        <v>-33916.610394890064</v>
      </c>
      <c r="AY333" s="321">
        <f t="shared" si="441"/>
        <v>-26426.008979079943</v>
      </c>
      <c r="AZ333" s="321">
        <f t="shared" si="441"/>
        <v>-33630.939538036837</v>
      </c>
      <c r="BA333" s="321">
        <f t="shared" si="441"/>
        <v>-37846.940418427344</v>
      </c>
      <c r="BB333" s="321">
        <f t="shared" si="441"/>
        <v>-47134.358886855087</v>
      </c>
      <c r="BC333" s="321">
        <f t="shared" si="441"/>
        <v>-32912.965453410405</v>
      </c>
      <c r="BD333" s="321">
        <f t="shared" si="441"/>
        <v>-34418.502489373124</v>
      </c>
      <c r="BE333" s="321">
        <f t="shared" si="441"/>
        <v>-34794.174970156157</v>
      </c>
      <c r="BF333" s="321">
        <f t="shared" si="441"/>
        <v>-34831.933877108422</v>
      </c>
      <c r="BG333" s="321">
        <f t="shared" si="441"/>
        <v>-49272.269276173814</v>
      </c>
      <c r="BH333" s="321">
        <f t="shared" si="441"/>
        <v>-32779.647350283849</v>
      </c>
      <c r="BI333" s="321">
        <f t="shared" si="441"/>
        <v>-51605.816059159195</v>
      </c>
      <c r="BJ333" s="321">
        <f t="shared" si="441"/>
        <v>-39019.27677010803</v>
      </c>
      <c r="BK333" s="321">
        <f t="shared" si="441"/>
        <v>-57259.661481859905</v>
      </c>
      <c r="BL333" s="321">
        <f t="shared" si="441"/>
        <v>-72854.069203077437</v>
      </c>
      <c r="BM333" s="321">
        <f t="shared" si="441"/>
        <v>-65144.56540237119</v>
      </c>
      <c r="BN333" s="321">
        <f t="shared" si="441"/>
        <v>-61087.455184876351</v>
      </c>
      <c r="BO333" s="321">
        <f t="shared" ref="BO333:BV333" si="442">BO22</f>
        <v>-67814.878442906207</v>
      </c>
      <c r="BP333" s="321">
        <f t="shared" si="442"/>
        <v>-111818.96166885407</v>
      </c>
      <c r="BQ333" s="321">
        <f t="shared" si="442"/>
        <v>-67165.277455127769</v>
      </c>
      <c r="BR333" s="321">
        <f t="shared" si="442"/>
        <v>-64852.816688559935</v>
      </c>
      <c r="BS333" s="321">
        <f t="shared" si="442"/>
        <v>-75067.684285100899</v>
      </c>
      <c r="BT333" s="321">
        <f t="shared" si="442"/>
        <v>-80798.958488381279</v>
      </c>
      <c r="BU333" s="321">
        <f t="shared" si="442"/>
        <v>-74722.713456137251</v>
      </c>
      <c r="BV333" s="321">
        <f t="shared" si="442"/>
        <v>-96971.234743597568</v>
      </c>
    </row>
    <row r="334" spans="2:74" ht="14.25" customHeight="1" thickTop="1" x14ac:dyDescent="0.2">
      <c r="B334" s="163" t="s">
        <v>261</v>
      </c>
      <c r="C334" s="316"/>
      <c r="D334" s="316"/>
      <c r="E334" s="316"/>
      <c r="F334" s="316"/>
      <c r="G334" s="316"/>
      <c r="H334" s="316"/>
      <c r="I334" s="316"/>
      <c r="J334" s="316"/>
      <c r="K334" s="316"/>
      <c r="L334" s="316"/>
      <c r="M334" s="316"/>
      <c r="N334" s="316"/>
      <c r="O334" s="316">
        <f t="shared" ref="O334:AV334" si="443">IFERROR(O329/SUM(O329:O333),0)</f>
        <v>0</v>
      </c>
      <c r="P334" s="316">
        <f t="shared" si="443"/>
        <v>0</v>
      </c>
      <c r="Q334" s="316">
        <f t="shared" si="443"/>
        <v>0</v>
      </c>
      <c r="R334" s="316">
        <f t="shared" si="443"/>
        <v>0</v>
      </c>
      <c r="S334" s="316">
        <f t="shared" si="443"/>
        <v>0</v>
      </c>
      <c r="T334" s="316">
        <f t="shared" si="443"/>
        <v>0</v>
      </c>
      <c r="U334" s="316">
        <f t="shared" si="443"/>
        <v>0</v>
      </c>
      <c r="V334" s="316">
        <f t="shared" si="443"/>
        <v>0</v>
      </c>
      <c r="W334" s="316">
        <f t="shared" si="443"/>
        <v>0</v>
      </c>
      <c r="X334" s="316">
        <f t="shared" si="443"/>
        <v>0</v>
      </c>
      <c r="Y334" s="316">
        <f t="shared" si="443"/>
        <v>0</v>
      </c>
      <c r="Z334" s="316">
        <f t="shared" si="443"/>
        <v>0</v>
      </c>
      <c r="AA334" s="316">
        <f t="shared" si="443"/>
        <v>0</v>
      </c>
      <c r="AB334" s="316">
        <f t="shared" si="443"/>
        <v>0</v>
      </c>
      <c r="AC334" s="316">
        <f t="shared" si="443"/>
        <v>0</v>
      </c>
      <c r="AD334" s="316">
        <f t="shared" si="443"/>
        <v>0</v>
      </c>
      <c r="AE334" s="316">
        <f t="shared" si="443"/>
        <v>0</v>
      </c>
      <c r="AF334" s="316">
        <f t="shared" si="443"/>
        <v>0</v>
      </c>
      <c r="AG334" s="316">
        <f t="shared" si="443"/>
        <v>0</v>
      </c>
      <c r="AH334" s="316">
        <f t="shared" si="443"/>
        <v>0</v>
      </c>
      <c r="AI334" s="316">
        <f t="shared" si="443"/>
        <v>0</v>
      </c>
      <c r="AJ334" s="316">
        <f t="shared" si="443"/>
        <v>0</v>
      </c>
      <c r="AK334" s="316">
        <f t="shared" si="443"/>
        <v>0</v>
      </c>
      <c r="AL334" s="316">
        <f t="shared" si="443"/>
        <v>0</v>
      </c>
      <c r="AM334" s="316">
        <f t="shared" si="443"/>
        <v>0</v>
      </c>
      <c r="AN334" s="316">
        <f t="shared" si="443"/>
        <v>0</v>
      </c>
      <c r="AO334" s="316">
        <f t="shared" si="443"/>
        <v>0</v>
      </c>
      <c r="AP334" s="316">
        <f t="shared" si="443"/>
        <v>0</v>
      </c>
      <c r="AQ334" s="316">
        <f t="shared" si="443"/>
        <v>0</v>
      </c>
      <c r="AR334" s="316">
        <f t="shared" si="443"/>
        <v>0</v>
      </c>
      <c r="AS334" s="316">
        <f t="shared" si="443"/>
        <v>0</v>
      </c>
      <c r="AT334" s="316">
        <f t="shared" si="443"/>
        <v>0</v>
      </c>
      <c r="AU334" s="316">
        <f t="shared" si="443"/>
        <v>0</v>
      </c>
      <c r="AV334" s="316">
        <f t="shared" si="443"/>
        <v>0</v>
      </c>
      <c r="AW334" s="317">
        <f t="shared" ref="AW334:BV334" si="444">IFERROR(AW329/SUM(AW329:AW333),0)</f>
        <v>0</v>
      </c>
      <c r="AX334" s="317">
        <f t="shared" si="444"/>
        <v>0</v>
      </c>
      <c r="AY334" s="317">
        <f t="shared" si="444"/>
        <v>0</v>
      </c>
      <c r="AZ334" s="317">
        <f t="shared" si="444"/>
        <v>0</v>
      </c>
      <c r="BA334" s="317">
        <f t="shared" si="444"/>
        <v>0</v>
      </c>
      <c r="BB334" s="317">
        <f t="shared" si="444"/>
        <v>0</v>
      </c>
      <c r="BC334" s="317">
        <f t="shared" si="444"/>
        <v>0</v>
      </c>
      <c r="BD334" s="317">
        <f t="shared" si="444"/>
        <v>0</v>
      </c>
      <c r="BE334" s="317">
        <f t="shared" si="444"/>
        <v>0</v>
      </c>
      <c r="BF334" s="317">
        <f t="shared" si="444"/>
        <v>0</v>
      </c>
      <c r="BG334" s="317">
        <f t="shared" si="444"/>
        <v>0</v>
      </c>
      <c r="BH334" s="317">
        <f t="shared" si="444"/>
        <v>0</v>
      </c>
      <c r="BI334" s="317">
        <f t="shared" si="444"/>
        <v>0</v>
      </c>
      <c r="BJ334" s="317">
        <f t="shared" si="444"/>
        <v>0</v>
      </c>
      <c r="BK334" s="317">
        <f t="shared" si="444"/>
        <v>0</v>
      </c>
      <c r="BL334" s="317">
        <f t="shared" si="444"/>
        <v>0</v>
      </c>
      <c r="BM334" s="317">
        <f t="shared" si="444"/>
        <v>0</v>
      </c>
      <c r="BN334" s="317">
        <f t="shared" si="444"/>
        <v>0</v>
      </c>
      <c r="BO334" s="317">
        <f t="shared" si="444"/>
        <v>0</v>
      </c>
      <c r="BP334" s="317">
        <f t="shared" si="444"/>
        <v>0</v>
      </c>
      <c r="BQ334" s="317">
        <f t="shared" si="444"/>
        <v>0</v>
      </c>
      <c r="BR334" s="317">
        <f t="shared" si="444"/>
        <v>0</v>
      </c>
      <c r="BS334" s="317">
        <f t="shared" si="444"/>
        <v>0</v>
      </c>
      <c r="BT334" s="317">
        <f t="shared" si="444"/>
        <v>0</v>
      </c>
      <c r="BU334" s="317">
        <f t="shared" si="444"/>
        <v>0</v>
      </c>
      <c r="BV334" s="317">
        <f t="shared" si="444"/>
        <v>0</v>
      </c>
    </row>
    <row r="335" spans="2:74" ht="14.25" customHeight="1" x14ac:dyDescent="0.2">
      <c r="B335" s="163" t="s">
        <v>262</v>
      </c>
      <c r="C335" s="316"/>
      <c r="D335" s="316"/>
      <c r="E335" s="316"/>
      <c r="F335" s="316"/>
      <c r="G335" s="316"/>
      <c r="H335" s="316"/>
      <c r="I335" s="316"/>
      <c r="J335" s="316"/>
      <c r="K335" s="316"/>
      <c r="L335" s="316"/>
      <c r="M335" s="316"/>
      <c r="N335" s="316"/>
      <c r="O335" s="316">
        <f t="shared" ref="O335:BV335" si="445">IFERROR(O330/SUM(O329:O333),0)</f>
        <v>0.21477122313673547</v>
      </c>
      <c r="P335" s="316">
        <f t="shared" si="445"/>
        <v>0.22064854405717971</v>
      </c>
      <c r="Q335" s="316">
        <f t="shared" si="445"/>
        <v>0.15810255569897974</v>
      </c>
      <c r="R335" s="316">
        <f t="shared" si="445"/>
        <v>0.12868746758931704</v>
      </c>
      <c r="S335" s="316">
        <f t="shared" si="445"/>
        <v>0.10643555627346744</v>
      </c>
      <c r="T335" s="316">
        <f t="shared" si="445"/>
        <v>0.22986761372512104</v>
      </c>
      <c r="U335" s="316">
        <f t="shared" si="445"/>
        <v>0.1404959874843312</v>
      </c>
      <c r="V335" s="316">
        <f t="shared" si="445"/>
        <v>0.23430813345296586</v>
      </c>
      <c r="W335" s="316">
        <f t="shared" si="445"/>
        <v>0.14064879193348476</v>
      </c>
      <c r="X335" s="316">
        <f t="shared" si="445"/>
        <v>0.12644047614683782</v>
      </c>
      <c r="Y335" s="316">
        <f t="shared" si="445"/>
        <v>0.14817133114811371</v>
      </c>
      <c r="Z335" s="316">
        <f t="shared" si="445"/>
        <v>0.12318783344677071</v>
      </c>
      <c r="AA335" s="316">
        <f t="shared" si="445"/>
        <v>0.13856293073153048</v>
      </c>
      <c r="AB335" s="316">
        <f t="shared" si="445"/>
        <v>0.11190571793722102</v>
      </c>
      <c r="AC335" s="316">
        <f t="shared" si="445"/>
        <v>9.6901602746337467E-2</v>
      </c>
      <c r="AD335" s="316">
        <f t="shared" si="445"/>
        <v>0.15026426283150457</v>
      </c>
      <c r="AE335" s="316">
        <f t="shared" si="445"/>
        <v>0.10923167021108739</v>
      </c>
      <c r="AF335" s="316">
        <f t="shared" si="445"/>
        <v>0.25089705531099871</v>
      </c>
      <c r="AG335" s="316">
        <f t="shared" si="445"/>
        <v>8.5848511742576072E-2</v>
      </c>
      <c r="AH335" s="316">
        <f t="shared" si="445"/>
        <v>0.31715632491132473</v>
      </c>
      <c r="AI335" s="316">
        <f t="shared" si="445"/>
        <v>0.1822633357009345</v>
      </c>
      <c r="AJ335" s="316">
        <f t="shared" si="445"/>
        <v>0.19742544583861948</v>
      </c>
      <c r="AK335" s="316">
        <f t="shared" si="445"/>
        <v>0.19623368445931122</v>
      </c>
      <c r="AL335" s="316">
        <f t="shared" si="445"/>
        <v>0.20327421818050775</v>
      </c>
      <c r="AM335" s="316">
        <f t="shared" si="445"/>
        <v>0.19752352223369307</v>
      </c>
      <c r="AN335" s="316">
        <f t="shared" si="445"/>
        <v>0.22757936369246257</v>
      </c>
      <c r="AO335" s="316">
        <f t="shared" si="445"/>
        <v>0.1658132626808867</v>
      </c>
      <c r="AP335" s="316">
        <f t="shared" si="445"/>
        <v>0.28648263692769727</v>
      </c>
      <c r="AQ335" s="316">
        <f t="shared" si="445"/>
        <v>0.21538358351439224</v>
      </c>
      <c r="AR335" s="316">
        <f t="shared" si="445"/>
        <v>0.20707158004008952</v>
      </c>
      <c r="AS335" s="316">
        <f t="shared" si="445"/>
        <v>0.21249627101951205</v>
      </c>
      <c r="AT335" s="316">
        <f t="shared" si="445"/>
        <v>0.19685077796806372</v>
      </c>
      <c r="AU335" s="316">
        <f t="shared" si="445"/>
        <v>0.1802621631312683</v>
      </c>
      <c r="AV335" s="316">
        <f t="shared" si="445"/>
        <v>0.14821858808069691</v>
      </c>
      <c r="AW335" s="317">
        <f t="shared" si="445"/>
        <v>0.16918223622497142</v>
      </c>
      <c r="AX335" s="317">
        <f t="shared" si="445"/>
        <v>0.22963669968789066</v>
      </c>
      <c r="AY335" s="317">
        <f t="shared" si="445"/>
        <v>0.16138522503171224</v>
      </c>
      <c r="AZ335" s="317">
        <f t="shared" si="445"/>
        <v>0.17569299804769711</v>
      </c>
      <c r="BA335" s="317">
        <f t="shared" si="445"/>
        <v>0.16346024526930669</v>
      </c>
      <c r="BB335" s="317">
        <f t="shared" si="445"/>
        <v>0.13259713783427204</v>
      </c>
      <c r="BC335" s="317">
        <f t="shared" si="445"/>
        <v>0.18353356542578725</v>
      </c>
      <c r="BD335" s="317">
        <f t="shared" si="445"/>
        <v>0.16737426967176991</v>
      </c>
      <c r="BE335" s="317">
        <f t="shared" si="445"/>
        <v>0.17956443180398687</v>
      </c>
      <c r="BF335" s="317">
        <f t="shared" si="445"/>
        <v>0.18024059905001438</v>
      </c>
      <c r="BG335" s="317">
        <f t="shared" si="445"/>
        <v>0.16675280943017565</v>
      </c>
      <c r="BH335" s="317">
        <f t="shared" si="445"/>
        <v>0.1728964995987354</v>
      </c>
      <c r="BI335" s="317">
        <f t="shared" si="445"/>
        <v>0.14968155894274501</v>
      </c>
      <c r="BJ335" s="317">
        <f t="shared" si="445"/>
        <v>0.16508044016864087</v>
      </c>
      <c r="BK335" s="317">
        <f t="shared" si="445"/>
        <v>0.15941361042006813</v>
      </c>
      <c r="BL335" s="317">
        <f t="shared" si="445"/>
        <v>0.13644344876272488</v>
      </c>
      <c r="BM335" s="317">
        <f t="shared" si="445"/>
        <v>0.14930579623962315</v>
      </c>
      <c r="BN335" s="317">
        <f t="shared" si="445"/>
        <v>0.1479106252400347</v>
      </c>
      <c r="BO335" s="317">
        <f t="shared" si="445"/>
        <v>0.16164031754044556</v>
      </c>
      <c r="BP335" s="317">
        <f t="shared" si="445"/>
        <v>0.1326467658132465</v>
      </c>
      <c r="BQ335" s="317">
        <f t="shared" si="445"/>
        <v>0.15729015736299615</v>
      </c>
      <c r="BR335" s="317">
        <f t="shared" si="445"/>
        <v>0.16634322251084235</v>
      </c>
      <c r="BS335" s="317">
        <f t="shared" si="445"/>
        <v>0.16919085604630432</v>
      </c>
      <c r="BT335" s="317">
        <f t="shared" si="445"/>
        <v>0.17452694690314183</v>
      </c>
      <c r="BU335" s="317">
        <f t="shared" si="445"/>
        <v>0.18810708957382921</v>
      </c>
      <c r="BV335" s="317">
        <f t="shared" si="445"/>
        <v>0.1570816022715929</v>
      </c>
    </row>
    <row r="336" spans="2:74" ht="14.25" customHeight="1" x14ac:dyDescent="0.2">
      <c r="B336" s="163" t="s">
        <v>263</v>
      </c>
      <c r="C336" s="316">
        <f t="shared" ref="C336:N336" si="446">IFERROR(C329/SUM(C329:C333),0)</f>
        <v>0</v>
      </c>
      <c r="D336" s="316">
        <f t="shared" si="446"/>
        <v>0</v>
      </c>
      <c r="E336" s="316">
        <f t="shared" si="446"/>
        <v>0</v>
      </c>
      <c r="F336" s="316">
        <f t="shared" si="446"/>
        <v>0</v>
      </c>
      <c r="G336" s="316">
        <f t="shared" si="446"/>
        <v>0</v>
      </c>
      <c r="H336" s="316">
        <f t="shared" si="446"/>
        <v>0</v>
      </c>
      <c r="I336" s="316">
        <f t="shared" si="446"/>
        <v>0</v>
      </c>
      <c r="J336" s="316">
        <f t="shared" si="446"/>
        <v>0</v>
      </c>
      <c r="K336" s="316">
        <f t="shared" si="446"/>
        <v>0</v>
      </c>
      <c r="L336" s="316">
        <f t="shared" si="446"/>
        <v>0</v>
      </c>
      <c r="M336" s="316">
        <f t="shared" si="446"/>
        <v>0</v>
      </c>
      <c r="N336" s="316">
        <f t="shared" si="446"/>
        <v>0</v>
      </c>
      <c r="O336" s="316">
        <f t="shared" ref="O336:BV336" si="447">IFERROR(O331/SUM(O329:O333),0)</f>
        <v>0.5967873955600318</v>
      </c>
      <c r="P336" s="316">
        <f t="shared" si="447"/>
        <v>0.62115607700555342</v>
      </c>
      <c r="Q336" s="316">
        <f t="shared" si="447"/>
        <v>0.57207007950521571</v>
      </c>
      <c r="R336" s="316">
        <f t="shared" si="447"/>
        <v>0.64105420114856793</v>
      </c>
      <c r="S336" s="316">
        <f t="shared" si="447"/>
        <v>0.6938817277606375</v>
      </c>
      <c r="T336" s="316">
        <f t="shared" si="447"/>
        <v>0.58931560617574841</v>
      </c>
      <c r="U336" s="316">
        <f t="shared" si="447"/>
        <v>0.70128424636423536</v>
      </c>
      <c r="V336" s="316">
        <f t="shared" si="447"/>
        <v>0.58536231772385483</v>
      </c>
      <c r="W336" s="316">
        <f t="shared" si="447"/>
        <v>0.63522629717814239</v>
      </c>
      <c r="X336" s="316">
        <f t="shared" si="447"/>
        <v>0.67147431326586104</v>
      </c>
      <c r="Y336" s="316">
        <f t="shared" si="447"/>
        <v>0.66061166339314947</v>
      </c>
      <c r="Z336" s="316">
        <f t="shared" si="447"/>
        <v>0.6233284785818981</v>
      </c>
      <c r="AA336" s="316">
        <f t="shared" si="447"/>
        <v>0.69209327148301591</v>
      </c>
      <c r="AB336" s="316">
        <f t="shared" si="447"/>
        <v>0.67255298266884023</v>
      </c>
      <c r="AC336" s="316">
        <f t="shared" si="447"/>
        <v>0.51973183898627107</v>
      </c>
      <c r="AD336" s="316">
        <f t="shared" si="447"/>
        <v>0.6254218495812196</v>
      </c>
      <c r="AE336" s="316">
        <f t="shared" si="447"/>
        <v>0.53330079499125504</v>
      </c>
      <c r="AF336" s="316">
        <f t="shared" si="447"/>
        <v>0.60363115176734894</v>
      </c>
      <c r="AG336" s="316">
        <f t="shared" si="447"/>
        <v>0.72841503645083328</v>
      </c>
      <c r="AH336" s="316">
        <f t="shared" si="447"/>
        <v>0.47823989576284881</v>
      </c>
      <c r="AI336" s="316">
        <f t="shared" si="447"/>
        <v>0.61289992118591985</v>
      </c>
      <c r="AJ336" s="316">
        <f t="shared" si="447"/>
        <v>0.62211893750897551</v>
      </c>
      <c r="AK336" s="316">
        <f t="shared" si="447"/>
        <v>0.64128359777104216</v>
      </c>
      <c r="AL336" s="316">
        <f t="shared" si="447"/>
        <v>0.64200017087329075</v>
      </c>
      <c r="AM336" s="316">
        <f t="shared" si="447"/>
        <v>0.62783407398579494</v>
      </c>
      <c r="AN336" s="316">
        <f t="shared" si="447"/>
        <v>0.62740086929022754</v>
      </c>
      <c r="AO336" s="316">
        <f t="shared" si="447"/>
        <v>0.64228498295359815</v>
      </c>
      <c r="AP336" s="316">
        <f t="shared" si="447"/>
        <v>0.62678042558645575</v>
      </c>
      <c r="AQ336" s="316">
        <f t="shared" si="447"/>
        <v>0.61152204921913389</v>
      </c>
      <c r="AR336" s="316">
        <f t="shared" si="447"/>
        <v>0.64059719778900392</v>
      </c>
      <c r="AS336" s="316">
        <f t="shared" si="447"/>
        <v>0.65296626325840723</v>
      </c>
      <c r="AT336" s="316">
        <f t="shared" si="447"/>
        <v>0.64688141819054257</v>
      </c>
      <c r="AU336" s="316">
        <f t="shared" si="447"/>
        <v>0.66375701683576827</v>
      </c>
      <c r="AV336" s="316">
        <f t="shared" si="447"/>
        <v>0.67198860902700552</v>
      </c>
      <c r="AW336" s="317">
        <f t="shared" si="447"/>
        <v>0.63254906122516796</v>
      </c>
      <c r="AX336" s="317">
        <f t="shared" si="447"/>
        <v>0.58153577158658465</v>
      </c>
      <c r="AY336" s="317">
        <f t="shared" si="447"/>
        <v>0.67350348817671402</v>
      </c>
      <c r="AZ336" s="317">
        <f t="shared" si="447"/>
        <v>0.63108040503838314</v>
      </c>
      <c r="BA336" s="317">
        <f t="shared" si="447"/>
        <v>0.6282030520979841</v>
      </c>
      <c r="BB336" s="317">
        <f t="shared" si="447"/>
        <v>0.61881577569133361</v>
      </c>
      <c r="BC336" s="317">
        <f t="shared" si="447"/>
        <v>0.64002553810636809</v>
      </c>
      <c r="BD336" s="317">
        <f t="shared" si="447"/>
        <v>0.64848255643468156</v>
      </c>
      <c r="BE336" s="317">
        <f t="shared" si="447"/>
        <v>0.64025679142755121</v>
      </c>
      <c r="BF336" s="317">
        <f t="shared" si="447"/>
        <v>0.64403210819080126</v>
      </c>
      <c r="BG336" s="317">
        <f t="shared" si="447"/>
        <v>0.6070306509604676</v>
      </c>
      <c r="BH336" s="317">
        <f t="shared" si="447"/>
        <v>0.66427340960795012</v>
      </c>
      <c r="BI336" s="317">
        <f t="shared" si="447"/>
        <v>0.61560436544917641</v>
      </c>
      <c r="BJ336" s="317">
        <f t="shared" si="447"/>
        <v>0.65874947118841598</v>
      </c>
      <c r="BK336" s="317">
        <f t="shared" si="447"/>
        <v>0.60315991504358291</v>
      </c>
      <c r="BL336" s="317">
        <f t="shared" si="447"/>
        <v>0.57876720667478798</v>
      </c>
      <c r="BM336" s="317">
        <f t="shared" si="447"/>
        <v>0.59928307461369013</v>
      </c>
      <c r="BN336" s="317">
        <f t="shared" si="447"/>
        <v>0.61134996479436998</v>
      </c>
      <c r="BO336" s="317">
        <f t="shared" si="447"/>
        <v>0.5857052044650235</v>
      </c>
      <c r="BP336" s="317">
        <f t="shared" si="447"/>
        <v>0.51656244329405221</v>
      </c>
      <c r="BQ336" s="317">
        <f t="shared" si="447"/>
        <v>0.59795783217786813</v>
      </c>
      <c r="BR336" s="317">
        <f t="shared" si="447"/>
        <v>0.59911011804170855</v>
      </c>
      <c r="BS336" s="317">
        <f t="shared" si="447"/>
        <v>0.57007574043960274</v>
      </c>
      <c r="BT336" s="317">
        <f t="shared" si="447"/>
        <v>0.55497703039361068</v>
      </c>
      <c r="BU336" s="317">
        <f t="shared" si="447"/>
        <v>0.55770659660048427</v>
      </c>
      <c r="BV336" s="317">
        <f t="shared" si="447"/>
        <v>0.54226252728727398</v>
      </c>
    </row>
    <row r="337" spans="2:74" ht="14.25" customHeight="1" x14ac:dyDescent="0.2">
      <c r="B337" s="163" t="s">
        <v>264</v>
      </c>
      <c r="C337" s="316">
        <f t="shared" ref="C337:N337" si="448">IFERROR(C330/SUM(C329:C333),0)</f>
        <v>0</v>
      </c>
      <c r="D337" s="316">
        <f t="shared" si="448"/>
        <v>0</v>
      </c>
      <c r="E337" s="316">
        <f t="shared" si="448"/>
        <v>0</v>
      </c>
      <c r="F337" s="316">
        <f t="shared" si="448"/>
        <v>0</v>
      </c>
      <c r="G337" s="316">
        <f t="shared" si="448"/>
        <v>0</v>
      </c>
      <c r="H337" s="316">
        <f t="shared" si="448"/>
        <v>0</v>
      </c>
      <c r="I337" s="316">
        <f t="shared" si="448"/>
        <v>0</v>
      </c>
      <c r="J337" s="316">
        <f t="shared" si="448"/>
        <v>0</v>
      </c>
      <c r="K337" s="316">
        <f t="shared" si="448"/>
        <v>0</v>
      </c>
      <c r="L337" s="316">
        <f t="shared" si="448"/>
        <v>0</v>
      </c>
      <c r="M337" s="316">
        <f t="shared" si="448"/>
        <v>0</v>
      </c>
      <c r="N337" s="316">
        <f t="shared" si="448"/>
        <v>0</v>
      </c>
      <c r="O337" s="316">
        <f t="shared" ref="O337:BV337" si="449">IFERROR(O332/SUM(O329:O333),0)</f>
        <v>0</v>
      </c>
      <c r="P337" s="316">
        <f t="shared" si="449"/>
        <v>0</v>
      </c>
      <c r="Q337" s="316">
        <f t="shared" si="449"/>
        <v>0</v>
      </c>
      <c r="R337" s="316">
        <f t="shared" si="449"/>
        <v>0</v>
      </c>
      <c r="S337" s="316">
        <f t="shared" si="449"/>
        <v>0</v>
      </c>
      <c r="T337" s="316">
        <f t="shared" si="449"/>
        <v>0</v>
      </c>
      <c r="U337" s="316">
        <f t="shared" si="449"/>
        <v>0</v>
      </c>
      <c r="V337" s="316">
        <f t="shared" si="449"/>
        <v>0</v>
      </c>
      <c r="W337" s="316">
        <f t="shared" si="449"/>
        <v>0</v>
      </c>
      <c r="X337" s="316">
        <f t="shared" si="449"/>
        <v>0</v>
      </c>
      <c r="Y337" s="316">
        <f t="shared" si="449"/>
        <v>0</v>
      </c>
      <c r="Z337" s="316">
        <f t="shared" si="449"/>
        <v>0</v>
      </c>
      <c r="AA337" s="316">
        <f t="shared" si="449"/>
        <v>0</v>
      </c>
      <c r="AB337" s="316">
        <f t="shared" si="449"/>
        <v>0</v>
      </c>
      <c r="AC337" s="316">
        <f t="shared" si="449"/>
        <v>0</v>
      </c>
      <c r="AD337" s="316">
        <f t="shared" si="449"/>
        <v>0</v>
      </c>
      <c r="AE337" s="316">
        <f t="shared" si="449"/>
        <v>0</v>
      </c>
      <c r="AF337" s="316">
        <f t="shared" si="449"/>
        <v>0</v>
      </c>
      <c r="AG337" s="316">
        <f t="shared" si="449"/>
        <v>0</v>
      </c>
      <c r="AH337" s="316">
        <f t="shared" si="449"/>
        <v>0</v>
      </c>
      <c r="AI337" s="316">
        <f t="shared" si="449"/>
        <v>0</v>
      </c>
      <c r="AJ337" s="316">
        <f t="shared" si="449"/>
        <v>0</v>
      </c>
      <c r="AK337" s="316">
        <f t="shared" si="449"/>
        <v>0</v>
      </c>
      <c r="AL337" s="316">
        <f t="shared" si="449"/>
        <v>0</v>
      </c>
      <c r="AM337" s="316">
        <f t="shared" si="449"/>
        <v>0</v>
      </c>
      <c r="AN337" s="316">
        <f t="shared" si="449"/>
        <v>0</v>
      </c>
      <c r="AO337" s="316">
        <f t="shared" si="449"/>
        <v>0</v>
      </c>
      <c r="AP337" s="316">
        <f t="shared" si="449"/>
        <v>0</v>
      </c>
      <c r="AQ337" s="316">
        <f t="shared" si="449"/>
        <v>0</v>
      </c>
      <c r="AR337" s="316">
        <f t="shared" si="449"/>
        <v>0</v>
      </c>
      <c r="AS337" s="316">
        <f t="shared" si="449"/>
        <v>0</v>
      </c>
      <c r="AT337" s="316">
        <f t="shared" si="449"/>
        <v>0</v>
      </c>
      <c r="AU337" s="316">
        <f t="shared" si="449"/>
        <v>0</v>
      </c>
      <c r="AV337" s="316">
        <f t="shared" si="449"/>
        <v>0</v>
      </c>
      <c r="AW337" s="317">
        <f t="shared" si="449"/>
        <v>0</v>
      </c>
      <c r="AX337" s="317">
        <f t="shared" si="449"/>
        <v>0</v>
      </c>
      <c r="AY337" s="317">
        <f t="shared" si="449"/>
        <v>0</v>
      </c>
      <c r="AZ337" s="317">
        <f t="shared" si="449"/>
        <v>0</v>
      </c>
      <c r="BA337" s="317">
        <f t="shared" si="449"/>
        <v>0</v>
      </c>
      <c r="BB337" s="317">
        <f t="shared" si="449"/>
        <v>0</v>
      </c>
      <c r="BC337" s="317">
        <f t="shared" si="449"/>
        <v>0</v>
      </c>
      <c r="BD337" s="317">
        <f t="shared" si="449"/>
        <v>0</v>
      </c>
      <c r="BE337" s="317">
        <f t="shared" si="449"/>
        <v>0</v>
      </c>
      <c r="BF337" s="317">
        <f t="shared" si="449"/>
        <v>0</v>
      </c>
      <c r="BG337" s="317">
        <f t="shared" si="449"/>
        <v>0</v>
      </c>
      <c r="BH337" s="317">
        <f t="shared" si="449"/>
        <v>0</v>
      </c>
      <c r="BI337" s="317">
        <f t="shared" si="449"/>
        <v>0</v>
      </c>
      <c r="BJ337" s="317">
        <f t="shared" si="449"/>
        <v>0</v>
      </c>
      <c r="BK337" s="317">
        <f t="shared" si="449"/>
        <v>0</v>
      </c>
      <c r="BL337" s="317">
        <f t="shared" si="449"/>
        <v>0</v>
      </c>
      <c r="BM337" s="317">
        <f t="shared" si="449"/>
        <v>0</v>
      </c>
      <c r="BN337" s="317">
        <f t="shared" si="449"/>
        <v>0</v>
      </c>
      <c r="BO337" s="317">
        <f t="shared" si="449"/>
        <v>0</v>
      </c>
      <c r="BP337" s="317">
        <f t="shared" si="449"/>
        <v>0</v>
      </c>
      <c r="BQ337" s="317">
        <f t="shared" si="449"/>
        <v>0</v>
      </c>
      <c r="BR337" s="317">
        <f t="shared" si="449"/>
        <v>0</v>
      </c>
      <c r="BS337" s="317">
        <f t="shared" si="449"/>
        <v>0</v>
      </c>
      <c r="BT337" s="317">
        <f t="shared" si="449"/>
        <v>0</v>
      </c>
      <c r="BU337" s="317">
        <f t="shared" si="449"/>
        <v>0</v>
      </c>
      <c r="BV337" s="317">
        <f t="shared" si="449"/>
        <v>0</v>
      </c>
    </row>
    <row r="338" spans="2:74" ht="14.25" customHeight="1" x14ac:dyDescent="0.2">
      <c r="B338" s="163" t="s">
        <v>527</v>
      </c>
      <c r="C338" s="316">
        <f t="shared" ref="C338:BN338" si="450">IFERROR(C333/SUM(C329:C333),0)</f>
        <v>0</v>
      </c>
      <c r="D338" s="316">
        <f t="shared" si="450"/>
        <v>0</v>
      </c>
      <c r="E338" s="316">
        <f t="shared" si="450"/>
        <v>0</v>
      </c>
      <c r="F338" s="316">
        <f t="shared" si="450"/>
        <v>0</v>
      </c>
      <c r="G338" s="316">
        <f t="shared" si="450"/>
        <v>0</v>
      </c>
      <c r="H338" s="316">
        <f t="shared" si="450"/>
        <v>0</v>
      </c>
      <c r="I338" s="316">
        <f t="shared" si="450"/>
        <v>0</v>
      </c>
      <c r="J338" s="316">
        <f t="shared" si="450"/>
        <v>0</v>
      </c>
      <c r="K338" s="316">
        <f t="shared" si="450"/>
        <v>0</v>
      </c>
      <c r="L338" s="316">
        <f t="shared" si="450"/>
        <v>0</v>
      </c>
      <c r="M338" s="316">
        <f t="shared" si="450"/>
        <v>0</v>
      </c>
      <c r="N338" s="316">
        <f t="shared" si="450"/>
        <v>0</v>
      </c>
      <c r="O338" s="316">
        <f t="shared" si="450"/>
        <v>0.18844138130323274</v>
      </c>
      <c r="P338" s="316">
        <f t="shared" si="450"/>
        <v>0.15819537893726685</v>
      </c>
      <c r="Q338" s="316">
        <f t="shared" si="450"/>
        <v>0.26982736479580455</v>
      </c>
      <c r="R338" s="316">
        <f t="shared" si="450"/>
        <v>0.23025833126211506</v>
      </c>
      <c r="S338" s="316">
        <f t="shared" si="450"/>
        <v>0.19968271596589501</v>
      </c>
      <c r="T338" s="316">
        <f t="shared" si="450"/>
        <v>0.18081678009913063</v>
      </c>
      <c r="U338" s="316">
        <f t="shared" si="450"/>
        <v>0.15821976615143354</v>
      </c>
      <c r="V338" s="316">
        <f t="shared" si="450"/>
        <v>0.18032954882317928</v>
      </c>
      <c r="W338" s="316">
        <f t="shared" si="450"/>
        <v>0.22412491088837294</v>
      </c>
      <c r="X338" s="316">
        <f t="shared" si="450"/>
        <v>0.20208521058730111</v>
      </c>
      <c r="Y338" s="316">
        <f t="shared" si="450"/>
        <v>0.19121700545873696</v>
      </c>
      <c r="Z338" s="316">
        <f t="shared" si="450"/>
        <v>0.25348368797133114</v>
      </c>
      <c r="AA338" s="316">
        <f t="shared" si="450"/>
        <v>0.16934379778545366</v>
      </c>
      <c r="AB338" s="316">
        <f t="shared" si="450"/>
        <v>0.21554129939393873</v>
      </c>
      <c r="AC338" s="316">
        <f t="shared" si="450"/>
        <v>0.38336655826739152</v>
      </c>
      <c r="AD338" s="316">
        <f t="shared" si="450"/>
        <v>0.22431388758727583</v>
      </c>
      <c r="AE338" s="316">
        <f t="shared" si="450"/>
        <v>0.35746753479765758</v>
      </c>
      <c r="AF338" s="316">
        <f t="shared" si="450"/>
        <v>0.14547179292165241</v>
      </c>
      <c r="AG338" s="316">
        <f t="shared" si="450"/>
        <v>0.18573645180659076</v>
      </c>
      <c r="AH338" s="316">
        <f t="shared" si="450"/>
        <v>0.20460377932582632</v>
      </c>
      <c r="AI338" s="316">
        <f t="shared" si="450"/>
        <v>0.2048367431131457</v>
      </c>
      <c r="AJ338" s="316">
        <f t="shared" si="450"/>
        <v>0.18045561665240506</v>
      </c>
      <c r="AK338" s="316">
        <f t="shared" si="450"/>
        <v>0.16248271776964651</v>
      </c>
      <c r="AL338" s="316">
        <f t="shared" si="450"/>
        <v>0.15472561094620146</v>
      </c>
      <c r="AM338" s="316">
        <f t="shared" si="450"/>
        <v>0.17464240378051202</v>
      </c>
      <c r="AN338" s="316">
        <f t="shared" si="450"/>
        <v>0.14501976701730987</v>
      </c>
      <c r="AO338" s="316">
        <f t="shared" si="450"/>
        <v>0.19190175436551529</v>
      </c>
      <c r="AP338" s="316">
        <f t="shared" si="450"/>
        <v>8.6736937485847126E-2</v>
      </c>
      <c r="AQ338" s="316">
        <f t="shared" si="450"/>
        <v>0.17309436726647384</v>
      </c>
      <c r="AR338" s="316">
        <f t="shared" si="450"/>
        <v>0.15233122217090644</v>
      </c>
      <c r="AS338" s="316">
        <f t="shared" si="450"/>
        <v>0.13453746572208067</v>
      </c>
      <c r="AT338" s="316">
        <f t="shared" si="450"/>
        <v>0.1562678038413938</v>
      </c>
      <c r="AU338" s="316">
        <f t="shared" si="450"/>
        <v>0.15598082003296337</v>
      </c>
      <c r="AV338" s="316">
        <f t="shared" si="450"/>
        <v>0.17979280289229765</v>
      </c>
      <c r="AW338" s="317">
        <f t="shared" si="450"/>
        <v>0.19826870254986051</v>
      </c>
      <c r="AX338" s="317">
        <f t="shared" si="450"/>
        <v>0.18882752872552463</v>
      </c>
      <c r="AY338" s="317">
        <f t="shared" si="450"/>
        <v>0.16511128679157366</v>
      </c>
      <c r="AZ338" s="317">
        <f t="shared" si="450"/>
        <v>0.19322659691391963</v>
      </c>
      <c r="BA338" s="317">
        <f t="shared" si="450"/>
        <v>0.20833670263270923</v>
      </c>
      <c r="BB338" s="317">
        <f t="shared" si="450"/>
        <v>0.24858708647439456</v>
      </c>
      <c r="BC338" s="317">
        <f t="shared" si="450"/>
        <v>0.17644089646784461</v>
      </c>
      <c r="BD338" s="317">
        <f t="shared" si="450"/>
        <v>0.18414317389354865</v>
      </c>
      <c r="BE338" s="317">
        <f t="shared" si="450"/>
        <v>0.18017877676846186</v>
      </c>
      <c r="BF338" s="317">
        <f t="shared" si="450"/>
        <v>0.17572729275918436</v>
      </c>
      <c r="BG338" s="317">
        <f t="shared" si="450"/>
        <v>0.22621653960935675</v>
      </c>
      <c r="BH338" s="317">
        <f t="shared" si="450"/>
        <v>0.16283009079331456</v>
      </c>
      <c r="BI338" s="317">
        <f t="shared" si="450"/>
        <v>0.23471407560807858</v>
      </c>
      <c r="BJ338" s="317">
        <f t="shared" si="450"/>
        <v>0.17617008864294312</v>
      </c>
      <c r="BK338" s="317">
        <f t="shared" si="450"/>
        <v>0.23742647453634891</v>
      </c>
      <c r="BL338" s="317">
        <f t="shared" si="450"/>
        <v>0.28478934456248706</v>
      </c>
      <c r="BM338" s="317">
        <f t="shared" si="450"/>
        <v>0.25141112914668673</v>
      </c>
      <c r="BN338" s="317">
        <f t="shared" si="450"/>
        <v>0.24073940996559542</v>
      </c>
      <c r="BO338" s="317">
        <f t="shared" ref="BO338:BV338" si="451">IFERROR(BO333/SUM(BO329:BO333),0)</f>
        <v>0.252654477994531</v>
      </c>
      <c r="BP338" s="317">
        <f t="shared" si="451"/>
        <v>0.35079079089270127</v>
      </c>
      <c r="BQ338" s="317">
        <f t="shared" si="451"/>
        <v>0.24475201045913555</v>
      </c>
      <c r="BR338" s="317">
        <f t="shared" si="451"/>
        <v>0.23454665944744904</v>
      </c>
      <c r="BS338" s="317">
        <f t="shared" si="451"/>
        <v>0.2607334035140928</v>
      </c>
      <c r="BT338" s="317">
        <f t="shared" si="451"/>
        <v>0.27049602270324752</v>
      </c>
      <c r="BU338" s="317">
        <f t="shared" si="451"/>
        <v>0.25418631382568668</v>
      </c>
      <c r="BV338" s="317">
        <f t="shared" si="451"/>
        <v>0.30065587044113312</v>
      </c>
    </row>
    <row r="340" spans="2:74" ht="14.25" customHeight="1" x14ac:dyDescent="0.2">
      <c r="B340" s="319" t="s">
        <v>528</v>
      </c>
      <c r="C340" s="299">
        <f t="shared" ref="C340:AH340" si="452">C4</f>
        <v>43831</v>
      </c>
      <c r="D340" s="299">
        <f t="shared" si="452"/>
        <v>43862</v>
      </c>
      <c r="E340" s="299">
        <f t="shared" si="452"/>
        <v>43891</v>
      </c>
      <c r="F340" s="299">
        <f t="shared" si="452"/>
        <v>43922</v>
      </c>
      <c r="G340" s="299">
        <f t="shared" si="452"/>
        <v>43952</v>
      </c>
      <c r="H340" s="299">
        <f t="shared" si="452"/>
        <v>43983</v>
      </c>
      <c r="I340" s="299">
        <f t="shared" si="452"/>
        <v>44013</v>
      </c>
      <c r="J340" s="299">
        <f t="shared" si="452"/>
        <v>44044</v>
      </c>
      <c r="K340" s="299">
        <f t="shared" si="452"/>
        <v>44075</v>
      </c>
      <c r="L340" s="299">
        <f t="shared" si="452"/>
        <v>44105</v>
      </c>
      <c r="M340" s="299">
        <f t="shared" si="452"/>
        <v>44136</v>
      </c>
      <c r="N340" s="299">
        <f t="shared" si="452"/>
        <v>44166</v>
      </c>
      <c r="O340" s="299">
        <f t="shared" si="452"/>
        <v>44197</v>
      </c>
      <c r="P340" s="299">
        <f t="shared" si="452"/>
        <v>44228</v>
      </c>
      <c r="Q340" s="299">
        <f t="shared" si="452"/>
        <v>44256</v>
      </c>
      <c r="R340" s="299">
        <f t="shared" si="452"/>
        <v>44287</v>
      </c>
      <c r="S340" s="299">
        <f t="shared" si="452"/>
        <v>44317</v>
      </c>
      <c r="T340" s="299">
        <f t="shared" si="452"/>
        <v>44348</v>
      </c>
      <c r="U340" s="299">
        <f t="shared" si="452"/>
        <v>44378</v>
      </c>
      <c r="V340" s="299">
        <f t="shared" si="452"/>
        <v>44409</v>
      </c>
      <c r="W340" s="299">
        <f t="shared" si="452"/>
        <v>44440</v>
      </c>
      <c r="X340" s="299">
        <f t="shared" si="452"/>
        <v>44470</v>
      </c>
      <c r="Y340" s="299">
        <f t="shared" si="452"/>
        <v>44501</v>
      </c>
      <c r="Z340" s="299">
        <f t="shared" si="452"/>
        <v>44531</v>
      </c>
      <c r="AA340" s="299">
        <f t="shared" si="452"/>
        <v>44562</v>
      </c>
      <c r="AB340" s="299">
        <f t="shared" si="452"/>
        <v>44593</v>
      </c>
      <c r="AC340" s="299">
        <f t="shared" si="452"/>
        <v>44621</v>
      </c>
      <c r="AD340" s="299">
        <f t="shared" si="452"/>
        <v>44652</v>
      </c>
      <c r="AE340" s="299">
        <f t="shared" si="452"/>
        <v>44682</v>
      </c>
      <c r="AF340" s="299">
        <f t="shared" si="452"/>
        <v>44713</v>
      </c>
      <c r="AG340" s="299">
        <f t="shared" si="452"/>
        <v>44743</v>
      </c>
      <c r="AH340" s="299">
        <f t="shared" si="452"/>
        <v>44774</v>
      </c>
      <c r="AI340" s="299">
        <f t="shared" ref="AI340:BN340" si="453">AI4</f>
        <v>44805</v>
      </c>
      <c r="AJ340" s="299">
        <f t="shared" si="453"/>
        <v>44835</v>
      </c>
      <c r="AK340" s="299">
        <f t="shared" si="453"/>
        <v>44866</v>
      </c>
      <c r="AL340" s="299">
        <f t="shared" si="453"/>
        <v>44896</v>
      </c>
      <c r="AM340" s="299">
        <f t="shared" si="453"/>
        <v>44927</v>
      </c>
      <c r="AN340" s="299">
        <f t="shared" si="453"/>
        <v>44958</v>
      </c>
      <c r="AO340" s="299">
        <f t="shared" si="453"/>
        <v>44986</v>
      </c>
      <c r="AP340" s="299">
        <f t="shared" si="453"/>
        <v>45017</v>
      </c>
      <c r="AQ340" s="299">
        <f t="shared" si="453"/>
        <v>45047</v>
      </c>
      <c r="AR340" s="299">
        <f t="shared" si="453"/>
        <v>45078</v>
      </c>
      <c r="AS340" s="299">
        <f t="shared" si="453"/>
        <v>45108</v>
      </c>
      <c r="AT340" s="299">
        <f t="shared" si="453"/>
        <v>45139</v>
      </c>
      <c r="AU340" s="299">
        <f t="shared" si="453"/>
        <v>45170</v>
      </c>
      <c r="AV340" s="299">
        <f t="shared" si="453"/>
        <v>45200</v>
      </c>
      <c r="AW340" s="299">
        <f t="shared" si="453"/>
        <v>45231</v>
      </c>
      <c r="AX340" s="299">
        <f t="shared" si="453"/>
        <v>45261</v>
      </c>
      <c r="AY340" s="299">
        <f t="shared" si="453"/>
        <v>45292</v>
      </c>
      <c r="AZ340" s="299">
        <f t="shared" si="453"/>
        <v>45323</v>
      </c>
      <c r="BA340" s="299">
        <f t="shared" si="453"/>
        <v>45352</v>
      </c>
      <c r="BB340" s="299">
        <f t="shared" si="453"/>
        <v>45383</v>
      </c>
      <c r="BC340" s="299">
        <f t="shared" si="453"/>
        <v>45413</v>
      </c>
      <c r="BD340" s="299">
        <f t="shared" si="453"/>
        <v>45444</v>
      </c>
      <c r="BE340" s="299">
        <f t="shared" si="453"/>
        <v>45474</v>
      </c>
      <c r="BF340" s="299">
        <f t="shared" si="453"/>
        <v>45505</v>
      </c>
      <c r="BG340" s="299">
        <f t="shared" si="453"/>
        <v>45536</v>
      </c>
      <c r="BH340" s="299">
        <f t="shared" si="453"/>
        <v>45566</v>
      </c>
      <c r="BI340" s="299">
        <f t="shared" si="453"/>
        <v>45597</v>
      </c>
      <c r="BJ340" s="299">
        <f t="shared" si="453"/>
        <v>45627</v>
      </c>
      <c r="BK340" s="299">
        <f t="shared" si="453"/>
        <v>45658</v>
      </c>
      <c r="BL340" s="299">
        <f t="shared" si="453"/>
        <v>45689</v>
      </c>
      <c r="BM340" s="299">
        <f t="shared" si="453"/>
        <v>45717</v>
      </c>
      <c r="BN340" s="299">
        <f t="shared" si="453"/>
        <v>45748</v>
      </c>
      <c r="BO340" s="299">
        <f t="shared" ref="BO340:BV340" si="454">BO4</f>
        <v>45778</v>
      </c>
      <c r="BP340" s="299">
        <f t="shared" si="454"/>
        <v>45809</v>
      </c>
      <c r="BQ340" s="299">
        <f t="shared" si="454"/>
        <v>45839</v>
      </c>
      <c r="BR340" s="299">
        <f t="shared" si="454"/>
        <v>45870</v>
      </c>
      <c r="BS340" s="299">
        <f t="shared" si="454"/>
        <v>45901</v>
      </c>
      <c r="BT340" s="299">
        <f t="shared" si="454"/>
        <v>45931</v>
      </c>
      <c r="BU340" s="299">
        <f t="shared" si="454"/>
        <v>45962</v>
      </c>
      <c r="BV340" s="299">
        <f t="shared" si="454"/>
        <v>45992</v>
      </c>
    </row>
    <row r="341" spans="2:74" ht="14.25" customHeight="1" x14ac:dyDescent="0.2">
      <c r="B341" s="322" t="s">
        <v>268</v>
      </c>
      <c r="C341" s="323">
        <f t="shared" ref="C341:AH341" si="455">C26</f>
        <v>0</v>
      </c>
      <c r="D341" s="323">
        <f t="shared" si="455"/>
        <v>0</v>
      </c>
      <c r="E341" s="323">
        <f t="shared" si="455"/>
        <v>0</v>
      </c>
      <c r="F341" s="323">
        <f t="shared" si="455"/>
        <v>0</v>
      </c>
      <c r="G341" s="323">
        <f t="shared" si="455"/>
        <v>0</v>
      </c>
      <c r="H341" s="323">
        <f t="shared" si="455"/>
        <v>0</v>
      </c>
      <c r="I341" s="323">
        <f t="shared" si="455"/>
        <v>0</v>
      </c>
      <c r="J341" s="323">
        <f t="shared" si="455"/>
        <v>0</v>
      </c>
      <c r="K341" s="323">
        <f t="shared" si="455"/>
        <v>0</v>
      </c>
      <c r="L341" s="323">
        <f t="shared" si="455"/>
        <v>0</v>
      </c>
      <c r="M341" s="323">
        <f t="shared" si="455"/>
        <v>0</v>
      </c>
      <c r="N341" s="323">
        <f t="shared" si="455"/>
        <v>0</v>
      </c>
      <c r="O341" s="323">
        <f t="shared" si="455"/>
        <v>-125922.84538761369</v>
      </c>
      <c r="P341" s="323">
        <f t="shared" si="455"/>
        <v>-131955.70161814123</v>
      </c>
      <c r="Q341" s="323">
        <f t="shared" si="455"/>
        <v>-154589.37888117213</v>
      </c>
      <c r="R341" s="323">
        <f t="shared" si="455"/>
        <v>-123876.68723699223</v>
      </c>
      <c r="S341" s="323">
        <f t="shared" si="455"/>
        <v>-130648.82814374131</v>
      </c>
      <c r="T341" s="323">
        <f t="shared" si="455"/>
        <v>-162693.7111015461</v>
      </c>
      <c r="U341" s="323">
        <f t="shared" si="455"/>
        <v>-132794.03819282723</v>
      </c>
      <c r="V341" s="323">
        <f t="shared" si="455"/>
        <v>-156128.36872735</v>
      </c>
      <c r="W341" s="323">
        <f t="shared" si="455"/>
        <v>-213680.49513787762</v>
      </c>
      <c r="X341" s="323">
        <f t="shared" si="455"/>
        <v>-167150.32984047718</v>
      </c>
      <c r="Y341" s="323">
        <f t="shared" si="455"/>
        <v>-167478.87891867329</v>
      </c>
      <c r="Z341" s="323">
        <f t="shared" si="455"/>
        <v>-180621.41892387872</v>
      </c>
      <c r="AA341" s="323">
        <f t="shared" si="455"/>
        <v>-171234.01088821818</v>
      </c>
      <c r="AB341" s="323">
        <f t="shared" si="455"/>
        <v>-165923.95746241292</v>
      </c>
      <c r="AC341" s="323">
        <f t="shared" si="455"/>
        <v>-212953.03857936908</v>
      </c>
      <c r="AD341" s="323">
        <f t="shared" si="455"/>
        <v>-176487.28643318734</v>
      </c>
      <c r="AE341" s="323">
        <f t="shared" si="455"/>
        <v>-172965.41187831963</v>
      </c>
      <c r="AF341" s="323">
        <f t="shared" si="455"/>
        <v>-273186.07534573198</v>
      </c>
      <c r="AG341" s="323">
        <f t="shared" si="455"/>
        <v>-194363.44490453182</v>
      </c>
      <c r="AH341" s="323">
        <f t="shared" si="455"/>
        <v>-195817.39058005618</v>
      </c>
      <c r="AI341" s="323">
        <f t="shared" ref="AI341:BN341" si="456">AI26</f>
        <v>-230912.18628663354</v>
      </c>
      <c r="AJ341" s="323">
        <f t="shared" si="456"/>
        <v>-208831.8454352991</v>
      </c>
      <c r="AK341" s="323">
        <f t="shared" si="456"/>
        <v>-246579.7190134018</v>
      </c>
      <c r="AL341" s="323">
        <f t="shared" si="456"/>
        <v>-309057.94446101843</v>
      </c>
      <c r="AM341" s="323">
        <f t="shared" si="456"/>
        <v>-296425.61634245637</v>
      </c>
      <c r="AN341" s="323">
        <f t="shared" si="456"/>
        <v>-270806.24050989293</v>
      </c>
      <c r="AO341" s="323">
        <f t="shared" si="456"/>
        <v>-336383.70898544614</v>
      </c>
      <c r="AP341" s="323">
        <f t="shared" si="456"/>
        <v>-332451.16211036738</v>
      </c>
      <c r="AQ341" s="323">
        <f t="shared" si="456"/>
        <v>-298132.88085111789</v>
      </c>
      <c r="AR341" s="323">
        <f t="shared" si="456"/>
        <v>-307500.27394803875</v>
      </c>
      <c r="AS341" s="323">
        <f t="shared" si="456"/>
        <v>-366430.33024012501</v>
      </c>
      <c r="AT341" s="323">
        <f t="shared" si="456"/>
        <v>-326501.07452210388</v>
      </c>
      <c r="AU341" s="323">
        <f t="shared" si="456"/>
        <v>-347800.37688612612</v>
      </c>
      <c r="AV341" s="323">
        <f t="shared" si="456"/>
        <v>-405142.32991723652</v>
      </c>
      <c r="AW341" s="323">
        <f t="shared" si="456"/>
        <v>-363430.89532491157</v>
      </c>
      <c r="AX341" s="323">
        <f t="shared" si="456"/>
        <v>-367770.48223180743</v>
      </c>
      <c r="AY341" s="323">
        <f t="shared" si="456"/>
        <v>-491609.81624986656</v>
      </c>
      <c r="AZ341" s="323">
        <f t="shared" si="456"/>
        <v>-432488.83524797851</v>
      </c>
      <c r="BA341" s="323">
        <f t="shared" si="456"/>
        <v>-495066.65544159146</v>
      </c>
      <c r="BB341" s="323">
        <f t="shared" si="456"/>
        <v>-516020.96869543637</v>
      </c>
      <c r="BC341" s="323">
        <f t="shared" si="456"/>
        <v>-512465.32308704825</v>
      </c>
      <c r="BD341" s="323">
        <f t="shared" si="456"/>
        <v>-443555.51482956886</v>
      </c>
      <c r="BE341" s="323">
        <f t="shared" si="456"/>
        <v>-490882.58831632021</v>
      </c>
      <c r="BF341" s="323">
        <f t="shared" si="456"/>
        <v>-486138.19916366279</v>
      </c>
      <c r="BG341" s="323">
        <f t="shared" si="456"/>
        <v>-491695.42105531361</v>
      </c>
      <c r="BH341" s="323">
        <f t="shared" si="456"/>
        <v>-608534.38609836856</v>
      </c>
      <c r="BI341" s="323">
        <f t="shared" si="456"/>
        <v>-521535.06905438454</v>
      </c>
      <c r="BJ341" s="323">
        <f t="shared" si="456"/>
        <v>-572946.30167511944</v>
      </c>
      <c r="BK341" s="323">
        <f t="shared" si="456"/>
        <v>-587859.72351003962</v>
      </c>
      <c r="BL341" s="323">
        <f t="shared" si="456"/>
        <v>-686131.79925965564</v>
      </c>
      <c r="BM341" s="323">
        <f t="shared" si="456"/>
        <v>-602153.20928234735</v>
      </c>
      <c r="BN341" s="323">
        <f t="shared" si="456"/>
        <v>-658869.99122744112</v>
      </c>
      <c r="BO341" s="323">
        <f t="shared" ref="BO341:BV341" si="457">BO26</f>
        <v>-682046.30067916587</v>
      </c>
      <c r="BP341" s="323">
        <f t="shared" si="457"/>
        <v>-635104.22546960297</v>
      </c>
      <c r="BQ341" s="323">
        <f t="shared" si="457"/>
        <v>-628118.0873923715</v>
      </c>
      <c r="BR341" s="323">
        <f t="shared" si="457"/>
        <v>-754117.53314870142</v>
      </c>
      <c r="BS341" s="323">
        <f t="shared" si="457"/>
        <v>-706302.63012391049</v>
      </c>
      <c r="BT341" s="323">
        <f t="shared" si="457"/>
        <v>-766195.34054136008</v>
      </c>
      <c r="BU341" s="323">
        <f t="shared" si="457"/>
        <v>-870181.24949957919</v>
      </c>
      <c r="BV341" s="323">
        <f t="shared" si="457"/>
        <v>-701337.02229736</v>
      </c>
    </row>
    <row r="342" spans="2:74" ht="14.25" customHeight="1" x14ac:dyDescent="0.2">
      <c r="B342" s="163" t="s">
        <v>283</v>
      </c>
      <c r="C342" s="286">
        <f t="shared" ref="C342:AH342" si="458">C41</f>
        <v>0</v>
      </c>
      <c r="D342" s="286">
        <f t="shared" si="458"/>
        <v>0</v>
      </c>
      <c r="E342" s="286">
        <f t="shared" si="458"/>
        <v>0</v>
      </c>
      <c r="F342" s="286">
        <f t="shared" si="458"/>
        <v>0</v>
      </c>
      <c r="G342" s="286">
        <f t="shared" si="458"/>
        <v>0</v>
      </c>
      <c r="H342" s="286">
        <f t="shared" si="458"/>
        <v>0</v>
      </c>
      <c r="I342" s="286">
        <f t="shared" si="458"/>
        <v>0</v>
      </c>
      <c r="J342" s="286">
        <f t="shared" si="458"/>
        <v>0</v>
      </c>
      <c r="K342" s="286">
        <f t="shared" si="458"/>
        <v>0</v>
      </c>
      <c r="L342" s="286">
        <f t="shared" si="458"/>
        <v>0</v>
      </c>
      <c r="M342" s="286">
        <f t="shared" si="458"/>
        <v>0</v>
      </c>
      <c r="N342" s="286">
        <f t="shared" si="458"/>
        <v>0</v>
      </c>
      <c r="O342" s="286">
        <f t="shared" si="458"/>
        <v>-9439.9889021221315</v>
      </c>
      <c r="P342" s="286">
        <f t="shared" si="458"/>
        <v>-10089.004829007936</v>
      </c>
      <c r="Q342" s="286">
        <f t="shared" si="458"/>
        <v>-11188.444117685671</v>
      </c>
      <c r="R342" s="286">
        <f t="shared" si="458"/>
        <v>-8829.5844630654283</v>
      </c>
      <c r="S342" s="286">
        <f t="shared" si="458"/>
        <v>-9154.9680948040113</v>
      </c>
      <c r="T342" s="286">
        <f t="shared" si="458"/>
        <v>-9455.5868358906937</v>
      </c>
      <c r="U342" s="286">
        <f t="shared" si="458"/>
        <v>-9601.7256637168139</v>
      </c>
      <c r="V342" s="286">
        <f t="shared" si="458"/>
        <v>-10465.396102133085</v>
      </c>
      <c r="W342" s="286">
        <f t="shared" si="458"/>
        <v>-9900.6705970780276</v>
      </c>
      <c r="X342" s="286">
        <f t="shared" si="458"/>
        <v>-8527.5975619064229</v>
      </c>
      <c r="Y342" s="286">
        <f t="shared" si="458"/>
        <v>-7431.2092988035747</v>
      </c>
      <c r="Z342" s="286">
        <f t="shared" si="458"/>
        <v>-5860.4529105189758</v>
      </c>
      <c r="AA342" s="286">
        <f t="shared" si="458"/>
        <v>-8316.1141191786501</v>
      </c>
      <c r="AB342" s="286">
        <f t="shared" si="458"/>
        <v>-10702.137880454711</v>
      </c>
      <c r="AC342" s="286">
        <f t="shared" si="458"/>
        <v>-9626.4435565120239</v>
      </c>
      <c r="AD342" s="286">
        <f t="shared" si="458"/>
        <v>-8599.0105617258305</v>
      </c>
      <c r="AE342" s="286">
        <f t="shared" si="458"/>
        <v>-9243.2119748913574</v>
      </c>
      <c r="AF342" s="286">
        <f t="shared" si="458"/>
        <v>-9070.2655763377425</v>
      </c>
      <c r="AG342" s="286">
        <f t="shared" si="458"/>
        <v>-9504.1425120772947</v>
      </c>
      <c r="AH342" s="286">
        <f t="shared" si="458"/>
        <v>-10139.4811367902</v>
      </c>
      <c r="AI342" s="286">
        <f t="shared" ref="AI342:BN342" si="459">AI41</f>
        <v>-9550.8842390947484</v>
      </c>
      <c r="AJ342" s="286">
        <f t="shared" si="459"/>
        <v>-8425.8243504587062</v>
      </c>
      <c r="AK342" s="286">
        <f t="shared" si="459"/>
        <v>-7809.1272979647174</v>
      </c>
      <c r="AL342" s="286">
        <f t="shared" si="459"/>
        <v>-8214.6413049310504</v>
      </c>
      <c r="AM342" s="286">
        <f t="shared" si="459"/>
        <v>-9981.6505510528823</v>
      </c>
      <c r="AN342" s="286">
        <f t="shared" si="459"/>
        <v>-12806.527053757512</v>
      </c>
      <c r="AO342" s="286">
        <f t="shared" si="459"/>
        <v>-12640.415492512131</v>
      </c>
      <c r="AP342" s="286">
        <f t="shared" si="459"/>
        <v>-13692.493317031724</v>
      </c>
      <c r="AQ342" s="286">
        <f t="shared" si="459"/>
        <v>-13342.837664331541</v>
      </c>
      <c r="AR342" s="286">
        <f t="shared" si="459"/>
        <v>-10588.774801687365</v>
      </c>
      <c r="AS342" s="286">
        <f t="shared" si="459"/>
        <v>-13715.53989948074</v>
      </c>
      <c r="AT342" s="286">
        <f t="shared" si="459"/>
        <v>-13820.719305886845</v>
      </c>
      <c r="AU342" s="286">
        <f t="shared" si="459"/>
        <v>-12531.496488499728</v>
      </c>
      <c r="AV342" s="286">
        <f t="shared" si="459"/>
        <v>-12967.363799928031</v>
      </c>
      <c r="AW342" s="286">
        <f t="shared" si="459"/>
        <v>-11513.660322637086</v>
      </c>
      <c r="AX342" s="286">
        <f t="shared" si="459"/>
        <v>-11464.742401587551</v>
      </c>
      <c r="AY342" s="286">
        <f t="shared" si="459"/>
        <v>-13416.269412423952</v>
      </c>
      <c r="AZ342" s="286">
        <f t="shared" si="459"/>
        <v>-15880.794339370514</v>
      </c>
      <c r="BA342" s="286">
        <f t="shared" si="459"/>
        <v>-15135.7229445908</v>
      </c>
      <c r="BB342" s="286">
        <f t="shared" si="459"/>
        <v>-15922.882759904447</v>
      </c>
      <c r="BC342" s="286">
        <f t="shared" si="459"/>
        <v>-17569.477064704588</v>
      </c>
      <c r="BD342" s="286">
        <f t="shared" si="459"/>
        <v>-18632.954426271986</v>
      </c>
      <c r="BE342" s="286">
        <f t="shared" si="459"/>
        <v>-20719.214254391307</v>
      </c>
      <c r="BF342" s="286">
        <f t="shared" si="459"/>
        <v>-20705.673591954197</v>
      </c>
      <c r="BG342" s="286">
        <f t="shared" si="459"/>
        <v>-19533.1558138371</v>
      </c>
      <c r="BH342" s="286">
        <f t="shared" si="459"/>
        <v>-20824.987231344556</v>
      </c>
      <c r="BI342" s="286">
        <f t="shared" si="459"/>
        <v>-17840.504541749156</v>
      </c>
      <c r="BJ342" s="286">
        <f t="shared" si="459"/>
        <v>-19301.139574199831</v>
      </c>
      <c r="BK342" s="286">
        <f t="shared" si="459"/>
        <v>-22871.53469678068</v>
      </c>
      <c r="BL342" s="286">
        <f t="shared" si="459"/>
        <v>-25351.750045761895</v>
      </c>
      <c r="BM342" s="286">
        <f t="shared" si="459"/>
        <v>-24158.677770784427</v>
      </c>
      <c r="BN342" s="286">
        <f t="shared" si="459"/>
        <v>-23906.842937294336</v>
      </c>
      <c r="BO342" s="286">
        <f t="shared" ref="BO342:BV342" si="460">BO41</f>
        <v>-25744.726481665424</v>
      </c>
      <c r="BP342" s="286">
        <f t="shared" si="460"/>
        <v>-25553.040476953523</v>
      </c>
      <c r="BQ342" s="286">
        <f t="shared" si="460"/>
        <v>-29633.204461782512</v>
      </c>
      <c r="BR342" s="286">
        <f t="shared" si="460"/>
        <v>-29791.339597671373</v>
      </c>
      <c r="BS342" s="286">
        <f t="shared" si="460"/>
        <v>-27640.314094213707</v>
      </c>
      <c r="BT342" s="286">
        <f t="shared" si="460"/>
        <v>-25347.349275463039</v>
      </c>
      <c r="BU342" s="286">
        <f t="shared" si="460"/>
        <v>-25329.249976756215</v>
      </c>
      <c r="BV342" s="286">
        <f t="shared" si="460"/>
        <v>-26338.685793722729</v>
      </c>
    </row>
    <row r="343" spans="2:74" ht="14.25" customHeight="1" x14ac:dyDescent="0.2">
      <c r="B343" s="163" t="s">
        <v>287</v>
      </c>
      <c r="C343" s="286" t="e">
        <f t="shared" ref="C343:AH343" si="461">C45</f>
        <v>#REF!</v>
      </c>
      <c r="D343" s="286" t="e">
        <f t="shared" si="461"/>
        <v>#REF!</v>
      </c>
      <c r="E343" s="286" t="e">
        <f t="shared" si="461"/>
        <v>#REF!</v>
      </c>
      <c r="F343" s="286" t="e">
        <f t="shared" si="461"/>
        <v>#REF!</v>
      </c>
      <c r="G343" s="286" t="e">
        <f t="shared" si="461"/>
        <v>#REF!</v>
      </c>
      <c r="H343" s="286" t="e">
        <f t="shared" si="461"/>
        <v>#REF!</v>
      </c>
      <c r="I343" s="286" t="e">
        <f t="shared" si="461"/>
        <v>#REF!</v>
      </c>
      <c r="J343" s="286" t="e">
        <f t="shared" si="461"/>
        <v>#REF!</v>
      </c>
      <c r="K343" s="286" t="e">
        <f t="shared" si="461"/>
        <v>#REF!</v>
      </c>
      <c r="L343" s="286" t="e">
        <f t="shared" si="461"/>
        <v>#REF!</v>
      </c>
      <c r="M343" s="286" t="e">
        <f t="shared" si="461"/>
        <v>#REF!</v>
      </c>
      <c r="N343" s="286" t="e">
        <f t="shared" si="461"/>
        <v>#REF!</v>
      </c>
      <c r="O343" s="286">
        <f t="shared" si="461"/>
        <v>-6369.2426375054138</v>
      </c>
      <c r="P343" s="286">
        <f t="shared" si="461"/>
        <v>-6800.2569822936384</v>
      </c>
      <c r="Q343" s="286">
        <f t="shared" si="461"/>
        <v>-4797.7156060864654</v>
      </c>
      <c r="R343" s="286">
        <f t="shared" si="461"/>
        <v>-7083.4693101375296</v>
      </c>
      <c r="S343" s="286">
        <f t="shared" si="461"/>
        <v>-6680.7213452957849</v>
      </c>
      <c r="T343" s="286">
        <f t="shared" si="461"/>
        <v>-6675.7971638301096</v>
      </c>
      <c r="U343" s="286">
        <f t="shared" si="461"/>
        <v>-7344.0044247787628</v>
      </c>
      <c r="V343" s="286">
        <f t="shared" si="461"/>
        <v>-7130.9314981171719</v>
      </c>
      <c r="W343" s="286">
        <f t="shared" si="461"/>
        <v>-7315.2839761356699</v>
      </c>
      <c r="X343" s="286">
        <f t="shared" si="461"/>
        <v>-6325.7319187447529</v>
      </c>
      <c r="Y343" s="286">
        <f t="shared" si="461"/>
        <v>-5751.7113433287886</v>
      </c>
      <c r="Z343" s="286">
        <f t="shared" si="461"/>
        <v>-4192.1412317404393</v>
      </c>
      <c r="AA343" s="286">
        <f t="shared" si="461"/>
        <v>-3813.7744836972602</v>
      </c>
      <c r="AB343" s="286">
        <f t="shared" si="461"/>
        <v>-4179.2702603593698</v>
      </c>
      <c r="AC343" s="286">
        <f t="shared" si="461"/>
        <v>-3785.0055172130187</v>
      </c>
      <c r="AD343" s="286">
        <f t="shared" si="461"/>
        <v>-3736.6126209559347</v>
      </c>
      <c r="AE343" s="286">
        <f t="shared" si="461"/>
        <v>-4212.3772734588765</v>
      </c>
      <c r="AF343" s="286">
        <f t="shared" si="461"/>
        <v>-4292.0945265723522</v>
      </c>
      <c r="AG343" s="286">
        <f t="shared" si="461"/>
        <v>-4470.5360018403489</v>
      </c>
      <c r="AH343" s="286">
        <f t="shared" si="461"/>
        <v>-4570.0320957764616</v>
      </c>
      <c r="AI343" s="286">
        <f t="shared" ref="AI343:BN343" si="462">AI45</f>
        <v>-5919.2601063713364</v>
      </c>
      <c r="AJ343" s="286">
        <f t="shared" si="462"/>
        <v>-5966.4937429631909</v>
      </c>
      <c r="AK343" s="286">
        <f t="shared" si="462"/>
        <v>-5036.3531696714399</v>
      </c>
      <c r="AL343" s="286">
        <f t="shared" si="462"/>
        <v>-5355.1000697537147</v>
      </c>
      <c r="AM343" s="286">
        <f t="shared" si="462"/>
        <v>-5886.2218154145812</v>
      </c>
      <c r="AN343" s="286">
        <f t="shared" si="462"/>
        <v>-6711.6864383859502</v>
      </c>
      <c r="AO343" s="286">
        <f t="shared" si="462"/>
        <v>-7076.6916262391915</v>
      </c>
      <c r="AP343" s="286">
        <f t="shared" si="462"/>
        <v>-6770.6539983836537</v>
      </c>
      <c r="AQ343" s="286">
        <f t="shared" si="462"/>
        <v>-8159.9056459894455</v>
      </c>
      <c r="AR343" s="286">
        <f t="shared" si="462"/>
        <v>-13155.07090111646</v>
      </c>
      <c r="AS343" s="286">
        <f t="shared" si="462"/>
        <v>-8137.936363051027</v>
      </c>
      <c r="AT343" s="286">
        <f t="shared" si="462"/>
        <v>-10927.68142984861</v>
      </c>
      <c r="AU343" s="286">
        <f t="shared" si="462"/>
        <v>-9863.6996932765942</v>
      </c>
      <c r="AV343" s="286">
        <f t="shared" si="462"/>
        <v>-10758.441525728678</v>
      </c>
      <c r="AW343" s="286">
        <f t="shared" si="462"/>
        <v>-8832.5492528956856</v>
      </c>
      <c r="AX343" s="286">
        <f t="shared" si="462"/>
        <v>-8478.4353919616315</v>
      </c>
      <c r="AY343" s="286">
        <f t="shared" si="462"/>
        <v>-10816.710922723874</v>
      </c>
      <c r="AZ343" s="286">
        <f t="shared" si="462"/>
        <v>-10787.493074626573</v>
      </c>
      <c r="BA343" s="286">
        <f t="shared" si="462"/>
        <v>-11188.796066006145</v>
      </c>
      <c r="BB343" s="286">
        <f t="shared" si="462"/>
        <v>-16065.401131449136</v>
      </c>
      <c r="BC343" s="286">
        <f t="shared" si="462"/>
        <v>-13036.247671840012</v>
      </c>
      <c r="BD343" s="286">
        <f t="shared" si="462"/>
        <v>-15884.086597363175</v>
      </c>
      <c r="BE343" s="286">
        <f t="shared" si="462"/>
        <v>-10356.142288108753</v>
      </c>
      <c r="BF343" s="286">
        <f t="shared" si="462"/>
        <v>-13032.313947354312</v>
      </c>
      <c r="BG343" s="286">
        <f t="shared" si="462"/>
        <v>-16573.027091565324</v>
      </c>
      <c r="BH343" s="286">
        <f t="shared" si="462"/>
        <v>-13676.683180657397</v>
      </c>
      <c r="BI343" s="286">
        <f t="shared" si="462"/>
        <v>-15054.151275183414</v>
      </c>
      <c r="BJ343" s="286">
        <f t="shared" si="462"/>
        <v>-14991.576280409177</v>
      </c>
      <c r="BK343" s="286">
        <f t="shared" si="462"/>
        <v>-37639.887761150218</v>
      </c>
      <c r="BL343" s="286">
        <f t="shared" si="462"/>
        <v>-5528.5746283856852</v>
      </c>
      <c r="BM343" s="286">
        <f t="shared" si="462"/>
        <v>-18148.065103878253</v>
      </c>
      <c r="BN343" s="286">
        <f t="shared" si="462"/>
        <v>-21099.470475283619</v>
      </c>
      <c r="BO343" s="286">
        <f t="shared" ref="BO343:BV343" si="463">BO45</f>
        <v>-16344.160948596971</v>
      </c>
      <c r="BP343" s="286">
        <f t="shared" si="463"/>
        <v>-23133.062661193097</v>
      </c>
      <c r="BQ343" s="286">
        <f t="shared" si="463"/>
        <v>-30626.992060681034</v>
      </c>
      <c r="BR343" s="286">
        <f t="shared" si="463"/>
        <v>-27656.109946744127</v>
      </c>
      <c r="BS343" s="286">
        <f t="shared" si="463"/>
        <v>-26368.867661152792</v>
      </c>
      <c r="BT343" s="286">
        <f t="shared" si="463"/>
        <v>-25302.604788869427</v>
      </c>
      <c r="BU343" s="286">
        <f t="shared" si="463"/>
        <v>-18379.992775212355</v>
      </c>
      <c r="BV343" s="286">
        <f t="shared" si="463"/>
        <v>-36715.454606414409</v>
      </c>
    </row>
    <row r="344" spans="2:74" ht="14.25" customHeight="1" x14ac:dyDescent="0.2">
      <c r="B344" s="163" t="s">
        <v>529</v>
      </c>
      <c r="C344" s="286">
        <f t="shared" ref="C344:AH344" si="464">C48</f>
        <v>0</v>
      </c>
      <c r="D344" s="286">
        <f t="shared" si="464"/>
        <v>0</v>
      </c>
      <c r="E344" s="286">
        <f t="shared" si="464"/>
        <v>0</v>
      </c>
      <c r="F344" s="286">
        <f t="shared" si="464"/>
        <v>0</v>
      </c>
      <c r="G344" s="286">
        <f t="shared" si="464"/>
        <v>0</v>
      </c>
      <c r="H344" s="286">
        <f t="shared" si="464"/>
        <v>0</v>
      </c>
      <c r="I344" s="286">
        <f t="shared" si="464"/>
        <v>0</v>
      </c>
      <c r="J344" s="286">
        <f t="shared" si="464"/>
        <v>0</v>
      </c>
      <c r="K344" s="286">
        <f t="shared" si="464"/>
        <v>0</v>
      </c>
      <c r="L344" s="286">
        <f t="shared" si="464"/>
        <v>0</v>
      </c>
      <c r="M344" s="286">
        <f t="shared" si="464"/>
        <v>0</v>
      </c>
      <c r="N344" s="286">
        <f t="shared" si="464"/>
        <v>0</v>
      </c>
      <c r="O344" s="286">
        <f t="shared" si="464"/>
        <v>-20531.965948462537</v>
      </c>
      <c r="P344" s="286">
        <f t="shared" si="464"/>
        <v>-24408.243201265141</v>
      </c>
      <c r="Q344" s="286">
        <f t="shared" si="464"/>
        <v>-21684.615788575407</v>
      </c>
      <c r="R344" s="286">
        <f t="shared" si="464"/>
        <v>-23534.198677446664</v>
      </c>
      <c r="S344" s="286">
        <f t="shared" si="464"/>
        <v>-17003.236098450321</v>
      </c>
      <c r="T344" s="286">
        <f t="shared" si="464"/>
        <v>-18365.936878351811</v>
      </c>
      <c r="U344" s="286">
        <f t="shared" si="464"/>
        <v>-34283.996273870522</v>
      </c>
      <c r="V344" s="286">
        <f t="shared" si="464"/>
        <v>-36874.028779526168</v>
      </c>
      <c r="W344" s="286">
        <f t="shared" si="464"/>
        <v>-39105.324846150237</v>
      </c>
      <c r="X344" s="286">
        <f t="shared" si="464"/>
        <v>-51917.924785467389</v>
      </c>
      <c r="Y344" s="286">
        <f t="shared" si="464"/>
        <v>-55193.077956989247</v>
      </c>
      <c r="Z344" s="286">
        <f t="shared" si="464"/>
        <v>-50025.920135065702</v>
      </c>
      <c r="AA344" s="286">
        <f t="shared" si="464"/>
        <v>-47543.594295520437</v>
      </c>
      <c r="AB344" s="286">
        <f t="shared" si="464"/>
        <v>-88169.382471580495</v>
      </c>
      <c r="AC344" s="286">
        <f t="shared" si="464"/>
        <v>-69662.478153892545</v>
      </c>
      <c r="AD344" s="286">
        <f t="shared" si="464"/>
        <v>-65778.285473030483</v>
      </c>
      <c r="AE344" s="286">
        <f t="shared" si="464"/>
        <v>-75722.413004989518</v>
      </c>
      <c r="AF344" s="286">
        <f t="shared" si="464"/>
        <v>-105697.27182276857</v>
      </c>
      <c r="AG344" s="286">
        <f t="shared" si="464"/>
        <v>-85790.083390844258</v>
      </c>
      <c r="AH344" s="286">
        <f t="shared" si="464"/>
        <v>-125843.79518674409</v>
      </c>
      <c r="AI344" s="286">
        <f t="shared" ref="AI344:BN344" si="465">AI48</f>
        <v>-122260.20158024909</v>
      </c>
      <c r="AJ344" s="286">
        <f t="shared" si="465"/>
        <v>-110985.84180444</v>
      </c>
      <c r="AK344" s="286">
        <f t="shared" si="465"/>
        <v>-83884.111561244092</v>
      </c>
      <c r="AL344" s="286">
        <f t="shared" si="465"/>
        <v>-110035.38445028708</v>
      </c>
      <c r="AM344" s="286">
        <f t="shared" si="465"/>
        <v>-95002.644840963636</v>
      </c>
      <c r="AN344" s="286">
        <f t="shared" si="465"/>
        <v>-81004.259979105802</v>
      </c>
      <c r="AO344" s="286">
        <f t="shared" si="465"/>
        <v>-118346.66420586377</v>
      </c>
      <c r="AP344" s="286">
        <f t="shared" si="465"/>
        <v>-198454.51074455521</v>
      </c>
      <c r="AQ344" s="286">
        <f t="shared" si="465"/>
        <v>-90684.553772431958</v>
      </c>
      <c r="AR344" s="286">
        <f t="shared" si="465"/>
        <v>-161454.05559446538</v>
      </c>
      <c r="AS344" s="286">
        <f t="shared" si="465"/>
        <v>-98233.074775876885</v>
      </c>
      <c r="AT344" s="286">
        <f t="shared" si="465"/>
        <v>-189239.25716526873</v>
      </c>
      <c r="AU344" s="286">
        <f t="shared" si="465"/>
        <v>-129032.58630617382</v>
      </c>
      <c r="AV344" s="286">
        <f t="shared" si="465"/>
        <v>-115361.41096437567</v>
      </c>
      <c r="AW344" s="286">
        <f t="shared" si="465"/>
        <v>-135469.00310179513</v>
      </c>
      <c r="AX344" s="286">
        <f t="shared" si="465"/>
        <v>-237618.083472428</v>
      </c>
      <c r="AY344" s="286">
        <f t="shared" si="465"/>
        <v>-131567.47459067137</v>
      </c>
      <c r="AZ344" s="286">
        <f t="shared" si="465"/>
        <v>-246366.75290299556</v>
      </c>
      <c r="BA344" s="286">
        <f t="shared" si="465"/>
        <v>-319548.72257280501</v>
      </c>
      <c r="BB344" s="286">
        <f t="shared" si="465"/>
        <v>-211348.14899233705</v>
      </c>
      <c r="BC344" s="286">
        <f t="shared" si="465"/>
        <v>-193205.85285311411</v>
      </c>
      <c r="BD344" s="286">
        <f t="shared" si="465"/>
        <v>-293760.15277458681</v>
      </c>
      <c r="BE344" s="286">
        <f t="shared" si="465"/>
        <v>-227277.73043291838</v>
      </c>
      <c r="BF344" s="286">
        <f t="shared" si="465"/>
        <v>-172207.17394842676</v>
      </c>
      <c r="BG344" s="286">
        <f t="shared" si="465"/>
        <v>-264457.72610204871</v>
      </c>
      <c r="BH344" s="286">
        <f t="shared" si="465"/>
        <v>-110407.88800227783</v>
      </c>
      <c r="BI344" s="286">
        <f t="shared" si="465"/>
        <v>-238820.25631768955</v>
      </c>
      <c r="BJ344" s="286">
        <f t="shared" si="465"/>
        <v>-260795.1340680249</v>
      </c>
      <c r="BK344" s="286">
        <f t="shared" si="465"/>
        <v>-135044.68643684126</v>
      </c>
      <c r="BL344" s="286">
        <f t="shared" si="465"/>
        <v>-123663.21898042501</v>
      </c>
      <c r="BM344" s="286">
        <f t="shared" si="465"/>
        <v>-217734.57323439396</v>
      </c>
      <c r="BN344" s="286">
        <f t="shared" si="465"/>
        <v>-120036.83678740995</v>
      </c>
      <c r="BO344" s="286">
        <f t="shared" ref="BO344:BV344" si="466">BO48</f>
        <v>-195855.07545898523</v>
      </c>
      <c r="BP344" s="286">
        <f t="shared" si="466"/>
        <v>-235528.20080221386</v>
      </c>
      <c r="BQ344" s="286">
        <f t="shared" si="466"/>
        <v>-177114.8866581528</v>
      </c>
      <c r="BR344" s="286">
        <f t="shared" si="466"/>
        <v>-117424.19332320103</v>
      </c>
      <c r="BS344" s="286">
        <f t="shared" si="466"/>
        <v>-171787.05767672654</v>
      </c>
      <c r="BT344" s="286">
        <f t="shared" si="466"/>
        <v>-128738.46130184206</v>
      </c>
      <c r="BU344" s="286">
        <f t="shared" si="466"/>
        <v>-196649.22089551741</v>
      </c>
      <c r="BV344" s="286">
        <f t="shared" si="466"/>
        <v>-314020.44615032384</v>
      </c>
    </row>
    <row r="345" spans="2:74" ht="14.25" customHeight="1" x14ac:dyDescent="0.2">
      <c r="B345" s="163" t="s">
        <v>302</v>
      </c>
      <c r="C345" s="286">
        <f t="shared" ref="C345:AH345" si="467">C60</f>
        <v>0</v>
      </c>
      <c r="D345" s="286">
        <f t="shared" si="467"/>
        <v>0</v>
      </c>
      <c r="E345" s="286">
        <f t="shared" si="467"/>
        <v>0</v>
      </c>
      <c r="F345" s="286">
        <f t="shared" si="467"/>
        <v>0</v>
      </c>
      <c r="G345" s="286">
        <f t="shared" si="467"/>
        <v>0</v>
      </c>
      <c r="H345" s="286">
        <f t="shared" si="467"/>
        <v>0</v>
      </c>
      <c r="I345" s="286">
        <f t="shared" si="467"/>
        <v>0</v>
      </c>
      <c r="J345" s="286">
        <f t="shared" si="467"/>
        <v>0</v>
      </c>
      <c r="K345" s="286">
        <f t="shared" si="467"/>
        <v>0</v>
      </c>
      <c r="L345" s="286">
        <f t="shared" si="467"/>
        <v>0</v>
      </c>
      <c r="M345" s="286">
        <f t="shared" si="467"/>
        <v>0</v>
      </c>
      <c r="N345" s="286">
        <f t="shared" si="467"/>
        <v>0</v>
      </c>
      <c r="O345" s="286">
        <f t="shared" si="467"/>
        <v>-5590.4246968384577</v>
      </c>
      <c r="P345" s="286">
        <f t="shared" si="467"/>
        <v>-4409.4349213521218</v>
      </c>
      <c r="Q345" s="286">
        <f t="shared" si="467"/>
        <v>-5181.1025482807963</v>
      </c>
      <c r="R345" s="286">
        <f t="shared" si="467"/>
        <v>-9228.8029542749882</v>
      </c>
      <c r="S345" s="286">
        <f t="shared" si="467"/>
        <v>-8426.970685601882</v>
      </c>
      <c r="T345" s="286">
        <f t="shared" si="467"/>
        <v>-4706.287735135701</v>
      </c>
      <c r="U345" s="286">
        <f t="shared" si="467"/>
        <v>-9601.1003726129493</v>
      </c>
      <c r="V345" s="286">
        <f t="shared" si="467"/>
        <v>-21401.571187421061</v>
      </c>
      <c r="W345" s="286">
        <f t="shared" si="467"/>
        <v>-49038.170009865185</v>
      </c>
      <c r="X345" s="286">
        <f t="shared" si="467"/>
        <v>-3754.3522587257803</v>
      </c>
      <c r="Y345" s="286">
        <f t="shared" si="467"/>
        <v>-7570.6809404815986</v>
      </c>
      <c r="Z345" s="286">
        <f t="shared" si="467"/>
        <v>-5182.7446230639362</v>
      </c>
      <c r="AA345" s="286">
        <f t="shared" si="467"/>
        <v>-6784.006219302918</v>
      </c>
      <c r="AB345" s="286">
        <f t="shared" si="467"/>
        <v>-8127.6125045837925</v>
      </c>
      <c r="AC345" s="286">
        <f t="shared" si="467"/>
        <v>-5777.0653861706433</v>
      </c>
      <c r="AD345" s="286">
        <f t="shared" si="467"/>
        <v>-6164.0691919019964</v>
      </c>
      <c r="AE345" s="286">
        <f t="shared" si="467"/>
        <v>-3420.4274907452109</v>
      </c>
      <c r="AF345" s="286">
        <f t="shared" si="467"/>
        <v>-11506.031157385329</v>
      </c>
      <c r="AG345" s="286">
        <f t="shared" si="467"/>
        <v>-18386.602898550722</v>
      </c>
      <c r="AH345" s="286">
        <f t="shared" si="467"/>
        <v>-12657.300131048498</v>
      </c>
      <c r="AI345" s="286">
        <f t="shared" ref="AI345:BN345" si="468">AI60</f>
        <v>-5304.2126354264701</v>
      </c>
      <c r="AJ345" s="286">
        <f t="shared" si="468"/>
        <v>-6184.7355608707594</v>
      </c>
      <c r="AK345" s="286">
        <f t="shared" si="468"/>
        <v>-10224.920094581727</v>
      </c>
      <c r="AL345" s="286">
        <f t="shared" si="468"/>
        <v>-6302.0151472876532</v>
      </c>
      <c r="AM345" s="286">
        <f t="shared" si="468"/>
        <v>-7309.4447962621007</v>
      </c>
      <c r="AN345" s="286">
        <f t="shared" si="468"/>
        <v>-15766.032062534139</v>
      </c>
      <c r="AO345" s="286">
        <f t="shared" si="468"/>
        <v>-9432.1192786331994</v>
      </c>
      <c r="AP345" s="286">
        <f t="shared" si="468"/>
        <v>-16085.198002362351</v>
      </c>
      <c r="AQ345" s="286">
        <f t="shared" si="468"/>
        <v>-9617.2490925543698</v>
      </c>
      <c r="AR345" s="286">
        <f t="shared" si="468"/>
        <v>-21129.019842002846</v>
      </c>
      <c r="AS345" s="286">
        <f t="shared" si="468"/>
        <v>-22589.045521514687</v>
      </c>
      <c r="AT345" s="286">
        <f t="shared" si="468"/>
        <v>-34962.735887553004</v>
      </c>
      <c r="AU345" s="286">
        <f t="shared" si="468"/>
        <v>-20044.066053219853</v>
      </c>
      <c r="AV345" s="286">
        <f t="shared" si="468"/>
        <v>-35183.238215185316</v>
      </c>
      <c r="AW345" s="286">
        <f t="shared" si="468"/>
        <v>-8743.6504881548099</v>
      </c>
      <c r="AX345" s="286">
        <f t="shared" si="468"/>
        <v>-11750.021877088659</v>
      </c>
      <c r="AY345" s="286">
        <f t="shared" si="468"/>
        <v>-20600.187000680435</v>
      </c>
      <c r="AZ345" s="286">
        <f t="shared" si="468"/>
        <v>-23558.347864064064</v>
      </c>
      <c r="BA345" s="286">
        <f t="shared" si="468"/>
        <v>-22119.629586365245</v>
      </c>
      <c r="BB345" s="286">
        <f t="shared" si="468"/>
        <v>-20565.052088853037</v>
      </c>
      <c r="BC345" s="286">
        <f t="shared" si="468"/>
        <v>-19998.925041447834</v>
      </c>
      <c r="BD345" s="286">
        <f t="shared" si="468"/>
        <v>-21147.666029588683</v>
      </c>
      <c r="BE345" s="286">
        <f t="shared" si="468"/>
        <v>-12891.464053402196</v>
      </c>
      <c r="BF345" s="286">
        <f t="shared" si="468"/>
        <v>-13267.484017421459</v>
      </c>
      <c r="BG345" s="286">
        <f t="shared" si="468"/>
        <v>-7369.685997273913</v>
      </c>
      <c r="BH345" s="286">
        <f t="shared" si="468"/>
        <v>-16884.013826839422</v>
      </c>
      <c r="BI345" s="286">
        <f t="shared" si="468"/>
        <v>-88703.821674944702</v>
      </c>
      <c r="BJ345" s="286">
        <f t="shared" si="468"/>
        <v>-78992.392315252597</v>
      </c>
      <c r="BK345" s="286">
        <f t="shared" si="468"/>
        <v>-43852.360432235022</v>
      </c>
      <c r="BL345" s="286">
        <f t="shared" si="468"/>
        <v>-32126.099533506025</v>
      </c>
      <c r="BM345" s="286">
        <f t="shared" si="468"/>
        <v>-172634.67718625153</v>
      </c>
      <c r="BN345" s="286">
        <f t="shared" si="468"/>
        <v>-43205.30547934756</v>
      </c>
      <c r="BO345" s="286">
        <f t="shared" ref="BO345:BV345" si="469">BO60</f>
        <v>-89738.76755649368</v>
      </c>
      <c r="BP345" s="286">
        <f t="shared" si="469"/>
        <v>-52943.731466520505</v>
      </c>
      <c r="BQ345" s="286">
        <f t="shared" si="469"/>
        <v>-50763.242092208835</v>
      </c>
      <c r="BR345" s="286">
        <f t="shared" si="469"/>
        <v>-57222.371263286332</v>
      </c>
      <c r="BS345" s="286">
        <f t="shared" si="469"/>
        <v>-83470.56622878334</v>
      </c>
      <c r="BT345" s="286">
        <f t="shared" si="469"/>
        <v>-40712.336609305989</v>
      </c>
      <c r="BU345" s="286">
        <f t="shared" si="469"/>
        <v>-126494.82017724545</v>
      </c>
      <c r="BV345" s="286">
        <f t="shared" si="469"/>
        <v>-62001.044815547444</v>
      </c>
    </row>
    <row r="346" spans="2:74" ht="14.25" customHeight="1" x14ac:dyDescent="0.2">
      <c r="B346" s="163" t="s">
        <v>530</v>
      </c>
      <c r="C346" s="286">
        <f t="shared" ref="C346:AH346" si="470">C64</f>
        <v>0</v>
      </c>
      <c r="D346" s="286">
        <f t="shared" si="470"/>
        <v>0</v>
      </c>
      <c r="E346" s="286">
        <f t="shared" si="470"/>
        <v>0</v>
      </c>
      <c r="F346" s="286">
        <f t="shared" si="470"/>
        <v>0</v>
      </c>
      <c r="G346" s="286">
        <f t="shared" si="470"/>
        <v>0</v>
      </c>
      <c r="H346" s="286">
        <f t="shared" si="470"/>
        <v>0</v>
      </c>
      <c r="I346" s="286">
        <f t="shared" si="470"/>
        <v>0</v>
      </c>
      <c r="J346" s="286">
        <f t="shared" si="470"/>
        <v>0</v>
      </c>
      <c r="K346" s="286">
        <f t="shared" si="470"/>
        <v>0</v>
      </c>
      <c r="L346" s="286">
        <f t="shared" si="470"/>
        <v>0</v>
      </c>
      <c r="M346" s="286">
        <f t="shared" si="470"/>
        <v>0</v>
      </c>
      <c r="N346" s="286">
        <f t="shared" si="470"/>
        <v>0</v>
      </c>
      <c r="O346" s="286">
        <f t="shared" si="470"/>
        <v>-957.39903637938494</v>
      </c>
      <c r="P346" s="286">
        <f t="shared" si="470"/>
        <v>-2221.1572675157436</v>
      </c>
      <c r="Q346" s="286">
        <f t="shared" si="470"/>
        <v>-1309.4408486392101</v>
      </c>
      <c r="R346" s="286">
        <f t="shared" si="470"/>
        <v>-2333.8122170557858</v>
      </c>
      <c r="S346" s="286">
        <f t="shared" si="470"/>
        <v>-350.3190519598906</v>
      </c>
      <c r="T346" s="286">
        <f t="shared" si="470"/>
        <v>-1259.2431451472182</v>
      </c>
      <c r="U346" s="286">
        <f t="shared" si="470"/>
        <v>-1377.411504424779</v>
      </c>
      <c r="V346" s="286">
        <f t="shared" si="470"/>
        <v>-2033.2251248332609</v>
      </c>
      <c r="W346" s="286">
        <f t="shared" si="470"/>
        <v>-1499.9318833090622</v>
      </c>
      <c r="X346" s="286">
        <f t="shared" si="470"/>
        <v>-3554.8690996717951</v>
      </c>
      <c r="Y346" s="286">
        <f t="shared" si="470"/>
        <v>-7928.6119945479331</v>
      </c>
      <c r="Z346" s="286">
        <f t="shared" si="470"/>
        <v>-3215.6874403582178</v>
      </c>
      <c r="AA346" s="286">
        <f t="shared" si="470"/>
        <v>-5264.0193206698632</v>
      </c>
      <c r="AB346" s="286">
        <f t="shared" si="470"/>
        <v>-4919.2907957462403</v>
      </c>
      <c r="AC346" s="286">
        <f t="shared" si="470"/>
        <v>-8153.2853118767434</v>
      </c>
      <c r="AD346" s="286">
        <f t="shared" si="470"/>
        <v>-4944.2795758966568</v>
      </c>
      <c r="AE346" s="286">
        <f t="shared" si="470"/>
        <v>-16593.572187349106</v>
      </c>
      <c r="AF346" s="286">
        <f t="shared" si="470"/>
        <v>-14713.84164326463</v>
      </c>
      <c r="AG346" s="286">
        <f t="shared" si="470"/>
        <v>-12587.987117552335</v>
      </c>
      <c r="AH346" s="286">
        <f t="shared" si="470"/>
        <v>-21896.034117032952</v>
      </c>
      <c r="AI346" s="286">
        <f t="shared" ref="AI346:BN346" si="471">AI64</f>
        <v>-16179.392195057893</v>
      </c>
      <c r="AJ346" s="286">
        <f t="shared" si="471"/>
        <v>-15175.31015832485</v>
      </c>
      <c r="AK346" s="286">
        <f t="shared" si="471"/>
        <v>-20566.906987426766</v>
      </c>
      <c r="AL346" s="286">
        <f t="shared" si="471"/>
        <v>-19365.889587379941</v>
      </c>
      <c r="AM346" s="286">
        <f t="shared" si="471"/>
        <v>-16430.088924129777</v>
      </c>
      <c r="AN346" s="286">
        <f t="shared" si="471"/>
        <v>-17918.326542379717</v>
      </c>
      <c r="AO346" s="286">
        <f t="shared" si="471"/>
        <v>-28092.844237502642</v>
      </c>
      <c r="AP346" s="286">
        <f t="shared" si="471"/>
        <v>-41011.444406200128</v>
      </c>
      <c r="AQ346" s="286">
        <f t="shared" si="471"/>
        <v>-30964.100230801298</v>
      </c>
      <c r="AR346" s="286">
        <f t="shared" si="471"/>
        <v>-30596.363442688442</v>
      </c>
      <c r="AS346" s="286">
        <f t="shared" si="471"/>
        <v>-37885.290189108026</v>
      </c>
      <c r="AT346" s="286">
        <f t="shared" si="471"/>
        <v>-23302.653866274428</v>
      </c>
      <c r="AU346" s="286">
        <f t="shared" si="471"/>
        <v>-22865.662619848645</v>
      </c>
      <c r="AV346" s="286">
        <f t="shared" si="471"/>
        <v>-29213.306027347964</v>
      </c>
      <c r="AW346" s="286">
        <f t="shared" si="471"/>
        <v>-39588.459044336356</v>
      </c>
      <c r="AX346" s="286">
        <f t="shared" si="471"/>
        <v>-51977.000564807851</v>
      </c>
      <c r="AY346" s="286">
        <f t="shared" si="471"/>
        <v>-23303.064851638381</v>
      </c>
      <c r="AZ346" s="286">
        <f t="shared" si="471"/>
        <v>-35045.715622137992</v>
      </c>
      <c r="BA346" s="286">
        <f t="shared" si="471"/>
        <v>-36163.720820785427</v>
      </c>
      <c r="BB346" s="286">
        <f t="shared" si="471"/>
        <v>-29873.551824527658</v>
      </c>
      <c r="BC346" s="286">
        <f t="shared" si="471"/>
        <v>-38021.104031356866</v>
      </c>
      <c r="BD346" s="286">
        <f t="shared" si="471"/>
        <v>-34878.975030507936</v>
      </c>
      <c r="BE346" s="286">
        <f t="shared" si="471"/>
        <v>-52601.861055862792</v>
      </c>
      <c r="BF346" s="286">
        <f t="shared" si="471"/>
        <v>-64053.348545093817</v>
      </c>
      <c r="BG346" s="286">
        <f t="shared" si="471"/>
        <v>-51008.697801231152</v>
      </c>
      <c r="BH346" s="286">
        <f t="shared" si="471"/>
        <v>-51709.32809468179</v>
      </c>
      <c r="BI346" s="286">
        <f t="shared" si="471"/>
        <v>-55402.039254687319</v>
      </c>
      <c r="BJ346" s="286">
        <f t="shared" si="471"/>
        <v>-78647.509555288125</v>
      </c>
      <c r="BK346" s="286">
        <f t="shared" si="471"/>
        <v>-42713.573111674355</v>
      </c>
      <c r="BL346" s="286">
        <f t="shared" si="471"/>
        <v>-48157.574391810565</v>
      </c>
      <c r="BM346" s="286">
        <f t="shared" si="471"/>
        <v>-74351.635039236266</v>
      </c>
      <c r="BN346" s="286">
        <f t="shared" si="471"/>
        <v>-76863.112257893124</v>
      </c>
      <c r="BO346" s="286">
        <f t="shared" ref="BO346:BV346" si="472">BO64</f>
        <v>-59273.021860773122</v>
      </c>
      <c r="BP346" s="286">
        <f t="shared" si="472"/>
        <v>-71935.432239687463</v>
      </c>
      <c r="BQ346" s="286">
        <f t="shared" si="472"/>
        <v>-76046.924106097053</v>
      </c>
      <c r="BR346" s="286">
        <f t="shared" si="472"/>
        <v>-71257.492023502331</v>
      </c>
      <c r="BS346" s="286">
        <f t="shared" si="472"/>
        <v>-105108.63886226962</v>
      </c>
      <c r="BT346" s="286">
        <f t="shared" si="472"/>
        <v>-100038.90814460066</v>
      </c>
      <c r="BU346" s="286">
        <f t="shared" si="472"/>
        <v>-108689.69517037092</v>
      </c>
      <c r="BV346" s="286">
        <f t="shared" si="472"/>
        <v>-136673.99174552783</v>
      </c>
    </row>
    <row r="347" spans="2:74" ht="14.25" customHeight="1" x14ac:dyDescent="0.2">
      <c r="B347" s="163" t="s">
        <v>531</v>
      </c>
      <c r="C347" s="286">
        <f t="shared" ref="C347:AH347" si="473">C72</f>
        <v>0</v>
      </c>
      <c r="D347" s="286">
        <f t="shared" si="473"/>
        <v>0</v>
      </c>
      <c r="E347" s="286">
        <f t="shared" si="473"/>
        <v>0</v>
      </c>
      <c r="F347" s="286">
        <f t="shared" si="473"/>
        <v>0</v>
      </c>
      <c r="G347" s="286">
        <f t="shared" si="473"/>
        <v>0</v>
      </c>
      <c r="H347" s="286">
        <f t="shared" si="473"/>
        <v>0</v>
      </c>
      <c r="I347" s="286">
        <f t="shared" si="473"/>
        <v>0</v>
      </c>
      <c r="J347" s="286">
        <f t="shared" si="473"/>
        <v>0</v>
      </c>
      <c r="K347" s="286">
        <f t="shared" si="473"/>
        <v>0</v>
      </c>
      <c r="L347" s="286">
        <f t="shared" si="473"/>
        <v>0</v>
      </c>
      <c r="M347" s="286">
        <f t="shared" si="473"/>
        <v>0</v>
      </c>
      <c r="N347" s="286">
        <f t="shared" si="473"/>
        <v>0</v>
      </c>
      <c r="O347" s="286">
        <f t="shared" si="473"/>
        <v>-1224.6860112602858</v>
      </c>
      <c r="P347" s="286">
        <f t="shared" si="473"/>
        <v>-1403.9041540764169</v>
      </c>
      <c r="Q347" s="286">
        <f t="shared" si="473"/>
        <v>-1823.181346742113</v>
      </c>
      <c r="R347" s="286">
        <f t="shared" si="473"/>
        <v>-784.63727931884819</v>
      </c>
      <c r="S347" s="286">
        <f t="shared" si="473"/>
        <v>-1007.2554334788658</v>
      </c>
      <c r="T347" s="286">
        <f t="shared" si="473"/>
        <v>-1084.8221868056444</v>
      </c>
      <c r="U347" s="286">
        <f t="shared" si="473"/>
        <v>-709.30600838379132</v>
      </c>
      <c r="V347" s="286">
        <f t="shared" si="473"/>
        <v>-1678.3492498199807</v>
      </c>
      <c r="W347" s="286">
        <f t="shared" si="473"/>
        <v>-1152.3993517170102</v>
      </c>
      <c r="X347" s="286">
        <f t="shared" si="473"/>
        <v>-1413.6046930030204</v>
      </c>
      <c r="Y347" s="286">
        <f t="shared" si="473"/>
        <v>-1877.679653187945</v>
      </c>
      <c r="Z347" s="286">
        <f t="shared" si="473"/>
        <v>-4530.6775306467007</v>
      </c>
      <c r="AA347" s="286">
        <f t="shared" si="473"/>
        <v>-1391.5571927332981</v>
      </c>
      <c r="AB347" s="286">
        <f t="shared" si="473"/>
        <v>-1837.2768610194353</v>
      </c>
      <c r="AC347" s="286">
        <f t="shared" si="473"/>
        <v>-2569.535388980652</v>
      </c>
      <c r="AD347" s="286">
        <f t="shared" si="473"/>
        <v>-3587.3735963663848</v>
      </c>
      <c r="AE347" s="286">
        <f t="shared" si="473"/>
        <v>-971.62272654112348</v>
      </c>
      <c r="AF347" s="286">
        <f t="shared" si="473"/>
        <v>-1973.52419976804</v>
      </c>
      <c r="AG347" s="286">
        <f t="shared" si="473"/>
        <v>-1318.6277892799633</v>
      </c>
      <c r="AH347" s="286">
        <f t="shared" si="473"/>
        <v>-2106.8733827171463</v>
      </c>
      <c r="AI347" s="286">
        <f t="shared" ref="AI347:BN347" si="474">AI72</f>
        <v>-3162.7191446518855</v>
      </c>
      <c r="AJ347" s="286">
        <f t="shared" si="474"/>
        <v>-4075.1857448378773</v>
      </c>
      <c r="AK347" s="286">
        <f t="shared" si="474"/>
        <v>-8148.5865655212483</v>
      </c>
      <c r="AL347" s="286">
        <f t="shared" si="474"/>
        <v>-2517.3928953157697</v>
      </c>
      <c r="AM347" s="286">
        <f t="shared" si="474"/>
        <v>-3654.2771708184109</v>
      </c>
      <c r="AN347" s="286">
        <f t="shared" si="474"/>
        <v>-6513.3710223313483</v>
      </c>
      <c r="AO347" s="286">
        <f t="shared" si="474"/>
        <v>-7226.3597954018142</v>
      </c>
      <c r="AP347" s="286">
        <f t="shared" si="474"/>
        <v>-3805.5618942329606</v>
      </c>
      <c r="AQ347" s="286">
        <f t="shared" si="474"/>
        <v>-5139.6393002755376</v>
      </c>
      <c r="AR347" s="286">
        <f t="shared" si="474"/>
        <v>-3403.8354832917366</v>
      </c>
      <c r="AS347" s="286">
        <f t="shared" si="474"/>
        <v>-4448.3390269250722</v>
      </c>
      <c r="AT347" s="286">
        <f t="shared" si="474"/>
        <v>-3075.1617284014737</v>
      </c>
      <c r="AU347" s="286">
        <f t="shared" si="474"/>
        <v>-3124.3017400797626</v>
      </c>
      <c r="AV347" s="286">
        <f t="shared" si="474"/>
        <v>-4348.1651673263768</v>
      </c>
      <c r="AW347" s="286">
        <f t="shared" si="474"/>
        <v>-4847.2198271337093</v>
      </c>
      <c r="AX347" s="286">
        <f t="shared" si="474"/>
        <v>-5158.7662716617624</v>
      </c>
      <c r="AY347" s="286">
        <f t="shared" si="474"/>
        <v>-3331.1639449247523</v>
      </c>
      <c r="AZ347" s="286">
        <f t="shared" si="474"/>
        <v>-2595.4520991066452</v>
      </c>
      <c r="BA347" s="286">
        <f t="shared" si="474"/>
        <v>-4882.6166807103054</v>
      </c>
      <c r="BB347" s="286">
        <f t="shared" si="474"/>
        <v>-5428.4198104427151</v>
      </c>
      <c r="BC347" s="286">
        <f t="shared" si="474"/>
        <v>-6069.6323649956057</v>
      </c>
      <c r="BD347" s="286">
        <f t="shared" si="474"/>
        <v>-3867.805726175126</v>
      </c>
      <c r="BE347" s="286">
        <f t="shared" si="474"/>
        <v>-2689.1121762857215</v>
      </c>
      <c r="BF347" s="286">
        <f t="shared" si="474"/>
        <v>-8535.0183322112262</v>
      </c>
      <c r="BG347" s="286">
        <f t="shared" si="474"/>
        <v>-1477.4373603469137</v>
      </c>
      <c r="BH347" s="286">
        <f t="shared" si="474"/>
        <v>-11978.809847832852</v>
      </c>
      <c r="BI347" s="286">
        <f t="shared" si="474"/>
        <v>-5291.9851403284038</v>
      </c>
      <c r="BJ347" s="286">
        <f t="shared" si="474"/>
        <v>-9588.4757417117962</v>
      </c>
      <c r="BK347" s="286">
        <f t="shared" si="474"/>
        <v>-10185.176849149586</v>
      </c>
      <c r="BL347" s="286">
        <f t="shared" si="474"/>
        <v>-7300.2819040275999</v>
      </c>
      <c r="BM347" s="286">
        <f t="shared" si="474"/>
        <v>-9542.429232751565</v>
      </c>
      <c r="BN347" s="286">
        <f t="shared" si="474"/>
        <v>-12681.904580283188</v>
      </c>
      <c r="BO347" s="286">
        <f t="shared" ref="BO347:BV347" si="475">BO72</f>
        <v>-6912.7968595314969</v>
      </c>
      <c r="BP347" s="286">
        <f t="shared" si="475"/>
        <v>-7266.9500324548153</v>
      </c>
      <c r="BQ347" s="286">
        <f t="shared" si="475"/>
        <v>-10556.315309441379</v>
      </c>
      <c r="BR347" s="286">
        <f t="shared" si="475"/>
        <v>-8370.0864707240016</v>
      </c>
      <c r="BS347" s="286">
        <f t="shared" si="475"/>
        <v>-10645.97831993072</v>
      </c>
      <c r="BT347" s="286">
        <f t="shared" si="475"/>
        <v>-11888.281301290916</v>
      </c>
      <c r="BU347" s="286">
        <f t="shared" si="475"/>
        <v>-2463.0755059396806</v>
      </c>
      <c r="BV347" s="286">
        <f t="shared" si="475"/>
        <v>-15877.042587647411</v>
      </c>
    </row>
    <row r="348" spans="2:74" ht="14.25" customHeight="1" x14ac:dyDescent="0.2">
      <c r="B348" s="163" t="s">
        <v>321</v>
      </c>
      <c r="C348" s="286">
        <f t="shared" ref="C348:AH348" si="476">C79</f>
        <v>0</v>
      </c>
      <c r="D348" s="286">
        <f t="shared" si="476"/>
        <v>0</v>
      </c>
      <c r="E348" s="286">
        <f t="shared" si="476"/>
        <v>0</v>
      </c>
      <c r="F348" s="286">
        <f t="shared" si="476"/>
        <v>0</v>
      </c>
      <c r="G348" s="286">
        <f t="shared" si="476"/>
        <v>0</v>
      </c>
      <c r="H348" s="286">
        <f t="shared" si="476"/>
        <v>0</v>
      </c>
      <c r="I348" s="286">
        <f t="shared" si="476"/>
        <v>0</v>
      </c>
      <c r="J348" s="286">
        <f t="shared" si="476"/>
        <v>0</v>
      </c>
      <c r="K348" s="286">
        <f t="shared" si="476"/>
        <v>0</v>
      </c>
      <c r="L348" s="286">
        <f t="shared" si="476"/>
        <v>0</v>
      </c>
      <c r="M348" s="286">
        <f t="shared" si="476"/>
        <v>0</v>
      </c>
      <c r="N348" s="286">
        <f t="shared" si="476"/>
        <v>0</v>
      </c>
      <c r="O348" s="286">
        <f t="shared" si="476"/>
        <v>-66427.974772628833</v>
      </c>
      <c r="P348" s="286">
        <f t="shared" si="476"/>
        <v>-60314.348648724968</v>
      </c>
      <c r="Q348" s="286">
        <f t="shared" si="476"/>
        <v>-60505.626961099661</v>
      </c>
      <c r="R348" s="286">
        <f t="shared" si="476"/>
        <v>-63768.70038891412</v>
      </c>
      <c r="S348" s="286">
        <f t="shared" si="476"/>
        <v>-54209.234515184959</v>
      </c>
      <c r="T348" s="286">
        <f t="shared" si="476"/>
        <v>-59103.520201021383</v>
      </c>
      <c r="U348" s="286">
        <f t="shared" si="476"/>
        <v>-53994.214019562183</v>
      </c>
      <c r="V348" s="286">
        <f t="shared" si="476"/>
        <v>-57568.152467744032</v>
      </c>
      <c r="W348" s="286">
        <f t="shared" si="476"/>
        <v>-63045.130831023635</v>
      </c>
      <c r="X348" s="286">
        <f t="shared" si="476"/>
        <v>-57654.069849854437</v>
      </c>
      <c r="Y348" s="286">
        <f t="shared" si="476"/>
        <v>-56347.039224594897</v>
      </c>
      <c r="Z348" s="286">
        <f t="shared" si="476"/>
        <v>-45047.092417235559</v>
      </c>
      <c r="AA348" s="286">
        <f t="shared" si="476"/>
        <v>-55716.935173678918</v>
      </c>
      <c r="AB348" s="286">
        <f t="shared" si="476"/>
        <v>-67127.35826916025</v>
      </c>
      <c r="AC348" s="286">
        <f t="shared" si="476"/>
        <v>-58220.478798138531</v>
      </c>
      <c r="AD348" s="286">
        <f t="shared" si="476"/>
        <v>-65107.171895322455</v>
      </c>
      <c r="AE348" s="286">
        <f t="shared" si="476"/>
        <v>-62447.641397070664</v>
      </c>
      <c r="AF348" s="286">
        <f t="shared" si="476"/>
        <v>-79502.205973259857</v>
      </c>
      <c r="AG348" s="286">
        <f t="shared" si="476"/>
        <v>-78350.288704853927</v>
      </c>
      <c r="AH348" s="286">
        <f t="shared" si="476"/>
        <v>-79381.427762291351</v>
      </c>
      <c r="AI348" s="286">
        <f t="shared" ref="AI348:BN348" si="477">AI79</f>
        <v>-76994.344371730622</v>
      </c>
      <c r="AJ348" s="286">
        <f t="shared" si="477"/>
        <v>-89777.906168689486</v>
      </c>
      <c r="AK348" s="286">
        <f t="shared" si="477"/>
        <v>-91891.511854996221</v>
      </c>
      <c r="AL348" s="286">
        <f t="shared" si="477"/>
        <v>-99882.777271019979</v>
      </c>
      <c r="AM348" s="286">
        <f t="shared" si="477"/>
        <v>-122349.17169115494</v>
      </c>
      <c r="AN348" s="286">
        <f t="shared" si="477"/>
        <v>-130844.32435872281</v>
      </c>
      <c r="AO348" s="286">
        <f t="shared" si="477"/>
        <v>-123826.2397173592</v>
      </c>
      <c r="AP348" s="286">
        <f t="shared" si="477"/>
        <v>-124764.16374826456</v>
      </c>
      <c r="AQ348" s="286">
        <f t="shared" si="477"/>
        <v>-137521.27235569831</v>
      </c>
      <c r="AR348" s="286">
        <f t="shared" si="477"/>
        <v>-121769.65921929298</v>
      </c>
      <c r="AS348" s="286">
        <f t="shared" si="477"/>
        <v>-130354.36713391334</v>
      </c>
      <c r="AT348" s="286">
        <f t="shared" si="477"/>
        <v>-128881.51109000729</v>
      </c>
      <c r="AU348" s="286">
        <f t="shared" si="477"/>
        <v>-118726.70461718987</v>
      </c>
      <c r="AV348" s="286">
        <f t="shared" si="477"/>
        <v>-146419.37531486148</v>
      </c>
      <c r="AW348" s="286">
        <f t="shared" si="477"/>
        <v>-133952.29415264027</v>
      </c>
      <c r="AX348" s="286">
        <f t="shared" si="477"/>
        <v>-141003.97198354563</v>
      </c>
      <c r="AY348" s="286">
        <f t="shared" si="477"/>
        <v>-192279.2096942043</v>
      </c>
      <c r="AZ348" s="286">
        <f t="shared" si="477"/>
        <v>-175804.49675869648</v>
      </c>
      <c r="BA348" s="286">
        <f t="shared" si="477"/>
        <v>-151600.77307881459</v>
      </c>
      <c r="BB348" s="286">
        <f t="shared" si="477"/>
        <v>-165850.87984363854</v>
      </c>
      <c r="BC348" s="286">
        <f t="shared" si="477"/>
        <v>-167091.64924791365</v>
      </c>
      <c r="BD348" s="286">
        <f t="shared" si="477"/>
        <v>-170575.35551456304</v>
      </c>
      <c r="BE348" s="286">
        <f t="shared" si="477"/>
        <v>-187591.51125539016</v>
      </c>
      <c r="BF348" s="286">
        <f t="shared" si="477"/>
        <v>-181047.35996997124</v>
      </c>
      <c r="BG348" s="286">
        <f t="shared" si="477"/>
        <v>-178619.85333298007</v>
      </c>
      <c r="BH348" s="286">
        <f t="shared" si="477"/>
        <v>-197973.36840065988</v>
      </c>
      <c r="BI348" s="286">
        <f t="shared" si="477"/>
        <v>-200187.74834051466</v>
      </c>
      <c r="BJ348" s="286">
        <f t="shared" si="477"/>
        <v>-207341.34301842458</v>
      </c>
      <c r="BK348" s="286">
        <f t="shared" si="477"/>
        <v>-212702.50749369175</v>
      </c>
      <c r="BL348" s="286">
        <f t="shared" si="477"/>
        <v>-251937.60740177837</v>
      </c>
      <c r="BM348" s="286">
        <f t="shared" si="477"/>
        <v>-218162.84181494522</v>
      </c>
      <c r="BN348" s="286">
        <f t="shared" si="477"/>
        <v>-236735.96047062785</v>
      </c>
      <c r="BO348" s="286">
        <f t="shared" ref="BO348:BV348" si="478">BO79</f>
        <v>-270738.07605951489</v>
      </c>
      <c r="BP348" s="286">
        <f t="shared" si="478"/>
        <v>-246996.43709208918</v>
      </c>
      <c r="BQ348" s="286">
        <f t="shared" si="478"/>
        <v>-245202.51948038995</v>
      </c>
      <c r="BR348" s="286">
        <f t="shared" si="478"/>
        <v>-264833.95878500992</v>
      </c>
      <c r="BS348" s="286">
        <f t="shared" si="478"/>
        <v>-227248.33868225012</v>
      </c>
      <c r="BT348" s="286">
        <f t="shared" si="478"/>
        <v>-229458.0624057934</v>
      </c>
      <c r="BU348" s="286">
        <f t="shared" si="478"/>
        <v>-258694.76097046962</v>
      </c>
      <c r="BV348" s="286">
        <f t="shared" si="478"/>
        <v>-221813.9568960254</v>
      </c>
    </row>
    <row r="349" spans="2:74" ht="14.25" customHeight="1" x14ac:dyDescent="0.2">
      <c r="B349" s="163" t="s">
        <v>325</v>
      </c>
      <c r="C349" s="286">
        <f t="shared" ref="C349:AH349" si="479">C83</f>
        <v>0</v>
      </c>
      <c r="D349" s="286">
        <f t="shared" si="479"/>
        <v>0</v>
      </c>
      <c r="E349" s="286">
        <f t="shared" si="479"/>
        <v>0</v>
      </c>
      <c r="F349" s="286">
        <f t="shared" si="479"/>
        <v>0</v>
      </c>
      <c r="G349" s="286">
        <f t="shared" si="479"/>
        <v>0</v>
      </c>
      <c r="H349" s="286">
        <f t="shared" si="479"/>
        <v>0</v>
      </c>
      <c r="I349" s="286">
        <f t="shared" si="479"/>
        <v>0</v>
      </c>
      <c r="J349" s="286">
        <f t="shared" si="479"/>
        <v>0</v>
      </c>
      <c r="K349" s="286">
        <f t="shared" si="479"/>
        <v>0</v>
      </c>
      <c r="L349" s="286">
        <f t="shared" si="479"/>
        <v>0</v>
      </c>
      <c r="M349" s="286">
        <f t="shared" si="479"/>
        <v>0</v>
      </c>
      <c r="N349" s="286">
        <f t="shared" si="479"/>
        <v>0</v>
      </c>
      <c r="O349" s="286">
        <f t="shared" si="479"/>
        <v>3583.649577739282</v>
      </c>
      <c r="P349" s="286">
        <f t="shared" si="479"/>
        <v>5000.5436163903869</v>
      </c>
      <c r="Q349" s="286">
        <f t="shared" si="479"/>
        <v>-1161.771849440061</v>
      </c>
      <c r="R349" s="286">
        <f t="shared" si="479"/>
        <v>3120.8933982750382</v>
      </c>
      <c r="S349" s="286">
        <f t="shared" si="479"/>
        <v>7151.6072542340371</v>
      </c>
      <c r="T349" s="286">
        <f t="shared" si="479"/>
        <v>5987.9782692151093</v>
      </c>
      <c r="U349" s="286">
        <f t="shared" si="479"/>
        <v>4351.094550535634</v>
      </c>
      <c r="V349" s="286">
        <f t="shared" si="479"/>
        <v>7973.4350099748544</v>
      </c>
      <c r="W349" s="286">
        <f t="shared" si="479"/>
        <v>8617.8395264715564</v>
      </c>
      <c r="X349" s="286">
        <f t="shared" si="479"/>
        <v>-1819.0108056830695</v>
      </c>
      <c r="Y349" s="286">
        <f t="shared" si="479"/>
        <v>2523.4457822202048</v>
      </c>
      <c r="Z349" s="286">
        <f t="shared" si="479"/>
        <v>-1048.5539161711838</v>
      </c>
      <c r="AA349" s="286">
        <f t="shared" si="479"/>
        <v>1998.3852594828122</v>
      </c>
      <c r="AB349" s="286">
        <f t="shared" si="479"/>
        <v>1538.8382838283806</v>
      </c>
      <c r="AC349" s="286">
        <f t="shared" si="479"/>
        <v>-563.71661400755295</v>
      </c>
      <c r="AD349" s="286">
        <f t="shared" si="479"/>
        <v>8602.3186767539883</v>
      </c>
      <c r="AE349" s="286">
        <f t="shared" si="479"/>
        <v>3306.800579430228</v>
      </c>
      <c r="AF349" s="286">
        <f t="shared" si="479"/>
        <v>13572.875359861526</v>
      </c>
      <c r="AG349" s="286">
        <f t="shared" si="479"/>
        <v>1932.4309868875089</v>
      </c>
      <c r="AH349" s="286">
        <f t="shared" si="479"/>
        <v>-4565.1892318114697</v>
      </c>
      <c r="AI349" s="286">
        <f t="shared" ref="AI349:BN349" si="480">AI83</f>
        <v>5891.1110989516073</v>
      </c>
      <c r="AJ349" s="286">
        <f t="shared" si="480"/>
        <v>19015.57996358367</v>
      </c>
      <c r="AK349" s="286">
        <f t="shared" si="480"/>
        <v>1972.0001291218109</v>
      </c>
      <c r="AL349" s="286">
        <f t="shared" si="480"/>
        <v>7742.8502441380042</v>
      </c>
      <c r="AM349" s="286">
        <f t="shared" si="480"/>
        <v>6222.7209469275667</v>
      </c>
      <c r="AN349" s="286">
        <f t="shared" si="480"/>
        <v>-5331.2951306418363</v>
      </c>
      <c r="AO349" s="286">
        <f t="shared" si="480"/>
        <v>6388.1918983336818</v>
      </c>
      <c r="AP349" s="286">
        <f t="shared" si="480"/>
        <v>36137.894245187235</v>
      </c>
      <c r="AQ349" s="286">
        <f t="shared" si="480"/>
        <v>34289.377873577825</v>
      </c>
      <c r="AR349" s="286">
        <f t="shared" si="480"/>
        <v>2715.4244412751455</v>
      </c>
      <c r="AS349" s="286">
        <f t="shared" si="480"/>
        <v>-4286.7051962852529</v>
      </c>
      <c r="AT349" s="286">
        <f t="shared" si="480"/>
        <v>1698.3407901931641</v>
      </c>
      <c r="AU349" s="286">
        <f t="shared" si="480"/>
        <v>-4715.3798281457739</v>
      </c>
      <c r="AV349" s="286">
        <f t="shared" si="480"/>
        <v>-17262.974023029867</v>
      </c>
      <c r="AW349" s="286">
        <f t="shared" si="480"/>
        <v>-4628.2461983413232</v>
      </c>
      <c r="AX349" s="286">
        <f t="shared" si="480"/>
        <v>-10841.905287571746</v>
      </c>
      <c r="AY349" s="286">
        <f t="shared" si="480"/>
        <v>-401.79825941935951</v>
      </c>
      <c r="AZ349" s="286">
        <f t="shared" si="480"/>
        <v>-9895.5813694955723</v>
      </c>
      <c r="BA349" s="286">
        <f t="shared" si="480"/>
        <v>-883.11205119611532</v>
      </c>
      <c r="BB349" s="286">
        <f t="shared" si="480"/>
        <v>338.34058387367418</v>
      </c>
      <c r="BC349" s="286">
        <f t="shared" si="480"/>
        <v>23653.877101602317</v>
      </c>
      <c r="BD349" s="286">
        <f t="shared" si="480"/>
        <v>-15856.185585264888</v>
      </c>
      <c r="BE349" s="286">
        <f t="shared" si="480"/>
        <v>-4356.4899176553718</v>
      </c>
      <c r="BF349" s="286">
        <f t="shared" si="480"/>
        <v>-3038.9835548948649</v>
      </c>
      <c r="BG349" s="286">
        <f t="shared" si="480"/>
        <v>-7472.6584278484843</v>
      </c>
      <c r="BH349" s="286">
        <f t="shared" si="480"/>
        <v>-4983.7570789425799</v>
      </c>
      <c r="BI349" s="286">
        <f t="shared" si="480"/>
        <v>-9898.5751717712847</v>
      </c>
      <c r="BJ349" s="286">
        <f t="shared" si="480"/>
        <v>-38386.350690850712</v>
      </c>
      <c r="BK349" s="286">
        <f t="shared" si="480"/>
        <v>-5227.8363080796435</v>
      </c>
      <c r="BL349" s="286">
        <f t="shared" si="480"/>
        <v>-16416.90450546646</v>
      </c>
      <c r="BM349" s="286">
        <f t="shared" si="480"/>
        <v>-9912.7944562160774</v>
      </c>
      <c r="BN349" s="286">
        <f t="shared" si="480"/>
        <v>-11539.271712010059</v>
      </c>
      <c r="BO349" s="286">
        <f t="shared" ref="BO349:BV349" si="481">BO83</f>
        <v>-38166.799041883947</v>
      </c>
      <c r="BP349" s="286">
        <f t="shared" si="481"/>
        <v>-7267.3388804102688</v>
      </c>
      <c r="BQ349" s="286">
        <f t="shared" si="481"/>
        <v>-19886.139144658729</v>
      </c>
      <c r="BR349" s="286">
        <f t="shared" si="481"/>
        <v>-30055.622998485062</v>
      </c>
      <c r="BS349" s="286">
        <f t="shared" si="481"/>
        <v>-8372.8409910170521</v>
      </c>
      <c r="BT349" s="286">
        <f t="shared" si="481"/>
        <v>-21014.149708004534</v>
      </c>
      <c r="BU349" s="286">
        <f t="shared" si="481"/>
        <v>22862.662848891719</v>
      </c>
      <c r="BV349" s="286">
        <f t="shared" si="481"/>
        <v>-67029.70859747674</v>
      </c>
    </row>
    <row r="350" spans="2:74" ht="14.25" customHeight="1" thickBot="1" x14ac:dyDescent="0.25">
      <c r="B350" s="320" t="s">
        <v>336</v>
      </c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>
        <f t="shared" ref="O350:AT350" si="482">O95</f>
        <v>0</v>
      </c>
      <c r="P350" s="321">
        <f t="shared" si="482"/>
        <v>0</v>
      </c>
      <c r="Q350" s="321">
        <f t="shared" si="482"/>
        <v>0</v>
      </c>
      <c r="R350" s="321">
        <f t="shared" si="482"/>
        <v>0</v>
      </c>
      <c r="S350" s="321">
        <f t="shared" si="482"/>
        <v>0</v>
      </c>
      <c r="T350" s="321">
        <f t="shared" si="482"/>
        <v>0</v>
      </c>
      <c r="U350" s="321">
        <f t="shared" si="482"/>
        <v>0</v>
      </c>
      <c r="V350" s="321">
        <f t="shared" si="482"/>
        <v>0</v>
      </c>
      <c r="W350" s="321">
        <f t="shared" si="482"/>
        <v>0</v>
      </c>
      <c r="X350" s="321">
        <f t="shared" si="482"/>
        <v>0</v>
      </c>
      <c r="Y350" s="321">
        <f t="shared" si="482"/>
        <v>0</v>
      </c>
      <c r="Z350" s="321">
        <f t="shared" si="482"/>
        <v>-6697.4638479042796</v>
      </c>
      <c r="AA350" s="321">
        <f t="shared" si="482"/>
        <v>0</v>
      </c>
      <c r="AB350" s="321">
        <f t="shared" si="482"/>
        <v>0</v>
      </c>
      <c r="AC350" s="321">
        <f t="shared" si="482"/>
        <v>0</v>
      </c>
      <c r="AD350" s="321">
        <f t="shared" si="482"/>
        <v>0</v>
      </c>
      <c r="AE350" s="321">
        <f t="shared" si="482"/>
        <v>0</v>
      </c>
      <c r="AF350" s="321">
        <f t="shared" si="482"/>
        <v>0</v>
      </c>
      <c r="AG350" s="321">
        <f t="shared" si="482"/>
        <v>0</v>
      </c>
      <c r="AH350" s="321">
        <f t="shared" si="482"/>
        <v>0</v>
      </c>
      <c r="AI350" s="321">
        <f t="shared" si="482"/>
        <v>0</v>
      </c>
      <c r="AJ350" s="321">
        <f t="shared" si="482"/>
        <v>0</v>
      </c>
      <c r="AK350" s="321">
        <f t="shared" si="482"/>
        <v>0</v>
      </c>
      <c r="AL350" s="321">
        <f t="shared" si="482"/>
        <v>-5568.5743413639539</v>
      </c>
      <c r="AM350" s="321">
        <f t="shared" si="482"/>
        <v>0</v>
      </c>
      <c r="AN350" s="321">
        <f t="shared" si="482"/>
        <v>0</v>
      </c>
      <c r="AO350" s="321">
        <f t="shared" si="482"/>
        <v>0</v>
      </c>
      <c r="AP350" s="321">
        <f t="shared" si="482"/>
        <v>0</v>
      </c>
      <c r="AQ350" s="321">
        <f t="shared" si="482"/>
        <v>0</v>
      </c>
      <c r="AR350" s="321">
        <f t="shared" si="482"/>
        <v>0</v>
      </c>
      <c r="AS350" s="321">
        <f t="shared" si="482"/>
        <v>0</v>
      </c>
      <c r="AT350" s="321">
        <f t="shared" si="482"/>
        <v>0</v>
      </c>
      <c r="AU350" s="321">
        <f t="shared" ref="AU350:BV350" si="483">AU95</f>
        <v>0</v>
      </c>
      <c r="AV350" s="321">
        <f t="shared" si="483"/>
        <v>0</v>
      </c>
      <c r="AW350" s="321">
        <f t="shared" si="483"/>
        <v>0</v>
      </c>
      <c r="AX350" s="321">
        <f t="shared" si="483"/>
        <v>0</v>
      </c>
      <c r="AY350" s="321">
        <f t="shared" si="483"/>
        <v>0</v>
      </c>
      <c r="AZ350" s="321">
        <f t="shared" si="483"/>
        <v>0</v>
      </c>
      <c r="BA350" s="321">
        <f t="shared" si="483"/>
        <v>0</v>
      </c>
      <c r="BB350" s="321">
        <f t="shared" si="483"/>
        <v>0</v>
      </c>
      <c r="BC350" s="321">
        <f t="shared" si="483"/>
        <v>0</v>
      </c>
      <c r="BD350" s="321">
        <f t="shared" si="483"/>
        <v>0</v>
      </c>
      <c r="BE350" s="321">
        <f t="shared" si="483"/>
        <v>0</v>
      </c>
      <c r="BF350" s="321">
        <f t="shared" si="483"/>
        <v>-41804.333749999998</v>
      </c>
      <c r="BG350" s="321">
        <f t="shared" si="483"/>
        <v>-41804.333749999998</v>
      </c>
      <c r="BH350" s="321">
        <f t="shared" si="483"/>
        <v>-41804.333749999998</v>
      </c>
      <c r="BI350" s="321">
        <f t="shared" si="483"/>
        <v>-41804.333749999998</v>
      </c>
      <c r="BJ350" s="321">
        <f t="shared" si="483"/>
        <v>-41804.333749999998</v>
      </c>
      <c r="BK350" s="321">
        <f t="shared" si="483"/>
        <v>-41804.333749999998</v>
      </c>
      <c r="BL350" s="321">
        <f t="shared" si="483"/>
        <v>-41804.333749999998</v>
      </c>
      <c r="BM350" s="321">
        <f t="shared" si="483"/>
        <v>-41804.333749999998</v>
      </c>
      <c r="BN350" s="321">
        <f t="shared" si="483"/>
        <v>0</v>
      </c>
      <c r="BO350" s="321">
        <f t="shared" si="483"/>
        <v>0</v>
      </c>
      <c r="BP350" s="321">
        <f t="shared" si="483"/>
        <v>0</v>
      </c>
      <c r="BQ350" s="321">
        <f t="shared" si="483"/>
        <v>0</v>
      </c>
      <c r="BR350" s="321">
        <f t="shared" si="483"/>
        <v>0</v>
      </c>
      <c r="BS350" s="321">
        <f t="shared" si="483"/>
        <v>0</v>
      </c>
      <c r="BT350" s="321">
        <f t="shared" si="483"/>
        <v>0</v>
      </c>
      <c r="BU350" s="321">
        <f t="shared" si="483"/>
        <v>0</v>
      </c>
      <c r="BV350" s="321">
        <f t="shared" si="483"/>
        <v>0</v>
      </c>
    </row>
    <row r="351" spans="2:74" ht="14.25" customHeight="1" thickTop="1" x14ac:dyDescent="0.2">
      <c r="B351" s="163" t="s">
        <v>532</v>
      </c>
      <c r="C351" s="316">
        <f t="shared" ref="C351:N351" si="484">IFERROR(C341/SUM(C341:C349),0)</f>
        <v>0</v>
      </c>
      <c r="D351" s="316">
        <f t="shared" si="484"/>
        <v>0</v>
      </c>
      <c r="E351" s="316">
        <f t="shared" si="484"/>
        <v>0</v>
      </c>
      <c r="F351" s="316">
        <f t="shared" si="484"/>
        <v>0</v>
      </c>
      <c r="G351" s="316">
        <f t="shared" si="484"/>
        <v>0</v>
      </c>
      <c r="H351" s="316">
        <f t="shared" si="484"/>
        <v>0</v>
      </c>
      <c r="I351" s="316">
        <f t="shared" si="484"/>
        <v>0</v>
      </c>
      <c r="J351" s="316">
        <f t="shared" si="484"/>
        <v>0</v>
      </c>
      <c r="K351" s="316">
        <f t="shared" si="484"/>
        <v>0</v>
      </c>
      <c r="L351" s="316">
        <f t="shared" si="484"/>
        <v>0</v>
      </c>
      <c r="M351" s="316">
        <f t="shared" si="484"/>
        <v>0</v>
      </c>
      <c r="N351" s="316">
        <f t="shared" si="484"/>
        <v>0</v>
      </c>
      <c r="O351" s="316">
        <f>IFERROR(O341/SUM(O$341:O$350),0)</f>
        <v>0.54071784067907824</v>
      </c>
      <c r="P351" s="316">
        <f t="shared" ref="P351:BV360" si="485">IFERROR(P341/SUM(P$341:P$350),0)</f>
        <v>0.55771285115732361</v>
      </c>
      <c r="Q351" s="316">
        <f t="shared" si="485"/>
        <v>0.58949292838631584</v>
      </c>
      <c r="R351" s="316">
        <f t="shared" si="485"/>
        <v>0.52419267047338747</v>
      </c>
      <c r="S351" s="316">
        <f t="shared" si="485"/>
        <v>0.59296905530651811</v>
      </c>
      <c r="T351" s="316">
        <f t="shared" si="485"/>
        <v>0.63217148654844335</v>
      </c>
      <c r="U351" s="316">
        <f t="shared" si="485"/>
        <v>0.54123290550075653</v>
      </c>
      <c r="V351" s="316">
        <f t="shared" si="485"/>
        <v>0.54723015599579583</v>
      </c>
      <c r="W351" s="316">
        <f t="shared" si="485"/>
        <v>0.56811852885406511</v>
      </c>
      <c r="X351" s="316">
        <f t="shared" si="485"/>
        <v>0.55326267072581348</v>
      </c>
      <c r="Y351" s="316">
        <f t="shared" si="485"/>
        <v>0.54543530309463883</v>
      </c>
      <c r="Z351" s="316">
        <f t="shared" si="485"/>
        <v>0.58945287463495333</v>
      </c>
      <c r="AA351" s="316">
        <f t="shared" si="485"/>
        <v>0.57448426018493548</v>
      </c>
      <c r="AB351" s="316">
        <f t="shared" si="485"/>
        <v>0.47481805435089636</v>
      </c>
      <c r="AC351" s="316">
        <f t="shared" si="485"/>
        <v>0.57351657087590191</v>
      </c>
      <c r="AD351" s="316">
        <f t="shared" si="485"/>
        <v>0.54170143418607808</v>
      </c>
      <c r="AE351" s="316">
        <f t="shared" si="485"/>
        <v>0.5053480406032318</v>
      </c>
      <c r="AF351" s="316">
        <f t="shared" si="485"/>
        <v>0.5616854543823312</v>
      </c>
      <c r="AG351" s="316">
        <f t="shared" si="485"/>
        <v>0.48248384263587496</v>
      </c>
      <c r="AH351" s="316">
        <f t="shared" si="485"/>
        <v>0.42850551822994976</v>
      </c>
      <c r="AI351" s="316">
        <f t="shared" si="485"/>
        <v>0.49723539984285559</v>
      </c>
      <c r="AJ351" s="316">
        <f t="shared" si="485"/>
        <v>0.48519557597593382</v>
      </c>
      <c r="AK351" s="316">
        <f t="shared" si="485"/>
        <v>0.52222741338514289</v>
      </c>
      <c r="AL351" s="316">
        <f t="shared" si="485"/>
        <v>0.5533150901126157</v>
      </c>
      <c r="AM351" s="316">
        <f t="shared" si="485"/>
        <v>0.5381568503289057</v>
      </c>
      <c r="AN351" s="316">
        <f t="shared" si="485"/>
        <v>0.49444078953845455</v>
      </c>
      <c r="AO351" s="316">
        <f t="shared" si="485"/>
        <v>0.52837611932808248</v>
      </c>
      <c r="AP351" s="316">
        <f t="shared" si="485"/>
        <v>0.47432222233925636</v>
      </c>
      <c r="AQ351" s="316">
        <f t="shared" si="485"/>
        <v>0.53307212812454097</v>
      </c>
      <c r="AR351" s="316">
        <f t="shared" si="485"/>
        <v>0.46110173181013908</v>
      </c>
      <c r="AS351" s="316">
        <f t="shared" si="485"/>
        <v>0.53409222633695985</v>
      </c>
      <c r="AT351" s="316">
        <f t="shared" si="485"/>
        <v>0.44786762234136457</v>
      </c>
      <c r="AU351" s="316">
        <f t="shared" si="485"/>
        <v>0.52011089249471298</v>
      </c>
      <c r="AV351" s="316">
        <f t="shared" si="485"/>
        <v>0.52164924283454761</v>
      </c>
      <c r="AW351" s="317">
        <f t="shared" si="485"/>
        <v>0.51115026696961252</v>
      </c>
      <c r="AX351" s="317">
        <f t="shared" si="485"/>
        <v>0.43468430156644389</v>
      </c>
      <c r="AY351" s="317">
        <f t="shared" si="485"/>
        <v>0.5540353661127313</v>
      </c>
      <c r="AZ351" s="317">
        <f t="shared" si="485"/>
        <v>0.45409300505332922</v>
      </c>
      <c r="BA351" s="317">
        <f t="shared" si="485"/>
        <v>0.46855144657266279</v>
      </c>
      <c r="BB351" s="317">
        <f t="shared" si="485"/>
        <v>0.52615633685788166</v>
      </c>
      <c r="BC351" s="317">
        <f t="shared" si="485"/>
        <v>0.54297835312274512</v>
      </c>
      <c r="BD351" s="317">
        <f t="shared" si="485"/>
        <v>0.43564477359794129</v>
      </c>
      <c r="BE351" s="317">
        <f t="shared" si="485"/>
        <v>0.48632758879969618</v>
      </c>
      <c r="BF351" s="317">
        <f t="shared" si="485"/>
        <v>0.48428344740226603</v>
      </c>
      <c r="BG351" s="317">
        <f t="shared" si="485"/>
        <v>0.45526848085292415</v>
      </c>
      <c r="BH351" s="317">
        <f t="shared" si="485"/>
        <v>0.56409626154093839</v>
      </c>
      <c r="BI351" s="317">
        <f t="shared" si="485"/>
        <v>0.43659963727615297</v>
      </c>
      <c r="BJ351" s="317">
        <f t="shared" si="485"/>
        <v>0.43313324717465163</v>
      </c>
      <c r="BK351" s="317">
        <f t="shared" si="485"/>
        <v>0.51571092892185311</v>
      </c>
      <c r="BL351" s="317">
        <f t="shared" si="485"/>
        <v>0.5540388780330946</v>
      </c>
      <c r="BM351" s="317">
        <f t="shared" si="485"/>
        <v>0.43363949708146299</v>
      </c>
      <c r="BN351" s="317">
        <f t="shared" si="485"/>
        <v>0.54680789442173838</v>
      </c>
      <c r="BO351" s="317">
        <f t="shared" si="485"/>
        <v>0.49251630980737293</v>
      </c>
      <c r="BP351" s="317">
        <f t="shared" si="485"/>
        <v>0.4863984088644453</v>
      </c>
      <c r="BQ351" s="317">
        <f t="shared" si="485"/>
        <v>0.4953814616013324</v>
      </c>
      <c r="BR351" s="317">
        <f t="shared" si="485"/>
        <v>0.55420123714626002</v>
      </c>
      <c r="BS351" s="317">
        <f t="shared" si="485"/>
        <v>0.51670148390633563</v>
      </c>
      <c r="BT351" s="317">
        <f t="shared" si="485"/>
        <v>0.56810106054812937</v>
      </c>
      <c r="BU351" s="317">
        <f t="shared" si="485"/>
        <v>0.5493501205438196</v>
      </c>
      <c r="BV351" s="317">
        <f t="shared" si="485"/>
        <v>0.44337701474832175</v>
      </c>
    </row>
    <row r="352" spans="2:74" ht="14.25" customHeight="1" x14ac:dyDescent="0.2">
      <c r="B352" s="163" t="s">
        <v>533</v>
      </c>
      <c r="C352" s="316">
        <f t="shared" ref="C352:N352" si="486">IFERROR(C342/SUM(C341:C349),0)</f>
        <v>0</v>
      </c>
      <c r="D352" s="316">
        <f t="shared" si="486"/>
        <v>0</v>
      </c>
      <c r="E352" s="316">
        <f t="shared" si="486"/>
        <v>0</v>
      </c>
      <c r="F352" s="316">
        <f t="shared" si="486"/>
        <v>0</v>
      </c>
      <c r="G352" s="316">
        <f t="shared" si="486"/>
        <v>0</v>
      </c>
      <c r="H352" s="316">
        <f t="shared" si="486"/>
        <v>0</v>
      </c>
      <c r="I352" s="316">
        <f t="shared" si="486"/>
        <v>0</v>
      </c>
      <c r="J352" s="316">
        <f t="shared" si="486"/>
        <v>0</v>
      </c>
      <c r="K352" s="316">
        <f t="shared" si="486"/>
        <v>0</v>
      </c>
      <c r="L352" s="316">
        <f t="shared" si="486"/>
        <v>0</v>
      </c>
      <c r="M352" s="316">
        <f t="shared" si="486"/>
        <v>0</v>
      </c>
      <c r="N352" s="316">
        <f t="shared" si="486"/>
        <v>0</v>
      </c>
      <c r="O352" s="316">
        <f t="shared" ref="O352:BK357" si="487">IFERROR(O342/SUM(O$341:O$350),0)</f>
        <v>4.0535697867037153E-2</v>
      </c>
      <c r="P352" s="316">
        <f t="shared" si="487"/>
        <v>4.2641337809024654E-2</v>
      </c>
      <c r="Q352" s="316">
        <f t="shared" si="487"/>
        <v>4.2664694914719407E-2</v>
      </c>
      <c r="R352" s="316">
        <f t="shared" si="487"/>
        <v>3.7362990261515946E-2</v>
      </c>
      <c r="S352" s="316">
        <f t="shared" si="487"/>
        <v>4.1551178526948805E-2</v>
      </c>
      <c r="T352" s="316">
        <f t="shared" si="487"/>
        <v>3.6741139812724491E-2</v>
      </c>
      <c r="U352" s="316">
        <f t="shared" si="487"/>
        <v>3.9134060154481627E-2</v>
      </c>
      <c r="V352" s="316">
        <f t="shared" si="487"/>
        <v>3.6681228326475496E-2</v>
      </c>
      <c r="W352" s="316">
        <f t="shared" si="487"/>
        <v>2.6323200021842366E-2</v>
      </c>
      <c r="X352" s="316">
        <f t="shared" si="487"/>
        <v>2.8226096870272346E-2</v>
      </c>
      <c r="Y352" s="316">
        <f t="shared" si="487"/>
        <v>2.4201522737806579E-2</v>
      </c>
      <c r="Z352" s="316">
        <f t="shared" si="487"/>
        <v>1.9125421754238578E-2</v>
      </c>
      <c r="AA352" s="316">
        <f t="shared" si="487"/>
        <v>2.7900278937509602E-2</v>
      </c>
      <c r="AB352" s="316">
        <f t="shared" si="487"/>
        <v>3.0625886481424298E-2</v>
      </c>
      <c r="AC352" s="316">
        <f t="shared" si="487"/>
        <v>2.5925551168895437E-2</v>
      </c>
      <c r="AD352" s="316">
        <f t="shared" si="487"/>
        <v>2.6393381914405076E-2</v>
      </c>
      <c r="AE352" s="316">
        <f t="shared" si="487"/>
        <v>2.7005625053393514E-2</v>
      </c>
      <c r="AF352" s="316">
        <f t="shared" si="487"/>
        <v>1.8648960182784356E-2</v>
      </c>
      <c r="AG352" s="316">
        <f t="shared" si="487"/>
        <v>2.3592889097218878E-2</v>
      </c>
      <c r="AH352" s="316">
        <f t="shared" si="487"/>
        <v>2.2188139706247324E-2</v>
      </c>
      <c r="AI352" s="316">
        <f t="shared" si="487"/>
        <v>2.0566423192512145E-2</v>
      </c>
      <c r="AJ352" s="316">
        <f t="shared" si="487"/>
        <v>1.9576385441939074E-2</v>
      </c>
      <c r="AK352" s="316">
        <f t="shared" si="487"/>
        <v>1.653883119799392E-2</v>
      </c>
      <c r="AL352" s="316">
        <f t="shared" si="487"/>
        <v>1.4706902298879549E-2</v>
      </c>
      <c r="AM352" s="316">
        <f t="shared" si="487"/>
        <v>1.8121556726165538E-2</v>
      </c>
      <c r="AN352" s="316">
        <f t="shared" si="487"/>
        <v>2.3382287408824035E-2</v>
      </c>
      <c r="AO352" s="316">
        <f t="shared" si="487"/>
        <v>1.9854985560305776E-2</v>
      </c>
      <c r="AP352" s="316">
        <f t="shared" si="487"/>
        <v>1.9535662977600912E-2</v>
      </c>
      <c r="AQ352" s="316">
        <f t="shared" si="487"/>
        <v>2.38574653310295E-2</v>
      </c>
      <c r="AR352" s="316">
        <f t="shared" si="487"/>
        <v>1.5878042435925274E-2</v>
      </c>
      <c r="AS352" s="316">
        <f t="shared" si="487"/>
        <v>1.9991148755417427E-2</v>
      </c>
      <c r="AT352" s="316">
        <f t="shared" si="487"/>
        <v>1.8958138816648481E-2</v>
      </c>
      <c r="AU352" s="316">
        <f t="shared" si="487"/>
        <v>1.8739967682846841E-2</v>
      </c>
      <c r="AV352" s="316">
        <f t="shared" si="487"/>
        <v>1.6696392868092633E-2</v>
      </c>
      <c r="AW352" s="317">
        <f t="shared" si="487"/>
        <v>1.6193478934838305E-2</v>
      </c>
      <c r="AX352" s="317">
        <f t="shared" si="487"/>
        <v>1.355068931370117E-2</v>
      </c>
      <c r="AY352" s="317">
        <f t="shared" si="487"/>
        <v>1.5119892829807505E-2</v>
      </c>
      <c r="AZ352" s="317">
        <f t="shared" si="487"/>
        <v>1.667408967924881E-2</v>
      </c>
      <c r="BA352" s="317">
        <f t="shared" si="487"/>
        <v>1.4325070781196592E-2</v>
      </c>
      <c r="BB352" s="317">
        <f t="shared" si="487"/>
        <v>1.6235630281360953E-2</v>
      </c>
      <c r="BC352" s="317">
        <f t="shared" si="487"/>
        <v>1.8615592688991923E-2</v>
      </c>
      <c r="BD352" s="317">
        <f t="shared" si="487"/>
        <v>1.8300638682427421E-2</v>
      </c>
      <c r="BE352" s="317">
        <f t="shared" si="487"/>
        <v>2.0526956445375749E-2</v>
      </c>
      <c r="BF352" s="317">
        <f t="shared" si="487"/>
        <v>2.0626675717210653E-2</v>
      </c>
      <c r="BG352" s="317">
        <f t="shared" si="487"/>
        <v>1.8086054481741196E-2</v>
      </c>
      <c r="BH352" s="317">
        <f t="shared" si="487"/>
        <v>1.9304245926277552E-2</v>
      </c>
      <c r="BI352" s="317">
        <f t="shared" si="487"/>
        <v>1.493506050489388E-2</v>
      </c>
      <c r="BJ352" s="317">
        <f t="shared" si="487"/>
        <v>1.4591184607531926E-2</v>
      </c>
      <c r="BK352" s="317">
        <f t="shared" si="487"/>
        <v>2.0064481257395957E-2</v>
      </c>
      <c r="BL352" s="317">
        <f t="shared" si="485"/>
        <v>2.0471074459287589E-2</v>
      </c>
      <c r="BM352" s="317">
        <f t="shared" si="485"/>
        <v>1.7397826196362341E-2</v>
      </c>
      <c r="BN352" s="317">
        <f t="shared" si="485"/>
        <v>1.9840713073697312E-2</v>
      </c>
      <c r="BO352" s="317">
        <f t="shared" si="485"/>
        <v>1.8590669975225814E-2</v>
      </c>
      <c r="BP352" s="317">
        <f t="shared" si="485"/>
        <v>1.9569950460412783E-2</v>
      </c>
      <c r="BQ352" s="317">
        <f t="shared" si="485"/>
        <v>2.3370987769436476E-2</v>
      </c>
      <c r="BR352" s="317">
        <f t="shared" si="485"/>
        <v>2.1893665822006844E-2</v>
      </c>
      <c r="BS352" s="317">
        <f t="shared" si="485"/>
        <v>2.0220498549767391E-2</v>
      </c>
      <c r="BT352" s="317">
        <f t="shared" si="485"/>
        <v>1.8793974908931321E-2</v>
      </c>
      <c r="BU352" s="317">
        <f t="shared" si="485"/>
        <v>1.5990492252065353E-2</v>
      </c>
      <c r="BV352" s="317">
        <f t="shared" si="485"/>
        <v>1.6651007302254564E-2</v>
      </c>
    </row>
    <row r="353" spans="2:74" ht="14.25" customHeight="1" x14ac:dyDescent="0.2">
      <c r="B353" s="163" t="s">
        <v>534</v>
      </c>
      <c r="C353" s="316">
        <f t="shared" ref="C353:N353" si="488">IFERROR(C343/SUM(C341:C349),0)</f>
        <v>0</v>
      </c>
      <c r="D353" s="316">
        <f t="shared" si="488"/>
        <v>0</v>
      </c>
      <c r="E353" s="316">
        <f t="shared" si="488"/>
        <v>0</v>
      </c>
      <c r="F353" s="316">
        <f t="shared" si="488"/>
        <v>0</v>
      </c>
      <c r="G353" s="316">
        <f t="shared" si="488"/>
        <v>0</v>
      </c>
      <c r="H353" s="316">
        <f t="shared" si="488"/>
        <v>0</v>
      </c>
      <c r="I353" s="316">
        <f t="shared" si="488"/>
        <v>0</v>
      </c>
      <c r="J353" s="316">
        <f t="shared" si="488"/>
        <v>0</v>
      </c>
      <c r="K353" s="316">
        <f t="shared" si="488"/>
        <v>0</v>
      </c>
      <c r="L353" s="316">
        <f t="shared" si="488"/>
        <v>0</v>
      </c>
      <c r="M353" s="316">
        <f t="shared" si="488"/>
        <v>0</v>
      </c>
      <c r="N353" s="316">
        <f t="shared" si="488"/>
        <v>0</v>
      </c>
      <c r="O353" s="316">
        <f t="shared" si="487"/>
        <v>2.7349788000039961E-2</v>
      </c>
      <c r="P353" s="316">
        <f t="shared" si="487"/>
        <v>2.8741393237956745E-2</v>
      </c>
      <c r="Q353" s="316">
        <f t="shared" si="487"/>
        <v>1.8295043570687994E-2</v>
      </c>
      <c r="R353" s="316">
        <f t="shared" si="487"/>
        <v>2.9974184624372673E-2</v>
      </c>
      <c r="S353" s="316">
        <f t="shared" si="487"/>
        <v>3.0321443224333312E-2</v>
      </c>
      <c r="T353" s="316">
        <f t="shared" si="487"/>
        <v>2.5939838659899232E-2</v>
      </c>
      <c r="U353" s="316">
        <f t="shared" si="487"/>
        <v>2.9932193545177684E-2</v>
      </c>
      <c r="V353" s="316">
        <f t="shared" si="487"/>
        <v>2.4993925113792663E-2</v>
      </c>
      <c r="W353" s="316">
        <f t="shared" si="487"/>
        <v>1.9449357640201469E-2</v>
      </c>
      <c r="X353" s="316">
        <f t="shared" si="487"/>
        <v>2.0937986416181966E-2</v>
      </c>
      <c r="Y353" s="316">
        <f t="shared" si="487"/>
        <v>1.8731833172735822E-2</v>
      </c>
      <c r="Z353" s="316">
        <f t="shared" si="487"/>
        <v>1.3680933937112554E-2</v>
      </c>
      <c r="AA353" s="316">
        <f t="shared" si="487"/>
        <v>1.2795083181280279E-2</v>
      </c>
      <c r="AB353" s="316">
        <f t="shared" si="487"/>
        <v>1.1959653108442334E-2</v>
      </c>
      <c r="AC353" s="316">
        <f t="shared" si="487"/>
        <v>1.0193624845457753E-2</v>
      </c>
      <c r="AD353" s="316">
        <f t="shared" si="487"/>
        <v>1.1468975792405888E-2</v>
      </c>
      <c r="AE353" s="316">
        <f t="shared" si="487"/>
        <v>1.2307180830590394E-2</v>
      </c>
      <c r="AF353" s="316">
        <f t="shared" si="487"/>
        <v>8.8247801845635788E-3</v>
      </c>
      <c r="AG353" s="316">
        <f t="shared" si="487"/>
        <v>1.1097567188467035E-2</v>
      </c>
      <c r="AH353" s="316">
        <f t="shared" si="487"/>
        <v>1.0000562083517241E-2</v>
      </c>
      <c r="AI353" s="316">
        <f t="shared" si="487"/>
        <v>1.2746255245757844E-2</v>
      </c>
      <c r="AJ353" s="316">
        <f t="shared" si="487"/>
        <v>1.3862427744865867E-2</v>
      </c>
      <c r="AK353" s="316">
        <f t="shared" si="487"/>
        <v>1.0666415304612431E-2</v>
      </c>
      <c r="AL353" s="316">
        <f t="shared" si="487"/>
        <v>9.5873855720657042E-3</v>
      </c>
      <c r="AM353" s="316">
        <f t="shared" si="487"/>
        <v>1.0686359133217397E-2</v>
      </c>
      <c r="AN353" s="316">
        <f t="shared" si="487"/>
        <v>1.2254265394629473E-2</v>
      </c>
      <c r="AO353" s="316">
        <f t="shared" si="487"/>
        <v>1.1115743002035746E-2</v>
      </c>
      <c r="AP353" s="316">
        <f t="shared" si="487"/>
        <v>9.6599802233128008E-3</v>
      </c>
      <c r="AQ353" s="316">
        <f t="shared" si="487"/>
        <v>1.4590199697480771E-2</v>
      </c>
      <c r="AR353" s="316">
        <f t="shared" si="487"/>
        <v>1.9726245758125621E-2</v>
      </c>
      <c r="AS353" s="316">
        <f t="shared" si="487"/>
        <v>1.1861486867318504E-2</v>
      </c>
      <c r="AT353" s="316">
        <f t="shared" si="487"/>
        <v>1.4989704725638963E-2</v>
      </c>
      <c r="AU353" s="316">
        <f t="shared" si="487"/>
        <v>1.4750466048084844E-2</v>
      </c>
      <c r="AV353" s="316">
        <f t="shared" si="487"/>
        <v>1.3852250089795803E-2</v>
      </c>
      <c r="AW353" s="317">
        <f t="shared" si="487"/>
        <v>1.2422608993117196E-2</v>
      </c>
      <c r="AX353" s="317">
        <f t="shared" si="487"/>
        <v>1.002104014538097E-2</v>
      </c>
      <c r="AY353" s="317">
        <f t="shared" si="487"/>
        <v>1.2190237456855355E-2</v>
      </c>
      <c r="AZ353" s="317">
        <f t="shared" si="487"/>
        <v>1.1326362088492907E-2</v>
      </c>
      <c r="BA353" s="317">
        <f t="shared" si="487"/>
        <v>1.058953683208062E-2</v>
      </c>
      <c r="BB353" s="317">
        <f t="shared" si="487"/>
        <v>1.6380947911565944E-2</v>
      </c>
      <c r="BC353" s="317">
        <f t="shared" si="487"/>
        <v>1.3812447345932051E-2</v>
      </c>
      <c r="BD353" s="317">
        <f t="shared" si="487"/>
        <v>1.5600796468909276E-2</v>
      </c>
      <c r="BE353" s="317">
        <f t="shared" si="487"/>
        <v>1.0260045534548555E-2</v>
      </c>
      <c r="BF353" s="317">
        <f t="shared" si="487"/>
        <v>1.2982592063144194E-2</v>
      </c>
      <c r="BG353" s="317">
        <f t="shared" si="487"/>
        <v>1.5345224999080276E-2</v>
      </c>
      <c r="BH353" s="317">
        <f t="shared" si="487"/>
        <v>1.2677945616111096E-2</v>
      </c>
      <c r="BI353" s="317">
        <f t="shared" si="487"/>
        <v>1.2602483277227201E-2</v>
      </c>
      <c r="BJ353" s="317">
        <f t="shared" si="487"/>
        <v>1.133326124213656E-2</v>
      </c>
      <c r="BK353" s="317">
        <f t="shared" si="487"/>
        <v>3.3020294987917399E-2</v>
      </c>
      <c r="BL353" s="317">
        <f t="shared" si="485"/>
        <v>4.4642228906138738E-3</v>
      </c>
      <c r="BM353" s="317">
        <f t="shared" si="485"/>
        <v>1.3069294829511293E-2</v>
      </c>
      <c r="BN353" s="317">
        <f t="shared" si="485"/>
        <v>1.7510824863202473E-2</v>
      </c>
      <c r="BO353" s="317">
        <f t="shared" si="485"/>
        <v>1.1802374456521474E-2</v>
      </c>
      <c r="BP353" s="317">
        <f t="shared" si="485"/>
        <v>1.7716595826844116E-2</v>
      </c>
      <c r="BQ353" s="317">
        <f t="shared" si="485"/>
        <v>2.4154763882790295E-2</v>
      </c>
      <c r="BR353" s="317">
        <f t="shared" si="485"/>
        <v>2.032448480960633E-2</v>
      </c>
      <c r="BS353" s="317">
        <f t="shared" si="485"/>
        <v>1.9290361480116754E-2</v>
      </c>
      <c r="BT353" s="317">
        <f t="shared" si="485"/>
        <v>1.8760798786678277E-2</v>
      </c>
      <c r="BU353" s="317">
        <f t="shared" si="485"/>
        <v>1.160338866467649E-2</v>
      </c>
      <c r="BV353" s="317">
        <f t="shared" si="485"/>
        <v>2.3211078470084662E-2</v>
      </c>
    </row>
    <row r="354" spans="2:74" ht="14.25" customHeight="1" x14ac:dyDescent="0.2">
      <c r="B354" s="163" t="s">
        <v>535</v>
      </c>
      <c r="C354" s="316">
        <f t="shared" ref="C354:N354" si="489">IFERROR(C344/SUM(C341:C349),0)</f>
        <v>0</v>
      </c>
      <c r="D354" s="316">
        <f t="shared" si="489"/>
        <v>0</v>
      </c>
      <c r="E354" s="316">
        <f t="shared" si="489"/>
        <v>0</v>
      </c>
      <c r="F354" s="316">
        <f t="shared" si="489"/>
        <v>0</v>
      </c>
      <c r="G354" s="316">
        <f t="shared" si="489"/>
        <v>0</v>
      </c>
      <c r="H354" s="316">
        <f t="shared" si="489"/>
        <v>0</v>
      </c>
      <c r="I354" s="316">
        <f t="shared" si="489"/>
        <v>0</v>
      </c>
      <c r="J354" s="316">
        <f t="shared" si="489"/>
        <v>0</v>
      </c>
      <c r="K354" s="316">
        <f t="shared" si="489"/>
        <v>0</v>
      </c>
      <c r="L354" s="316">
        <f t="shared" si="489"/>
        <v>0</v>
      </c>
      <c r="M354" s="316">
        <f t="shared" si="489"/>
        <v>0</v>
      </c>
      <c r="N354" s="316">
        <f t="shared" si="489"/>
        <v>0</v>
      </c>
      <c r="O354" s="316">
        <f t="shared" si="487"/>
        <v>8.8165100291174525E-2</v>
      </c>
      <c r="P354" s="316">
        <f t="shared" si="487"/>
        <v>0.10316182431367905</v>
      </c>
      <c r="Q354" s="316">
        <f t="shared" si="487"/>
        <v>8.2689559623402589E-2</v>
      </c>
      <c r="R354" s="316">
        <f t="shared" si="487"/>
        <v>9.9586570543178848E-2</v>
      </c>
      <c r="S354" s="316">
        <f t="shared" si="487"/>
        <v>7.7171705171048391E-2</v>
      </c>
      <c r="T354" s="316">
        <f t="shared" si="487"/>
        <v>7.1363678040362838E-2</v>
      </c>
      <c r="U354" s="316">
        <f t="shared" si="487"/>
        <v>0.13973237931464849</v>
      </c>
      <c r="V354" s="316">
        <f t="shared" si="487"/>
        <v>0.12924352368307784</v>
      </c>
      <c r="W354" s="316">
        <f t="shared" si="487"/>
        <v>0.10397046116736108</v>
      </c>
      <c r="X354" s="316">
        <f t="shared" si="487"/>
        <v>0.17184680253256504</v>
      </c>
      <c r="Y354" s="316">
        <f t="shared" si="487"/>
        <v>0.17974955050191674</v>
      </c>
      <c r="Z354" s="316">
        <f t="shared" si="487"/>
        <v>0.16325817062870321</v>
      </c>
      <c r="AA354" s="316">
        <f t="shared" si="487"/>
        <v>0.1595071356076847</v>
      </c>
      <c r="AB354" s="316">
        <f t="shared" si="487"/>
        <v>0.25231084937182446</v>
      </c>
      <c r="AC354" s="316">
        <f t="shared" si="487"/>
        <v>0.18761218837761393</v>
      </c>
      <c r="AD354" s="316">
        <f t="shared" si="487"/>
        <v>0.20189664819018638</v>
      </c>
      <c r="AE354" s="316">
        <f t="shared" si="487"/>
        <v>0.22123598369331904</v>
      </c>
      <c r="AF354" s="316">
        <f t="shared" si="487"/>
        <v>0.21731934936877836</v>
      </c>
      <c r="AG354" s="316">
        <f t="shared" si="487"/>
        <v>0.21296354936905926</v>
      </c>
      <c r="AH354" s="316">
        <f t="shared" si="487"/>
        <v>0.27538289889770201</v>
      </c>
      <c r="AI354" s="316">
        <f t="shared" si="487"/>
        <v>0.2632693457856809</v>
      </c>
      <c r="AJ354" s="316">
        <f t="shared" si="487"/>
        <v>0.25786220165431167</v>
      </c>
      <c r="AK354" s="316">
        <f t="shared" si="487"/>
        <v>0.1776568761616536</v>
      </c>
      <c r="AL354" s="316">
        <f t="shared" si="487"/>
        <v>0.19699942924575511</v>
      </c>
      <c r="AM354" s="316">
        <f t="shared" si="487"/>
        <v>0.17247606583859854</v>
      </c>
      <c r="AN354" s="316">
        <f t="shared" si="487"/>
        <v>0.14789840213665298</v>
      </c>
      <c r="AO354" s="316">
        <f t="shared" si="487"/>
        <v>0.18589351831905587</v>
      </c>
      <c r="AP354" s="316">
        <f t="shared" si="487"/>
        <v>0.28314349684347756</v>
      </c>
      <c r="AQ354" s="316">
        <f t="shared" si="487"/>
        <v>0.16214718728604607</v>
      </c>
      <c r="AR354" s="316">
        <f t="shared" si="487"/>
        <v>0.24210301892270325</v>
      </c>
      <c r="AS354" s="316">
        <f t="shared" si="487"/>
        <v>0.1431800734742455</v>
      </c>
      <c r="AT354" s="316">
        <f t="shared" si="487"/>
        <v>0.25958302368317981</v>
      </c>
      <c r="AU354" s="316">
        <f t="shared" si="487"/>
        <v>0.19295911702412602</v>
      </c>
      <c r="AV354" s="316">
        <f t="shared" si="487"/>
        <v>0.14853592981554162</v>
      </c>
      <c r="AW354" s="317">
        <f t="shared" si="487"/>
        <v>0.1905314545140252</v>
      </c>
      <c r="AX354" s="317">
        <f t="shared" si="487"/>
        <v>0.28085138868938886</v>
      </c>
      <c r="AY354" s="317">
        <f t="shared" si="487"/>
        <v>0.14827416285016029</v>
      </c>
      <c r="AZ354" s="317">
        <f t="shared" si="487"/>
        <v>0.25867354265181619</v>
      </c>
      <c r="BA354" s="317">
        <f t="shared" si="487"/>
        <v>0.30243405522511307</v>
      </c>
      <c r="BB354" s="317">
        <f t="shared" si="487"/>
        <v>0.21549932003080111</v>
      </c>
      <c r="BC354" s="317">
        <f t="shared" si="487"/>
        <v>0.20470964779413905</v>
      </c>
      <c r="BD354" s="317">
        <f t="shared" si="487"/>
        <v>0.28852098772067908</v>
      </c>
      <c r="BE354" s="317">
        <f t="shared" si="487"/>
        <v>0.22516877408184438</v>
      </c>
      <c r="BF354" s="317">
        <f t="shared" si="487"/>
        <v>0.17155015592401418</v>
      </c>
      <c r="BG354" s="317">
        <f t="shared" si="487"/>
        <v>0.24486554492187151</v>
      </c>
      <c r="BH354" s="317">
        <f t="shared" si="487"/>
        <v>0.10234536994043913</v>
      </c>
      <c r="BI354" s="317">
        <f t="shared" si="487"/>
        <v>0.19992679969068045</v>
      </c>
      <c r="BJ354" s="317">
        <f t="shared" si="487"/>
        <v>0.19715467738595152</v>
      </c>
      <c r="BK354" s="317">
        <f t="shared" si="487"/>
        <v>0.11847047501820286</v>
      </c>
      <c r="BL354" s="317">
        <f t="shared" si="485"/>
        <v>9.9855787432973117E-2</v>
      </c>
      <c r="BM354" s="317">
        <f t="shared" si="485"/>
        <v>0.15680114193385822</v>
      </c>
      <c r="BN354" s="317">
        <f t="shared" si="485"/>
        <v>9.9620700366837109E-2</v>
      </c>
      <c r="BO354" s="317">
        <f t="shared" si="485"/>
        <v>0.14143001571308214</v>
      </c>
      <c r="BP354" s="317">
        <f t="shared" si="485"/>
        <v>0.1803806958270433</v>
      </c>
      <c r="BQ354" s="317">
        <f t="shared" si="485"/>
        <v>0.13968620421093075</v>
      </c>
      <c r="BR354" s="317">
        <f t="shared" si="485"/>
        <v>8.6295080474925664E-2</v>
      </c>
      <c r="BS354" s="317">
        <f t="shared" si="485"/>
        <v>0.12567223146527964</v>
      </c>
      <c r="BT354" s="317">
        <f t="shared" si="485"/>
        <v>9.5454060510516497E-2</v>
      </c>
      <c r="BU354" s="317">
        <f t="shared" si="485"/>
        <v>0.12414571477600306</v>
      </c>
      <c r="BV354" s="317">
        <f t="shared" si="485"/>
        <v>0.19852003182149822</v>
      </c>
    </row>
    <row r="355" spans="2:74" ht="14.25" customHeight="1" x14ac:dyDescent="0.2">
      <c r="B355" s="163" t="s">
        <v>536</v>
      </c>
      <c r="C355" s="316">
        <f t="shared" ref="C355:N355" si="490">IFERROR(C345/SUM(C341:C349),0)</f>
        <v>0</v>
      </c>
      <c r="D355" s="316">
        <f t="shared" si="490"/>
        <v>0</v>
      </c>
      <c r="E355" s="316">
        <f t="shared" si="490"/>
        <v>0</v>
      </c>
      <c r="F355" s="316">
        <f t="shared" si="490"/>
        <v>0</v>
      </c>
      <c r="G355" s="316">
        <f t="shared" si="490"/>
        <v>0</v>
      </c>
      <c r="H355" s="316">
        <f t="shared" si="490"/>
        <v>0</v>
      </c>
      <c r="I355" s="316">
        <f t="shared" si="490"/>
        <v>0</v>
      </c>
      <c r="J355" s="316">
        <f t="shared" si="490"/>
        <v>0</v>
      </c>
      <c r="K355" s="316">
        <f t="shared" si="490"/>
        <v>0</v>
      </c>
      <c r="L355" s="316">
        <f t="shared" si="490"/>
        <v>0</v>
      </c>
      <c r="M355" s="316">
        <f t="shared" si="490"/>
        <v>0</v>
      </c>
      <c r="N355" s="316">
        <f t="shared" si="490"/>
        <v>0</v>
      </c>
      <c r="O355" s="316">
        <f t="shared" si="487"/>
        <v>2.400551195653669E-2</v>
      </c>
      <c r="P355" s="316">
        <f t="shared" si="487"/>
        <v>1.8636546142556911E-2</v>
      </c>
      <c r="Q355" s="316">
        <f t="shared" si="487"/>
        <v>1.9757006177012544E-2</v>
      </c>
      <c r="R355" s="316">
        <f t="shared" si="487"/>
        <v>3.9052310598353339E-2</v>
      </c>
      <c r="S355" s="316">
        <f t="shared" si="487"/>
        <v>3.8247054470625541E-2</v>
      </c>
      <c r="T355" s="316">
        <f t="shared" si="487"/>
        <v>1.8287006261652416E-2</v>
      </c>
      <c r="U355" s="316">
        <f t="shared" si="487"/>
        <v>3.9131511635545582E-2</v>
      </c>
      <c r="V355" s="316">
        <f t="shared" si="487"/>
        <v>7.5012537663156686E-2</v>
      </c>
      <c r="W355" s="316">
        <f t="shared" si="487"/>
        <v>0.13037920464253777</v>
      </c>
      <c r="X355" s="316">
        <f t="shared" si="487"/>
        <v>1.2426795445097075E-2</v>
      </c>
      <c r="Y355" s="316">
        <f t="shared" si="487"/>
        <v>2.4655745727851196E-2</v>
      </c>
      <c r="Z355" s="316">
        <f t="shared" si="487"/>
        <v>1.6913739991442436E-2</v>
      </c>
      <c r="AA355" s="316">
        <f t="shared" si="487"/>
        <v>2.2760109243311507E-2</v>
      </c>
      <c r="AB355" s="316">
        <f t="shared" si="487"/>
        <v>2.3258468607938731E-2</v>
      </c>
      <c r="AC355" s="316">
        <f t="shared" si="487"/>
        <v>1.5558560479368724E-2</v>
      </c>
      <c r="AD355" s="316">
        <f t="shared" si="487"/>
        <v>1.8919692115837508E-2</v>
      </c>
      <c r="AE355" s="316">
        <f t="shared" si="487"/>
        <v>9.9933640587605895E-3</v>
      </c>
      <c r="AF355" s="316">
        <f t="shared" si="487"/>
        <v>2.3657026920549475E-2</v>
      </c>
      <c r="AG355" s="316">
        <f t="shared" si="487"/>
        <v>4.5642527193681295E-2</v>
      </c>
      <c r="AH355" s="316">
        <f t="shared" si="487"/>
        <v>2.7697861441114253E-2</v>
      </c>
      <c r="AI355" s="316">
        <f t="shared" si="487"/>
        <v>1.1421841060193873E-2</v>
      </c>
      <c r="AJ355" s="316">
        <f t="shared" si="487"/>
        <v>1.4369486255606771E-2</v>
      </c>
      <c r="AK355" s="316">
        <f t="shared" si="487"/>
        <v>2.165520179205398E-2</v>
      </c>
      <c r="AL355" s="316">
        <f t="shared" si="487"/>
        <v>1.128267414446728E-2</v>
      </c>
      <c r="AM355" s="316">
        <f t="shared" si="487"/>
        <v>1.3270201940526478E-2</v>
      </c>
      <c r="AN355" s="316">
        <f t="shared" si="487"/>
        <v>2.8785781768582226E-2</v>
      </c>
      <c r="AO355" s="316">
        <f t="shared" si="487"/>
        <v>1.4815540849213439E-2</v>
      </c>
      <c r="AP355" s="316">
        <f t="shared" si="487"/>
        <v>2.2949436587364397E-2</v>
      </c>
      <c r="AQ355" s="316">
        <f t="shared" si="487"/>
        <v>1.7195981288061758E-2</v>
      </c>
      <c r="AR355" s="316">
        <f t="shared" si="487"/>
        <v>3.1683313694363106E-2</v>
      </c>
      <c r="AS355" s="316">
        <f t="shared" si="487"/>
        <v>3.2924768005712444E-2</v>
      </c>
      <c r="AT355" s="316">
        <f t="shared" si="487"/>
        <v>4.7959037854398798E-2</v>
      </c>
      <c r="AU355" s="316">
        <f t="shared" si="487"/>
        <v>2.9974484724542054E-2</v>
      </c>
      <c r="AV355" s="316">
        <f t="shared" si="487"/>
        <v>4.5300893587614507E-2</v>
      </c>
      <c r="AW355" s="317">
        <f t="shared" si="487"/>
        <v>1.2297576619933999E-2</v>
      </c>
      <c r="AX355" s="317">
        <f t="shared" si="487"/>
        <v>1.3887873822927983E-2</v>
      </c>
      <c r="AY355" s="317">
        <f t="shared" si="487"/>
        <v>2.3216037942399022E-2</v>
      </c>
      <c r="AZ355" s="317">
        <f t="shared" si="487"/>
        <v>2.4735161011846106E-2</v>
      </c>
      <c r="BA355" s="317">
        <f t="shared" si="487"/>
        <v>2.0934927300038458E-2</v>
      </c>
      <c r="BB355" s="317">
        <f t="shared" si="487"/>
        <v>2.0968978260162193E-2</v>
      </c>
      <c r="BC355" s="317">
        <f t="shared" si="487"/>
        <v>2.1189694002741424E-2</v>
      </c>
      <c r="BD355" s="317">
        <f t="shared" si="487"/>
        <v>2.0770500808957308E-2</v>
      </c>
      <c r="BE355" s="317">
        <f t="shared" si="487"/>
        <v>1.2771841532804697E-2</v>
      </c>
      <c r="BF355" s="317">
        <f t="shared" si="487"/>
        <v>1.321686489431418E-2</v>
      </c>
      <c r="BG355" s="317">
        <f t="shared" si="487"/>
        <v>6.8237075324818165E-3</v>
      </c>
      <c r="BH355" s="317">
        <f t="shared" si="487"/>
        <v>1.5651061463576948E-2</v>
      </c>
      <c r="BI355" s="317">
        <f t="shared" si="487"/>
        <v>7.4257818248941065E-2</v>
      </c>
      <c r="BJ355" s="317">
        <f t="shared" si="487"/>
        <v>5.9716296772607529E-2</v>
      </c>
      <c r="BK355" s="317">
        <f t="shared" si="487"/>
        <v>3.8470302743129861E-2</v>
      </c>
      <c r="BL355" s="317">
        <f t="shared" si="485"/>
        <v>2.5941237762669871E-2</v>
      </c>
      <c r="BM355" s="317">
        <f t="shared" si="485"/>
        <v>0.12432253692226805</v>
      </c>
      <c r="BN355" s="317">
        <f t="shared" si="485"/>
        <v>3.5856849502278687E-2</v>
      </c>
      <c r="BO355" s="317">
        <f t="shared" si="485"/>
        <v>6.480176873560449E-2</v>
      </c>
      <c r="BP355" s="317">
        <f t="shared" si="485"/>
        <v>4.054727667040936E-2</v>
      </c>
      <c r="BQ355" s="317">
        <f t="shared" si="485"/>
        <v>4.0035734630185567E-2</v>
      </c>
      <c r="BR355" s="317">
        <f t="shared" si="485"/>
        <v>4.2052740524602783E-2</v>
      </c>
      <c r="BS355" s="317">
        <f t="shared" si="485"/>
        <v>6.106357755647604E-2</v>
      </c>
      <c r="BT355" s="317">
        <f t="shared" si="485"/>
        <v>3.0186455569930014E-2</v>
      </c>
      <c r="BU355" s="317">
        <f t="shared" si="485"/>
        <v>7.9856862869086886E-2</v>
      </c>
      <c r="BV355" s="317">
        <f t="shared" si="485"/>
        <v>3.9196331132707429E-2</v>
      </c>
    </row>
    <row r="356" spans="2:74" ht="14.25" customHeight="1" x14ac:dyDescent="0.2">
      <c r="B356" s="163" t="s">
        <v>537</v>
      </c>
      <c r="C356" s="316">
        <f t="shared" ref="C356:N356" si="491">IFERROR(C346/SUM(C341:C349),0)</f>
        <v>0</v>
      </c>
      <c r="D356" s="316">
        <f t="shared" si="491"/>
        <v>0</v>
      </c>
      <c r="E356" s="316">
        <f t="shared" si="491"/>
        <v>0</v>
      </c>
      <c r="F356" s="316">
        <f t="shared" si="491"/>
        <v>0</v>
      </c>
      <c r="G356" s="316">
        <f t="shared" si="491"/>
        <v>0</v>
      </c>
      <c r="H356" s="316">
        <f t="shared" si="491"/>
        <v>0</v>
      </c>
      <c r="I356" s="316">
        <f t="shared" si="491"/>
        <v>0</v>
      </c>
      <c r="J356" s="316">
        <f t="shared" si="491"/>
        <v>0</v>
      </c>
      <c r="K356" s="316">
        <f t="shared" si="491"/>
        <v>0</v>
      </c>
      <c r="L356" s="316">
        <f t="shared" si="491"/>
        <v>0</v>
      </c>
      <c r="M356" s="316">
        <f t="shared" si="491"/>
        <v>0</v>
      </c>
      <c r="N356" s="316">
        <f t="shared" si="491"/>
        <v>0</v>
      </c>
      <c r="O356" s="316">
        <f t="shared" si="487"/>
        <v>4.1111105615964164E-3</v>
      </c>
      <c r="P356" s="316">
        <f t="shared" si="487"/>
        <v>9.3877561738090892E-3</v>
      </c>
      <c r="Q356" s="316">
        <f t="shared" si="487"/>
        <v>4.9932674935341441E-3</v>
      </c>
      <c r="R356" s="316">
        <f t="shared" si="487"/>
        <v>9.8756859400141086E-3</v>
      </c>
      <c r="S356" s="316">
        <f t="shared" si="487"/>
        <v>1.5899748987261201E-3</v>
      </c>
      <c r="T356" s="316">
        <f t="shared" si="487"/>
        <v>4.8929832972879374E-3</v>
      </c>
      <c r="U356" s="316">
        <f t="shared" si="487"/>
        <v>5.6139600900415943E-3</v>
      </c>
      <c r="V356" s="316">
        <f t="shared" si="487"/>
        <v>7.1264569745175862E-3</v>
      </c>
      <c r="W356" s="316">
        <f t="shared" si="487"/>
        <v>3.9879123940489182E-3</v>
      </c>
      <c r="X356" s="316">
        <f t="shared" si="487"/>
        <v>1.1766512061580211E-2</v>
      </c>
      <c r="Y356" s="316">
        <f t="shared" si="487"/>
        <v>2.5821434405863281E-2</v>
      </c>
      <c r="Z356" s="316">
        <f t="shared" si="487"/>
        <v>1.0494304700626378E-2</v>
      </c>
      <c r="AA356" s="316">
        <f t="shared" si="487"/>
        <v>1.7660605094442176E-2</v>
      </c>
      <c r="AB356" s="316">
        <f t="shared" si="487"/>
        <v>1.4077340729723307E-2</v>
      </c>
      <c r="AC356" s="316">
        <f t="shared" si="487"/>
        <v>2.1958100549467452E-2</v>
      </c>
      <c r="AD356" s="316">
        <f t="shared" si="487"/>
        <v>1.5175729603016382E-2</v>
      </c>
      <c r="AE356" s="316">
        <f t="shared" si="487"/>
        <v>4.8480959866035733E-2</v>
      </c>
      <c r="AF356" s="316">
        <f t="shared" si="487"/>
        <v>3.0252460044486229E-2</v>
      </c>
      <c r="AG356" s="316">
        <f t="shared" si="487"/>
        <v>3.1248161908792815E-2</v>
      </c>
      <c r="AH356" s="316">
        <f t="shared" si="487"/>
        <v>4.7914903873994691E-2</v>
      </c>
      <c r="AI356" s="316">
        <f t="shared" si="487"/>
        <v>3.4839939271709523E-2</v>
      </c>
      <c r="AJ356" s="316">
        <f t="shared" si="487"/>
        <v>3.5258000701636712E-2</v>
      </c>
      <c r="AK356" s="316">
        <f t="shared" si="487"/>
        <v>4.3558337564627292E-2</v>
      </c>
      <c r="AL356" s="316">
        <f t="shared" si="487"/>
        <v>3.4671294280557284E-2</v>
      </c>
      <c r="AM356" s="316">
        <f t="shared" si="487"/>
        <v>2.9828612706057502E-2</v>
      </c>
      <c r="AN356" s="316">
        <f t="shared" si="487"/>
        <v>3.2715462930768102E-2</v>
      </c>
      <c r="AO356" s="316">
        <f t="shared" si="487"/>
        <v>4.4126952710846497E-2</v>
      </c>
      <c r="AP356" s="316">
        <f t="shared" si="487"/>
        <v>5.8512773210381522E-2</v>
      </c>
      <c r="AQ356" s="316">
        <f t="shared" si="487"/>
        <v>5.5364905603074631E-2</v>
      </c>
      <c r="AR356" s="316">
        <f t="shared" si="487"/>
        <v>4.5879751550725573E-2</v>
      </c>
      <c r="AS356" s="316">
        <f t="shared" si="487"/>
        <v>5.5219880322851043E-2</v>
      </c>
      <c r="AT356" s="316">
        <f t="shared" si="487"/>
        <v>3.196468555764459E-2</v>
      </c>
      <c r="AU356" s="316">
        <f t="shared" si="487"/>
        <v>3.4193983051911063E-2</v>
      </c>
      <c r="AV356" s="316">
        <f t="shared" si="487"/>
        <v>3.7614186039195349E-2</v>
      </c>
      <c r="AW356" s="317">
        <f t="shared" si="487"/>
        <v>5.5679502402615447E-2</v>
      </c>
      <c r="AX356" s="317">
        <f t="shared" si="487"/>
        <v>6.1433930344065288E-2</v>
      </c>
      <c r="AY356" s="317">
        <f t="shared" si="487"/>
        <v>2.6262132365689302E-2</v>
      </c>
      <c r="AZ356" s="317">
        <f t="shared" si="487"/>
        <v>3.6796358712881783E-2</v>
      </c>
      <c r="BA356" s="317">
        <f t="shared" si="487"/>
        <v>3.4226832928011805E-2</v>
      </c>
      <c r="BB356" s="317">
        <f t="shared" si="487"/>
        <v>3.0460309852649924E-2</v>
      </c>
      <c r="BC356" s="317">
        <f t="shared" si="487"/>
        <v>4.0284943235755259E-2</v>
      </c>
      <c r="BD356" s="317">
        <f t="shared" si="487"/>
        <v>3.4256914123438016E-2</v>
      </c>
      <c r="BE356" s="317">
        <f t="shared" si="487"/>
        <v>5.2113757673535079E-2</v>
      </c>
      <c r="BF356" s="317">
        <f t="shared" si="487"/>
        <v>6.3808967294573374E-2</v>
      </c>
      <c r="BG356" s="317">
        <f t="shared" si="487"/>
        <v>4.7229751109762623E-2</v>
      </c>
      <c r="BH356" s="317">
        <f t="shared" si="487"/>
        <v>4.7933262821878875E-2</v>
      </c>
      <c r="BI356" s="317">
        <f t="shared" si="487"/>
        <v>4.6379451120732489E-2</v>
      </c>
      <c r="BJ356" s="317">
        <f t="shared" si="487"/>
        <v>5.9455573927759374E-2</v>
      </c>
      <c r="BK356" s="317">
        <f t="shared" si="487"/>
        <v>3.7471280283444819E-2</v>
      </c>
      <c r="BL356" s="317">
        <f t="shared" si="485"/>
        <v>3.8886360482961596E-2</v>
      </c>
      <c r="BM356" s="317">
        <f t="shared" si="485"/>
        <v>5.3544189632444256E-2</v>
      </c>
      <c r="BN356" s="317">
        <f t="shared" si="485"/>
        <v>6.3790060455085701E-2</v>
      </c>
      <c r="BO356" s="317">
        <f t="shared" si="485"/>
        <v>4.280197688768355E-2</v>
      </c>
      <c r="BP356" s="317">
        <f t="shared" si="485"/>
        <v>5.5092185470012656E-2</v>
      </c>
      <c r="BQ356" s="317">
        <f t="shared" si="485"/>
        <v>5.9976359812149369E-2</v>
      </c>
      <c r="BR356" s="317">
        <f t="shared" si="485"/>
        <v>5.2367155648107275E-2</v>
      </c>
      <c r="BS356" s="317">
        <f t="shared" si="485"/>
        <v>7.6893087120434467E-2</v>
      </c>
      <c r="BT356" s="317">
        <f t="shared" si="485"/>
        <v>7.4174569859520909E-2</v>
      </c>
      <c r="BU356" s="317">
        <f t="shared" si="485"/>
        <v>6.8616391330026186E-2</v>
      </c>
      <c r="BV356" s="317">
        <f t="shared" si="485"/>
        <v>8.6403689705939826E-2</v>
      </c>
    </row>
    <row r="357" spans="2:74" ht="14.25" customHeight="1" x14ac:dyDescent="0.2">
      <c r="B357" s="163" t="s">
        <v>538</v>
      </c>
      <c r="C357" s="316">
        <f t="shared" ref="C357:N357" si="492">IFERROR(C347/SUM(C341:C349),0)</f>
        <v>0</v>
      </c>
      <c r="D357" s="316">
        <f t="shared" si="492"/>
        <v>0</v>
      </c>
      <c r="E357" s="316">
        <f t="shared" si="492"/>
        <v>0</v>
      </c>
      <c r="F357" s="316">
        <f t="shared" si="492"/>
        <v>0</v>
      </c>
      <c r="G357" s="316">
        <f t="shared" si="492"/>
        <v>0</v>
      </c>
      <c r="H357" s="316">
        <f t="shared" si="492"/>
        <v>0</v>
      </c>
      <c r="I357" s="316">
        <f t="shared" si="492"/>
        <v>0</v>
      </c>
      <c r="J357" s="316">
        <f t="shared" si="492"/>
        <v>0</v>
      </c>
      <c r="K357" s="316">
        <f t="shared" si="492"/>
        <v>0</v>
      </c>
      <c r="L357" s="316">
        <f t="shared" si="492"/>
        <v>0</v>
      </c>
      <c r="M357" s="316">
        <f t="shared" si="492"/>
        <v>0</v>
      </c>
      <c r="N357" s="316">
        <f t="shared" si="492"/>
        <v>0</v>
      </c>
      <c r="O357" s="316">
        <f t="shared" si="487"/>
        <v>5.2588517475135833E-3</v>
      </c>
      <c r="P357" s="316">
        <f t="shared" si="487"/>
        <v>5.9336230183321291E-3</v>
      </c>
      <c r="Q357" s="316">
        <f t="shared" si="487"/>
        <v>6.952304995652016E-3</v>
      </c>
      <c r="R357" s="316">
        <f t="shared" si="487"/>
        <v>3.3202462866338011E-3</v>
      </c>
      <c r="S357" s="316">
        <f t="shared" si="487"/>
        <v>4.5715779569426816E-3</v>
      </c>
      <c r="T357" s="316">
        <f t="shared" si="487"/>
        <v>4.2152437843501877E-3</v>
      </c>
      <c r="U357" s="316">
        <f t="shared" si="487"/>
        <v>2.8909411674735816E-3</v>
      </c>
      <c r="V357" s="316">
        <f t="shared" si="487"/>
        <v>5.8826165243442106E-3</v>
      </c>
      <c r="W357" s="316">
        <f t="shared" si="487"/>
        <v>3.0639175743551162E-3</v>
      </c>
      <c r="X357" s="316">
        <f t="shared" si="487"/>
        <v>4.6789899161299919E-3</v>
      </c>
      <c r="Y357" s="316">
        <f t="shared" ref="Y357:BK357" si="493">IFERROR(Y347/SUM(Y$341:Y$350),0)</f>
        <v>6.1151159917217108E-3</v>
      </c>
      <c r="Z357" s="316">
        <f t="shared" si="493"/>
        <v>1.4785737540956861E-2</v>
      </c>
      <c r="AA357" s="316">
        <f t="shared" si="493"/>
        <v>4.6686268704777467E-3</v>
      </c>
      <c r="AB357" s="316">
        <f t="shared" si="493"/>
        <v>5.2576628341979535E-3</v>
      </c>
      <c r="AC357" s="316">
        <f t="shared" si="493"/>
        <v>6.9201695118485604E-3</v>
      </c>
      <c r="AD357" s="316">
        <f t="shared" si="493"/>
        <v>1.1010908838742939E-2</v>
      </c>
      <c r="AE357" s="316">
        <f t="shared" si="493"/>
        <v>2.8387620145035016E-3</v>
      </c>
      <c r="AF357" s="316">
        <f t="shared" si="493"/>
        <v>4.0576732744462569E-3</v>
      </c>
      <c r="AG357" s="316">
        <f t="shared" si="493"/>
        <v>3.2733346699568163E-3</v>
      </c>
      <c r="AH357" s="316">
        <f t="shared" si="493"/>
        <v>4.6104529737209573E-3</v>
      </c>
      <c r="AI357" s="316">
        <f t="shared" si="493"/>
        <v>6.810450083953261E-3</v>
      </c>
      <c r="AJ357" s="316">
        <f t="shared" si="493"/>
        <v>9.4682019907166397E-3</v>
      </c>
      <c r="AK357" s="316">
        <f t="shared" si="493"/>
        <v>1.7257766785863691E-2</v>
      </c>
      <c r="AL357" s="316">
        <f t="shared" si="493"/>
        <v>4.5069589754428464E-3</v>
      </c>
      <c r="AM357" s="316">
        <f t="shared" si="493"/>
        <v>6.6342926658690144E-3</v>
      </c>
      <c r="AN357" s="316">
        <f t="shared" si="493"/>
        <v>1.1892179090018992E-2</v>
      </c>
      <c r="AO357" s="316">
        <f t="shared" si="493"/>
        <v>1.1350834905408827E-2</v>
      </c>
      <c r="AP357" s="316">
        <f t="shared" si="493"/>
        <v>5.4295571219056893E-3</v>
      </c>
      <c r="AQ357" s="316">
        <f t="shared" si="493"/>
        <v>9.1898567235145483E-3</v>
      </c>
      <c r="AR357" s="316">
        <f t="shared" si="493"/>
        <v>5.1041074402679628E-3</v>
      </c>
      <c r="AS357" s="316">
        <f t="shared" si="493"/>
        <v>6.4836971678493421E-3</v>
      </c>
      <c r="AT357" s="316">
        <f t="shared" si="493"/>
        <v>4.2182567810235168E-3</v>
      </c>
      <c r="AU357" s="316">
        <f t="shared" si="493"/>
        <v>4.6721725289783356E-3</v>
      </c>
      <c r="AV357" s="316">
        <f t="shared" si="493"/>
        <v>5.5985684530143161E-3</v>
      </c>
      <c r="AW357" s="317">
        <f t="shared" si="493"/>
        <v>6.8174107941063695E-3</v>
      </c>
      <c r="AX357" s="317">
        <f t="shared" si="493"/>
        <v>6.0973754612758833E-3</v>
      </c>
      <c r="AY357" s="317">
        <f t="shared" si="493"/>
        <v>3.7541614809210319E-3</v>
      </c>
      <c r="AZ357" s="317">
        <f t="shared" si="493"/>
        <v>2.7251030479886048E-3</v>
      </c>
      <c r="BA357" s="317">
        <f t="shared" si="493"/>
        <v>4.6211092661168716E-3</v>
      </c>
      <c r="BB357" s="317">
        <f t="shared" si="493"/>
        <v>5.5350415112201913E-3</v>
      </c>
      <c r="BC357" s="317">
        <f t="shared" si="493"/>
        <v>6.4310282806121048E-3</v>
      </c>
      <c r="BD357" s="317">
        <f t="shared" si="493"/>
        <v>3.7988240334421758E-3</v>
      </c>
      <c r="BE357" s="317">
        <f t="shared" si="493"/>
        <v>2.6641593567018331E-3</v>
      </c>
      <c r="BF357" s="317">
        <f t="shared" si="493"/>
        <v>8.50245487533321E-3</v>
      </c>
      <c r="BG357" s="317">
        <f t="shared" si="493"/>
        <v>1.367982360211619E-3</v>
      </c>
      <c r="BH357" s="317">
        <f t="shared" si="493"/>
        <v>1.1104059207231058E-2</v>
      </c>
      <c r="BI357" s="317">
        <f t="shared" si="493"/>
        <v>4.4301503960747857E-3</v>
      </c>
      <c r="BJ357" s="317">
        <f t="shared" si="493"/>
        <v>7.2486507397301466E-3</v>
      </c>
      <c r="BK357" s="317">
        <f t="shared" si="493"/>
        <v>8.9351367410333924E-3</v>
      </c>
      <c r="BL357" s="317">
        <f t="shared" si="485"/>
        <v>5.894844109829875E-3</v>
      </c>
      <c r="BM357" s="317">
        <f t="shared" si="485"/>
        <v>6.8719624003291818E-3</v>
      </c>
      <c r="BN357" s="317">
        <f t="shared" si="485"/>
        <v>1.0524937594871045E-2</v>
      </c>
      <c r="BO357" s="317">
        <f t="shared" si="485"/>
        <v>4.991838818441157E-3</v>
      </c>
      <c r="BP357" s="317">
        <f t="shared" si="485"/>
        <v>5.5654375948607573E-3</v>
      </c>
      <c r="BQ357" s="317">
        <f t="shared" si="485"/>
        <v>8.3255091870151794E-3</v>
      </c>
      <c r="BR357" s="317">
        <f t="shared" si="485"/>
        <v>6.1511794557118794E-3</v>
      </c>
      <c r="BS357" s="317">
        <f t="shared" si="485"/>
        <v>7.7881527845618352E-3</v>
      </c>
      <c r="BT357" s="317">
        <f t="shared" si="485"/>
        <v>8.8146519014145452E-3</v>
      </c>
      <c r="BU357" s="317">
        <f t="shared" si="485"/>
        <v>1.5549528639862372E-3</v>
      </c>
      <c r="BV357" s="317">
        <f t="shared" si="485"/>
        <v>1.0037279541416243E-2</v>
      </c>
    </row>
    <row r="358" spans="2:74" ht="14.25" customHeight="1" x14ac:dyDescent="0.2">
      <c r="B358" s="163" t="s">
        <v>539</v>
      </c>
      <c r="C358" s="316">
        <f t="shared" ref="C358:N358" si="494">IFERROR(C348/SUM(C341:C349),0)</f>
        <v>0</v>
      </c>
      <c r="D358" s="316">
        <f t="shared" si="494"/>
        <v>0</v>
      </c>
      <c r="E358" s="316">
        <f t="shared" si="494"/>
        <v>0</v>
      </c>
      <c r="F358" s="316">
        <f t="shared" si="494"/>
        <v>0</v>
      </c>
      <c r="G358" s="316">
        <f t="shared" si="494"/>
        <v>0</v>
      </c>
      <c r="H358" s="316">
        <f t="shared" si="494"/>
        <v>0</v>
      </c>
      <c r="I358" s="316">
        <f t="shared" si="494"/>
        <v>0</v>
      </c>
      <c r="J358" s="316">
        <f t="shared" si="494"/>
        <v>0</v>
      </c>
      <c r="K358" s="316">
        <f t="shared" si="494"/>
        <v>0</v>
      </c>
      <c r="L358" s="316">
        <f t="shared" si="494"/>
        <v>0</v>
      </c>
      <c r="M358" s="316">
        <f t="shared" si="494"/>
        <v>0</v>
      </c>
      <c r="N358" s="316">
        <f t="shared" si="494"/>
        <v>0</v>
      </c>
      <c r="O358" s="316">
        <f t="shared" ref="O358:BK360" si="495">IFERROR(O348/SUM(O$341:O$350),0)</f>
        <v>0.28524443653711523</v>
      </c>
      <c r="P358" s="316">
        <f t="shared" si="495"/>
        <v>0.25491954449926335</v>
      </c>
      <c r="Q358" s="316">
        <f t="shared" si="495"/>
        <v>0.23072503091279789</v>
      </c>
      <c r="R358" s="316">
        <f t="shared" si="495"/>
        <v>0.26984161503715276</v>
      </c>
      <c r="S358" s="316">
        <f t="shared" si="495"/>
        <v>0.24603663910397336</v>
      </c>
      <c r="T358" s="316">
        <f t="shared" si="495"/>
        <v>0.22965583594319133</v>
      </c>
      <c r="U358" s="316">
        <f t="shared" si="495"/>
        <v>0.22006594371053478</v>
      </c>
      <c r="V358" s="316">
        <f t="shared" si="495"/>
        <v>0.20177645684832382</v>
      </c>
      <c r="W358" s="316">
        <f t="shared" si="495"/>
        <v>0.16761991755972944</v>
      </c>
      <c r="X358" s="316">
        <f t="shared" si="495"/>
        <v>0.19083327381875542</v>
      </c>
      <c r="Y358" s="316">
        <f t="shared" si="495"/>
        <v>0.18350770327807425</v>
      </c>
      <c r="Z358" s="316">
        <f t="shared" si="495"/>
        <v>0.14700990767034386</v>
      </c>
      <c r="AA358" s="316">
        <f t="shared" si="495"/>
        <v>0.18692841519619688</v>
      </c>
      <c r="AB358" s="316">
        <f t="shared" si="495"/>
        <v>0.19209571742705414</v>
      </c>
      <c r="AC358" s="316">
        <f t="shared" si="495"/>
        <v>0.15679705524660414</v>
      </c>
      <c r="AD358" s="316">
        <f t="shared" si="495"/>
        <v>0.199836765039998</v>
      </c>
      <c r="AE358" s="316">
        <f t="shared" si="495"/>
        <v>0.18245146747896446</v>
      </c>
      <c r="AF358" s="316">
        <f t="shared" si="495"/>
        <v>0.16346086684679847</v>
      </c>
      <c r="AG358" s="316">
        <f t="shared" si="495"/>
        <v>0.19449515511785775</v>
      </c>
      <c r="AH358" s="316">
        <f t="shared" si="495"/>
        <v>0.17370969830796229</v>
      </c>
      <c r="AI358" s="316">
        <f t="shared" si="495"/>
        <v>0.16579598601952217</v>
      </c>
      <c r="AJ358" s="316">
        <f t="shared" si="495"/>
        <v>0.20858812410833422</v>
      </c>
      <c r="AK358" s="316">
        <f t="shared" si="495"/>
        <v>0.19461562670317048</v>
      </c>
      <c r="AL358" s="316">
        <f t="shared" si="495"/>
        <v>0.17882293238827759</v>
      </c>
      <c r="AM358" s="316">
        <f t="shared" si="495"/>
        <v>0.22212332958969008</v>
      </c>
      <c r="AN358" s="316">
        <f t="shared" si="495"/>
        <v>0.23889689883342685</v>
      </c>
      <c r="AO358" s="316">
        <f t="shared" si="495"/>
        <v>0.19450058449672983</v>
      </c>
      <c r="AP358" s="316">
        <f t="shared" si="495"/>
        <v>0.17800634247062622</v>
      </c>
      <c r="AQ358" s="316">
        <f t="shared" si="495"/>
        <v>0.24589289550271295</v>
      </c>
      <c r="AR358" s="316">
        <f t="shared" si="495"/>
        <v>0.18259561211784273</v>
      </c>
      <c r="AS358" s="316">
        <f t="shared" si="495"/>
        <v>0.18999861204085861</v>
      </c>
      <c r="AT358" s="316">
        <f t="shared" si="495"/>
        <v>0.17678917602378685</v>
      </c>
      <c r="AU358" s="316">
        <f t="shared" si="495"/>
        <v>0.17754739904040068</v>
      </c>
      <c r="AV358" s="316">
        <f t="shared" si="495"/>
        <v>0.18852524317789246</v>
      </c>
      <c r="AW358" s="317">
        <f t="shared" si="495"/>
        <v>0.18839826717566582</v>
      </c>
      <c r="AX358" s="317">
        <f t="shared" si="495"/>
        <v>0.1666588702492148</v>
      </c>
      <c r="AY358" s="317">
        <f t="shared" si="495"/>
        <v>0.21669518959452638</v>
      </c>
      <c r="AZ358" s="317">
        <f t="shared" si="495"/>
        <v>0.18458648114990364</v>
      </c>
      <c r="BA358" s="317">
        <f t="shared" si="495"/>
        <v>0.14348120752396967</v>
      </c>
      <c r="BB358" s="317">
        <f t="shared" si="495"/>
        <v>0.16910842135698134</v>
      </c>
      <c r="BC358" s="317">
        <f t="shared" si="495"/>
        <v>0.17704056146211566</v>
      </c>
      <c r="BD358" s="317">
        <f t="shared" si="495"/>
        <v>0.16753317149733338</v>
      </c>
      <c r="BE358" s="317">
        <f t="shared" si="495"/>
        <v>0.18585081141508444</v>
      </c>
      <c r="BF358" s="317">
        <f t="shared" si="495"/>
        <v>0.18035661418949517</v>
      </c>
      <c r="BG358" s="317">
        <f t="shared" si="495"/>
        <v>0.16538691595407354</v>
      </c>
      <c r="BH358" s="317">
        <f t="shared" si="495"/>
        <v>0.18351639537659084</v>
      </c>
      <c r="BI358" s="317">
        <f t="shared" si="495"/>
        <v>0.1675858508826075</v>
      </c>
      <c r="BJ358" s="317">
        <f t="shared" si="495"/>
        <v>0.15674493213859142</v>
      </c>
      <c r="BK358" s="317">
        <f t="shared" si="495"/>
        <v>0.18659724988236218</v>
      </c>
      <c r="BL358" s="317">
        <f t="shared" si="485"/>
        <v>0.20343500984772242</v>
      </c>
      <c r="BM358" s="317">
        <f t="shared" si="485"/>
        <v>0.15710955874377172</v>
      </c>
      <c r="BN358" s="317">
        <f t="shared" si="485"/>
        <v>0.19647137341570964</v>
      </c>
      <c r="BO358" s="317">
        <f t="shared" si="485"/>
        <v>0.19550420259211193</v>
      </c>
      <c r="BP358" s="317">
        <f t="shared" si="485"/>
        <v>0.18916371388955472</v>
      </c>
      <c r="BQ358" s="317">
        <f t="shared" si="485"/>
        <v>0.19338526453330085</v>
      </c>
      <c r="BR358" s="317">
        <f t="shared" si="485"/>
        <v>0.19462656833368291</v>
      </c>
      <c r="BS358" s="317">
        <f t="shared" si="485"/>
        <v>0.16624538661532187</v>
      </c>
      <c r="BT358" s="317">
        <f t="shared" si="485"/>
        <v>0.17013333507346401</v>
      </c>
      <c r="BU358" s="317">
        <f t="shared" si="485"/>
        <v>0.16331539918253643</v>
      </c>
      <c r="BV358" s="317">
        <f t="shared" si="485"/>
        <v>0.14022817406090735</v>
      </c>
    </row>
    <row r="359" spans="2:74" ht="14.25" customHeight="1" x14ac:dyDescent="0.2">
      <c r="B359" s="163" t="s">
        <v>540</v>
      </c>
      <c r="C359" s="316">
        <f t="shared" ref="C359:N359" si="496">IFERROR(C349/SUM(C341:C349),0)</f>
        <v>0</v>
      </c>
      <c r="D359" s="316">
        <f t="shared" si="496"/>
        <v>0</v>
      </c>
      <c r="E359" s="316">
        <f t="shared" si="496"/>
        <v>0</v>
      </c>
      <c r="F359" s="316">
        <f t="shared" si="496"/>
        <v>0</v>
      </c>
      <c r="G359" s="316">
        <f t="shared" si="496"/>
        <v>0</v>
      </c>
      <c r="H359" s="316">
        <f t="shared" si="496"/>
        <v>0</v>
      </c>
      <c r="I359" s="316">
        <f t="shared" si="496"/>
        <v>0</v>
      </c>
      <c r="J359" s="316">
        <f t="shared" si="496"/>
        <v>0</v>
      </c>
      <c r="K359" s="316">
        <f t="shared" si="496"/>
        <v>0</v>
      </c>
      <c r="L359" s="316">
        <f t="shared" si="496"/>
        <v>0</v>
      </c>
      <c r="M359" s="316">
        <f t="shared" si="496"/>
        <v>0</v>
      </c>
      <c r="N359" s="316">
        <f t="shared" si="496"/>
        <v>0</v>
      </c>
      <c r="O359" s="316">
        <f t="shared" si="495"/>
        <v>-1.5388337640091792E-2</v>
      </c>
      <c r="P359" s="316">
        <f t="shared" si="495"/>
        <v>-2.1134876351945549E-2</v>
      </c>
      <c r="Q359" s="316">
        <f t="shared" si="495"/>
        <v>4.4301639258776931E-3</v>
      </c>
      <c r="R359" s="316">
        <f t="shared" si="495"/>
        <v>-1.3206273764608938E-2</v>
      </c>
      <c r="S359" s="316">
        <f t="shared" si="495"/>
        <v>-3.2458628659116279E-2</v>
      </c>
      <c r="T359" s="316">
        <f t="shared" si="495"/>
        <v>-2.3267212347911813E-2</v>
      </c>
      <c r="U359" s="316">
        <f t="shared" si="495"/>
        <v>-1.7733895118659859E-2</v>
      </c>
      <c r="V359" s="316">
        <f t="shared" si="495"/>
        <v>-2.7946901129484048E-2</v>
      </c>
      <c r="W359" s="316">
        <f t="shared" si="495"/>
        <v>-2.291249985414117E-2</v>
      </c>
      <c r="X359" s="316">
        <f t="shared" si="495"/>
        <v>6.0208722136043365E-3</v>
      </c>
      <c r="Y359" s="316">
        <f t="shared" si="495"/>
        <v>-8.2182089106085151E-3</v>
      </c>
      <c r="Z359" s="316">
        <f t="shared" si="495"/>
        <v>3.4219259475385009E-3</v>
      </c>
      <c r="AA359" s="316">
        <f t="shared" si="495"/>
        <v>-6.7045143158382626E-3</v>
      </c>
      <c r="AB359" s="316">
        <f t="shared" si="495"/>
        <v>-4.4036329115015463E-3</v>
      </c>
      <c r="AC359" s="316">
        <f t="shared" si="495"/>
        <v>1.5181789448422906E-3</v>
      </c>
      <c r="AD359" s="316">
        <f t="shared" si="495"/>
        <v>-2.6403535680670182E-2</v>
      </c>
      <c r="AE359" s="316">
        <f t="shared" si="495"/>
        <v>-9.661383598798921E-3</v>
      </c>
      <c r="AF359" s="316">
        <f t="shared" si="495"/>
        <v>-2.7906571204737923E-2</v>
      </c>
      <c r="AG359" s="316">
        <f t="shared" si="495"/>
        <v>-4.7970271809088631E-3</v>
      </c>
      <c r="AH359" s="316">
        <f t="shared" si="495"/>
        <v>9.9899644857916834E-3</v>
      </c>
      <c r="AI359" s="316">
        <f t="shared" si="495"/>
        <v>-1.2685640502185349E-2</v>
      </c>
      <c r="AJ359" s="316">
        <f t="shared" si="495"/>
        <v>-4.4180403873344674E-2</v>
      </c>
      <c r="AK359" s="316">
        <f t="shared" si="495"/>
        <v>-4.1764688951181706E-3</v>
      </c>
      <c r="AL359" s="316">
        <f t="shared" si="495"/>
        <v>-1.3862241554848886E-2</v>
      </c>
      <c r="AM359" s="316">
        <f t="shared" si="495"/>
        <v>-1.1297268929030152E-2</v>
      </c>
      <c r="AN359" s="316">
        <f t="shared" si="495"/>
        <v>9.7339328986429715E-3</v>
      </c>
      <c r="AO359" s="316">
        <f t="shared" si="495"/>
        <v>-1.0034279171678569E-2</v>
      </c>
      <c r="AP359" s="316">
        <f t="shared" si="495"/>
        <v>-5.1559471773925551E-2</v>
      </c>
      <c r="AQ359" s="316">
        <f t="shared" si="495"/>
        <v>-6.1310619556461249E-2</v>
      </c>
      <c r="AR359" s="316">
        <f t="shared" si="495"/>
        <v>-4.0718237300924349E-3</v>
      </c>
      <c r="AS359" s="316">
        <f t="shared" si="495"/>
        <v>6.248107028787378E-3</v>
      </c>
      <c r="AT359" s="316">
        <f t="shared" si="495"/>
        <v>-2.3296457836853844E-3</v>
      </c>
      <c r="AU359" s="316">
        <f t="shared" si="495"/>
        <v>7.0515174043973171E-3</v>
      </c>
      <c r="AV359" s="316">
        <f t="shared" si="495"/>
        <v>2.2227293134305673E-2</v>
      </c>
      <c r="AW359" s="317">
        <f t="shared" si="495"/>
        <v>6.5094335960850852E-3</v>
      </c>
      <c r="AX359" s="317">
        <f t="shared" si="495"/>
        <v>1.2814530407601216E-2</v>
      </c>
      <c r="AY359" s="317">
        <f t="shared" si="495"/>
        <v>4.5281936690970919E-4</v>
      </c>
      <c r="AZ359" s="317">
        <f t="shared" si="495"/>
        <v>1.0389896604492721E-2</v>
      </c>
      <c r="BA359" s="317">
        <f t="shared" si="495"/>
        <v>8.3581357081018344E-4</v>
      </c>
      <c r="BB359" s="317">
        <f t="shared" si="495"/>
        <v>-3.4498606262335722E-4</v>
      </c>
      <c r="BC359" s="317">
        <f t="shared" si="495"/>
        <v>-2.5062267933032831E-2</v>
      </c>
      <c r="BD359" s="317">
        <f t="shared" si="495"/>
        <v>1.5573393066872032E-2</v>
      </c>
      <c r="BE359" s="317">
        <f t="shared" si="495"/>
        <v>4.3160651604091226E-3</v>
      </c>
      <c r="BF359" s="317">
        <f t="shared" si="495"/>
        <v>3.0273889916389964E-3</v>
      </c>
      <c r="BG359" s="317">
        <f t="shared" si="495"/>
        <v>6.9190513165195049E-3</v>
      </c>
      <c r="BH359" s="317">
        <f t="shared" si="495"/>
        <v>4.6198190289369317E-3</v>
      </c>
      <c r="BI359" s="317">
        <f t="shared" si="495"/>
        <v>8.2865268051522285E-3</v>
      </c>
      <c r="BJ359" s="317">
        <f t="shared" si="495"/>
        <v>2.9019132636518619E-2</v>
      </c>
      <c r="BK359" s="317">
        <f t="shared" si="495"/>
        <v>4.5862171039603465E-3</v>
      </c>
      <c r="BL359" s="317">
        <f t="shared" si="485"/>
        <v>1.3256350110575486E-2</v>
      </c>
      <c r="BM359" s="317">
        <f t="shared" si="485"/>
        <v>7.1386802169310813E-3</v>
      </c>
      <c r="BN359" s="317">
        <f t="shared" si="485"/>
        <v>9.5766463065798148E-3</v>
      </c>
      <c r="BO359" s="317">
        <f t="shared" si="485"/>
        <v>2.7560843013956494E-2</v>
      </c>
      <c r="BP359" s="317">
        <f t="shared" si="485"/>
        <v>5.56573539641716E-3</v>
      </c>
      <c r="BQ359" s="317">
        <f t="shared" si="485"/>
        <v>1.568371437285911E-2</v>
      </c>
      <c r="BR359" s="317">
        <f t="shared" si="485"/>
        <v>2.20878877850961E-2</v>
      </c>
      <c r="BS359" s="317">
        <f t="shared" si="485"/>
        <v>6.1252205217065744E-3</v>
      </c>
      <c r="BT359" s="317">
        <f t="shared" si="485"/>
        <v>1.5581092841415031E-2</v>
      </c>
      <c r="BU359" s="317">
        <f t="shared" si="485"/>
        <v>-1.443332248220024E-2</v>
      </c>
      <c r="BV359" s="317">
        <f t="shared" si="485"/>
        <v>4.2375393216869714E-2</v>
      </c>
    </row>
    <row r="360" spans="2:74" ht="14.25" customHeight="1" x14ac:dyDescent="0.2">
      <c r="B360" s="163" t="s">
        <v>541</v>
      </c>
      <c r="C360" s="316"/>
      <c r="D360" s="316"/>
      <c r="E360" s="316"/>
      <c r="F360" s="316"/>
      <c r="G360" s="316"/>
      <c r="H360" s="316"/>
      <c r="I360" s="316"/>
      <c r="J360" s="316"/>
      <c r="K360" s="316"/>
      <c r="L360" s="316"/>
      <c r="M360" s="316"/>
      <c r="N360" s="316"/>
      <c r="O360" s="316">
        <f t="shared" si="495"/>
        <v>0</v>
      </c>
      <c r="P360" s="316">
        <f t="shared" si="495"/>
        <v>0</v>
      </c>
      <c r="Q360" s="316">
        <f t="shared" si="495"/>
        <v>0</v>
      </c>
      <c r="R360" s="316">
        <f t="shared" si="495"/>
        <v>0</v>
      </c>
      <c r="S360" s="316">
        <f t="shared" si="495"/>
        <v>0</v>
      </c>
      <c r="T360" s="316">
        <f t="shared" si="495"/>
        <v>0</v>
      </c>
      <c r="U360" s="316">
        <f t="shared" si="495"/>
        <v>0</v>
      </c>
      <c r="V360" s="316">
        <f t="shared" si="495"/>
        <v>0</v>
      </c>
      <c r="W360" s="316">
        <f t="shared" si="495"/>
        <v>0</v>
      </c>
      <c r="X360" s="316">
        <f t="shared" si="495"/>
        <v>0</v>
      </c>
      <c r="Y360" s="316">
        <f t="shared" si="495"/>
        <v>0</v>
      </c>
      <c r="Z360" s="316">
        <f t="shared" si="495"/>
        <v>2.1856983194084169E-2</v>
      </c>
      <c r="AA360" s="316">
        <f t="shared" si="495"/>
        <v>0</v>
      </c>
      <c r="AB360" s="316">
        <f t="shared" si="495"/>
        <v>0</v>
      </c>
      <c r="AC360" s="316">
        <f t="shared" si="495"/>
        <v>0</v>
      </c>
      <c r="AD360" s="316">
        <f t="shared" si="495"/>
        <v>0</v>
      </c>
      <c r="AE360" s="316">
        <f t="shared" si="495"/>
        <v>0</v>
      </c>
      <c r="AF360" s="316">
        <f t="shared" si="495"/>
        <v>0</v>
      </c>
      <c r="AG360" s="316">
        <f t="shared" si="495"/>
        <v>0</v>
      </c>
      <c r="AH360" s="316">
        <f t="shared" si="495"/>
        <v>0</v>
      </c>
      <c r="AI360" s="316">
        <f t="shared" si="495"/>
        <v>0</v>
      </c>
      <c r="AJ360" s="316">
        <f t="shared" si="495"/>
        <v>0</v>
      </c>
      <c r="AK360" s="316">
        <f t="shared" si="495"/>
        <v>0</v>
      </c>
      <c r="AL360" s="316">
        <f t="shared" si="495"/>
        <v>9.969574536787958E-3</v>
      </c>
      <c r="AM360" s="316">
        <f t="shared" si="495"/>
        <v>0</v>
      </c>
      <c r="AN360" s="316">
        <f t="shared" si="495"/>
        <v>0</v>
      </c>
      <c r="AO360" s="316">
        <f t="shared" si="495"/>
        <v>0</v>
      </c>
      <c r="AP360" s="316">
        <f t="shared" si="495"/>
        <v>0</v>
      </c>
      <c r="AQ360" s="316">
        <f t="shared" si="495"/>
        <v>0</v>
      </c>
      <c r="AR360" s="316">
        <f t="shared" si="495"/>
        <v>0</v>
      </c>
      <c r="AS360" s="316">
        <f t="shared" si="495"/>
        <v>0</v>
      </c>
      <c r="AT360" s="316">
        <f t="shared" si="495"/>
        <v>0</v>
      </c>
      <c r="AU360" s="316">
        <f t="shared" si="495"/>
        <v>0</v>
      </c>
      <c r="AV360" s="316">
        <f t="shared" si="495"/>
        <v>0</v>
      </c>
      <c r="AW360" s="317">
        <f t="shared" si="495"/>
        <v>0</v>
      </c>
      <c r="AX360" s="317">
        <f t="shared" si="495"/>
        <v>0</v>
      </c>
      <c r="AY360" s="317">
        <f t="shared" si="495"/>
        <v>0</v>
      </c>
      <c r="AZ360" s="317">
        <f t="shared" si="495"/>
        <v>0</v>
      </c>
      <c r="BA360" s="317">
        <f t="shared" si="495"/>
        <v>0</v>
      </c>
      <c r="BB360" s="317">
        <f t="shared" si="495"/>
        <v>0</v>
      </c>
      <c r="BC360" s="317">
        <f t="shared" si="495"/>
        <v>0</v>
      </c>
      <c r="BD360" s="317">
        <f t="shared" si="495"/>
        <v>0</v>
      </c>
      <c r="BE360" s="317">
        <f t="shared" si="495"/>
        <v>0</v>
      </c>
      <c r="BF360" s="317">
        <f t="shared" si="495"/>
        <v>4.1644838648010024E-2</v>
      </c>
      <c r="BG360" s="317">
        <f t="shared" si="495"/>
        <v>3.870728647133382E-2</v>
      </c>
      <c r="BH360" s="317">
        <f t="shared" si="495"/>
        <v>3.8751579078019002E-2</v>
      </c>
      <c r="BI360" s="317">
        <f t="shared" si="495"/>
        <v>3.4996221797537426E-2</v>
      </c>
      <c r="BJ360" s="317">
        <f t="shared" si="495"/>
        <v>3.1603043374521328E-2</v>
      </c>
      <c r="BK360" s="317">
        <f t="shared" si="495"/>
        <v>3.6673633060699873E-2</v>
      </c>
      <c r="BL360" s="317">
        <f t="shared" si="485"/>
        <v>3.375623487027167E-2</v>
      </c>
      <c r="BM360" s="317">
        <f t="shared" si="485"/>
        <v>3.0105312043060911E-2</v>
      </c>
      <c r="BN360" s="317">
        <f t="shared" si="485"/>
        <v>0</v>
      </c>
      <c r="BO360" s="317">
        <f t="shared" si="485"/>
        <v>0</v>
      </c>
      <c r="BP360" s="317">
        <f t="shared" si="485"/>
        <v>0</v>
      </c>
      <c r="BQ360" s="317">
        <f t="shared" si="485"/>
        <v>0</v>
      </c>
      <c r="BR360" s="317">
        <f t="shared" si="485"/>
        <v>0</v>
      </c>
      <c r="BS360" s="317">
        <f t="shared" si="485"/>
        <v>0</v>
      </c>
      <c r="BT360" s="317">
        <f t="shared" si="485"/>
        <v>0</v>
      </c>
      <c r="BU360" s="317">
        <f t="shared" si="485"/>
        <v>0</v>
      </c>
      <c r="BV360" s="317">
        <f t="shared" si="485"/>
        <v>0</v>
      </c>
    </row>
    <row r="361" spans="2:74" ht="14.25" customHeight="1" x14ac:dyDescent="0.25">
      <c r="B361" s="250" t="s">
        <v>40</v>
      </c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>
        <f t="shared" ref="O361:AT361" si="497">O23-O97+SUM(O341:O350)</f>
        <v>0</v>
      </c>
      <c r="P361" s="251">
        <f t="shared" si="497"/>
        <v>0</v>
      </c>
      <c r="Q361" s="251">
        <f t="shared" si="497"/>
        <v>0</v>
      </c>
      <c r="R361" s="251">
        <f t="shared" si="497"/>
        <v>0</v>
      </c>
      <c r="S361" s="251">
        <f t="shared" si="497"/>
        <v>0</v>
      </c>
      <c r="T361" s="251">
        <f t="shared" si="497"/>
        <v>0</v>
      </c>
      <c r="U361" s="251">
        <f t="shared" si="497"/>
        <v>0</v>
      </c>
      <c r="V361" s="251">
        <f t="shared" si="497"/>
        <v>0</v>
      </c>
      <c r="W361" s="251">
        <f t="shared" si="497"/>
        <v>0</v>
      </c>
      <c r="X361" s="251">
        <f t="shared" si="497"/>
        <v>0</v>
      </c>
      <c r="Y361" s="251">
        <f t="shared" si="497"/>
        <v>0</v>
      </c>
      <c r="Z361" s="251">
        <f t="shared" si="497"/>
        <v>0</v>
      </c>
      <c r="AA361" s="251">
        <f t="shared" si="497"/>
        <v>0</v>
      </c>
      <c r="AB361" s="251">
        <f t="shared" si="497"/>
        <v>0</v>
      </c>
      <c r="AC361" s="251">
        <f t="shared" si="497"/>
        <v>0</v>
      </c>
      <c r="AD361" s="251">
        <f t="shared" si="497"/>
        <v>0</v>
      </c>
      <c r="AE361" s="251">
        <f t="shared" si="497"/>
        <v>0</v>
      </c>
      <c r="AF361" s="251">
        <f t="shared" si="497"/>
        <v>0</v>
      </c>
      <c r="AG361" s="251">
        <f t="shared" si="497"/>
        <v>0</v>
      </c>
      <c r="AH361" s="251">
        <f t="shared" si="497"/>
        <v>0</v>
      </c>
      <c r="AI361" s="251">
        <f t="shared" si="497"/>
        <v>0</v>
      </c>
      <c r="AJ361" s="251">
        <f t="shared" si="497"/>
        <v>0</v>
      </c>
      <c r="AK361" s="251">
        <f t="shared" si="497"/>
        <v>0</v>
      </c>
      <c r="AL361" s="251">
        <f t="shared" si="497"/>
        <v>0</v>
      </c>
      <c r="AM361" s="251">
        <f t="shared" si="497"/>
        <v>0</v>
      </c>
      <c r="AN361" s="251">
        <f t="shared" si="497"/>
        <v>0</v>
      </c>
      <c r="AO361" s="251">
        <f t="shared" si="497"/>
        <v>0</v>
      </c>
      <c r="AP361" s="251">
        <f t="shared" si="497"/>
        <v>0</v>
      </c>
      <c r="AQ361" s="251">
        <f t="shared" si="497"/>
        <v>0</v>
      </c>
      <c r="AR361" s="251">
        <f t="shared" si="497"/>
        <v>0</v>
      </c>
      <c r="AS361" s="251">
        <f t="shared" si="497"/>
        <v>0</v>
      </c>
      <c r="AT361" s="251">
        <f t="shared" si="497"/>
        <v>0</v>
      </c>
      <c r="AU361" s="251">
        <f t="shared" ref="AU361:BV361" si="498">AU23-AU97+SUM(AU341:AU350)</f>
        <v>0</v>
      </c>
      <c r="AV361" s="251">
        <f t="shared" si="498"/>
        <v>0</v>
      </c>
      <c r="AW361" s="251">
        <f t="shared" si="498"/>
        <v>0</v>
      </c>
      <c r="AX361" s="251">
        <f t="shared" si="498"/>
        <v>0</v>
      </c>
      <c r="AY361" s="251">
        <f t="shared" si="498"/>
        <v>0</v>
      </c>
      <c r="AZ361" s="251">
        <f t="shared" si="498"/>
        <v>0</v>
      </c>
      <c r="BA361" s="251">
        <f t="shared" si="498"/>
        <v>0</v>
      </c>
      <c r="BB361" s="251">
        <f t="shared" si="498"/>
        <v>0</v>
      </c>
      <c r="BC361" s="251">
        <f t="shared" si="498"/>
        <v>0</v>
      </c>
      <c r="BD361" s="251">
        <f t="shared" si="498"/>
        <v>0</v>
      </c>
      <c r="BE361" s="251">
        <f t="shared" si="498"/>
        <v>0</v>
      </c>
      <c r="BF361" s="251">
        <f t="shared" si="498"/>
        <v>0</v>
      </c>
      <c r="BG361" s="251">
        <f t="shared" si="498"/>
        <v>0</v>
      </c>
      <c r="BH361" s="251">
        <f t="shared" si="498"/>
        <v>0</v>
      </c>
      <c r="BI361" s="251">
        <f t="shared" si="498"/>
        <v>0</v>
      </c>
      <c r="BJ361" s="251">
        <f t="shared" si="498"/>
        <v>0</v>
      </c>
      <c r="BK361" s="251">
        <f t="shared" si="498"/>
        <v>0</v>
      </c>
      <c r="BL361" s="251">
        <f t="shared" si="498"/>
        <v>0</v>
      </c>
      <c r="BM361" s="251">
        <f t="shared" si="498"/>
        <v>0</v>
      </c>
      <c r="BN361" s="251">
        <f t="shared" si="498"/>
        <v>0</v>
      </c>
      <c r="BO361" s="251">
        <f t="shared" si="498"/>
        <v>0</v>
      </c>
      <c r="BP361" s="251">
        <f t="shared" si="498"/>
        <v>0</v>
      </c>
      <c r="BQ361" s="251">
        <f t="shared" si="498"/>
        <v>0</v>
      </c>
      <c r="BR361" s="251">
        <f t="shared" si="498"/>
        <v>0</v>
      </c>
      <c r="BS361" s="251">
        <f t="shared" si="498"/>
        <v>0</v>
      </c>
      <c r="BT361" s="251">
        <f t="shared" si="498"/>
        <v>0</v>
      </c>
      <c r="BU361" s="251">
        <f t="shared" si="498"/>
        <v>0</v>
      </c>
      <c r="BV361" s="251">
        <f t="shared" si="498"/>
        <v>0</v>
      </c>
    </row>
    <row r="362" spans="2:74" ht="14.25" customHeight="1" x14ac:dyDescent="0.2">
      <c r="B362" s="1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</row>
    <row r="363" spans="2:74" ht="14.25" customHeight="1" x14ac:dyDescent="0.2">
      <c r="B363" s="298" t="s">
        <v>542</v>
      </c>
      <c r="C363" s="299">
        <f t="shared" ref="C363:AH363" si="499">C4</f>
        <v>43831</v>
      </c>
      <c r="D363" s="299">
        <f t="shared" si="499"/>
        <v>43862</v>
      </c>
      <c r="E363" s="299">
        <f t="shared" si="499"/>
        <v>43891</v>
      </c>
      <c r="F363" s="299">
        <f t="shared" si="499"/>
        <v>43922</v>
      </c>
      <c r="G363" s="299">
        <f t="shared" si="499"/>
        <v>43952</v>
      </c>
      <c r="H363" s="299">
        <f t="shared" si="499"/>
        <v>43983</v>
      </c>
      <c r="I363" s="299">
        <f t="shared" si="499"/>
        <v>44013</v>
      </c>
      <c r="J363" s="299">
        <f t="shared" si="499"/>
        <v>44044</v>
      </c>
      <c r="K363" s="299">
        <f t="shared" si="499"/>
        <v>44075</v>
      </c>
      <c r="L363" s="299">
        <f t="shared" si="499"/>
        <v>44105</v>
      </c>
      <c r="M363" s="299">
        <f t="shared" si="499"/>
        <v>44136</v>
      </c>
      <c r="N363" s="299">
        <f t="shared" si="499"/>
        <v>44166</v>
      </c>
      <c r="O363" s="299">
        <f t="shared" si="499"/>
        <v>44197</v>
      </c>
      <c r="P363" s="299">
        <f t="shared" si="499"/>
        <v>44228</v>
      </c>
      <c r="Q363" s="299">
        <f t="shared" si="499"/>
        <v>44256</v>
      </c>
      <c r="R363" s="299">
        <f t="shared" si="499"/>
        <v>44287</v>
      </c>
      <c r="S363" s="299">
        <f t="shared" si="499"/>
        <v>44317</v>
      </c>
      <c r="T363" s="299">
        <f t="shared" si="499"/>
        <v>44348</v>
      </c>
      <c r="U363" s="299">
        <f t="shared" si="499"/>
        <v>44378</v>
      </c>
      <c r="V363" s="299">
        <f t="shared" si="499"/>
        <v>44409</v>
      </c>
      <c r="W363" s="299">
        <f t="shared" si="499"/>
        <v>44440</v>
      </c>
      <c r="X363" s="299">
        <f t="shared" si="499"/>
        <v>44470</v>
      </c>
      <c r="Y363" s="299">
        <f t="shared" si="499"/>
        <v>44501</v>
      </c>
      <c r="Z363" s="299">
        <f t="shared" si="499"/>
        <v>44531</v>
      </c>
      <c r="AA363" s="299">
        <f t="shared" si="499"/>
        <v>44562</v>
      </c>
      <c r="AB363" s="299">
        <f t="shared" si="499"/>
        <v>44593</v>
      </c>
      <c r="AC363" s="299">
        <f t="shared" si="499"/>
        <v>44621</v>
      </c>
      <c r="AD363" s="299">
        <f t="shared" si="499"/>
        <v>44652</v>
      </c>
      <c r="AE363" s="299">
        <f t="shared" si="499"/>
        <v>44682</v>
      </c>
      <c r="AF363" s="299">
        <f t="shared" si="499"/>
        <v>44713</v>
      </c>
      <c r="AG363" s="299">
        <f t="shared" si="499"/>
        <v>44743</v>
      </c>
      <c r="AH363" s="299">
        <f t="shared" si="499"/>
        <v>44774</v>
      </c>
      <c r="AI363" s="299">
        <f t="shared" ref="AI363:BN363" si="500">AI4</f>
        <v>44805</v>
      </c>
      <c r="AJ363" s="299">
        <f t="shared" si="500"/>
        <v>44835</v>
      </c>
      <c r="AK363" s="299">
        <f t="shared" si="500"/>
        <v>44866</v>
      </c>
      <c r="AL363" s="299">
        <f t="shared" si="500"/>
        <v>44896</v>
      </c>
      <c r="AM363" s="299">
        <f t="shared" si="500"/>
        <v>44927</v>
      </c>
      <c r="AN363" s="299">
        <f t="shared" si="500"/>
        <v>44958</v>
      </c>
      <c r="AO363" s="299">
        <f t="shared" si="500"/>
        <v>44986</v>
      </c>
      <c r="AP363" s="299">
        <f t="shared" si="500"/>
        <v>45017</v>
      </c>
      <c r="AQ363" s="299">
        <f t="shared" si="500"/>
        <v>45047</v>
      </c>
      <c r="AR363" s="299">
        <f t="shared" si="500"/>
        <v>45078</v>
      </c>
      <c r="AS363" s="299">
        <f t="shared" si="500"/>
        <v>45108</v>
      </c>
      <c r="AT363" s="299">
        <f t="shared" si="500"/>
        <v>45139</v>
      </c>
      <c r="AU363" s="299">
        <f t="shared" si="500"/>
        <v>45170</v>
      </c>
      <c r="AV363" s="299">
        <f t="shared" si="500"/>
        <v>45200</v>
      </c>
      <c r="AW363" s="299">
        <f t="shared" si="500"/>
        <v>45231</v>
      </c>
      <c r="AX363" s="299">
        <f t="shared" si="500"/>
        <v>45261</v>
      </c>
      <c r="AY363" s="299">
        <f t="shared" si="500"/>
        <v>45292</v>
      </c>
      <c r="AZ363" s="299">
        <f t="shared" si="500"/>
        <v>45323</v>
      </c>
      <c r="BA363" s="299">
        <f t="shared" si="500"/>
        <v>45352</v>
      </c>
      <c r="BB363" s="299">
        <f t="shared" si="500"/>
        <v>45383</v>
      </c>
      <c r="BC363" s="299">
        <f t="shared" si="500"/>
        <v>45413</v>
      </c>
      <c r="BD363" s="299">
        <f t="shared" si="500"/>
        <v>45444</v>
      </c>
      <c r="BE363" s="299">
        <f t="shared" si="500"/>
        <v>45474</v>
      </c>
      <c r="BF363" s="299">
        <f t="shared" si="500"/>
        <v>45505</v>
      </c>
      <c r="BG363" s="299">
        <f t="shared" si="500"/>
        <v>45536</v>
      </c>
      <c r="BH363" s="299">
        <f t="shared" si="500"/>
        <v>45566</v>
      </c>
      <c r="BI363" s="299">
        <f t="shared" si="500"/>
        <v>45597</v>
      </c>
      <c r="BJ363" s="299">
        <f t="shared" si="500"/>
        <v>45627</v>
      </c>
      <c r="BK363" s="299">
        <f t="shared" si="500"/>
        <v>45658</v>
      </c>
      <c r="BL363" s="299">
        <f t="shared" si="500"/>
        <v>45689</v>
      </c>
      <c r="BM363" s="299">
        <f t="shared" si="500"/>
        <v>45717</v>
      </c>
      <c r="BN363" s="299">
        <f t="shared" si="500"/>
        <v>45748</v>
      </c>
      <c r="BO363" s="299">
        <f t="shared" ref="BO363:BV363" si="501">BO4</f>
        <v>45778</v>
      </c>
      <c r="BP363" s="299">
        <f t="shared" si="501"/>
        <v>45809</v>
      </c>
      <c r="BQ363" s="299">
        <f t="shared" si="501"/>
        <v>45839</v>
      </c>
      <c r="BR363" s="299">
        <f t="shared" si="501"/>
        <v>45870</v>
      </c>
      <c r="BS363" s="299">
        <f t="shared" si="501"/>
        <v>45901</v>
      </c>
      <c r="BT363" s="299">
        <f t="shared" si="501"/>
        <v>45931</v>
      </c>
      <c r="BU363" s="299">
        <f t="shared" si="501"/>
        <v>45962</v>
      </c>
      <c r="BV363" s="299">
        <f t="shared" si="501"/>
        <v>45992</v>
      </c>
    </row>
    <row r="364" spans="2:74" ht="14.25" customHeight="1" x14ac:dyDescent="0.2">
      <c r="B364" s="324" t="s">
        <v>354</v>
      </c>
      <c r="C364" s="286">
        <f t="shared" ref="C364:AH364" si="502">C124</f>
        <v>0</v>
      </c>
      <c r="D364" s="286">
        <f t="shared" si="502"/>
        <v>0</v>
      </c>
      <c r="E364" s="286">
        <f t="shared" si="502"/>
        <v>0</v>
      </c>
      <c r="F364" s="286">
        <f t="shared" si="502"/>
        <v>0</v>
      </c>
      <c r="G364" s="286">
        <f t="shared" si="502"/>
        <v>0</v>
      </c>
      <c r="H364" s="286">
        <f t="shared" si="502"/>
        <v>0</v>
      </c>
      <c r="I364" s="286">
        <f t="shared" si="502"/>
        <v>0</v>
      </c>
      <c r="J364" s="286">
        <f t="shared" si="502"/>
        <v>0</v>
      </c>
      <c r="K364" s="286">
        <f t="shared" si="502"/>
        <v>0</v>
      </c>
      <c r="L364" s="286">
        <f t="shared" si="502"/>
        <v>0</v>
      </c>
      <c r="M364" s="286">
        <f t="shared" si="502"/>
        <v>0</v>
      </c>
      <c r="N364" s="286">
        <f t="shared" si="502"/>
        <v>0</v>
      </c>
      <c r="O364" s="286">
        <f t="shared" si="502"/>
        <v>347115.75202141627</v>
      </c>
      <c r="P364" s="286">
        <f t="shared" si="502"/>
        <v>316423.88750203501</v>
      </c>
      <c r="Q364" s="286">
        <f t="shared" si="502"/>
        <v>165005.16574585633</v>
      </c>
      <c r="R364" s="286">
        <f t="shared" si="502"/>
        <v>158058.66573703717</v>
      </c>
      <c r="S364" s="286">
        <f t="shared" si="502"/>
        <v>222056.06110227379</v>
      </c>
      <c r="T364" s="286">
        <f t="shared" si="502"/>
        <v>157913.07838992742</v>
      </c>
      <c r="U364" s="286">
        <f t="shared" si="502"/>
        <v>2078744.6832027952</v>
      </c>
      <c r="V364" s="286">
        <f t="shared" si="502"/>
        <v>1942660.6521557439</v>
      </c>
      <c r="W364" s="286">
        <f t="shared" si="502"/>
        <v>1766823.1372903781</v>
      </c>
      <c r="X364" s="286">
        <f t="shared" si="502"/>
        <v>1387863.6864143107</v>
      </c>
      <c r="Y364" s="286">
        <f t="shared" si="502"/>
        <v>1148270.7618784313</v>
      </c>
      <c r="Z364" s="286">
        <f t="shared" si="502"/>
        <v>1015750.787131574</v>
      </c>
      <c r="AA364" s="286">
        <f t="shared" si="502"/>
        <v>969635.19688974472</v>
      </c>
      <c r="AB364" s="286">
        <f t="shared" si="502"/>
        <v>902821.32483350544</v>
      </c>
      <c r="AC364" s="286">
        <f t="shared" si="502"/>
        <v>751535.76178836252</v>
      </c>
      <c r="AD364" s="286">
        <f t="shared" si="502"/>
        <v>634001.27965803619</v>
      </c>
      <c r="AE364" s="286">
        <f t="shared" si="502"/>
        <v>631025.38486934605</v>
      </c>
      <c r="AF364" s="286">
        <f t="shared" si="502"/>
        <v>691252.05831183621</v>
      </c>
      <c r="AG364" s="286">
        <f t="shared" si="502"/>
        <v>684164.22009735159</v>
      </c>
      <c r="AH364" s="286">
        <f t="shared" si="502"/>
        <v>2579214.6684153969</v>
      </c>
      <c r="AI364" s="286">
        <f t="shared" ref="AI364:BN364" si="503">AI124</f>
        <v>2577873.3238979019</v>
      </c>
      <c r="AJ364" s="286">
        <f t="shared" si="503"/>
        <v>2347757.8341403054</v>
      </c>
      <c r="AK364" s="286">
        <f t="shared" si="503"/>
        <v>2388668.8794337595</v>
      </c>
      <c r="AL364" s="286">
        <f t="shared" si="503"/>
        <v>2602303.8553541764</v>
      </c>
      <c r="AM364" s="286">
        <f t="shared" si="503"/>
        <v>2387044.7383099115</v>
      </c>
      <c r="AN364" s="286">
        <f t="shared" si="503"/>
        <v>2347532.2452263827</v>
      </c>
      <c r="AO364" s="286">
        <f t="shared" si="503"/>
        <v>2703909.0520933876</v>
      </c>
      <c r="AP364" s="286">
        <f t="shared" si="503"/>
        <v>2462899.4698457518</v>
      </c>
      <c r="AQ364" s="286">
        <f t="shared" si="503"/>
        <v>2260606.6708247992</v>
      </c>
      <c r="AR364" s="286">
        <f t="shared" si="503"/>
        <v>2153664.7814497878</v>
      </c>
      <c r="AS364" s="286">
        <f t="shared" si="503"/>
        <v>2054208.8257376929</v>
      </c>
      <c r="AT364" s="286">
        <f t="shared" si="503"/>
        <v>2299634.0109589002</v>
      </c>
      <c r="AU364" s="286">
        <f t="shared" si="503"/>
        <v>2372453.7742265994</v>
      </c>
      <c r="AV364" s="286">
        <f t="shared" si="503"/>
        <v>3519725.2272521923</v>
      </c>
      <c r="AW364" s="286">
        <f t="shared" si="503"/>
        <v>3444595.2361762468</v>
      </c>
      <c r="AX364" s="286">
        <f t="shared" si="503"/>
        <v>3328659.015364029</v>
      </c>
      <c r="AY364" s="286">
        <f t="shared" si="503"/>
        <v>3179450.6311426712</v>
      </c>
      <c r="AZ364" s="286">
        <f t="shared" si="503"/>
        <v>2507413.1835032655</v>
      </c>
      <c r="BA364" s="286">
        <f t="shared" si="503"/>
        <v>2370694.1148547023</v>
      </c>
      <c r="BB364" s="286">
        <f t="shared" si="503"/>
        <v>2116033.3019698258</v>
      </c>
      <c r="BC364" s="286">
        <f t="shared" si="503"/>
        <v>1690864.324629863</v>
      </c>
      <c r="BD364" s="286">
        <f t="shared" si="503"/>
        <v>2322322.4666842455</v>
      </c>
      <c r="BE364" s="286">
        <f t="shared" si="503"/>
        <v>16412339.577809533</v>
      </c>
      <c r="BF364" s="286">
        <f t="shared" si="503"/>
        <v>15688823.535111271</v>
      </c>
      <c r="BG364" s="286">
        <f t="shared" si="503"/>
        <v>15328047.07632737</v>
      </c>
      <c r="BH364" s="286">
        <f t="shared" si="503"/>
        <v>14957208.56251275</v>
      </c>
      <c r="BI364" s="286">
        <f t="shared" si="503"/>
        <v>14733709.680590106</v>
      </c>
      <c r="BJ364" s="286">
        <f t="shared" si="503"/>
        <v>13794874.805568302</v>
      </c>
      <c r="BK364" s="286">
        <f t="shared" si="503"/>
        <v>13754919.106503122</v>
      </c>
      <c r="BL364" s="286">
        <f t="shared" si="503"/>
        <v>13469424.642058784</v>
      </c>
      <c r="BM364" s="286">
        <f t="shared" si="503"/>
        <v>12667611.033222213</v>
      </c>
      <c r="BN364" s="286">
        <f t="shared" si="503"/>
        <v>12526831.879777936</v>
      </c>
      <c r="BO364" s="286">
        <f t="shared" ref="BO364:BV364" si="504">BO124</f>
        <v>11791239.120166475</v>
      </c>
      <c r="BP364" s="286">
        <f t="shared" si="504"/>
        <v>10576120.192637537</v>
      </c>
      <c r="BQ364" s="286">
        <f t="shared" si="504"/>
        <v>9928109.818146294</v>
      </c>
      <c r="BR364" s="286">
        <f t="shared" si="504"/>
        <v>9237802.3271484487</v>
      </c>
      <c r="BS364" s="286">
        <f t="shared" si="504"/>
        <v>8915850.4777114298</v>
      </c>
      <c r="BT364" s="286">
        <f t="shared" si="504"/>
        <v>8492035.1009745579</v>
      </c>
      <c r="BU364" s="286">
        <f t="shared" si="504"/>
        <v>8722946.8544471059</v>
      </c>
      <c r="BV364" s="286">
        <f t="shared" si="504"/>
        <v>8075653.3630552506</v>
      </c>
    </row>
    <row r="365" spans="2:74" ht="14.25" customHeight="1" x14ac:dyDescent="0.2">
      <c r="B365" s="325" t="s">
        <v>543</v>
      </c>
      <c r="C365" s="286">
        <f t="shared" ref="C365:AH365" si="505">C153</f>
        <v>0</v>
      </c>
      <c r="D365" s="286">
        <f t="shared" si="505"/>
        <v>0</v>
      </c>
      <c r="E365" s="286">
        <f t="shared" si="505"/>
        <v>0</v>
      </c>
      <c r="F365" s="286">
        <f t="shared" si="505"/>
        <v>0</v>
      </c>
      <c r="G365" s="286">
        <f t="shared" si="505"/>
        <v>0</v>
      </c>
      <c r="H365" s="286">
        <f t="shared" si="505"/>
        <v>0</v>
      </c>
      <c r="I365" s="286">
        <f t="shared" si="505"/>
        <v>0</v>
      </c>
      <c r="J365" s="286">
        <f t="shared" si="505"/>
        <v>0</v>
      </c>
      <c r="K365" s="286">
        <f t="shared" si="505"/>
        <v>0</v>
      </c>
      <c r="L365" s="286">
        <f t="shared" si="505"/>
        <v>0</v>
      </c>
      <c r="M365" s="286">
        <f t="shared" si="505"/>
        <v>0</v>
      </c>
      <c r="N365" s="286">
        <f t="shared" si="505"/>
        <v>0</v>
      </c>
      <c r="O365" s="286">
        <f t="shared" si="505"/>
        <v>75938.002622377622</v>
      </c>
      <c r="P365" s="286">
        <f t="shared" si="505"/>
        <v>69157.570412980946</v>
      </c>
      <c r="Q365" s="286">
        <f t="shared" si="505"/>
        <v>56121.616622627895</v>
      </c>
      <c r="R365" s="286">
        <f t="shared" si="505"/>
        <v>53097.886316098491</v>
      </c>
      <c r="S365" s="286">
        <f t="shared" si="505"/>
        <v>44717.004304294947</v>
      </c>
      <c r="T365" s="286">
        <f t="shared" si="505"/>
        <v>41503.414051371605</v>
      </c>
      <c r="U365" s="286">
        <f t="shared" si="505"/>
        <v>35341.092715625331</v>
      </c>
      <c r="V365" s="286">
        <f t="shared" si="505"/>
        <v>33272.217114610838</v>
      </c>
      <c r="W365" s="286">
        <f t="shared" si="505"/>
        <v>24018.221704567291</v>
      </c>
      <c r="X365" s="286">
        <f t="shared" si="505"/>
        <v>17921.835613259784</v>
      </c>
      <c r="Y365" s="286">
        <f t="shared" si="505"/>
        <v>12128.456100161933</v>
      </c>
      <c r="Z365" s="286">
        <f t="shared" si="505"/>
        <v>9100.1756886919648</v>
      </c>
      <c r="AA365" s="286">
        <f t="shared" si="505"/>
        <v>11368.622580218431</v>
      </c>
      <c r="AB365" s="286">
        <f t="shared" si="505"/>
        <v>4986.488835072465</v>
      </c>
      <c r="AC365" s="286">
        <f t="shared" si="505"/>
        <v>-6.8278960679890588E-4</v>
      </c>
      <c r="AD365" s="286">
        <f t="shared" si="505"/>
        <v>100104.0236182128</v>
      </c>
      <c r="AE365" s="286">
        <f t="shared" si="505"/>
        <v>90246.813440774757</v>
      </c>
      <c r="AF365" s="286">
        <f t="shared" si="505"/>
        <v>90589.845221668962</v>
      </c>
      <c r="AG365" s="286">
        <f t="shared" si="505"/>
        <v>73712.270103219576</v>
      </c>
      <c r="AH365" s="286">
        <f t="shared" si="505"/>
        <v>84906.703074077333</v>
      </c>
      <c r="AI365" s="286">
        <f t="shared" ref="AI365:BN365" si="506">AI153</f>
        <v>75897.433500145926</v>
      </c>
      <c r="AJ365" s="286">
        <f t="shared" si="506"/>
        <v>5607.548956315899</v>
      </c>
      <c r="AK365" s="286">
        <f t="shared" si="506"/>
        <v>9015.5501235629126</v>
      </c>
      <c r="AL365" s="286">
        <f t="shared" si="506"/>
        <v>176128.85877325747</v>
      </c>
      <c r="AM365" s="286">
        <f t="shared" si="506"/>
        <v>356503.88332492096</v>
      </c>
      <c r="AN365" s="286">
        <f t="shared" si="506"/>
        <v>583339.9445420485</v>
      </c>
      <c r="AO365" s="286">
        <f t="shared" si="506"/>
        <v>830475.29562310653</v>
      </c>
      <c r="AP365" s="286">
        <f t="shared" si="506"/>
        <v>805208.11321823974</v>
      </c>
      <c r="AQ365" s="286">
        <f t="shared" si="506"/>
        <v>850910.08005750761</v>
      </c>
      <c r="AR365" s="286">
        <f t="shared" si="506"/>
        <v>639493.36446824763</v>
      </c>
      <c r="AS365" s="286">
        <f t="shared" si="506"/>
        <v>678463.03221304109</v>
      </c>
      <c r="AT365" s="286">
        <f t="shared" si="506"/>
        <v>822064.18801714317</v>
      </c>
      <c r="AU365" s="286">
        <f t="shared" si="506"/>
        <v>1221426.3278441802</v>
      </c>
      <c r="AV365" s="286">
        <f t="shared" si="506"/>
        <v>1642276.6468233566</v>
      </c>
      <c r="AW365" s="286">
        <f t="shared" si="506"/>
        <v>1580554.209344551</v>
      </c>
      <c r="AX365" s="286">
        <f t="shared" si="506"/>
        <v>1457115.9341163982</v>
      </c>
      <c r="AY365" s="286">
        <f t="shared" si="506"/>
        <v>1334636.3170798505</v>
      </c>
      <c r="AZ365" s="286">
        <f t="shared" si="506"/>
        <v>1083381.6257017166</v>
      </c>
      <c r="BA365" s="286">
        <f t="shared" si="506"/>
        <v>948424.45966288156</v>
      </c>
      <c r="BB365" s="286">
        <f t="shared" si="506"/>
        <v>847517.99597388913</v>
      </c>
      <c r="BC365" s="286">
        <f t="shared" si="506"/>
        <v>796224.75433270598</v>
      </c>
      <c r="BD365" s="286">
        <f t="shared" si="506"/>
        <v>1705053.5745713529</v>
      </c>
      <c r="BE365" s="286">
        <f t="shared" si="506"/>
        <v>1432384.3171744815</v>
      </c>
      <c r="BF365" s="286">
        <f t="shared" si="506"/>
        <v>1325106.8893429828</v>
      </c>
      <c r="BG365" s="286">
        <f t="shared" si="506"/>
        <v>1405809.87063655</v>
      </c>
      <c r="BH365" s="286">
        <f t="shared" si="506"/>
        <v>1361171.3167395021</v>
      </c>
      <c r="BI365" s="286">
        <f t="shared" si="506"/>
        <v>1553170.4934914671</v>
      </c>
      <c r="BJ365" s="286">
        <f t="shared" si="506"/>
        <v>1582794.2149088811</v>
      </c>
      <c r="BK365" s="286">
        <f t="shared" si="506"/>
        <v>1681638.2374513592</v>
      </c>
      <c r="BL365" s="286">
        <f t="shared" si="506"/>
        <v>1543384.9795958772</v>
      </c>
      <c r="BM365" s="286">
        <f t="shared" si="506"/>
        <v>1514876.6573606136</v>
      </c>
      <c r="BN365" s="286">
        <f t="shared" si="506"/>
        <v>1485448.5341645991</v>
      </c>
      <c r="BO365" s="286">
        <f t="shared" ref="BO365:BV365" si="507">BO153</f>
        <v>1614544.9232724777</v>
      </c>
      <c r="BP365" s="286">
        <f t="shared" si="507"/>
        <v>1131788.1441483153</v>
      </c>
      <c r="BQ365" s="286">
        <f t="shared" si="507"/>
        <v>1218338.2615544926</v>
      </c>
      <c r="BR365" s="286">
        <f t="shared" si="507"/>
        <v>1375416.8474745876</v>
      </c>
      <c r="BS365" s="286">
        <f t="shared" si="507"/>
        <v>1539512.9296551198</v>
      </c>
      <c r="BT365" s="286">
        <f t="shared" si="507"/>
        <v>1736733.0615751788</v>
      </c>
      <c r="BU365" s="286">
        <f t="shared" si="507"/>
        <v>2467586.1936528622</v>
      </c>
      <c r="BV365" s="286">
        <f t="shared" si="507"/>
        <v>2358610.3335565291</v>
      </c>
    </row>
    <row r="366" spans="2:74" ht="14.25" customHeight="1" x14ac:dyDescent="0.2">
      <c r="B366" s="324" t="s">
        <v>193</v>
      </c>
      <c r="C366" s="286">
        <f t="shared" ref="C366:J366" si="508">C365-C364</f>
        <v>0</v>
      </c>
      <c r="D366" s="286">
        <f t="shared" si="508"/>
        <v>0</v>
      </c>
      <c r="E366" s="286">
        <f t="shared" si="508"/>
        <v>0</v>
      </c>
      <c r="F366" s="286">
        <f t="shared" si="508"/>
        <v>0</v>
      </c>
      <c r="G366" s="286">
        <f t="shared" si="508"/>
        <v>0</v>
      </c>
      <c r="H366" s="286">
        <f t="shared" si="508"/>
        <v>0</v>
      </c>
      <c r="I366" s="286">
        <f t="shared" si="508"/>
        <v>0</v>
      </c>
      <c r="J366" s="286">
        <f t="shared" si="508"/>
        <v>0</v>
      </c>
      <c r="K366" s="286">
        <f>K365-K364</f>
        <v>0</v>
      </c>
      <c r="L366" s="286">
        <f t="shared" ref="L366:BV366" si="509">L365-L364</f>
        <v>0</v>
      </c>
      <c r="M366" s="286">
        <f t="shared" si="509"/>
        <v>0</v>
      </c>
      <c r="N366" s="286">
        <f t="shared" si="509"/>
        <v>0</v>
      </c>
      <c r="O366" s="286">
        <f t="shared" si="509"/>
        <v>-271177.74939903861</v>
      </c>
      <c r="P366" s="286">
        <f t="shared" si="509"/>
        <v>-247266.31708905406</v>
      </c>
      <c r="Q366" s="286">
        <f t="shared" si="509"/>
        <v>-108883.54912322844</v>
      </c>
      <c r="R366" s="286">
        <f t="shared" si="509"/>
        <v>-104960.77942093868</v>
      </c>
      <c r="S366" s="286">
        <f t="shared" si="509"/>
        <v>-177339.05679797885</v>
      </c>
      <c r="T366" s="286">
        <f t="shared" si="509"/>
        <v>-116409.66433855583</v>
      </c>
      <c r="U366" s="286">
        <f t="shared" si="509"/>
        <v>-2043403.5904871698</v>
      </c>
      <c r="V366" s="286">
        <f t="shared" si="509"/>
        <v>-1909388.4350411331</v>
      </c>
      <c r="W366" s="286">
        <f t="shared" si="509"/>
        <v>-1742804.9155858108</v>
      </c>
      <c r="X366" s="286">
        <f t="shared" si="509"/>
        <v>-1369941.8508010509</v>
      </c>
      <c r="Y366" s="286">
        <f t="shared" si="509"/>
        <v>-1136142.3057782694</v>
      </c>
      <c r="Z366" s="286">
        <f t="shared" si="509"/>
        <v>-1006650.611442882</v>
      </c>
      <c r="AA366" s="286">
        <f t="shared" si="509"/>
        <v>-958266.57430952624</v>
      </c>
      <c r="AB366" s="286">
        <f t="shared" si="509"/>
        <v>-897834.83599843294</v>
      </c>
      <c r="AC366" s="286">
        <f t="shared" si="509"/>
        <v>-751535.76247115212</v>
      </c>
      <c r="AD366" s="286">
        <f t="shared" si="509"/>
        <v>-533897.25603982341</v>
      </c>
      <c r="AE366" s="286">
        <f t="shared" si="509"/>
        <v>-540778.57142857125</v>
      </c>
      <c r="AF366" s="286">
        <f t="shared" si="509"/>
        <v>-600662.21309016726</v>
      </c>
      <c r="AG366" s="286">
        <f t="shared" si="509"/>
        <v>-610451.94999413204</v>
      </c>
      <c r="AH366" s="286">
        <f t="shared" si="509"/>
        <v>-2494307.9653413198</v>
      </c>
      <c r="AI366" s="286">
        <f t="shared" si="509"/>
        <v>-2501975.8903977559</v>
      </c>
      <c r="AJ366" s="286">
        <f t="shared" si="509"/>
        <v>-2342150.2851839894</v>
      </c>
      <c r="AK366" s="286">
        <f t="shared" si="509"/>
        <v>-2379653.3293101965</v>
      </c>
      <c r="AL366" s="286">
        <f t="shared" si="509"/>
        <v>-2426174.9965809188</v>
      </c>
      <c r="AM366" s="286">
        <f t="shared" si="509"/>
        <v>-2030540.8549849906</v>
      </c>
      <c r="AN366" s="286">
        <f t="shared" si="509"/>
        <v>-1764192.3006843342</v>
      </c>
      <c r="AO366" s="286">
        <f t="shared" si="509"/>
        <v>-1873433.7564702812</v>
      </c>
      <c r="AP366" s="286">
        <f t="shared" si="509"/>
        <v>-1657691.356627512</v>
      </c>
      <c r="AQ366" s="286">
        <f t="shared" si="509"/>
        <v>-1409696.5907672916</v>
      </c>
      <c r="AR366" s="286">
        <f t="shared" si="509"/>
        <v>-1514171.4169815402</v>
      </c>
      <c r="AS366" s="286">
        <f t="shared" si="509"/>
        <v>-1375745.7935246518</v>
      </c>
      <c r="AT366" s="286">
        <f t="shared" si="509"/>
        <v>-1477569.822941757</v>
      </c>
      <c r="AU366" s="286">
        <f t="shared" si="509"/>
        <v>-1151027.4463824192</v>
      </c>
      <c r="AV366" s="286">
        <f t="shared" si="509"/>
        <v>-1877448.5804288357</v>
      </c>
      <c r="AW366" s="286">
        <f t="shared" si="509"/>
        <v>-1864041.0268316958</v>
      </c>
      <c r="AX366" s="286">
        <f t="shared" si="509"/>
        <v>-1871543.0812476308</v>
      </c>
      <c r="AY366" s="286">
        <f t="shared" si="509"/>
        <v>-1844814.3140628207</v>
      </c>
      <c r="AZ366" s="286">
        <f t="shared" si="509"/>
        <v>-1424031.5578015489</v>
      </c>
      <c r="BA366" s="286">
        <f t="shared" si="509"/>
        <v>-1422269.6551918206</v>
      </c>
      <c r="BB366" s="286">
        <f t="shared" si="509"/>
        <v>-1268515.3059959365</v>
      </c>
      <c r="BC366" s="286">
        <f t="shared" si="509"/>
        <v>-894639.57029715704</v>
      </c>
      <c r="BD366" s="286">
        <f t="shared" si="509"/>
        <v>-617268.89211289259</v>
      </c>
      <c r="BE366" s="286">
        <f t="shared" si="509"/>
        <v>-14979955.260635052</v>
      </c>
      <c r="BF366" s="286">
        <f t="shared" si="509"/>
        <v>-14363716.645768289</v>
      </c>
      <c r="BG366" s="286">
        <f t="shared" si="509"/>
        <v>-13922237.20569082</v>
      </c>
      <c r="BH366" s="286">
        <f t="shared" si="509"/>
        <v>-13596037.245773248</v>
      </c>
      <c r="BI366" s="286">
        <f t="shared" si="509"/>
        <v>-13180539.187098639</v>
      </c>
      <c r="BJ366" s="286">
        <f t="shared" si="509"/>
        <v>-12212080.590659421</v>
      </c>
      <c r="BK366" s="286">
        <f t="shared" si="509"/>
        <v>-12073280.869051762</v>
      </c>
      <c r="BL366" s="286">
        <f t="shared" si="509"/>
        <v>-11926039.662462907</v>
      </c>
      <c r="BM366" s="286">
        <f t="shared" si="509"/>
        <v>-11152734.3758616</v>
      </c>
      <c r="BN366" s="286">
        <f t="shared" si="509"/>
        <v>-11041383.345613338</v>
      </c>
      <c r="BO366" s="286">
        <f t="shared" si="509"/>
        <v>-10176694.196893997</v>
      </c>
      <c r="BP366" s="286">
        <f t="shared" si="509"/>
        <v>-9444332.0484892204</v>
      </c>
      <c r="BQ366" s="286">
        <f t="shared" si="509"/>
        <v>-8709771.5565918013</v>
      </c>
      <c r="BR366" s="286">
        <f t="shared" si="509"/>
        <v>-7862385.4796738606</v>
      </c>
      <c r="BS366" s="286">
        <f t="shared" si="509"/>
        <v>-7376337.54805631</v>
      </c>
      <c r="BT366" s="286">
        <f t="shared" si="509"/>
        <v>-6755302.0393993789</v>
      </c>
      <c r="BU366" s="286">
        <f t="shared" si="509"/>
        <v>-6255360.6607942432</v>
      </c>
      <c r="BV366" s="286">
        <f t="shared" si="509"/>
        <v>-5717043.0294987215</v>
      </c>
    </row>
    <row r="367" spans="2:74" ht="14.25" customHeight="1" x14ac:dyDescent="0.2">
      <c r="B367" s="325" t="s">
        <v>544</v>
      </c>
      <c r="C367" s="286">
        <f t="shared" ref="C367:AH367" si="510">C101</f>
        <v>0</v>
      </c>
      <c r="D367" s="286">
        <f t="shared" si="510"/>
        <v>0</v>
      </c>
      <c r="E367" s="286">
        <f t="shared" si="510"/>
        <v>0</v>
      </c>
      <c r="F367" s="286">
        <f t="shared" si="510"/>
        <v>0</v>
      </c>
      <c r="G367" s="286">
        <f t="shared" si="510"/>
        <v>0</v>
      </c>
      <c r="H367" s="286">
        <f t="shared" si="510"/>
        <v>0</v>
      </c>
      <c r="I367" s="286">
        <f t="shared" si="510"/>
        <v>0</v>
      </c>
      <c r="J367" s="286">
        <f t="shared" si="510"/>
        <v>0</v>
      </c>
      <c r="K367" s="286">
        <f t="shared" si="510"/>
        <v>0</v>
      </c>
      <c r="L367" s="286">
        <f t="shared" si="510"/>
        <v>0</v>
      </c>
      <c r="M367" s="286">
        <f t="shared" si="510"/>
        <v>0</v>
      </c>
      <c r="N367" s="286">
        <f t="shared" si="510"/>
        <v>0</v>
      </c>
      <c r="O367" s="286">
        <f t="shared" si="510"/>
        <v>-1882.8294174967518</v>
      </c>
      <c r="P367" s="286">
        <f t="shared" si="510"/>
        <v>-13468.807715116773</v>
      </c>
      <c r="Q367" s="286">
        <f t="shared" si="510"/>
        <v>32940.389134687335</v>
      </c>
      <c r="R367" s="286">
        <f t="shared" si="510"/>
        <v>115.48295280275761</v>
      </c>
      <c r="S367" s="286">
        <f t="shared" si="510"/>
        <v>1508.1334260902945</v>
      </c>
      <c r="T367" s="286">
        <f t="shared" si="510"/>
        <v>214.37279696606674</v>
      </c>
      <c r="U367" s="286">
        <f t="shared" si="510"/>
        <v>-54450.380763856549</v>
      </c>
      <c r="V367" s="286">
        <f t="shared" si="510"/>
        <v>-31860.418117644291</v>
      </c>
      <c r="W367" s="286">
        <f t="shared" si="510"/>
        <v>88949.867289895265</v>
      </c>
      <c r="X367" s="286">
        <f t="shared" si="510"/>
        <v>68262.471241181542</v>
      </c>
      <c r="Y367" s="286">
        <f t="shared" si="510"/>
        <v>244111.85824625177</v>
      </c>
      <c r="Z367" s="286">
        <f t="shared" si="510"/>
        <v>-3233.6159436247603</v>
      </c>
      <c r="AA367" s="286">
        <f t="shared" si="510"/>
        <v>34744.873217350134</v>
      </c>
      <c r="AB367" s="286">
        <f t="shared" si="510"/>
        <v>33642.354968830216</v>
      </c>
      <c r="AC367" s="286">
        <f t="shared" si="510"/>
        <v>17408.762430863495</v>
      </c>
      <c r="AD367" s="286">
        <f t="shared" si="510"/>
        <v>9818.0482257526328</v>
      </c>
      <c r="AE367" s="286">
        <f t="shared" si="510"/>
        <v>28217.994527603405</v>
      </c>
      <c r="AF367" s="286">
        <f t="shared" si="510"/>
        <v>29731.903306899334</v>
      </c>
      <c r="AG367" s="286">
        <f t="shared" si="510"/>
        <v>22370.54405337014</v>
      </c>
      <c r="AH367" s="286">
        <f t="shared" si="510"/>
        <v>51681.404274846464</v>
      </c>
      <c r="AI367" s="286">
        <f t="shared" ref="AI367:BN367" si="511">AI101</f>
        <v>38311.455125960303</v>
      </c>
      <c r="AJ367" s="286">
        <f t="shared" si="511"/>
        <v>2031.9522410588761</v>
      </c>
      <c r="AK367" s="286">
        <f t="shared" si="511"/>
        <v>5982.0901133043899</v>
      </c>
      <c r="AL367" s="286">
        <f t="shared" si="511"/>
        <v>-10895.738392445135</v>
      </c>
      <c r="AM367" s="286">
        <f t="shared" si="511"/>
        <v>5612.744491067675</v>
      </c>
      <c r="AN367" s="286">
        <f t="shared" si="511"/>
        <v>-10486.529451288387</v>
      </c>
      <c r="AO367" s="286">
        <f t="shared" si="511"/>
        <v>9984.6909280742475</v>
      </c>
      <c r="AP367" s="286">
        <f t="shared" si="511"/>
        <v>-4985.0455734919287</v>
      </c>
      <c r="AQ367" s="286">
        <f t="shared" si="511"/>
        <v>14179.245767287221</v>
      </c>
      <c r="AR367" s="286">
        <f t="shared" si="511"/>
        <v>108595.08682854431</v>
      </c>
      <c r="AS367" s="286">
        <f t="shared" si="511"/>
        <v>13934.755236508114</v>
      </c>
      <c r="AT367" s="286">
        <f t="shared" si="511"/>
        <v>71546.320183776174</v>
      </c>
      <c r="AU367" s="286">
        <f t="shared" si="511"/>
        <v>11422.30674264198</v>
      </c>
      <c r="AV367" s="286">
        <f t="shared" si="511"/>
        <v>-19987.534832673628</v>
      </c>
      <c r="AW367" s="286">
        <f t="shared" si="511"/>
        <v>-20241.271248206598</v>
      </c>
      <c r="AX367" s="286">
        <f t="shared" si="511"/>
        <v>-42828.958407141239</v>
      </c>
      <c r="AY367" s="286">
        <f t="shared" si="511"/>
        <v>14090.767872238233</v>
      </c>
      <c r="AZ367" s="286">
        <f t="shared" si="511"/>
        <v>-21665.90226711992</v>
      </c>
      <c r="BA367" s="286">
        <f t="shared" si="511"/>
        <v>-30008.339884320107</v>
      </c>
      <c r="BB367" s="286">
        <f t="shared" si="511"/>
        <v>-32116.094689727921</v>
      </c>
      <c r="BC367" s="286">
        <f t="shared" si="511"/>
        <v>-48605.302163051951</v>
      </c>
      <c r="BD367" s="286">
        <f t="shared" si="511"/>
        <v>-83357.252902479522</v>
      </c>
      <c r="BE367" s="286">
        <f t="shared" si="511"/>
        <v>-47195.359400199763</v>
      </c>
      <c r="BF367" s="286">
        <f t="shared" si="511"/>
        <v>46888.370963661597</v>
      </c>
      <c r="BG367" s="286">
        <f t="shared" si="511"/>
        <v>-76540.582759206416</v>
      </c>
      <c r="BH367" s="286">
        <f t="shared" si="511"/>
        <v>-14248.686291160571</v>
      </c>
      <c r="BI367" s="286">
        <f t="shared" si="511"/>
        <v>-64274.546556422472</v>
      </c>
      <c r="BJ367" s="286">
        <f t="shared" si="511"/>
        <v>-60632.771180263037</v>
      </c>
      <c r="BK367" s="286">
        <f t="shared" si="511"/>
        <v>-21458.654550858319</v>
      </c>
      <c r="BL367" s="286">
        <f t="shared" si="511"/>
        <v>-27329.50612235898</v>
      </c>
      <c r="BM367" s="286">
        <f t="shared" si="511"/>
        <v>-41070.132336132752</v>
      </c>
      <c r="BN367" s="286">
        <f t="shared" si="511"/>
        <v>-5312.749955020482</v>
      </c>
      <c r="BO367" s="286">
        <f t="shared" ref="BO367:BV367" si="512">BO101</f>
        <v>-16077.118048588694</v>
      </c>
      <c r="BP367" s="286">
        <f t="shared" si="512"/>
        <v>-104917.89128534801</v>
      </c>
      <c r="BQ367" s="286">
        <f t="shared" si="512"/>
        <v>-85018.42554939189</v>
      </c>
      <c r="BR367" s="286">
        <f t="shared" si="512"/>
        <v>440.60096037359949</v>
      </c>
      <c r="BS367" s="286">
        <f t="shared" si="512"/>
        <v>-91406.214288011863</v>
      </c>
      <c r="BT367" s="286">
        <f t="shared" si="512"/>
        <v>-40506.668221068248</v>
      </c>
      <c r="BU367" s="286">
        <f t="shared" si="512"/>
        <v>-36914.282893757998</v>
      </c>
      <c r="BV367" s="286">
        <f t="shared" si="512"/>
        <v>-84882.13614010904</v>
      </c>
    </row>
    <row r="368" spans="2:74" ht="14.25" customHeight="1" x14ac:dyDescent="0.2">
      <c r="B368" s="1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</row>
    <row r="369" spans="2:74" ht="14.25" customHeight="1" x14ac:dyDescent="0.2">
      <c r="B369" s="1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</row>
    <row r="370" spans="2:74" ht="14.25" customHeight="1" x14ac:dyDescent="0.2">
      <c r="B370" s="319" t="s">
        <v>545</v>
      </c>
      <c r="C370" s="162">
        <f t="shared" ref="C370:AH370" si="513">C4</f>
        <v>43831</v>
      </c>
      <c r="D370" s="162">
        <f t="shared" si="513"/>
        <v>43862</v>
      </c>
      <c r="E370" s="162">
        <f t="shared" si="513"/>
        <v>43891</v>
      </c>
      <c r="F370" s="162">
        <f t="shared" si="513"/>
        <v>43922</v>
      </c>
      <c r="G370" s="162">
        <f t="shared" si="513"/>
        <v>43952</v>
      </c>
      <c r="H370" s="162">
        <f t="shared" si="513"/>
        <v>43983</v>
      </c>
      <c r="I370" s="162">
        <f t="shared" si="513"/>
        <v>44013</v>
      </c>
      <c r="J370" s="162">
        <f t="shared" si="513"/>
        <v>44044</v>
      </c>
      <c r="K370" s="162">
        <f t="shared" si="513"/>
        <v>44075</v>
      </c>
      <c r="L370" s="162">
        <f t="shared" si="513"/>
        <v>44105</v>
      </c>
      <c r="M370" s="162">
        <f t="shared" si="513"/>
        <v>44136</v>
      </c>
      <c r="N370" s="162">
        <f t="shared" si="513"/>
        <v>44166</v>
      </c>
      <c r="O370" s="162">
        <f t="shared" si="513"/>
        <v>44197</v>
      </c>
      <c r="P370" s="162">
        <f t="shared" si="513"/>
        <v>44228</v>
      </c>
      <c r="Q370" s="162">
        <f t="shared" si="513"/>
        <v>44256</v>
      </c>
      <c r="R370" s="162">
        <f t="shared" si="513"/>
        <v>44287</v>
      </c>
      <c r="S370" s="162">
        <f t="shared" si="513"/>
        <v>44317</v>
      </c>
      <c r="T370" s="162">
        <f t="shared" si="513"/>
        <v>44348</v>
      </c>
      <c r="U370" s="162">
        <f t="shared" si="513"/>
        <v>44378</v>
      </c>
      <c r="V370" s="162">
        <f t="shared" si="513"/>
        <v>44409</v>
      </c>
      <c r="W370" s="162">
        <f t="shared" si="513"/>
        <v>44440</v>
      </c>
      <c r="X370" s="162">
        <f t="shared" si="513"/>
        <v>44470</v>
      </c>
      <c r="Y370" s="162">
        <f t="shared" si="513"/>
        <v>44501</v>
      </c>
      <c r="Z370" s="162">
        <f t="shared" si="513"/>
        <v>44531</v>
      </c>
      <c r="AA370" s="162">
        <f t="shared" si="513"/>
        <v>44562</v>
      </c>
      <c r="AB370" s="162">
        <f t="shared" si="513"/>
        <v>44593</v>
      </c>
      <c r="AC370" s="162">
        <f t="shared" si="513"/>
        <v>44621</v>
      </c>
      <c r="AD370" s="162">
        <f t="shared" si="513"/>
        <v>44652</v>
      </c>
      <c r="AE370" s="162">
        <f t="shared" si="513"/>
        <v>44682</v>
      </c>
      <c r="AF370" s="162">
        <f t="shared" si="513"/>
        <v>44713</v>
      </c>
      <c r="AG370" s="162">
        <f t="shared" si="513"/>
        <v>44743</v>
      </c>
      <c r="AH370" s="162">
        <f t="shared" si="513"/>
        <v>44774</v>
      </c>
      <c r="AI370" s="162">
        <f t="shared" ref="AI370:BN370" si="514">AI4</f>
        <v>44805</v>
      </c>
      <c r="AJ370" s="162">
        <f t="shared" si="514"/>
        <v>44835</v>
      </c>
      <c r="AK370" s="162">
        <f t="shared" si="514"/>
        <v>44866</v>
      </c>
      <c r="AL370" s="162">
        <f t="shared" si="514"/>
        <v>44896</v>
      </c>
      <c r="AM370" s="162">
        <f t="shared" si="514"/>
        <v>44927</v>
      </c>
      <c r="AN370" s="162">
        <f t="shared" si="514"/>
        <v>44958</v>
      </c>
      <c r="AO370" s="162">
        <f t="shared" si="514"/>
        <v>44986</v>
      </c>
      <c r="AP370" s="162">
        <f t="shared" si="514"/>
        <v>45017</v>
      </c>
      <c r="AQ370" s="162">
        <f t="shared" si="514"/>
        <v>45047</v>
      </c>
      <c r="AR370" s="162">
        <f t="shared" si="514"/>
        <v>45078</v>
      </c>
      <c r="AS370" s="162">
        <f t="shared" si="514"/>
        <v>45108</v>
      </c>
      <c r="AT370" s="162">
        <f t="shared" si="514"/>
        <v>45139</v>
      </c>
      <c r="AU370" s="162">
        <f t="shared" si="514"/>
        <v>45170</v>
      </c>
      <c r="AV370" s="162">
        <f t="shared" si="514"/>
        <v>45200</v>
      </c>
      <c r="AW370" s="162">
        <f t="shared" si="514"/>
        <v>45231</v>
      </c>
      <c r="AX370" s="162">
        <f t="shared" si="514"/>
        <v>45261</v>
      </c>
      <c r="AY370" s="162">
        <f t="shared" si="514"/>
        <v>45292</v>
      </c>
      <c r="AZ370" s="162">
        <f t="shared" si="514"/>
        <v>45323</v>
      </c>
      <c r="BA370" s="162">
        <f t="shared" si="514"/>
        <v>45352</v>
      </c>
      <c r="BB370" s="162">
        <f t="shared" si="514"/>
        <v>45383</v>
      </c>
      <c r="BC370" s="162">
        <f t="shared" si="514"/>
        <v>45413</v>
      </c>
      <c r="BD370" s="162">
        <f t="shared" si="514"/>
        <v>45444</v>
      </c>
      <c r="BE370" s="162">
        <f t="shared" si="514"/>
        <v>45474</v>
      </c>
      <c r="BF370" s="162">
        <f t="shared" si="514"/>
        <v>45505</v>
      </c>
      <c r="BG370" s="162">
        <f t="shared" si="514"/>
        <v>45536</v>
      </c>
      <c r="BH370" s="162">
        <f t="shared" si="514"/>
        <v>45566</v>
      </c>
      <c r="BI370" s="162">
        <f t="shared" si="514"/>
        <v>45597</v>
      </c>
      <c r="BJ370" s="162">
        <f t="shared" si="514"/>
        <v>45627</v>
      </c>
      <c r="BK370" s="162">
        <f t="shared" si="514"/>
        <v>45658</v>
      </c>
      <c r="BL370" s="162">
        <f t="shared" si="514"/>
        <v>45689</v>
      </c>
      <c r="BM370" s="162">
        <f t="shared" si="514"/>
        <v>45717</v>
      </c>
      <c r="BN370" s="162">
        <f t="shared" si="514"/>
        <v>45748</v>
      </c>
      <c r="BO370" s="162">
        <f t="shared" ref="BO370:BV370" si="515">BO4</f>
        <v>45778</v>
      </c>
      <c r="BP370" s="162">
        <f t="shared" si="515"/>
        <v>45809</v>
      </c>
      <c r="BQ370" s="162">
        <f t="shared" si="515"/>
        <v>45839</v>
      </c>
      <c r="BR370" s="162">
        <f t="shared" si="515"/>
        <v>45870</v>
      </c>
      <c r="BS370" s="162">
        <f t="shared" si="515"/>
        <v>45901</v>
      </c>
      <c r="BT370" s="162">
        <f t="shared" si="515"/>
        <v>45931</v>
      </c>
      <c r="BU370" s="162">
        <f t="shared" si="515"/>
        <v>45962</v>
      </c>
      <c r="BV370" s="162">
        <f t="shared" si="515"/>
        <v>45992</v>
      </c>
    </row>
    <row r="371" spans="2:74" ht="14.25" customHeight="1" x14ac:dyDescent="0.2">
      <c r="B371" s="325" t="s">
        <v>546</v>
      </c>
      <c r="C371" s="286">
        <f t="shared" ref="C371:N371" si="516">C128-C154</f>
        <v>0</v>
      </c>
      <c r="D371" s="286">
        <f t="shared" si="516"/>
        <v>0</v>
      </c>
      <c r="E371" s="286">
        <f t="shared" si="516"/>
        <v>0</v>
      </c>
      <c r="F371" s="286">
        <f t="shared" si="516"/>
        <v>0</v>
      </c>
      <c r="G371" s="286">
        <f t="shared" si="516"/>
        <v>0</v>
      </c>
      <c r="H371" s="286">
        <f t="shared" si="516"/>
        <v>0</v>
      </c>
      <c r="I371" s="286">
        <f t="shared" si="516"/>
        <v>0</v>
      </c>
      <c r="J371" s="286">
        <f t="shared" si="516"/>
        <v>0</v>
      </c>
      <c r="K371" s="286">
        <f t="shared" si="516"/>
        <v>0</v>
      </c>
      <c r="L371" s="286">
        <f t="shared" si="516"/>
        <v>0</v>
      </c>
      <c r="M371" s="286">
        <f t="shared" si="516"/>
        <v>0</v>
      </c>
      <c r="N371" s="286">
        <f t="shared" si="516"/>
        <v>0</v>
      </c>
      <c r="O371" s="286">
        <f t="shared" ref="O371:AT371" si="517">O128-O154+O134</f>
        <v>1950737.2391280716</v>
      </c>
      <c r="P371" s="286">
        <f t="shared" si="517"/>
        <v>1985400.9117056627</v>
      </c>
      <c r="Q371" s="286">
        <f t="shared" si="517"/>
        <v>1695693.9863079609</v>
      </c>
      <c r="R371" s="286">
        <f t="shared" si="517"/>
        <v>1771191.4363998957</v>
      </c>
      <c r="S371" s="286">
        <f t="shared" si="517"/>
        <v>1552014.1761018103</v>
      </c>
      <c r="T371" s="286">
        <f t="shared" si="517"/>
        <v>1677441.9680191174</v>
      </c>
      <c r="U371" s="286">
        <f t="shared" si="517"/>
        <v>1764979.6550945477</v>
      </c>
      <c r="V371" s="286">
        <f t="shared" si="517"/>
        <v>1867913.3272837992</v>
      </c>
      <c r="W371" s="286">
        <f t="shared" si="517"/>
        <v>2071564.0032566926</v>
      </c>
      <c r="X371" s="286">
        <f t="shared" si="517"/>
        <v>2030644.8820309367</v>
      </c>
      <c r="Y371" s="286">
        <f t="shared" si="517"/>
        <v>1637992.1876851362</v>
      </c>
      <c r="Z371" s="286">
        <f t="shared" si="517"/>
        <v>1795099.9476016208</v>
      </c>
      <c r="AA371" s="286">
        <f t="shared" si="517"/>
        <v>1877069.8685387946</v>
      </c>
      <c r="AB371" s="286">
        <f t="shared" si="517"/>
        <v>1927579.8876313274</v>
      </c>
      <c r="AC371" s="286">
        <f t="shared" si="517"/>
        <v>2099549.3398476085</v>
      </c>
      <c r="AD371" s="286">
        <f t="shared" si="517"/>
        <v>2180143.9855585387</v>
      </c>
      <c r="AE371" s="286">
        <f t="shared" si="517"/>
        <v>2122710.5934801511</v>
      </c>
      <c r="AF371" s="286">
        <f t="shared" si="517"/>
        <v>2340147.1846841536</v>
      </c>
      <c r="AG371" s="286">
        <f t="shared" si="517"/>
        <v>2131077.6722425004</v>
      </c>
      <c r="AH371" s="286">
        <f t="shared" si="517"/>
        <v>2207098.162983357</v>
      </c>
      <c r="AI371" s="286">
        <f t="shared" si="517"/>
        <v>2415781.6289432636</v>
      </c>
      <c r="AJ371" s="286">
        <f t="shared" si="517"/>
        <v>2453908.1960275662</v>
      </c>
      <c r="AK371" s="286">
        <f t="shared" si="517"/>
        <v>2361063.2371870754</v>
      </c>
      <c r="AL371" s="286">
        <f t="shared" si="517"/>
        <v>2548896.1696239794</v>
      </c>
      <c r="AM371" s="286">
        <f t="shared" si="517"/>
        <v>2678539.7459049523</v>
      </c>
      <c r="AN371" s="286">
        <f t="shared" si="517"/>
        <v>2901434.5450231461</v>
      </c>
      <c r="AO371" s="286">
        <f t="shared" si="517"/>
        <v>2658458.80739475</v>
      </c>
      <c r="AP371" s="286">
        <f t="shared" si="517"/>
        <v>2681180.5840684036</v>
      </c>
      <c r="AQ371" s="286">
        <f t="shared" si="517"/>
        <v>2853356.0771880597</v>
      </c>
      <c r="AR371" s="286">
        <f t="shared" si="517"/>
        <v>2944456.5775483409</v>
      </c>
      <c r="AS371" s="286">
        <f t="shared" si="517"/>
        <v>3008077.5610943264</v>
      </c>
      <c r="AT371" s="286">
        <f t="shared" si="517"/>
        <v>3582779.2955192327</v>
      </c>
      <c r="AU371" s="286">
        <f t="shared" ref="AU371:BV371" si="518">AU128-AU154+AU134</f>
        <v>3716423.6143737053</v>
      </c>
      <c r="AV371" s="286">
        <f t="shared" si="518"/>
        <v>3706393.8933094097</v>
      </c>
      <c r="AW371" s="286">
        <f t="shared" si="518"/>
        <v>3705753.3890355956</v>
      </c>
      <c r="AX371" s="286">
        <f t="shared" si="518"/>
        <v>3911605.4473638386</v>
      </c>
      <c r="AY371" s="286">
        <f t="shared" si="518"/>
        <v>3789325.8431585943</v>
      </c>
      <c r="AZ371" s="286">
        <f t="shared" si="518"/>
        <v>3709861.8197795749</v>
      </c>
      <c r="BA371" s="286">
        <f t="shared" si="518"/>
        <v>3964065.767668054</v>
      </c>
      <c r="BB371" s="286">
        <f t="shared" si="518"/>
        <v>3887799.8955099881</v>
      </c>
      <c r="BC371" s="286">
        <f t="shared" si="518"/>
        <v>4167354.1210916205</v>
      </c>
      <c r="BD371" s="286">
        <f t="shared" si="518"/>
        <v>4382553.3214014405</v>
      </c>
      <c r="BE371" s="286">
        <f t="shared" si="518"/>
        <v>4201331.4738793802</v>
      </c>
      <c r="BF371" s="286">
        <f t="shared" si="518"/>
        <v>4560443.3057059962</v>
      </c>
      <c r="BG371" s="286">
        <f t="shared" si="518"/>
        <v>4767000.4594343025</v>
      </c>
      <c r="BH371" s="286">
        <f t="shared" si="518"/>
        <v>4849883.9070488028</v>
      </c>
      <c r="BI371" s="286">
        <f t="shared" si="518"/>
        <v>4874426.5973520987</v>
      </c>
      <c r="BJ371" s="286">
        <f t="shared" si="518"/>
        <v>5767432.5787903341</v>
      </c>
      <c r="BK371" s="286">
        <f t="shared" si="518"/>
        <v>4785921.2319353782</v>
      </c>
      <c r="BL371" s="286">
        <f t="shared" si="518"/>
        <v>3799760.0768184322</v>
      </c>
      <c r="BM371" s="286">
        <f t="shared" si="518"/>
        <v>5058312.4607185554</v>
      </c>
      <c r="BN371" s="286">
        <f t="shared" si="518"/>
        <v>4821398.182323575</v>
      </c>
      <c r="BO371" s="286">
        <f t="shared" si="518"/>
        <v>4949443.4620730672</v>
      </c>
      <c r="BP371" s="286">
        <f t="shared" si="518"/>
        <v>4940616.3049940243</v>
      </c>
      <c r="BQ371" s="286">
        <f t="shared" si="518"/>
        <v>4615487.542158369</v>
      </c>
      <c r="BR371" s="286">
        <f t="shared" si="518"/>
        <v>4693312.9034579135</v>
      </c>
      <c r="BS371" s="286">
        <f t="shared" si="518"/>
        <v>5264936.258188244</v>
      </c>
      <c r="BT371" s="286">
        <f t="shared" si="518"/>
        <v>4777759.9133877289</v>
      </c>
      <c r="BU371" s="286">
        <f t="shared" si="518"/>
        <v>4588117.56203801</v>
      </c>
      <c r="BV371" s="286">
        <f t="shared" si="518"/>
        <v>4774891.1100591738</v>
      </c>
    </row>
    <row r="372" spans="2:74" ht="14.25" customHeight="1" thickBot="1" x14ac:dyDescent="0.25">
      <c r="B372" s="326" t="s">
        <v>547</v>
      </c>
      <c r="C372" s="166">
        <v>0</v>
      </c>
      <c r="D372" s="166">
        <f>D371-C371</f>
        <v>0</v>
      </c>
      <c r="E372" s="166">
        <f t="shared" ref="E372:BP372" si="519">E371-D371</f>
        <v>0</v>
      </c>
      <c r="F372" s="166">
        <f t="shared" si="519"/>
        <v>0</v>
      </c>
      <c r="G372" s="166">
        <f t="shared" si="519"/>
        <v>0</v>
      </c>
      <c r="H372" s="166">
        <f t="shared" si="519"/>
        <v>0</v>
      </c>
      <c r="I372" s="166">
        <f t="shared" si="519"/>
        <v>0</v>
      </c>
      <c r="J372" s="166">
        <f t="shared" si="519"/>
        <v>0</v>
      </c>
      <c r="K372" s="166">
        <f t="shared" si="519"/>
        <v>0</v>
      </c>
      <c r="L372" s="166">
        <f t="shared" si="519"/>
        <v>0</v>
      </c>
      <c r="M372" s="166">
        <f t="shared" si="519"/>
        <v>0</v>
      </c>
      <c r="N372" s="166">
        <f t="shared" si="519"/>
        <v>0</v>
      </c>
      <c r="O372" s="166">
        <f t="shared" si="519"/>
        <v>1950737.2391280716</v>
      </c>
      <c r="P372" s="166">
        <f t="shared" si="519"/>
        <v>34663.672577591147</v>
      </c>
      <c r="Q372" s="166">
        <f t="shared" si="519"/>
        <v>-289706.92539770179</v>
      </c>
      <c r="R372" s="166">
        <f t="shared" si="519"/>
        <v>75497.450091934763</v>
      </c>
      <c r="S372" s="166">
        <f t="shared" si="519"/>
        <v>-219177.2602980854</v>
      </c>
      <c r="T372" s="166">
        <f t="shared" si="519"/>
        <v>125427.79191730707</v>
      </c>
      <c r="U372" s="166">
        <f t="shared" si="519"/>
        <v>87537.687075430294</v>
      </c>
      <c r="V372" s="166">
        <f t="shared" si="519"/>
        <v>102933.67218925152</v>
      </c>
      <c r="W372" s="166">
        <f t="shared" si="519"/>
        <v>203650.67597289337</v>
      </c>
      <c r="X372" s="166">
        <f t="shared" si="519"/>
        <v>-40919.121225755895</v>
      </c>
      <c r="Y372" s="166">
        <f t="shared" si="519"/>
        <v>-392652.69434580044</v>
      </c>
      <c r="Z372" s="166">
        <f t="shared" si="519"/>
        <v>157107.75991648459</v>
      </c>
      <c r="AA372" s="166">
        <f t="shared" si="519"/>
        <v>81969.920937173767</v>
      </c>
      <c r="AB372" s="166">
        <f t="shared" si="519"/>
        <v>50510.019092532806</v>
      </c>
      <c r="AC372" s="166">
        <f t="shared" si="519"/>
        <v>171969.45221628109</v>
      </c>
      <c r="AD372" s="166">
        <f t="shared" si="519"/>
        <v>80594.645710930228</v>
      </c>
      <c r="AE372" s="166">
        <f t="shared" si="519"/>
        <v>-57433.392078387551</v>
      </c>
      <c r="AF372" s="166">
        <f t="shared" si="519"/>
        <v>217436.5912040025</v>
      </c>
      <c r="AG372" s="166">
        <f t="shared" si="519"/>
        <v>-209069.51244165329</v>
      </c>
      <c r="AH372" s="166">
        <f t="shared" si="519"/>
        <v>76020.490740856621</v>
      </c>
      <c r="AI372" s="166">
        <f t="shared" si="519"/>
        <v>208683.46595990658</v>
      </c>
      <c r="AJ372" s="166">
        <f t="shared" si="519"/>
        <v>38126.56708430266</v>
      </c>
      <c r="AK372" s="166">
        <f t="shared" si="519"/>
        <v>-92844.958840490784</v>
      </c>
      <c r="AL372" s="166">
        <f t="shared" si="519"/>
        <v>187832.93243690394</v>
      </c>
      <c r="AM372" s="166">
        <f t="shared" si="519"/>
        <v>129643.57628097292</v>
      </c>
      <c r="AN372" s="166">
        <f t="shared" si="519"/>
        <v>222894.7991181938</v>
      </c>
      <c r="AO372" s="166">
        <f t="shared" si="519"/>
        <v>-242975.73762839613</v>
      </c>
      <c r="AP372" s="166">
        <f t="shared" si="519"/>
        <v>22721.776673653629</v>
      </c>
      <c r="AQ372" s="166">
        <f t="shared" si="519"/>
        <v>172175.49311965611</v>
      </c>
      <c r="AR372" s="166">
        <f t="shared" si="519"/>
        <v>91100.500360281207</v>
      </c>
      <c r="AS372" s="166">
        <f t="shared" si="519"/>
        <v>63620.983545985539</v>
      </c>
      <c r="AT372" s="166">
        <f t="shared" si="519"/>
        <v>574701.73442490632</v>
      </c>
      <c r="AU372" s="166">
        <f t="shared" si="519"/>
        <v>133644.3188544726</v>
      </c>
      <c r="AV372" s="166">
        <f t="shared" si="519"/>
        <v>-10029.72106429562</v>
      </c>
      <c r="AW372" s="166">
        <f t="shared" si="519"/>
        <v>-640.5042738141492</v>
      </c>
      <c r="AX372" s="166">
        <f t="shared" si="519"/>
        <v>205852.05832824297</v>
      </c>
      <c r="AY372" s="166">
        <f t="shared" si="519"/>
        <v>-122279.60420524422</v>
      </c>
      <c r="AZ372" s="166">
        <f t="shared" si="519"/>
        <v>-79464.023379019462</v>
      </c>
      <c r="BA372" s="166">
        <f t="shared" si="519"/>
        <v>254203.9478884791</v>
      </c>
      <c r="BB372" s="166">
        <f t="shared" si="519"/>
        <v>-76265.872158065904</v>
      </c>
      <c r="BC372" s="166">
        <f t="shared" si="519"/>
        <v>279554.22558163246</v>
      </c>
      <c r="BD372" s="166">
        <f t="shared" si="519"/>
        <v>215199.20030982001</v>
      </c>
      <c r="BE372" s="166">
        <f t="shared" si="519"/>
        <v>-181221.84752206039</v>
      </c>
      <c r="BF372" s="166">
        <f t="shared" si="519"/>
        <v>359111.83182661608</v>
      </c>
      <c r="BG372" s="166">
        <f t="shared" si="519"/>
        <v>206557.15372830629</v>
      </c>
      <c r="BH372" s="166">
        <f t="shared" si="519"/>
        <v>82883.447614500299</v>
      </c>
      <c r="BI372" s="166">
        <f t="shared" si="519"/>
        <v>24542.690303295851</v>
      </c>
      <c r="BJ372" s="166">
        <f t="shared" si="519"/>
        <v>893005.98143823538</v>
      </c>
      <c r="BK372" s="166">
        <f t="shared" si="519"/>
        <v>-981511.34685495589</v>
      </c>
      <c r="BL372" s="166">
        <f t="shared" si="519"/>
        <v>-986161.15511694597</v>
      </c>
      <c r="BM372" s="166">
        <f t="shared" si="519"/>
        <v>1258552.3839001232</v>
      </c>
      <c r="BN372" s="166">
        <f t="shared" si="519"/>
        <v>-236914.27839498036</v>
      </c>
      <c r="BO372" s="166">
        <f t="shared" si="519"/>
        <v>128045.27974949218</v>
      </c>
      <c r="BP372" s="166">
        <f t="shared" si="519"/>
        <v>-8827.1570790428668</v>
      </c>
      <c r="BQ372" s="166">
        <f t="shared" ref="BQ372:BV372" si="520">BQ371-BP371</f>
        <v>-325128.76283565536</v>
      </c>
      <c r="BR372" s="166">
        <f t="shared" si="520"/>
        <v>77825.361299544573</v>
      </c>
      <c r="BS372" s="166">
        <f t="shared" si="520"/>
        <v>571623.35473033041</v>
      </c>
      <c r="BT372" s="166">
        <f t="shared" si="520"/>
        <v>-487176.3448005151</v>
      </c>
      <c r="BU372" s="166">
        <f t="shared" si="520"/>
        <v>-189642.35134971887</v>
      </c>
      <c r="BV372" s="166">
        <f t="shared" si="520"/>
        <v>186773.54802116379</v>
      </c>
    </row>
    <row r="373" spans="2:74" ht="14.25" customHeight="1" thickTop="1" x14ac:dyDescent="0.2">
      <c r="B373" s="324" t="s">
        <v>548</v>
      </c>
      <c r="C373" s="327"/>
      <c r="D373" s="327">
        <v>0</v>
      </c>
      <c r="E373" s="327">
        <v>0</v>
      </c>
      <c r="F373" s="327">
        <v>0</v>
      </c>
      <c r="G373" s="327">
        <v>0</v>
      </c>
      <c r="H373" s="327">
        <v>0</v>
      </c>
      <c r="I373" s="327">
        <v>0</v>
      </c>
      <c r="J373" s="327">
        <v>0</v>
      </c>
      <c r="K373" s="327">
        <v>0</v>
      </c>
      <c r="L373" s="327">
        <v>0</v>
      </c>
      <c r="M373" s="327">
        <v>0</v>
      </c>
      <c r="N373" s="327">
        <f>IFERROR(N371/SUM(C9:N9),0)</f>
        <v>0</v>
      </c>
      <c r="O373" s="327">
        <f t="shared" ref="O373:AT373" si="521">O371/SUM(D9:O9)</f>
        <v>7.5344026181195893</v>
      </c>
      <c r="P373" s="327">
        <f t="shared" si="521"/>
        <v>3.5160338675275682</v>
      </c>
      <c r="Q373" s="327">
        <f t="shared" si="521"/>
        <v>1.864481365221851</v>
      </c>
      <c r="R373" s="327">
        <f t="shared" si="521"/>
        <v>1.3639946913110257</v>
      </c>
      <c r="S373" s="327">
        <f t="shared" si="521"/>
        <v>0.97504657606404288</v>
      </c>
      <c r="T373" s="327">
        <f t="shared" si="521"/>
        <v>0.87023358144919227</v>
      </c>
      <c r="U373" s="327">
        <f t="shared" si="521"/>
        <v>0.79387101232787749</v>
      </c>
      <c r="V373" s="327">
        <f t="shared" si="521"/>
        <v>0.74066897506475171</v>
      </c>
      <c r="W373" s="327">
        <f t="shared" si="521"/>
        <v>0.7225254308727288</v>
      </c>
      <c r="X373" s="327">
        <f t="shared" si="521"/>
        <v>0.6373502355959817</v>
      </c>
      <c r="Y373" s="327">
        <f t="shared" si="521"/>
        <v>0.46104006925958368</v>
      </c>
      <c r="Z373" s="327">
        <f t="shared" si="521"/>
        <v>0.45847675622659995</v>
      </c>
      <c r="AA373" s="327">
        <f t="shared" si="521"/>
        <v>0.47216884540804899</v>
      </c>
      <c r="AB373" s="327">
        <f t="shared" si="521"/>
        <v>0.48150960566530498</v>
      </c>
      <c r="AC373" s="327">
        <f t="shared" si="521"/>
        <v>0.52697653931062738</v>
      </c>
      <c r="AD373" s="327">
        <f t="shared" si="521"/>
        <v>0.55493316008743276</v>
      </c>
      <c r="AE373" s="327">
        <f t="shared" si="521"/>
        <v>0.53312951538842346</v>
      </c>
      <c r="AF373" s="327">
        <f t="shared" si="521"/>
        <v>0.58429643349608817</v>
      </c>
      <c r="AG373" s="327">
        <f t="shared" si="521"/>
        <v>0.52037748612612</v>
      </c>
      <c r="AH373" s="327">
        <f t="shared" si="521"/>
        <v>0.52659880795030101</v>
      </c>
      <c r="AI373" s="327">
        <f t="shared" si="521"/>
        <v>0.56500748970752213</v>
      </c>
      <c r="AJ373" s="327">
        <f t="shared" si="521"/>
        <v>0.56355015465362224</v>
      </c>
      <c r="AK373" s="327">
        <f t="shared" si="521"/>
        <v>0.53584467055172558</v>
      </c>
      <c r="AL373" s="327">
        <f t="shared" si="521"/>
        <v>0.56842313551591916</v>
      </c>
      <c r="AM373" s="327">
        <f t="shared" si="521"/>
        <v>0.58193307697132446</v>
      </c>
      <c r="AN373" s="327">
        <f t="shared" si="521"/>
        <v>0.6147905180174762</v>
      </c>
      <c r="AO373" s="327">
        <f t="shared" si="521"/>
        <v>0.54689797849663224</v>
      </c>
      <c r="AP373" s="327">
        <f t="shared" si="521"/>
        <v>0.53391195825443238</v>
      </c>
      <c r="AQ373" s="327">
        <f t="shared" si="521"/>
        <v>0.54978122932420181</v>
      </c>
      <c r="AR373" s="327">
        <f t="shared" si="521"/>
        <v>0.54849255202495806</v>
      </c>
      <c r="AS373" s="327">
        <f t="shared" si="521"/>
        <v>0.54260365116500175</v>
      </c>
      <c r="AT373" s="327">
        <f t="shared" si="521"/>
        <v>0.62204263237643176</v>
      </c>
      <c r="AU373" s="327">
        <f t="shared" ref="AU373:BV373" si="522">AU371/SUM(AJ9:AU9)</f>
        <v>0.62526737659187981</v>
      </c>
      <c r="AV373" s="327">
        <f t="shared" si="522"/>
        <v>0.59920230287805332</v>
      </c>
      <c r="AW373" s="327">
        <f t="shared" si="522"/>
        <v>0.57729047899394914</v>
      </c>
      <c r="AX373" s="327">
        <f t="shared" si="522"/>
        <v>0.5864368297490351</v>
      </c>
      <c r="AY373" s="327">
        <f t="shared" si="522"/>
        <v>0.54480723544021781</v>
      </c>
      <c r="AZ373" s="327">
        <f t="shared" si="522"/>
        <v>0.51187883542950152</v>
      </c>
      <c r="BA373" s="327">
        <f t="shared" si="522"/>
        <v>0.52341837411377479</v>
      </c>
      <c r="BB373" s="327">
        <f t="shared" si="522"/>
        <v>0.49259818985441739</v>
      </c>
      <c r="BC373" s="327">
        <f t="shared" si="522"/>
        <v>0.50399452007929058</v>
      </c>
      <c r="BD373" s="327">
        <f t="shared" si="522"/>
        <v>0.50921880711338252</v>
      </c>
      <c r="BE373" s="327">
        <f t="shared" si="522"/>
        <v>0.4689464712157882</v>
      </c>
      <c r="BF373" s="327">
        <f t="shared" si="522"/>
        <v>0.49310658865502649</v>
      </c>
      <c r="BG373" s="327">
        <f t="shared" si="522"/>
        <v>0.49728945036771138</v>
      </c>
      <c r="BH373" s="327">
        <f t="shared" si="522"/>
        <v>0.48824535884460485</v>
      </c>
      <c r="BI373" s="327">
        <f t="shared" si="522"/>
        <v>0.47264677606797156</v>
      </c>
      <c r="BJ373" s="327">
        <f t="shared" si="522"/>
        <v>0.5395146047778937</v>
      </c>
      <c r="BK373" s="327">
        <f t="shared" si="522"/>
        <v>0.43385049841548484</v>
      </c>
      <c r="BL373" s="327">
        <f t="shared" si="522"/>
        <v>0.33438729414320861</v>
      </c>
      <c r="BM373" s="327">
        <f t="shared" si="522"/>
        <v>0.42453911674036088</v>
      </c>
      <c r="BN373" s="327">
        <f t="shared" si="522"/>
        <v>0.3880531348966027</v>
      </c>
      <c r="BO373" s="327">
        <f t="shared" si="522"/>
        <v>0.38960014192577008</v>
      </c>
      <c r="BP373" s="327">
        <f t="shared" si="522"/>
        <v>0.37774718600098084</v>
      </c>
      <c r="BQ373" s="327">
        <f t="shared" si="522"/>
        <v>0.34369911966259881</v>
      </c>
      <c r="BR373" s="327">
        <f t="shared" si="522"/>
        <v>0.33934040027329099</v>
      </c>
      <c r="BS373" s="327">
        <f t="shared" si="522"/>
        <v>0.37134699555280826</v>
      </c>
      <c r="BT373" s="327">
        <f t="shared" si="522"/>
        <v>0.32778727160539095</v>
      </c>
      <c r="BU373" s="327">
        <f t="shared" si="522"/>
        <v>0.30775413320166994</v>
      </c>
      <c r="BV373" s="327">
        <f t="shared" si="522"/>
        <v>0.31309102320604654</v>
      </c>
    </row>
    <row r="374" spans="2:74" ht="14.25" customHeight="1" x14ac:dyDescent="0.2">
      <c r="B374" s="174" t="s">
        <v>549</v>
      </c>
      <c r="C374" s="290">
        <f>C151-C167</f>
        <v>0</v>
      </c>
      <c r="D374" s="290">
        <f t="shared" ref="D374:N374" si="523">D131-D146</f>
        <v>0</v>
      </c>
      <c r="E374" s="290">
        <f t="shared" si="523"/>
        <v>0</v>
      </c>
      <c r="F374" s="290">
        <f t="shared" si="523"/>
        <v>0</v>
      </c>
      <c r="G374" s="290">
        <f t="shared" si="523"/>
        <v>0</v>
      </c>
      <c r="H374" s="290">
        <f t="shared" si="523"/>
        <v>0</v>
      </c>
      <c r="I374" s="290">
        <f t="shared" si="523"/>
        <v>0</v>
      </c>
      <c r="J374" s="290">
        <f t="shared" si="523"/>
        <v>0</v>
      </c>
      <c r="K374" s="290">
        <f t="shared" si="523"/>
        <v>0</v>
      </c>
      <c r="L374" s="290">
        <f t="shared" si="523"/>
        <v>0</v>
      </c>
      <c r="M374" s="290">
        <f t="shared" si="523"/>
        <v>0</v>
      </c>
      <c r="N374" s="290">
        <f t="shared" si="523"/>
        <v>0</v>
      </c>
      <c r="O374" s="290" t="e">
        <f>#REF!</f>
        <v>#REF!</v>
      </c>
      <c r="P374" s="290" t="e">
        <f>#REF!</f>
        <v>#REF!</v>
      </c>
      <c r="Q374" s="290" t="e">
        <f>#REF!</f>
        <v>#REF!</v>
      </c>
      <c r="R374" s="290" t="e">
        <f>#REF!</f>
        <v>#REF!</v>
      </c>
      <c r="S374" s="290" t="e">
        <f>#REF!</f>
        <v>#REF!</v>
      </c>
      <c r="T374" s="290" t="e">
        <f>#REF!</f>
        <v>#REF!</v>
      </c>
      <c r="U374" s="290" t="e">
        <f>#REF!</f>
        <v>#REF!</v>
      </c>
      <c r="V374" s="290" t="e">
        <f>#REF!</f>
        <v>#REF!</v>
      </c>
      <c r="W374" s="290" t="e">
        <f>#REF!</f>
        <v>#REF!</v>
      </c>
      <c r="X374" s="290" t="e">
        <f>#REF!</f>
        <v>#REF!</v>
      </c>
      <c r="Y374" s="290" t="e">
        <f>#REF!</f>
        <v>#REF!</v>
      </c>
      <c r="Z374" s="290" t="e">
        <f>#REF!</f>
        <v>#REF!</v>
      </c>
      <c r="AA374" s="290" t="e">
        <f>#REF!</f>
        <v>#REF!</v>
      </c>
      <c r="AB374" s="290" t="e">
        <f>#REF!</f>
        <v>#REF!</v>
      </c>
      <c r="AC374" s="290" t="e">
        <f>#REF!</f>
        <v>#REF!</v>
      </c>
      <c r="AD374" s="290" t="e">
        <f>#REF!</f>
        <v>#REF!</v>
      </c>
      <c r="AE374" s="290" t="e">
        <f>#REF!</f>
        <v>#REF!</v>
      </c>
      <c r="AF374" s="290" t="e">
        <f>#REF!</f>
        <v>#REF!</v>
      </c>
      <c r="AG374" s="290" t="e">
        <f>#REF!</f>
        <v>#REF!</v>
      </c>
      <c r="AH374" s="290" t="e">
        <f>#REF!</f>
        <v>#REF!</v>
      </c>
      <c r="AI374" s="290" t="e">
        <f>#REF!</f>
        <v>#REF!</v>
      </c>
      <c r="AJ374" s="290" t="e">
        <f>#REF!</f>
        <v>#REF!</v>
      </c>
      <c r="AK374" s="290" t="e">
        <f>#REF!</f>
        <v>#REF!</v>
      </c>
      <c r="AL374" s="290" t="e">
        <f>#REF!</f>
        <v>#REF!</v>
      </c>
      <c r="AM374" s="290" t="e">
        <f>#REF!</f>
        <v>#REF!</v>
      </c>
      <c r="AN374" s="290" t="e">
        <f>#REF!</f>
        <v>#REF!</v>
      </c>
      <c r="AO374" s="290" t="e">
        <f>#REF!</f>
        <v>#REF!</v>
      </c>
      <c r="AP374" s="290" t="e">
        <f>#REF!</f>
        <v>#REF!</v>
      </c>
      <c r="AQ374" s="290" t="e">
        <f>#REF!</f>
        <v>#REF!</v>
      </c>
      <c r="AR374" s="290" t="e">
        <f>#REF!</f>
        <v>#REF!</v>
      </c>
      <c r="AS374" s="290" t="e">
        <f>#REF!</f>
        <v>#REF!</v>
      </c>
      <c r="AT374" s="290" t="e">
        <f>#REF!</f>
        <v>#REF!</v>
      </c>
      <c r="AU374" s="290" t="e">
        <f>#REF!</f>
        <v>#REF!</v>
      </c>
      <c r="AV374" s="290" t="e">
        <f>#REF!</f>
        <v>#REF!</v>
      </c>
      <c r="AW374" s="290" t="e">
        <f>#REF!</f>
        <v>#REF!</v>
      </c>
      <c r="AX374" s="290" t="e">
        <f>#REF!</f>
        <v>#REF!</v>
      </c>
      <c r="AY374" s="290" t="e">
        <f>#REF!</f>
        <v>#REF!</v>
      </c>
      <c r="AZ374" s="290" t="e">
        <f>#REF!</f>
        <v>#REF!</v>
      </c>
      <c r="BA374" s="290" t="e">
        <f>#REF!</f>
        <v>#REF!</v>
      </c>
      <c r="BB374" s="290" t="e">
        <f>#REF!</f>
        <v>#REF!</v>
      </c>
      <c r="BC374" s="290" t="e">
        <f>#REF!</f>
        <v>#REF!</v>
      </c>
      <c r="BD374" s="290" t="e">
        <f>#REF!</f>
        <v>#REF!</v>
      </c>
      <c r="BE374" s="290" t="e">
        <f>#REF!</f>
        <v>#REF!</v>
      </c>
      <c r="BF374" s="290" t="e">
        <f>#REF!</f>
        <v>#REF!</v>
      </c>
      <c r="BG374" s="290" t="e">
        <f>#REF!</f>
        <v>#REF!</v>
      </c>
      <c r="BH374" s="290" t="e">
        <f>#REF!</f>
        <v>#REF!</v>
      </c>
      <c r="BI374" s="290" t="e">
        <f>#REF!</f>
        <v>#REF!</v>
      </c>
      <c r="BJ374" s="290" t="e">
        <f>#REF!</f>
        <v>#REF!</v>
      </c>
      <c r="BK374" s="290" t="e">
        <f>#REF!</f>
        <v>#REF!</v>
      </c>
      <c r="BL374" s="290" t="e">
        <f>#REF!</f>
        <v>#REF!</v>
      </c>
      <c r="BM374" s="290" t="e">
        <f>#REF!</f>
        <v>#REF!</v>
      </c>
      <c r="BN374" s="290" t="e">
        <f>#REF!</f>
        <v>#REF!</v>
      </c>
      <c r="BO374" s="290" t="e">
        <f>#REF!</f>
        <v>#REF!</v>
      </c>
      <c r="BP374" s="290" t="e">
        <f>#REF!</f>
        <v>#REF!</v>
      </c>
      <c r="BQ374" s="290" t="e">
        <f>#REF!</f>
        <v>#REF!</v>
      </c>
      <c r="BR374" s="290" t="e">
        <f>#REF!</f>
        <v>#REF!</v>
      </c>
      <c r="BS374" s="290" t="e">
        <f>#REF!</f>
        <v>#REF!</v>
      </c>
      <c r="BT374" s="290" t="e">
        <f>#REF!</f>
        <v>#REF!</v>
      </c>
      <c r="BU374" s="290" t="e">
        <f>#REF!</f>
        <v>#REF!</v>
      </c>
      <c r="BV374" s="290" t="e">
        <f>#REF!</f>
        <v>#REF!</v>
      </c>
    </row>
    <row r="375" spans="2:74" ht="14.25" customHeight="1" x14ac:dyDescent="0.2"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  <c r="AT375" s="163"/>
      <c r="AU375" s="163"/>
      <c r="AV375" s="163"/>
      <c r="AW375" s="163"/>
      <c r="AX375" s="163"/>
      <c r="AY375" s="163"/>
      <c r="AZ375" s="163"/>
      <c r="BA375" s="163"/>
      <c r="BB375" s="163"/>
      <c r="BC375" s="163"/>
      <c r="BD375" s="163"/>
      <c r="BE375" s="163"/>
      <c r="BF375" s="163"/>
      <c r="BG375" s="163"/>
      <c r="BH375" s="163"/>
      <c r="BI375" s="163"/>
      <c r="BJ375" s="163"/>
      <c r="BK375" s="163"/>
      <c r="BL375" s="163"/>
      <c r="BM375" s="163"/>
      <c r="BN375" s="163"/>
      <c r="BO375" s="163"/>
      <c r="BP375" s="163"/>
      <c r="BQ375" s="163"/>
      <c r="BR375" s="163"/>
      <c r="BS375" s="163"/>
      <c r="BT375" s="163"/>
      <c r="BU375" s="163"/>
      <c r="BV375" s="163"/>
    </row>
    <row r="376" spans="2:74" ht="14.25" customHeight="1" x14ac:dyDescent="0.2">
      <c r="B376" s="319" t="s">
        <v>550</v>
      </c>
      <c r="C376" s="162">
        <f t="shared" ref="C376:N376" si="524">C10</f>
        <v>0</v>
      </c>
      <c r="D376" s="162">
        <f t="shared" si="524"/>
        <v>0</v>
      </c>
      <c r="E376" s="162">
        <f t="shared" si="524"/>
        <v>0</v>
      </c>
      <c r="F376" s="162">
        <f t="shared" si="524"/>
        <v>0</v>
      </c>
      <c r="G376" s="162">
        <f t="shared" si="524"/>
        <v>0</v>
      </c>
      <c r="H376" s="162">
        <f t="shared" si="524"/>
        <v>0</v>
      </c>
      <c r="I376" s="162">
        <f t="shared" si="524"/>
        <v>0</v>
      </c>
      <c r="J376" s="162">
        <f t="shared" si="524"/>
        <v>0</v>
      </c>
      <c r="K376" s="162">
        <f t="shared" si="524"/>
        <v>0</v>
      </c>
      <c r="L376" s="162">
        <f t="shared" si="524"/>
        <v>0</v>
      </c>
      <c r="M376" s="162">
        <f t="shared" si="524"/>
        <v>0</v>
      </c>
      <c r="N376" s="162">
        <f t="shared" si="524"/>
        <v>0</v>
      </c>
      <c r="O376" s="162">
        <f>+O370</f>
        <v>44197</v>
      </c>
      <c r="P376" s="162">
        <f t="shared" ref="P376:BV376" si="525">+P370</f>
        <v>44228</v>
      </c>
      <c r="Q376" s="162">
        <f t="shared" si="525"/>
        <v>44256</v>
      </c>
      <c r="R376" s="162">
        <f t="shared" si="525"/>
        <v>44287</v>
      </c>
      <c r="S376" s="162">
        <f t="shared" si="525"/>
        <v>44317</v>
      </c>
      <c r="T376" s="162">
        <f t="shared" si="525"/>
        <v>44348</v>
      </c>
      <c r="U376" s="162">
        <f t="shared" si="525"/>
        <v>44378</v>
      </c>
      <c r="V376" s="162">
        <f t="shared" si="525"/>
        <v>44409</v>
      </c>
      <c r="W376" s="162">
        <f t="shared" si="525"/>
        <v>44440</v>
      </c>
      <c r="X376" s="162">
        <f t="shared" si="525"/>
        <v>44470</v>
      </c>
      <c r="Y376" s="162">
        <f t="shared" si="525"/>
        <v>44501</v>
      </c>
      <c r="Z376" s="162">
        <f t="shared" si="525"/>
        <v>44531</v>
      </c>
      <c r="AA376" s="162">
        <f t="shared" si="525"/>
        <v>44562</v>
      </c>
      <c r="AB376" s="162">
        <f t="shared" si="525"/>
        <v>44593</v>
      </c>
      <c r="AC376" s="162">
        <f t="shared" si="525"/>
        <v>44621</v>
      </c>
      <c r="AD376" s="162">
        <f t="shared" si="525"/>
        <v>44652</v>
      </c>
      <c r="AE376" s="162">
        <f t="shared" si="525"/>
        <v>44682</v>
      </c>
      <c r="AF376" s="162">
        <f t="shared" si="525"/>
        <v>44713</v>
      </c>
      <c r="AG376" s="162">
        <f t="shared" si="525"/>
        <v>44743</v>
      </c>
      <c r="AH376" s="162">
        <f t="shared" si="525"/>
        <v>44774</v>
      </c>
      <c r="AI376" s="162">
        <f t="shared" si="525"/>
        <v>44805</v>
      </c>
      <c r="AJ376" s="162">
        <f t="shared" si="525"/>
        <v>44835</v>
      </c>
      <c r="AK376" s="162">
        <f t="shared" si="525"/>
        <v>44866</v>
      </c>
      <c r="AL376" s="162">
        <f t="shared" si="525"/>
        <v>44896</v>
      </c>
      <c r="AM376" s="162">
        <f t="shared" si="525"/>
        <v>44927</v>
      </c>
      <c r="AN376" s="162">
        <f t="shared" si="525"/>
        <v>44958</v>
      </c>
      <c r="AO376" s="162">
        <f t="shared" si="525"/>
        <v>44986</v>
      </c>
      <c r="AP376" s="162">
        <f t="shared" si="525"/>
        <v>45017</v>
      </c>
      <c r="AQ376" s="162">
        <f t="shared" si="525"/>
        <v>45047</v>
      </c>
      <c r="AR376" s="162">
        <f t="shared" si="525"/>
        <v>45078</v>
      </c>
      <c r="AS376" s="162">
        <f t="shared" si="525"/>
        <v>45108</v>
      </c>
      <c r="AT376" s="162">
        <f t="shared" si="525"/>
        <v>45139</v>
      </c>
      <c r="AU376" s="162">
        <f t="shared" si="525"/>
        <v>45170</v>
      </c>
      <c r="AV376" s="162">
        <f t="shared" si="525"/>
        <v>45200</v>
      </c>
      <c r="AW376" s="162">
        <f t="shared" si="525"/>
        <v>45231</v>
      </c>
      <c r="AX376" s="162">
        <f t="shared" si="525"/>
        <v>45261</v>
      </c>
      <c r="AY376" s="162">
        <f t="shared" si="525"/>
        <v>45292</v>
      </c>
      <c r="AZ376" s="162">
        <f t="shared" si="525"/>
        <v>45323</v>
      </c>
      <c r="BA376" s="162">
        <f t="shared" si="525"/>
        <v>45352</v>
      </c>
      <c r="BB376" s="162">
        <f t="shared" si="525"/>
        <v>45383</v>
      </c>
      <c r="BC376" s="162">
        <f t="shared" si="525"/>
        <v>45413</v>
      </c>
      <c r="BD376" s="162">
        <f t="shared" si="525"/>
        <v>45444</v>
      </c>
      <c r="BE376" s="162">
        <f t="shared" si="525"/>
        <v>45474</v>
      </c>
      <c r="BF376" s="162">
        <f t="shared" si="525"/>
        <v>45505</v>
      </c>
      <c r="BG376" s="162">
        <f t="shared" si="525"/>
        <v>45536</v>
      </c>
      <c r="BH376" s="162">
        <f t="shared" si="525"/>
        <v>45566</v>
      </c>
      <c r="BI376" s="162">
        <f t="shared" si="525"/>
        <v>45597</v>
      </c>
      <c r="BJ376" s="162">
        <f t="shared" si="525"/>
        <v>45627</v>
      </c>
      <c r="BK376" s="162">
        <f t="shared" si="525"/>
        <v>45658</v>
      </c>
      <c r="BL376" s="162">
        <f t="shared" si="525"/>
        <v>45689</v>
      </c>
      <c r="BM376" s="162">
        <f t="shared" si="525"/>
        <v>45717</v>
      </c>
      <c r="BN376" s="162">
        <f t="shared" si="525"/>
        <v>45748</v>
      </c>
      <c r="BO376" s="162">
        <f t="shared" si="525"/>
        <v>45778</v>
      </c>
      <c r="BP376" s="162">
        <f t="shared" si="525"/>
        <v>45809</v>
      </c>
      <c r="BQ376" s="162">
        <f t="shared" si="525"/>
        <v>45839</v>
      </c>
      <c r="BR376" s="162">
        <f t="shared" si="525"/>
        <v>45870</v>
      </c>
      <c r="BS376" s="162">
        <f t="shared" si="525"/>
        <v>45901</v>
      </c>
      <c r="BT376" s="162">
        <f t="shared" si="525"/>
        <v>45931</v>
      </c>
      <c r="BU376" s="162">
        <f t="shared" si="525"/>
        <v>45962</v>
      </c>
      <c r="BV376" s="162">
        <f t="shared" si="525"/>
        <v>45992</v>
      </c>
    </row>
    <row r="377" spans="2:74" ht="14.25" customHeight="1" x14ac:dyDescent="0.2">
      <c r="B377" s="163" t="s">
        <v>551</v>
      </c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328">
        <v>9404.7209304089247</v>
      </c>
      <c r="P377" s="328">
        <v>9566.8326035707487</v>
      </c>
      <c r="Q377" s="328">
        <v>10087.525377752721</v>
      </c>
      <c r="R377" s="328">
        <v>10518.338641727662</v>
      </c>
      <c r="S377" s="328">
        <v>10738.063564363558</v>
      </c>
      <c r="T377" s="328">
        <v>10999.827717099488</v>
      </c>
      <c r="U377" s="328">
        <v>11154.453527338581</v>
      </c>
      <c r="V377" s="328">
        <v>11667.711355731704</v>
      </c>
      <c r="W377" s="328">
        <v>13623.856195696628</v>
      </c>
      <c r="X377" s="328">
        <v>13962.291152608375</v>
      </c>
      <c r="Y377" s="328">
        <v>14816.825963963063</v>
      </c>
      <c r="Z377" s="328">
        <v>16444.110794763914</v>
      </c>
      <c r="AA377" s="328">
        <v>18399.352922626509</v>
      </c>
      <c r="AB377" s="328">
        <v>19803.420884978299</v>
      </c>
      <c r="AC377" s="328">
        <v>22113.276292303974</v>
      </c>
      <c r="AD377" s="328">
        <v>22958.125379700949</v>
      </c>
      <c r="AE377" s="328">
        <v>23711.347749463275</v>
      </c>
      <c r="AF377" s="328">
        <v>26557.017955381587</v>
      </c>
      <c r="AG377" s="328">
        <v>27867.143233351067</v>
      </c>
      <c r="AH377" s="328">
        <v>28837.723759229444</v>
      </c>
      <c r="AI377" s="328">
        <v>30508.175208155881</v>
      </c>
      <c r="AJ377" s="275">
        <v>30695.94834259546</v>
      </c>
      <c r="AK377" s="275">
        <v>31555.301176276207</v>
      </c>
      <c r="AL377" s="275">
        <v>33890.732120904089</v>
      </c>
      <c r="AM377" s="275">
        <v>34294.281251921399</v>
      </c>
      <c r="AN377" s="275">
        <v>35358.885906179632</v>
      </c>
      <c r="AO377" s="275">
        <v>36599.625515057654</v>
      </c>
      <c r="AP377" s="275">
        <v>36571.524604519298</v>
      </c>
      <c r="AQ377" s="275">
        <v>37500.4222452916</v>
      </c>
      <c r="AR377" s="275">
        <v>38300.315823259974</v>
      </c>
      <c r="AS377" s="275">
        <v>38276.799691789471</v>
      </c>
      <c r="AT377" s="275">
        <v>38960.451895011029</v>
      </c>
      <c r="AU377" s="275">
        <v>39941.91390534534</v>
      </c>
      <c r="AV377" s="275">
        <v>40034.875109207525</v>
      </c>
      <c r="AW377" s="275">
        <v>41184.924891810784</v>
      </c>
      <c r="AX377" s="275">
        <v>44443.759604051993</v>
      </c>
      <c r="AY377" s="275">
        <v>44236.935775154881</v>
      </c>
      <c r="AZ377" s="275">
        <v>45105.773396101686</v>
      </c>
      <c r="BA377" s="275">
        <v>45786.519877091967</v>
      </c>
      <c r="BB377" s="275">
        <v>46455.121927850487</v>
      </c>
      <c r="BC377" s="275">
        <v>46962.10314858218</v>
      </c>
      <c r="BD377" s="275">
        <v>47216.992711492698</v>
      </c>
      <c r="BE377" s="275">
        <v>47789.629927520422</v>
      </c>
      <c r="BF377" s="275">
        <v>48167.805496466404</v>
      </c>
      <c r="BG377" s="275">
        <v>49265.667668874477</v>
      </c>
      <c r="BH377" s="275">
        <v>49115.694239031269</v>
      </c>
      <c r="BI377" s="275">
        <v>49331.272149100238</v>
      </c>
      <c r="BJ377" s="275">
        <v>51716.027021506139</v>
      </c>
      <c r="BK377" s="275">
        <v>51151.975182054208</v>
      </c>
      <c r="BL377" s="275">
        <v>52204.907120875621</v>
      </c>
      <c r="BM377" s="275">
        <v>53916.772197375467</v>
      </c>
      <c r="BN377" s="275">
        <v>54935.52026829659</v>
      </c>
      <c r="BO377" s="275">
        <v>55530.845878685926</v>
      </c>
      <c r="BP377" s="275">
        <v>56532.389976306571</v>
      </c>
      <c r="BQ377" s="275">
        <v>56362.869255307094</v>
      </c>
      <c r="BR377" s="275">
        <v>57327.647753394805</v>
      </c>
      <c r="BS377" s="275">
        <v>55436.184043392859</v>
      </c>
      <c r="BT377" s="275">
        <v>56642.349784992606</v>
      </c>
      <c r="BU377" s="275">
        <v>56732.053551816542</v>
      </c>
      <c r="BV377" s="275">
        <v>60711.318187988851</v>
      </c>
    </row>
    <row r="378" spans="2:74" ht="14.25" customHeight="1" x14ac:dyDescent="0.2">
      <c r="B378" s="163" t="s">
        <v>552</v>
      </c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328">
        <v>42777.305752970678</v>
      </c>
      <c r="P378" s="328">
        <v>43467.754519911359</v>
      </c>
      <c r="Q378" s="328">
        <v>43783.178543730101</v>
      </c>
      <c r="R378" s="328">
        <v>42823.846629612977</v>
      </c>
      <c r="S378" s="328">
        <v>41727.188198506017</v>
      </c>
      <c r="T378" s="328">
        <v>42363.645778124381</v>
      </c>
      <c r="U378" s="328">
        <v>41282.794329043158</v>
      </c>
      <c r="V378" s="328">
        <v>41273.687088731</v>
      </c>
      <c r="W378" s="328">
        <v>41014.800319200491</v>
      </c>
      <c r="X378" s="328">
        <v>40414.57522695278</v>
      </c>
      <c r="Y378" s="328">
        <v>39637.983623701606</v>
      </c>
      <c r="Z378" s="328">
        <v>36947.38691288828</v>
      </c>
      <c r="AA378" s="328">
        <v>36094.560080033596</v>
      </c>
      <c r="AB378" s="328">
        <v>35216.191491454207</v>
      </c>
      <c r="AC378" s="328">
        <v>34587.703728181594</v>
      </c>
      <c r="AD378" s="328">
        <v>34354.341294474856</v>
      </c>
      <c r="AE378" s="328">
        <v>35510.927921442621</v>
      </c>
      <c r="AF378" s="328">
        <v>36096.359179751242</v>
      </c>
      <c r="AG378" s="328">
        <v>35434.935218558981</v>
      </c>
      <c r="AH378" s="328">
        <v>35296.526225402034</v>
      </c>
      <c r="AI378" s="328">
        <v>36350.301435174588</v>
      </c>
      <c r="AJ378" s="275">
        <v>36509.022560007761</v>
      </c>
      <c r="AK378" s="275">
        <v>36752.860105612883</v>
      </c>
      <c r="AL378" s="275">
        <v>37944.755927499376</v>
      </c>
      <c r="AM378" s="275">
        <v>38753.790406724918</v>
      </c>
      <c r="AN378" s="275">
        <v>38611.0845318992</v>
      </c>
      <c r="AO378" s="275">
        <v>40578.185123832547</v>
      </c>
      <c r="AP378" s="275">
        <v>43421.597790144784</v>
      </c>
      <c r="AQ378" s="275">
        <v>45248.022885083054</v>
      </c>
      <c r="AR378" s="275">
        <v>45697.467204518776</v>
      </c>
      <c r="AS378" s="275">
        <v>47538.948001653196</v>
      </c>
      <c r="AT378" s="275">
        <v>48846.019403259284</v>
      </c>
      <c r="AU378" s="275">
        <v>51245.589879658946</v>
      </c>
      <c r="AV378" s="275">
        <v>52626.134998821195</v>
      </c>
      <c r="AW378" s="275">
        <v>55940.809850139172</v>
      </c>
      <c r="AX378" s="275">
        <v>59996.684938759056</v>
      </c>
      <c r="AY378" s="275">
        <v>63557.086805445921</v>
      </c>
      <c r="AZ378" s="275">
        <v>64733.312963094926</v>
      </c>
      <c r="BA378" s="275">
        <v>68334.306631061685</v>
      </c>
      <c r="BB378" s="275">
        <v>70877.941535828359</v>
      </c>
      <c r="BC378" s="275">
        <v>72427.102847856469</v>
      </c>
      <c r="BD378" s="275">
        <v>73991.946171452029</v>
      </c>
      <c r="BE378" s="275">
        <v>75854.878852683672</v>
      </c>
      <c r="BF378" s="275">
        <v>79489.563230989035</v>
      </c>
      <c r="BG378" s="275">
        <v>82951.798590069782</v>
      </c>
      <c r="BH378" s="275">
        <v>84610.498536716274</v>
      </c>
      <c r="BI378" s="275">
        <v>86019.646053319579</v>
      </c>
      <c r="BJ378" s="275">
        <v>94188.014558214854</v>
      </c>
      <c r="BK378" s="275">
        <v>94310.878622547621</v>
      </c>
      <c r="BL378" s="275">
        <v>95853.813939543368</v>
      </c>
      <c r="BM378" s="275">
        <v>101366.86851181361</v>
      </c>
      <c r="BN378" s="275">
        <v>100194.10135031988</v>
      </c>
      <c r="BO378" s="275">
        <v>101678.03305926375</v>
      </c>
      <c r="BP378" s="275">
        <v>108128.36380025171</v>
      </c>
      <c r="BQ378" s="275">
        <v>107729.77141126998</v>
      </c>
      <c r="BR378" s="275">
        <v>108327.99941358517</v>
      </c>
      <c r="BS378" s="275">
        <v>108694.16950987623</v>
      </c>
      <c r="BT378" s="275">
        <v>109132.9750890914</v>
      </c>
      <c r="BU378" s="275">
        <v>107215.99535436428</v>
      </c>
      <c r="BV378" s="275">
        <v>114185.87157610185</v>
      </c>
    </row>
    <row r="379" spans="2:74" ht="14.25" customHeight="1" x14ac:dyDescent="0.25"/>
    <row r="380" spans="2:74" ht="14.25" customHeight="1" x14ac:dyDescent="0.25">
      <c r="B380" s="250" t="s">
        <v>40</v>
      </c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>
        <f t="shared" ref="O380:AT380" si="526">O19+SUM(O377:O378)</f>
        <v>0</v>
      </c>
      <c r="P380" s="251">
        <f t="shared" si="526"/>
        <v>0</v>
      </c>
      <c r="Q380" s="251">
        <f t="shared" si="526"/>
        <v>0</v>
      </c>
      <c r="R380" s="251">
        <f t="shared" si="526"/>
        <v>0</v>
      </c>
      <c r="S380" s="251">
        <f t="shared" si="526"/>
        <v>0</v>
      </c>
      <c r="T380" s="251">
        <f t="shared" si="526"/>
        <v>0</v>
      </c>
      <c r="U380" s="251">
        <f t="shared" si="526"/>
        <v>0</v>
      </c>
      <c r="V380" s="251">
        <f t="shared" si="526"/>
        <v>0</v>
      </c>
      <c r="W380" s="251">
        <f t="shared" si="526"/>
        <v>0</v>
      </c>
      <c r="X380" s="251">
        <f t="shared" si="526"/>
        <v>0</v>
      </c>
      <c r="Y380" s="251">
        <f t="shared" si="526"/>
        <v>0</v>
      </c>
      <c r="Z380" s="251">
        <f t="shared" si="526"/>
        <v>0</v>
      </c>
      <c r="AA380" s="251">
        <f t="shared" si="526"/>
        <v>0</v>
      </c>
      <c r="AB380" s="251">
        <f t="shared" si="526"/>
        <v>0</v>
      </c>
      <c r="AC380" s="251">
        <f t="shared" si="526"/>
        <v>0</v>
      </c>
      <c r="AD380" s="251">
        <f t="shared" si="526"/>
        <v>0</v>
      </c>
      <c r="AE380" s="251">
        <f t="shared" si="526"/>
        <v>0</v>
      </c>
      <c r="AF380" s="251">
        <f t="shared" si="526"/>
        <v>0</v>
      </c>
      <c r="AG380" s="251">
        <f t="shared" si="526"/>
        <v>0</v>
      </c>
      <c r="AH380" s="251">
        <f t="shared" si="526"/>
        <v>0</v>
      </c>
      <c r="AI380" s="251">
        <f t="shared" si="526"/>
        <v>0</v>
      </c>
      <c r="AJ380" s="251">
        <f t="shared" si="526"/>
        <v>0</v>
      </c>
      <c r="AK380" s="251">
        <f t="shared" si="526"/>
        <v>0</v>
      </c>
      <c r="AL380" s="251">
        <f t="shared" si="526"/>
        <v>0</v>
      </c>
      <c r="AM380" s="251">
        <f t="shared" si="526"/>
        <v>0</v>
      </c>
      <c r="AN380" s="251">
        <f t="shared" si="526"/>
        <v>0</v>
      </c>
      <c r="AO380" s="251">
        <f t="shared" si="526"/>
        <v>0</v>
      </c>
      <c r="AP380" s="251">
        <f t="shared" si="526"/>
        <v>0</v>
      </c>
      <c r="AQ380" s="251">
        <f t="shared" si="526"/>
        <v>0</v>
      </c>
      <c r="AR380" s="251">
        <f t="shared" si="526"/>
        <v>1.1641532182693481E-10</v>
      </c>
      <c r="AS380" s="251">
        <f t="shared" si="526"/>
        <v>0</v>
      </c>
      <c r="AT380" s="251">
        <f t="shared" si="526"/>
        <v>0</v>
      </c>
      <c r="AU380" s="251">
        <f t="shared" ref="AU380:BV380" si="527">AU19+SUM(AU377:AU378)</f>
        <v>0</v>
      </c>
      <c r="AV380" s="251">
        <f t="shared" si="527"/>
        <v>0</v>
      </c>
      <c r="AW380" s="251">
        <f t="shared" si="527"/>
        <v>0</v>
      </c>
      <c r="AX380" s="251">
        <f t="shared" si="527"/>
        <v>-13.192745764186839</v>
      </c>
      <c r="AY380" s="251">
        <f t="shared" si="527"/>
        <v>3.3354681509081274E-3</v>
      </c>
      <c r="AZ380" s="251">
        <f t="shared" si="527"/>
        <v>3.0636755633167922E-2</v>
      </c>
      <c r="BA380" s="251">
        <f t="shared" si="527"/>
        <v>-3.2577065474470146E-2</v>
      </c>
      <c r="BB380" s="251">
        <f t="shared" si="527"/>
        <v>-1.8614473519846797E-3</v>
      </c>
      <c r="BC380" s="251">
        <f t="shared" si="527"/>
        <v>6.2117405468598008E-4</v>
      </c>
      <c r="BD380" s="251">
        <f t="shared" si="527"/>
        <v>1.2338902452029288E-3</v>
      </c>
      <c r="BE380" s="251">
        <f t="shared" si="527"/>
        <v>5.047871951610432</v>
      </c>
      <c r="BF380" s="251">
        <f t="shared" si="527"/>
        <v>0</v>
      </c>
      <c r="BG380" s="251">
        <f t="shared" si="527"/>
        <v>0</v>
      </c>
      <c r="BH380" s="251">
        <f t="shared" si="527"/>
        <v>0</v>
      </c>
      <c r="BI380" s="251">
        <f t="shared" si="527"/>
        <v>0</v>
      </c>
      <c r="BJ380" s="251">
        <f t="shared" si="527"/>
        <v>0</v>
      </c>
      <c r="BK380" s="251">
        <f t="shared" si="527"/>
        <v>0</v>
      </c>
      <c r="BL380" s="251">
        <f t="shared" si="527"/>
        <v>0</v>
      </c>
      <c r="BM380" s="251">
        <f t="shared" si="527"/>
        <v>0</v>
      </c>
      <c r="BN380" s="251">
        <f t="shared" si="527"/>
        <v>0</v>
      </c>
      <c r="BO380" s="251">
        <f t="shared" si="527"/>
        <v>0</v>
      </c>
      <c r="BP380" s="251">
        <f t="shared" si="527"/>
        <v>0</v>
      </c>
      <c r="BQ380" s="251">
        <f t="shared" si="527"/>
        <v>0</v>
      </c>
      <c r="BR380" s="251">
        <f t="shared" si="527"/>
        <v>0</v>
      </c>
      <c r="BS380" s="251">
        <f t="shared" si="527"/>
        <v>0</v>
      </c>
      <c r="BT380" s="251">
        <f t="shared" si="527"/>
        <v>0</v>
      </c>
      <c r="BU380" s="251">
        <f t="shared" si="527"/>
        <v>0</v>
      </c>
      <c r="BV380" s="251">
        <f t="shared" si="527"/>
        <v>0</v>
      </c>
    </row>
    <row r="381" spans="2:74" ht="14.25" customHeight="1" x14ac:dyDescent="0.2">
      <c r="B381" s="1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</row>
    <row r="382" spans="2:74" ht="14.25" customHeight="1" x14ac:dyDescent="0.2">
      <c r="B382" s="1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</row>
    <row r="383" spans="2:74" ht="14.25" customHeight="1" x14ac:dyDescent="0.2">
      <c r="B383" s="1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</row>
    <row r="384" spans="2:74" ht="14.25" customHeight="1" x14ac:dyDescent="0.2">
      <c r="B384" s="1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329">
        <v>44227</v>
      </c>
      <c r="P384" s="329">
        <f>+EOMONTH(O384,1)</f>
        <v>44255</v>
      </c>
      <c r="Q384" s="329">
        <f t="shared" ref="Q384:BV384" si="528">+EOMONTH(P384,1)</f>
        <v>44286</v>
      </c>
      <c r="R384" s="329">
        <f t="shared" si="528"/>
        <v>44316</v>
      </c>
      <c r="S384" s="329">
        <f t="shared" si="528"/>
        <v>44347</v>
      </c>
      <c r="T384" s="329">
        <f t="shared" si="528"/>
        <v>44377</v>
      </c>
      <c r="U384" s="329">
        <f t="shared" si="528"/>
        <v>44408</v>
      </c>
      <c r="V384" s="329">
        <f t="shared" si="528"/>
        <v>44439</v>
      </c>
      <c r="W384" s="329">
        <f t="shared" si="528"/>
        <v>44469</v>
      </c>
      <c r="X384" s="329">
        <f t="shared" si="528"/>
        <v>44500</v>
      </c>
      <c r="Y384" s="329">
        <f t="shared" si="528"/>
        <v>44530</v>
      </c>
      <c r="Z384" s="329">
        <f t="shared" si="528"/>
        <v>44561</v>
      </c>
      <c r="AA384" s="329">
        <f t="shared" si="528"/>
        <v>44592</v>
      </c>
      <c r="AB384" s="329">
        <f t="shared" si="528"/>
        <v>44620</v>
      </c>
      <c r="AC384" s="329">
        <f t="shared" si="528"/>
        <v>44651</v>
      </c>
      <c r="AD384" s="329">
        <f t="shared" si="528"/>
        <v>44681</v>
      </c>
      <c r="AE384" s="329">
        <f t="shared" si="528"/>
        <v>44712</v>
      </c>
      <c r="AF384" s="329">
        <f t="shared" si="528"/>
        <v>44742</v>
      </c>
      <c r="AG384" s="329">
        <f t="shared" si="528"/>
        <v>44773</v>
      </c>
      <c r="AH384" s="329">
        <f t="shared" si="528"/>
        <v>44804</v>
      </c>
      <c r="AI384" s="329">
        <f t="shared" si="528"/>
        <v>44834</v>
      </c>
      <c r="AJ384" s="329">
        <f t="shared" si="528"/>
        <v>44865</v>
      </c>
      <c r="AK384" s="329">
        <f t="shared" si="528"/>
        <v>44895</v>
      </c>
      <c r="AL384" s="329">
        <f t="shared" si="528"/>
        <v>44926</v>
      </c>
      <c r="AM384" s="329">
        <f t="shared" si="528"/>
        <v>44957</v>
      </c>
      <c r="AN384" s="329">
        <f t="shared" si="528"/>
        <v>44985</v>
      </c>
      <c r="AO384" s="329">
        <f t="shared" si="528"/>
        <v>45016</v>
      </c>
      <c r="AP384" s="329">
        <f t="shared" si="528"/>
        <v>45046</v>
      </c>
      <c r="AQ384" s="329">
        <f t="shared" si="528"/>
        <v>45077</v>
      </c>
      <c r="AR384" s="329">
        <f t="shared" si="528"/>
        <v>45107</v>
      </c>
      <c r="AS384" s="329">
        <f t="shared" si="528"/>
        <v>45138</v>
      </c>
      <c r="AT384" s="329">
        <f t="shared" si="528"/>
        <v>45169</v>
      </c>
      <c r="AU384" s="329">
        <f t="shared" si="528"/>
        <v>45199</v>
      </c>
      <c r="AV384" s="329">
        <f t="shared" si="528"/>
        <v>45230</v>
      </c>
      <c r="AW384" s="329">
        <f t="shared" si="528"/>
        <v>45260</v>
      </c>
      <c r="AX384" s="329">
        <f t="shared" si="528"/>
        <v>45291</v>
      </c>
      <c r="AY384" s="329">
        <f t="shared" si="528"/>
        <v>45322</v>
      </c>
      <c r="AZ384" s="329">
        <f t="shared" si="528"/>
        <v>45351</v>
      </c>
      <c r="BA384" s="329">
        <f t="shared" si="528"/>
        <v>45382</v>
      </c>
      <c r="BB384" s="329">
        <f t="shared" si="528"/>
        <v>45412</v>
      </c>
      <c r="BC384" s="329">
        <f t="shared" si="528"/>
        <v>45443</v>
      </c>
      <c r="BD384" s="329">
        <f t="shared" si="528"/>
        <v>45473</v>
      </c>
      <c r="BE384" s="329">
        <f t="shared" si="528"/>
        <v>45504</v>
      </c>
      <c r="BF384" s="329">
        <f t="shared" si="528"/>
        <v>45535</v>
      </c>
      <c r="BG384" s="329">
        <f t="shared" si="528"/>
        <v>45565</v>
      </c>
      <c r="BH384" s="329">
        <f t="shared" si="528"/>
        <v>45596</v>
      </c>
      <c r="BI384" s="329">
        <f t="shared" si="528"/>
        <v>45626</v>
      </c>
      <c r="BJ384" s="329">
        <f t="shared" si="528"/>
        <v>45657</v>
      </c>
      <c r="BK384" s="329">
        <f t="shared" si="528"/>
        <v>45688</v>
      </c>
      <c r="BL384" s="329">
        <f t="shared" si="528"/>
        <v>45716</v>
      </c>
      <c r="BM384" s="329">
        <f t="shared" si="528"/>
        <v>45747</v>
      </c>
      <c r="BN384" s="329">
        <f t="shared" si="528"/>
        <v>45777</v>
      </c>
      <c r="BO384" s="329">
        <f t="shared" si="528"/>
        <v>45808</v>
      </c>
      <c r="BP384" s="329">
        <f t="shared" si="528"/>
        <v>45838</v>
      </c>
      <c r="BQ384" s="329">
        <f t="shared" si="528"/>
        <v>45869</v>
      </c>
      <c r="BR384" s="329">
        <f t="shared" si="528"/>
        <v>45900</v>
      </c>
      <c r="BS384" s="329">
        <f t="shared" si="528"/>
        <v>45930</v>
      </c>
      <c r="BT384" s="329">
        <f t="shared" si="528"/>
        <v>45961</v>
      </c>
      <c r="BU384" s="329">
        <f t="shared" si="528"/>
        <v>45991</v>
      </c>
      <c r="BV384" s="329">
        <f t="shared" si="528"/>
        <v>46022</v>
      </c>
    </row>
  </sheetData>
  <printOptions horizontalCentered="1" verticalCentered="1"/>
  <pageMargins left="0.25" right="0.25" top="0.75" bottom="0.75" header="0" footer="0"/>
  <pageSetup paperSize="9" scale="10" fitToWidth="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81CE-19B4-4541-9607-901339FC302D}">
  <sheetPr>
    <tabColor theme="1"/>
    <pageSetUpPr fitToPage="1"/>
  </sheetPr>
  <dimension ref="A2:HL176"/>
  <sheetViews>
    <sheetView showGridLines="0" topLeftCell="B1" zoomScale="80" zoomScaleNormal="80" workbookViewId="0">
      <pane xSplit="37" ySplit="4" topLeftCell="GS132" activePane="bottomRight" state="frozen"/>
      <selection pane="topRight"/>
      <selection pane="bottomLeft"/>
      <selection pane="bottomRight"/>
    </sheetView>
  </sheetViews>
  <sheetFormatPr defaultColWidth="14.42578125" defaultRowHeight="15" customHeight="1" outlineLevelRow="1" outlineLevelCol="1" x14ac:dyDescent="0.2"/>
  <cols>
    <col min="1" max="1" width="14.42578125" style="1" customWidth="1"/>
    <col min="2" max="2" width="46" style="1" customWidth="1"/>
    <col min="3" max="4" width="15.5703125" style="1" hidden="1" customWidth="1" outlineLevel="1"/>
    <col min="5" max="5" width="15.5703125" style="1" hidden="1" customWidth="1" collapsed="1"/>
    <col min="6" max="7" width="15.5703125" style="1" hidden="1" customWidth="1" outlineLevel="1"/>
    <col min="8" max="8" width="15.5703125" style="1" hidden="1" customWidth="1" collapsed="1"/>
    <col min="9" max="10" width="15.5703125" style="1" hidden="1" customWidth="1" outlineLevel="1"/>
    <col min="11" max="11" width="15.5703125" style="1" hidden="1" customWidth="1" collapsed="1"/>
    <col min="12" max="13" width="15.5703125" style="1" hidden="1" customWidth="1" outlineLevel="1"/>
    <col min="14" max="14" width="15.5703125" style="1" hidden="1" customWidth="1" collapsed="1"/>
    <col min="15" max="16" width="15.5703125" style="1" hidden="1" customWidth="1" outlineLevel="1"/>
    <col min="17" max="17" width="15.5703125" style="1" hidden="1" customWidth="1" collapsed="1"/>
    <col min="18" max="19" width="15.5703125" style="1" hidden="1" customWidth="1" outlineLevel="1"/>
    <col min="20" max="20" width="15.5703125" style="1" hidden="1" customWidth="1" collapsed="1"/>
    <col min="21" max="22" width="15.5703125" style="1" hidden="1" customWidth="1" outlineLevel="1"/>
    <col min="23" max="23" width="15.5703125" style="1" hidden="1" customWidth="1" collapsed="1"/>
    <col min="24" max="25" width="15.5703125" style="1" hidden="1" customWidth="1" outlineLevel="1"/>
    <col min="26" max="26" width="15.5703125" style="1" hidden="1" customWidth="1" collapsed="1"/>
    <col min="27" max="28" width="15.5703125" style="1" hidden="1" customWidth="1" outlineLevel="1"/>
    <col min="29" max="29" width="15.5703125" style="1" hidden="1" customWidth="1" collapsed="1"/>
    <col min="30" max="31" width="15.5703125" style="1" hidden="1" customWidth="1" outlineLevel="1"/>
    <col min="32" max="32" width="15.5703125" style="1" hidden="1" customWidth="1" collapsed="1"/>
    <col min="33" max="34" width="15.5703125" style="1" hidden="1" customWidth="1" outlineLevel="1"/>
    <col min="35" max="35" width="15.5703125" style="1" hidden="1" customWidth="1" collapsed="1"/>
    <col min="36" max="37" width="15.5703125" style="1" hidden="1" customWidth="1" outlineLevel="1"/>
    <col min="38" max="38" width="15.5703125" style="1" hidden="1" customWidth="1" collapsed="1"/>
    <col min="39" max="119" width="15.85546875" style="1" customWidth="1"/>
    <col min="120" max="120" width="14.42578125" style="1"/>
    <col min="121" max="121" width="15.85546875" style="1" customWidth="1"/>
    <col min="122" max="123" width="14.42578125" style="1"/>
    <col min="124" max="124" width="15.85546875" style="1" customWidth="1"/>
    <col min="125" max="126" width="14.42578125" style="1"/>
    <col min="127" max="127" width="15.85546875" style="1" customWidth="1"/>
    <col min="128" max="129" width="14.42578125" style="1"/>
    <col min="130" max="130" width="15.85546875" style="1" customWidth="1"/>
    <col min="131" max="132" width="14.42578125" style="1"/>
    <col min="133" max="133" width="15.85546875" style="1" customWidth="1"/>
    <col min="134" max="135" width="14.42578125" style="1"/>
    <col min="136" max="136" width="15.85546875" style="1" customWidth="1"/>
    <col min="137" max="16384" width="14.42578125" style="1"/>
  </cols>
  <sheetData>
    <row r="2" spans="2:218" ht="14.25" customHeight="1" x14ac:dyDescent="0.2">
      <c r="B2" s="330" t="s">
        <v>252</v>
      </c>
      <c r="C2" s="331">
        <v>43831</v>
      </c>
      <c r="D2" s="331" t="s">
        <v>553</v>
      </c>
      <c r="E2" s="331">
        <f>C2</f>
        <v>43831</v>
      </c>
      <c r="F2" s="331">
        <f>EDATE(C2,1)</f>
        <v>43862</v>
      </c>
      <c r="G2" s="331" t="s">
        <v>553</v>
      </c>
      <c r="H2" s="331">
        <f>F2</f>
        <v>43862</v>
      </c>
      <c r="I2" s="331">
        <f>EDATE(F2,1)</f>
        <v>43891</v>
      </c>
      <c r="J2" s="331" t="s">
        <v>553</v>
      </c>
      <c r="K2" s="331">
        <f>I2</f>
        <v>43891</v>
      </c>
      <c r="L2" s="331">
        <f>EDATE(I2,1)</f>
        <v>43922</v>
      </c>
      <c r="M2" s="331" t="s">
        <v>553</v>
      </c>
      <c r="N2" s="331">
        <f>L2</f>
        <v>43922</v>
      </c>
      <c r="O2" s="331">
        <f>EDATE(L2,1)</f>
        <v>43952</v>
      </c>
      <c r="P2" s="331" t="s">
        <v>553</v>
      </c>
      <c r="Q2" s="331">
        <f>O2</f>
        <v>43952</v>
      </c>
      <c r="R2" s="331">
        <f>EDATE(O2,1)</f>
        <v>43983</v>
      </c>
      <c r="S2" s="331" t="s">
        <v>553</v>
      </c>
      <c r="T2" s="331">
        <f>R2</f>
        <v>43983</v>
      </c>
      <c r="U2" s="331">
        <f>EDATE(R2,1)</f>
        <v>44013</v>
      </c>
      <c r="V2" s="331" t="s">
        <v>553</v>
      </c>
      <c r="W2" s="331">
        <f>U2</f>
        <v>44013</v>
      </c>
      <c r="X2" s="331">
        <f>EDATE(U2,1)</f>
        <v>44044</v>
      </c>
      <c r="Y2" s="331" t="s">
        <v>553</v>
      </c>
      <c r="Z2" s="331">
        <f>X2</f>
        <v>44044</v>
      </c>
      <c r="AA2" s="331">
        <f>EDATE(X2,1)</f>
        <v>44075</v>
      </c>
      <c r="AB2" s="331" t="s">
        <v>553</v>
      </c>
      <c r="AC2" s="331">
        <f>AA2</f>
        <v>44075</v>
      </c>
      <c r="AD2" s="331">
        <f>EDATE(AA2,1)</f>
        <v>44105</v>
      </c>
      <c r="AE2" s="331" t="s">
        <v>553</v>
      </c>
      <c r="AF2" s="331">
        <f>AD2</f>
        <v>44105</v>
      </c>
      <c r="AG2" s="331">
        <f>EDATE(AD2,1)</f>
        <v>44136</v>
      </c>
      <c r="AH2" s="331" t="s">
        <v>553</v>
      </c>
      <c r="AI2" s="331">
        <f>AG2</f>
        <v>44136</v>
      </c>
      <c r="AJ2" s="331">
        <f>EDATE(AG2,1)</f>
        <v>44166</v>
      </c>
      <c r="AK2" s="331" t="s">
        <v>553</v>
      </c>
      <c r="AL2" s="331">
        <f>AJ2</f>
        <v>44166</v>
      </c>
      <c r="AM2" s="331">
        <f>EDATE(AJ2,1)</f>
        <v>44197</v>
      </c>
      <c r="AN2" s="331" t="s">
        <v>553</v>
      </c>
      <c r="AO2" s="331">
        <f>AM2</f>
        <v>44197</v>
      </c>
      <c r="AP2" s="331">
        <f t="shared" ref="AP2" si="0">EDATE(AM2,1)</f>
        <v>44228</v>
      </c>
      <c r="AQ2" s="331" t="s">
        <v>553</v>
      </c>
      <c r="AR2" s="331">
        <f t="shared" ref="AR2" si="1">AP2</f>
        <v>44228</v>
      </c>
      <c r="AS2" s="331">
        <f t="shared" ref="AS2" si="2">EDATE(AP2,1)</f>
        <v>44256</v>
      </c>
      <c r="AT2" s="331" t="s">
        <v>553</v>
      </c>
      <c r="AU2" s="331">
        <f t="shared" ref="AU2" si="3">AS2</f>
        <v>44256</v>
      </c>
      <c r="AV2" s="331">
        <f t="shared" ref="AV2" si="4">EDATE(AS2,1)</f>
        <v>44287</v>
      </c>
      <c r="AW2" s="331" t="s">
        <v>553</v>
      </c>
      <c r="AX2" s="331">
        <f t="shared" ref="AX2" si="5">AV2</f>
        <v>44287</v>
      </c>
      <c r="AY2" s="331">
        <f t="shared" ref="AY2" si="6">EDATE(AV2,1)</f>
        <v>44317</v>
      </c>
      <c r="AZ2" s="331" t="s">
        <v>553</v>
      </c>
      <c r="BA2" s="331">
        <f t="shared" ref="BA2" si="7">AY2</f>
        <v>44317</v>
      </c>
      <c r="BB2" s="331">
        <f t="shared" ref="BB2" si="8">EDATE(AY2,1)</f>
        <v>44348</v>
      </c>
      <c r="BC2" s="331" t="s">
        <v>553</v>
      </c>
      <c r="BD2" s="331">
        <f t="shared" ref="BD2" si="9">BB2</f>
        <v>44348</v>
      </c>
      <c r="BE2" s="331">
        <f t="shared" ref="BE2" si="10">EDATE(BB2,1)</f>
        <v>44378</v>
      </c>
      <c r="BF2" s="331" t="s">
        <v>553</v>
      </c>
      <c r="BG2" s="331">
        <f t="shared" ref="BG2" si="11">BE2</f>
        <v>44378</v>
      </c>
      <c r="BH2" s="331">
        <f t="shared" ref="BH2" si="12">EDATE(BE2,1)</f>
        <v>44409</v>
      </c>
      <c r="BI2" s="331" t="s">
        <v>553</v>
      </c>
      <c r="BJ2" s="331">
        <f t="shared" ref="BJ2" si="13">BH2</f>
        <v>44409</v>
      </c>
      <c r="BK2" s="331">
        <f t="shared" ref="BK2" si="14">EDATE(BH2,1)</f>
        <v>44440</v>
      </c>
      <c r="BL2" s="331" t="s">
        <v>553</v>
      </c>
      <c r="BM2" s="331">
        <f t="shared" ref="BM2" si="15">BK2</f>
        <v>44440</v>
      </c>
      <c r="BN2" s="331">
        <f t="shared" ref="BN2" si="16">EDATE(BK2,1)</f>
        <v>44470</v>
      </c>
      <c r="BO2" s="331" t="s">
        <v>553</v>
      </c>
      <c r="BP2" s="331">
        <f t="shared" ref="BP2" si="17">BN2</f>
        <v>44470</v>
      </c>
      <c r="BQ2" s="331">
        <f t="shared" ref="BQ2" si="18">EDATE(BN2,1)</f>
        <v>44501</v>
      </c>
      <c r="BR2" s="331" t="s">
        <v>553</v>
      </c>
      <c r="BS2" s="331">
        <f t="shared" ref="BS2" si="19">BQ2</f>
        <v>44501</v>
      </c>
      <c r="BT2" s="331">
        <f t="shared" ref="BT2" si="20">EDATE(BQ2,1)</f>
        <v>44531</v>
      </c>
      <c r="BU2" s="331" t="s">
        <v>553</v>
      </c>
      <c r="BV2" s="331">
        <f t="shared" ref="BV2" si="21">BT2</f>
        <v>44531</v>
      </c>
      <c r="BW2" s="331">
        <f t="shared" ref="BW2" si="22">EDATE(BT2,1)</f>
        <v>44562</v>
      </c>
      <c r="BX2" s="331" t="s">
        <v>553</v>
      </c>
      <c r="BY2" s="331">
        <f t="shared" ref="BY2" si="23">BW2</f>
        <v>44562</v>
      </c>
      <c r="BZ2" s="331">
        <f t="shared" ref="BZ2" si="24">EDATE(BW2,1)</f>
        <v>44593</v>
      </c>
      <c r="CA2" s="331" t="s">
        <v>553</v>
      </c>
      <c r="CB2" s="331">
        <f t="shared" ref="CB2" si="25">BZ2</f>
        <v>44593</v>
      </c>
      <c r="CC2" s="331">
        <f t="shared" ref="CC2" si="26">EDATE(BZ2,1)</f>
        <v>44621</v>
      </c>
      <c r="CD2" s="331" t="s">
        <v>553</v>
      </c>
      <c r="CE2" s="331">
        <f t="shared" ref="CE2" si="27">CC2</f>
        <v>44621</v>
      </c>
      <c r="CF2" s="331">
        <f t="shared" ref="CF2" si="28">EDATE(CC2,1)</f>
        <v>44652</v>
      </c>
      <c r="CG2" s="331" t="s">
        <v>553</v>
      </c>
      <c r="CH2" s="331">
        <f t="shared" ref="CH2" si="29">CF2</f>
        <v>44652</v>
      </c>
      <c r="CI2" s="331">
        <f t="shared" ref="CI2" si="30">EDATE(CF2,1)</f>
        <v>44682</v>
      </c>
      <c r="CJ2" s="331" t="s">
        <v>553</v>
      </c>
      <c r="CK2" s="331">
        <f t="shared" ref="CK2" si="31">CI2</f>
        <v>44682</v>
      </c>
      <c r="CL2" s="331">
        <f t="shared" ref="CL2" si="32">EDATE(CI2,1)</f>
        <v>44713</v>
      </c>
      <c r="CM2" s="331" t="s">
        <v>553</v>
      </c>
      <c r="CN2" s="331">
        <f t="shared" ref="CN2" si="33">CL2</f>
        <v>44713</v>
      </c>
      <c r="CO2" s="331">
        <f t="shared" ref="CO2" si="34">EDATE(CL2,1)</f>
        <v>44743</v>
      </c>
      <c r="CP2" s="331" t="s">
        <v>553</v>
      </c>
      <c r="CQ2" s="331">
        <f t="shared" ref="CQ2" si="35">CO2</f>
        <v>44743</v>
      </c>
      <c r="CR2" s="331">
        <f t="shared" ref="CR2" si="36">EDATE(CO2,1)</f>
        <v>44774</v>
      </c>
      <c r="CS2" s="331" t="s">
        <v>553</v>
      </c>
      <c r="CT2" s="331">
        <f t="shared" ref="CT2" si="37">CR2</f>
        <v>44774</v>
      </c>
      <c r="CU2" s="331">
        <f t="shared" ref="CU2" si="38">EDATE(CR2,1)</f>
        <v>44805</v>
      </c>
      <c r="CV2" s="331" t="s">
        <v>553</v>
      </c>
      <c r="CW2" s="331">
        <f t="shared" ref="CW2" si="39">CU2</f>
        <v>44805</v>
      </c>
      <c r="CX2" s="331">
        <f t="shared" ref="CX2" si="40">EDATE(CU2,1)</f>
        <v>44835</v>
      </c>
      <c r="CY2" s="331" t="s">
        <v>553</v>
      </c>
      <c r="CZ2" s="331">
        <f t="shared" ref="CZ2" si="41">CX2</f>
        <v>44835</v>
      </c>
      <c r="DA2" s="331">
        <f t="shared" ref="DA2" si="42">EDATE(CX2,1)</f>
        <v>44866</v>
      </c>
      <c r="DB2" s="331" t="s">
        <v>553</v>
      </c>
      <c r="DC2" s="331">
        <f t="shared" ref="DC2" si="43">DA2</f>
        <v>44866</v>
      </c>
      <c r="DD2" s="331">
        <f t="shared" ref="DD2" si="44">EDATE(DA2,1)</f>
        <v>44896</v>
      </c>
      <c r="DE2" s="331" t="s">
        <v>553</v>
      </c>
      <c r="DF2" s="331">
        <f t="shared" ref="DF2" si="45">DD2</f>
        <v>44896</v>
      </c>
      <c r="DG2" s="331">
        <f t="shared" ref="DG2" si="46">EDATE(DD2,1)</f>
        <v>44927</v>
      </c>
      <c r="DH2" s="331" t="s">
        <v>553</v>
      </c>
      <c r="DI2" s="331">
        <f t="shared" ref="DI2" si="47">DG2</f>
        <v>44927</v>
      </c>
      <c r="DJ2" s="331">
        <f t="shared" ref="DJ2" si="48">EDATE(DG2,1)</f>
        <v>44958</v>
      </c>
      <c r="DK2" s="331" t="s">
        <v>553</v>
      </c>
      <c r="DL2" s="331">
        <f t="shared" ref="DL2" si="49">DJ2</f>
        <v>44958</v>
      </c>
      <c r="DM2" s="331">
        <f t="shared" ref="DM2" si="50">EDATE(DJ2,1)</f>
        <v>44986</v>
      </c>
      <c r="DN2" s="331" t="s">
        <v>553</v>
      </c>
      <c r="DO2" s="331">
        <f t="shared" ref="DO2" si="51">DM2</f>
        <v>44986</v>
      </c>
      <c r="DP2" s="331">
        <f t="shared" ref="DP2" si="52">EDATE(DM2,1)</f>
        <v>45017</v>
      </c>
      <c r="DQ2" s="331" t="s">
        <v>553</v>
      </c>
      <c r="DR2" s="331">
        <f t="shared" ref="DR2" si="53">DP2</f>
        <v>45017</v>
      </c>
      <c r="DS2" s="331">
        <f t="shared" ref="DS2" si="54">EDATE(DP2,1)</f>
        <v>45047</v>
      </c>
      <c r="DT2" s="331" t="s">
        <v>553</v>
      </c>
      <c r="DU2" s="331">
        <f t="shared" ref="DU2" si="55">DS2</f>
        <v>45047</v>
      </c>
      <c r="DV2" s="331">
        <f t="shared" ref="DV2" si="56">EDATE(DS2,1)</f>
        <v>45078</v>
      </c>
      <c r="DW2" s="331" t="s">
        <v>553</v>
      </c>
      <c r="DX2" s="331">
        <f t="shared" ref="DX2" si="57">DV2</f>
        <v>45078</v>
      </c>
      <c r="DY2" s="331">
        <f t="shared" ref="DY2" si="58">EDATE(DV2,1)</f>
        <v>45108</v>
      </c>
      <c r="DZ2" s="331" t="s">
        <v>553</v>
      </c>
      <c r="EA2" s="331">
        <f t="shared" ref="EA2" si="59">DY2</f>
        <v>45108</v>
      </c>
      <c r="EB2" s="331">
        <f t="shared" ref="EB2" si="60">EDATE(DY2,1)</f>
        <v>45139</v>
      </c>
      <c r="EC2" s="331" t="s">
        <v>553</v>
      </c>
      <c r="ED2" s="331">
        <f t="shared" ref="ED2" si="61">EB2</f>
        <v>45139</v>
      </c>
      <c r="EE2" s="331">
        <f t="shared" ref="EE2" si="62">EDATE(EB2,1)</f>
        <v>45170</v>
      </c>
      <c r="EF2" s="331" t="s">
        <v>553</v>
      </c>
      <c r="EG2" s="331">
        <f t="shared" ref="EG2" si="63">EE2</f>
        <v>45170</v>
      </c>
      <c r="EH2" s="331">
        <f t="shared" ref="EH2" si="64">EDATE(EE2,1)</f>
        <v>45200</v>
      </c>
      <c r="EI2" s="331" t="s">
        <v>553</v>
      </c>
      <c r="EJ2" s="331">
        <f t="shared" ref="EJ2" si="65">EH2</f>
        <v>45200</v>
      </c>
      <c r="EK2" s="331">
        <f t="shared" ref="EK2" si="66">EDATE(EH2,1)</f>
        <v>45231</v>
      </c>
      <c r="EL2" s="331" t="s">
        <v>553</v>
      </c>
      <c r="EM2" s="331">
        <f t="shared" ref="EM2" si="67">EK2</f>
        <v>45231</v>
      </c>
      <c r="EN2" s="331">
        <f t="shared" ref="EN2" si="68">EDATE(EK2,1)</f>
        <v>45261</v>
      </c>
      <c r="EO2" s="331" t="s">
        <v>553</v>
      </c>
      <c r="EP2" s="331">
        <f t="shared" ref="EP2" si="69">EN2</f>
        <v>45261</v>
      </c>
      <c r="EQ2" s="331">
        <f t="shared" ref="EQ2" si="70">EDATE(EN2,1)</f>
        <v>45292</v>
      </c>
      <c r="ER2" s="331" t="s">
        <v>553</v>
      </c>
      <c r="ES2" s="331">
        <f t="shared" ref="ES2" si="71">EQ2</f>
        <v>45292</v>
      </c>
      <c r="ET2" s="331">
        <f t="shared" ref="ET2" si="72">EDATE(EQ2,1)</f>
        <v>45323</v>
      </c>
      <c r="EU2" s="331" t="s">
        <v>553</v>
      </c>
      <c r="EV2" s="331">
        <f t="shared" ref="EV2" si="73">ET2</f>
        <v>45323</v>
      </c>
      <c r="EW2" s="331">
        <f t="shared" ref="EW2" si="74">EDATE(ET2,1)</f>
        <v>45352</v>
      </c>
      <c r="EX2" s="331" t="s">
        <v>553</v>
      </c>
      <c r="EY2" s="331">
        <f t="shared" ref="EY2" si="75">EW2</f>
        <v>45352</v>
      </c>
      <c r="EZ2" s="331">
        <f t="shared" ref="EZ2" si="76">EDATE(EW2,1)</f>
        <v>45383</v>
      </c>
      <c r="FA2" s="331" t="s">
        <v>553</v>
      </c>
      <c r="FB2" s="331">
        <f t="shared" ref="FB2" si="77">EZ2</f>
        <v>45383</v>
      </c>
      <c r="FC2" s="331">
        <f t="shared" ref="FC2" si="78">EDATE(EZ2,1)</f>
        <v>45413</v>
      </c>
      <c r="FD2" s="331" t="s">
        <v>553</v>
      </c>
      <c r="FE2" s="331">
        <f t="shared" ref="FE2" si="79">FC2</f>
        <v>45413</v>
      </c>
      <c r="FF2" s="331">
        <f t="shared" ref="FF2" si="80">EDATE(FC2,1)</f>
        <v>45444</v>
      </c>
      <c r="FG2" s="331" t="s">
        <v>553</v>
      </c>
      <c r="FH2" s="331">
        <f t="shared" ref="FH2" si="81">FF2</f>
        <v>45444</v>
      </c>
      <c r="FI2" s="331">
        <f t="shared" ref="FI2" si="82">EDATE(FF2,1)</f>
        <v>45474</v>
      </c>
      <c r="FJ2" s="331" t="s">
        <v>553</v>
      </c>
      <c r="FK2" s="331">
        <f t="shared" ref="FK2" si="83">FI2</f>
        <v>45474</v>
      </c>
      <c r="FL2" s="331">
        <f t="shared" ref="FL2" si="84">EDATE(FI2,1)</f>
        <v>45505</v>
      </c>
      <c r="FM2" s="331" t="s">
        <v>553</v>
      </c>
      <c r="FN2" s="331">
        <f t="shared" ref="FN2" si="85">FL2</f>
        <v>45505</v>
      </c>
      <c r="FO2" s="331">
        <f t="shared" ref="FO2" si="86">EDATE(FL2,1)</f>
        <v>45536</v>
      </c>
      <c r="FP2" s="331" t="s">
        <v>553</v>
      </c>
      <c r="FQ2" s="331">
        <f t="shared" ref="FQ2" si="87">FO2</f>
        <v>45536</v>
      </c>
      <c r="FR2" s="331">
        <f t="shared" ref="FR2" si="88">EDATE(FO2,1)</f>
        <v>45566</v>
      </c>
      <c r="FS2" s="331" t="s">
        <v>553</v>
      </c>
      <c r="FT2" s="331">
        <f t="shared" ref="FT2" si="89">FR2</f>
        <v>45566</v>
      </c>
      <c r="FU2" s="331">
        <f t="shared" ref="FU2" si="90">EDATE(FR2,1)</f>
        <v>45597</v>
      </c>
      <c r="FV2" s="331" t="s">
        <v>553</v>
      </c>
      <c r="FW2" s="331">
        <f t="shared" ref="FW2" si="91">FU2</f>
        <v>45597</v>
      </c>
      <c r="FX2" s="331">
        <f t="shared" ref="FX2" si="92">EDATE(FU2,1)</f>
        <v>45627</v>
      </c>
      <c r="FY2" s="331" t="s">
        <v>553</v>
      </c>
      <c r="FZ2" s="331">
        <f t="shared" ref="FZ2" si="93">FX2</f>
        <v>45627</v>
      </c>
      <c r="GA2" s="331">
        <f t="shared" ref="GA2" si="94">EDATE(FX2,1)</f>
        <v>45658</v>
      </c>
      <c r="GB2" s="331" t="s">
        <v>553</v>
      </c>
      <c r="GC2" s="331">
        <f t="shared" ref="GC2" si="95">GA2</f>
        <v>45658</v>
      </c>
      <c r="GD2" s="331">
        <f t="shared" ref="GD2" si="96">EDATE(GA2,1)</f>
        <v>45689</v>
      </c>
      <c r="GE2" s="331" t="s">
        <v>553</v>
      </c>
      <c r="GF2" s="331">
        <f t="shared" ref="GF2" si="97">GD2</f>
        <v>45689</v>
      </c>
      <c r="GG2" s="331">
        <f t="shared" ref="GG2" si="98">EDATE(GD2,1)</f>
        <v>45717</v>
      </c>
      <c r="GH2" s="331" t="s">
        <v>553</v>
      </c>
      <c r="GI2" s="331">
        <f t="shared" ref="GI2" si="99">GG2</f>
        <v>45717</v>
      </c>
      <c r="GJ2" s="331">
        <f t="shared" ref="GJ2" si="100">EDATE(GG2,1)</f>
        <v>45748</v>
      </c>
      <c r="GK2" s="331" t="s">
        <v>553</v>
      </c>
      <c r="GL2" s="331">
        <f t="shared" ref="GL2" si="101">GJ2</f>
        <v>45748</v>
      </c>
      <c r="GM2" s="331">
        <f>EDATE(GJ2,1)</f>
        <v>45778</v>
      </c>
      <c r="GN2" s="331" t="s">
        <v>553</v>
      </c>
      <c r="GO2" s="331">
        <f>GM2</f>
        <v>45778</v>
      </c>
      <c r="GP2" s="331">
        <f>EDATE(GM2,1)</f>
        <v>45809</v>
      </c>
      <c r="GQ2" s="331" t="s">
        <v>553</v>
      </c>
      <c r="GR2" s="331">
        <f>GP2</f>
        <v>45809</v>
      </c>
      <c r="GS2" s="331">
        <f>EDATE(GP2,1)</f>
        <v>45839</v>
      </c>
      <c r="GT2" s="331" t="s">
        <v>553</v>
      </c>
      <c r="GU2" s="331">
        <f>GS2</f>
        <v>45839</v>
      </c>
      <c r="GV2" s="331">
        <f>EDATE(GS2,1)</f>
        <v>45870</v>
      </c>
      <c r="GW2" s="331" t="s">
        <v>553</v>
      </c>
      <c r="GX2" s="331">
        <f>GV2</f>
        <v>45870</v>
      </c>
      <c r="GY2" s="331">
        <f>EDATE(GV2,1)</f>
        <v>45901</v>
      </c>
      <c r="GZ2" s="331" t="s">
        <v>553</v>
      </c>
      <c r="HA2" s="331">
        <f>GY2</f>
        <v>45901</v>
      </c>
      <c r="HB2" s="331">
        <f>EDATE(GY2,1)</f>
        <v>45931</v>
      </c>
      <c r="HC2" s="331" t="s">
        <v>553</v>
      </c>
      <c r="HD2" s="331">
        <f>HB2</f>
        <v>45931</v>
      </c>
      <c r="HE2" s="331">
        <f>EDATE(HB2,1)</f>
        <v>45962</v>
      </c>
      <c r="HF2" s="331" t="s">
        <v>553</v>
      </c>
      <c r="HG2" s="331">
        <f>HE2</f>
        <v>45962</v>
      </c>
      <c r="HH2" s="331">
        <f>EDATE(HE2,1)</f>
        <v>45992</v>
      </c>
      <c r="HI2" s="331" t="s">
        <v>553</v>
      </c>
      <c r="HJ2" s="331">
        <f>HH2</f>
        <v>45992</v>
      </c>
    </row>
    <row r="3" spans="2:218" ht="14.25" hidden="1" customHeight="1" outlineLevel="1" x14ac:dyDescent="0.2">
      <c r="B3" s="324" t="s">
        <v>130</v>
      </c>
      <c r="C3" s="332">
        <f>YEAR(C2)</f>
        <v>2020</v>
      </c>
      <c r="D3" s="333"/>
      <c r="E3" s="333"/>
      <c r="F3" s="332">
        <f>YEAR(F2)</f>
        <v>2020</v>
      </c>
      <c r="G3" s="333"/>
      <c r="H3" s="333"/>
      <c r="I3" s="332">
        <f>YEAR(I2)</f>
        <v>2020</v>
      </c>
      <c r="J3" s="333"/>
      <c r="K3" s="333"/>
      <c r="L3" s="332">
        <f>YEAR(L2)</f>
        <v>2020</v>
      </c>
      <c r="M3" s="333"/>
      <c r="N3" s="333"/>
      <c r="O3" s="332">
        <f>YEAR(O2)</f>
        <v>2020</v>
      </c>
      <c r="P3" s="333"/>
      <c r="Q3" s="333"/>
      <c r="R3" s="332">
        <f>YEAR(R2)</f>
        <v>2020</v>
      </c>
      <c r="S3" s="333"/>
      <c r="T3" s="333"/>
      <c r="U3" s="332">
        <f>YEAR(U2)</f>
        <v>2020</v>
      </c>
      <c r="V3" s="333"/>
      <c r="W3" s="333"/>
      <c r="X3" s="332">
        <f>YEAR(X2)</f>
        <v>2020</v>
      </c>
      <c r="Y3" s="333"/>
      <c r="Z3" s="333"/>
      <c r="AA3" s="332">
        <f>YEAR(AA2)</f>
        <v>2020</v>
      </c>
      <c r="AB3" s="333"/>
      <c r="AC3" s="333"/>
      <c r="AD3" s="332">
        <f>YEAR(AD2)</f>
        <v>2020</v>
      </c>
      <c r="AE3" s="333"/>
      <c r="AF3" s="333"/>
      <c r="AG3" s="332">
        <f>YEAR(AG2)</f>
        <v>2020</v>
      </c>
      <c r="AH3" s="333"/>
      <c r="AI3" s="333"/>
      <c r="AJ3" s="332">
        <f>YEAR(AJ2)</f>
        <v>2020</v>
      </c>
      <c r="AK3" s="333"/>
      <c r="AL3" s="333"/>
      <c r="AM3" s="332">
        <f>YEAR(AM2)</f>
        <v>2021</v>
      </c>
      <c r="AN3" s="333"/>
      <c r="AO3" s="333"/>
      <c r="AP3" s="332">
        <f t="shared" ref="AP3" si="102">YEAR(AP2)</f>
        <v>2021</v>
      </c>
      <c r="AQ3" s="333"/>
      <c r="AR3" s="333"/>
      <c r="AS3" s="332">
        <f t="shared" ref="AS3" si="103">YEAR(AS2)</f>
        <v>2021</v>
      </c>
      <c r="AT3" s="333"/>
      <c r="AU3" s="333"/>
      <c r="AV3" s="332">
        <f t="shared" ref="AV3" si="104">YEAR(AV2)</f>
        <v>2021</v>
      </c>
      <c r="AW3" s="333"/>
      <c r="AX3" s="333"/>
      <c r="AY3" s="332">
        <f t="shared" ref="AY3" si="105">YEAR(AY2)</f>
        <v>2021</v>
      </c>
      <c r="AZ3" s="333"/>
      <c r="BA3" s="333"/>
      <c r="BB3" s="332">
        <f t="shared" ref="BB3" si="106">YEAR(BB2)</f>
        <v>2021</v>
      </c>
      <c r="BC3" s="333"/>
      <c r="BD3" s="333"/>
      <c r="BE3" s="332">
        <f t="shared" ref="BE3" si="107">YEAR(BE2)</f>
        <v>2021</v>
      </c>
      <c r="BF3" s="333"/>
      <c r="BG3" s="333"/>
      <c r="BH3" s="332">
        <f t="shared" ref="BH3" si="108">YEAR(BH2)</f>
        <v>2021</v>
      </c>
      <c r="BI3" s="333"/>
      <c r="BJ3" s="333"/>
      <c r="BK3" s="332">
        <f t="shared" ref="BK3" si="109">YEAR(BK2)</f>
        <v>2021</v>
      </c>
      <c r="BL3" s="333"/>
      <c r="BM3" s="333"/>
      <c r="BN3" s="332">
        <f t="shared" ref="BN3" si="110">YEAR(BN2)</f>
        <v>2021</v>
      </c>
      <c r="BO3" s="333"/>
      <c r="BP3" s="333"/>
      <c r="BQ3" s="332">
        <f t="shared" ref="BQ3" si="111">YEAR(BQ2)</f>
        <v>2021</v>
      </c>
      <c r="BR3" s="333"/>
      <c r="BS3" s="333"/>
      <c r="BT3" s="332">
        <f t="shared" ref="BT3" si="112">YEAR(BT2)</f>
        <v>2021</v>
      </c>
      <c r="BU3" s="333"/>
      <c r="BV3" s="333"/>
      <c r="BW3" s="332">
        <f t="shared" ref="BW3" si="113">YEAR(BW2)</f>
        <v>2022</v>
      </c>
      <c r="BX3" s="333"/>
      <c r="BY3" s="333"/>
      <c r="BZ3" s="332">
        <f t="shared" ref="BZ3" si="114">YEAR(BZ2)</f>
        <v>2022</v>
      </c>
      <c r="CA3" s="333"/>
      <c r="CB3" s="333"/>
      <c r="CC3" s="332">
        <f t="shared" ref="CC3" si="115">YEAR(CC2)</f>
        <v>2022</v>
      </c>
      <c r="CD3" s="333"/>
      <c r="CE3" s="333"/>
      <c r="CF3" s="332">
        <f t="shared" ref="CF3" si="116">YEAR(CF2)</f>
        <v>2022</v>
      </c>
      <c r="CG3" s="333"/>
      <c r="CH3" s="333"/>
      <c r="CI3" s="332">
        <f t="shared" ref="CI3" si="117">YEAR(CI2)</f>
        <v>2022</v>
      </c>
      <c r="CJ3" s="333"/>
      <c r="CK3" s="333"/>
      <c r="CL3" s="332">
        <f t="shared" ref="CL3" si="118">YEAR(CL2)</f>
        <v>2022</v>
      </c>
      <c r="CM3" s="333"/>
      <c r="CN3" s="333"/>
      <c r="CO3" s="332">
        <f t="shared" ref="CO3" si="119">YEAR(CO2)</f>
        <v>2022</v>
      </c>
      <c r="CP3" s="333"/>
      <c r="CQ3" s="333"/>
      <c r="CR3" s="332">
        <f t="shared" ref="CR3" si="120">YEAR(CR2)</f>
        <v>2022</v>
      </c>
      <c r="CS3" s="333"/>
      <c r="CT3" s="333"/>
      <c r="CU3" s="332">
        <f t="shared" ref="CU3" si="121">YEAR(CU2)</f>
        <v>2022</v>
      </c>
      <c r="CV3" s="333"/>
      <c r="CW3" s="333"/>
      <c r="CX3" s="332">
        <f t="shared" ref="CX3" si="122">YEAR(CX2)</f>
        <v>2022</v>
      </c>
      <c r="CY3" s="333"/>
      <c r="CZ3" s="333"/>
      <c r="DA3" s="332">
        <f t="shared" ref="DA3" si="123">YEAR(DA2)</f>
        <v>2022</v>
      </c>
      <c r="DB3" s="333"/>
      <c r="DC3" s="333"/>
      <c r="DD3" s="332">
        <f t="shared" ref="DD3" si="124">YEAR(DD2)</f>
        <v>2022</v>
      </c>
      <c r="DE3" s="333"/>
      <c r="DF3" s="333"/>
      <c r="DG3" s="332">
        <f t="shared" ref="DG3" si="125">YEAR(DG2)</f>
        <v>2023</v>
      </c>
      <c r="DH3" s="333"/>
      <c r="DI3" s="333"/>
      <c r="DJ3" s="332">
        <f t="shared" ref="DJ3" si="126">YEAR(DJ2)</f>
        <v>2023</v>
      </c>
      <c r="DK3" s="333"/>
      <c r="DL3" s="333"/>
      <c r="DM3" s="332">
        <f t="shared" ref="DM3" si="127">YEAR(DM2)</f>
        <v>2023</v>
      </c>
      <c r="DN3" s="333"/>
      <c r="DO3" s="333"/>
      <c r="DP3" s="332">
        <f t="shared" ref="DP3" si="128">YEAR(DP2)</f>
        <v>2023</v>
      </c>
      <c r="DQ3" s="333"/>
      <c r="DR3" s="333"/>
      <c r="DS3" s="332">
        <f t="shared" ref="DS3" si="129">YEAR(DS2)</f>
        <v>2023</v>
      </c>
      <c r="DT3" s="333"/>
      <c r="DU3" s="333"/>
      <c r="DV3" s="332">
        <f t="shared" ref="DV3" si="130">YEAR(DV2)</f>
        <v>2023</v>
      </c>
      <c r="DW3" s="333"/>
      <c r="DX3" s="333"/>
      <c r="DY3" s="332">
        <f t="shared" ref="DY3" si="131">YEAR(DY2)</f>
        <v>2023</v>
      </c>
      <c r="DZ3" s="333"/>
      <c r="EA3" s="333"/>
      <c r="EB3" s="332">
        <f t="shared" ref="EB3" si="132">YEAR(EB2)</f>
        <v>2023</v>
      </c>
      <c r="EC3" s="333"/>
      <c r="ED3" s="333"/>
      <c r="EE3" s="332">
        <f t="shared" ref="EE3" si="133">YEAR(EE2)</f>
        <v>2023</v>
      </c>
      <c r="EF3" s="333"/>
      <c r="EG3" s="333"/>
      <c r="EH3" s="332">
        <f t="shared" ref="EH3" si="134">YEAR(EH2)</f>
        <v>2023</v>
      </c>
      <c r="EI3" s="333"/>
      <c r="EJ3" s="333"/>
      <c r="EK3" s="332">
        <f t="shared" ref="EK3" si="135">YEAR(EK2)</f>
        <v>2023</v>
      </c>
      <c r="EL3" s="333"/>
      <c r="EM3" s="333"/>
      <c r="EN3" s="332">
        <f t="shared" ref="EN3" si="136">YEAR(EN2)</f>
        <v>2023</v>
      </c>
      <c r="EO3" s="333"/>
      <c r="EP3" s="333"/>
      <c r="EQ3" s="332">
        <f t="shared" ref="EQ3" si="137">YEAR(EQ2)</f>
        <v>2024</v>
      </c>
      <c r="ER3" s="333"/>
      <c r="ES3" s="333"/>
      <c r="ET3" s="332">
        <f t="shared" ref="ET3" si="138">YEAR(ET2)</f>
        <v>2024</v>
      </c>
      <c r="EU3" s="333"/>
      <c r="EV3" s="333"/>
      <c r="EW3" s="332">
        <f t="shared" ref="EW3" si="139">YEAR(EW2)</f>
        <v>2024</v>
      </c>
      <c r="EX3" s="333"/>
      <c r="EY3" s="333"/>
      <c r="EZ3" s="332">
        <f t="shared" ref="EZ3" si="140">YEAR(EZ2)</f>
        <v>2024</v>
      </c>
      <c r="FA3" s="333"/>
      <c r="FB3" s="333"/>
      <c r="FC3" s="332">
        <f t="shared" ref="FC3" si="141">YEAR(FC2)</f>
        <v>2024</v>
      </c>
      <c r="FD3" s="333"/>
      <c r="FE3" s="333"/>
      <c r="FF3" s="332">
        <f t="shared" ref="FF3" si="142">YEAR(FF2)</f>
        <v>2024</v>
      </c>
      <c r="FG3" s="333"/>
      <c r="FH3" s="333"/>
      <c r="FI3" s="332">
        <f t="shared" ref="FI3" si="143">YEAR(FI2)</f>
        <v>2024</v>
      </c>
      <c r="FJ3" s="333"/>
      <c r="FK3" s="333"/>
      <c r="FL3" s="332">
        <f t="shared" ref="FL3" si="144">YEAR(FL2)</f>
        <v>2024</v>
      </c>
      <c r="FM3" s="333"/>
      <c r="FN3" s="333"/>
      <c r="FO3" s="332">
        <f t="shared" ref="FO3" si="145">YEAR(FO2)</f>
        <v>2024</v>
      </c>
      <c r="FP3" s="333"/>
      <c r="FQ3" s="333"/>
      <c r="FR3" s="332">
        <f t="shared" ref="FR3" si="146">YEAR(FR2)</f>
        <v>2024</v>
      </c>
      <c r="FS3" s="333"/>
      <c r="FT3" s="333"/>
      <c r="FU3" s="332">
        <f t="shared" ref="FU3" si="147">YEAR(FU2)</f>
        <v>2024</v>
      </c>
      <c r="FV3" s="333"/>
      <c r="FW3" s="333"/>
      <c r="FX3" s="332">
        <f t="shared" ref="FX3" si="148">YEAR(FX2)</f>
        <v>2024</v>
      </c>
      <c r="FY3" s="333"/>
      <c r="FZ3" s="333"/>
      <c r="GA3" s="332">
        <f t="shared" ref="GA3" si="149">YEAR(GA2)</f>
        <v>2025</v>
      </c>
      <c r="GB3" s="333"/>
      <c r="GC3" s="333"/>
      <c r="GD3" s="332">
        <f t="shared" ref="GD3" si="150">YEAR(GD2)</f>
        <v>2025</v>
      </c>
      <c r="GE3" s="333"/>
      <c r="GF3" s="333"/>
      <c r="GG3" s="332">
        <f t="shared" ref="GG3" si="151">YEAR(GG2)</f>
        <v>2025</v>
      </c>
      <c r="GH3" s="333"/>
      <c r="GI3" s="333"/>
      <c r="GJ3" s="332">
        <f t="shared" ref="GJ3" si="152">YEAR(GJ2)</f>
        <v>2025</v>
      </c>
      <c r="GK3" s="333"/>
      <c r="GL3" s="333"/>
      <c r="GM3" s="332">
        <f>YEAR(GM2)</f>
        <v>2025</v>
      </c>
      <c r="GN3" s="333"/>
      <c r="GO3" s="333"/>
      <c r="GP3" s="332">
        <f>YEAR(GP2)</f>
        <v>2025</v>
      </c>
      <c r="GQ3" s="333"/>
      <c r="GR3" s="333"/>
      <c r="GS3" s="332">
        <f>YEAR(GS2)</f>
        <v>2025</v>
      </c>
      <c r="GT3" s="333"/>
      <c r="GU3" s="333"/>
      <c r="GV3" s="332">
        <f>YEAR(GV2)</f>
        <v>2025</v>
      </c>
      <c r="GW3" s="333"/>
      <c r="GX3" s="333"/>
      <c r="GY3" s="332">
        <f>YEAR(GY2)</f>
        <v>2025</v>
      </c>
      <c r="GZ3" s="333"/>
      <c r="HA3" s="333"/>
      <c r="HB3" s="332">
        <f>YEAR(HB2)</f>
        <v>2025</v>
      </c>
      <c r="HC3" s="333"/>
      <c r="HD3" s="333"/>
      <c r="HE3" s="332">
        <f>YEAR(HE2)</f>
        <v>2025</v>
      </c>
      <c r="HF3" s="333"/>
      <c r="HG3" s="333"/>
      <c r="HH3" s="332">
        <f>YEAR(HH2)</f>
        <v>2025</v>
      </c>
      <c r="HI3" s="333"/>
      <c r="HJ3" s="333"/>
    </row>
    <row r="4" spans="2:218" ht="14.25" hidden="1" customHeight="1" outlineLevel="1" x14ac:dyDescent="0.2">
      <c r="B4" s="324" t="s">
        <v>233</v>
      </c>
      <c r="C4" s="332">
        <f>MONTH(C2)</f>
        <v>1</v>
      </c>
      <c r="D4" s="333"/>
      <c r="E4" s="333"/>
      <c r="F4" s="332">
        <f>MONTH(F2)</f>
        <v>2</v>
      </c>
      <c r="G4" s="333"/>
      <c r="H4" s="333"/>
      <c r="I4" s="332">
        <f>MONTH(I2)</f>
        <v>3</v>
      </c>
      <c r="J4" s="333"/>
      <c r="K4" s="333"/>
      <c r="L4" s="332">
        <f>MONTH(L2)</f>
        <v>4</v>
      </c>
      <c r="M4" s="333"/>
      <c r="N4" s="333"/>
      <c r="O4" s="332">
        <f>MONTH(O2)</f>
        <v>5</v>
      </c>
      <c r="P4" s="333"/>
      <c r="Q4" s="333"/>
      <c r="R4" s="332">
        <f>MONTH(R2)</f>
        <v>6</v>
      </c>
      <c r="S4" s="333"/>
      <c r="T4" s="333"/>
      <c r="U4" s="332">
        <f>MONTH(U2)</f>
        <v>7</v>
      </c>
      <c r="V4" s="333"/>
      <c r="W4" s="333"/>
      <c r="X4" s="332">
        <f>MONTH(X2)</f>
        <v>8</v>
      </c>
      <c r="Y4" s="333"/>
      <c r="Z4" s="333"/>
      <c r="AA4" s="332">
        <f>MONTH(AA2)</f>
        <v>9</v>
      </c>
      <c r="AB4" s="333"/>
      <c r="AC4" s="333"/>
      <c r="AD4" s="332">
        <f>MONTH(AD2)</f>
        <v>10</v>
      </c>
      <c r="AE4" s="333"/>
      <c r="AF4" s="333"/>
      <c r="AG4" s="332">
        <f>MONTH(AG2)</f>
        <v>11</v>
      </c>
      <c r="AH4" s="333"/>
      <c r="AI4" s="333"/>
      <c r="AJ4" s="332">
        <f>MONTH(AJ2)</f>
        <v>12</v>
      </c>
      <c r="AK4" s="333"/>
      <c r="AL4" s="333"/>
      <c r="AM4" s="332">
        <f>MONTH(AM2)</f>
        <v>1</v>
      </c>
      <c r="AN4" s="333"/>
      <c r="AO4" s="333"/>
      <c r="AP4" s="332">
        <f t="shared" ref="AP4" si="153">MONTH(AP2)</f>
        <v>2</v>
      </c>
      <c r="AQ4" s="333"/>
      <c r="AR4" s="333"/>
      <c r="AS4" s="332">
        <f t="shared" ref="AS4" si="154">MONTH(AS2)</f>
        <v>3</v>
      </c>
      <c r="AT4" s="333"/>
      <c r="AU4" s="333"/>
      <c r="AV4" s="332">
        <f t="shared" ref="AV4" si="155">MONTH(AV2)</f>
        <v>4</v>
      </c>
      <c r="AW4" s="333"/>
      <c r="AX4" s="333"/>
      <c r="AY4" s="332">
        <f t="shared" ref="AY4" si="156">MONTH(AY2)</f>
        <v>5</v>
      </c>
      <c r="AZ4" s="333"/>
      <c r="BA4" s="333"/>
      <c r="BB4" s="332">
        <f t="shared" ref="BB4" si="157">MONTH(BB2)</f>
        <v>6</v>
      </c>
      <c r="BC4" s="333"/>
      <c r="BD4" s="333"/>
      <c r="BE4" s="332">
        <f t="shared" ref="BE4" si="158">MONTH(BE2)</f>
        <v>7</v>
      </c>
      <c r="BF4" s="333"/>
      <c r="BG4" s="333"/>
      <c r="BH4" s="332">
        <f t="shared" ref="BH4" si="159">MONTH(BH2)</f>
        <v>8</v>
      </c>
      <c r="BI4" s="333"/>
      <c r="BJ4" s="333"/>
      <c r="BK4" s="332">
        <f t="shared" ref="BK4" si="160">MONTH(BK2)</f>
        <v>9</v>
      </c>
      <c r="BL4" s="333"/>
      <c r="BM4" s="333"/>
      <c r="BN4" s="332">
        <f t="shared" ref="BN4" si="161">MONTH(BN2)</f>
        <v>10</v>
      </c>
      <c r="BO4" s="333"/>
      <c r="BP4" s="333"/>
      <c r="BQ4" s="332">
        <f t="shared" ref="BQ4" si="162">MONTH(BQ2)</f>
        <v>11</v>
      </c>
      <c r="BR4" s="333"/>
      <c r="BS4" s="333"/>
      <c r="BT4" s="332">
        <f t="shared" ref="BT4" si="163">MONTH(BT2)</f>
        <v>12</v>
      </c>
      <c r="BU4" s="333"/>
      <c r="BV4" s="333"/>
      <c r="BW4" s="332">
        <f t="shared" ref="BW4" si="164">MONTH(BW2)</f>
        <v>1</v>
      </c>
      <c r="BX4" s="333"/>
      <c r="BY4" s="333"/>
      <c r="BZ4" s="332">
        <f t="shared" ref="BZ4" si="165">MONTH(BZ2)</f>
        <v>2</v>
      </c>
      <c r="CA4" s="333"/>
      <c r="CB4" s="333"/>
      <c r="CC4" s="332">
        <f t="shared" ref="CC4" si="166">MONTH(CC2)</f>
        <v>3</v>
      </c>
      <c r="CD4" s="333"/>
      <c r="CE4" s="333"/>
      <c r="CF4" s="332">
        <f t="shared" ref="CF4" si="167">MONTH(CF2)</f>
        <v>4</v>
      </c>
      <c r="CG4" s="333"/>
      <c r="CH4" s="333"/>
      <c r="CI4" s="332">
        <f t="shared" ref="CI4" si="168">MONTH(CI2)</f>
        <v>5</v>
      </c>
      <c r="CJ4" s="333"/>
      <c r="CK4" s="333"/>
      <c r="CL4" s="332">
        <f t="shared" ref="CL4" si="169">MONTH(CL2)</f>
        <v>6</v>
      </c>
      <c r="CM4" s="333"/>
      <c r="CN4" s="333"/>
      <c r="CO4" s="332">
        <f t="shared" ref="CO4" si="170">MONTH(CO2)</f>
        <v>7</v>
      </c>
      <c r="CP4" s="333"/>
      <c r="CQ4" s="333"/>
      <c r="CR4" s="332">
        <f t="shared" ref="CR4" si="171">MONTH(CR2)</f>
        <v>8</v>
      </c>
      <c r="CS4" s="333"/>
      <c r="CT4" s="333"/>
      <c r="CU4" s="332">
        <f t="shared" ref="CU4" si="172">MONTH(CU2)</f>
        <v>9</v>
      </c>
      <c r="CV4" s="333"/>
      <c r="CW4" s="333"/>
      <c r="CX4" s="332">
        <f t="shared" ref="CX4" si="173">MONTH(CX2)</f>
        <v>10</v>
      </c>
      <c r="CY4" s="333"/>
      <c r="CZ4" s="333"/>
      <c r="DA4" s="332">
        <f t="shared" ref="DA4" si="174">MONTH(DA2)</f>
        <v>11</v>
      </c>
      <c r="DB4" s="333"/>
      <c r="DC4" s="333"/>
      <c r="DD4" s="332">
        <f t="shared" ref="DD4" si="175">MONTH(DD2)</f>
        <v>12</v>
      </c>
      <c r="DE4" s="333"/>
      <c r="DF4" s="333"/>
      <c r="DG4" s="332">
        <f t="shared" ref="DG4" si="176">MONTH(DG2)</f>
        <v>1</v>
      </c>
      <c r="DH4" s="333"/>
      <c r="DI4" s="333"/>
      <c r="DJ4" s="332">
        <f t="shared" ref="DJ4" si="177">MONTH(DJ2)</f>
        <v>2</v>
      </c>
      <c r="DK4" s="333"/>
      <c r="DL4" s="333"/>
      <c r="DM4" s="332">
        <f t="shared" ref="DM4" si="178">MONTH(DM2)</f>
        <v>3</v>
      </c>
      <c r="DN4" s="333"/>
      <c r="DO4" s="333"/>
      <c r="DP4" s="332">
        <f t="shared" ref="DP4" si="179">MONTH(DP2)</f>
        <v>4</v>
      </c>
      <c r="DQ4" s="333"/>
      <c r="DR4" s="333"/>
      <c r="DS4" s="332">
        <f t="shared" ref="DS4" si="180">MONTH(DS2)</f>
        <v>5</v>
      </c>
      <c r="DT4" s="333"/>
      <c r="DU4" s="333"/>
      <c r="DV4" s="332">
        <f t="shared" ref="DV4" si="181">MONTH(DV2)</f>
        <v>6</v>
      </c>
      <c r="DW4" s="333"/>
      <c r="DX4" s="333"/>
      <c r="DY4" s="332">
        <f t="shared" ref="DY4" si="182">MONTH(DY2)</f>
        <v>7</v>
      </c>
      <c r="DZ4" s="333"/>
      <c r="EA4" s="333"/>
      <c r="EB4" s="332">
        <f t="shared" ref="EB4" si="183">MONTH(EB2)</f>
        <v>8</v>
      </c>
      <c r="EC4" s="333"/>
      <c r="ED4" s="333"/>
      <c r="EE4" s="332">
        <f t="shared" ref="EE4" si="184">MONTH(EE2)</f>
        <v>9</v>
      </c>
      <c r="EF4" s="333"/>
      <c r="EG4" s="333"/>
      <c r="EH4" s="332">
        <f t="shared" ref="EH4" si="185">MONTH(EH2)</f>
        <v>10</v>
      </c>
      <c r="EI4" s="333"/>
      <c r="EJ4" s="333"/>
      <c r="EK4" s="332">
        <f t="shared" ref="EK4" si="186">MONTH(EK2)</f>
        <v>11</v>
      </c>
      <c r="EL4" s="333"/>
      <c r="EM4" s="333"/>
      <c r="EN4" s="332">
        <f t="shared" ref="EN4" si="187">MONTH(EN2)</f>
        <v>12</v>
      </c>
      <c r="EO4" s="333"/>
      <c r="EP4" s="333"/>
      <c r="EQ4" s="332">
        <f t="shared" ref="EQ4" si="188">MONTH(EQ2)</f>
        <v>1</v>
      </c>
      <c r="ER4" s="333"/>
      <c r="ES4" s="333"/>
      <c r="ET4" s="332">
        <f t="shared" ref="ET4" si="189">MONTH(ET2)</f>
        <v>2</v>
      </c>
      <c r="EU4" s="333"/>
      <c r="EV4" s="333"/>
      <c r="EW4" s="332">
        <f t="shared" ref="EW4" si="190">MONTH(EW2)</f>
        <v>3</v>
      </c>
      <c r="EX4" s="333"/>
      <c r="EY4" s="333"/>
      <c r="EZ4" s="332">
        <f t="shared" ref="EZ4" si="191">MONTH(EZ2)</f>
        <v>4</v>
      </c>
      <c r="FA4" s="333"/>
      <c r="FB4" s="333"/>
      <c r="FC4" s="332">
        <f t="shared" ref="FC4" si="192">MONTH(FC2)</f>
        <v>5</v>
      </c>
      <c r="FD4" s="333"/>
      <c r="FE4" s="333"/>
      <c r="FF4" s="332">
        <f t="shared" ref="FF4" si="193">MONTH(FF2)</f>
        <v>6</v>
      </c>
      <c r="FG4" s="333"/>
      <c r="FH4" s="333"/>
      <c r="FI4" s="332">
        <f t="shared" ref="FI4" si="194">MONTH(FI2)</f>
        <v>7</v>
      </c>
      <c r="FJ4" s="333"/>
      <c r="FK4" s="333"/>
      <c r="FL4" s="332">
        <f t="shared" ref="FL4" si="195">MONTH(FL2)</f>
        <v>8</v>
      </c>
      <c r="FM4" s="333"/>
      <c r="FN4" s="333"/>
      <c r="FO4" s="332">
        <f t="shared" ref="FO4" si="196">MONTH(FO2)</f>
        <v>9</v>
      </c>
      <c r="FP4" s="333"/>
      <c r="FQ4" s="333"/>
      <c r="FR4" s="332">
        <f t="shared" ref="FR4" si="197">MONTH(FR2)</f>
        <v>10</v>
      </c>
      <c r="FS4" s="333"/>
      <c r="FT4" s="333"/>
      <c r="FU4" s="332">
        <f t="shared" ref="FU4" si="198">MONTH(FU2)</f>
        <v>11</v>
      </c>
      <c r="FV4" s="333"/>
      <c r="FW4" s="333"/>
      <c r="FX4" s="332">
        <f t="shared" ref="FX4" si="199">MONTH(FX2)</f>
        <v>12</v>
      </c>
      <c r="FY4" s="333"/>
      <c r="FZ4" s="333"/>
      <c r="GA4" s="332">
        <f t="shared" ref="GA4" si="200">MONTH(GA2)</f>
        <v>1</v>
      </c>
      <c r="GB4" s="333"/>
      <c r="GC4" s="333"/>
      <c r="GD4" s="332">
        <f t="shared" ref="GD4" si="201">MONTH(GD2)</f>
        <v>2</v>
      </c>
      <c r="GE4" s="333"/>
      <c r="GF4" s="333"/>
      <c r="GG4" s="332">
        <f t="shared" ref="GG4" si="202">MONTH(GG2)</f>
        <v>3</v>
      </c>
      <c r="GH4" s="333"/>
      <c r="GI4" s="333"/>
      <c r="GJ4" s="332">
        <f t="shared" ref="GJ4" si="203">MONTH(GJ2)</f>
        <v>4</v>
      </c>
      <c r="GK4" s="333"/>
      <c r="GL4" s="333"/>
      <c r="GM4" s="332">
        <f>MONTH(GM2)</f>
        <v>5</v>
      </c>
      <c r="GN4" s="333"/>
      <c r="GO4" s="333"/>
      <c r="GP4" s="332">
        <f>MONTH(GP2)</f>
        <v>6</v>
      </c>
      <c r="GQ4" s="333"/>
      <c r="GR4" s="333"/>
      <c r="GS4" s="332">
        <f>MONTH(GS2)</f>
        <v>7</v>
      </c>
      <c r="GT4" s="333"/>
      <c r="GU4" s="333"/>
      <c r="GV4" s="332">
        <f>MONTH(GV2)</f>
        <v>8</v>
      </c>
      <c r="GW4" s="333"/>
      <c r="GX4" s="333"/>
      <c r="GY4" s="332">
        <f>MONTH(GY2)</f>
        <v>9</v>
      </c>
      <c r="GZ4" s="333"/>
      <c r="HA4" s="333"/>
      <c r="HB4" s="332">
        <f>MONTH(HB2)</f>
        <v>10</v>
      </c>
      <c r="HC4" s="333"/>
      <c r="HD4" s="333"/>
      <c r="HE4" s="332">
        <f>MONTH(HE2)</f>
        <v>11</v>
      </c>
      <c r="HF4" s="333"/>
      <c r="HG4" s="333"/>
      <c r="HH4" s="332">
        <f>MONTH(HH2)</f>
        <v>12</v>
      </c>
      <c r="HI4" s="333"/>
      <c r="HJ4" s="333"/>
    </row>
    <row r="5" spans="2:218" ht="14.25" customHeight="1" collapsed="1" x14ac:dyDescent="0.2">
      <c r="B5" s="163" t="s">
        <v>253</v>
      </c>
      <c r="C5" s="286">
        <f t="shared" ref="C5:AH5" si="204">SUM(C6:C11)</f>
        <v>0</v>
      </c>
      <c r="D5" s="286">
        <f t="shared" si="204"/>
        <v>0</v>
      </c>
      <c r="E5" s="286">
        <f t="shared" si="204"/>
        <v>0</v>
      </c>
      <c r="F5" s="286">
        <f t="shared" si="204"/>
        <v>0</v>
      </c>
      <c r="G5" s="286">
        <f t="shared" si="204"/>
        <v>0</v>
      </c>
      <c r="H5" s="286">
        <f t="shared" si="204"/>
        <v>0</v>
      </c>
      <c r="I5" s="286">
        <f t="shared" si="204"/>
        <v>0</v>
      </c>
      <c r="J5" s="286">
        <f t="shared" si="204"/>
        <v>0</v>
      </c>
      <c r="K5" s="286">
        <f t="shared" si="204"/>
        <v>0</v>
      </c>
      <c r="L5" s="286">
        <f t="shared" si="204"/>
        <v>0</v>
      </c>
      <c r="M5" s="286">
        <f t="shared" si="204"/>
        <v>0</v>
      </c>
      <c r="N5" s="286">
        <f t="shared" si="204"/>
        <v>0</v>
      </c>
      <c r="O5" s="286">
        <f t="shared" si="204"/>
        <v>0</v>
      </c>
      <c r="P5" s="286">
        <f t="shared" si="204"/>
        <v>0</v>
      </c>
      <c r="Q5" s="286">
        <f t="shared" si="204"/>
        <v>0</v>
      </c>
      <c r="R5" s="286">
        <f t="shared" si="204"/>
        <v>0</v>
      </c>
      <c r="S5" s="286">
        <f t="shared" si="204"/>
        <v>0</v>
      </c>
      <c r="T5" s="286">
        <f t="shared" si="204"/>
        <v>0</v>
      </c>
      <c r="U5" s="286">
        <f t="shared" si="204"/>
        <v>0</v>
      </c>
      <c r="V5" s="286">
        <f t="shared" si="204"/>
        <v>0</v>
      </c>
      <c r="W5" s="286">
        <f t="shared" si="204"/>
        <v>0</v>
      </c>
      <c r="X5" s="286">
        <f t="shared" si="204"/>
        <v>0</v>
      </c>
      <c r="Y5" s="286">
        <f t="shared" si="204"/>
        <v>0</v>
      </c>
      <c r="Z5" s="286">
        <f t="shared" si="204"/>
        <v>0</v>
      </c>
      <c r="AA5" s="286">
        <f t="shared" si="204"/>
        <v>0</v>
      </c>
      <c r="AB5" s="286">
        <f t="shared" si="204"/>
        <v>0</v>
      </c>
      <c r="AC5" s="286">
        <f t="shared" si="204"/>
        <v>0</v>
      </c>
      <c r="AD5" s="286">
        <f t="shared" si="204"/>
        <v>0</v>
      </c>
      <c r="AE5" s="286">
        <f t="shared" si="204"/>
        <v>0</v>
      </c>
      <c r="AF5" s="286">
        <f t="shared" si="204"/>
        <v>0</v>
      </c>
      <c r="AG5" s="286">
        <f t="shared" si="204"/>
        <v>0</v>
      </c>
      <c r="AH5" s="286">
        <f t="shared" si="204"/>
        <v>0</v>
      </c>
      <c r="AI5" s="286">
        <f t="shared" ref="AI5:CT5" si="205">SUM(AI6:AI11)</f>
        <v>0</v>
      </c>
      <c r="AJ5" s="286">
        <f t="shared" si="205"/>
        <v>0</v>
      </c>
      <c r="AK5" s="286">
        <f t="shared" si="205"/>
        <v>0</v>
      </c>
      <c r="AL5" s="286">
        <f t="shared" si="205"/>
        <v>0</v>
      </c>
      <c r="AM5" s="286">
        <f t="shared" si="205"/>
        <v>333233.7240147249</v>
      </c>
      <c r="AN5" s="286">
        <f t="shared" si="205"/>
        <v>-74323.052790875459</v>
      </c>
      <c r="AO5" s="286">
        <f t="shared" si="205"/>
        <v>258910.67122384947</v>
      </c>
      <c r="AP5" s="286">
        <f t="shared" si="205"/>
        <v>287090.13442150725</v>
      </c>
      <c r="AQ5" s="286">
        <f t="shared" si="205"/>
        <v>18669.782440238807</v>
      </c>
      <c r="AR5" s="286">
        <f t="shared" si="205"/>
        <v>305759.91686174605</v>
      </c>
      <c r="AS5" s="286">
        <f t="shared" si="205"/>
        <v>338725.53926137928</v>
      </c>
      <c r="AT5" s="286">
        <f t="shared" si="205"/>
        <v>6076.0818891811432</v>
      </c>
      <c r="AU5" s="286">
        <f t="shared" si="205"/>
        <v>344801.62115056039</v>
      </c>
      <c r="AV5" s="286">
        <f t="shared" si="205"/>
        <v>252482.85342722893</v>
      </c>
      <c r="AW5" s="286">
        <f t="shared" si="205"/>
        <v>136577.4372670115</v>
      </c>
      <c r="AX5" s="286">
        <f t="shared" si="205"/>
        <v>389060.29069424042</v>
      </c>
      <c r="AY5" s="286">
        <f t="shared" si="205"/>
        <v>293393.43184762262</v>
      </c>
      <c r="AZ5" s="286">
        <f t="shared" si="205"/>
        <v>-192.55800750177241</v>
      </c>
      <c r="BA5" s="286">
        <f t="shared" si="205"/>
        <v>293200.8738401208</v>
      </c>
      <c r="BB5" s="286">
        <f t="shared" si="205"/>
        <v>318886.73700864363</v>
      </c>
      <c r="BC5" s="286">
        <f t="shared" si="205"/>
        <v>16956.581016262688</v>
      </c>
      <c r="BD5" s="286">
        <f t="shared" si="205"/>
        <v>335843.31802490633</v>
      </c>
      <c r="BE5" s="286">
        <f t="shared" si="205"/>
        <v>222724.58081043322</v>
      </c>
      <c r="BF5" s="286">
        <f t="shared" si="205"/>
        <v>72956.193262655695</v>
      </c>
      <c r="BG5" s="286">
        <f t="shared" si="205"/>
        <v>295680.77407308895</v>
      </c>
      <c r="BH5" s="286">
        <f t="shared" si="205"/>
        <v>316943.29323716543</v>
      </c>
      <c r="BI5" s="286">
        <f t="shared" si="205"/>
        <v>-18273.433716491523</v>
      </c>
      <c r="BJ5" s="286">
        <f t="shared" si="205"/>
        <v>298669.85952067393</v>
      </c>
      <c r="BK5" s="286">
        <f t="shared" si="205"/>
        <v>588361.60684925073</v>
      </c>
      <c r="BL5" s="286">
        <f t="shared" si="205"/>
        <v>-243173.23673346642</v>
      </c>
      <c r="BM5" s="286">
        <f t="shared" si="205"/>
        <v>345188.37011578429</v>
      </c>
      <c r="BN5" s="286">
        <f t="shared" si="205"/>
        <v>307436.80365495972</v>
      </c>
      <c r="BO5" s="286">
        <f t="shared" si="205"/>
        <v>11521.292955475004</v>
      </c>
      <c r="BP5" s="286">
        <f t="shared" si="205"/>
        <v>318958.09661043476</v>
      </c>
      <c r="BQ5" s="286">
        <f t="shared" si="205"/>
        <v>345121.32269422989</v>
      </c>
      <c r="BR5" s="286">
        <f t="shared" si="205"/>
        <v>21624.470515565801</v>
      </c>
      <c r="BS5" s="286">
        <f t="shared" si="205"/>
        <v>366745.79320979572</v>
      </c>
      <c r="BT5" s="286">
        <f t="shared" si="205"/>
        <v>470925.21838067973</v>
      </c>
      <c r="BU5" s="286">
        <f t="shared" si="205"/>
        <v>-108388.30368213469</v>
      </c>
      <c r="BV5" s="286">
        <f t="shared" si="205"/>
        <v>362536.91469854501</v>
      </c>
      <c r="BW5" s="286">
        <f t="shared" si="205"/>
        <v>426845.74161192978</v>
      </c>
      <c r="BX5" s="286">
        <f t="shared" si="205"/>
        <v>-107870.72934250916</v>
      </c>
      <c r="BY5" s="286">
        <f t="shared" si="205"/>
        <v>318975.01226942061</v>
      </c>
      <c r="BZ5" s="286">
        <f t="shared" si="205"/>
        <v>492720.72167216719</v>
      </c>
      <c r="CA5" s="286">
        <f t="shared" si="205"/>
        <v>-159180.32870564473</v>
      </c>
      <c r="CB5" s="286">
        <f t="shared" si="205"/>
        <v>333540.39296652243</v>
      </c>
      <c r="CC5" s="286">
        <f t="shared" si="205"/>
        <v>546684.02407012694</v>
      </c>
      <c r="CD5" s="286">
        <f t="shared" si="205"/>
        <v>-220941.76456340699</v>
      </c>
      <c r="CE5" s="286">
        <f t="shared" si="205"/>
        <v>325742.25950671989</v>
      </c>
      <c r="CF5" s="286">
        <f t="shared" si="205"/>
        <v>431978.34063097992</v>
      </c>
      <c r="CG5" s="286">
        <f t="shared" si="205"/>
        <v>-98399.506579081062</v>
      </c>
      <c r="CH5" s="286">
        <f t="shared" si="205"/>
        <v>333578.83405189886</v>
      </c>
      <c r="CI5" s="286">
        <f t="shared" si="205"/>
        <v>389959.16368903936</v>
      </c>
      <c r="CJ5" s="286">
        <f t="shared" si="205"/>
        <v>-43814.821577737523</v>
      </c>
      <c r="CK5" s="286">
        <f t="shared" si="205"/>
        <v>346144.34211130184</v>
      </c>
      <c r="CL5" s="286">
        <f t="shared" si="205"/>
        <v>771682.27862260619</v>
      </c>
      <c r="CM5" s="286">
        <f t="shared" si="205"/>
        <v>-412374.52321069338</v>
      </c>
      <c r="CN5" s="286">
        <f t="shared" si="205"/>
        <v>359307.7554119128</v>
      </c>
      <c r="CO5" s="286">
        <f t="shared" si="205"/>
        <v>383498.68587531633</v>
      </c>
      <c r="CP5" s="286">
        <f t="shared" si="205"/>
        <v>2367.0892265787515</v>
      </c>
      <c r="CQ5" s="286">
        <f t="shared" si="205"/>
        <v>385865.77510189504</v>
      </c>
      <c r="CR5" s="286">
        <f t="shared" si="205"/>
        <v>656693.75631642633</v>
      </c>
      <c r="CS5" s="286">
        <f t="shared" si="205"/>
        <v>-262044.56568041939</v>
      </c>
      <c r="CT5" s="286">
        <f t="shared" si="205"/>
        <v>394649.19063600694</v>
      </c>
      <c r="CU5" s="286">
        <f t="shared" ref="CU5:FF5" si="206">SUM(CU6:CU11)</f>
        <v>658555.33990676072</v>
      </c>
      <c r="CV5" s="286">
        <f t="shared" si="206"/>
        <v>-228936.68793645091</v>
      </c>
      <c r="CW5" s="286">
        <f t="shared" si="206"/>
        <v>429618.65197030979</v>
      </c>
      <c r="CX5" s="286">
        <f t="shared" si="206"/>
        <v>415447.68653942505</v>
      </c>
      <c r="CY5" s="286">
        <f t="shared" si="206"/>
        <v>-17778.511041689813</v>
      </c>
      <c r="CZ5" s="286">
        <f t="shared" si="206"/>
        <v>397669.17549773527</v>
      </c>
      <c r="DA5" s="286">
        <f t="shared" si="206"/>
        <v>497867.03842987888</v>
      </c>
      <c r="DB5" s="286">
        <f t="shared" si="206"/>
        <v>-79249.714126931707</v>
      </c>
      <c r="DC5" s="286">
        <f t="shared" si="206"/>
        <v>418617.32430294721</v>
      </c>
      <c r="DD5" s="286">
        <f t="shared" si="206"/>
        <v>892290.17331115587</v>
      </c>
      <c r="DE5" s="286">
        <f t="shared" si="206"/>
        <v>-451846.13126781984</v>
      </c>
      <c r="DF5" s="286">
        <f t="shared" si="206"/>
        <v>440444.04204333603</v>
      </c>
      <c r="DG5" s="286">
        <f t="shared" si="206"/>
        <v>291280.85922740842</v>
      </c>
      <c r="DH5" s="286">
        <f t="shared" si="206"/>
        <v>146372.63653965716</v>
      </c>
      <c r="DI5" s="286">
        <f t="shared" si="206"/>
        <v>437653.49576706561</v>
      </c>
      <c r="DJ5" s="286">
        <f t="shared" si="206"/>
        <v>709700.25242749345</v>
      </c>
      <c r="DK5" s="286">
        <f t="shared" si="206"/>
        <v>-259603.82789373057</v>
      </c>
      <c r="DL5" s="286">
        <f t="shared" si="206"/>
        <v>450096.42453376303</v>
      </c>
      <c r="DM5" s="286">
        <f t="shared" si="206"/>
        <v>583765.83220839477</v>
      </c>
      <c r="DN5" s="286">
        <f t="shared" si="206"/>
        <v>-116433.27209280904</v>
      </c>
      <c r="DO5" s="286">
        <f t="shared" si="206"/>
        <v>467332.56011558574</v>
      </c>
      <c r="DP5" s="286">
        <f t="shared" si="206"/>
        <v>468176.04026358871</v>
      </c>
      <c r="DQ5" s="286">
        <f t="shared" si="206"/>
        <v>26190.595011691417</v>
      </c>
      <c r="DR5" s="286">
        <f t="shared" si="206"/>
        <v>494366.6352752801</v>
      </c>
      <c r="DS5" s="286">
        <f t="shared" si="206"/>
        <v>755588.526531982</v>
      </c>
      <c r="DT5" s="286">
        <f t="shared" si="206"/>
        <v>-241225.02334798381</v>
      </c>
      <c r="DU5" s="286">
        <f t="shared" si="206"/>
        <v>514363.50318399828</v>
      </c>
      <c r="DV5" s="286">
        <f t="shared" si="206"/>
        <v>991099.24707511941</v>
      </c>
      <c r="DW5" s="286">
        <f t="shared" si="206"/>
        <v>-453505.17719741364</v>
      </c>
      <c r="DX5" s="286">
        <f t="shared" si="206"/>
        <v>537594.06987770565</v>
      </c>
      <c r="DY5" s="286">
        <f t="shared" si="206"/>
        <v>804090.98208499816</v>
      </c>
      <c r="DZ5" s="286">
        <f t="shared" si="206"/>
        <v>-242711.83150806223</v>
      </c>
      <c r="EA5" s="286">
        <f t="shared" si="206"/>
        <v>561379.15057693596</v>
      </c>
      <c r="EB5" s="286">
        <f t="shared" si="206"/>
        <v>922558.22766544134</v>
      </c>
      <c r="EC5" s="286">
        <f t="shared" si="206"/>
        <v>-311992.70486637799</v>
      </c>
      <c r="ED5" s="286">
        <f t="shared" si="206"/>
        <v>610565.52279906324</v>
      </c>
      <c r="EE5" s="286">
        <f t="shared" si="206"/>
        <v>891669.05186982441</v>
      </c>
      <c r="EF5" s="286">
        <f t="shared" si="206"/>
        <v>-278015.91783331177</v>
      </c>
      <c r="EG5" s="286">
        <f t="shared" si="206"/>
        <v>613653.1340365127</v>
      </c>
      <c r="EH5" s="286">
        <f t="shared" si="206"/>
        <v>640251.51485426421</v>
      </c>
      <c r="EI5" s="286">
        <f t="shared" si="206"/>
        <v>-770.56703699801437</v>
      </c>
      <c r="EJ5" s="286">
        <f t="shared" si="206"/>
        <v>639480.94781726622</v>
      </c>
      <c r="EK5" s="286">
        <f t="shared" si="206"/>
        <v>1078192.6993788709</v>
      </c>
      <c r="EL5" s="286">
        <f t="shared" si="206"/>
        <v>-425904.26327083714</v>
      </c>
      <c r="EM5" s="286">
        <f t="shared" si="206"/>
        <v>652288.43610803387</v>
      </c>
      <c r="EN5" s="286">
        <f t="shared" si="206"/>
        <v>1273436.7166214194</v>
      </c>
      <c r="EO5" s="286">
        <f t="shared" si="206"/>
        <v>-582088.17442580906</v>
      </c>
      <c r="EP5" s="286">
        <f t="shared" si="206"/>
        <v>691348.54219561035</v>
      </c>
      <c r="EQ5" s="286">
        <f t="shared" si="206"/>
        <v>629468.17151510273</v>
      </c>
      <c r="ER5" s="286">
        <f t="shared" si="206"/>
        <v>93414.440379869513</v>
      </c>
      <c r="ES5" s="286">
        <f t="shared" si="206"/>
        <v>722882.61189497227</v>
      </c>
      <c r="ET5" s="286">
        <f t="shared" si="206"/>
        <v>917414.9735707466</v>
      </c>
      <c r="EU5" s="286">
        <f t="shared" si="206"/>
        <v>-175131.09384056646</v>
      </c>
      <c r="EV5" s="286">
        <f t="shared" si="206"/>
        <v>742283.87973018026</v>
      </c>
      <c r="EW5" s="286">
        <f t="shared" si="206"/>
        <v>1035050.4843014571</v>
      </c>
      <c r="EX5" s="286">
        <f t="shared" si="206"/>
        <v>-241839.62158572662</v>
      </c>
      <c r="EY5" s="286">
        <f t="shared" si="206"/>
        <v>793210.86271573033</v>
      </c>
      <c r="EZ5" s="286">
        <f t="shared" si="206"/>
        <v>697434.23643129715</v>
      </c>
      <c r="FA5" s="286">
        <f t="shared" si="206"/>
        <v>115951.5256308965</v>
      </c>
      <c r="FB5" s="286">
        <f t="shared" si="206"/>
        <v>813385.76206219359</v>
      </c>
      <c r="FC5" s="286">
        <f t="shared" si="206"/>
        <v>871432.63722701767</v>
      </c>
      <c r="FD5" s="286">
        <f t="shared" si="206"/>
        <v>19144.110887694682</v>
      </c>
      <c r="FE5" s="286">
        <f t="shared" si="206"/>
        <v>890576.74811471219</v>
      </c>
      <c r="FF5" s="286">
        <f t="shared" si="206"/>
        <v>1038364.4030778152</v>
      </c>
      <c r="FG5" s="286">
        <f t="shared" ref="FG5:HJ5" si="207">SUM(FG6:FG11)</f>
        <v>-162995.2968945202</v>
      </c>
      <c r="FH5" s="286">
        <f t="shared" si="207"/>
        <v>875369.10618329491</v>
      </c>
      <c r="FI5" s="286">
        <f t="shared" si="207"/>
        <v>1035177.641691232</v>
      </c>
      <c r="FJ5" s="286">
        <f t="shared" si="207"/>
        <v>-121137.81618595353</v>
      </c>
      <c r="FK5" s="286">
        <f t="shared" si="207"/>
        <v>914039.82550527854</v>
      </c>
      <c r="FL5" s="286">
        <f t="shared" si="207"/>
        <v>841647.06272356247</v>
      </c>
      <c r="FM5" s="286">
        <f t="shared" si="207"/>
        <v>58225.640713644112</v>
      </c>
      <c r="FN5" s="286">
        <f t="shared" si="207"/>
        <v>899872.70343720657</v>
      </c>
      <c r="FO5" s="286">
        <f t="shared" si="207"/>
        <v>1276253.4471528877</v>
      </c>
      <c r="FP5" s="286">
        <f t="shared" si="207"/>
        <v>-325025.47322804574</v>
      </c>
      <c r="FQ5" s="286">
        <f t="shared" si="207"/>
        <v>951227.97392484185</v>
      </c>
      <c r="FR5" s="286">
        <f t="shared" si="207"/>
        <v>887846.39971897204</v>
      </c>
      <c r="FS5" s="286">
        <f t="shared" si="207"/>
        <v>98959.537558723678</v>
      </c>
      <c r="FT5" s="286">
        <f t="shared" si="207"/>
        <v>986805.93727769575</v>
      </c>
      <c r="FU5" s="286">
        <f t="shared" si="207"/>
        <v>1437997.7663724236</v>
      </c>
      <c r="FV5" s="286">
        <f t="shared" si="207"/>
        <v>-405958.56718262122</v>
      </c>
      <c r="FW5" s="286">
        <f t="shared" si="207"/>
        <v>1032039.1991898025</v>
      </c>
      <c r="FX5" s="286">
        <f t="shared" si="207"/>
        <v>1307180.3238238918</v>
      </c>
      <c r="FY5" s="286">
        <f t="shared" si="207"/>
        <v>-238835.16901477077</v>
      </c>
      <c r="FZ5" s="286">
        <f t="shared" si="207"/>
        <v>1068345.154809121</v>
      </c>
      <c r="GA5" s="286">
        <f t="shared" si="207"/>
        <v>729146.11608583736</v>
      </c>
      <c r="GB5" s="286">
        <f t="shared" si="207"/>
        <v>334964.9890728083</v>
      </c>
      <c r="GC5" s="286">
        <f t="shared" si="207"/>
        <v>1064111.1051586459</v>
      </c>
      <c r="GD5" s="286">
        <f t="shared" si="207"/>
        <v>993575.63060328038</v>
      </c>
      <c r="GE5" s="286">
        <f t="shared" si="207"/>
        <v>80790.642706242899</v>
      </c>
      <c r="GF5" s="286">
        <f t="shared" si="207"/>
        <v>1074366.2733095235</v>
      </c>
      <c r="GG5" s="286">
        <f t="shared" si="207"/>
        <v>1663978.388977614</v>
      </c>
      <c r="GH5" s="286">
        <f t="shared" si="207"/>
        <v>-319285.68958794093</v>
      </c>
      <c r="GI5" s="286">
        <f t="shared" si="207"/>
        <v>1344692.6993896731</v>
      </c>
      <c r="GJ5" s="286">
        <f t="shared" si="207"/>
        <v>995839.10970271425</v>
      </c>
      <c r="GK5" s="286">
        <f t="shared" si="207"/>
        <v>327296.64703359094</v>
      </c>
      <c r="GL5" s="286">
        <f t="shared" si="207"/>
        <v>1323135.7567363048</v>
      </c>
      <c r="GM5" s="286">
        <f t="shared" si="207"/>
        <v>1338678.8489185499</v>
      </c>
      <c r="GN5" s="286">
        <f t="shared" si="207"/>
        <v>-168778.88809694967</v>
      </c>
      <c r="GO5" s="286">
        <f t="shared" si="207"/>
        <v>1169899.9608216004</v>
      </c>
      <c r="GP5" s="286">
        <f t="shared" si="207"/>
        <v>1129615.2504034464</v>
      </c>
      <c r="GQ5" s="286">
        <f t="shared" si="207"/>
        <v>121009.27119652348</v>
      </c>
      <c r="GR5" s="286">
        <f t="shared" si="207"/>
        <v>1250624.5215999701</v>
      </c>
      <c r="GS5" s="286">
        <f t="shared" si="207"/>
        <v>1281570.7656103517</v>
      </c>
      <c r="GT5" s="286">
        <f t="shared" si="207"/>
        <v>-17831.521481354415</v>
      </c>
      <c r="GU5" s="286">
        <f t="shared" si="207"/>
        <v>1263739.2441289972</v>
      </c>
      <c r="GV5" s="286">
        <f t="shared" si="207"/>
        <v>1354051.306374525</v>
      </c>
      <c r="GW5" s="286">
        <f t="shared" si="207"/>
        <v>-52346.118631869875</v>
      </c>
      <c r="GX5" s="286">
        <f t="shared" si="207"/>
        <v>1301705.1877426552</v>
      </c>
      <c r="GY5" s="286">
        <f t="shared" si="207"/>
        <v>1317697.8030393487</v>
      </c>
      <c r="GZ5" s="286">
        <f t="shared" si="207"/>
        <v>-19220.591777389927</v>
      </c>
      <c r="HA5" s="286">
        <f t="shared" si="207"/>
        <v>1298477.2112619586</v>
      </c>
      <c r="HB5" s="286">
        <f t="shared" si="207"/>
        <v>2139663.045852778</v>
      </c>
      <c r="HC5" s="286">
        <f t="shared" si="207"/>
        <v>-755004.85160575295</v>
      </c>
      <c r="HD5" s="286">
        <f t="shared" si="207"/>
        <v>1384658.1942470253</v>
      </c>
      <c r="HE5" s="286">
        <f t="shared" si="207"/>
        <v>1024070.2189800368</v>
      </c>
      <c r="HF5" s="286">
        <f t="shared" si="207"/>
        <v>340560.96302511246</v>
      </c>
      <c r="HG5" s="286">
        <f t="shared" si="207"/>
        <v>1364631.1820051491</v>
      </c>
      <c r="HH5" s="286">
        <f t="shared" si="207"/>
        <v>1711724.9012509217</v>
      </c>
      <c r="HI5" s="286">
        <f t="shared" si="207"/>
        <v>-300958.14624062582</v>
      </c>
      <c r="HJ5" s="286">
        <f t="shared" si="207"/>
        <v>1410766.7550102957</v>
      </c>
    </row>
    <row r="6" spans="2:218" ht="14.25" hidden="1" customHeight="1" outlineLevel="1" x14ac:dyDescent="0.2">
      <c r="B6" s="233" t="s">
        <v>254</v>
      </c>
      <c r="C6" s="334">
        <v>0</v>
      </c>
      <c r="D6" s="287">
        <v>0</v>
      </c>
      <c r="E6" s="287">
        <f>SUM(C6:D6)</f>
        <v>0</v>
      </c>
      <c r="F6" s="334">
        <v>0</v>
      </c>
      <c r="G6" s="287">
        <v>0</v>
      </c>
      <c r="H6" s="287">
        <f>SUM(F6:G6)</f>
        <v>0</v>
      </c>
      <c r="I6" s="334">
        <v>0</v>
      </c>
      <c r="J6" s="287">
        <v>0</v>
      </c>
      <c r="K6" s="287">
        <f>SUM(I6:J6)</f>
        <v>0</v>
      </c>
      <c r="L6" s="334">
        <v>0</v>
      </c>
      <c r="M6" s="287">
        <v>0</v>
      </c>
      <c r="N6" s="287">
        <f>SUM(L6:M6)</f>
        <v>0</v>
      </c>
      <c r="O6" s="334">
        <v>0</v>
      </c>
      <c r="P6" s="287">
        <v>0</v>
      </c>
      <c r="Q6" s="287">
        <f>SUM(O6:P6)</f>
        <v>0</v>
      </c>
      <c r="R6" s="334">
        <v>0</v>
      </c>
      <c r="S6" s="287">
        <v>0</v>
      </c>
      <c r="T6" s="287">
        <f>SUM(R6:S6)</f>
        <v>0</v>
      </c>
      <c r="U6" s="334">
        <v>0</v>
      </c>
      <c r="V6" s="287">
        <v>0</v>
      </c>
      <c r="W6" s="287">
        <f>SUM(U6:V6)</f>
        <v>0</v>
      </c>
      <c r="X6" s="334">
        <v>0</v>
      </c>
      <c r="Y6" s="287">
        <v>0</v>
      </c>
      <c r="Z6" s="287">
        <f>SUM(X6:Y6)</f>
        <v>0</v>
      </c>
      <c r="AA6" s="334">
        <v>0</v>
      </c>
      <c r="AB6" s="287">
        <v>0</v>
      </c>
      <c r="AC6" s="287">
        <f>SUM(AA6:AB6)</f>
        <v>0</v>
      </c>
      <c r="AD6" s="334">
        <v>0</v>
      </c>
      <c r="AE6" s="287">
        <v>0</v>
      </c>
      <c r="AF6" s="287">
        <f>SUM(AD6:AE6)</f>
        <v>0</v>
      </c>
      <c r="AG6" s="334">
        <v>0</v>
      </c>
      <c r="AH6" s="287">
        <v>0</v>
      </c>
      <c r="AI6" s="287">
        <f>SUM(AG6:AH6)</f>
        <v>0</v>
      </c>
      <c r="AJ6" s="334">
        <v>0</v>
      </c>
      <c r="AK6" s="287">
        <v>0</v>
      </c>
      <c r="AL6" s="287">
        <f>SUM(AJ6:AK6)</f>
        <v>0</v>
      </c>
      <c r="AM6" s="334">
        <v>333233.7240147249</v>
      </c>
      <c r="AN6" s="287">
        <v>-333233.7240147249</v>
      </c>
      <c r="AO6" s="287">
        <f>SUM(AM6:AN6)</f>
        <v>0</v>
      </c>
      <c r="AP6" s="334">
        <v>287090.13442150725</v>
      </c>
      <c r="AQ6" s="287">
        <v>-287090.13442150725</v>
      </c>
      <c r="AR6" s="287">
        <f t="shared" ref="AR6:AR11" si="208">SUM(AP6:AQ6)</f>
        <v>0</v>
      </c>
      <c r="AS6" s="334">
        <v>338731.57846367941</v>
      </c>
      <c r="AT6" s="287">
        <v>-338731.57846367941</v>
      </c>
      <c r="AU6" s="287">
        <f t="shared" ref="AU6:AU11" si="209">SUM(AS6:AT6)</f>
        <v>0</v>
      </c>
      <c r="AV6" s="334">
        <v>252583.21044301859</v>
      </c>
      <c r="AW6" s="287">
        <v>-252583.21044301859</v>
      </c>
      <c r="AX6" s="287">
        <f t="shared" ref="AX6:AX11" si="210">SUM(AV6:AW6)</f>
        <v>0</v>
      </c>
      <c r="AY6" s="334">
        <v>293497.95854723401</v>
      </c>
      <c r="AZ6" s="287">
        <v>-293497.95854723401</v>
      </c>
      <c r="BA6" s="287">
        <f t="shared" ref="BA6:BA11" si="211">SUM(AY6:AZ6)</f>
        <v>0</v>
      </c>
      <c r="BB6" s="334">
        <v>318962.23636300198</v>
      </c>
      <c r="BC6" s="287">
        <v>-318962.23636300198</v>
      </c>
      <c r="BD6" s="287">
        <f t="shared" ref="BD6:BD11" si="212">SUM(BB6:BC6)</f>
        <v>0</v>
      </c>
      <c r="BE6" s="334">
        <v>222836.36469492322</v>
      </c>
      <c r="BF6" s="287">
        <v>-222836.36469492322</v>
      </c>
      <c r="BG6" s="287">
        <f t="shared" ref="BG6:BG11" si="213">SUM(BE6:BF6)</f>
        <v>0</v>
      </c>
      <c r="BH6" s="334">
        <v>316962.1805389963</v>
      </c>
      <c r="BI6" s="287">
        <v>-316962.1805389963</v>
      </c>
      <c r="BJ6" s="287">
        <f t="shared" ref="BJ6:BJ11" si="214">SUM(BH6:BI6)</f>
        <v>0</v>
      </c>
      <c r="BK6" s="334">
        <v>588489.32094705687</v>
      </c>
      <c r="BL6" s="287">
        <v>-588489.32094705687</v>
      </c>
      <c r="BM6" s="287">
        <f t="shared" ref="BM6:BM11" si="215">SUM(BK6:BL6)</f>
        <v>0</v>
      </c>
      <c r="BN6" s="334">
        <v>307459.70167155535</v>
      </c>
      <c r="BO6" s="287">
        <v>-307459.70167155535</v>
      </c>
      <c r="BP6" s="287">
        <f t="shared" ref="BP6:BP11" si="216">SUM(BN6:BO6)</f>
        <v>0</v>
      </c>
      <c r="BQ6" s="334">
        <v>347072.29857640469</v>
      </c>
      <c r="BR6" s="287">
        <v>-347072.29857640469</v>
      </c>
      <c r="BS6" s="287">
        <f t="shared" ref="BS6:BS11" si="217">SUM(BQ6:BR6)</f>
        <v>0</v>
      </c>
      <c r="BT6" s="334">
        <v>472281.61565000366</v>
      </c>
      <c r="BU6" s="287">
        <v>-472281.61565000366</v>
      </c>
      <c r="BV6" s="287">
        <f t="shared" ref="BV6:BV11" si="218">SUM(BT6:BU6)</f>
        <v>0</v>
      </c>
      <c r="BW6" s="334">
        <v>424792.87679744372</v>
      </c>
      <c r="BX6" s="287">
        <v>-424792.87679744372</v>
      </c>
      <c r="BY6" s="287">
        <f t="shared" ref="BY6:BY11" si="219">SUM(BW6:BX6)</f>
        <v>0</v>
      </c>
      <c r="BZ6" s="334">
        <v>494974.15548221488</v>
      </c>
      <c r="CA6" s="287">
        <v>-494974.15548221488</v>
      </c>
      <c r="CB6" s="287">
        <f t="shared" ref="CB6:CB11" si="220">SUM(BZ6:CA6)</f>
        <v>0</v>
      </c>
      <c r="CC6" s="334">
        <v>546691.34243045235</v>
      </c>
      <c r="CD6" s="287">
        <v>-546691.34243045235</v>
      </c>
      <c r="CE6" s="287">
        <f t="shared" ref="CE6:CE11" si="221">SUM(CC6:CD6)</f>
        <v>0</v>
      </c>
      <c r="CF6" s="334">
        <v>432412.83341618394</v>
      </c>
      <c r="CG6" s="287">
        <v>-432412.83341618394</v>
      </c>
      <c r="CH6" s="287">
        <f t="shared" ref="CH6:CH11" si="222">SUM(CF6:CG6)</f>
        <v>0</v>
      </c>
      <c r="CI6" s="334">
        <v>389959.16368903936</v>
      </c>
      <c r="CJ6" s="287">
        <v>-389959.16368903936</v>
      </c>
      <c r="CK6" s="287">
        <f t="shared" ref="CK6:CK11" si="223">SUM(CI6:CJ6)</f>
        <v>0</v>
      </c>
      <c r="CL6" s="334">
        <v>771695.21656452201</v>
      </c>
      <c r="CM6" s="287">
        <v>-771695.21656452201</v>
      </c>
      <c r="CN6" s="287">
        <f t="shared" ref="CN6:CN11" si="224">SUM(CL6:CM6)</f>
        <v>0</v>
      </c>
      <c r="CO6" s="334">
        <v>383538.55360018404</v>
      </c>
      <c r="CP6" s="287">
        <v>-383538.55360018404</v>
      </c>
      <c r="CQ6" s="287">
        <f t="shared" ref="CQ6:CQ11" si="225">SUM(CO6:CP6)</f>
        <v>0</v>
      </c>
      <c r="CR6" s="334">
        <v>657061.1580022875</v>
      </c>
      <c r="CS6" s="287">
        <v>-657061.1580022875</v>
      </c>
      <c r="CT6" s="287">
        <f t="shared" ref="CT6:CT11" si="226">SUM(CR6:CS6)</f>
        <v>0</v>
      </c>
      <c r="CU6" s="334">
        <v>658761.21878351446</v>
      </c>
      <c r="CV6" s="287">
        <v>-658761.21878351446</v>
      </c>
      <c r="CW6" s="287">
        <f t="shared" ref="CW6:CW11" si="227">SUM(CU6:CV6)</f>
        <v>0</v>
      </c>
      <c r="CX6" s="334">
        <v>415447.68653942505</v>
      </c>
      <c r="CY6" s="287">
        <v>-415447.68653942505</v>
      </c>
      <c r="CZ6" s="287">
        <f t="shared" ref="CZ6:CZ11" si="228">SUM(CX6:CY6)</f>
        <v>0</v>
      </c>
      <c r="DA6" s="334">
        <v>497873.17171586753</v>
      </c>
      <c r="DB6" s="287">
        <v>-497873.17171586753</v>
      </c>
      <c r="DC6" s="287">
        <f t="shared" ref="DC6:DC11" si="229">SUM(DA6:DB6)</f>
        <v>0</v>
      </c>
      <c r="DD6" s="334">
        <v>892387.97070344002</v>
      </c>
      <c r="DE6" s="287">
        <v>-892387.97070344002</v>
      </c>
      <c r="DF6" s="287">
        <f t="shared" ref="DF6:DF11" si="230">SUM(DD6:DE6)</f>
        <v>0</v>
      </c>
      <c r="DG6" s="334">
        <v>291296.82406219898</v>
      </c>
      <c r="DH6" s="287">
        <v>-291296.82406219898</v>
      </c>
      <c r="DI6" s="287">
        <f t="shared" ref="DI6:DI11" si="231">SUM(DG6:DH6)</f>
        <v>0</v>
      </c>
      <c r="DJ6" s="334">
        <v>710075.38248598669</v>
      </c>
      <c r="DK6" s="287">
        <v>-710075.38248598669</v>
      </c>
      <c r="DL6" s="287">
        <f t="shared" ref="DL6:DL11" si="232">SUM(DJ6:DK6)</f>
        <v>0</v>
      </c>
      <c r="DM6" s="334">
        <v>584269.36680025305</v>
      </c>
      <c r="DN6" s="287">
        <v>-584269.36680025305</v>
      </c>
      <c r="DO6" s="287">
        <f t="shared" ref="DO6:DO11" si="233">SUM(DM6:DN6)</f>
        <v>0</v>
      </c>
      <c r="DP6" s="334">
        <v>468631.01726174442</v>
      </c>
      <c r="DQ6" s="287">
        <v>-468631.01726174442</v>
      </c>
      <c r="DR6" s="287">
        <f t="shared" ref="DR6:DR11" si="234">SUM(DP6:DQ6)</f>
        <v>0</v>
      </c>
      <c r="DS6" s="334">
        <v>756115.80988886999</v>
      </c>
      <c r="DT6" s="287">
        <v>-756115.80988886999</v>
      </c>
      <c r="DU6" s="287">
        <f t="shared" ref="DU6:DU11" si="235">SUM(DS6:DT6)</f>
        <v>0</v>
      </c>
      <c r="DV6" s="334">
        <v>991128.07962304913</v>
      </c>
      <c r="DW6" s="287">
        <v>-991128.07962304913</v>
      </c>
      <c r="DX6" s="287">
        <f t="shared" ref="DX6:DX11" si="236">SUM(DV6:DW6)</f>
        <v>0</v>
      </c>
      <c r="DY6" s="334">
        <v>802908.62105647475</v>
      </c>
      <c r="DZ6" s="287">
        <v>-802908.62105647475</v>
      </c>
      <c r="EA6" s="287">
        <f t="shared" ref="EA6:EA11" si="237">SUM(DY6:DZ6)</f>
        <v>0</v>
      </c>
      <c r="EB6" s="334">
        <v>922717.35841957666</v>
      </c>
      <c r="EC6" s="287">
        <v>-922717.35841957666</v>
      </c>
      <c r="ED6" s="287">
        <f t="shared" ref="ED6:ED11" si="238">SUM(EB6:EC6)</f>
        <v>0</v>
      </c>
      <c r="EE6" s="334">
        <v>891679.44927344425</v>
      </c>
      <c r="EF6" s="287">
        <v>-891679.44927344425</v>
      </c>
      <c r="EG6" s="287">
        <f t="shared" ref="EG6:EG11" si="239">SUM(EE6:EF6)</f>
        <v>0</v>
      </c>
      <c r="EH6" s="334">
        <v>640455.18523929478</v>
      </c>
      <c r="EI6" s="287">
        <v>-640455.18523929478</v>
      </c>
      <c r="EJ6" s="287">
        <f t="shared" ref="EJ6:EJ11" si="240">SUM(EH6:EI6)</f>
        <v>0</v>
      </c>
      <c r="EK6" s="334">
        <v>1078278.0316390803</v>
      </c>
      <c r="EL6" s="287">
        <v>-1078278.0316390803</v>
      </c>
      <c r="EM6" s="287">
        <f t="shared" ref="EM6:EM11" si="241">SUM(EK6:EL6)</f>
        <v>0</v>
      </c>
      <c r="EN6" s="334">
        <v>1273456.3543230505</v>
      </c>
      <c r="EO6" s="287">
        <v>-1273456.3543230505</v>
      </c>
      <c r="EP6" s="287">
        <f t="shared" ref="EP6:EP11" si="242">SUM(EN6:EO6)</f>
        <v>0</v>
      </c>
      <c r="EQ6" s="334">
        <v>629488.18432330003</v>
      </c>
      <c r="ER6" s="287">
        <v>-629488.18432330003</v>
      </c>
      <c r="ES6" s="287">
        <f t="shared" ref="ES6:ES11" si="243">SUM(EQ6:ER6)</f>
        <v>0</v>
      </c>
      <c r="ET6" s="334">
        <v>917426.38087337581</v>
      </c>
      <c r="EU6" s="287">
        <v>-917426.38087337581</v>
      </c>
      <c r="EV6" s="287">
        <f t="shared" ref="EV6:EV11" si="244">SUM(ET6:EU6)</f>
        <v>0</v>
      </c>
      <c r="EW6" s="334">
        <v>1038495.6498963174</v>
      </c>
      <c r="EX6" s="287">
        <v>-1038495.6498963174</v>
      </c>
      <c r="EY6" s="287">
        <f t="shared" ref="EY6:EY11" si="245">SUM(EW6:EX6)</f>
        <v>0</v>
      </c>
      <c r="EZ6" s="334">
        <v>698191.50599975185</v>
      </c>
      <c r="FA6" s="287">
        <v>-698191.50599975185</v>
      </c>
      <c r="FB6" s="287">
        <f t="shared" ref="FB6:FB11" si="246">SUM(EZ6:FA6)</f>
        <v>0</v>
      </c>
      <c r="FC6" s="334">
        <v>871793.20386190095</v>
      </c>
      <c r="FD6" s="287">
        <v>-871793.20386190084</v>
      </c>
      <c r="FE6" s="287">
        <f t="shared" ref="FE6:FE11" si="247">SUM(FC6:FD6)</f>
        <v>0</v>
      </c>
      <c r="FF6" s="334">
        <v>1040040.3385206892</v>
      </c>
      <c r="FG6" s="287">
        <v>-1040040.3385206892</v>
      </c>
      <c r="FH6" s="287">
        <f t="shared" ref="FH6:FH11" si="248">SUM(FF6:FG6)</f>
        <v>0</v>
      </c>
      <c r="FI6" s="334">
        <v>1035292.1826442858</v>
      </c>
      <c r="FJ6" s="287">
        <v>-1035292.1826442858</v>
      </c>
      <c r="FK6" s="287">
        <f t="shared" ref="FK6:FK11" si="249">SUM(FI6:FJ6)</f>
        <v>0</v>
      </c>
      <c r="FL6" s="334">
        <v>841915.75772293692</v>
      </c>
      <c r="FM6" s="287">
        <v>-841915.75772293692</v>
      </c>
      <c r="FN6" s="287">
        <f t="shared" ref="FN6:FN11" si="250">SUM(FL6:FM6)</f>
        <v>0</v>
      </c>
      <c r="FO6" s="334">
        <v>1276874.8481143781</v>
      </c>
      <c r="FP6" s="287">
        <v>-1276874.8481143781</v>
      </c>
      <c r="FQ6" s="287">
        <f t="shared" ref="FQ6:FQ11" si="251">SUM(FO6:FP6)</f>
        <v>0</v>
      </c>
      <c r="FR6" s="334">
        <v>889369.6615674037</v>
      </c>
      <c r="FS6" s="287">
        <v>-889369.6615674037</v>
      </c>
      <c r="FT6" s="287">
        <f t="shared" ref="FT6:FT11" si="252">SUM(FR6:FS6)</f>
        <v>0</v>
      </c>
      <c r="FU6" s="334">
        <v>1438856.0891277515</v>
      </c>
      <c r="FV6" s="287">
        <v>-1438856.0891277515</v>
      </c>
      <c r="FW6" s="287">
        <f t="shared" ref="FW6:FW11" si="253">SUM(FU6:FV6)</f>
        <v>0</v>
      </c>
      <c r="FX6" s="334">
        <v>1308010.902063956</v>
      </c>
      <c r="FY6" s="287">
        <v>-1308010.902063956</v>
      </c>
      <c r="FZ6" s="287">
        <f t="shared" ref="FZ6:FZ11" si="254">SUM(FX6:FY6)</f>
        <v>0</v>
      </c>
      <c r="GA6" s="334">
        <v>729548.91231951641</v>
      </c>
      <c r="GB6" s="287">
        <v>-729548.91231951641</v>
      </c>
      <c r="GC6" s="287">
        <f t="shared" ref="GC6:GC11" si="255">SUM(GA6:GB6)</f>
        <v>0</v>
      </c>
      <c r="GD6" s="334">
        <v>994466.52537311194</v>
      </c>
      <c r="GE6" s="287">
        <v>-994466.52537311194</v>
      </c>
      <c r="GF6" s="287">
        <f t="shared" ref="GF6:GF11" si="256">SUM(GD6:GE6)</f>
        <v>0</v>
      </c>
      <c r="GG6" s="334">
        <v>1665172.9909825141</v>
      </c>
      <c r="GH6" s="287">
        <v>-1665172.9909825141</v>
      </c>
      <c r="GI6" s="287">
        <f t="shared" ref="GI6:GI11" si="257">SUM(GG6:GH6)</f>
        <v>0</v>
      </c>
      <c r="GJ6" s="334">
        <v>997467.05329681479</v>
      </c>
      <c r="GK6" s="287">
        <v>-997467.05329681479</v>
      </c>
      <c r="GL6" s="287">
        <f t="shared" ref="GL6:GL11" si="258">SUM(GJ6:GK6)</f>
        <v>0</v>
      </c>
      <c r="GM6" s="334">
        <v>1341010.8079347739</v>
      </c>
      <c r="GN6" s="287">
        <v>-1341010.8079347739</v>
      </c>
      <c r="GO6" s="287">
        <f t="shared" ref="GO6:GO11" si="259">SUM(GM6:GN6)</f>
        <v>0</v>
      </c>
      <c r="GP6" s="334">
        <v>1130903.100195644</v>
      </c>
      <c r="GQ6" s="287">
        <v>-1130903.100195644</v>
      </c>
      <c r="GR6" s="287">
        <f t="shared" ref="GR6:GR11" si="260">SUM(GP6:GQ6)</f>
        <v>0</v>
      </c>
      <c r="GS6" s="334">
        <v>1282654.7151159837</v>
      </c>
      <c r="GT6" s="287">
        <v>-1282654.7151159837</v>
      </c>
      <c r="GU6" s="287">
        <f t="shared" ref="GU6:GU11" si="261">SUM(GS6:GT6)</f>
        <v>0</v>
      </c>
      <c r="GV6" s="334">
        <v>1355392.5655604885</v>
      </c>
      <c r="GW6" s="287">
        <v>-1355392.5655604885</v>
      </c>
      <c r="GX6" s="287">
        <f t="shared" ref="GX6:GX11" si="262">SUM(GV6:GW6)</f>
        <v>0</v>
      </c>
      <c r="GY6" s="334">
        <v>1322454.0986294639</v>
      </c>
      <c r="GZ6" s="287">
        <v>-1322454.0986294639</v>
      </c>
      <c r="HA6" s="287">
        <f t="shared" ref="HA6:HA11" si="263">SUM(GY6:GZ6)</f>
        <v>0</v>
      </c>
      <c r="HB6" s="334">
        <v>2141184.7127071591</v>
      </c>
      <c r="HC6" s="287">
        <v>-2141184.7127071591</v>
      </c>
      <c r="HD6" s="287">
        <f t="shared" ref="HD6:HD11" si="264">SUM(HB6:HC6)</f>
        <v>0</v>
      </c>
      <c r="HE6" s="334">
        <v>1025164.3496267861</v>
      </c>
      <c r="HF6" s="287">
        <v>-1025164.3496267861</v>
      </c>
      <c r="HG6" s="287">
        <f t="shared" ref="HG6:HG11" si="265">SUM(HE6:HF6)</f>
        <v>0</v>
      </c>
      <c r="HH6" s="334">
        <v>1713298.7051837249</v>
      </c>
      <c r="HI6" s="287">
        <v>-1713298.7051837249</v>
      </c>
      <c r="HJ6" s="287">
        <f t="shared" ref="HJ6:HJ11" si="266">SUM(HH6:HI6)</f>
        <v>0</v>
      </c>
    </row>
    <row r="7" spans="2:218" ht="14.25" hidden="1" customHeight="1" outlineLevel="1" x14ac:dyDescent="0.2">
      <c r="B7" s="233" t="s">
        <v>255</v>
      </c>
      <c r="C7" s="334"/>
      <c r="D7" s="287"/>
      <c r="E7" s="287"/>
      <c r="F7" s="334"/>
      <c r="G7" s="287"/>
      <c r="H7" s="287"/>
      <c r="I7" s="334"/>
      <c r="J7" s="287"/>
      <c r="K7" s="287"/>
      <c r="L7" s="334"/>
      <c r="M7" s="287"/>
      <c r="N7" s="287"/>
      <c r="O7" s="334"/>
      <c r="P7" s="287"/>
      <c r="Q7" s="287"/>
      <c r="R7" s="334"/>
      <c r="S7" s="287"/>
      <c r="T7" s="287"/>
      <c r="U7" s="334"/>
      <c r="V7" s="287"/>
      <c r="W7" s="287"/>
      <c r="X7" s="334"/>
      <c r="Y7" s="287"/>
      <c r="Z7" s="287"/>
      <c r="AA7" s="334"/>
      <c r="AB7" s="287"/>
      <c r="AC7" s="287"/>
      <c r="AD7" s="334"/>
      <c r="AE7" s="287"/>
      <c r="AF7" s="287"/>
      <c r="AG7" s="334"/>
      <c r="AH7" s="287"/>
      <c r="AI7" s="287"/>
      <c r="AJ7" s="334"/>
      <c r="AK7" s="287"/>
      <c r="AL7" s="287"/>
      <c r="AM7" s="334">
        <v>0</v>
      </c>
      <c r="AN7" s="287">
        <v>231894.63249242862</v>
      </c>
      <c r="AO7" s="287">
        <f t="shared" ref="AO7:AO10" si="267">SUM(AM7:AN7)</f>
        <v>231894.63249242862</v>
      </c>
      <c r="AP7" s="334">
        <v>0</v>
      </c>
      <c r="AQ7" s="287">
        <v>230899.0895874456</v>
      </c>
      <c r="AR7" s="287">
        <f t="shared" si="208"/>
        <v>230899.0895874456</v>
      </c>
      <c r="AS7" s="334">
        <v>0</v>
      </c>
      <c r="AT7" s="287">
        <v>226184.49012604234</v>
      </c>
      <c r="AU7" s="287">
        <f t="shared" si="209"/>
        <v>226184.49012604234</v>
      </c>
      <c r="AV7" s="334">
        <v>0</v>
      </c>
      <c r="AW7" s="287">
        <v>226020.41809957032</v>
      </c>
      <c r="AX7" s="287">
        <f t="shared" si="210"/>
        <v>226020.41809957032</v>
      </c>
      <c r="AY7" s="334">
        <v>0</v>
      </c>
      <c r="AZ7" s="287">
        <v>222012.51829281062</v>
      </c>
      <c r="BA7" s="287">
        <f t="shared" si="211"/>
        <v>222012.51829281062</v>
      </c>
      <c r="BB7" s="334">
        <v>0</v>
      </c>
      <c r="BC7" s="287">
        <v>223067.10721445258</v>
      </c>
      <c r="BD7" s="287">
        <f t="shared" si="212"/>
        <v>223067.10721445258</v>
      </c>
      <c r="BE7" s="334">
        <v>0</v>
      </c>
      <c r="BF7" s="287">
        <v>219385.50012016515</v>
      </c>
      <c r="BG7" s="287">
        <f t="shared" si="213"/>
        <v>219385.50012016515</v>
      </c>
      <c r="BH7" s="334">
        <v>0</v>
      </c>
      <c r="BI7" s="287">
        <v>223863.3231669245</v>
      </c>
      <c r="BJ7" s="287">
        <f t="shared" si="214"/>
        <v>223863.3231669245</v>
      </c>
      <c r="BK7" s="334">
        <v>0</v>
      </c>
      <c r="BL7" s="287">
        <v>221307.96541052262</v>
      </c>
      <c r="BM7" s="287">
        <f t="shared" si="215"/>
        <v>221307.96541052262</v>
      </c>
      <c r="BN7" s="334">
        <v>0</v>
      </c>
      <c r="BO7" s="287">
        <v>218051.94832198464</v>
      </c>
      <c r="BP7" s="287">
        <f t="shared" si="216"/>
        <v>218051.94832198464</v>
      </c>
      <c r="BQ7" s="334">
        <v>0</v>
      </c>
      <c r="BR7" s="287">
        <v>216200.81113780107</v>
      </c>
      <c r="BS7" s="287">
        <f t="shared" si="217"/>
        <v>216200.81113780107</v>
      </c>
      <c r="BT7" s="334">
        <v>0</v>
      </c>
      <c r="BU7" s="287">
        <v>207691.77811827662</v>
      </c>
      <c r="BV7" s="287">
        <f t="shared" si="218"/>
        <v>207691.77811827662</v>
      </c>
      <c r="BW7" s="334">
        <v>0</v>
      </c>
      <c r="BX7" s="287">
        <v>206605.65302358309</v>
      </c>
      <c r="BY7" s="287">
        <f t="shared" si="219"/>
        <v>206605.65302358309</v>
      </c>
      <c r="BZ7" s="334">
        <v>0</v>
      </c>
      <c r="CA7" s="287">
        <v>205827.54236451405</v>
      </c>
      <c r="CB7" s="287">
        <f t="shared" si="220"/>
        <v>205827.54236451405</v>
      </c>
      <c r="CC7" s="334">
        <v>0</v>
      </c>
      <c r="CD7" s="287">
        <v>205252.97420886971</v>
      </c>
      <c r="CE7" s="287">
        <f t="shared" si="221"/>
        <v>205252.97420886971</v>
      </c>
      <c r="CF7" s="334">
        <v>0</v>
      </c>
      <c r="CG7" s="287">
        <v>207966.72016164943</v>
      </c>
      <c r="CH7" s="287">
        <f t="shared" si="222"/>
        <v>207966.72016164943</v>
      </c>
      <c r="CI7" s="334">
        <v>0</v>
      </c>
      <c r="CJ7" s="287">
        <v>215090.75895594075</v>
      </c>
      <c r="CK7" s="287">
        <f t="shared" si="223"/>
        <v>215090.75895594075</v>
      </c>
      <c r="CL7" s="334">
        <v>0</v>
      </c>
      <c r="CM7" s="287">
        <v>214856.32287923363</v>
      </c>
      <c r="CN7" s="287">
        <f t="shared" si="224"/>
        <v>214856.32287923363</v>
      </c>
      <c r="CO7" s="334">
        <v>0</v>
      </c>
      <c r="CP7" s="287">
        <v>219265.84069382495</v>
      </c>
      <c r="CQ7" s="287">
        <f t="shared" si="225"/>
        <v>219265.84069382495</v>
      </c>
      <c r="CR7" s="334">
        <v>0</v>
      </c>
      <c r="CS7" s="287">
        <v>218874.87856993609</v>
      </c>
      <c r="CT7" s="287">
        <f t="shared" si="226"/>
        <v>218874.87856993609</v>
      </c>
      <c r="CU7" s="334">
        <v>0</v>
      </c>
      <c r="CV7" s="287">
        <v>223861.07347437929</v>
      </c>
      <c r="CW7" s="287">
        <f t="shared" si="227"/>
        <v>223861.07347437929</v>
      </c>
      <c r="CX7" s="334">
        <v>0</v>
      </c>
      <c r="CY7" s="287">
        <v>226272.04908023775</v>
      </c>
      <c r="CZ7" s="287">
        <f t="shared" si="228"/>
        <v>226272.04908023775</v>
      </c>
      <c r="DA7" s="334">
        <v>0</v>
      </c>
      <c r="DB7" s="287">
        <v>224270.28549429413</v>
      </c>
      <c r="DC7" s="287">
        <f t="shared" si="229"/>
        <v>224270.28549429413</v>
      </c>
      <c r="DD7" s="334">
        <v>0</v>
      </c>
      <c r="DE7" s="287">
        <v>234604.82365206614</v>
      </c>
      <c r="DF7" s="287">
        <f t="shared" si="230"/>
        <v>234604.82365206614</v>
      </c>
      <c r="DG7" s="334">
        <v>0</v>
      </c>
      <c r="DH7" s="287">
        <v>240851.04438198108</v>
      </c>
      <c r="DI7" s="287">
        <f t="shared" si="231"/>
        <v>240851.04438198108</v>
      </c>
      <c r="DJ7" s="334">
        <v>0</v>
      </c>
      <c r="DK7" s="287">
        <v>242781.04649508515</v>
      </c>
      <c r="DL7" s="287">
        <f t="shared" si="232"/>
        <v>242781.04649508515</v>
      </c>
      <c r="DM7" s="334">
        <v>0</v>
      </c>
      <c r="DN7" s="287">
        <v>255325.2712302639</v>
      </c>
      <c r="DO7" s="287">
        <f t="shared" si="233"/>
        <v>255325.2712302639</v>
      </c>
      <c r="DP7" s="334">
        <v>0</v>
      </c>
      <c r="DQ7" s="287">
        <v>263606.975777557</v>
      </c>
      <c r="DR7" s="287">
        <f t="shared" si="234"/>
        <v>263606.975777557</v>
      </c>
      <c r="DS7" s="334">
        <v>0</v>
      </c>
      <c r="DT7" s="287">
        <v>270173.34896907216</v>
      </c>
      <c r="DU7" s="287">
        <f t="shared" si="235"/>
        <v>270173.34896907216</v>
      </c>
      <c r="DV7" s="334">
        <v>0</v>
      </c>
      <c r="DW7" s="287">
        <v>277689.84660345869</v>
      </c>
      <c r="DX7" s="287">
        <f t="shared" si="236"/>
        <v>277689.84660345869</v>
      </c>
      <c r="DY7" s="334">
        <v>0</v>
      </c>
      <c r="DZ7" s="287">
        <v>289137.98245646968</v>
      </c>
      <c r="EA7" s="287">
        <f t="shared" si="237"/>
        <v>289137.98245646968</v>
      </c>
      <c r="EB7" s="334">
        <v>0</v>
      </c>
      <c r="EC7" s="287">
        <v>297956.32096275961</v>
      </c>
      <c r="ED7" s="287">
        <f t="shared" si="238"/>
        <v>297956.32096275961</v>
      </c>
      <c r="EE7" s="334">
        <v>0</v>
      </c>
      <c r="EF7" s="287">
        <v>302423.65081683657</v>
      </c>
      <c r="EG7" s="287">
        <f t="shared" si="239"/>
        <v>302423.65081683657</v>
      </c>
      <c r="EH7" s="334">
        <v>0</v>
      </c>
      <c r="EI7" s="287">
        <v>316744.52281930583</v>
      </c>
      <c r="EJ7" s="287">
        <f t="shared" si="240"/>
        <v>316744.52281930583</v>
      </c>
      <c r="EK7" s="334">
        <v>0</v>
      </c>
      <c r="EL7" s="287">
        <v>332785.14589604025</v>
      </c>
      <c r="EM7" s="287">
        <f t="shared" si="241"/>
        <v>332785.14589604025</v>
      </c>
      <c r="EN7" s="334">
        <v>0</v>
      </c>
      <c r="EO7" s="287">
        <v>345184.97661730828</v>
      </c>
      <c r="EP7" s="287">
        <f t="shared" si="242"/>
        <v>345184.97661730828</v>
      </c>
      <c r="EQ7" s="334">
        <v>0</v>
      </c>
      <c r="ER7" s="287">
        <v>365757.74378597841</v>
      </c>
      <c r="ES7" s="287">
        <f t="shared" si="243"/>
        <v>365757.74378597841</v>
      </c>
      <c r="ET7" s="334">
        <v>0</v>
      </c>
      <c r="EU7" s="287">
        <v>381886.58093439648</v>
      </c>
      <c r="EV7" s="287">
        <f t="shared" si="244"/>
        <v>381886.58093439648</v>
      </c>
      <c r="EW7" s="334">
        <v>0</v>
      </c>
      <c r="EX7" s="287">
        <v>401240.06813325378</v>
      </c>
      <c r="EY7" s="287">
        <f t="shared" si="245"/>
        <v>401240.06813325378</v>
      </c>
      <c r="EZ7" s="334">
        <v>0</v>
      </c>
      <c r="FA7" s="287">
        <v>423118.65981516382</v>
      </c>
      <c r="FB7" s="287">
        <f t="shared" si="246"/>
        <v>423118.65981516382</v>
      </c>
      <c r="FC7" s="334">
        <v>0</v>
      </c>
      <c r="FD7" s="287">
        <v>443604.14298618113</v>
      </c>
      <c r="FE7" s="287">
        <f t="shared" si="247"/>
        <v>443604.14298618113</v>
      </c>
      <c r="FF7" s="334">
        <v>0</v>
      </c>
      <c r="FG7" s="287">
        <v>454960.03688416647</v>
      </c>
      <c r="FH7" s="287">
        <f t="shared" si="248"/>
        <v>454960.03688416647</v>
      </c>
      <c r="FI7" s="334">
        <v>0</v>
      </c>
      <c r="FJ7" s="287">
        <v>469119.40518844122</v>
      </c>
      <c r="FK7" s="287">
        <f t="shared" si="249"/>
        <v>469119.40518844122</v>
      </c>
      <c r="FL7" s="334">
        <v>0</v>
      </c>
      <c r="FM7" s="287">
        <v>492442.46944995347</v>
      </c>
      <c r="FN7" s="287">
        <f t="shared" si="250"/>
        <v>492442.46944995347</v>
      </c>
      <c r="FO7" s="334">
        <v>0</v>
      </c>
      <c r="FP7" s="287">
        <v>508355.2470876248</v>
      </c>
      <c r="FQ7" s="287">
        <f t="shared" si="251"/>
        <v>508355.2470876248</v>
      </c>
      <c r="FR7" s="334">
        <v>0</v>
      </c>
      <c r="FS7" s="287">
        <v>521721.26806610852</v>
      </c>
      <c r="FT7" s="287">
        <f t="shared" si="252"/>
        <v>521721.26806610852</v>
      </c>
      <c r="FU7" s="334">
        <v>0</v>
      </c>
      <c r="FV7" s="287">
        <v>534783.8566128494</v>
      </c>
      <c r="FW7" s="287">
        <f t="shared" si="253"/>
        <v>534783.8566128494</v>
      </c>
      <c r="FX7" s="334">
        <v>0</v>
      </c>
      <c r="FY7" s="287">
        <v>577878.39859059802</v>
      </c>
      <c r="FZ7" s="287">
        <f t="shared" si="254"/>
        <v>577878.39859059802</v>
      </c>
      <c r="GA7" s="334">
        <v>0</v>
      </c>
      <c r="GB7" s="287">
        <v>596318.63013563666</v>
      </c>
      <c r="GC7" s="287">
        <f t="shared" si="255"/>
        <v>596318.63013563666</v>
      </c>
      <c r="GD7" s="334">
        <v>0</v>
      </c>
      <c r="GE7" s="287">
        <v>624508.50746139593</v>
      </c>
      <c r="GF7" s="287">
        <f t="shared" si="256"/>
        <v>624508.50746139593</v>
      </c>
      <c r="GG7" s="334">
        <v>0</v>
      </c>
      <c r="GH7" s="287">
        <v>661245.53378462419</v>
      </c>
      <c r="GI7" s="287">
        <f t="shared" si="257"/>
        <v>661245.53378462419</v>
      </c>
      <c r="GJ7" s="334">
        <v>0</v>
      </c>
      <c r="GK7" s="287">
        <v>661132.71466832364</v>
      </c>
      <c r="GL7" s="287">
        <f t="shared" si="258"/>
        <v>661132.71466832364</v>
      </c>
      <c r="GM7" s="334">
        <v>0</v>
      </c>
      <c r="GN7" s="287">
        <v>671387.64212098916</v>
      </c>
      <c r="GO7" s="287">
        <f t="shared" si="259"/>
        <v>671387.64212098916</v>
      </c>
      <c r="GP7" s="334">
        <v>0</v>
      </c>
      <c r="GQ7" s="287">
        <v>690349.26717177953</v>
      </c>
      <c r="GR7" s="287">
        <f t="shared" si="260"/>
        <v>690349.26717177953</v>
      </c>
      <c r="GS7" s="334">
        <v>0</v>
      </c>
      <c r="GT7" s="287">
        <v>689756.61497174622</v>
      </c>
      <c r="GU7" s="287">
        <f t="shared" si="261"/>
        <v>689756.61497174622</v>
      </c>
      <c r="GV7" s="334">
        <v>0</v>
      </c>
      <c r="GW7" s="287">
        <v>695398.93194814969</v>
      </c>
      <c r="GX7" s="287">
        <f t="shared" si="262"/>
        <v>695398.93194814969</v>
      </c>
      <c r="GY7" s="334">
        <v>0</v>
      </c>
      <c r="GZ7" s="287">
        <v>706847.71792498045</v>
      </c>
      <c r="HA7" s="287">
        <f t="shared" si="263"/>
        <v>706847.71792498045</v>
      </c>
      <c r="HB7" s="334">
        <v>0</v>
      </c>
      <c r="HC7" s="287">
        <v>706300.32917082473</v>
      </c>
      <c r="HD7" s="287">
        <f t="shared" si="264"/>
        <v>706300.32917082473</v>
      </c>
      <c r="HE7" s="334">
        <v>0</v>
      </c>
      <c r="HF7" s="287">
        <v>713063.63516996452</v>
      </c>
      <c r="HG7" s="287">
        <f t="shared" si="265"/>
        <v>713063.63516996452</v>
      </c>
      <c r="HH7" s="334">
        <v>0</v>
      </c>
      <c r="HI7" s="287">
        <v>735417.52331047133</v>
      </c>
      <c r="HJ7" s="287">
        <f t="shared" si="266"/>
        <v>735417.52331047133</v>
      </c>
    </row>
    <row r="8" spans="2:218" ht="14.25" hidden="1" customHeight="1" outlineLevel="1" x14ac:dyDescent="0.2">
      <c r="B8" s="233" t="s">
        <v>256</v>
      </c>
      <c r="C8" s="334"/>
      <c r="D8" s="287"/>
      <c r="E8" s="287"/>
      <c r="F8" s="334"/>
      <c r="G8" s="287"/>
      <c r="H8" s="287"/>
      <c r="I8" s="334"/>
      <c r="J8" s="287"/>
      <c r="K8" s="287"/>
      <c r="L8" s="334"/>
      <c r="M8" s="287"/>
      <c r="N8" s="287"/>
      <c r="O8" s="334"/>
      <c r="P8" s="287"/>
      <c r="Q8" s="287"/>
      <c r="R8" s="334"/>
      <c r="S8" s="287"/>
      <c r="T8" s="287"/>
      <c r="U8" s="334"/>
      <c r="V8" s="287"/>
      <c r="W8" s="287"/>
      <c r="X8" s="334"/>
      <c r="Y8" s="287"/>
      <c r="Z8" s="287"/>
      <c r="AA8" s="334"/>
      <c r="AB8" s="287"/>
      <c r="AC8" s="287"/>
      <c r="AD8" s="334"/>
      <c r="AE8" s="287"/>
      <c r="AF8" s="287"/>
      <c r="AG8" s="334"/>
      <c r="AH8" s="287"/>
      <c r="AI8" s="287"/>
      <c r="AJ8" s="334"/>
      <c r="AK8" s="287"/>
      <c r="AL8" s="287"/>
      <c r="AM8" s="334">
        <v>0</v>
      </c>
      <c r="AN8" s="287">
        <v>62237.035785112021</v>
      </c>
      <c r="AO8" s="287">
        <f t="shared" si="267"/>
        <v>62237.035785112021</v>
      </c>
      <c r="AP8" s="334">
        <v>0</v>
      </c>
      <c r="AQ8" s="287">
        <v>63152.366550371502</v>
      </c>
      <c r="AR8" s="287">
        <f t="shared" si="208"/>
        <v>63152.366550371502</v>
      </c>
      <c r="AS8" s="334">
        <v>0</v>
      </c>
      <c r="AT8" s="287">
        <v>65142.988715591215</v>
      </c>
      <c r="AU8" s="287">
        <f t="shared" si="209"/>
        <v>65142.988715591215</v>
      </c>
      <c r="AV8" s="334">
        <v>0</v>
      </c>
      <c r="AW8" s="287">
        <v>65096.024678880072</v>
      </c>
      <c r="AX8" s="287">
        <f t="shared" si="210"/>
        <v>65096.024678880072</v>
      </c>
      <c r="AY8" s="334">
        <v>0</v>
      </c>
      <c r="AZ8" s="287">
        <v>65454.105445857102</v>
      </c>
      <c r="BA8" s="287">
        <f t="shared" si="211"/>
        <v>65454.105445857102</v>
      </c>
      <c r="BB8" s="334">
        <v>0</v>
      </c>
      <c r="BC8" s="287">
        <v>64635.287056924943</v>
      </c>
      <c r="BD8" s="287">
        <f t="shared" si="212"/>
        <v>64635.287056924943</v>
      </c>
      <c r="BE8" s="334">
        <v>0</v>
      </c>
      <c r="BF8" s="287">
        <v>64370.751407541531</v>
      </c>
      <c r="BG8" s="287">
        <f t="shared" si="213"/>
        <v>64370.751407541531</v>
      </c>
      <c r="BH8" s="334">
        <v>0</v>
      </c>
      <c r="BI8" s="287">
        <v>67519.778790273893</v>
      </c>
      <c r="BJ8" s="287">
        <f t="shared" si="214"/>
        <v>67519.778790273893</v>
      </c>
      <c r="BK8" s="334">
        <v>0</v>
      </c>
      <c r="BL8" s="287">
        <v>76846.725864128341</v>
      </c>
      <c r="BM8" s="287">
        <f t="shared" si="215"/>
        <v>76846.725864128341</v>
      </c>
      <c r="BN8" s="334">
        <v>0</v>
      </c>
      <c r="BO8" s="287">
        <v>77357.941005954926</v>
      </c>
      <c r="BP8" s="287">
        <f t="shared" si="216"/>
        <v>77357.941005954926</v>
      </c>
      <c r="BQ8" s="334">
        <v>0</v>
      </c>
      <c r="BR8" s="287">
        <v>79500.337558143146</v>
      </c>
      <c r="BS8" s="287">
        <f t="shared" si="217"/>
        <v>79500.337558143146</v>
      </c>
      <c r="BT8" s="334">
        <v>0</v>
      </c>
      <c r="BU8" s="287">
        <v>84580.808032500368</v>
      </c>
      <c r="BV8" s="287">
        <f t="shared" si="218"/>
        <v>84580.808032500368</v>
      </c>
      <c r="BW8" s="334">
        <v>0</v>
      </c>
      <c r="BX8" s="287">
        <v>85750.177687786476</v>
      </c>
      <c r="BY8" s="287">
        <f t="shared" si="219"/>
        <v>85750.177687786476</v>
      </c>
      <c r="BZ8" s="334">
        <v>0</v>
      </c>
      <c r="CA8" s="287">
        <v>88711.4275128273</v>
      </c>
      <c r="CB8" s="287">
        <f t="shared" si="220"/>
        <v>88711.4275128273</v>
      </c>
      <c r="CC8" s="334">
        <v>0</v>
      </c>
      <c r="CD8" s="287">
        <v>97409.722913063524</v>
      </c>
      <c r="CE8" s="287">
        <f t="shared" si="221"/>
        <v>97409.722913063524</v>
      </c>
      <c r="CF8" s="334">
        <v>0</v>
      </c>
      <c r="CG8" s="287">
        <v>110442.05055479471</v>
      </c>
      <c r="CH8" s="287">
        <f t="shared" si="222"/>
        <v>110442.05055479471</v>
      </c>
      <c r="CI8" s="334">
        <v>0</v>
      </c>
      <c r="CJ8" s="287">
        <v>122143.9850709359</v>
      </c>
      <c r="CK8" s="287">
        <f t="shared" si="223"/>
        <v>122143.9850709359</v>
      </c>
      <c r="CL8" s="334">
        <v>0</v>
      </c>
      <c r="CM8" s="287">
        <v>135417.11201786186</v>
      </c>
      <c r="CN8" s="287">
        <f t="shared" si="224"/>
        <v>135417.11201786186</v>
      </c>
      <c r="CO8" s="334">
        <v>0</v>
      </c>
      <c r="CP8" s="287">
        <v>143624.51587060443</v>
      </c>
      <c r="CQ8" s="287">
        <f t="shared" si="225"/>
        <v>143624.51587060443</v>
      </c>
      <c r="CR8" s="334">
        <v>0</v>
      </c>
      <c r="CS8" s="287">
        <v>145561.34966581679</v>
      </c>
      <c r="CT8" s="287">
        <f t="shared" si="226"/>
        <v>145561.34966581679</v>
      </c>
      <c r="CU8" s="334">
        <v>0</v>
      </c>
      <c r="CV8" s="287">
        <v>155250.80755849206</v>
      </c>
      <c r="CW8" s="287">
        <f t="shared" si="227"/>
        <v>155250.80755849206</v>
      </c>
      <c r="CX8" s="334">
        <v>0</v>
      </c>
      <c r="CY8" s="287">
        <v>158376.88887892765</v>
      </c>
      <c r="CZ8" s="287">
        <f t="shared" si="228"/>
        <v>158376.88887892765</v>
      </c>
      <c r="DA8" s="334">
        <v>0</v>
      </c>
      <c r="DB8" s="287">
        <v>168645.72277862157</v>
      </c>
      <c r="DC8" s="287">
        <f t="shared" si="229"/>
        <v>168645.72277862157</v>
      </c>
      <c r="DD8" s="334">
        <v>0</v>
      </c>
      <c r="DE8" s="287">
        <v>182305.88772774057</v>
      </c>
      <c r="DF8" s="287">
        <f t="shared" si="230"/>
        <v>182305.88772774057</v>
      </c>
      <c r="DG8" s="334">
        <v>0</v>
      </c>
      <c r="DH8" s="287">
        <v>182216.55469037557</v>
      </c>
      <c r="DI8" s="287">
        <f t="shared" si="231"/>
        <v>182216.55469037557</v>
      </c>
      <c r="DJ8" s="334">
        <v>0</v>
      </c>
      <c r="DK8" s="287">
        <v>186594.03425527265</v>
      </c>
      <c r="DL8" s="287">
        <f t="shared" si="232"/>
        <v>186594.03425527265</v>
      </c>
      <c r="DM8" s="334">
        <v>0</v>
      </c>
      <c r="DN8" s="287">
        <v>191551.96183558114</v>
      </c>
      <c r="DO8" s="287">
        <f t="shared" si="233"/>
        <v>191551.96183558114</v>
      </c>
      <c r="DP8" s="334">
        <v>0</v>
      </c>
      <c r="DQ8" s="287">
        <v>201693.5059739461</v>
      </c>
      <c r="DR8" s="287">
        <f t="shared" si="234"/>
        <v>201693.5059739461</v>
      </c>
      <c r="DS8" s="334">
        <v>0</v>
      </c>
      <c r="DT8" s="287">
        <v>210913.12904139765</v>
      </c>
      <c r="DU8" s="287">
        <f t="shared" si="235"/>
        <v>210913.12904139765</v>
      </c>
      <c r="DV8" s="334">
        <v>0</v>
      </c>
      <c r="DW8" s="287">
        <v>225085.17218733611</v>
      </c>
      <c r="DX8" s="287">
        <f t="shared" si="236"/>
        <v>225085.17218733611</v>
      </c>
      <c r="DY8" s="334">
        <v>0</v>
      </c>
      <c r="DZ8" s="287">
        <v>232312.75595094197</v>
      </c>
      <c r="EA8" s="287">
        <f t="shared" si="237"/>
        <v>232312.75595094197</v>
      </c>
      <c r="EB8" s="334">
        <v>0</v>
      </c>
      <c r="EC8" s="287">
        <v>280453.16413420008</v>
      </c>
      <c r="ED8" s="287">
        <f t="shared" si="238"/>
        <v>280453.16413420008</v>
      </c>
      <c r="EE8" s="334">
        <v>0</v>
      </c>
      <c r="EF8" s="287">
        <v>294804.39089492126</v>
      </c>
      <c r="EG8" s="287">
        <f t="shared" si="239"/>
        <v>294804.39089492126</v>
      </c>
      <c r="EH8" s="334">
        <v>0</v>
      </c>
      <c r="EI8" s="287">
        <v>297883.39423370227</v>
      </c>
      <c r="EJ8" s="287">
        <f t="shared" si="240"/>
        <v>297883.39423370227</v>
      </c>
      <c r="EK8" s="334">
        <v>0</v>
      </c>
      <c r="EL8" s="287">
        <v>305011.72335159988</v>
      </c>
      <c r="EM8" s="287">
        <f t="shared" si="241"/>
        <v>305011.72335159988</v>
      </c>
      <c r="EN8" s="334">
        <v>0</v>
      </c>
      <c r="EO8" s="287">
        <v>330588.72949254879</v>
      </c>
      <c r="EP8" s="287">
        <f t="shared" si="242"/>
        <v>330588.72949254879</v>
      </c>
      <c r="EQ8" s="334">
        <v>0</v>
      </c>
      <c r="ER8" s="287">
        <v>329444.30323552829</v>
      </c>
      <c r="ES8" s="287">
        <f t="shared" si="243"/>
        <v>329444.30323552829</v>
      </c>
      <c r="ET8" s="334">
        <v>0</v>
      </c>
      <c r="EU8" s="287">
        <v>336157.45853914059</v>
      </c>
      <c r="EV8" s="287">
        <f t="shared" si="244"/>
        <v>336157.45853914059</v>
      </c>
      <c r="EW8" s="334">
        <v>0</v>
      </c>
      <c r="EX8" s="287">
        <v>349721.35769462894</v>
      </c>
      <c r="EY8" s="287">
        <f t="shared" si="245"/>
        <v>349721.35769462894</v>
      </c>
      <c r="EZ8" s="334">
        <v>0</v>
      </c>
      <c r="FA8" s="287">
        <v>354984.64666028699</v>
      </c>
      <c r="FB8" s="287">
        <f t="shared" si="246"/>
        <v>354984.64666028699</v>
      </c>
      <c r="FC8" s="334">
        <v>0</v>
      </c>
      <c r="FD8" s="287">
        <v>365892.30532190215</v>
      </c>
      <c r="FE8" s="287">
        <f t="shared" si="247"/>
        <v>365892.30532190215</v>
      </c>
      <c r="FF8" s="334">
        <v>0</v>
      </c>
      <c r="FG8" s="287">
        <v>376686.02633859223</v>
      </c>
      <c r="FH8" s="287">
        <f t="shared" si="248"/>
        <v>376686.02633859223</v>
      </c>
      <c r="FI8" s="334">
        <v>0</v>
      </c>
      <c r="FJ8" s="287">
        <v>383177.1316503252</v>
      </c>
      <c r="FK8" s="287">
        <f t="shared" si="249"/>
        <v>383177.1316503252</v>
      </c>
      <c r="FL8" s="334">
        <v>0</v>
      </c>
      <c r="FM8" s="287">
        <v>388718.0099971125</v>
      </c>
      <c r="FN8" s="287">
        <f t="shared" si="250"/>
        <v>388718.0099971125</v>
      </c>
      <c r="FO8" s="334">
        <v>0</v>
      </c>
      <c r="FP8" s="287">
        <v>404656.21374468657</v>
      </c>
      <c r="FQ8" s="287">
        <f t="shared" si="251"/>
        <v>404656.21374468657</v>
      </c>
      <c r="FR8" s="334">
        <v>0</v>
      </c>
      <c r="FS8" s="287">
        <v>411151.72064304451</v>
      </c>
      <c r="FT8" s="287">
        <f t="shared" si="252"/>
        <v>411151.72064304451</v>
      </c>
      <c r="FU8" s="334">
        <v>0</v>
      </c>
      <c r="FV8" s="287">
        <v>419989.70978258341</v>
      </c>
      <c r="FW8" s="287">
        <f t="shared" si="253"/>
        <v>419989.70978258341</v>
      </c>
      <c r="FX8" s="334">
        <v>0</v>
      </c>
      <c r="FY8" s="287">
        <v>432695.92075662676</v>
      </c>
      <c r="FZ8" s="287">
        <f t="shared" si="254"/>
        <v>432695.92075662676</v>
      </c>
      <c r="GA8" s="334">
        <v>0</v>
      </c>
      <c r="GB8" s="287">
        <v>434663.99632161512</v>
      </c>
      <c r="GC8" s="287">
        <f t="shared" si="255"/>
        <v>434663.99632161512</v>
      </c>
      <c r="GD8" s="334">
        <v>0</v>
      </c>
      <c r="GE8" s="287">
        <v>437204.65423583379</v>
      </c>
      <c r="GF8" s="287">
        <f t="shared" si="256"/>
        <v>437204.65423583379</v>
      </c>
      <c r="GG8" s="334">
        <v>0</v>
      </c>
      <c r="GH8" s="287">
        <v>469435.52743798384</v>
      </c>
      <c r="GI8" s="287">
        <f t="shared" si="257"/>
        <v>469435.52743798384</v>
      </c>
      <c r="GJ8" s="334">
        <v>0</v>
      </c>
      <c r="GK8" s="287">
        <v>466397.62683258555</v>
      </c>
      <c r="GL8" s="287">
        <f t="shared" si="258"/>
        <v>466397.62683258555</v>
      </c>
      <c r="GM8" s="334">
        <v>0</v>
      </c>
      <c r="GN8" s="287">
        <v>477577.53147238685</v>
      </c>
      <c r="GO8" s="287">
        <f t="shared" si="259"/>
        <v>477577.53147238685</v>
      </c>
      <c r="GP8" s="334">
        <v>0</v>
      </c>
      <c r="GQ8" s="287">
        <v>502180.46709810989</v>
      </c>
      <c r="GR8" s="287">
        <f t="shared" si="260"/>
        <v>502180.46709810989</v>
      </c>
      <c r="GS8" s="334">
        <v>0</v>
      </c>
      <c r="GT8" s="287">
        <v>523694.37642379809</v>
      </c>
      <c r="GU8" s="287">
        <f t="shared" si="261"/>
        <v>523694.37642379809</v>
      </c>
      <c r="GV8" s="334">
        <v>0</v>
      </c>
      <c r="GW8" s="287">
        <v>536272.79514576949</v>
      </c>
      <c r="GX8" s="287">
        <f t="shared" si="262"/>
        <v>536272.79514576949</v>
      </c>
      <c r="GY8" s="334">
        <v>0</v>
      </c>
      <c r="GZ8" s="287">
        <v>565919.35370252945</v>
      </c>
      <c r="HA8" s="287">
        <f t="shared" si="263"/>
        <v>565919.35370252945</v>
      </c>
      <c r="HB8" s="334">
        <v>0</v>
      </c>
      <c r="HC8" s="287">
        <v>577699.39111845859</v>
      </c>
      <c r="HD8" s="287">
        <f t="shared" si="264"/>
        <v>577699.39111845859</v>
      </c>
      <c r="HE8" s="334">
        <v>0</v>
      </c>
      <c r="HF8" s="287">
        <v>588358.07645268878</v>
      </c>
      <c r="HG8" s="287">
        <f t="shared" si="265"/>
        <v>588358.07645268878</v>
      </c>
      <c r="HH8" s="334">
        <v>0</v>
      </c>
      <c r="HI8" s="287">
        <v>652634.33440719463</v>
      </c>
      <c r="HJ8" s="287">
        <f t="shared" si="266"/>
        <v>652634.33440719463</v>
      </c>
    </row>
    <row r="9" spans="2:218" ht="14.25" hidden="1" customHeight="1" outlineLevel="1" x14ac:dyDescent="0.2">
      <c r="B9" s="233" t="s">
        <v>257</v>
      </c>
      <c r="C9" s="334"/>
      <c r="D9" s="287"/>
      <c r="E9" s="287"/>
      <c r="F9" s="334"/>
      <c r="G9" s="287"/>
      <c r="H9" s="287"/>
      <c r="I9" s="334"/>
      <c r="J9" s="287"/>
      <c r="K9" s="287"/>
      <c r="L9" s="334"/>
      <c r="M9" s="287"/>
      <c r="N9" s="287"/>
      <c r="O9" s="334"/>
      <c r="P9" s="287"/>
      <c r="Q9" s="287"/>
      <c r="R9" s="334"/>
      <c r="S9" s="287"/>
      <c r="T9" s="287"/>
      <c r="U9" s="334"/>
      <c r="V9" s="287"/>
      <c r="W9" s="287"/>
      <c r="X9" s="334"/>
      <c r="Y9" s="287"/>
      <c r="Z9" s="287"/>
      <c r="AA9" s="334"/>
      <c r="AB9" s="287"/>
      <c r="AC9" s="287"/>
      <c r="AD9" s="334"/>
      <c r="AE9" s="287"/>
      <c r="AF9" s="287"/>
      <c r="AG9" s="334"/>
      <c r="AH9" s="287"/>
      <c r="AI9" s="287"/>
      <c r="AJ9" s="334"/>
      <c r="AK9" s="287"/>
      <c r="AL9" s="287"/>
      <c r="AM9" s="334">
        <v>0</v>
      </c>
      <c r="AN9" s="287">
        <v>-35220.997053691193</v>
      </c>
      <c r="AO9" s="287">
        <f t="shared" si="267"/>
        <v>-35220.997053691193</v>
      </c>
      <c r="AP9" s="334">
        <v>0</v>
      </c>
      <c r="AQ9" s="287">
        <v>11708.460723928945</v>
      </c>
      <c r="AR9" s="287">
        <f t="shared" si="208"/>
        <v>11708.460723928945</v>
      </c>
      <c r="AS9" s="334">
        <v>0</v>
      </c>
      <c r="AT9" s="287">
        <v>53480.181511227005</v>
      </c>
      <c r="AU9" s="287">
        <f t="shared" si="209"/>
        <v>53480.181511227005</v>
      </c>
      <c r="AV9" s="334">
        <v>0</v>
      </c>
      <c r="AW9" s="287">
        <v>98044.20493157969</v>
      </c>
      <c r="AX9" s="287">
        <f t="shared" si="210"/>
        <v>98044.20493157969</v>
      </c>
      <c r="AY9" s="334">
        <v>0</v>
      </c>
      <c r="AZ9" s="287">
        <v>5838.776801064515</v>
      </c>
      <c r="BA9" s="287">
        <f t="shared" si="211"/>
        <v>5838.776801064515</v>
      </c>
      <c r="BB9" s="334">
        <v>0</v>
      </c>
      <c r="BC9" s="287">
        <v>48216.423107887145</v>
      </c>
      <c r="BD9" s="287">
        <f t="shared" si="212"/>
        <v>48216.423107887145</v>
      </c>
      <c r="BE9" s="334">
        <v>0</v>
      </c>
      <c r="BF9" s="287">
        <v>12036.306429872231</v>
      </c>
      <c r="BG9" s="287">
        <f t="shared" si="213"/>
        <v>12036.306429872231</v>
      </c>
      <c r="BH9" s="334">
        <v>0</v>
      </c>
      <c r="BI9" s="287">
        <v>7305.6448653063808</v>
      </c>
      <c r="BJ9" s="287">
        <f t="shared" si="214"/>
        <v>7305.6448653063808</v>
      </c>
      <c r="BK9" s="334">
        <v>0</v>
      </c>
      <c r="BL9" s="287">
        <v>47161.392938939476</v>
      </c>
      <c r="BM9" s="287">
        <f t="shared" si="215"/>
        <v>47161.392938939476</v>
      </c>
      <c r="BN9" s="334">
        <v>0</v>
      </c>
      <c r="BO9" s="287">
        <v>23571.105299090781</v>
      </c>
      <c r="BP9" s="287">
        <f t="shared" si="216"/>
        <v>23571.105299090781</v>
      </c>
      <c r="BQ9" s="334">
        <v>0</v>
      </c>
      <c r="BR9" s="287">
        <v>72995.620396026279</v>
      </c>
      <c r="BS9" s="287">
        <f t="shared" si="217"/>
        <v>72995.620396026279</v>
      </c>
      <c r="BT9" s="334">
        <v>0</v>
      </c>
      <c r="BU9" s="287">
        <v>71620.725817091967</v>
      </c>
      <c r="BV9" s="287">
        <f t="shared" si="218"/>
        <v>71620.725817091967</v>
      </c>
      <c r="BW9" s="334">
        <v>2244.0884075980825</v>
      </c>
      <c r="BX9" s="287">
        <v>24566.316743564981</v>
      </c>
      <c r="BY9" s="287">
        <f t="shared" si="219"/>
        <v>26810.405151163064</v>
      </c>
      <c r="BZ9" s="334">
        <v>0</v>
      </c>
      <c r="CA9" s="287">
        <v>41254.856899228769</v>
      </c>
      <c r="CB9" s="287">
        <f t="shared" si="220"/>
        <v>41254.856899228769</v>
      </c>
      <c r="CC9" s="334">
        <v>0</v>
      </c>
      <c r="CD9" s="287">
        <v>23086.880745112067</v>
      </c>
      <c r="CE9" s="287">
        <f t="shared" si="221"/>
        <v>23086.880745112067</v>
      </c>
      <c r="CF9" s="334">
        <v>0</v>
      </c>
      <c r="CG9" s="287">
        <v>15604.556120658752</v>
      </c>
      <c r="CH9" s="287">
        <f t="shared" si="222"/>
        <v>15604.556120658752</v>
      </c>
      <c r="CI9" s="334">
        <v>0</v>
      </c>
      <c r="CJ9" s="287">
        <v>8909.5980844251808</v>
      </c>
      <c r="CK9" s="287">
        <f t="shared" si="223"/>
        <v>8909.5980844251808</v>
      </c>
      <c r="CL9" s="334">
        <v>0</v>
      </c>
      <c r="CM9" s="287">
        <v>9047.2584567331578</v>
      </c>
      <c r="CN9" s="287">
        <f t="shared" si="224"/>
        <v>9047.2584567331578</v>
      </c>
      <c r="CO9" s="334">
        <v>0</v>
      </c>
      <c r="CP9" s="287">
        <v>23015.286262333404</v>
      </c>
      <c r="CQ9" s="287">
        <f t="shared" si="225"/>
        <v>23015.286262333404</v>
      </c>
      <c r="CR9" s="334">
        <v>0</v>
      </c>
      <c r="CS9" s="287">
        <v>30580.364086115205</v>
      </c>
      <c r="CT9" s="287">
        <f t="shared" si="226"/>
        <v>30580.364086115205</v>
      </c>
      <c r="CU9" s="334">
        <v>0</v>
      </c>
      <c r="CV9" s="287">
        <v>50712.649814192227</v>
      </c>
      <c r="CW9" s="287">
        <f t="shared" si="227"/>
        <v>50712.649814192227</v>
      </c>
      <c r="CX9" s="334">
        <v>0</v>
      </c>
      <c r="CY9" s="287">
        <v>13020.237538569836</v>
      </c>
      <c r="CZ9" s="287">
        <f t="shared" si="228"/>
        <v>13020.237538569836</v>
      </c>
      <c r="DA9" s="334">
        <v>0</v>
      </c>
      <c r="DB9" s="287">
        <v>25707.449316020124</v>
      </c>
      <c r="DC9" s="287">
        <f t="shared" si="229"/>
        <v>25707.449316020124</v>
      </c>
      <c r="DD9" s="334">
        <v>0</v>
      </c>
      <c r="DE9" s="287">
        <v>23631.128055813409</v>
      </c>
      <c r="DF9" s="287">
        <f t="shared" si="230"/>
        <v>23631.128055813409</v>
      </c>
      <c r="DG9" s="334">
        <v>0</v>
      </c>
      <c r="DH9" s="287">
        <v>14601.8615294995</v>
      </c>
      <c r="DI9" s="287">
        <f t="shared" si="231"/>
        <v>14601.8615294995</v>
      </c>
      <c r="DJ9" s="334">
        <v>0</v>
      </c>
      <c r="DK9" s="287">
        <v>21096.473841898347</v>
      </c>
      <c r="DL9" s="287">
        <f t="shared" si="232"/>
        <v>21096.473841898347</v>
      </c>
      <c r="DM9" s="334">
        <v>0</v>
      </c>
      <c r="DN9" s="287">
        <v>20958.861641598996</v>
      </c>
      <c r="DO9" s="287">
        <f t="shared" si="233"/>
        <v>20958.861641598996</v>
      </c>
      <c r="DP9" s="334">
        <v>0</v>
      </c>
      <c r="DQ9" s="287">
        <v>29521.130521932733</v>
      </c>
      <c r="DR9" s="287">
        <f t="shared" si="234"/>
        <v>29521.130521932733</v>
      </c>
      <c r="DS9" s="334">
        <v>0</v>
      </c>
      <c r="DT9" s="287">
        <v>33804.308530416376</v>
      </c>
      <c r="DU9" s="287">
        <f t="shared" si="235"/>
        <v>33804.308530416376</v>
      </c>
      <c r="DV9" s="334">
        <v>0</v>
      </c>
      <c r="DW9" s="287">
        <v>34847.883634840575</v>
      </c>
      <c r="DX9" s="287">
        <f t="shared" si="236"/>
        <v>34847.883634840575</v>
      </c>
      <c r="DY9" s="334">
        <v>1203.4265175416335</v>
      </c>
      <c r="DZ9" s="287">
        <v>38746.051141000906</v>
      </c>
      <c r="EA9" s="287">
        <f t="shared" si="237"/>
        <v>39949.477658542542</v>
      </c>
      <c r="EB9" s="334">
        <v>0</v>
      </c>
      <c r="EC9" s="287">
        <v>32315.168456238949</v>
      </c>
      <c r="ED9" s="287">
        <f t="shared" si="238"/>
        <v>32315.168456238949</v>
      </c>
      <c r="EE9" s="334">
        <v>0</v>
      </c>
      <c r="EF9" s="287">
        <v>16435.489728374581</v>
      </c>
      <c r="EG9" s="287">
        <f t="shared" si="239"/>
        <v>16435.489728374581</v>
      </c>
      <c r="EH9" s="334">
        <v>0</v>
      </c>
      <c r="EI9" s="287">
        <v>25056.70114928866</v>
      </c>
      <c r="EJ9" s="287">
        <f t="shared" si="240"/>
        <v>25056.70114928866</v>
      </c>
      <c r="EK9" s="334">
        <v>0</v>
      </c>
      <c r="EL9" s="287">
        <v>14576.899120602964</v>
      </c>
      <c r="EM9" s="287">
        <f t="shared" si="241"/>
        <v>14576.899120602964</v>
      </c>
      <c r="EN9" s="334">
        <v>0</v>
      </c>
      <c r="EO9" s="287">
        <v>15594.473787384261</v>
      </c>
      <c r="EP9" s="287">
        <f t="shared" si="242"/>
        <v>15594.473787384261</v>
      </c>
      <c r="EQ9" s="334">
        <v>0</v>
      </c>
      <c r="ER9" s="287">
        <v>27700.577681662831</v>
      </c>
      <c r="ES9" s="287">
        <f t="shared" si="243"/>
        <v>27700.577681662831</v>
      </c>
      <c r="ET9" s="334">
        <v>0</v>
      </c>
      <c r="EU9" s="287">
        <v>24251.247559272288</v>
      </c>
      <c r="EV9" s="287">
        <f t="shared" si="244"/>
        <v>24251.247559272288</v>
      </c>
      <c r="EW9" s="334">
        <v>0</v>
      </c>
      <c r="EX9" s="287">
        <v>45694.602482707982</v>
      </c>
      <c r="EY9" s="287">
        <f t="shared" si="245"/>
        <v>45694.602482707982</v>
      </c>
      <c r="EZ9" s="334">
        <v>0</v>
      </c>
      <c r="FA9" s="287">
        <v>36039.725155197557</v>
      </c>
      <c r="FB9" s="287">
        <f t="shared" si="246"/>
        <v>36039.725155197557</v>
      </c>
      <c r="FC9" s="334">
        <v>0</v>
      </c>
      <c r="FD9" s="287">
        <v>81440.866441512233</v>
      </c>
      <c r="FE9" s="287">
        <f t="shared" si="247"/>
        <v>81440.866441512233</v>
      </c>
      <c r="FF9" s="334">
        <v>0</v>
      </c>
      <c r="FG9" s="287">
        <v>45398.978403410198</v>
      </c>
      <c r="FH9" s="287">
        <f t="shared" si="248"/>
        <v>45398.978403410198</v>
      </c>
      <c r="FI9" s="334">
        <v>0</v>
      </c>
      <c r="FJ9" s="287">
        <v>61857.82961956595</v>
      </c>
      <c r="FK9" s="287">
        <f t="shared" si="249"/>
        <v>61857.82961956595</v>
      </c>
      <c r="FL9" s="334">
        <v>0</v>
      </c>
      <c r="FM9" s="287">
        <v>18980.918989515063</v>
      </c>
      <c r="FN9" s="287">
        <f t="shared" si="250"/>
        <v>18980.918989515063</v>
      </c>
      <c r="FO9" s="334">
        <v>0</v>
      </c>
      <c r="FP9" s="287">
        <v>38837.914054020861</v>
      </c>
      <c r="FQ9" s="287">
        <f t="shared" si="251"/>
        <v>38837.914054020861</v>
      </c>
      <c r="FR9" s="334">
        <v>0</v>
      </c>
      <c r="FS9" s="287">
        <v>55456.210416974354</v>
      </c>
      <c r="FT9" s="287">
        <f t="shared" si="252"/>
        <v>55456.210416974354</v>
      </c>
      <c r="FU9" s="334">
        <v>0</v>
      </c>
      <c r="FV9" s="287">
        <v>78123.955549697523</v>
      </c>
      <c r="FW9" s="287">
        <f t="shared" si="253"/>
        <v>78123.955549697523</v>
      </c>
      <c r="FX9" s="334">
        <v>0</v>
      </c>
      <c r="FY9" s="287">
        <v>58601.413701960453</v>
      </c>
      <c r="FZ9" s="287">
        <f t="shared" si="254"/>
        <v>58601.413701960453</v>
      </c>
      <c r="GA9" s="334">
        <v>0</v>
      </c>
      <c r="GB9" s="287">
        <v>33531.274935072921</v>
      </c>
      <c r="GC9" s="287">
        <f t="shared" si="255"/>
        <v>33531.274935072921</v>
      </c>
      <c r="GD9" s="334">
        <v>0</v>
      </c>
      <c r="GE9" s="287">
        <v>13544.00638212513</v>
      </c>
      <c r="GF9" s="287">
        <f t="shared" si="256"/>
        <v>13544.00638212513</v>
      </c>
      <c r="GG9" s="334">
        <v>0</v>
      </c>
      <c r="GH9" s="287">
        <v>215206.24017196521</v>
      </c>
      <c r="GI9" s="287">
        <f t="shared" si="257"/>
        <v>215206.24017196521</v>
      </c>
      <c r="GJ9" s="334">
        <v>0</v>
      </c>
      <c r="GK9" s="287">
        <v>197233.35882949654</v>
      </c>
      <c r="GL9" s="287">
        <f t="shared" si="258"/>
        <v>197233.35882949654</v>
      </c>
      <c r="GM9" s="334">
        <v>0</v>
      </c>
      <c r="GN9" s="287">
        <v>23266.746244448172</v>
      </c>
      <c r="GO9" s="287">
        <f t="shared" si="259"/>
        <v>23266.746244448172</v>
      </c>
      <c r="GP9" s="334">
        <v>0</v>
      </c>
      <c r="GQ9" s="287">
        <v>59382.637122278022</v>
      </c>
      <c r="GR9" s="287">
        <f t="shared" si="260"/>
        <v>59382.637122278022</v>
      </c>
      <c r="GS9" s="334">
        <v>0</v>
      </c>
      <c r="GT9" s="287">
        <v>51372.202239085003</v>
      </c>
      <c r="GU9" s="287">
        <f t="shared" si="261"/>
        <v>51372.202239085003</v>
      </c>
      <c r="GV9" s="334">
        <v>0</v>
      </c>
      <c r="GW9" s="287">
        <v>71374.719834699441</v>
      </c>
      <c r="GX9" s="287">
        <f t="shared" si="262"/>
        <v>71374.719834699441</v>
      </c>
      <c r="GY9" s="334">
        <v>0</v>
      </c>
      <c r="GZ9" s="287">
        <v>30466.435224564106</v>
      </c>
      <c r="HA9" s="287">
        <f t="shared" si="263"/>
        <v>30466.435224564106</v>
      </c>
      <c r="HB9" s="334">
        <v>0</v>
      </c>
      <c r="HC9" s="287">
        <v>102180.14081212279</v>
      </c>
      <c r="HD9" s="287">
        <f t="shared" si="264"/>
        <v>102180.14081212279</v>
      </c>
      <c r="HE9" s="334">
        <v>0</v>
      </c>
      <c r="HF9" s="287">
        <v>64303.601029245263</v>
      </c>
      <c r="HG9" s="287">
        <f t="shared" si="265"/>
        <v>64303.601029245263</v>
      </c>
      <c r="HH9" s="334">
        <v>0</v>
      </c>
      <c r="HI9" s="287">
        <v>24288.701225433113</v>
      </c>
      <c r="HJ9" s="287">
        <f t="shared" si="266"/>
        <v>24288.701225433113</v>
      </c>
    </row>
    <row r="10" spans="2:218" ht="14.25" hidden="1" customHeight="1" outlineLevel="1" x14ac:dyDescent="0.2">
      <c r="B10" s="233" t="s">
        <v>258</v>
      </c>
      <c r="C10" s="334"/>
      <c r="D10" s="287"/>
      <c r="E10" s="287"/>
      <c r="F10" s="334"/>
      <c r="G10" s="287"/>
      <c r="H10" s="287"/>
      <c r="I10" s="334"/>
      <c r="J10" s="287"/>
      <c r="K10" s="287"/>
      <c r="L10" s="334"/>
      <c r="M10" s="287"/>
      <c r="N10" s="287"/>
      <c r="O10" s="334"/>
      <c r="P10" s="287"/>
      <c r="Q10" s="287"/>
      <c r="R10" s="334"/>
      <c r="S10" s="287"/>
      <c r="T10" s="287"/>
      <c r="U10" s="334"/>
      <c r="V10" s="287"/>
      <c r="W10" s="287"/>
      <c r="X10" s="334"/>
      <c r="Y10" s="287"/>
      <c r="Z10" s="287"/>
      <c r="AA10" s="334"/>
      <c r="AB10" s="287"/>
      <c r="AC10" s="287"/>
      <c r="AD10" s="334"/>
      <c r="AE10" s="287"/>
      <c r="AF10" s="287"/>
      <c r="AG10" s="334"/>
      <c r="AH10" s="287"/>
      <c r="AI10" s="287"/>
      <c r="AJ10" s="334"/>
      <c r="AK10" s="287"/>
      <c r="AL10" s="287"/>
      <c r="AM10" s="334">
        <v>0</v>
      </c>
      <c r="AN10" s="287">
        <v>0</v>
      </c>
      <c r="AO10" s="287">
        <f t="shared" si="267"/>
        <v>0</v>
      </c>
      <c r="AP10" s="334">
        <v>0</v>
      </c>
      <c r="AQ10" s="287">
        <v>0</v>
      </c>
      <c r="AR10" s="287">
        <f t="shared" si="208"/>
        <v>0</v>
      </c>
      <c r="AS10" s="334">
        <v>0</v>
      </c>
      <c r="AT10" s="287">
        <v>0</v>
      </c>
      <c r="AU10" s="287">
        <f t="shared" si="209"/>
        <v>0</v>
      </c>
      <c r="AV10" s="334">
        <v>0</v>
      </c>
      <c r="AW10" s="287">
        <v>0</v>
      </c>
      <c r="AX10" s="287">
        <f t="shared" si="210"/>
        <v>0</v>
      </c>
      <c r="AY10" s="334">
        <v>0</v>
      </c>
      <c r="AZ10" s="287">
        <v>0</v>
      </c>
      <c r="BA10" s="287">
        <f t="shared" si="211"/>
        <v>0</v>
      </c>
      <c r="BB10" s="334">
        <v>0</v>
      </c>
      <c r="BC10" s="287">
        <v>0</v>
      </c>
      <c r="BD10" s="287">
        <f t="shared" si="212"/>
        <v>0</v>
      </c>
      <c r="BE10" s="334">
        <v>0</v>
      </c>
      <c r="BF10" s="287">
        <v>0</v>
      </c>
      <c r="BG10" s="287">
        <f t="shared" si="213"/>
        <v>0</v>
      </c>
      <c r="BH10" s="334">
        <v>0</v>
      </c>
      <c r="BI10" s="287">
        <v>0</v>
      </c>
      <c r="BJ10" s="287">
        <f t="shared" si="214"/>
        <v>0</v>
      </c>
      <c r="BK10" s="334">
        <v>0</v>
      </c>
      <c r="BL10" s="287">
        <v>0</v>
      </c>
      <c r="BM10" s="287">
        <f t="shared" si="215"/>
        <v>0</v>
      </c>
      <c r="BN10" s="334">
        <v>0</v>
      </c>
      <c r="BO10" s="287">
        <v>0</v>
      </c>
      <c r="BP10" s="287">
        <f t="shared" si="216"/>
        <v>0</v>
      </c>
      <c r="BQ10" s="334">
        <v>0</v>
      </c>
      <c r="BR10" s="287">
        <v>0</v>
      </c>
      <c r="BS10" s="287">
        <f t="shared" si="217"/>
        <v>0</v>
      </c>
      <c r="BT10" s="334">
        <v>0</v>
      </c>
      <c r="BU10" s="287">
        <v>0</v>
      </c>
      <c r="BV10" s="287">
        <f t="shared" si="218"/>
        <v>0</v>
      </c>
      <c r="BW10" s="334">
        <v>0</v>
      </c>
      <c r="BX10" s="287">
        <v>0</v>
      </c>
      <c r="BY10" s="287">
        <f t="shared" si="219"/>
        <v>0</v>
      </c>
      <c r="BZ10" s="334">
        <v>0</v>
      </c>
      <c r="CA10" s="287">
        <v>0</v>
      </c>
      <c r="CB10" s="287">
        <f t="shared" si="220"/>
        <v>0</v>
      </c>
      <c r="CC10" s="334">
        <v>0</v>
      </c>
      <c r="CD10" s="287">
        <v>0</v>
      </c>
      <c r="CE10" s="287">
        <f t="shared" si="221"/>
        <v>0</v>
      </c>
      <c r="CF10" s="334">
        <v>0</v>
      </c>
      <c r="CG10" s="287">
        <v>0</v>
      </c>
      <c r="CH10" s="287">
        <f t="shared" si="222"/>
        <v>0</v>
      </c>
      <c r="CI10" s="334">
        <v>0</v>
      </c>
      <c r="CJ10" s="287">
        <v>0</v>
      </c>
      <c r="CK10" s="287">
        <f t="shared" si="223"/>
        <v>0</v>
      </c>
      <c r="CL10" s="334">
        <v>0</v>
      </c>
      <c r="CM10" s="287">
        <v>0</v>
      </c>
      <c r="CN10" s="287">
        <f t="shared" si="224"/>
        <v>0</v>
      </c>
      <c r="CO10" s="334">
        <v>0</v>
      </c>
      <c r="CP10" s="287">
        <v>0</v>
      </c>
      <c r="CQ10" s="287">
        <f t="shared" si="225"/>
        <v>0</v>
      </c>
      <c r="CR10" s="334">
        <v>0</v>
      </c>
      <c r="CS10" s="287">
        <v>0</v>
      </c>
      <c r="CT10" s="287">
        <f t="shared" si="226"/>
        <v>0</v>
      </c>
      <c r="CU10" s="334">
        <v>0</v>
      </c>
      <c r="CV10" s="287">
        <v>0</v>
      </c>
      <c r="CW10" s="287">
        <f t="shared" si="227"/>
        <v>0</v>
      </c>
      <c r="CX10" s="334">
        <v>0</v>
      </c>
      <c r="CY10" s="287">
        <v>0</v>
      </c>
      <c r="CZ10" s="287">
        <f t="shared" si="228"/>
        <v>0</v>
      </c>
      <c r="DA10" s="334">
        <v>0</v>
      </c>
      <c r="DB10" s="287">
        <v>0</v>
      </c>
      <c r="DC10" s="287">
        <f t="shared" si="229"/>
        <v>0</v>
      </c>
      <c r="DD10" s="334">
        <v>0</v>
      </c>
      <c r="DE10" s="287">
        <v>0</v>
      </c>
      <c r="DF10" s="287">
        <f t="shared" si="230"/>
        <v>0</v>
      </c>
      <c r="DG10" s="334">
        <v>0</v>
      </c>
      <c r="DH10" s="287">
        <v>0</v>
      </c>
      <c r="DI10" s="287">
        <f t="shared" si="231"/>
        <v>0</v>
      </c>
      <c r="DJ10" s="334">
        <v>0</v>
      </c>
      <c r="DK10" s="287">
        <v>0</v>
      </c>
      <c r="DL10" s="287">
        <f t="shared" si="232"/>
        <v>0</v>
      </c>
      <c r="DM10" s="334">
        <v>0</v>
      </c>
      <c r="DN10" s="287">
        <v>0</v>
      </c>
      <c r="DO10" s="287">
        <f t="shared" si="233"/>
        <v>0</v>
      </c>
      <c r="DP10" s="334">
        <v>0</v>
      </c>
      <c r="DQ10" s="287">
        <v>0</v>
      </c>
      <c r="DR10" s="287">
        <f t="shared" si="234"/>
        <v>0</v>
      </c>
      <c r="DS10" s="334">
        <v>0</v>
      </c>
      <c r="DT10" s="287">
        <v>0</v>
      </c>
      <c r="DU10" s="287">
        <f t="shared" si="235"/>
        <v>0</v>
      </c>
      <c r="DV10" s="334">
        <v>0</v>
      </c>
      <c r="DW10" s="287">
        <v>0</v>
      </c>
      <c r="DX10" s="287">
        <f t="shared" si="236"/>
        <v>0</v>
      </c>
      <c r="DY10" s="334">
        <v>0</v>
      </c>
      <c r="DZ10" s="287">
        <v>0</v>
      </c>
      <c r="EA10" s="287">
        <f t="shared" si="237"/>
        <v>0</v>
      </c>
      <c r="EB10" s="334">
        <v>0</v>
      </c>
      <c r="EC10" s="287">
        <v>0</v>
      </c>
      <c r="ED10" s="287">
        <f t="shared" si="238"/>
        <v>0</v>
      </c>
      <c r="EE10" s="334">
        <v>0</v>
      </c>
      <c r="EF10" s="287">
        <v>0</v>
      </c>
      <c r="EG10" s="287">
        <f t="shared" si="239"/>
        <v>0</v>
      </c>
      <c r="EH10" s="334">
        <v>0</v>
      </c>
      <c r="EI10" s="287">
        <v>0</v>
      </c>
      <c r="EJ10" s="287">
        <f t="shared" si="240"/>
        <v>0</v>
      </c>
      <c r="EK10" s="334">
        <v>0</v>
      </c>
      <c r="EL10" s="287">
        <v>0</v>
      </c>
      <c r="EM10" s="287">
        <f t="shared" si="241"/>
        <v>0</v>
      </c>
      <c r="EN10" s="334">
        <v>0</v>
      </c>
      <c r="EO10" s="287">
        <v>0</v>
      </c>
      <c r="EP10" s="287">
        <f t="shared" si="242"/>
        <v>0</v>
      </c>
      <c r="EQ10" s="334">
        <v>0</v>
      </c>
      <c r="ER10" s="287">
        <v>0</v>
      </c>
      <c r="ES10" s="287">
        <f t="shared" si="243"/>
        <v>0</v>
      </c>
      <c r="ET10" s="334">
        <v>0</v>
      </c>
      <c r="EU10" s="287">
        <v>0</v>
      </c>
      <c r="EV10" s="287">
        <f t="shared" si="244"/>
        <v>0</v>
      </c>
      <c r="EW10" s="334">
        <v>0</v>
      </c>
      <c r="EX10" s="287">
        <v>0</v>
      </c>
      <c r="EY10" s="287">
        <f t="shared" si="245"/>
        <v>0</v>
      </c>
      <c r="EZ10" s="334">
        <v>0</v>
      </c>
      <c r="FA10" s="287">
        <v>0</v>
      </c>
      <c r="FB10" s="287">
        <f t="shared" si="246"/>
        <v>0</v>
      </c>
      <c r="FC10" s="334">
        <v>0</v>
      </c>
      <c r="FD10" s="287">
        <v>0</v>
      </c>
      <c r="FE10" s="287">
        <f t="shared" si="247"/>
        <v>0</v>
      </c>
      <c r="FF10" s="334">
        <v>0</v>
      </c>
      <c r="FG10" s="287">
        <v>0</v>
      </c>
      <c r="FH10" s="287">
        <f t="shared" si="248"/>
        <v>0</v>
      </c>
      <c r="FI10" s="334">
        <v>0</v>
      </c>
      <c r="FJ10" s="287">
        <v>0</v>
      </c>
      <c r="FK10" s="287">
        <f t="shared" si="249"/>
        <v>0</v>
      </c>
      <c r="FL10" s="334">
        <v>0</v>
      </c>
      <c r="FM10" s="287">
        <v>0</v>
      </c>
      <c r="FN10" s="287">
        <f t="shared" si="250"/>
        <v>0</v>
      </c>
      <c r="FO10" s="334">
        <v>0</v>
      </c>
      <c r="FP10" s="287">
        <v>0</v>
      </c>
      <c r="FQ10" s="287">
        <f t="shared" si="251"/>
        <v>0</v>
      </c>
      <c r="FR10" s="334">
        <v>0</v>
      </c>
      <c r="FS10" s="287">
        <v>0</v>
      </c>
      <c r="FT10" s="287">
        <f t="shared" si="252"/>
        <v>0</v>
      </c>
      <c r="FU10" s="334">
        <v>0</v>
      </c>
      <c r="FV10" s="287">
        <v>0</v>
      </c>
      <c r="FW10" s="287">
        <f t="shared" si="253"/>
        <v>0</v>
      </c>
      <c r="FX10" s="334">
        <v>0</v>
      </c>
      <c r="FY10" s="287">
        <v>0</v>
      </c>
      <c r="FZ10" s="287">
        <f t="shared" si="254"/>
        <v>0</v>
      </c>
      <c r="GA10" s="334">
        <v>0</v>
      </c>
      <c r="GB10" s="287">
        <v>0</v>
      </c>
      <c r="GC10" s="287">
        <f t="shared" si="255"/>
        <v>0</v>
      </c>
      <c r="GD10" s="334">
        <v>0</v>
      </c>
      <c r="GE10" s="287">
        <v>0</v>
      </c>
      <c r="GF10" s="287">
        <f t="shared" si="256"/>
        <v>0</v>
      </c>
      <c r="GG10" s="334">
        <v>0</v>
      </c>
      <c r="GH10" s="287">
        <v>0</v>
      </c>
      <c r="GI10" s="287">
        <f t="shared" si="257"/>
        <v>0</v>
      </c>
      <c r="GJ10" s="334">
        <v>0</v>
      </c>
      <c r="GK10" s="287">
        <v>0</v>
      </c>
      <c r="GL10" s="287">
        <f t="shared" si="258"/>
        <v>0</v>
      </c>
      <c r="GM10" s="334">
        <v>0</v>
      </c>
      <c r="GN10" s="287">
        <v>0</v>
      </c>
      <c r="GO10" s="287">
        <f t="shared" si="259"/>
        <v>0</v>
      </c>
      <c r="GP10" s="334">
        <v>0</v>
      </c>
      <c r="GQ10" s="287">
        <v>0</v>
      </c>
      <c r="GR10" s="287">
        <f t="shared" si="260"/>
        <v>0</v>
      </c>
      <c r="GS10" s="334">
        <v>0</v>
      </c>
      <c r="GT10" s="287">
        <v>0</v>
      </c>
      <c r="GU10" s="287">
        <f t="shared" si="261"/>
        <v>0</v>
      </c>
      <c r="GV10" s="334">
        <v>0</v>
      </c>
      <c r="GW10" s="287">
        <v>0</v>
      </c>
      <c r="GX10" s="287">
        <f t="shared" si="262"/>
        <v>0</v>
      </c>
      <c r="GY10" s="334">
        <v>0</v>
      </c>
      <c r="GZ10" s="287">
        <v>0</v>
      </c>
      <c r="HA10" s="287">
        <f t="shared" si="263"/>
        <v>0</v>
      </c>
      <c r="HB10" s="334">
        <v>0</v>
      </c>
      <c r="HC10" s="287">
        <v>0</v>
      </c>
      <c r="HD10" s="287">
        <f t="shared" si="264"/>
        <v>0</v>
      </c>
      <c r="HE10" s="334">
        <v>0</v>
      </c>
      <c r="HF10" s="287">
        <v>0</v>
      </c>
      <c r="HG10" s="287">
        <f t="shared" si="265"/>
        <v>0</v>
      </c>
      <c r="HH10" s="334">
        <v>0</v>
      </c>
      <c r="HI10" s="287">
        <v>0</v>
      </c>
      <c r="HJ10" s="287">
        <f t="shared" si="266"/>
        <v>0</v>
      </c>
    </row>
    <row r="11" spans="2:218" ht="14.25" hidden="1" customHeight="1" outlineLevel="1" x14ac:dyDescent="0.2">
      <c r="B11" s="233" t="s">
        <v>259</v>
      </c>
      <c r="C11" s="334">
        <v>0</v>
      </c>
      <c r="D11" s="287">
        <v>0</v>
      </c>
      <c r="E11" s="287">
        <f>SUM(C11:D11)</f>
        <v>0</v>
      </c>
      <c r="F11" s="334">
        <v>0</v>
      </c>
      <c r="G11" s="287">
        <v>0</v>
      </c>
      <c r="H11" s="287">
        <f>SUM(F11:G11)</f>
        <v>0</v>
      </c>
      <c r="I11" s="334">
        <v>0</v>
      </c>
      <c r="J11" s="287">
        <v>0</v>
      </c>
      <c r="K11" s="287">
        <f>SUM(I11:J11)</f>
        <v>0</v>
      </c>
      <c r="L11" s="334">
        <v>0</v>
      </c>
      <c r="M11" s="287">
        <v>0</v>
      </c>
      <c r="N11" s="287">
        <f>SUM(L11:M11)</f>
        <v>0</v>
      </c>
      <c r="O11" s="334">
        <v>0</v>
      </c>
      <c r="P11" s="287">
        <v>0</v>
      </c>
      <c r="Q11" s="287">
        <f>SUM(O11:P11)</f>
        <v>0</v>
      </c>
      <c r="R11" s="334">
        <v>0</v>
      </c>
      <c r="S11" s="287">
        <v>0</v>
      </c>
      <c r="T11" s="287">
        <f>SUM(R11:S11)</f>
        <v>0</v>
      </c>
      <c r="U11" s="334">
        <v>0</v>
      </c>
      <c r="V11" s="287">
        <v>0</v>
      </c>
      <c r="W11" s="287">
        <f>SUM(U11:V11)</f>
        <v>0</v>
      </c>
      <c r="X11" s="334">
        <v>0</v>
      </c>
      <c r="Y11" s="287">
        <v>0</v>
      </c>
      <c r="Z11" s="287">
        <f>SUM(X11:Y11)</f>
        <v>0</v>
      </c>
      <c r="AA11" s="334">
        <v>0</v>
      </c>
      <c r="AB11" s="287">
        <v>0</v>
      </c>
      <c r="AC11" s="287">
        <f>SUM(AA11:AB11)</f>
        <v>0</v>
      </c>
      <c r="AD11" s="334">
        <v>0</v>
      </c>
      <c r="AE11" s="287">
        <v>0</v>
      </c>
      <c r="AF11" s="287">
        <f>SUM(AD11:AE11)</f>
        <v>0</v>
      </c>
      <c r="AG11" s="334">
        <v>0</v>
      </c>
      <c r="AH11" s="287">
        <v>0</v>
      </c>
      <c r="AI11" s="287">
        <f>SUM(AG11:AH11)</f>
        <v>0</v>
      </c>
      <c r="AJ11" s="334">
        <v>0</v>
      </c>
      <c r="AK11" s="287">
        <v>0</v>
      </c>
      <c r="AL11" s="287">
        <f>SUM(AJ11:AK11)</f>
        <v>0</v>
      </c>
      <c r="AM11" s="334">
        <v>0</v>
      </c>
      <c r="AN11" s="287">
        <v>0</v>
      </c>
      <c r="AO11" s="287">
        <f>SUM(AM11:AN11)</f>
        <v>0</v>
      </c>
      <c r="AP11" s="334">
        <v>0</v>
      </c>
      <c r="AQ11" s="287">
        <v>0</v>
      </c>
      <c r="AR11" s="287">
        <f t="shared" si="208"/>
        <v>0</v>
      </c>
      <c r="AS11" s="334">
        <v>-6.0392023001483546</v>
      </c>
      <c r="AT11" s="287">
        <v>0</v>
      </c>
      <c r="AU11" s="287">
        <f t="shared" si="209"/>
        <v>-6.0392023001483546</v>
      </c>
      <c r="AV11" s="334">
        <v>-100.3570157896674</v>
      </c>
      <c r="AW11" s="287">
        <v>0</v>
      </c>
      <c r="AX11" s="287">
        <f t="shared" si="210"/>
        <v>-100.3570157896674</v>
      </c>
      <c r="AY11" s="334">
        <v>-104.52669961138034</v>
      </c>
      <c r="AZ11" s="287">
        <v>0</v>
      </c>
      <c r="BA11" s="287">
        <f t="shared" si="211"/>
        <v>-104.52669961138034</v>
      </c>
      <c r="BB11" s="334">
        <v>-75.499354358371818</v>
      </c>
      <c r="BC11" s="287">
        <v>0</v>
      </c>
      <c r="BD11" s="287">
        <f t="shared" si="212"/>
        <v>-75.499354358371818</v>
      </c>
      <c r="BE11" s="334">
        <v>-111.78388448998604</v>
      </c>
      <c r="BF11" s="287">
        <v>0</v>
      </c>
      <c r="BG11" s="287">
        <f t="shared" si="213"/>
        <v>-111.78388448998604</v>
      </c>
      <c r="BH11" s="334">
        <v>-18.887301830887822</v>
      </c>
      <c r="BI11" s="287">
        <v>0</v>
      </c>
      <c r="BJ11" s="287">
        <f t="shared" si="214"/>
        <v>-18.887301830887822</v>
      </c>
      <c r="BK11" s="334">
        <v>-127.7140978061728</v>
      </c>
      <c r="BL11" s="287">
        <v>0</v>
      </c>
      <c r="BM11" s="287">
        <f t="shared" si="215"/>
        <v>-127.7140978061728</v>
      </c>
      <c r="BN11" s="334">
        <v>-22.898016595610127</v>
      </c>
      <c r="BO11" s="287">
        <v>0</v>
      </c>
      <c r="BP11" s="287">
        <f t="shared" si="216"/>
        <v>-22.898016595610127</v>
      </c>
      <c r="BQ11" s="334">
        <v>-1950.9758821747689</v>
      </c>
      <c r="BR11" s="287">
        <v>0</v>
      </c>
      <c r="BS11" s="287">
        <f t="shared" si="217"/>
        <v>-1950.9758821747689</v>
      </c>
      <c r="BT11" s="334">
        <v>-1356.3972693239373</v>
      </c>
      <c r="BU11" s="287">
        <v>0</v>
      </c>
      <c r="BV11" s="287">
        <f t="shared" si="218"/>
        <v>-1356.3972693239373</v>
      </c>
      <c r="BW11" s="334">
        <v>-191.22359311201845</v>
      </c>
      <c r="BX11" s="287">
        <v>0</v>
      </c>
      <c r="BY11" s="287">
        <f t="shared" si="219"/>
        <v>-191.22359311201845</v>
      </c>
      <c r="BZ11" s="334">
        <v>-2253.4338100476716</v>
      </c>
      <c r="CA11" s="287">
        <v>0</v>
      </c>
      <c r="CB11" s="287">
        <f t="shared" si="220"/>
        <v>-2253.4338100476716</v>
      </c>
      <c r="CC11" s="334">
        <v>-7.3183603254127627</v>
      </c>
      <c r="CD11" s="287">
        <v>0</v>
      </c>
      <c r="CE11" s="287">
        <f t="shared" si="221"/>
        <v>-7.3183603254127627</v>
      </c>
      <c r="CF11" s="334">
        <v>-434.49278520405034</v>
      </c>
      <c r="CG11" s="287">
        <v>0</v>
      </c>
      <c r="CH11" s="287">
        <f t="shared" si="222"/>
        <v>-434.49278520405034</v>
      </c>
      <c r="CI11" s="334">
        <v>0</v>
      </c>
      <c r="CJ11" s="287">
        <v>0</v>
      </c>
      <c r="CK11" s="287">
        <f t="shared" si="223"/>
        <v>0</v>
      </c>
      <c r="CL11" s="334">
        <v>-12.937941915846858</v>
      </c>
      <c r="CM11" s="287">
        <v>0</v>
      </c>
      <c r="CN11" s="287">
        <f t="shared" si="224"/>
        <v>-12.937941915846858</v>
      </c>
      <c r="CO11" s="334">
        <v>-39.867724867724867</v>
      </c>
      <c r="CP11" s="287">
        <v>0</v>
      </c>
      <c r="CQ11" s="287">
        <f t="shared" si="225"/>
        <v>-39.867724867724867</v>
      </c>
      <c r="CR11" s="334">
        <v>-367.40168586119967</v>
      </c>
      <c r="CS11" s="287">
        <v>0</v>
      </c>
      <c r="CT11" s="287">
        <f t="shared" si="226"/>
        <v>-367.40168586119967</v>
      </c>
      <c r="CU11" s="334">
        <v>-205.87887675370439</v>
      </c>
      <c r="CV11" s="287">
        <v>0</v>
      </c>
      <c r="CW11" s="287">
        <f t="shared" si="227"/>
        <v>-205.87887675370439</v>
      </c>
      <c r="CX11" s="334">
        <v>0</v>
      </c>
      <c r="CY11" s="287">
        <v>0</v>
      </c>
      <c r="CZ11" s="287">
        <f t="shared" si="228"/>
        <v>0</v>
      </c>
      <c r="DA11" s="334">
        <v>-6.1332859886695612</v>
      </c>
      <c r="DB11" s="287">
        <v>0</v>
      </c>
      <c r="DC11" s="287">
        <f t="shared" si="229"/>
        <v>-6.1332859886695612</v>
      </c>
      <c r="DD11" s="334">
        <v>-97.797392284165909</v>
      </c>
      <c r="DE11" s="287">
        <v>0</v>
      </c>
      <c r="DF11" s="287">
        <f t="shared" si="230"/>
        <v>-97.797392284165909</v>
      </c>
      <c r="DG11" s="334">
        <v>-15.964834790567975</v>
      </c>
      <c r="DH11" s="287">
        <v>0</v>
      </c>
      <c r="DI11" s="287">
        <f t="shared" si="231"/>
        <v>-15.964834790567975</v>
      </c>
      <c r="DJ11" s="334">
        <v>-375.1300584931775</v>
      </c>
      <c r="DK11" s="287">
        <v>0</v>
      </c>
      <c r="DL11" s="287">
        <f t="shared" si="232"/>
        <v>-375.1300584931775</v>
      </c>
      <c r="DM11" s="334">
        <v>-503.53459185825773</v>
      </c>
      <c r="DN11" s="287">
        <v>0</v>
      </c>
      <c r="DO11" s="287">
        <f t="shared" si="233"/>
        <v>-503.53459185825773</v>
      </c>
      <c r="DP11" s="334">
        <v>-454.97699815570803</v>
      </c>
      <c r="DQ11" s="287">
        <v>0</v>
      </c>
      <c r="DR11" s="287">
        <f t="shared" si="234"/>
        <v>-454.97699815570803</v>
      </c>
      <c r="DS11" s="334">
        <v>-527.28335688794436</v>
      </c>
      <c r="DT11" s="287">
        <v>0</v>
      </c>
      <c r="DU11" s="287">
        <f t="shared" si="235"/>
        <v>-527.28335688794436</v>
      </c>
      <c r="DV11" s="334">
        <v>-28.83254792967022</v>
      </c>
      <c r="DW11" s="287">
        <v>0</v>
      </c>
      <c r="DX11" s="287">
        <f t="shared" si="236"/>
        <v>-28.83254792967022</v>
      </c>
      <c r="DY11" s="334">
        <v>-21.065489018251785</v>
      </c>
      <c r="DZ11" s="287">
        <v>0</v>
      </c>
      <c r="EA11" s="287">
        <f t="shared" si="237"/>
        <v>-21.065489018251785</v>
      </c>
      <c r="EB11" s="334">
        <v>-159.13075413533554</v>
      </c>
      <c r="EC11" s="287">
        <v>0</v>
      </c>
      <c r="ED11" s="287">
        <f t="shared" si="238"/>
        <v>-159.13075413533554</v>
      </c>
      <c r="EE11" s="334">
        <v>-10.397403619781803</v>
      </c>
      <c r="EF11" s="287">
        <v>0</v>
      </c>
      <c r="EG11" s="287">
        <f t="shared" si="239"/>
        <v>-10.397403619781803</v>
      </c>
      <c r="EH11" s="334">
        <v>-203.67038503058654</v>
      </c>
      <c r="EI11" s="287">
        <v>0</v>
      </c>
      <c r="EJ11" s="287">
        <f t="shared" si="240"/>
        <v>-203.67038503058654</v>
      </c>
      <c r="EK11" s="334">
        <v>-85.332260209259189</v>
      </c>
      <c r="EL11" s="287">
        <v>0</v>
      </c>
      <c r="EM11" s="287">
        <f t="shared" si="241"/>
        <v>-85.332260209259189</v>
      </c>
      <c r="EN11" s="334">
        <v>-19.637701630962798</v>
      </c>
      <c r="EO11" s="287">
        <v>0</v>
      </c>
      <c r="EP11" s="287">
        <f t="shared" si="242"/>
        <v>-19.637701630962798</v>
      </c>
      <c r="EQ11" s="334">
        <v>-20.012808197246237</v>
      </c>
      <c r="ER11" s="287">
        <v>0</v>
      </c>
      <c r="ES11" s="287">
        <f t="shared" si="243"/>
        <v>-20.012808197246237</v>
      </c>
      <c r="ET11" s="334">
        <v>-11.407302629220295</v>
      </c>
      <c r="EU11" s="287">
        <v>0</v>
      </c>
      <c r="EV11" s="287">
        <f t="shared" si="244"/>
        <v>-11.407302629220295</v>
      </c>
      <c r="EW11" s="334">
        <v>-3445.1655948603416</v>
      </c>
      <c r="EX11" s="287">
        <v>0</v>
      </c>
      <c r="EY11" s="287">
        <f t="shared" si="245"/>
        <v>-3445.1655948603416</v>
      </c>
      <c r="EZ11" s="334">
        <v>-757.26956845468931</v>
      </c>
      <c r="FA11" s="287">
        <v>0</v>
      </c>
      <c r="FB11" s="287">
        <f t="shared" si="246"/>
        <v>-757.26956845468931</v>
      </c>
      <c r="FC11" s="334">
        <v>-360.56663488326592</v>
      </c>
      <c r="FD11" s="287">
        <v>0</v>
      </c>
      <c r="FE11" s="287">
        <f t="shared" si="247"/>
        <v>-360.56663488326592</v>
      </c>
      <c r="FF11" s="334">
        <v>-1675.9354428739766</v>
      </c>
      <c r="FG11" s="287">
        <v>0</v>
      </c>
      <c r="FH11" s="287">
        <f t="shared" si="248"/>
        <v>-1675.9354428739766</v>
      </c>
      <c r="FI11" s="334">
        <v>-114.54095305381635</v>
      </c>
      <c r="FJ11" s="287">
        <v>0</v>
      </c>
      <c r="FK11" s="287">
        <f t="shared" si="249"/>
        <v>-114.54095305381635</v>
      </c>
      <c r="FL11" s="334">
        <v>-268.69499937440048</v>
      </c>
      <c r="FM11" s="287">
        <v>0</v>
      </c>
      <c r="FN11" s="287">
        <f t="shared" si="250"/>
        <v>-268.69499937440048</v>
      </c>
      <c r="FO11" s="334">
        <v>-621.40096149033945</v>
      </c>
      <c r="FP11" s="287">
        <v>0</v>
      </c>
      <c r="FQ11" s="287">
        <f t="shared" si="251"/>
        <v>-621.40096149033945</v>
      </c>
      <c r="FR11" s="334">
        <v>-1523.261848431657</v>
      </c>
      <c r="FS11" s="287">
        <v>0</v>
      </c>
      <c r="FT11" s="287">
        <f t="shared" si="252"/>
        <v>-1523.261848431657</v>
      </c>
      <c r="FU11" s="334">
        <v>-858.32275532782114</v>
      </c>
      <c r="FV11" s="287">
        <v>0</v>
      </c>
      <c r="FW11" s="287">
        <f t="shared" si="253"/>
        <v>-858.32275532782114</v>
      </c>
      <c r="FX11" s="334">
        <v>-830.57824006418514</v>
      </c>
      <c r="FY11" s="287">
        <v>0</v>
      </c>
      <c r="FZ11" s="287">
        <f t="shared" si="254"/>
        <v>-830.57824006418514</v>
      </c>
      <c r="GA11" s="334">
        <v>-402.79623367899336</v>
      </c>
      <c r="GB11" s="287">
        <v>0</v>
      </c>
      <c r="GC11" s="287">
        <f t="shared" si="255"/>
        <v>-402.79623367899336</v>
      </c>
      <c r="GD11" s="334">
        <v>-890.89476983154077</v>
      </c>
      <c r="GE11" s="287">
        <v>0</v>
      </c>
      <c r="GF11" s="287">
        <f t="shared" si="256"/>
        <v>-890.89476983154077</v>
      </c>
      <c r="GG11" s="334">
        <v>-1194.6020049001468</v>
      </c>
      <c r="GH11" s="287">
        <v>0</v>
      </c>
      <c r="GI11" s="287">
        <f t="shared" si="257"/>
        <v>-1194.6020049001468</v>
      </c>
      <c r="GJ11" s="334">
        <v>-1627.9435941005804</v>
      </c>
      <c r="GK11" s="287">
        <v>0</v>
      </c>
      <c r="GL11" s="287">
        <f t="shared" si="258"/>
        <v>-1627.9435941005804</v>
      </c>
      <c r="GM11" s="334">
        <v>-2331.9590162238228</v>
      </c>
      <c r="GN11" s="287">
        <v>0</v>
      </c>
      <c r="GO11" s="287">
        <f t="shared" si="259"/>
        <v>-2331.9590162238228</v>
      </c>
      <c r="GP11" s="334">
        <v>-1287.8497921976182</v>
      </c>
      <c r="GQ11" s="287">
        <v>0</v>
      </c>
      <c r="GR11" s="287">
        <f t="shared" si="260"/>
        <v>-1287.8497921976182</v>
      </c>
      <c r="GS11" s="334">
        <v>-1083.9495056321025</v>
      </c>
      <c r="GT11" s="287">
        <v>0</v>
      </c>
      <c r="GU11" s="287">
        <f t="shared" si="261"/>
        <v>-1083.9495056321025</v>
      </c>
      <c r="GV11" s="334">
        <v>-1341.2591859634306</v>
      </c>
      <c r="GW11" s="287">
        <v>0</v>
      </c>
      <c r="GX11" s="287">
        <f t="shared" si="262"/>
        <v>-1341.2591859634306</v>
      </c>
      <c r="GY11" s="334">
        <v>-4756.2955901152991</v>
      </c>
      <c r="GZ11" s="287">
        <v>0</v>
      </c>
      <c r="HA11" s="287">
        <f t="shared" si="263"/>
        <v>-4756.2955901152991</v>
      </c>
      <c r="HB11" s="334">
        <v>-1521.6668543808905</v>
      </c>
      <c r="HC11" s="287">
        <v>0</v>
      </c>
      <c r="HD11" s="287">
        <f t="shared" si="264"/>
        <v>-1521.6668543808905</v>
      </c>
      <c r="HE11" s="334">
        <v>-1094.1306467493271</v>
      </c>
      <c r="HF11" s="287">
        <v>0</v>
      </c>
      <c r="HG11" s="287">
        <f t="shared" si="265"/>
        <v>-1094.1306467493271</v>
      </c>
      <c r="HH11" s="334">
        <v>-1573.8039328032614</v>
      </c>
      <c r="HI11" s="287">
        <v>0</v>
      </c>
      <c r="HJ11" s="287">
        <f t="shared" si="266"/>
        <v>-1573.8039328032614</v>
      </c>
    </row>
    <row r="12" spans="2:218" ht="14.25" customHeight="1" collapsed="1" x14ac:dyDescent="0.2">
      <c r="B12" s="163" t="s">
        <v>260</v>
      </c>
      <c r="C12" s="286">
        <f t="shared" ref="C12:AH12" si="268">SUM(C13:C18)</f>
        <v>0</v>
      </c>
      <c r="D12" s="287">
        <f t="shared" si="268"/>
        <v>0</v>
      </c>
      <c r="E12" s="287">
        <f t="shared" si="268"/>
        <v>0</v>
      </c>
      <c r="F12" s="286">
        <f t="shared" si="268"/>
        <v>0</v>
      </c>
      <c r="G12" s="287">
        <f t="shared" si="268"/>
        <v>0</v>
      </c>
      <c r="H12" s="287">
        <f t="shared" si="268"/>
        <v>0</v>
      </c>
      <c r="I12" s="286">
        <f t="shared" si="268"/>
        <v>0</v>
      </c>
      <c r="J12" s="287">
        <f t="shared" si="268"/>
        <v>0</v>
      </c>
      <c r="K12" s="287">
        <f t="shared" si="268"/>
        <v>0</v>
      </c>
      <c r="L12" s="286">
        <f t="shared" si="268"/>
        <v>0</v>
      </c>
      <c r="M12" s="287">
        <f t="shared" si="268"/>
        <v>0</v>
      </c>
      <c r="N12" s="287">
        <f t="shared" si="268"/>
        <v>0</v>
      </c>
      <c r="O12" s="286">
        <f t="shared" si="268"/>
        <v>0</v>
      </c>
      <c r="P12" s="287">
        <f t="shared" si="268"/>
        <v>0</v>
      </c>
      <c r="Q12" s="287">
        <f t="shared" si="268"/>
        <v>0</v>
      </c>
      <c r="R12" s="286">
        <f t="shared" si="268"/>
        <v>0</v>
      </c>
      <c r="S12" s="287">
        <f t="shared" si="268"/>
        <v>0</v>
      </c>
      <c r="T12" s="287">
        <f t="shared" si="268"/>
        <v>0</v>
      </c>
      <c r="U12" s="286">
        <f t="shared" si="268"/>
        <v>0</v>
      </c>
      <c r="V12" s="287">
        <f t="shared" si="268"/>
        <v>0</v>
      </c>
      <c r="W12" s="287">
        <f t="shared" si="268"/>
        <v>0</v>
      </c>
      <c r="X12" s="286">
        <f t="shared" si="268"/>
        <v>0</v>
      </c>
      <c r="Y12" s="287">
        <f t="shared" si="268"/>
        <v>0</v>
      </c>
      <c r="Z12" s="287">
        <f t="shared" si="268"/>
        <v>0</v>
      </c>
      <c r="AA12" s="286">
        <f t="shared" si="268"/>
        <v>0</v>
      </c>
      <c r="AB12" s="287">
        <f t="shared" si="268"/>
        <v>0</v>
      </c>
      <c r="AC12" s="287">
        <f t="shared" si="268"/>
        <v>0</v>
      </c>
      <c r="AD12" s="286">
        <f t="shared" si="268"/>
        <v>0</v>
      </c>
      <c r="AE12" s="287">
        <f t="shared" si="268"/>
        <v>0</v>
      </c>
      <c r="AF12" s="287">
        <f t="shared" si="268"/>
        <v>0</v>
      </c>
      <c r="AG12" s="286">
        <f t="shared" si="268"/>
        <v>0</v>
      </c>
      <c r="AH12" s="287">
        <f t="shared" si="268"/>
        <v>0</v>
      </c>
      <c r="AI12" s="287">
        <f t="shared" ref="AI12:CT12" si="269">SUM(AI13:AI18)</f>
        <v>0</v>
      </c>
      <c r="AJ12" s="286">
        <f t="shared" si="269"/>
        <v>0</v>
      </c>
      <c r="AK12" s="287">
        <f t="shared" si="269"/>
        <v>0</v>
      </c>
      <c r="AL12" s="287">
        <f t="shared" si="269"/>
        <v>0</v>
      </c>
      <c r="AM12" s="286">
        <f t="shared" si="269"/>
        <v>-94442.816154179221</v>
      </c>
      <c r="AN12" s="287">
        <f t="shared" si="269"/>
        <v>7004.597666988433</v>
      </c>
      <c r="AO12" s="287">
        <f t="shared" si="269"/>
        <v>-87438.218487190781</v>
      </c>
      <c r="AP12" s="286">
        <f t="shared" si="269"/>
        <v>-100848.86475953812</v>
      </c>
      <c r="AQ12" s="287">
        <f t="shared" si="269"/>
        <v>15468.411944604188</v>
      </c>
      <c r="AR12" s="287">
        <f t="shared" si="269"/>
        <v>-85380.452814933931</v>
      </c>
      <c r="AS12" s="286">
        <f t="shared" si="269"/>
        <v>-109924.11085874829</v>
      </c>
      <c r="AT12" s="287">
        <f t="shared" si="269"/>
        <v>15756.095695159092</v>
      </c>
      <c r="AU12" s="287">
        <f t="shared" si="269"/>
        <v>-94168.015163589196</v>
      </c>
      <c r="AV12" s="286">
        <f t="shared" si="269"/>
        <v>-78888.587763314514</v>
      </c>
      <c r="AW12" s="287">
        <f t="shared" si="269"/>
        <v>-4321.5139344330382</v>
      </c>
      <c r="AX12" s="287">
        <f t="shared" si="269"/>
        <v>-83210.101697747537</v>
      </c>
      <c r="AY12" s="286">
        <f t="shared" si="269"/>
        <v>-49994.651681619747</v>
      </c>
      <c r="AZ12" s="287">
        <f t="shared" si="269"/>
        <v>-25616.579546777826</v>
      </c>
      <c r="BA12" s="287">
        <f t="shared" si="269"/>
        <v>-75611.231228397577</v>
      </c>
      <c r="BB12" s="286">
        <f t="shared" si="269"/>
        <v>-103405.28262816864</v>
      </c>
      <c r="BC12" s="287">
        <f t="shared" si="269"/>
        <v>12853.678469039049</v>
      </c>
      <c r="BD12" s="287">
        <f t="shared" si="269"/>
        <v>-90551.604159129594</v>
      </c>
      <c r="BE12" s="286">
        <f t="shared" si="269"/>
        <v>-51788.46879366551</v>
      </c>
      <c r="BF12" s="287">
        <f t="shared" si="269"/>
        <v>-22984.703608594187</v>
      </c>
      <c r="BG12" s="287">
        <f t="shared" si="269"/>
        <v>-74773.17240225969</v>
      </c>
      <c r="BH12" s="286">
        <f t="shared" si="269"/>
        <v>-107890.41115295174</v>
      </c>
      <c r="BI12" s="287">
        <f t="shared" si="269"/>
        <v>17448.309156495823</v>
      </c>
      <c r="BJ12" s="287">
        <f t="shared" si="269"/>
        <v>-90442.101996455924</v>
      </c>
      <c r="BK12" s="286">
        <f t="shared" si="269"/>
        <v>-155248.85493493685</v>
      </c>
      <c r="BL12" s="287">
        <f t="shared" si="269"/>
        <v>69234.379845322779</v>
      </c>
      <c r="BM12" s="287">
        <f t="shared" si="269"/>
        <v>-86014.475089614076</v>
      </c>
      <c r="BN12" s="286">
        <f t="shared" si="269"/>
        <v>-75692.024947934187</v>
      </c>
      <c r="BO12" s="287">
        <f t="shared" si="269"/>
        <v>-5289.2803757012953</v>
      </c>
      <c r="BP12" s="287">
        <f t="shared" si="269"/>
        <v>-80981.305323635475</v>
      </c>
      <c r="BQ12" s="286">
        <f t="shared" si="269"/>
        <v>-100321.1485309709</v>
      </c>
      <c r="BR12" s="287">
        <f t="shared" si="269"/>
        <v>17890.255155633946</v>
      </c>
      <c r="BS12" s="287">
        <f t="shared" si="269"/>
        <v>-82430.893375336949</v>
      </c>
      <c r="BT12" s="286">
        <f t="shared" si="269"/>
        <v>-142485.85994274417</v>
      </c>
      <c r="BU12" s="287">
        <f t="shared" si="269"/>
        <v>56830.383669430958</v>
      </c>
      <c r="BV12" s="287">
        <f t="shared" si="269"/>
        <v>-85655.476273313223</v>
      </c>
      <c r="BW12" s="286">
        <f t="shared" si="269"/>
        <v>-137171.29341972893</v>
      </c>
      <c r="BX12" s="287">
        <f t="shared" si="269"/>
        <v>58433.476931655518</v>
      </c>
      <c r="BY12" s="287">
        <f t="shared" si="269"/>
        <v>-78737.816488073411</v>
      </c>
      <c r="BZ12" s="286">
        <f t="shared" si="269"/>
        <v>-124218.21782178224</v>
      </c>
      <c r="CA12" s="287">
        <f t="shared" si="269"/>
        <v>42411.112962768137</v>
      </c>
      <c r="CB12" s="287">
        <f t="shared" si="269"/>
        <v>-81807.1048590141</v>
      </c>
      <c r="CC12" s="286">
        <f t="shared" si="269"/>
        <v>-188828.4653923391</v>
      </c>
      <c r="CD12" s="287">
        <f t="shared" si="269"/>
        <v>79731.858705552397</v>
      </c>
      <c r="CE12" s="287">
        <f t="shared" si="269"/>
        <v>-109096.6066867867</v>
      </c>
      <c r="CF12" s="286">
        <f t="shared" si="269"/>
        <v>-95129.546274795488</v>
      </c>
      <c r="CG12" s="287">
        <f t="shared" si="269"/>
        <v>3491.4515831053504</v>
      </c>
      <c r="CH12" s="287">
        <f t="shared" si="269"/>
        <v>-91638.094691690145</v>
      </c>
      <c r="CI12" s="286">
        <f t="shared" si="269"/>
        <v>-139610.77804603259</v>
      </c>
      <c r="CJ12" s="287">
        <f t="shared" si="269"/>
        <v>28562.23615912797</v>
      </c>
      <c r="CK12" s="287">
        <f t="shared" si="269"/>
        <v>-111048.54188690464</v>
      </c>
      <c r="CL12" s="286">
        <f t="shared" si="269"/>
        <v>-253414.01649622896</v>
      </c>
      <c r="CM12" s="287">
        <f t="shared" si="269"/>
        <v>149619.87507113459</v>
      </c>
      <c r="CN12" s="287">
        <f t="shared" si="269"/>
        <v>-103794.14142509436</v>
      </c>
      <c r="CO12" s="286">
        <f t="shared" si="269"/>
        <v>-106145.33068783073</v>
      </c>
      <c r="CP12" s="287">
        <f t="shared" si="269"/>
        <v>19241.47054739984</v>
      </c>
      <c r="CQ12" s="287">
        <f t="shared" si="269"/>
        <v>-86903.860140430887</v>
      </c>
      <c r="CR12" s="286">
        <f t="shared" si="269"/>
        <v>-147414.36313761212</v>
      </c>
      <c r="CS12" s="287">
        <f t="shared" si="269"/>
        <v>13309.595733525464</v>
      </c>
      <c r="CT12" s="287">
        <f t="shared" si="269"/>
        <v>-134104.76740408666</v>
      </c>
      <c r="CU12" s="286">
        <f t="shared" ref="CU12:FF12" si="270">SUM(CU13:CU18)</f>
        <v>-185969.83300137895</v>
      </c>
      <c r="CV12" s="287">
        <f t="shared" si="270"/>
        <v>76884.361895486305</v>
      </c>
      <c r="CW12" s="287">
        <f t="shared" si="270"/>
        <v>-109085.47110589263</v>
      </c>
      <c r="CX12" s="286">
        <f t="shared" si="270"/>
        <v>-110297.00858154071</v>
      </c>
      <c r="CY12" s="287">
        <f t="shared" si="270"/>
        <v>2271.088053066851</v>
      </c>
      <c r="CZ12" s="287">
        <f t="shared" si="270"/>
        <v>-108025.92052847386</v>
      </c>
      <c r="DA12" s="286">
        <f t="shared" si="270"/>
        <v>-116696.91883080197</v>
      </c>
      <c r="DB12" s="287">
        <f t="shared" si="270"/>
        <v>10179.05135483206</v>
      </c>
      <c r="DC12" s="287">
        <f t="shared" si="270"/>
        <v>-106517.86747596992</v>
      </c>
      <c r="DD12" s="286">
        <f t="shared" si="270"/>
        <v>-230784.99114664353</v>
      </c>
      <c r="DE12" s="287">
        <f t="shared" si="270"/>
        <v>118891.73736341152</v>
      </c>
      <c r="DF12" s="287">
        <f t="shared" si="270"/>
        <v>-111893.25378323201</v>
      </c>
      <c r="DG12" s="286">
        <f t="shared" si="270"/>
        <v>-116752.4551255102</v>
      </c>
      <c r="DH12" s="287">
        <f t="shared" si="270"/>
        <v>403.12863084934361</v>
      </c>
      <c r="DI12" s="287">
        <f t="shared" si="270"/>
        <v>-116349.32649466085</v>
      </c>
      <c r="DJ12" s="286">
        <f t="shared" si="270"/>
        <v>-168655.84799198169</v>
      </c>
      <c r="DK12" s="287">
        <f t="shared" si="270"/>
        <v>50756.791649008665</v>
      </c>
      <c r="DL12" s="287">
        <f t="shared" si="270"/>
        <v>-117899.05634297302</v>
      </c>
      <c r="DM12" s="286">
        <f t="shared" si="270"/>
        <v>-233138.194296562</v>
      </c>
      <c r="DN12" s="287">
        <f t="shared" si="270"/>
        <v>112976.87543155915</v>
      </c>
      <c r="DO12" s="287">
        <f t="shared" si="270"/>
        <v>-120161.31886500283</v>
      </c>
      <c r="DP12" s="286">
        <f t="shared" si="270"/>
        <v>-167139.02323476385</v>
      </c>
      <c r="DQ12" s="287">
        <f t="shared" si="270"/>
        <v>39513.591537822365</v>
      </c>
      <c r="DR12" s="287">
        <f t="shared" si="270"/>
        <v>-127625.43169694149</v>
      </c>
      <c r="DS12" s="286">
        <f t="shared" si="270"/>
        <v>-199898.62332841902</v>
      </c>
      <c r="DT12" s="287">
        <f t="shared" si="270"/>
        <v>64583.06890803796</v>
      </c>
      <c r="DU12" s="287">
        <f t="shared" si="270"/>
        <v>-135315.55442038106</v>
      </c>
      <c r="DV12" s="286">
        <f t="shared" si="270"/>
        <v>-324235.3096538065</v>
      </c>
      <c r="DW12" s="287">
        <f t="shared" si="270"/>
        <v>193111.12847147588</v>
      </c>
      <c r="DX12" s="287">
        <f t="shared" si="270"/>
        <v>-131124.18118233062</v>
      </c>
      <c r="DY12" s="286">
        <f t="shared" si="270"/>
        <v>-158285.82036477036</v>
      </c>
      <c r="DZ12" s="287">
        <f t="shared" si="270"/>
        <v>26861.346357172872</v>
      </c>
      <c r="EA12" s="287">
        <f t="shared" si="270"/>
        <v>-131424.47400759748</v>
      </c>
      <c r="EB12" s="286">
        <f t="shared" si="270"/>
        <v>-228378.21605797444</v>
      </c>
      <c r="EC12" s="287">
        <f t="shared" si="270"/>
        <v>92640.090291612723</v>
      </c>
      <c r="ED12" s="287">
        <f t="shared" si="270"/>
        <v>-135738.12576636169</v>
      </c>
      <c r="EE12" s="286">
        <f t="shared" si="270"/>
        <v>-263787.5655114408</v>
      </c>
      <c r="EF12" s="287">
        <f t="shared" si="270"/>
        <v>126406.71457940988</v>
      </c>
      <c r="EG12" s="287">
        <f t="shared" si="270"/>
        <v>-137380.85093203097</v>
      </c>
      <c r="EH12" s="286">
        <f t="shared" si="270"/>
        <v>-160972.72693414893</v>
      </c>
      <c r="EI12" s="287">
        <f t="shared" si="270"/>
        <v>23081.981669589124</v>
      </c>
      <c r="EJ12" s="287">
        <f t="shared" si="270"/>
        <v>-137890.74526455981</v>
      </c>
      <c r="EK12" s="286">
        <f t="shared" si="270"/>
        <v>-248471.80186303667</v>
      </c>
      <c r="EL12" s="287">
        <f t="shared" si="270"/>
        <v>94925.23813273944</v>
      </c>
      <c r="EM12" s="287">
        <f t="shared" si="270"/>
        <v>-153546.56373029723</v>
      </c>
      <c r="EN12" s="286">
        <f t="shared" si="270"/>
        <v>-402819.39516457781</v>
      </c>
      <c r="EO12" s="287">
        <f t="shared" si="270"/>
        <v>223202.52137606114</v>
      </c>
      <c r="EP12" s="287">
        <f t="shared" si="270"/>
        <v>-179616.87378851668</v>
      </c>
      <c r="EQ12" s="286">
        <f t="shared" si="270"/>
        <v>-182433.26416800078</v>
      </c>
      <c r="ER12" s="287">
        <f t="shared" si="270"/>
        <v>22383.581965241894</v>
      </c>
      <c r="ES12" s="287">
        <f t="shared" si="270"/>
        <v>-160049.68220275888</v>
      </c>
      <c r="ET12" s="286">
        <f t="shared" si="270"/>
        <v>-199967.15169157257</v>
      </c>
      <c r="EU12" s="287">
        <f t="shared" si="270"/>
        <v>25917.926195876174</v>
      </c>
      <c r="EV12" s="287">
        <f t="shared" si="270"/>
        <v>-174049.22549569642</v>
      </c>
      <c r="EW12" s="286">
        <f t="shared" si="270"/>
        <v>-234446.47549521853</v>
      </c>
      <c r="EX12" s="287">
        <f t="shared" si="270"/>
        <v>52784.099446432469</v>
      </c>
      <c r="EY12" s="287">
        <f t="shared" si="270"/>
        <v>-181662.37604878607</v>
      </c>
      <c r="EZ12" s="286">
        <f t="shared" si="270"/>
        <v>-204168.73389600817</v>
      </c>
      <c r="FA12" s="287">
        <f t="shared" si="270"/>
        <v>14559.693638359424</v>
      </c>
      <c r="FB12" s="287">
        <f t="shared" si="270"/>
        <v>-189609.04025764874</v>
      </c>
      <c r="FC12" s="286">
        <f t="shared" si="270"/>
        <v>-238741.79286873658</v>
      </c>
      <c r="FD12" s="287">
        <f t="shared" si="270"/>
        <v>52203.602957597614</v>
      </c>
      <c r="FE12" s="287">
        <f t="shared" si="270"/>
        <v>-186538.18991113896</v>
      </c>
      <c r="FF12" s="286">
        <f t="shared" si="270"/>
        <v>-270109.03113153868</v>
      </c>
      <c r="FG12" s="287">
        <f t="shared" ref="FG12:HJ12" si="271">SUM(FG13:FG18)</f>
        <v>81511.956468388016</v>
      </c>
      <c r="FH12" s="287">
        <f t="shared" si="271"/>
        <v>-188597.07466315062</v>
      </c>
      <c r="FI12" s="286">
        <f t="shared" si="271"/>
        <v>-204501.35128072702</v>
      </c>
      <c r="FJ12" s="287">
        <f t="shared" si="271"/>
        <v>3947.2707292309997</v>
      </c>
      <c r="FK12" s="287">
        <f t="shared" si="271"/>
        <v>-200554.08055149601</v>
      </c>
      <c r="FL12" s="286">
        <f t="shared" si="271"/>
        <v>-257002.57875005223</v>
      </c>
      <c r="FM12" s="287">
        <f t="shared" si="271"/>
        <v>56481.238690342558</v>
      </c>
      <c r="FN12" s="287">
        <f t="shared" si="271"/>
        <v>-200521.34005970971</v>
      </c>
      <c r="FO12" s="286">
        <f t="shared" si="271"/>
        <v>-383080.63530338753</v>
      </c>
      <c r="FP12" s="287">
        <f t="shared" si="271"/>
        <v>162449.95840855406</v>
      </c>
      <c r="FQ12" s="287">
        <f t="shared" si="271"/>
        <v>-220630.67689483351</v>
      </c>
      <c r="FR12" s="286">
        <f t="shared" si="271"/>
        <v>-269105.74870235223</v>
      </c>
      <c r="FS12" s="287">
        <f t="shared" si="271"/>
        <v>64868.542431884431</v>
      </c>
      <c r="FT12" s="287">
        <f t="shared" si="271"/>
        <v>-204237.20627046778</v>
      </c>
      <c r="FU12" s="286">
        <f t="shared" si="271"/>
        <v>-248666.00975981119</v>
      </c>
      <c r="FV12" s="287">
        <f t="shared" si="271"/>
        <v>25498.53376790091</v>
      </c>
      <c r="FW12" s="287">
        <f t="shared" si="271"/>
        <v>-223167.47599191027</v>
      </c>
      <c r="FX12" s="286">
        <f t="shared" si="271"/>
        <v>-520064.42049944145</v>
      </c>
      <c r="FY12" s="287">
        <f t="shared" si="271"/>
        <v>291715.09598614095</v>
      </c>
      <c r="FZ12" s="287">
        <f t="shared" si="271"/>
        <v>-228349.32451330053</v>
      </c>
      <c r="GA12" s="286">
        <f t="shared" si="271"/>
        <v>-241218.64367662231</v>
      </c>
      <c r="GB12" s="287">
        <f t="shared" si="271"/>
        <v>-7886.1949339350986</v>
      </c>
      <c r="GC12" s="287">
        <f t="shared" si="271"/>
        <v>-249104.83861055737</v>
      </c>
      <c r="GD12" s="286">
        <f t="shared" si="271"/>
        <v>-377051.92323148286</v>
      </c>
      <c r="GE12" s="287">
        <f t="shared" si="271"/>
        <v>105944.01364056866</v>
      </c>
      <c r="GF12" s="287">
        <f t="shared" si="271"/>
        <v>-271107.90959091426</v>
      </c>
      <c r="GG12" s="286">
        <f t="shared" si="271"/>
        <v>-571520.60918048164</v>
      </c>
      <c r="GH12" s="287">
        <f t="shared" si="271"/>
        <v>293447.25536759011</v>
      </c>
      <c r="GI12" s="287">
        <f t="shared" si="271"/>
        <v>-278073.35381289147</v>
      </c>
      <c r="GJ12" s="286">
        <f t="shared" si="271"/>
        <v>-318113.04050469113</v>
      </c>
      <c r="GK12" s="287">
        <f t="shared" si="271"/>
        <v>39974.707717301513</v>
      </c>
      <c r="GL12" s="287">
        <f t="shared" si="271"/>
        <v>-278138.33278738963</v>
      </c>
      <c r="GM12" s="286">
        <f t="shared" si="271"/>
        <v>-341069.79689455521</v>
      </c>
      <c r="GN12" s="287">
        <f t="shared" si="271"/>
        <v>47907.349129148985</v>
      </c>
      <c r="GO12" s="287">
        <f t="shared" si="271"/>
        <v>-293162.44776540628</v>
      </c>
      <c r="GP12" s="286">
        <f t="shared" si="271"/>
        <v>-568497.39207021531</v>
      </c>
      <c r="GQ12" s="287">
        <f t="shared" si="271"/>
        <v>223561.71234147131</v>
      </c>
      <c r="GR12" s="287">
        <f t="shared" si="271"/>
        <v>-344935.67972874409</v>
      </c>
      <c r="GS12" s="286">
        <f t="shared" si="271"/>
        <v>-418614.21277664136</v>
      </c>
      <c r="GT12" s="287">
        <f t="shared" si="271"/>
        <v>112507.87949587835</v>
      </c>
      <c r="GU12" s="287">
        <f t="shared" si="271"/>
        <v>-306106.33328076301</v>
      </c>
      <c r="GV12" s="286">
        <f t="shared" si="271"/>
        <v>-346896.56875925354</v>
      </c>
      <c r="GW12" s="287">
        <f t="shared" si="271"/>
        <v>35492.937317883931</v>
      </c>
      <c r="GX12" s="287">
        <f t="shared" si="271"/>
        <v>-311403.63144136959</v>
      </c>
      <c r="GY12" s="286">
        <f t="shared" si="271"/>
        <v>-395915.38466199936</v>
      </c>
      <c r="GZ12" s="287">
        <f t="shared" si="271"/>
        <v>71510.460429753148</v>
      </c>
      <c r="HA12" s="287">
        <f t="shared" si="271"/>
        <v>-324404.92423224624</v>
      </c>
      <c r="HB12" s="286">
        <f t="shared" si="271"/>
        <v>-578652.33447324601</v>
      </c>
      <c r="HC12" s="287">
        <f t="shared" si="271"/>
        <v>234126.68812884635</v>
      </c>
      <c r="HD12" s="287">
        <f t="shared" si="271"/>
        <v>-344525.64634439972</v>
      </c>
      <c r="HE12" s="286">
        <f t="shared" si="271"/>
        <v>-407354.81871823338</v>
      </c>
      <c r="HF12" s="287">
        <f t="shared" si="271"/>
        <v>58520.308959283146</v>
      </c>
      <c r="HG12" s="287">
        <f t="shared" si="271"/>
        <v>-348834.50975895021</v>
      </c>
      <c r="HH12" s="286">
        <f t="shared" si="271"/>
        <v>-998844.79648644803</v>
      </c>
      <c r="HI12" s="287">
        <f t="shared" si="271"/>
        <v>617338.38472173049</v>
      </c>
      <c r="HJ12" s="287">
        <f t="shared" si="271"/>
        <v>-381506.41176471754</v>
      </c>
    </row>
    <row r="13" spans="2:218" ht="14.25" hidden="1" customHeight="1" outlineLevel="1" x14ac:dyDescent="0.2">
      <c r="B13" s="233" t="s">
        <v>261</v>
      </c>
      <c r="C13" s="335">
        <v>0</v>
      </c>
      <c r="D13" s="336">
        <v>0</v>
      </c>
      <c r="E13" s="336">
        <f>SUM(C13:D13)</f>
        <v>0</v>
      </c>
      <c r="F13" s="335">
        <v>0</v>
      </c>
      <c r="G13" s="336">
        <v>0</v>
      </c>
      <c r="H13" s="336">
        <f>SUM(F13:G13)</f>
        <v>0</v>
      </c>
      <c r="I13" s="335">
        <v>0</v>
      </c>
      <c r="J13" s="336">
        <v>0</v>
      </c>
      <c r="K13" s="336">
        <f>SUM(I13:J13)</f>
        <v>0</v>
      </c>
      <c r="L13" s="335">
        <v>0</v>
      </c>
      <c r="M13" s="336">
        <v>0</v>
      </c>
      <c r="N13" s="336">
        <f>SUM(L13:M13)</f>
        <v>0</v>
      </c>
      <c r="O13" s="335">
        <v>0</v>
      </c>
      <c r="P13" s="336">
        <v>0</v>
      </c>
      <c r="Q13" s="336">
        <f>SUM(O13:P13)</f>
        <v>0</v>
      </c>
      <c r="R13" s="335">
        <v>0</v>
      </c>
      <c r="S13" s="336">
        <v>0</v>
      </c>
      <c r="T13" s="336">
        <f>SUM(R13:S13)</f>
        <v>0</v>
      </c>
      <c r="U13" s="335">
        <v>0</v>
      </c>
      <c r="V13" s="336">
        <v>0</v>
      </c>
      <c r="W13" s="336">
        <f>SUM(U13:V13)</f>
        <v>0</v>
      </c>
      <c r="X13" s="335">
        <v>0</v>
      </c>
      <c r="Y13" s="336">
        <v>0</v>
      </c>
      <c r="Z13" s="336">
        <f>SUM(X13:Y13)</f>
        <v>0</v>
      </c>
      <c r="AA13" s="335">
        <v>0</v>
      </c>
      <c r="AB13" s="336">
        <v>0</v>
      </c>
      <c r="AC13" s="336">
        <f>SUM(AA13:AB13)</f>
        <v>0</v>
      </c>
      <c r="AD13" s="335">
        <v>0</v>
      </c>
      <c r="AE13" s="336">
        <v>0</v>
      </c>
      <c r="AF13" s="336">
        <f>SUM(AD13:AE13)</f>
        <v>0</v>
      </c>
      <c r="AG13" s="335">
        <v>0</v>
      </c>
      <c r="AH13" s="336">
        <v>0</v>
      </c>
      <c r="AI13" s="336">
        <f>SUM(AG13:AH13)</f>
        <v>0</v>
      </c>
      <c r="AJ13" s="335">
        <v>0</v>
      </c>
      <c r="AK13" s="336">
        <v>0</v>
      </c>
      <c r="AL13" s="336">
        <f>SUM(AJ13:AK13)</f>
        <v>0</v>
      </c>
      <c r="AM13" s="335">
        <v>0</v>
      </c>
      <c r="AN13" s="336">
        <v>0</v>
      </c>
      <c r="AO13" s="336">
        <f>SUM(AM13:AN13)</f>
        <v>0</v>
      </c>
      <c r="AP13" s="335">
        <v>0</v>
      </c>
      <c r="AQ13" s="336">
        <v>0</v>
      </c>
      <c r="AR13" s="336">
        <f t="shared" ref="AR13:AR18" si="272">SUM(AP13:AQ13)</f>
        <v>0</v>
      </c>
      <c r="AS13" s="335">
        <v>0</v>
      </c>
      <c r="AT13" s="336">
        <v>0</v>
      </c>
      <c r="AU13" s="336">
        <f t="shared" ref="AU13:AU18" si="273">SUM(AS13:AT13)</f>
        <v>0</v>
      </c>
      <c r="AV13" s="335">
        <v>0</v>
      </c>
      <c r="AW13" s="336">
        <v>0</v>
      </c>
      <c r="AX13" s="336">
        <f t="shared" ref="AX13:AX18" si="274">SUM(AV13:AW13)</f>
        <v>0</v>
      </c>
      <c r="AY13" s="335">
        <v>0</v>
      </c>
      <c r="AZ13" s="336">
        <v>0</v>
      </c>
      <c r="BA13" s="336">
        <f t="shared" ref="BA13:BA18" si="275">SUM(AY13:AZ13)</f>
        <v>0</v>
      </c>
      <c r="BB13" s="335">
        <v>0</v>
      </c>
      <c r="BC13" s="336">
        <v>0</v>
      </c>
      <c r="BD13" s="336">
        <f t="shared" ref="BD13:BD18" si="276">SUM(BB13:BC13)</f>
        <v>0</v>
      </c>
      <c r="BE13" s="335">
        <v>0</v>
      </c>
      <c r="BF13" s="336">
        <v>0</v>
      </c>
      <c r="BG13" s="336">
        <f t="shared" ref="BG13:BG18" si="277">SUM(BE13:BF13)</f>
        <v>0</v>
      </c>
      <c r="BH13" s="335">
        <v>0</v>
      </c>
      <c r="BI13" s="336">
        <v>0</v>
      </c>
      <c r="BJ13" s="336">
        <f t="shared" ref="BJ13:BJ18" si="278">SUM(BH13:BI13)</f>
        <v>0</v>
      </c>
      <c r="BK13" s="335">
        <v>0</v>
      </c>
      <c r="BL13" s="336">
        <v>0</v>
      </c>
      <c r="BM13" s="336">
        <f t="shared" ref="BM13:BM18" si="279">SUM(BK13:BL13)</f>
        <v>0</v>
      </c>
      <c r="BN13" s="335">
        <v>0</v>
      </c>
      <c r="BO13" s="336">
        <v>0</v>
      </c>
      <c r="BP13" s="336">
        <f t="shared" ref="BP13:BP18" si="280">SUM(BN13:BO13)</f>
        <v>0</v>
      </c>
      <c r="BQ13" s="335">
        <v>0</v>
      </c>
      <c r="BR13" s="336">
        <v>0</v>
      </c>
      <c r="BS13" s="336">
        <f t="shared" ref="BS13:BS18" si="281">SUM(BQ13:BR13)</f>
        <v>0</v>
      </c>
      <c r="BT13" s="335">
        <v>0</v>
      </c>
      <c r="BU13" s="336">
        <v>0</v>
      </c>
      <c r="BV13" s="336">
        <f t="shared" ref="BV13:BV18" si="282">SUM(BT13:BU13)</f>
        <v>0</v>
      </c>
      <c r="BW13" s="335">
        <v>0</v>
      </c>
      <c r="BX13" s="336">
        <v>0</v>
      </c>
      <c r="BY13" s="336">
        <f t="shared" ref="BY13:BY18" si="283">SUM(BW13:BX13)</f>
        <v>0</v>
      </c>
      <c r="BZ13" s="335">
        <v>0</v>
      </c>
      <c r="CA13" s="336">
        <v>0</v>
      </c>
      <c r="CB13" s="336">
        <f t="shared" ref="CB13:CB18" si="284">SUM(BZ13:CA13)</f>
        <v>0</v>
      </c>
      <c r="CC13" s="335">
        <v>0</v>
      </c>
      <c r="CD13" s="336">
        <v>0</v>
      </c>
      <c r="CE13" s="336">
        <f t="shared" ref="CE13:CE18" si="285">SUM(CC13:CD13)</f>
        <v>0</v>
      </c>
      <c r="CF13" s="335">
        <v>0</v>
      </c>
      <c r="CG13" s="336">
        <v>0</v>
      </c>
      <c r="CH13" s="336">
        <f t="shared" ref="CH13:CH18" si="286">SUM(CF13:CG13)</f>
        <v>0</v>
      </c>
      <c r="CI13" s="335">
        <v>0</v>
      </c>
      <c r="CJ13" s="336">
        <v>0</v>
      </c>
      <c r="CK13" s="336">
        <f t="shared" ref="CK13:CK18" si="287">SUM(CI13:CJ13)</f>
        <v>0</v>
      </c>
      <c r="CL13" s="335">
        <v>0</v>
      </c>
      <c r="CM13" s="336">
        <v>0</v>
      </c>
      <c r="CN13" s="336">
        <f t="shared" ref="CN13:CN18" si="288">SUM(CL13:CM13)</f>
        <v>0</v>
      </c>
      <c r="CO13" s="335">
        <v>0</v>
      </c>
      <c r="CP13" s="336">
        <v>0</v>
      </c>
      <c r="CQ13" s="336">
        <f t="shared" ref="CQ13:CQ18" si="289">SUM(CO13:CP13)</f>
        <v>0</v>
      </c>
      <c r="CR13" s="335">
        <v>0</v>
      </c>
      <c r="CS13" s="336">
        <v>0</v>
      </c>
      <c r="CT13" s="336">
        <f t="shared" ref="CT13:CT18" si="290">SUM(CR13:CS13)</f>
        <v>0</v>
      </c>
      <c r="CU13" s="335">
        <v>0</v>
      </c>
      <c r="CV13" s="336">
        <v>0</v>
      </c>
      <c r="CW13" s="336">
        <f t="shared" ref="CW13:CW18" si="291">SUM(CU13:CV13)</f>
        <v>0</v>
      </c>
      <c r="CX13" s="335">
        <v>0</v>
      </c>
      <c r="CY13" s="336">
        <v>0</v>
      </c>
      <c r="CZ13" s="336">
        <f t="shared" ref="CZ13:CZ18" si="292">SUM(CX13:CY13)</f>
        <v>0</v>
      </c>
      <c r="DA13" s="335">
        <v>0</v>
      </c>
      <c r="DB13" s="336">
        <v>0</v>
      </c>
      <c r="DC13" s="336">
        <f t="shared" ref="DC13:DC18" si="293">SUM(DA13:DB13)</f>
        <v>0</v>
      </c>
      <c r="DD13" s="335">
        <v>0</v>
      </c>
      <c r="DE13" s="336">
        <v>0</v>
      </c>
      <c r="DF13" s="336">
        <f t="shared" ref="DF13:DF18" si="294">SUM(DD13:DE13)</f>
        <v>0</v>
      </c>
      <c r="DG13" s="335">
        <v>0</v>
      </c>
      <c r="DH13" s="336">
        <v>0</v>
      </c>
      <c r="DI13" s="336">
        <f t="shared" ref="DI13:DI18" si="295">SUM(DG13:DH13)</f>
        <v>0</v>
      </c>
      <c r="DJ13" s="335">
        <v>0</v>
      </c>
      <c r="DK13" s="336">
        <v>0</v>
      </c>
      <c r="DL13" s="336">
        <f t="shared" ref="DL13:DL18" si="296">SUM(DJ13:DK13)</f>
        <v>0</v>
      </c>
      <c r="DM13" s="335">
        <v>0</v>
      </c>
      <c r="DN13" s="336">
        <v>0</v>
      </c>
      <c r="DO13" s="336">
        <f t="shared" ref="DO13:DO18" si="297">SUM(DM13:DN13)</f>
        <v>0</v>
      </c>
      <c r="DP13" s="335">
        <v>0</v>
      </c>
      <c r="DQ13" s="336">
        <v>0</v>
      </c>
      <c r="DR13" s="336">
        <f t="shared" ref="DR13:DR18" si="298">SUM(DP13:DQ13)</f>
        <v>0</v>
      </c>
      <c r="DS13" s="335">
        <v>0</v>
      </c>
      <c r="DT13" s="336">
        <v>0</v>
      </c>
      <c r="DU13" s="336">
        <f t="shared" ref="DU13:DU18" si="299">SUM(DS13:DT13)</f>
        <v>0</v>
      </c>
      <c r="DV13" s="335">
        <v>0</v>
      </c>
      <c r="DW13" s="336">
        <v>0</v>
      </c>
      <c r="DX13" s="336">
        <f t="shared" ref="DX13:DX18" si="300">SUM(DV13:DW13)</f>
        <v>0</v>
      </c>
      <c r="DY13" s="335">
        <v>0</v>
      </c>
      <c r="DZ13" s="336">
        <v>0</v>
      </c>
      <c r="EA13" s="336">
        <f t="shared" ref="EA13:EA18" si="301">SUM(DY13:DZ13)</f>
        <v>0</v>
      </c>
      <c r="EB13" s="335">
        <v>0</v>
      </c>
      <c r="EC13" s="336">
        <v>0</v>
      </c>
      <c r="ED13" s="336">
        <f t="shared" ref="ED13:ED18" si="302">SUM(EB13:EC13)</f>
        <v>0</v>
      </c>
      <c r="EE13" s="335">
        <v>0</v>
      </c>
      <c r="EF13" s="336">
        <v>0</v>
      </c>
      <c r="EG13" s="336">
        <f t="shared" ref="EG13:EG18" si="303">SUM(EE13:EF13)</f>
        <v>0</v>
      </c>
      <c r="EH13" s="335">
        <v>0</v>
      </c>
      <c r="EI13" s="336">
        <v>0</v>
      </c>
      <c r="EJ13" s="336">
        <f t="shared" ref="EJ13:EJ18" si="304">SUM(EH13:EI13)</f>
        <v>0</v>
      </c>
      <c r="EK13" s="335">
        <v>0</v>
      </c>
      <c r="EL13" s="336">
        <v>0</v>
      </c>
      <c r="EM13" s="336">
        <f t="shared" ref="EM13:EM18" si="305">SUM(EK13:EL13)</f>
        <v>0</v>
      </c>
      <c r="EN13" s="335">
        <v>0</v>
      </c>
      <c r="EO13" s="336">
        <v>0</v>
      </c>
      <c r="EP13" s="336">
        <f t="shared" ref="EP13:EP18" si="306">SUM(EN13:EO13)</f>
        <v>0</v>
      </c>
      <c r="EQ13" s="335">
        <v>0</v>
      </c>
      <c r="ER13" s="336">
        <v>0</v>
      </c>
      <c r="ES13" s="336">
        <f t="shared" ref="ES13:ES18" si="307">SUM(EQ13:ER13)</f>
        <v>0</v>
      </c>
      <c r="ET13" s="335">
        <v>0</v>
      </c>
      <c r="EU13" s="336">
        <v>0</v>
      </c>
      <c r="EV13" s="336">
        <f t="shared" ref="EV13:EV18" si="308">SUM(ET13:EU13)</f>
        <v>0</v>
      </c>
      <c r="EW13" s="335">
        <v>0</v>
      </c>
      <c r="EX13" s="336">
        <v>0</v>
      </c>
      <c r="EY13" s="336">
        <f t="shared" ref="EY13:EY18" si="309">SUM(EW13:EX13)</f>
        <v>0</v>
      </c>
      <c r="EZ13" s="335">
        <v>0</v>
      </c>
      <c r="FA13" s="336">
        <v>0</v>
      </c>
      <c r="FB13" s="336">
        <f t="shared" ref="FB13:FB18" si="310">SUM(EZ13:FA13)</f>
        <v>0</v>
      </c>
      <c r="FC13" s="335">
        <v>0</v>
      </c>
      <c r="FD13" s="336">
        <v>0</v>
      </c>
      <c r="FE13" s="336">
        <f t="shared" ref="FE13:FE18" si="311">SUM(FC13:FD13)</f>
        <v>0</v>
      </c>
      <c r="FF13" s="335">
        <v>0</v>
      </c>
      <c r="FG13" s="336">
        <v>0</v>
      </c>
      <c r="FH13" s="336">
        <f t="shared" ref="FH13:FH18" si="312">SUM(FF13:FG13)</f>
        <v>0</v>
      </c>
      <c r="FI13" s="335">
        <v>0</v>
      </c>
      <c r="FJ13" s="336">
        <v>0</v>
      </c>
      <c r="FK13" s="336">
        <f t="shared" ref="FK13:FK18" si="313">SUM(FI13:FJ13)</f>
        <v>0</v>
      </c>
      <c r="FL13" s="335">
        <v>0</v>
      </c>
      <c r="FM13" s="336">
        <v>0</v>
      </c>
      <c r="FN13" s="336">
        <f t="shared" ref="FN13:FN18" si="314">SUM(FL13:FM13)</f>
        <v>0</v>
      </c>
      <c r="FO13" s="335">
        <v>0</v>
      </c>
      <c r="FP13" s="336">
        <v>0</v>
      </c>
      <c r="FQ13" s="336">
        <f t="shared" ref="FQ13:FQ18" si="315">SUM(FO13:FP13)</f>
        <v>0</v>
      </c>
      <c r="FR13" s="335">
        <v>0</v>
      </c>
      <c r="FS13" s="336">
        <v>0</v>
      </c>
      <c r="FT13" s="336">
        <f t="shared" ref="FT13:FT18" si="316">SUM(FR13:FS13)</f>
        <v>0</v>
      </c>
      <c r="FU13" s="335">
        <v>0</v>
      </c>
      <c r="FV13" s="336">
        <v>0</v>
      </c>
      <c r="FW13" s="336">
        <f t="shared" ref="FW13:FW18" si="317">SUM(FU13:FV13)</f>
        <v>0</v>
      </c>
      <c r="FX13" s="335">
        <v>0</v>
      </c>
      <c r="FY13" s="336">
        <v>0</v>
      </c>
      <c r="FZ13" s="336">
        <f t="shared" ref="FZ13:FZ18" si="318">SUM(FX13:FY13)</f>
        <v>0</v>
      </c>
      <c r="GA13" s="335">
        <v>0</v>
      </c>
      <c r="GB13" s="336">
        <v>0</v>
      </c>
      <c r="GC13" s="336">
        <f t="shared" ref="GC13:GC18" si="319">SUM(GA13:GB13)</f>
        <v>0</v>
      </c>
      <c r="GD13" s="335">
        <v>0</v>
      </c>
      <c r="GE13" s="336">
        <v>0</v>
      </c>
      <c r="GF13" s="336">
        <f t="shared" ref="GF13:GF18" si="320">SUM(GD13:GE13)</f>
        <v>0</v>
      </c>
      <c r="GG13" s="335">
        <v>0</v>
      </c>
      <c r="GH13" s="336">
        <v>0</v>
      </c>
      <c r="GI13" s="336">
        <f t="shared" ref="GI13:GI18" si="321">SUM(GG13:GH13)</f>
        <v>0</v>
      </c>
      <c r="GJ13" s="335">
        <v>0</v>
      </c>
      <c r="GK13" s="336">
        <v>0</v>
      </c>
      <c r="GL13" s="336">
        <f t="shared" ref="GL13:GL18" si="322">SUM(GJ13:GK13)</f>
        <v>0</v>
      </c>
      <c r="GM13" s="335">
        <v>0</v>
      </c>
      <c r="GN13" s="336">
        <v>0</v>
      </c>
      <c r="GO13" s="336">
        <f t="shared" ref="GO13:GO18" si="323">SUM(GM13:GN13)</f>
        <v>0</v>
      </c>
      <c r="GP13" s="335">
        <v>0</v>
      </c>
      <c r="GQ13" s="336">
        <v>0</v>
      </c>
      <c r="GR13" s="336">
        <f t="shared" ref="GR13:GR18" si="324">SUM(GP13:GQ13)</f>
        <v>0</v>
      </c>
      <c r="GS13" s="335">
        <v>0</v>
      </c>
      <c r="GT13" s="336">
        <v>0</v>
      </c>
      <c r="GU13" s="336">
        <f t="shared" ref="GU13:GU18" si="325">SUM(GS13:GT13)</f>
        <v>0</v>
      </c>
      <c r="GV13" s="335">
        <v>0</v>
      </c>
      <c r="GW13" s="336">
        <v>0</v>
      </c>
      <c r="GX13" s="336">
        <f t="shared" ref="GX13:GX18" si="326">SUM(GV13:GW13)</f>
        <v>0</v>
      </c>
      <c r="GY13" s="335">
        <v>0</v>
      </c>
      <c r="GZ13" s="336">
        <v>0</v>
      </c>
      <c r="HA13" s="336">
        <f t="shared" ref="HA13:HA18" si="327">SUM(GY13:GZ13)</f>
        <v>0</v>
      </c>
      <c r="HB13" s="335">
        <v>0</v>
      </c>
      <c r="HC13" s="336">
        <v>0</v>
      </c>
      <c r="HD13" s="336">
        <f t="shared" ref="HD13:HD18" si="328">SUM(HB13:HC13)</f>
        <v>0</v>
      </c>
      <c r="HE13" s="335">
        <v>0</v>
      </c>
      <c r="HF13" s="336">
        <v>0</v>
      </c>
      <c r="HG13" s="336">
        <f t="shared" ref="HG13:HG18" si="329">SUM(HE13:HF13)</f>
        <v>0</v>
      </c>
      <c r="HH13" s="335">
        <v>0</v>
      </c>
      <c r="HI13" s="336">
        <v>0</v>
      </c>
      <c r="HJ13" s="336">
        <f t="shared" ref="HJ13:HJ18" si="330">SUM(HH13:HI13)</f>
        <v>0</v>
      </c>
    </row>
    <row r="14" spans="2:218" ht="14.25" hidden="1" customHeight="1" outlineLevel="1" x14ac:dyDescent="0.2">
      <c r="B14" s="233" t="s">
        <v>262</v>
      </c>
      <c r="C14" s="335">
        <v>0</v>
      </c>
      <c r="D14" s="336">
        <v>0</v>
      </c>
      <c r="E14" s="336">
        <f>SUM(C14:D14)</f>
        <v>0</v>
      </c>
      <c r="F14" s="335">
        <v>0</v>
      </c>
      <c r="G14" s="336">
        <v>0</v>
      </c>
      <c r="H14" s="336">
        <f>SUM(F14:G14)</f>
        <v>0</v>
      </c>
      <c r="I14" s="335">
        <v>0</v>
      </c>
      <c r="J14" s="336">
        <v>0</v>
      </c>
      <c r="K14" s="336">
        <f>SUM(I14:J14)</f>
        <v>0</v>
      </c>
      <c r="L14" s="335">
        <v>0</v>
      </c>
      <c r="M14" s="336">
        <v>0</v>
      </c>
      <c r="N14" s="336">
        <f>SUM(L14:M14)</f>
        <v>0</v>
      </c>
      <c r="O14" s="335">
        <v>0</v>
      </c>
      <c r="P14" s="336">
        <v>0</v>
      </c>
      <c r="Q14" s="336">
        <f>SUM(O14:P14)</f>
        <v>0</v>
      </c>
      <c r="R14" s="335">
        <v>0</v>
      </c>
      <c r="S14" s="336">
        <v>0</v>
      </c>
      <c r="T14" s="336">
        <f>SUM(R14:S14)</f>
        <v>0</v>
      </c>
      <c r="U14" s="335">
        <v>0</v>
      </c>
      <c r="V14" s="336">
        <v>0</v>
      </c>
      <c r="W14" s="336">
        <f>SUM(U14:V14)</f>
        <v>0</v>
      </c>
      <c r="X14" s="335">
        <v>0</v>
      </c>
      <c r="Y14" s="336">
        <v>0</v>
      </c>
      <c r="Z14" s="336">
        <f>SUM(X14:Y14)</f>
        <v>0</v>
      </c>
      <c r="AA14" s="335">
        <v>0</v>
      </c>
      <c r="AB14" s="336">
        <v>0</v>
      </c>
      <c r="AC14" s="336">
        <f>SUM(AA14:AB14)</f>
        <v>0</v>
      </c>
      <c r="AD14" s="335">
        <v>0</v>
      </c>
      <c r="AE14" s="336">
        <v>0</v>
      </c>
      <c r="AF14" s="336">
        <f>SUM(AD14:AE14)</f>
        <v>0</v>
      </c>
      <c r="AG14" s="335">
        <v>0</v>
      </c>
      <c r="AH14" s="336">
        <v>0</v>
      </c>
      <c r="AI14" s="336">
        <f>SUM(AG14:AH14)</f>
        <v>0</v>
      </c>
      <c r="AJ14" s="335">
        <v>0</v>
      </c>
      <c r="AK14" s="336">
        <v>0</v>
      </c>
      <c r="AL14" s="336">
        <f>SUM(AJ14:AK14)</f>
        <v>0</v>
      </c>
      <c r="AM14" s="335">
        <v>-18779.21313339108</v>
      </c>
      <c r="AN14" s="336">
        <v>0</v>
      </c>
      <c r="AO14" s="336">
        <f>SUM(AM14:AN14)</f>
        <v>-18779.21313339108</v>
      </c>
      <c r="AP14" s="335">
        <v>-18839.072604557903</v>
      </c>
      <c r="AQ14" s="336">
        <v>0</v>
      </c>
      <c r="AR14" s="336">
        <f t="shared" si="272"/>
        <v>-18839.072604557903</v>
      </c>
      <c r="AS14" s="335">
        <v>-14888.20386246373</v>
      </c>
      <c r="AT14" s="336">
        <v>0</v>
      </c>
      <c r="AU14" s="336">
        <f t="shared" si="273"/>
        <v>-14888.20386246373</v>
      </c>
      <c r="AV14" s="335">
        <v>-10708.097265332661</v>
      </c>
      <c r="AW14" s="336">
        <v>0</v>
      </c>
      <c r="AX14" s="336">
        <f t="shared" si="274"/>
        <v>-10708.097265332661</v>
      </c>
      <c r="AY14" s="335">
        <v>-8047.7234563162692</v>
      </c>
      <c r="AZ14" s="336">
        <v>0</v>
      </c>
      <c r="BA14" s="336">
        <f t="shared" si="275"/>
        <v>-8047.7234563162692</v>
      </c>
      <c r="BB14" s="335">
        <v>-20814.881167040865</v>
      </c>
      <c r="BC14" s="336">
        <v>0</v>
      </c>
      <c r="BD14" s="336">
        <f t="shared" si="276"/>
        <v>-20814.881167040865</v>
      </c>
      <c r="BE14" s="335">
        <v>-10505.330693991616</v>
      </c>
      <c r="BF14" s="336">
        <v>0</v>
      </c>
      <c r="BG14" s="336">
        <f t="shared" si="277"/>
        <v>-10505.330693991616</v>
      </c>
      <c r="BH14" s="335">
        <v>-21191.320104352344</v>
      </c>
      <c r="BI14" s="336">
        <v>0</v>
      </c>
      <c r="BJ14" s="336">
        <f t="shared" si="278"/>
        <v>-21191.320104352344</v>
      </c>
      <c r="BK14" s="335">
        <v>-12097.832010147038</v>
      </c>
      <c r="BL14" s="336">
        <v>0</v>
      </c>
      <c r="BM14" s="336">
        <f t="shared" si="279"/>
        <v>-12097.832010147038</v>
      </c>
      <c r="BN14" s="335">
        <v>-10239.314804112923</v>
      </c>
      <c r="BO14" s="336">
        <v>0</v>
      </c>
      <c r="BP14" s="336">
        <f t="shared" si="280"/>
        <v>-10239.314804112923</v>
      </c>
      <c r="BQ14" s="335">
        <v>-12213.895199151902</v>
      </c>
      <c r="BR14" s="336">
        <v>0</v>
      </c>
      <c r="BS14" s="336">
        <f t="shared" si="281"/>
        <v>-12213.895199151902</v>
      </c>
      <c r="BT14" s="335">
        <v>-10551.71254496073</v>
      </c>
      <c r="BU14" s="336">
        <v>0</v>
      </c>
      <c r="BV14" s="336">
        <f t="shared" si="282"/>
        <v>-10551.71254496073</v>
      </c>
      <c r="BW14" s="335">
        <v>-10910.142611988875</v>
      </c>
      <c r="BX14" s="336">
        <v>0</v>
      </c>
      <c r="BY14" s="336">
        <f t="shared" si="283"/>
        <v>-10910.142611988875</v>
      </c>
      <c r="BZ14" s="335">
        <v>-9154.682801613495</v>
      </c>
      <c r="CA14" s="336">
        <v>0</v>
      </c>
      <c r="CB14" s="336">
        <f t="shared" si="284"/>
        <v>-9154.682801613495</v>
      </c>
      <c r="CC14" s="335">
        <v>-10571.63604213643</v>
      </c>
      <c r="CD14" s="336">
        <v>0</v>
      </c>
      <c r="CE14" s="336">
        <f t="shared" si="285"/>
        <v>-10571.63604213643</v>
      </c>
      <c r="CF14" s="335">
        <v>-13769.930746130431</v>
      </c>
      <c r="CG14" s="336">
        <v>0</v>
      </c>
      <c r="CH14" s="336">
        <f t="shared" si="286"/>
        <v>-13769.930746130431</v>
      </c>
      <c r="CI14" s="335">
        <v>-12130.017704812492</v>
      </c>
      <c r="CJ14" s="336">
        <v>0</v>
      </c>
      <c r="CK14" s="336">
        <f t="shared" si="287"/>
        <v>-12130.017704812492</v>
      </c>
      <c r="CL14" s="335">
        <v>-26041.64444208952</v>
      </c>
      <c r="CM14" s="336">
        <v>0</v>
      </c>
      <c r="CN14" s="336">
        <f t="shared" si="288"/>
        <v>-26041.64444208952</v>
      </c>
      <c r="CO14" s="335">
        <v>-7460.5670577409701</v>
      </c>
      <c r="CP14" s="336">
        <v>0</v>
      </c>
      <c r="CQ14" s="336">
        <f t="shared" si="289"/>
        <v>-7460.5670577409701</v>
      </c>
      <c r="CR14" s="335">
        <v>-42532.175182968138</v>
      </c>
      <c r="CS14" s="336">
        <v>0</v>
      </c>
      <c r="CT14" s="336">
        <f t="shared" si="290"/>
        <v>-42532.175182968138</v>
      </c>
      <c r="CU14" s="335">
        <v>-19882.2818402679</v>
      </c>
      <c r="CV14" s="336">
        <v>0</v>
      </c>
      <c r="CW14" s="336">
        <f t="shared" si="291"/>
        <v>-19882.2818402679</v>
      </c>
      <c r="CX14" s="335">
        <v>-21327.065522461227</v>
      </c>
      <c r="CY14" s="336">
        <v>0</v>
      </c>
      <c r="CZ14" s="336">
        <f t="shared" si="292"/>
        <v>-21327.065522461227</v>
      </c>
      <c r="DA14" s="335">
        <v>-20902.393595558209</v>
      </c>
      <c r="DB14" s="336">
        <v>0</v>
      </c>
      <c r="DC14" s="336">
        <f t="shared" si="293"/>
        <v>-20902.393595558209</v>
      </c>
      <c r="DD14" s="335">
        <v>-22745.013682459627</v>
      </c>
      <c r="DE14" s="336">
        <v>0</v>
      </c>
      <c r="DF14" s="336">
        <f t="shared" si="294"/>
        <v>-22745.013682459627</v>
      </c>
      <c r="DG14" s="335">
        <v>-22981.728778743356</v>
      </c>
      <c r="DH14" s="336">
        <v>0</v>
      </c>
      <c r="DI14" s="336">
        <f t="shared" si="295"/>
        <v>-22981.728778743356</v>
      </c>
      <c r="DJ14" s="335">
        <v>-26831.392222475595</v>
      </c>
      <c r="DK14" s="336">
        <v>0</v>
      </c>
      <c r="DL14" s="336">
        <f t="shared" si="296"/>
        <v>-26831.392222475595</v>
      </c>
      <c r="DM14" s="335">
        <v>-19924.340329044502</v>
      </c>
      <c r="DN14" s="336">
        <v>0</v>
      </c>
      <c r="DO14" s="336">
        <f t="shared" si="297"/>
        <v>-19924.340329044502</v>
      </c>
      <c r="DP14" s="335">
        <v>-36562.470211575514</v>
      </c>
      <c r="DQ14" s="336">
        <v>0</v>
      </c>
      <c r="DR14" s="336">
        <f t="shared" si="298"/>
        <v>-36562.470211575514</v>
      </c>
      <c r="DS14" s="335">
        <v>-29144.749016298432</v>
      </c>
      <c r="DT14" s="336">
        <v>0</v>
      </c>
      <c r="DU14" s="336">
        <f t="shared" si="299"/>
        <v>-29144.749016298432</v>
      </c>
      <c r="DV14" s="335">
        <v>-27152.091378888173</v>
      </c>
      <c r="DW14" s="336">
        <v>0</v>
      </c>
      <c r="DX14" s="336">
        <f t="shared" si="300"/>
        <v>-27152.091378888173</v>
      </c>
      <c r="DY14" s="335">
        <v>-27927.210647315253</v>
      </c>
      <c r="DZ14" s="336">
        <v>0</v>
      </c>
      <c r="EA14" s="336">
        <f t="shared" si="301"/>
        <v>-27927.210647315253</v>
      </c>
      <c r="EB14" s="335">
        <v>-26720.155657035171</v>
      </c>
      <c r="EC14" s="336">
        <v>0</v>
      </c>
      <c r="ED14" s="336">
        <f t="shared" si="302"/>
        <v>-26720.155657035171</v>
      </c>
      <c r="EE14" s="335">
        <v>-24764.569361822221</v>
      </c>
      <c r="EF14" s="336">
        <v>0</v>
      </c>
      <c r="EG14" s="336">
        <f t="shared" si="303"/>
        <v>-24764.569361822221</v>
      </c>
      <c r="EH14" s="335">
        <v>-20437.971572508097</v>
      </c>
      <c r="EI14" s="336">
        <v>0</v>
      </c>
      <c r="EJ14" s="336">
        <f t="shared" si="304"/>
        <v>-20437.971572508097</v>
      </c>
      <c r="EK14" s="335">
        <v>-25977.351016551773</v>
      </c>
      <c r="EL14" s="336">
        <v>0</v>
      </c>
      <c r="EM14" s="336">
        <f t="shared" si="305"/>
        <v>-25977.351016551773</v>
      </c>
      <c r="EN14" s="335">
        <v>-41246.626105051364</v>
      </c>
      <c r="EO14" s="336">
        <v>0</v>
      </c>
      <c r="EP14" s="336">
        <f t="shared" si="306"/>
        <v>-41246.626105051364</v>
      </c>
      <c r="EQ14" s="335">
        <v>-25829.65397854627</v>
      </c>
      <c r="ER14" s="336">
        <v>0</v>
      </c>
      <c r="ES14" s="336">
        <f t="shared" si="307"/>
        <v>-25829.65397854627</v>
      </c>
      <c r="ET14" s="335">
        <v>-30579.230235218583</v>
      </c>
      <c r="EU14" s="336">
        <v>0</v>
      </c>
      <c r="EV14" s="336">
        <f t="shared" si="308"/>
        <v>-30579.230235218583</v>
      </c>
      <c r="EW14" s="335">
        <v>-29694.576545139596</v>
      </c>
      <c r="EX14" s="336">
        <v>0</v>
      </c>
      <c r="EY14" s="336">
        <f t="shared" si="309"/>
        <v>-29694.576545139596</v>
      </c>
      <c r="EZ14" s="335">
        <v>-25141.616045667484</v>
      </c>
      <c r="FA14" s="336">
        <v>0</v>
      </c>
      <c r="FB14" s="336">
        <f t="shared" si="310"/>
        <v>-25141.616045667484</v>
      </c>
      <c r="FC14" s="335">
        <v>-34236.01908246395</v>
      </c>
      <c r="FD14" s="336">
        <v>0</v>
      </c>
      <c r="FE14" s="336">
        <f t="shared" si="311"/>
        <v>-34236.01908246395</v>
      </c>
      <c r="FF14" s="335">
        <v>-31284.199112833077</v>
      </c>
      <c r="FG14" s="336">
        <v>0</v>
      </c>
      <c r="FH14" s="336">
        <f t="shared" si="312"/>
        <v>-31284.199112833077</v>
      </c>
      <c r="FI14" s="335">
        <v>-34675.539320778618</v>
      </c>
      <c r="FJ14" s="336">
        <v>0</v>
      </c>
      <c r="FK14" s="336">
        <f t="shared" si="313"/>
        <v>-34675.539320778618</v>
      </c>
      <c r="FL14" s="335">
        <v>-35726.542698657642</v>
      </c>
      <c r="FM14" s="336">
        <v>0</v>
      </c>
      <c r="FN14" s="336">
        <f t="shared" si="314"/>
        <v>-35726.542698657642</v>
      </c>
      <c r="FO14" s="335">
        <v>-36320.462433871784</v>
      </c>
      <c r="FP14" s="336">
        <v>0</v>
      </c>
      <c r="FQ14" s="336">
        <f t="shared" si="315"/>
        <v>-36320.462433871784</v>
      </c>
      <c r="FR14" s="335">
        <v>-34806.135999389451</v>
      </c>
      <c r="FS14" s="336">
        <v>0</v>
      </c>
      <c r="FT14" s="336">
        <f t="shared" si="316"/>
        <v>-34806.135999389451</v>
      </c>
      <c r="FU14" s="335">
        <v>-32909.994759520203</v>
      </c>
      <c r="FV14" s="336">
        <v>0</v>
      </c>
      <c r="FW14" s="336">
        <f t="shared" si="317"/>
        <v>-32909.994759520203</v>
      </c>
      <c r="FX14" s="335">
        <v>-36563.07057508811</v>
      </c>
      <c r="FY14" s="336">
        <v>0</v>
      </c>
      <c r="FZ14" s="336">
        <f t="shared" si="318"/>
        <v>-36563.07057508811</v>
      </c>
      <c r="GA14" s="335">
        <v>-38445.457213983711</v>
      </c>
      <c r="GB14" s="336">
        <v>0</v>
      </c>
      <c r="GC14" s="336">
        <f t="shared" si="319"/>
        <v>-38445.457213983711</v>
      </c>
      <c r="GD14" s="335">
        <v>-34904.608084046566</v>
      </c>
      <c r="GE14" s="336">
        <v>0</v>
      </c>
      <c r="GF14" s="336">
        <f t="shared" si="320"/>
        <v>-34904.608084046566</v>
      </c>
      <c r="GG14" s="335">
        <v>-38687.472750700304</v>
      </c>
      <c r="GH14" s="336">
        <v>0</v>
      </c>
      <c r="GI14" s="336">
        <f t="shared" si="321"/>
        <v>-38687.472750700304</v>
      </c>
      <c r="GJ14" s="335">
        <v>-37532.216648736241</v>
      </c>
      <c r="GK14" s="336">
        <v>0</v>
      </c>
      <c r="GL14" s="336">
        <f t="shared" si="322"/>
        <v>-37532.216648736241</v>
      </c>
      <c r="GM14" s="335">
        <v>-43385.807259332847</v>
      </c>
      <c r="GN14" s="336">
        <v>0</v>
      </c>
      <c r="GO14" s="336">
        <f t="shared" si="323"/>
        <v>-43385.807259332847</v>
      </c>
      <c r="GP14" s="335">
        <v>-42282.81929586277</v>
      </c>
      <c r="GQ14" s="336">
        <v>0</v>
      </c>
      <c r="GR14" s="336">
        <f t="shared" si="324"/>
        <v>-42282.81929586277</v>
      </c>
      <c r="GS14" s="335">
        <v>-43163.841802272793</v>
      </c>
      <c r="GT14" s="336">
        <v>0</v>
      </c>
      <c r="GU14" s="336">
        <f t="shared" si="325"/>
        <v>-43163.841802272793</v>
      </c>
      <c r="GV14" s="335">
        <v>-45994.3728991674</v>
      </c>
      <c r="GW14" s="336">
        <v>0</v>
      </c>
      <c r="GX14" s="336">
        <f t="shared" si="326"/>
        <v>-45994.3728991674</v>
      </c>
      <c r="GY14" s="335">
        <v>-16078.967962293169</v>
      </c>
      <c r="GZ14" s="336">
        <v>-32632.726030239101</v>
      </c>
      <c r="HA14" s="336">
        <f t="shared" si="327"/>
        <v>-48711.693992532266</v>
      </c>
      <c r="HB14" s="335">
        <v>-84765.08419582028</v>
      </c>
      <c r="HC14" s="336">
        <v>32632.726030239101</v>
      </c>
      <c r="HD14" s="336">
        <f t="shared" si="328"/>
        <v>-52132.358165581179</v>
      </c>
      <c r="HE14" s="335">
        <v>-55297.517563956164</v>
      </c>
      <c r="HF14" s="336">
        <v>0</v>
      </c>
      <c r="HG14" s="336">
        <f t="shared" si="329"/>
        <v>-55297.517563956164</v>
      </c>
      <c r="HH14" s="335">
        <v>-50663.893259192118</v>
      </c>
      <c r="HI14" s="336">
        <v>0</v>
      </c>
      <c r="HJ14" s="336">
        <f t="shared" si="330"/>
        <v>-50663.893259192118</v>
      </c>
    </row>
    <row r="15" spans="2:218" ht="14.25" hidden="1" customHeight="1" outlineLevel="1" x14ac:dyDescent="0.2">
      <c r="B15" s="233" t="s">
        <v>263</v>
      </c>
      <c r="C15" s="335"/>
      <c r="D15" s="336"/>
      <c r="E15" s="336"/>
      <c r="F15" s="335"/>
      <c r="G15" s="336"/>
      <c r="H15" s="336"/>
      <c r="I15" s="335"/>
      <c r="J15" s="336"/>
      <c r="K15" s="336"/>
      <c r="L15" s="335"/>
      <c r="M15" s="336"/>
      <c r="N15" s="336"/>
      <c r="O15" s="335"/>
      <c r="P15" s="336"/>
      <c r="Q15" s="336"/>
      <c r="R15" s="335"/>
      <c r="S15" s="336"/>
      <c r="T15" s="336"/>
      <c r="U15" s="335"/>
      <c r="V15" s="336"/>
      <c r="W15" s="336"/>
      <c r="X15" s="335"/>
      <c r="Y15" s="336"/>
      <c r="Z15" s="336"/>
      <c r="AA15" s="335"/>
      <c r="AB15" s="336"/>
      <c r="AC15" s="336"/>
      <c r="AD15" s="335"/>
      <c r="AE15" s="336"/>
      <c r="AF15" s="336"/>
      <c r="AG15" s="335"/>
      <c r="AH15" s="336"/>
      <c r="AI15" s="336"/>
      <c r="AJ15" s="335"/>
      <c r="AK15" s="336"/>
      <c r="AL15" s="336"/>
      <c r="AM15" s="335">
        <v>-59186.624350368038</v>
      </c>
      <c r="AN15" s="336">
        <v>7004.597666988433</v>
      </c>
      <c r="AO15" s="336">
        <f t="shared" ref="AO15:AO17" si="331">SUM(AM15:AN15)</f>
        <v>-52182.026683379605</v>
      </c>
      <c r="AP15" s="335">
        <v>-68502.999068086312</v>
      </c>
      <c r="AQ15" s="336">
        <v>15468.411944604188</v>
      </c>
      <c r="AR15" s="336">
        <f t="shared" si="272"/>
        <v>-53034.587123482124</v>
      </c>
      <c r="AS15" s="335">
        <v>-69626.799616641918</v>
      </c>
      <c r="AT15" s="336">
        <v>15756.095695159092</v>
      </c>
      <c r="AU15" s="336">
        <f t="shared" si="273"/>
        <v>-53870.703921482826</v>
      </c>
      <c r="AV15" s="335">
        <v>-49020.67133690761</v>
      </c>
      <c r="AW15" s="336">
        <v>-4321.5139344330382</v>
      </c>
      <c r="AX15" s="336">
        <f t="shared" si="274"/>
        <v>-53342.185271340648</v>
      </c>
      <c r="AY15" s="335">
        <v>-26848.672216091752</v>
      </c>
      <c r="AZ15" s="336">
        <v>-25616.579546777826</v>
      </c>
      <c r="BA15" s="336">
        <f t="shared" si="275"/>
        <v>-52465.251762869579</v>
      </c>
      <c r="BB15" s="335">
        <v>-66217.151964262928</v>
      </c>
      <c r="BC15" s="336">
        <v>12853.678469039049</v>
      </c>
      <c r="BD15" s="336">
        <f t="shared" si="276"/>
        <v>-53363.47349522388</v>
      </c>
      <c r="BE15" s="335">
        <v>-29452.54424778754</v>
      </c>
      <c r="BF15" s="336">
        <v>-22984.703608594187</v>
      </c>
      <c r="BG15" s="336">
        <f t="shared" si="277"/>
        <v>-52437.247856381728</v>
      </c>
      <c r="BH15" s="335">
        <v>-70389.707600958543</v>
      </c>
      <c r="BI15" s="336">
        <v>17448.309156495823</v>
      </c>
      <c r="BJ15" s="336">
        <f t="shared" si="278"/>
        <v>-52941.39844446272</v>
      </c>
      <c r="BK15" s="335">
        <v>-123873.03636021989</v>
      </c>
      <c r="BL15" s="336">
        <v>69234.379845322779</v>
      </c>
      <c r="BM15" s="336">
        <f t="shared" si="279"/>
        <v>-54638.656514897113</v>
      </c>
      <c r="BN15" s="335">
        <v>-49087.586003859855</v>
      </c>
      <c r="BO15" s="336">
        <v>-5289.2803757012953</v>
      </c>
      <c r="BP15" s="336">
        <f t="shared" si="280"/>
        <v>-54376.86637956115</v>
      </c>
      <c r="BQ15" s="335">
        <v>-72345.06474329863</v>
      </c>
      <c r="BR15" s="336">
        <v>17890.255155633946</v>
      </c>
      <c r="BS15" s="336">
        <f t="shared" si="281"/>
        <v>-54454.809587664684</v>
      </c>
      <c r="BT15" s="335">
        <v>-110221.88137708316</v>
      </c>
      <c r="BU15" s="336">
        <v>56830.383669430958</v>
      </c>
      <c r="BV15" s="336">
        <f t="shared" si="282"/>
        <v>-53391.497707652205</v>
      </c>
      <c r="BW15" s="335">
        <v>-112927.38993431559</v>
      </c>
      <c r="BX15" s="336">
        <v>58433.476931655518</v>
      </c>
      <c r="BY15" s="336">
        <f t="shared" si="283"/>
        <v>-54493.913002660076</v>
      </c>
      <c r="BZ15" s="335">
        <v>-97430.725339200639</v>
      </c>
      <c r="CA15" s="336">
        <v>42411.112962768137</v>
      </c>
      <c r="CB15" s="336">
        <f t="shared" si="284"/>
        <v>-55019.612376432502</v>
      </c>
      <c r="CC15" s="335">
        <v>-136432.83872603797</v>
      </c>
      <c r="CD15" s="336">
        <v>79731.858705552397</v>
      </c>
      <c r="CE15" s="336">
        <f t="shared" si="285"/>
        <v>-56700.980020485571</v>
      </c>
      <c r="CF15" s="335">
        <v>-60803.918257281141</v>
      </c>
      <c r="CG15" s="336">
        <v>3491.4515831053504</v>
      </c>
      <c r="CH15" s="336">
        <f t="shared" si="286"/>
        <v>-57312.46667417579</v>
      </c>
      <c r="CI15" s="335">
        <v>-87784.511830033895</v>
      </c>
      <c r="CJ15" s="336">
        <v>28562.23615912797</v>
      </c>
      <c r="CK15" s="336">
        <f t="shared" si="287"/>
        <v>-59222.275670905925</v>
      </c>
      <c r="CL15" s="335">
        <v>-212273.25220626741</v>
      </c>
      <c r="CM15" s="336">
        <v>149619.87507113459</v>
      </c>
      <c r="CN15" s="336">
        <f t="shared" si="288"/>
        <v>-62653.377135132818</v>
      </c>
      <c r="CO15" s="335">
        <v>-82543.548999309918</v>
      </c>
      <c r="CP15" s="336">
        <v>19241.47054739984</v>
      </c>
      <c r="CQ15" s="336">
        <f t="shared" si="289"/>
        <v>-63302.078451910078</v>
      </c>
      <c r="CR15" s="335">
        <v>-77443.845718156954</v>
      </c>
      <c r="CS15" s="336">
        <v>13309.595733525464</v>
      </c>
      <c r="CT15" s="336">
        <f t="shared" si="290"/>
        <v>-64134.249984631489</v>
      </c>
      <c r="CU15" s="335">
        <v>-143742.83853881684</v>
      </c>
      <c r="CV15" s="336">
        <v>76884.361895486305</v>
      </c>
      <c r="CW15" s="336">
        <f t="shared" si="291"/>
        <v>-66858.476643330534</v>
      </c>
      <c r="CX15" s="335">
        <v>-69476.058955670029</v>
      </c>
      <c r="CY15" s="336">
        <v>2271.088053066851</v>
      </c>
      <c r="CZ15" s="336">
        <f t="shared" si="292"/>
        <v>-67204.970902603178</v>
      </c>
      <c r="DA15" s="335">
        <v>-78487.212636721131</v>
      </c>
      <c r="DB15" s="336">
        <v>10179.05135483206</v>
      </c>
      <c r="DC15" s="336">
        <f t="shared" si="293"/>
        <v>-68308.161281889072</v>
      </c>
      <c r="DD15" s="335">
        <v>-190727.22541181496</v>
      </c>
      <c r="DE15" s="336">
        <v>118891.73736341152</v>
      </c>
      <c r="DF15" s="336">
        <f t="shared" si="294"/>
        <v>-71835.488048403437</v>
      </c>
      <c r="DG15" s="335">
        <v>-73451.200289495653</v>
      </c>
      <c r="DH15" s="336">
        <v>403.12863084934361</v>
      </c>
      <c r="DI15" s="336">
        <f t="shared" si="295"/>
        <v>-73048.07165864631</v>
      </c>
      <c r="DJ15" s="335">
        <v>-124726.76208708745</v>
      </c>
      <c r="DK15" s="336">
        <v>50756.791649008665</v>
      </c>
      <c r="DL15" s="336">
        <f t="shared" si="296"/>
        <v>-73969.970438078788</v>
      </c>
      <c r="DM15" s="335">
        <v>-190154.68607044936</v>
      </c>
      <c r="DN15" s="336">
        <v>112976.87543155915</v>
      </c>
      <c r="DO15" s="336">
        <f t="shared" si="297"/>
        <v>-77177.810638890209</v>
      </c>
      <c r="DP15" s="335">
        <v>-119506.71393248648</v>
      </c>
      <c r="DQ15" s="336">
        <v>39513.591537822365</v>
      </c>
      <c r="DR15" s="336">
        <f t="shared" si="298"/>
        <v>-79993.122394664126</v>
      </c>
      <c r="DS15" s="335">
        <v>-147331.51403841263</v>
      </c>
      <c r="DT15" s="336">
        <v>64583.06890803796</v>
      </c>
      <c r="DU15" s="336">
        <f t="shared" si="299"/>
        <v>-82748.445130374661</v>
      </c>
      <c r="DV15" s="335">
        <v>-277108.91149925452</v>
      </c>
      <c r="DW15" s="336">
        <v>193111.12847147588</v>
      </c>
      <c r="DX15" s="336">
        <f t="shared" si="300"/>
        <v>-83997.783027778642</v>
      </c>
      <c r="DY15" s="335">
        <v>-112677.09405061547</v>
      </c>
      <c r="DZ15" s="336">
        <v>26861.346357172872</v>
      </c>
      <c r="EA15" s="336">
        <f t="shared" si="301"/>
        <v>-85815.747693442594</v>
      </c>
      <c r="EB15" s="335">
        <v>-180446.561589883</v>
      </c>
      <c r="EC15" s="336">
        <v>92640.090291612723</v>
      </c>
      <c r="ED15" s="336">
        <f t="shared" si="302"/>
        <v>-87806.471298270277</v>
      </c>
      <c r="EE15" s="335">
        <v>-217594.21836441412</v>
      </c>
      <c r="EF15" s="336">
        <v>126406.71457940988</v>
      </c>
      <c r="EG15" s="336">
        <f t="shared" si="303"/>
        <v>-91187.503785004243</v>
      </c>
      <c r="EH15" s="335">
        <v>-115742.99177761782</v>
      </c>
      <c r="EI15" s="336">
        <v>23081.981669589124</v>
      </c>
      <c r="EJ15" s="336">
        <f t="shared" si="304"/>
        <v>-92661.010108028699</v>
      </c>
      <c r="EK15" s="335">
        <v>-192050.97287468938</v>
      </c>
      <c r="EL15" s="336">
        <v>94925.23813273944</v>
      </c>
      <c r="EM15" s="336">
        <f t="shared" si="305"/>
        <v>-97125.734741949942</v>
      </c>
      <c r="EN15" s="335">
        <v>-327656.15866463637</v>
      </c>
      <c r="EO15" s="336">
        <v>223202.52137606114</v>
      </c>
      <c r="EP15" s="336">
        <f t="shared" si="306"/>
        <v>-104453.63728857524</v>
      </c>
      <c r="EQ15" s="335">
        <v>-130177.60121037456</v>
      </c>
      <c r="ER15" s="336">
        <v>22383.581965241894</v>
      </c>
      <c r="ES15" s="336">
        <f t="shared" si="307"/>
        <v>-107794.01924513266</v>
      </c>
      <c r="ET15" s="335">
        <v>-135756.98191831715</v>
      </c>
      <c r="EU15" s="336">
        <v>25917.926195876174</v>
      </c>
      <c r="EV15" s="336">
        <f t="shared" si="308"/>
        <v>-109839.05572244097</v>
      </c>
      <c r="EW15" s="335">
        <v>-166904.95853165159</v>
      </c>
      <c r="EX15" s="336">
        <v>52784.099446432469</v>
      </c>
      <c r="EY15" s="336">
        <f t="shared" si="309"/>
        <v>-114120.85908521913</v>
      </c>
      <c r="EZ15" s="335">
        <v>-131892.75896348563</v>
      </c>
      <c r="FA15" s="336">
        <v>14559.693638359424</v>
      </c>
      <c r="FB15" s="336">
        <f t="shared" si="310"/>
        <v>-117333.0653251262</v>
      </c>
      <c r="FC15" s="335">
        <v>-171592.80833286222</v>
      </c>
      <c r="FD15" s="336">
        <v>52203.602957597614</v>
      </c>
      <c r="FE15" s="336">
        <f t="shared" si="311"/>
        <v>-119389.2053752646</v>
      </c>
      <c r="FF15" s="335">
        <v>-194490.76215585246</v>
      </c>
      <c r="FG15" s="336">
        <v>73281.824506797973</v>
      </c>
      <c r="FH15" s="336">
        <f t="shared" si="312"/>
        <v>-121208.93764905448</v>
      </c>
      <c r="FI15" s="335">
        <v>-130242.21510755966</v>
      </c>
      <c r="FJ15" s="336">
        <v>6602.7541993071754</v>
      </c>
      <c r="FK15" s="336">
        <f t="shared" si="313"/>
        <v>-123639.46090825248</v>
      </c>
      <c r="FL15" s="335">
        <v>-183018.20860962005</v>
      </c>
      <c r="FM15" s="336">
        <v>55360.83988216451</v>
      </c>
      <c r="FN15" s="336">
        <f t="shared" si="314"/>
        <v>-127657.36872745554</v>
      </c>
      <c r="FO15" s="335">
        <v>-291512.80430901342</v>
      </c>
      <c r="FP15" s="336">
        <v>159295.33805006923</v>
      </c>
      <c r="FQ15" s="336">
        <f t="shared" si="315"/>
        <v>-132217.46625894419</v>
      </c>
      <c r="FR15" s="335">
        <v>-197774.34955124767</v>
      </c>
      <c r="FS15" s="336">
        <v>64048.156775500131</v>
      </c>
      <c r="FT15" s="336">
        <f t="shared" si="316"/>
        <v>-133726.19277574754</v>
      </c>
      <c r="FU15" s="335">
        <v>-157216.71547775692</v>
      </c>
      <c r="FV15" s="336">
        <v>21865.797275337154</v>
      </c>
      <c r="FW15" s="336">
        <f t="shared" si="317"/>
        <v>-135350.91820241977</v>
      </c>
      <c r="FX15" s="335">
        <v>-398234.34256024548</v>
      </c>
      <c r="FY15" s="336">
        <v>252330.30098052448</v>
      </c>
      <c r="FZ15" s="336">
        <f t="shared" si="318"/>
        <v>-145904.041579721</v>
      </c>
      <c r="GA15" s="335">
        <v>-137856.88113858935</v>
      </c>
      <c r="GB15" s="336">
        <v>-7605.9726660124788</v>
      </c>
      <c r="GC15" s="336">
        <f t="shared" si="319"/>
        <v>-145462.85380460182</v>
      </c>
      <c r="GD15" s="335">
        <v>-245295.24587779611</v>
      </c>
      <c r="GE15" s="336">
        <v>97236.52481737714</v>
      </c>
      <c r="GF15" s="336">
        <f t="shared" si="320"/>
        <v>-148058.72106041899</v>
      </c>
      <c r="GG15" s="335">
        <v>-450182.8496874604</v>
      </c>
      <c r="GH15" s="336">
        <v>294899.20897827134</v>
      </c>
      <c r="GI15" s="336">
        <f t="shared" si="321"/>
        <v>-155283.64070918906</v>
      </c>
      <c r="GJ15" s="335">
        <v>-193514.29049572154</v>
      </c>
      <c r="GK15" s="336">
        <v>38384.668877105047</v>
      </c>
      <c r="GL15" s="336">
        <f t="shared" si="322"/>
        <v>-155129.62161861648</v>
      </c>
      <c r="GM15" s="335">
        <v>-203712.90202513218</v>
      </c>
      <c r="GN15" s="336">
        <v>46504.023087182519</v>
      </c>
      <c r="GO15" s="336">
        <f t="shared" si="323"/>
        <v>-157208.87893794966</v>
      </c>
      <c r="GP15" s="335">
        <v>-381905.4056099013</v>
      </c>
      <c r="GQ15" s="336">
        <v>217244.651833343</v>
      </c>
      <c r="GR15" s="336">
        <f t="shared" si="324"/>
        <v>-164660.7537765583</v>
      </c>
      <c r="GS15" s="335">
        <v>-276153.31679553812</v>
      </c>
      <c r="GT15" s="336">
        <v>112060.67612896106</v>
      </c>
      <c r="GU15" s="336">
        <f t="shared" si="325"/>
        <v>-164092.64066657706</v>
      </c>
      <c r="GV15" s="335">
        <v>-200804.81479987921</v>
      </c>
      <c r="GW15" s="336">
        <v>35149.167632899233</v>
      </c>
      <c r="GX15" s="336">
        <f t="shared" si="326"/>
        <v>-165655.64716697996</v>
      </c>
      <c r="GY15" s="335">
        <v>-256636.69665254842</v>
      </c>
      <c r="GZ15" s="336">
        <v>92506.343099279329</v>
      </c>
      <c r="HA15" s="336">
        <f t="shared" si="327"/>
        <v>-164130.35355326909</v>
      </c>
      <c r="HB15" s="335">
        <v>-365505.88954797626</v>
      </c>
      <c r="HC15" s="336">
        <v>199730.56467389225</v>
      </c>
      <c r="HD15" s="336">
        <f t="shared" si="328"/>
        <v>-165775.32487408401</v>
      </c>
      <c r="HE15" s="335">
        <v>-181428.12078595019</v>
      </c>
      <c r="HF15" s="336">
        <v>17480.071879769363</v>
      </c>
      <c r="HG15" s="336">
        <f t="shared" si="329"/>
        <v>-163948.04890618083</v>
      </c>
      <c r="HH15" s="335">
        <v>-767801.91210647277</v>
      </c>
      <c r="HI15" s="336">
        <v>592904.72234238207</v>
      </c>
      <c r="HJ15" s="336">
        <f t="shared" si="330"/>
        <v>-174897.1897640907</v>
      </c>
    </row>
    <row r="16" spans="2:218" ht="14.25" hidden="1" customHeight="1" outlineLevel="1" x14ac:dyDescent="0.2">
      <c r="B16" s="233" t="s">
        <v>264</v>
      </c>
      <c r="C16" s="335"/>
      <c r="D16" s="336"/>
      <c r="E16" s="336"/>
      <c r="F16" s="335"/>
      <c r="G16" s="336"/>
      <c r="H16" s="336"/>
      <c r="I16" s="335"/>
      <c r="J16" s="336"/>
      <c r="K16" s="336"/>
      <c r="L16" s="335"/>
      <c r="M16" s="336"/>
      <c r="N16" s="336"/>
      <c r="O16" s="335"/>
      <c r="P16" s="336"/>
      <c r="Q16" s="336"/>
      <c r="R16" s="335"/>
      <c r="S16" s="336"/>
      <c r="T16" s="336"/>
      <c r="U16" s="335"/>
      <c r="V16" s="336"/>
      <c r="W16" s="336"/>
      <c r="X16" s="335"/>
      <c r="Y16" s="336"/>
      <c r="Z16" s="336"/>
      <c r="AA16" s="335"/>
      <c r="AB16" s="336"/>
      <c r="AC16" s="336"/>
      <c r="AD16" s="335"/>
      <c r="AE16" s="336"/>
      <c r="AF16" s="336"/>
      <c r="AG16" s="335"/>
      <c r="AH16" s="336"/>
      <c r="AI16" s="336"/>
      <c r="AJ16" s="335"/>
      <c r="AK16" s="336"/>
      <c r="AL16" s="336"/>
      <c r="AM16" s="335">
        <v>0</v>
      </c>
      <c r="AN16" s="336">
        <v>0</v>
      </c>
      <c r="AO16" s="336">
        <f t="shared" si="331"/>
        <v>0</v>
      </c>
      <c r="AP16" s="335">
        <v>0</v>
      </c>
      <c r="AQ16" s="336">
        <v>0</v>
      </c>
      <c r="AR16" s="336">
        <f t="shared" si="272"/>
        <v>0</v>
      </c>
      <c r="AS16" s="335">
        <v>0</v>
      </c>
      <c r="AT16" s="336">
        <v>0</v>
      </c>
      <c r="AU16" s="336">
        <f t="shared" si="273"/>
        <v>0</v>
      </c>
      <c r="AV16" s="335">
        <v>0</v>
      </c>
      <c r="AW16" s="336">
        <v>0</v>
      </c>
      <c r="AX16" s="336">
        <f t="shared" si="274"/>
        <v>0</v>
      </c>
      <c r="AY16" s="335">
        <v>0</v>
      </c>
      <c r="AZ16" s="336">
        <v>0</v>
      </c>
      <c r="BA16" s="336">
        <f t="shared" si="275"/>
        <v>0</v>
      </c>
      <c r="BB16" s="335">
        <v>0</v>
      </c>
      <c r="BC16" s="336">
        <v>0</v>
      </c>
      <c r="BD16" s="336">
        <f t="shared" si="276"/>
        <v>0</v>
      </c>
      <c r="BE16" s="335">
        <v>0</v>
      </c>
      <c r="BF16" s="336">
        <v>0</v>
      </c>
      <c r="BG16" s="336">
        <f t="shared" si="277"/>
        <v>0</v>
      </c>
      <c r="BH16" s="335">
        <v>0</v>
      </c>
      <c r="BI16" s="336">
        <v>0</v>
      </c>
      <c r="BJ16" s="336">
        <f t="shared" si="278"/>
        <v>0</v>
      </c>
      <c r="BK16" s="335">
        <v>0</v>
      </c>
      <c r="BL16" s="336">
        <v>0</v>
      </c>
      <c r="BM16" s="336">
        <f t="shared" si="279"/>
        <v>0</v>
      </c>
      <c r="BN16" s="335">
        <v>0</v>
      </c>
      <c r="BO16" s="336">
        <v>0</v>
      </c>
      <c r="BP16" s="336">
        <f t="shared" si="280"/>
        <v>0</v>
      </c>
      <c r="BQ16" s="335">
        <v>0</v>
      </c>
      <c r="BR16" s="336">
        <v>0</v>
      </c>
      <c r="BS16" s="336">
        <f t="shared" si="281"/>
        <v>0</v>
      </c>
      <c r="BT16" s="335">
        <v>0</v>
      </c>
      <c r="BU16" s="336">
        <v>0</v>
      </c>
      <c r="BV16" s="336">
        <f t="shared" si="282"/>
        <v>0</v>
      </c>
      <c r="BW16" s="335">
        <v>0</v>
      </c>
      <c r="BX16" s="336">
        <v>0</v>
      </c>
      <c r="BY16" s="336">
        <f t="shared" si="283"/>
        <v>0</v>
      </c>
      <c r="BZ16" s="335">
        <v>0</v>
      </c>
      <c r="CA16" s="336">
        <v>0</v>
      </c>
      <c r="CB16" s="336">
        <f t="shared" si="284"/>
        <v>0</v>
      </c>
      <c r="CC16" s="335">
        <v>0</v>
      </c>
      <c r="CD16" s="336">
        <v>0</v>
      </c>
      <c r="CE16" s="336">
        <f t="shared" si="285"/>
        <v>0</v>
      </c>
      <c r="CF16" s="335">
        <v>0</v>
      </c>
      <c r="CG16" s="336">
        <v>0</v>
      </c>
      <c r="CH16" s="336">
        <f t="shared" si="286"/>
        <v>0</v>
      </c>
      <c r="CI16" s="335">
        <v>0</v>
      </c>
      <c r="CJ16" s="336">
        <v>0</v>
      </c>
      <c r="CK16" s="336">
        <f t="shared" si="287"/>
        <v>0</v>
      </c>
      <c r="CL16" s="335">
        <v>0</v>
      </c>
      <c r="CM16" s="336">
        <v>0</v>
      </c>
      <c r="CN16" s="336">
        <f t="shared" si="288"/>
        <v>0</v>
      </c>
      <c r="CO16" s="335">
        <v>0</v>
      </c>
      <c r="CP16" s="336">
        <v>0</v>
      </c>
      <c r="CQ16" s="336">
        <f t="shared" si="289"/>
        <v>0</v>
      </c>
      <c r="CR16" s="335">
        <v>0</v>
      </c>
      <c r="CS16" s="336">
        <v>0</v>
      </c>
      <c r="CT16" s="336">
        <f t="shared" si="290"/>
        <v>0</v>
      </c>
      <c r="CU16" s="335">
        <v>0</v>
      </c>
      <c r="CV16" s="336">
        <v>0</v>
      </c>
      <c r="CW16" s="336">
        <f t="shared" si="291"/>
        <v>0</v>
      </c>
      <c r="CX16" s="335">
        <v>0</v>
      </c>
      <c r="CY16" s="336">
        <v>0</v>
      </c>
      <c r="CZ16" s="336">
        <f t="shared" si="292"/>
        <v>0</v>
      </c>
      <c r="DA16" s="335">
        <v>0</v>
      </c>
      <c r="DB16" s="336">
        <v>0</v>
      </c>
      <c r="DC16" s="336">
        <f t="shared" si="293"/>
        <v>0</v>
      </c>
      <c r="DD16" s="335">
        <v>0</v>
      </c>
      <c r="DE16" s="336">
        <v>0</v>
      </c>
      <c r="DF16" s="336">
        <f t="shared" si="294"/>
        <v>0</v>
      </c>
      <c r="DG16" s="335">
        <v>0</v>
      </c>
      <c r="DH16" s="336">
        <v>0</v>
      </c>
      <c r="DI16" s="336">
        <f t="shared" si="295"/>
        <v>0</v>
      </c>
      <c r="DJ16" s="335">
        <v>0</v>
      </c>
      <c r="DK16" s="336">
        <v>0</v>
      </c>
      <c r="DL16" s="336">
        <f t="shared" si="296"/>
        <v>0</v>
      </c>
      <c r="DM16" s="335">
        <v>0</v>
      </c>
      <c r="DN16" s="336">
        <v>0</v>
      </c>
      <c r="DO16" s="336">
        <f t="shared" si="297"/>
        <v>0</v>
      </c>
      <c r="DP16" s="335">
        <v>0</v>
      </c>
      <c r="DQ16" s="336">
        <v>0</v>
      </c>
      <c r="DR16" s="336">
        <f t="shared" si="298"/>
        <v>0</v>
      </c>
      <c r="DS16" s="335">
        <v>0</v>
      </c>
      <c r="DT16" s="336">
        <v>0</v>
      </c>
      <c r="DU16" s="336">
        <f t="shared" si="299"/>
        <v>0</v>
      </c>
      <c r="DV16" s="335">
        <v>0</v>
      </c>
      <c r="DW16" s="336">
        <v>0</v>
      </c>
      <c r="DX16" s="336">
        <f t="shared" si="300"/>
        <v>0</v>
      </c>
      <c r="DY16" s="335">
        <v>0</v>
      </c>
      <c r="DZ16" s="336">
        <v>0</v>
      </c>
      <c r="EA16" s="336">
        <f t="shared" si="301"/>
        <v>0</v>
      </c>
      <c r="EB16" s="335">
        <v>0</v>
      </c>
      <c r="EC16" s="336">
        <v>0</v>
      </c>
      <c r="ED16" s="336">
        <f t="shared" si="302"/>
        <v>0</v>
      </c>
      <c r="EE16" s="335">
        <v>0</v>
      </c>
      <c r="EF16" s="336">
        <v>0</v>
      </c>
      <c r="EG16" s="336">
        <f t="shared" si="303"/>
        <v>0</v>
      </c>
      <c r="EH16" s="335">
        <v>0</v>
      </c>
      <c r="EI16" s="336">
        <v>0</v>
      </c>
      <c r="EJ16" s="336">
        <f t="shared" si="304"/>
        <v>0</v>
      </c>
      <c r="EK16" s="335">
        <v>0</v>
      </c>
      <c r="EL16" s="336">
        <v>0</v>
      </c>
      <c r="EM16" s="336">
        <f t="shared" si="305"/>
        <v>0</v>
      </c>
      <c r="EN16" s="335">
        <v>0</v>
      </c>
      <c r="EO16" s="336">
        <v>0</v>
      </c>
      <c r="EP16" s="336">
        <f t="shared" si="306"/>
        <v>0</v>
      </c>
      <c r="EQ16" s="335">
        <v>0</v>
      </c>
      <c r="ER16" s="336">
        <v>0</v>
      </c>
      <c r="ES16" s="336">
        <f t="shared" si="307"/>
        <v>0</v>
      </c>
      <c r="ET16" s="335">
        <v>0</v>
      </c>
      <c r="EU16" s="336">
        <v>0</v>
      </c>
      <c r="EV16" s="336">
        <f t="shared" si="308"/>
        <v>0</v>
      </c>
      <c r="EW16" s="335">
        <v>0</v>
      </c>
      <c r="EX16" s="336">
        <v>0</v>
      </c>
      <c r="EY16" s="336">
        <f t="shared" si="309"/>
        <v>0</v>
      </c>
      <c r="EZ16" s="335">
        <v>0</v>
      </c>
      <c r="FA16" s="336">
        <v>0</v>
      </c>
      <c r="FB16" s="336">
        <f t="shared" si="310"/>
        <v>0</v>
      </c>
      <c r="FC16" s="335">
        <v>0</v>
      </c>
      <c r="FD16" s="336">
        <v>0</v>
      </c>
      <c r="FE16" s="336">
        <f t="shared" si="311"/>
        <v>0</v>
      </c>
      <c r="FF16" s="335">
        <v>0</v>
      </c>
      <c r="FG16" s="336">
        <v>0</v>
      </c>
      <c r="FH16" s="336">
        <f t="shared" si="312"/>
        <v>0</v>
      </c>
      <c r="FI16" s="335">
        <v>0</v>
      </c>
      <c r="FJ16" s="336">
        <v>0</v>
      </c>
      <c r="FK16" s="336">
        <f t="shared" si="313"/>
        <v>0</v>
      </c>
      <c r="FL16" s="335">
        <v>0</v>
      </c>
      <c r="FM16" s="336">
        <v>0</v>
      </c>
      <c r="FN16" s="336">
        <f t="shared" si="314"/>
        <v>0</v>
      </c>
      <c r="FO16" s="335">
        <v>0</v>
      </c>
      <c r="FP16" s="336">
        <v>0</v>
      </c>
      <c r="FQ16" s="336">
        <f t="shared" si="315"/>
        <v>0</v>
      </c>
      <c r="FR16" s="335">
        <v>0</v>
      </c>
      <c r="FS16" s="336">
        <v>0</v>
      </c>
      <c r="FT16" s="336">
        <f t="shared" si="316"/>
        <v>0</v>
      </c>
      <c r="FU16" s="335">
        <v>0</v>
      </c>
      <c r="FV16" s="336">
        <v>0</v>
      </c>
      <c r="FW16" s="336">
        <f t="shared" si="317"/>
        <v>0</v>
      </c>
      <c r="FX16" s="335">
        <v>0</v>
      </c>
      <c r="FY16" s="336">
        <v>0</v>
      </c>
      <c r="FZ16" s="336">
        <f t="shared" si="318"/>
        <v>0</v>
      </c>
      <c r="GA16" s="335">
        <v>0</v>
      </c>
      <c r="GB16" s="336">
        <v>0</v>
      </c>
      <c r="GC16" s="336">
        <f t="shared" si="319"/>
        <v>0</v>
      </c>
      <c r="GD16" s="335">
        <v>0</v>
      </c>
      <c r="GE16" s="336">
        <v>0</v>
      </c>
      <c r="GF16" s="336">
        <f t="shared" si="320"/>
        <v>0</v>
      </c>
      <c r="GG16" s="335">
        <v>0</v>
      </c>
      <c r="GH16" s="336">
        <v>0</v>
      </c>
      <c r="GI16" s="336">
        <f t="shared" si="321"/>
        <v>0</v>
      </c>
      <c r="GJ16" s="335">
        <v>0</v>
      </c>
      <c r="GK16" s="336">
        <v>0</v>
      </c>
      <c r="GL16" s="336">
        <f t="shared" si="322"/>
        <v>0</v>
      </c>
      <c r="GM16" s="335">
        <v>0</v>
      </c>
      <c r="GN16" s="336">
        <v>0</v>
      </c>
      <c r="GO16" s="336">
        <f t="shared" si="323"/>
        <v>0</v>
      </c>
      <c r="GP16" s="335">
        <v>0</v>
      </c>
      <c r="GQ16" s="336">
        <v>0</v>
      </c>
      <c r="GR16" s="336">
        <f t="shared" si="324"/>
        <v>0</v>
      </c>
      <c r="GS16" s="335">
        <v>0</v>
      </c>
      <c r="GT16" s="336">
        <v>0</v>
      </c>
      <c r="GU16" s="336">
        <f t="shared" si="325"/>
        <v>0</v>
      </c>
      <c r="GV16" s="335">
        <v>0</v>
      </c>
      <c r="GW16" s="336">
        <v>0</v>
      </c>
      <c r="GX16" s="336">
        <f t="shared" si="326"/>
        <v>0</v>
      </c>
      <c r="GY16" s="335">
        <v>0</v>
      </c>
      <c r="GZ16" s="336">
        <v>0</v>
      </c>
      <c r="HA16" s="336">
        <f t="shared" si="327"/>
        <v>0</v>
      </c>
      <c r="HB16" s="335">
        <v>0</v>
      </c>
      <c r="HC16" s="336">
        <v>0</v>
      </c>
      <c r="HD16" s="336">
        <f t="shared" si="328"/>
        <v>0</v>
      </c>
      <c r="HE16" s="335">
        <v>0</v>
      </c>
      <c r="HF16" s="336">
        <v>0</v>
      </c>
      <c r="HG16" s="336">
        <f t="shared" si="329"/>
        <v>0</v>
      </c>
      <c r="HH16" s="335">
        <v>0</v>
      </c>
      <c r="HI16" s="336">
        <v>0</v>
      </c>
      <c r="HJ16" s="336">
        <f t="shared" si="330"/>
        <v>0</v>
      </c>
    </row>
    <row r="17" spans="2:218" ht="14.25" hidden="1" customHeight="1" outlineLevel="1" x14ac:dyDescent="0.2">
      <c r="B17" s="233" t="s">
        <v>265</v>
      </c>
      <c r="C17" s="335"/>
      <c r="D17" s="336"/>
      <c r="E17" s="336"/>
      <c r="F17" s="335"/>
      <c r="G17" s="336"/>
      <c r="H17" s="336"/>
      <c r="I17" s="335"/>
      <c r="J17" s="336"/>
      <c r="K17" s="336"/>
      <c r="L17" s="335"/>
      <c r="M17" s="336"/>
      <c r="N17" s="336"/>
      <c r="O17" s="335"/>
      <c r="P17" s="336"/>
      <c r="Q17" s="336"/>
      <c r="R17" s="335"/>
      <c r="S17" s="336"/>
      <c r="T17" s="336"/>
      <c r="U17" s="335"/>
      <c r="V17" s="336"/>
      <c r="W17" s="336"/>
      <c r="X17" s="335"/>
      <c r="Y17" s="336"/>
      <c r="Z17" s="336"/>
      <c r="AA17" s="335"/>
      <c r="AB17" s="336"/>
      <c r="AC17" s="336"/>
      <c r="AD17" s="335"/>
      <c r="AE17" s="336"/>
      <c r="AF17" s="336"/>
      <c r="AG17" s="335"/>
      <c r="AH17" s="336"/>
      <c r="AI17" s="336"/>
      <c r="AJ17" s="335"/>
      <c r="AK17" s="336"/>
      <c r="AL17" s="336"/>
      <c r="AM17" s="335">
        <v>0</v>
      </c>
      <c r="AN17" s="336">
        <v>0</v>
      </c>
      <c r="AO17" s="336">
        <f t="shared" si="331"/>
        <v>0</v>
      </c>
      <c r="AP17" s="335">
        <v>0</v>
      </c>
      <c r="AQ17" s="336">
        <v>0</v>
      </c>
      <c r="AR17" s="336">
        <f t="shared" si="272"/>
        <v>0</v>
      </c>
      <c r="AS17" s="335">
        <v>0</v>
      </c>
      <c r="AT17" s="336">
        <v>0</v>
      </c>
      <c r="AU17" s="336">
        <f t="shared" si="273"/>
        <v>0</v>
      </c>
      <c r="AV17" s="335">
        <v>0</v>
      </c>
      <c r="AW17" s="336">
        <v>0</v>
      </c>
      <c r="AX17" s="336">
        <f t="shared" si="274"/>
        <v>0</v>
      </c>
      <c r="AY17" s="335">
        <v>0</v>
      </c>
      <c r="AZ17" s="336">
        <v>0</v>
      </c>
      <c r="BA17" s="336">
        <f t="shared" si="275"/>
        <v>0</v>
      </c>
      <c r="BB17" s="335">
        <v>0</v>
      </c>
      <c r="BC17" s="336">
        <v>0</v>
      </c>
      <c r="BD17" s="336">
        <f t="shared" si="276"/>
        <v>0</v>
      </c>
      <c r="BE17" s="335">
        <v>0</v>
      </c>
      <c r="BF17" s="336">
        <v>0</v>
      </c>
      <c r="BG17" s="336">
        <f t="shared" si="277"/>
        <v>0</v>
      </c>
      <c r="BH17" s="335">
        <v>0</v>
      </c>
      <c r="BI17" s="336">
        <v>0</v>
      </c>
      <c r="BJ17" s="336">
        <f t="shared" si="278"/>
        <v>0</v>
      </c>
      <c r="BK17" s="335">
        <v>0</v>
      </c>
      <c r="BL17" s="336">
        <v>0</v>
      </c>
      <c r="BM17" s="336">
        <f t="shared" si="279"/>
        <v>0</v>
      </c>
      <c r="BN17" s="335">
        <v>0</v>
      </c>
      <c r="BO17" s="336">
        <v>0</v>
      </c>
      <c r="BP17" s="336">
        <f t="shared" si="280"/>
        <v>0</v>
      </c>
      <c r="BQ17" s="335">
        <v>0</v>
      </c>
      <c r="BR17" s="336">
        <v>0</v>
      </c>
      <c r="BS17" s="336">
        <f t="shared" si="281"/>
        <v>0</v>
      </c>
      <c r="BT17" s="335">
        <v>0</v>
      </c>
      <c r="BU17" s="336">
        <v>0</v>
      </c>
      <c r="BV17" s="336">
        <f t="shared" si="282"/>
        <v>0</v>
      </c>
      <c r="BW17" s="335">
        <v>0</v>
      </c>
      <c r="BX17" s="336">
        <v>0</v>
      </c>
      <c r="BY17" s="336">
        <f t="shared" si="283"/>
        <v>0</v>
      </c>
      <c r="BZ17" s="335">
        <v>0</v>
      </c>
      <c r="CA17" s="336">
        <v>0</v>
      </c>
      <c r="CB17" s="336">
        <f t="shared" si="284"/>
        <v>0</v>
      </c>
      <c r="CC17" s="335">
        <v>0</v>
      </c>
      <c r="CD17" s="336">
        <v>0</v>
      </c>
      <c r="CE17" s="336">
        <f t="shared" si="285"/>
        <v>0</v>
      </c>
      <c r="CF17" s="335">
        <v>0</v>
      </c>
      <c r="CG17" s="336">
        <v>0</v>
      </c>
      <c r="CH17" s="336">
        <f t="shared" si="286"/>
        <v>0</v>
      </c>
      <c r="CI17" s="335">
        <v>0</v>
      </c>
      <c r="CJ17" s="336">
        <v>0</v>
      </c>
      <c r="CK17" s="336">
        <f t="shared" si="287"/>
        <v>0</v>
      </c>
      <c r="CL17" s="335">
        <v>0</v>
      </c>
      <c r="CM17" s="336">
        <v>0</v>
      </c>
      <c r="CN17" s="336">
        <f t="shared" si="288"/>
        <v>0</v>
      </c>
      <c r="CO17" s="335">
        <v>0</v>
      </c>
      <c r="CP17" s="336">
        <v>0</v>
      </c>
      <c r="CQ17" s="336">
        <f t="shared" si="289"/>
        <v>0</v>
      </c>
      <c r="CR17" s="335">
        <v>0</v>
      </c>
      <c r="CS17" s="336">
        <v>0</v>
      </c>
      <c r="CT17" s="336">
        <f t="shared" si="290"/>
        <v>0</v>
      </c>
      <c r="CU17" s="335">
        <v>0</v>
      </c>
      <c r="CV17" s="336">
        <v>0</v>
      </c>
      <c r="CW17" s="336">
        <f t="shared" si="291"/>
        <v>0</v>
      </c>
      <c r="CX17" s="335">
        <v>0</v>
      </c>
      <c r="CY17" s="336">
        <v>0</v>
      </c>
      <c r="CZ17" s="336">
        <f t="shared" si="292"/>
        <v>0</v>
      </c>
      <c r="DA17" s="335">
        <v>0</v>
      </c>
      <c r="DB17" s="336">
        <v>0</v>
      </c>
      <c r="DC17" s="336">
        <f t="shared" si="293"/>
        <v>0</v>
      </c>
      <c r="DD17" s="335">
        <v>0</v>
      </c>
      <c r="DE17" s="336">
        <v>0</v>
      </c>
      <c r="DF17" s="336">
        <f t="shared" si="294"/>
        <v>0</v>
      </c>
      <c r="DG17" s="335">
        <v>0</v>
      </c>
      <c r="DH17" s="336">
        <v>0</v>
      </c>
      <c r="DI17" s="336">
        <f t="shared" si="295"/>
        <v>0</v>
      </c>
      <c r="DJ17" s="335">
        <v>0</v>
      </c>
      <c r="DK17" s="336">
        <v>0</v>
      </c>
      <c r="DL17" s="336">
        <f t="shared" si="296"/>
        <v>0</v>
      </c>
      <c r="DM17" s="335">
        <v>0</v>
      </c>
      <c r="DN17" s="336">
        <v>0</v>
      </c>
      <c r="DO17" s="336">
        <f t="shared" si="297"/>
        <v>0</v>
      </c>
      <c r="DP17" s="335">
        <v>0</v>
      </c>
      <c r="DQ17" s="336">
        <v>0</v>
      </c>
      <c r="DR17" s="336">
        <f t="shared" si="298"/>
        <v>0</v>
      </c>
      <c r="DS17" s="335">
        <v>0</v>
      </c>
      <c r="DT17" s="336">
        <v>0</v>
      </c>
      <c r="DU17" s="336">
        <f t="shared" si="299"/>
        <v>0</v>
      </c>
      <c r="DV17" s="335">
        <v>0</v>
      </c>
      <c r="DW17" s="336">
        <v>0</v>
      </c>
      <c r="DX17" s="336">
        <f t="shared" si="300"/>
        <v>0</v>
      </c>
      <c r="DY17" s="335">
        <v>0</v>
      </c>
      <c r="DZ17" s="336">
        <v>0</v>
      </c>
      <c r="EA17" s="336">
        <f t="shared" si="301"/>
        <v>0</v>
      </c>
      <c r="EB17" s="335">
        <v>0</v>
      </c>
      <c r="EC17" s="336">
        <v>0</v>
      </c>
      <c r="ED17" s="336">
        <f t="shared" si="302"/>
        <v>0</v>
      </c>
      <c r="EE17" s="335">
        <v>0</v>
      </c>
      <c r="EF17" s="336">
        <v>0</v>
      </c>
      <c r="EG17" s="336">
        <f t="shared" si="303"/>
        <v>0</v>
      </c>
      <c r="EH17" s="335">
        <v>0</v>
      </c>
      <c r="EI17" s="336">
        <v>0</v>
      </c>
      <c r="EJ17" s="336">
        <f t="shared" si="304"/>
        <v>0</v>
      </c>
      <c r="EK17" s="335">
        <v>0</v>
      </c>
      <c r="EL17" s="336">
        <v>0</v>
      </c>
      <c r="EM17" s="336">
        <f t="shared" si="305"/>
        <v>0</v>
      </c>
      <c r="EN17" s="335">
        <v>0</v>
      </c>
      <c r="EO17" s="336">
        <v>0</v>
      </c>
      <c r="EP17" s="336">
        <f t="shared" si="306"/>
        <v>0</v>
      </c>
      <c r="EQ17" s="335">
        <v>0</v>
      </c>
      <c r="ER17" s="336">
        <v>0</v>
      </c>
      <c r="ES17" s="336">
        <f t="shared" si="307"/>
        <v>0</v>
      </c>
      <c r="ET17" s="335">
        <v>0</v>
      </c>
      <c r="EU17" s="336">
        <v>0</v>
      </c>
      <c r="EV17" s="336">
        <f t="shared" si="308"/>
        <v>0</v>
      </c>
      <c r="EW17" s="335">
        <v>0</v>
      </c>
      <c r="EX17" s="336">
        <v>0</v>
      </c>
      <c r="EY17" s="336">
        <f t="shared" si="309"/>
        <v>0</v>
      </c>
      <c r="EZ17" s="335">
        <v>0</v>
      </c>
      <c r="FA17" s="336">
        <v>0</v>
      </c>
      <c r="FB17" s="336">
        <f t="shared" si="310"/>
        <v>0</v>
      </c>
      <c r="FC17" s="335">
        <v>0</v>
      </c>
      <c r="FD17" s="336">
        <v>0</v>
      </c>
      <c r="FE17" s="336">
        <f t="shared" si="311"/>
        <v>0</v>
      </c>
      <c r="FF17" s="335">
        <v>-9915.5673734800039</v>
      </c>
      <c r="FG17" s="336">
        <v>8230.1319615900393</v>
      </c>
      <c r="FH17" s="336">
        <f t="shared" si="312"/>
        <v>-1685.4354118899646</v>
      </c>
      <c r="FI17" s="335">
        <v>-4789.421882232562</v>
      </c>
      <c r="FJ17" s="336">
        <v>-2655.4834700761758</v>
      </c>
      <c r="FK17" s="336">
        <f t="shared" si="313"/>
        <v>-7444.9053523087377</v>
      </c>
      <c r="FL17" s="335">
        <v>-3425.8935646661384</v>
      </c>
      <c r="FM17" s="336">
        <v>1120.3988081780462</v>
      </c>
      <c r="FN17" s="336">
        <f t="shared" si="314"/>
        <v>-2305.4947564880922</v>
      </c>
      <c r="FO17" s="335">
        <v>-5975.0992843285321</v>
      </c>
      <c r="FP17" s="336">
        <v>3154.6203584848126</v>
      </c>
      <c r="FQ17" s="336">
        <f t="shared" si="315"/>
        <v>-2820.4789258437195</v>
      </c>
      <c r="FR17" s="335">
        <v>-3745.6158014312641</v>
      </c>
      <c r="FS17" s="336">
        <v>820.38565638430191</v>
      </c>
      <c r="FT17" s="336">
        <f t="shared" si="316"/>
        <v>-2925.2301450469622</v>
      </c>
      <c r="FU17" s="335">
        <v>-6933.4834633748687</v>
      </c>
      <c r="FV17" s="336">
        <v>3632.7364925637567</v>
      </c>
      <c r="FW17" s="336">
        <f t="shared" si="317"/>
        <v>-3300.7469708111121</v>
      </c>
      <c r="FX17" s="335">
        <v>-46247.730593999833</v>
      </c>
      <c r="FY17" s="336">
        <v>39384.795005616455</v>
      </c>
      <c r="FZ17" s="336">
        <f t="shared" si="318"/>
        <v>-6862.9355883833778</v>
      </c>
      <c r="GA17" s="335">
        <v>-7656.6438421893436</v>
      </c>
      <c r="GB17" s="336">
        <v>-280.22226792261972</v>
      </c>
      <c r="GC17" s="336">
        <f t="shared" si="319"/>
        <v>-7936.8661101119633</v>
      </c>
      <c r="GD17" s="335">
        <v>-23998.000066562756</v>
      </c>
      <c r="GE17" s="336">
        <v>8707.4888231915247</v>
      </c>
      <c r="GF17" s="336">
        <f t="shared" si="320"/>
        <v>-15290.511243371231</v>
      </c>
      <c r="GG17" s="335">
        <v>-17505.721339949701</v>
      </c>
      <c r="GH17" s="336">
        <v>-1451.9536106812266</v>
      </c>
      <c r="GI17" s="336">
        <f t="shared" si="321"/>
        <v>-18957.674950630928</v>
      </c>
      <c r="GJ17" s="335">
        <v>-25979.078175357012</v>
      </c>
      <c r="GK17" s="336">
        <v>1590.0388401964628</v>
      </c>
      <c r="GL17" s="336">
        <f t="shared" si="322"/>
        <v>-24389.039335160549</v>
      </c>
      <c r="GM17" s="335">
        <v>-26156.20916718401</v>
      </c>
      <c r="GN17" s="336">
        <v>1403.3260419664657</v>
      </c>
      <c r="GO17" s="336">
        <f t="shared" si="323"/>
        <v>-24752.883125217544</v>
      </c>
      <c r="GP17" s="335">
        <v>-32490.205495597234</v>
      </c>
      <c r="GQ17" s="336">
        <v>6317.0605081283102</v>
      </c>
      <c r="GR17" s="336">
        <f t="shared" si="324"/>
        <v>-26173.144987468924</v>
      </c>
      <c r="GS17" s="335">
        <v>-32131.776723702722</v>
      </c>
      <c r="GT17" s="336">
        <v>447.20336691730336</v>
      </c>
      <c r="GU17" s="336">
        <f t="shared" si="325"/>
        <v>-31684.573356785419</v>
      </c>
      <c r="GV17" s="335">
        <v>-35244.564371646957</v>
      </c>
      <c r="GW17" s="336">
        <v>343.76968498469432</v>
      </c>
      <c r="GX17" s="336">
        <f t="shared" si="326"/>
        <v>-34900.794686662266</v>
      </c>
      <c r="GY17" s="335">
        <v>-48132.03576205689</v>
      </c>
      <c r="GZ17" s="336">
        <v>11636.843360712919</v>
      </c>
      <c r="HA17" s="336">
        <f t="shared" si="327"/>
        <v>-36495.192401343971</v>
      </c>
      <c r="HB17" s="335">
        <v>-47582.402241068208</v>
      </c>
      <c r="HC17" s="336">
        <v>1763.3974247149999</v>
      </c>
      <c r="HD17" s="336">
        <f t="shared" si="328"/>
        <v>-45819.004816353205</v>
      </c>
      <c r="HE17" s="335">
        <v>-95906.46691218976</v>
      </c>
      <c r="HF17" s="336">
        <v>41040.237079513783</v>
      </c>
      <c r="HG17" s="336">
        <f t="shared" si="329"/>
        <v>-54866.229832675977</v>
      </c>
      <c r="HH17" s="335">
        <v>-83407.756377185608</v>
      </c>
      <c r="HI17" s="336">
        <v>24433.662379348469</v>
      </c>
      <c r="HJ17" s="336">
        <f t="shared" si="330"/>
        <v>-58974.093997837139</v>
      </c>
    </row>
    <row r="18" spans="2:218" ht="14.25" hidden="1" customHeight="1" outlineLevel="1" x14ac:dyDescent="0.2">
      <c r="B18" s="233" t="s">
        <v>266</v>
      </c>
      <c r="C18" s="335">
        <v>0</v>
      </c>
      <c r="D18" s="336">
        <v>0</v>
      </c>
      <c r="E18" s="336">
        <f>SUM(C18:D18)</f>
        <v>0</v>
      </c>
      <c r="F18" s="335">
        <v>0</v>
      </c>
      <c r="G18" s="336">
        <v>0</v>
      </c>
      <c r="H18" s="336">
        <f>SUM(F18:G18)</f>
        <v>0</v>
      </c>
      <c r="I18" s="335">
        <v>0</v>
      </c>
      <c r="J18" s="336">
        <v>0</v>
      </c>
      <c r="K18" s="336">
        <f>SUM(I18:J18)</f>
        <v>0</v>
      </c>
      <c r="L18" s="335">
        <v>0</v>
      </c>
      <c r="M18" s="336">
        <v>0</v>
      </c>
      <c r="N18" s="336">
        <f>SUM(L18:M18)</f>
        <v>0</v>
      </c>
      <c r="O18" s="335">
        <v>0</v>
      </c>
      <c r="P18" s="336">
        <v>0</v>
      </c>
      <c r="Q18" s="336">
        <f>SUM(O18:P18)</f>
        <v>0</v>
      </c>
      <c r="R18" s="335">
        <v>0</v>
      </c>
      <c r="S18" s="336">
        <v>0</v>
      </c>
      <c r="T18" s="336">
        <f>SUM(R18:S18)</f>
        <v>0</v>
      </c>
      <c r="U18" s="335">
        <v>0</v>
      </c>
      <c r="V18" s="336">
        <v>0</v>
      </c>
      <c r="W18" s="336">
        <f>SUM(U18:V18)</f>
        <v>0</v>
      </c>
      <c r="X18" s="335">
        <v>0</v>
      </c>
      <c r="Y18" s="336">
        <v>0</v>
      </c>
      <c r="Z18" s="336">
        <f>SUM(X18:Y18)</f>
        <v>0</v>
      </c>
      <c r="AA18" s="335">
        <v>0</v>
      </c>
      <c r="AB18" s="336">
        <v>0</v>
      </c>
      <c r="AC18" s="336">
        <f>SUM(AA18:AB18)</f>
        <v>0</v>
      </c>
      <c r="AD18" s="335">
        <v>0</v>
      </c>
      <c r="AE18" s="336">
        <v>0</v>
      </c>
      <c r="AF18" s="336">
        <f>SUM(AD18:AE18)</f>
        <v>0</v>
      </c>
      <c r="AG18" s="335">
        <v>0</v>
      </c>
      <c r="AH18" s="336">
        <v>0</v>
      </c>
      <c r="AI18" s="336">
        <f>SUM(AG18:AH18)</f>
        <v>0</v>
      </c>
      <c r="AJ18" s="335">
        <v>0</v>
      </c>
      <c r="AK18" s="336">
        <v>0</v>
      </c>
      <c r="AL18" s="336">
        <f>SUM(AJ18:AK18)</f>
        <v>0</v>
      </c>
      <c r="AM18" s="335">
        <v>-16476.978670420092</v>
      </c>
      <c r="AN18" s="336">
        <v>0</v>
      </c>
      <c r="AO18" s="336">
        <f>SUM(AM18:AN18)</f>
        <v>-16476.978670420092</v>
      </c>
      <c r="AP18" s="335">
        <v>-13506.793086893904</v>
      </c>
      <c r="AQ18" s="336">
        <v>0</v>
      </c>
      <c r="AR18" s="336">
        <f t="shared" si="272"/>
        <v>-13506.793086893904</v>
      </c>
      <c r="AS18" s="335">
        <v>-25409.107379642635</v>
      </c>
      <c r="AT18" s="336">
        <v>0</v>
      </c>
      <c r="AU18" s="336">
        <f t="shared" si="273"/>
        <v>-25409.107379642635</v>
      </c>
      <c r="AV18" s="335">
        <v>-19159.819161074236</v>
      </c>
      <c r="AW18" s="336">
        <v>0</v>
      </c>
      <c r="AX18" s="336">
        <f t="shared" si="274"/>
        <v>-19159.819161074236</v>
      </c>
      <c r="AY18" s="335">
        <v>-15098.256009211726</v>
      </c>
      <c r="AZ18" s="336">
        <v>0</v>
      </c>
      <c r="BA18" s="336">
        <f t="shared" si="275"/>
        <v>-15098.256009211726</v>
      </c>
      <c r="BB18" s="335">
        <v>-16373.249496864859</v>
      </c>
      <c r="BC18" s="336">
        <v>0</v>
      </c>
      <c r="BD18" s="336">
        <f t="shared" si="276"/>
        <v>-16373.249496864859</v>
      </c>
      <c r="BE18" s="335">
        <v>-11830.593851886353</v>
      </c>
      <c r="BF18" s="336">
        <v>0</v>
      </c>
      <c r="BG18" s="336">
        <f t="shared" si="277"/>
        <v>-11830.593851886353</v>
      </c>
      <c r="BH18" s="335">
        <v>-16309.383447640859</v>
      </c>
      <c r="BI18" s="336">
        <v>0</v>
      </c>
      <c r="BJ18" s="336">
        <f t="shared" si="278"/>
        <v>-16309.383447640859</v>
      </c>
      <c r="BK18" s="335">
        <v>-19277.986564569928</v>
      </c>
      <c r="BL18" s="336">
        <v>0</v>
      </c>
      <c r="BM18" s="336">
        <f t="shared" si="279"/>
        <v>-19277.986564569928</v>
      </c>
      <c r="BN18" s="335">
        <v>-16365.124139961403</v>
      </c>
      <c r="BO18" s="336">
        <v>0</v>
      </c>
      <c r="BP18" s="336">
        <f t="shared" si="280"/>
        <v>-16365.124139961403</v>
      </c>
      <c r="BQ18" s="335">
        <v>-15762.18858852037</v>
      </c>
      <c r="BR18" s="336">
        <v>0</v>
      </c>
      <c r="BS18" s="336">
        <f t="shared" si="281"/>
        <v>-15762.18858852037</v>
      </c>
      <c r="BT18" s="335">
        <v>-21712.266020700285</v>
      </c>
      <c r="BU18" s="336">
        <v>0</v>
      </c>
      <c r="BV18" s="336">
        <f t="shared" si="282"/>
        <v>-21712.266020700285</v>
      </c>
      <c r="BW18" s="335">
        <v>-13333.760873424464</v>
      </c>
      <c r="BX18" s="336">
        <v>0</v>
      </c>
      <c r="BY18" s="336">
        <f t="shared" si="283"/>
        <v>-13333.760873424464</v>
      </c>
      <c r="BZ18" s="335">
        <v>-17632.809680968097</v>
      </c>
      <c r="CA18" s="336">
        <v>0</v>
      </c>
      <c r="CB18" s="336">
        <f t="shared" si="284"/>
        <v>-17632.809680968097</v>
      </c>
      <c r="CC18" s="335">
        <v>-41823.990624164711</v>
      </c>
      <c r="CD18" s="336">
        <v>0</v>
      </c>
      <c r="CE18" s="336">
        <f t="shared" si="285"/>
        <v>-41823.990624164711</v>
      </c>
      <c r="CF18" s="335">
        <v>-20555.69727138392</v>
      </c>
      <c r="CG18" s="336">
        <v>0</v>
      </c>
      <c r="CH18" s="336">
        <f t="shared" si="286"/>
        <v>-20555.69727138392</v>
      </c>
      <c r="CI18" s="335">
        <v>-39696.248511186219</v>
      </c>
      <c r="CJ18" s="336">
        <v>0</v>
      </c>
      <c r="CK18" s="336">
        <f t="shared" si="287"/>
        <v>-39696.248511186219</v>
      </c>
      <c r="CL18" s="335">
        <v>-15099.119847872033</v>
      </c>
      <c r="CM18" s="336">
        <v>0</v>
      </c>
      <c r="CN18" s="336">
        <f t="shared" si="288"/>
        <v>-15099.119847872033</v>
      </c>
      <c r="CO18" s="335">
        <v>-16141.214630779845</v>
      </c>
      <c r="CP18" s="336">
        <v>0</v>
      </c>
      <c r="CQ18" s="336">
        <f t="shared" si="289"/>
        <v>-16141.214630779845</v>
      </c>
      <c r="CR18" s="335">
        <v>-27438.342236487013</v>
      </c>
      <c r="CS18" s="336">
        <v>0</v>
      </c>
      <c r="CT18" s="336">
        <f t="shared" si="290"/>
        <v>-27438.342236487013</v>
      </c>
      <c r="CU18" s="335">
        <v>-22344.712622294206</v>
      </c>
      <c r="CV18" s="336">
        <v>0</v>
      </c>
      <c r="CW18" s="336">
        <f t="shared" si="291"/>
        <v>-22344.712622294206</v>
      </c>
      <c r="CX18" s="335">
        <v>-19493.884103409451</v>
      </c>
      <c r="CY18" s="336">
        <v>0</v>
      </c>
      <c r="CZ18" s="336">
        <f t="shared" si="292"/>
        <v>-19493.884103409451</v>
      </c>
      <c r="DA18" s="335">
        <v>-17307.312598522629</v>
      </c>
      <c r="DB18" s="336">
        <v>0</v>
      </c>
      <c r="DC18" s="336">
        <f t="shared" si="293"/>
        <v>-17307.312598522629</v>
      </c>
      <c r="DD18" s="335">
        <v>-17312.752052368942</v>
      </c>
      <c r="DE18" s="336">
        <v>0</v>
      </c>
      <c r="DF18" s="336">
        <f t="shared" si="294"/>
        <v>-17312.752052368942</v>
      </c>
      <c r="DG18" s="335">
        <v>-20319.526057271185</v>
      </c>
      <c r="DH18" s="336">
        <v>0</v>
      </c>
      <c r="DI18" s="336">
        <f t="shared" si="295"/>
        <v>-20319.526057271185</v>
      </c>
      <c r="DJ18" s="335">
        <v>-17097.693682418638</v>
      </c>
      <c r="DK18" s="336">
        <v>0</v>
      </c>
      <c r="DL18" s="336">
        <f t="shared" si="296"/>
        <v>-17097.693682418638</v>
      </c>
      <c r="DM18" s="335">
        <v>-23059.167897068131</v>
      </c>
      <c r="DN18" s="336">
        <v>0</v>
      </c>
      <c r="DO18" s="336">
        <f t="shared" si="297"/>
        <v>-23059.167897068131</v>
      </c>
      <c r="DP18" s="335">
        <v>-11069.839090701867</v>
      </c>
      <c r="DQ18" s="336">
        <v>0</v>
      </c>
      <c r="DR18" s="336">
        <f t="shared" si="298"/>
        <v>-11069.839090701867</v>
      </c>
      <c r="DS18" s="335">
        <v>-23422.360273707967</v>
      </c>
      <c r="DT18" s="336">
        <v>0</v>
      </c>
      <c r="DU18" s="336">
        <f t="shared" si="299"/>
        <v>-23422.360273707967</v>
      </c>
      <c r="DV18" s="335">
        <v>-19974.306775663797</v>
      </c>
      <c r="DW18" s="336">
        <v>0</v>
      </c>
      <c r="DX18" s="336">
        <f t="shared" si="300"/>
        <v>-19974.306775663797</v>
      </c>
      <c r="DY18" s="335">
        <v>-17681.515666839627</v>
      </c>
      <c r="DZ18" s="336">
        <v>0</v>
      </c>
      <c r="EA18" s="336">
        <f t="shared" si="301"/>
        <v>-17681.515666839627</v>
      </c>
      <c r="EB18" s="335">
        <v>-21211.498811056248</v>
      </c>
      <c r="EC18" s="336">
        <v>0</v>
      </c>
      <c r="ED18" s="336">
        <f t="shared" si="302"/>
        <v>-21211.498811056248</v>
      </c>
      <c r="EE18" s="335">
        <v>-21428.777785204493</v>
      </c>
      <c r="EF18" s="336">
        <v>0</v>
      </c>
      <c r="EG18" s="336">
        <f t="shared" si="303"/>
        <v>-21428.777785204493</v>
      </c>
      <c r="EH18" s="335">
        <v>-24791.763584023029</v>
      </c>
      <c r="EI18" s="336">
        <v>0</v>
      </c>
      <c r="EJ18" s="336">
        <f t="shared" si="304"/>
        <v>-24791.763584023029</v>
      </c>
      <c r="EK18" s="335">
        <v>-30443.477971795503</v>
      </c>
      <c r="EL18" s="336">
        <v>0</v>
      </c>
      <c r="EM18" s="336">
        <f t="shared" si="305"/>
        <v>-30443.477971795503</v>
      </c>
      <c r="EN18" s="335">
        <v>-33916.610394890064</v>
      </c>
      <c r="EO18" s="336">
        <v>0</v>
      </c>
      <c r="EP18" s="336">
        <f t="shared" si="306"/>
        <v>-33916.610394890064</v>
      </c>
      <c r="EQ18" s="335">
        <v>-26426.008979079943</v>
      </c>
      <c r="ER18" s="336">
        <v>0</v>
      </c>
      <c r="ES18" s="336">
        <f t="shared" si="307"/>
        <v>-26426.008979079943</v>
      </c>
      <c r="ET18" s="335">
        <v>-33630.939538036837</v>
      </c>
      <c r="EU18" s="336">
        <v>0</v>
      </c>
      <c r="EV18" s="336">
        <f t="shared" si="308"/>
        <v>-33630.939538036837</v>
      </c>
      <c r="EW18" s="335">
        <v>-37846.940418427344</v>
      </c>
      <c r="EX18" s="336">
        <v>0</v>
      </c>
      <c r="EY18" s="336">
        <f t="shared" si="309"/>
        <v>-37846.940418427344</v>
      </c>
      <c r="EZ18" s="335">
        <v>-47134.358886855087</v>
      </c>
      <c r="FA18" s="336">
        <v>0</v>
      </c>
      <c r="FB18" s="336">
        <f t="shared" si="310"/>
        <v>-47134.358886855087</v>
      </c>
      <c r="FC18" s="335">
        <v>-32912.965453410405</v>
      </c>
      <c r="FD18" s="336">
        <v>0</v>
      </c>
      <c r="FE18" s="336">
        <f t="shared" si="311"/>
        <v>-32912.965453410405</v>
      </c>
      <c r="FF18" s="335">
        <v>-34418.502489373124</v>
      </c>
      <c r="FG18" s="336">
        <v>0</v>
      </c>
      <c r="FH18" s="336">
        <f t="shared" si="312"/>
        <v>-34418.502489373124</v>
      </c>
      <c r="FI18" s="335">
        <v>-34794.174970156157</v>
      </c>
      <c r="FJ18" s="336">
        <v>0</v>
      </c>
      <c r="FK18" s="336">
        <f t="shared" si="313"/>
        <v>-34794.174970156157</v>
      </c>
      <c r="FL18" s="335">
        <v>-34831.933877108422</v>
      </c>
      <c r="FM18" s="336">
        <v>0</v>
      </c>
      <c r="FN18" s="336">
        <f t="shared" si="314"/>
        <v>-34831.933877108422</v>
      </c>
      <c r="FO18" s="335">
        <v>-49272.269276173814</v>
      </c>
      <c r="FP18" s="336">
        <v>0</v>
      </c>
      <c r="FQ18" s="336">
        <f t="shared" si="315"/>
        <v>-49272.269276173814</v>
      </c>
      <c r="FR18" s="335">
        <v>-32779.647350283849</v>
      </c>
      <c r="FS18" s="336">
        <v>0</v>
      </c>
      <c r="FT18" s="336">
        <f t="shared" si="316"/>
        <v>-32779.647350283849</v>
      </c>
      <c r="FU18" s="335">
        <v>-51605.816059159195</v>
      </c>
      <c r="FV18" s="336">
        <v>0</v>
      </c>
      <c r="FW18" s="336">
        <f t="shared" si="317"/>
        <v>-51605.816059159195</v>
      </c>
      <c r="FX18" s="335">
        <v>-39019.27677010803</v>
      </c>
      <c r="FY18" s="336">
        <v>0</v>
      </c>
      <c r="FZ18" s="336">
        <f t="shared" si="318"/>
        <v>-39019.27677010803</v>
      </c>
      <c r="GA18" s="335">
        <v>-57259.661481859905</v>
      </c>
      <c r="GB18" s="336">
        <v>0</v>
      </c>
      <c r="GC18" s="336">
        <f t="shared" si="319"/>
        <v>-57259.661481859905</v>
      </c>
      <c r="GD18" s="335">
        <v>-72854.069203077437</v>
      </c>
      <c r="GE18" s="336">
        <v>0</v>
      </c>
      <c r="GF18" s="336">
        <f t="shared" si="320"/>
        <v>-72854.069203077437</v>
      </c>
      <c r="GG18" s="335">
        <v>-65144.56540237119</v>
      </c>
      <c r="GH18" s="336">
        <v>0</v>
      </c>
      <c r="GI18" s="336">
        <f t="shared" si="321"/>
        <v>-65144.56540237119</v>
      </c>
      <c r="GJ18" s="335">
        <v>-61087.455184876351</v>
      </c>
      <c r="GK18" s="336">
        <v>0</v>
      </c>
      <c r="GL18" s="336">
        <f t="shared" si="322"/>
        <v>-61087.455184876351</v>
      </c>
      <c r="GM18" s="335">
        <v>-67814.878442906207</v>
      </c>
      <c r="GN18" s="336">
        <v>0</v>
      </c>
      <c r="GO18" s="336">
        <f t="shared" si="323"/>
        <v>-67814.878442906207</v>
      </c>
      <c r="GP18" s="335">
        <v>-111818.96166885407</v>
      </c>
      <c r="GQ18" s="336">
        <v>0</v>
      </c>
      <c r="GR18" s="336">
        <f t="shared" si="324"/>
        <v>-111818.96166885407</v>
      </c>
      <c r="GS18" s="335">
        <v>-67165.277455127769</v>
      </c>
      <c r="GT18" s="336">
        <v>0</v>
      </c>
      <c r="GU18" s="336">
        <f t="shared" si="325"/>
        <v>-67165.277455127769</v>
      </c>
      <c r="GV18" s="335">
        <v>-64852.816688559935</v>
      </c>
      <c r="GW18" s="336">
        <v>0</v>
      </c>
      <c r="GX18" s="336">
        <f t="shared" si="326"/>
        <v>-64852.816688559935</v>
      </c>
      <c r="GY18" s="335">
        <v>-75067.684285100899</v>
      </c>
      <c r="GZ18" s="336">
        <v>0</v>
      </c>
      <c r="HA18" s="336">
        <f t="shared" si="327"/>
        <v>-75067.684285100899</v>
      </c>
      <c r="HB18" s="335">
        <v>-80798.958488381279</v>
      </c>
      <c r="HC18" s="336">
        <v>0</v>
      </c>
      <c r="HD18" s="336">
        <f t="shared" si="328"/>
        <v>-80798.958488381279</v>
      </c>
      <c r="HE18" s="335">
        <v>-74722.713456137251</v>
      </c>
      <c r="HF18" s="336">
        <v>0</v>
      </c>
      <c r="HG18" s="336">
        <f t="shared" si="329"/>
        <v>-74722.713456137251</v>
      </c>
      <c r="HH18" s="335">
        <v>-96971.234743597568</v>
      </c>
      <c r="HI18" s="336">
        <v>0</v>
      </c>
      <c r="HJ18" s="336">
        <f t="shared" si="330"/>
        <v>-96971.234743597568</v>
      </c>
    </row>
    <row r="19" spans="2:218" ht="14.25" customHeight="1" collapsed="1" x14ac:dyDescent="0.2">
      <c r="B19" s="337" t="s">
        <v>31</v>
      </c>
      <c r="C19" s="338">
        <f t="shared" ref="C19:BN19" si="332">SUM(C5,C12)</f>
        <v>0</v>
      </c>
      <c r="D19" s="338">
        <f t="shared" si="332"/>
        <v>0</v>
      </c>
      <c r="E19" s="338">
        <f t="shared" si="332"/>
        <v>0</v>
      </c>
      <c r="F19" s="338">
        <f t="shared" si="332"/>
        <v>0</v>
      </c>
      <c r="G19" s="338">
        <f t="shared" si="332"/>
        <v>0</v>
      </c>
      <c r="H19" s="338">
        <f t="shared" si="332"/>
        <v>0</v>
      </c>
      <c r="I19" s="338">
        <f t="shared" si="332"/>
        <v>0</v>
      </c>
      <c r="J19" s="338">
        <f t="shared" si="332"/>
        <v>0</v>
      </c>
      <c r="K19" s="338">
        <f t="shared" si="332"/>
        <v>0</v>
      </c>
      <c r="L19" s="338">
        <f t="shared" si="332"/>
        <v>0</v>
      </c>
      <c r="M19" s="338">
        <f t="shared" si="332"/>
        <v>0</v>
      </c>
      <c r="N19" s="338">
        <f t="shared" si="332"/>
        <v>0</v>
      </c>
      <c r="O19" s="338">
        <f t="shared" si="332"/>
        <v>0</v>
      </c>
      <c r="P19" s="338">
        <f t="shared" si="332"/>
        <v>0</v>
      </c>
      <c r="Q19" s="338">
        <f t="shared" si="332"/>
        <v>0</v>
      </c>
      <c r="R19" s="338">
        <f t="shared" si="332"/>
        <v>0</v>
      </c>
      <c r="S19" s="338">
        <f t="shared" si="332"/>
        <v>0</v>
      </c>
      <c r="T19" s="338">
        <f t="shared" si="332"/>
        <v>0</v>
      </c>
      <c r="U19" s="338">
        <f t="shared" si="332"/>
        <v>0</v>
      </c>
      <c r="V19" s="338">
        <f t="shared" si="332"/>
        <v>0</v>
      </c>
      <c r="W19" s="338">
        <f t="shared" si="332"/>
        <v>0</v>
      </c>
      <c r="X19" s="338">
        <f t="shared" si="332"/>
        <v>0</v>
      </c>
      <c r="Y19" s="338">
        <f t="shared" si="332"/>
        <v>0</v>
      </c>
      <c r="Z19" s="338">
        <f t="shared" si="332"/>
        <v>0</v>
      </c>
      <c r="AA19" s="338">
        <f t="shared" si="332"/>
        <v>0</v>
      </c>
      <c r="AB19" s="338">
        <f t="shared" si="332"/>
        <v>0</v>
      </c>
      <c r="AC19" s="338">
        <f t="shared" si="332"/>
        <v>0</v>
      </c>
      <c r="AD19" s="338">
        <f t="shared" si="332"/>
        <v>0</v>
      </c>
      <c r="AE19" s="338">
        <f t="shared" si="332"/>
        <v>0</v>
      </c>
      <c r="AF19" s="338">
        <f t="shared" si="332"/>
        <v>0</v>
      </c>
      <c r="AG19" s="338">
        <f t="shared" si="332"/>
        <v>0</v>
      </c>
      <c r="AH19" s="338">
        <f t="shared" si="332"/>
        <v>0</v>
      </c>
      <c r="AI19" s="338">
        <f t="shared" si="332"/>
        <v>0</v>
      </c>
      <c r="AJ19" s="338">
        <f t="shared" si="332"/>
        <v>0</v>
      </c>
      <c r="AK19" s="338">
        <f t="shared" si="332"/>
        <v>0</v>
      </c>
      <c r="AL19" s="338">
        <f t="shared" si="332"/>
        <v>0</v>
      </c>
      <c r="AM19" s="338">
        <f t="shared" si="332"/>
        <v>238790.90786054567</v>
      </c>
      <c r="AN19" s="338">
        <f t="shared" si="332"/>
        <v>-67318.455123887019</v>
      </c>
      <c r="AO19" s="338">
        <f t="shared" si="332"/>
        <v>171472.45273665868</v>
      </c>
      <c r="AP19" s="338">
        <f t="shared" si="332"/>
        <v>186241.26966196913</v>
      </c>
      <c r="AQ19" s="338">
        <f t="shared" si="332"/>
        <v>34138.194384842995</v>
      </c>
      <c r="AR19" s="338">
        <f t="shared" si="332"/>
        <v>220379.46404681212</v>
      </c>
      <c r="AS19" s="338">
        <f t="shared" si="332"/>
        <v>228801.42840263099</v>
      </c>
      <c r="AT19" s="338">
        <f t="shared" si="332"/>
        <v>21832.177584340236</v>
      </c>
      <c r="AU19" s="338">
        <f t="shared" si="332"/>
        <v>250633.60598697118</v>
      </c>
      <c r="AV19" s="338">
        <f t="shared" si="332"/>
        <v>173594.26566391441</v>
      </c>
      <c r="AW19" s="338">
        <f t="shared" si="332"/>
        <v>132255.92333257844</v>
      </c>
      <c r="AX19" s="338">
        <f t="shared" si="332"/>
        <v>305850.18899649289</v>
      </c>
      <c r="AY19" s="338">
        <f t="shared" si="332"/>
        <v>243398.78016600286</v>
      </c>
      <c r="AZ19" s="338">
        <f t="shared" si="332"/>
        <v>-25809.137554279598</v>
      </c>
      <c r="BA19" s="338">
        <f t="shared" si="332"/>
        <v>217589.64261172322</v>
      </c>
      <c r="BB19" s="338">
        <f t="shared" si="332"/>
        <v>215481.45438047498</v>
      </c>
      <c r="BC19" s="338">
        <f t="shared" si="332"/>
        <v>29810.259485301736</v>
      </c>
      <c r="BD19" s="338">
        <f t="shared" si="332"/>
        <v>245291.71386577672</v>
      </c>
      <c r="BE19" s="338">
        <f t="shared" si="332"/>
        <v>170936.11201676773</v>
      </c>
      <c r="BF19" s="338">
        <f t="shared" si="332"/>
        <v>49971.489654061508</v>
      </c>
      <c r="BG19" s="338">
        <f t="shared" si="332"/>
        <v>220907.60167082926</v>
      </c>
      <c r="BH19" s="338">
        <f t="shared" si="332"/>
        <v>209052.88208421369</v>
      </c>
      <c r="BI19" s="338">
        <f t="shared" si="332"/>
        <v>-825.12455999570011</v>
      </c>
      <c r="BJ19" s="338">
        <f t="shared" si="332"/>
        <v>208227.757524218</v>
      </c>
      <c r="BK19" s="338">
        <f t="shared" si="332"/>
        <v>433112.75191431388</v>
      </c>
      <c r="BL19" s="338">
        <f t="shared" si="332"/>
        <v>-173938.85688814364</v>
      </c>
      <c r="BM19" s="338">
        <f t="shared" si="332"/>
        <v>259173.89502617021</v>
      </c>
      <c r="BN19" s="338">
        <f t="shared" si="332"/>
        <v>231744.77870702551</v>
      </c>
      <c r="BO19" s="338">
        <f t="shared" ref="BO19:DZ19" si="333">SUM(BO5,BO12)</f>
        <v>6232.0125797737091</v>
      </c>
      <c r="BP19" s="338">
        <f t="shared" si="333"/>
        <v>237976.7912867993</v>
      </c>
      <c r="BQ19" s="338">
        <f t="shared" si="333"/>
        <v>244800.17416325898</v>
      </c>
      <c r="BR19" s="338">
        <f t="shared" si="333"/>
        <v>39514.725671199747</v>
      </c>
      <c r="BS19" s="338">
        <f t="shared" si="333"/>
        <v>284314.89983445877</v>
      </c>
      <c r="BT19" s="338">
        <f t="shared" si="333"/>
        <v>328439.35843793559</v>
      </c>
      <c r="BU19" s="338">
        <f t="shared" si="333"/>
        <v>-51557.920012703733</v>
      </c>
      <c r="BV19" s="338">
        <f t="shared" si="333"/>
        <v>276881.43842523178</v>
      </c>
      <c r="BW19" s="338">
        <f t="shared" si="333"/>
        <v>289674.44819220086</v>
      </c>
      <c r="BX19" s="338">
        <f t="shared" si="333"/>
        <v>-49437.252410853645</v>
      </c>
      <c r="BY19" s="338">
        <f t="shared" si="333"/>
        <v>240237.1957813472</v>
      </c>
      <c r="BZ19" s="338">
        <f t="shared" si="333"/>
        <v>368502.50385038496</v>
      </c>
      <c r="CA19" s="338">
        <f t="shared" si="333"/>
        <v>-116769.21574287659</v>
      </c>
      <c r="CB19" s="338">
        <f t="shared" si="333"/>
        <v>251733.28810750833</v>
      </c>
      <c r="CC19" s="338">
        <f t="shared" si="333"/>
        <v>357855.55867778783</v>
      </c>
      <c r="CD19" s="338">
        <f t="shared" si="333"/>
        <v>-141209.90585785458</v>
      </c>
      <c r="CE19" s="338">
        <f t="shared" si="333"/>
        <v>216645.6528199332</v>
      </c>
      <c r="CF19" s="338">
        <f t="shared" si="333"/>
        <v>336848.79435618443</v>
      </c>
      <c r="CG19" s="338">
        <f t="shared" si="333"/>
        <v>-94908.054995975719</v>
      </c>
      <c r="CH19" s="338">
        <f t="shared" si="333"/>
        <v>241940.73936020871</v>
      </c>
      <c r="CI19" s="338">
        <f t="shared" si="333"/>
        <v>250348.38564300677</v>
      </c>
      <c r="CJ19" s="338">
        <f t="shared" si="333"/>
        <v>-15252.585418609553</v>
      </c>
      <c r="CK19" s="338">
        <f t="shared" si="333"/>
        <v>235095.80022439722</v>
      </c>
      <c r="CL19" s="338">
        <f t="shared" si="333"/>
        <v>518268.2621263772</v>
      </c>
      <c r="CM19" s="338">
        <f t="shared" si="333"/>
        <v>-262754.64813955879</v>
      </c>
      <c r="CN19" s="338">
        <f t="shared" si="333"/>
        <v>255513.61398681844</v>
      </c>
      <c r="CO19" s="338">
        <f t="shared" si="333"/>
        <v>277353.35518748558</v>
      </c>
      <c r="CP19" s="338">
        <f t="shared" si="333"/>
        <v>21608.559773978592</v>
      </c>
      <c r="CQ19" s="338">
        <f t="shared" si="333"/>
        <v>298961.91496146412</v>
      </c>
      <c r="CR19" s="338">
        <f t="shared" si="333"/>
        <v>509279.39317881421</v>
      </c>
      <c r="CS19" s="338">
        <f t="shared" si="333"/>
        <v>-248734.96994689392</v>
      </c>
      <c r="CT19" s="338">
        <f t="shared" si="333"/>
        <v>260544.42323192029</v>
      </c>
      <c r="CU19" s="338">
        <f t="shared" si="333"/>
        <v>472585.5069053818</v>
      </c>
      <c r="CV19" s="338">
        <f t="shared" si="333"/>
        <v>-152052.3260409646</v>
      </c>
      <c r="CW19" s="338">
        <f t="shared" si="333"/>
        <v>320533.18086441717</v>
      </c>
      <c r="CX19" s="338">
        <f t="shared" si="333"/>
        <v>305150.67795788433</v>
      </c>
      <c r="CY19" s="338">
        <f t="shared" si="333"/>
        <v>-15507.422988622962</v>
      </c>
      <c r="CZ19" s="338">
        <f t="shared" si="333"/>
        <v>289643.25496926141</v>
      </c>
      <c r="DA19" s="338">
        <f t="shared" si="333"/>
        <v>381170.11959907692</v>
      </c>
      <c r="DB19" s="338">
        <f t="shared" si="333"/>
        <v>-69070.662772099648</v>
      </c>
      <c r="DC19" s="338">
        <f t="shared" si="333"/>
        <v>312099.45682697732</v>
      </c>
      <c r="DD19" s="338">
        <f t="shared" si="333"/>
        <v>661505.18216451234</v>
      </c>
      <c r="DE19" s="338">
        <f t="shared" si="333"/>
        <v>-332954.39390440832</v>
      </c>
      <c r="DF19" s="338">
        <f t="shared" si="333"/>
        <v>328550.78826010402</v>
      </c>
      <c r="DG19" s="338">
        <f t="shared" si="333"/>
        <v>174528.40410189822</v>
      </c>
      <c r="DH19" s="338">
        <f t="shared" si="333"/>
        <v>146775.76517050649</v>
      </c>
      <c r="DI19" s="338">
        <f t="shared" si="333"/>
        <v>321304.16927240475</v>
      </c>
      <c r="DJ19" s="338">
        <f t="shared" si="333"/>
        <v>541044.40443551179</v>
      </c>
      <c r="DK19" s="338">
        <f t="shared" si="333"/>
        <v>-208847.03624472191</v>
      </c>
      <c r="DL19" s="338">
        <f t="shared" si="333"/>
        <v>332197.36819079</v>
      </c>
      <c r="DM19" s="338">
        <f t="shared" si="333"/>
        <v>350627.63791183277</v>
      </c>
      <c r="DN19" s="338">
        <f t="shared" si="333"/>
        <v>-3456.3966612498916</v>
      </c>
      <c r="DO19" s="338">
        <f t="shared" si="333"/>
        <v>347171.24125058291</v>
      </c>
      <c r="DP19" s="338">
        <f t="shared" si="333"/>
        <v>301037.01702882489</v>
      </c>
      <c r="DQ19" s="338">
        <f t="shared" si="333"/>
        <v>65704.186549513775</v>
      </c>
      <c r="DR19" s="338">
        <f t="shared" si="333"/>
        <v>366741.20357833861</v>
      </c>
      <c r="DS19" s="338">
        <f t="shared" si="333"/>
        <v>555689.90320356295</v>
      </c>
      <c r="DT19" s="338">
        <f t="shared" si="333"/>
        <v>-176641.95443994584</v>
      </c>
      <c r="DU19" s="338">
        <f t="shared" si="333"/>
        <v>379047.9487636172</v>
      </c>
      <c r="DV19" s="338">
        <f t="shared" si="333"/>
        <v>666863.9374213129</v>
      </c>
      <c r="DW19" s="338">
        <f t="shared" si="333"/>
        <v>-260394.04872593776</v>
      </c>
      <c r="DX19" s="338">
        <f t="shared" si="333"/>
        <v>406469.88869537506</v>
      </c>
      <c r="DY19" s="338">
        <f t="shared" si="333"/>
        <v>645805.1617202278</v>
      </c>
      <c r="DZ19" s="338">
        <f t="shared" si="333"/>
        <v>-215850.48515088935</v>
      </c>
      <c r="EA19" s="338">
        <f t="shared" ref="EA19:GL19" si="334">SUM(EA5,EA12)</f>
        <v>429954.67656933848</v>
      </c>
      <c r="EB19" s="338">
        <f t="shared" si="334"/>
        <v>694180.01160746696</v>
      </c>
      <c r="EC19" s="338">
        <f t="shared" si="334"/>
        <v>-219352.61457476526</v>
      </c>
      <c r="ED19" s="338">
        <f t="shared" si="334"/>
        <v>474827.39703270153</v>
      </c>
      <c r="EE19" s="338">
        <f t="shared" si="334"/>
        <v>627881.48635838367</v>
      </c>
      <c r="EF19" s="338">
        <f t="shared" si="334"/>
        <v>-151609.20325390191</v>
      </c>
      <c r="EG19" s="338">
        <f t="shared" si="334"/>
        <v>476272.28310448176</v>
      </c>
      <c r="EH19" s="338">
        <f t="shared" si="334"/>
        <v>479278.78792011528</v>
      </c>
      <c r="EI19" s="338">
        <f t="shared" si="334"/>
        <v>22311.41463259111</v>
      </c>
      <c r="EJ19" s="338">
        <f t="shared" si="334"/>
        <v>501590.20255270641</v>
      </c>
      <c r="EK19" s="338">
        <f t="shared" si="334"/>
        <v>829720.89751583419</v>
      </c>
      <c r="EL19" s="338">
        <f t="shared" si="334"/>
        <v>-330979.0251380977</v>
      </c>
      <c r="EM19" s="338">
        <f t="shared" si="334"/>
        <v>498741.87237773661</v>
      </c>
      <c r="EN19" s="338">
        <f t="shared" si="334"/>
        <v>870617.32145684166</v>
      </c>
      <c r="EO19" s="338">
        <f t="shared" si="334"/>
        <v>-358885.65304974793</v>
      </c>
      <c r="EP19" s="338">
        <f t="shared" si="334"/>
        <v>511731.66840709368</v>
      </c>
      <c r="EQ19" s="338">
        <f t="shared" si="334"/>
        <v>447034.90734710195</v>
      </c>
      <c r="ER19" s="338">
        <f t="shared" si="334"/>
        <v>115798.02234511141</v>
      </c>
      <c r="ES19" s="338">
        <f t="shared" si="334"/>
        <v>562832.92969221342</v>
      </c>
      <c r="ET19" s="338">
        <f t="shared" si="334"/>
        <v>717447.82187917409</v>
      </c>
      <c r="EU19" s="338">
        <f t="shared" si="334"/>
        <v>-149213.16764469029</v>
      </c>
      <c r="EV19" s="338">
        <f t="shared" si="334"/>
        <v>568234.65423448384</v>
      </c>
      <c r="EW19" s="338">
        <f t="shared" si="334"/>
        <v>800604.00880623853</v>
      </c>
      <c r="EX19" s="338">
        <f t="shared" si="334"/>
        <v>-189055.52213929416</v>
      </c>
      <c r="EY19" s="338">
        <f t="shared" si="334"/>
        <v>611548.48666694423</v>
      </c>
      <c r="EZ19" s="338">
        <f t="shared" si="334"/>
        <v>493265.50253528898</v>
      </c>
      <c r="FA19" s="338">
        <f t="shared" si="334"/>
        <v>130511.21926925593</v>
      </c>
      <c r="FB19" s="338">
        <f t="shared" si="334"/>
        <v>623776.7218045448</v>
      </c>
      <c r="FC19" s="338">
        <f t="shared" si="334"/>
        <v>632690.84435828112</v>
      </c>
      <c r="FD19" s="338">
        <f t="shared" si="334"/>
        <v>71347.713845292295</v>
      </c>
      <c r="FE19" s="338">
        <f t="shared" si="334"/>
        <v>704038.55820357322</v>
      </c>
      <c r="FF19" s="338">
        <f t="shared" si="334"/>
        <v>768255.37194627651</v>
      </c>
      <c r="FG19" s="338">
        <f t="shared" si="334"/>
        <v>-81483.340426132185</v>
      </c>
      <c r="FH19" s="338">
        <f t="shared" si="334"/>
        <v>686772.03152014432</v>
      </c>
      <c r="FI19" s="338">
        <f t="shared" si="334"/>
        <v>830676.29041050491</v>
      </c>
      <c r="FJ19" s="338">
        <f t="shared" si="334"/>
        <v>-117190.54545672254</v>
      </c>
      <c r="FK19" s="338">
        <f t="shared" si="334"/>
        <v>713485.74495378253</v>
      </c>
      <c r="FL19" s="338">
        <f t="shared" si="334"/>
        <v>584644.48397351021</v>
      </c>
      <c r="FM19" s="338">
        <f t="shared" si="334"/>
        <v>114706.87940398668</v>
      </c>
      <c r="FN19" s="338">
        <f t="shared" si="334"/>
        <v>699351.36337749683</v>
      </c>
      <c r="FO19" s="338">
        <f t="shared" si="334"/>
        <v>893172.81184950017</v>
      </c>
      <c r="FP19" s="338">
        <f t="shared" si="334"/>
        <v>-162575.51481949168</v>
      </c>
      <c r="FQ19" s="338">
        <f t="shared" si="334"/>
        <v>730597.2970300084</v>
      </c>
      <c r="FR19" s="338">
        <f t="shared" si="334"/>
        <v>618740.65101661975</v>
      </c>
      <c r="FS19" s="338">
        <f t="shared" si="334"/>
        <v>163828.07999060809</v>
      </c>
      <c r="FT19" s="338">
        <f t="shared" si="334"/>
        <v>782568.73100722791</v>
      </c>
      <c r="FU19" s="338">
        <f t="shared" si="334"/>
        <v>1189331.7566126124</v>
      </c>
      <c r="FV19" s="338">
        <f t="shared" si="334"/>
        <v>-380460.03341472032</v>
      </c>
      <c r="FW19" s="338">
        <f t="shared" si="334"/>
        <v>808871.72319789231</v>
      </c>
      <c r="FX19" s="338">
        <f t="shared" si="334"/>
        <v>787115.90332445037</v>
      </c>
      <c r="FY19" s="338">
        <f t="shared" si="334"/>
        <v>52879.92697137018</v>
      </c>
      <c r="FZ19" s="338">
        <f t="shared" si="334"/>
        <v>839995.83029582049</v>
      </c>
      <c r="GA19" s="338">
        <f t="shared" si="334"/>
        <v>487927.47240921506</v>
      </c>
      <c r="GB19" s="338">
        <f t="shared" si="334"/>
        <v>327078.79413887317</v>
      </c>
      <c r="GC19" s="338">
        <f t="shared" si="334"/>
        <v>815006.26654808852</v>
      </c>
      <c r="GD19" s="338">
        <f t="shared" si="334"/>
        <v>616523.70737179753</v>
      </c>
      <c r="GE19" s="338">
        <f t="shared" si="334"/>
        <v>186734.65634681156</v>
      </c>
      <c r="GF19" s="338">
        <f t="shared" si="334"/>
        <v>803258.36371860921</v>
      </c>
      <c r="GG19" s="338">
        <f t="shared" si="334"/>
        <v>1092457.7797971324</v>
      </c>
      <c r="GH19" s="338">
        <f t="shared" si="334"/>
        <v>-25838.434220350813</v>
      </c>
      <c r="GI19" s="338">
        <f t="shared" si="334"/>
        <v>1066619.3455767815</v>
      </c>
      <c r="GJ19" s="338">
        <f t="shared" si="334"/>
        <v>677726.06919802306</v>
      </c>
      <c r="GK19" s="338">
        <f t="shared" si="334"/>
        <v>367271.35475089244</v>
      </c>
      <c r="GL19" s="338">
        <f t="shared" si="334"/>
        <v>1044997.4239489152</v>
      </c>
      <c r="GM19" s="338">
        <f t="shared" ref="GM19:HJ19" si="335">SUM(GM5,GM12)</f>
        <v>997609.05202399474</v>
      </c>
      <c r="GN19" s="338">
        <f t="shared" si="335"/>
        <v>-120871.53896780068</v>
      </c>
      <c r="GO19" s="338">
        <f t="shared" si="335"/>
        <v>876737.51305619418</v>
      </c>
      <c r="GP19" s="338">
        <f t="shared" si="335"/>
        <v>561117.85833323107</v>
      </c>
      <c r="GQ19" s="338">
        <f t="shared" si="335"/>
        <v>344570.98353799479</v>
      </c>
      <c r="GR19" s="338">
        <f t="shared" si="335"/>
        <v>905688.84187122597</v>
      </c>
      <c r="GS19" s="338">
        <f t="shared" si="335"/>
        <v>862956.55283371033</v>
      </c>
      <c r="GT19" s="338">
        <f t="shared" si="335"/>
        <v>94676.358014523939</v>
      </c>
      <c r="GU19" s="338">
        <f t="shared" si="335"/>
        <v>957632.9108482342</v>
      </c>
      <c r="GV19" s="338">
        <f t="shared" si="335"/>
        <v>1007154.7376152715</v>
      </c>
      <c r="GW19" s="338">
        <f t="shared" si="335"/>
        <v>-16853.181313985944</v>
      </c>
      <c r="GX19" s="338">
        <f t="shared" si="335"/>
        <v>990301.55630128551</v>
      </c>
      <c r="GY19" s="338">
        <f t="shared" si="335"/>
        <v>921782.41837734939</v>
      </c>
      <c r="GZ19" s="338">
        <f t="shared" si="335"/>
        <v>52289.86865236322</v>
      </c>
      <c r="HA19" s="338">
        <f t="shared" si="335"/>
        <v>974072.28702971234</v>
      </c>
      <c r="HB19" s="338">
        <f t="shared" si="335"/>
        <v>1561010.711379532</v>
      </c>
      <c r="HC19" s="338">
        <f t="shared" si="335"/>
        <v>-520878.1634769066</v>
      </c>
      <c r="HD19" s="338">
        <f t="shared" si="335"/>
        <v>1040132.5479026255</v>
      </c>
      <c r="HE19" s="338">
        <f t="shared" si="335"/>
        <v>616715.40026180341</v>
      </c>
      <c r="HF19" s="338">
        <f t="shared" si="335"/>
        <v>399081.27198439563</v>
      </c>
      <c r="HG19" s="338">
        <f t="shared" si="335"/>
        <v>1015796.6722461989</v>
      </c>
      <c r="HH19" s="338">
        <f t="shared" si="335"/>
        <v>712880.10476447362</v>
      </c>
      <c r="HI19" s="338">
        <f t="shared" si="335"/>
        <v>316380.23848110466</v>
      </c>
      <c r="HJ19" s="338">
        <f t="shared" si="335"/>
        <v>1029260.3432455781</v>
      </c>
    </row>
    <row r="20" spans="2:218" ht="14.25" customHeight="1" x14ac:dyDescent="0.2">
      <c r="B20" s="339" t="s">
        <v>267</v>
      </c>
      <c r="C20" s="340">
        <f t="shared" ref="C20:BN20" si="336">IFERROR(C19/C5,0)</f>
        <v>0</v>
      </c>
      <c r="D20" s="340">
        <f t="shared" si="336"/>
        <v>0</v>
      </c>
      <c r="E20" s="340">
        <f t="shared" si="336"/>
        <v>0</v>
      </c>
      <c r="F20" s="340">
        <f t="shared" si="336"/>
        <v>0</v>
      </c>
      <c r="G20" s="340">
        <f t="shared" si="336"/>
        <v>0</v>
      </c>
      <c r="H20" s="340">
        <f t="shared" si="336"/>
        <v>0</v>
      </c>
      <c r="I20" s="340">
        <f t="shared" si="336"/>
        <v>0</v>
      </c>
      <c r="J20" s="340">
        <f t="shared" si="336"/>
        <v>0</v>
      </c>
      <c r="K20" s="340">
        <f t="shared" si="336"/>
        <v>0</v>
      </c>
      <c r="L20" s="340">
        <f t="shared" si="336"/>
        <v>0</v>
      </c>
      <c r="M20" s="340">
        <f t="shared" si="336"/>
        <v>0</v>
      </c>
      <c r="N20" s="340">
        <f t="shared" si="336"/>
        <v>0</v>
      </c>
      <c r="O20" s="340">
        <f t="shared" si="336"/>
        <v>0</v>
      </c>
      <c r="P20" s="340">
        <f t="shared" si="336"/>
        <v>0</v>
      </c>
      <c r="Q20" s="340">
        <f t="shared" si="336"/>
        <v>0</v>
      </c>
      <c r="R20" s="340">
        <f t="shared" si="336"/>
        <v>0</v>
      </c>
      <c r="S20" s="340">
        <f t="shared" si="336"/>
        <v>0</v>
      </c>
      <c r="T20" s="340">
        <f t="shared" si="336"/>
        <v>0</v>
      </c>
      <c r="U20" s="340">
        <f t="shared" si="336"/>
        <v>0</v>
      </c>
      <c r="V20" s="340">
        <f t="shared" si="336"/>
        <v>0</v>
      </c>
      <c r="W20" s="340">
        <f t="shared" si="336"/>
        <v>0</v>
      </c>
      <c r="X20" s="340">
        <f t="shared" si="336"/>
        <v>0</v>
      </c>
      <c r="Y20" s="340">
        <f t="shared" si="336"/>
        <v>0</v>
      </c>
      <c r="Z20" s="340">
        <f t="shared" si="336"/>
        <v>0</v>
      </c>
      <c r="AA20" s="340">
        <f t="shared" si="336"/>
        <v>0</v>
      </c>
      <c r="AB20" s="340">
        <f t="shared" si="336"/>
        <v>0</v>
      </c>
      <c r="AC20" s="340">
        <f t="shared" si="336"/>
        <v>0</v>
      </c>
      <c r="AD20" s="340">
        <f t="shared" si="336"/>
        <v>0</v>
      </c>
      <c r="AE20" s="340">
        <f t="shared" si="336"/>
        <v>0</v>
      </c>
      <c r="AF20" s="340">
        <f t="shared" si="336"/>
        <v>0</v>
      </c>
      <c r="AG20" s="340">
        <f t="shared" si="336"/>
        <v>0</v>
      </c>
      <c r="AH20" s="340">
        <f t="shared" si="336"/>
        <v>0</v>
      </c>
      <c r="AI20" s="340">
        <f t="shared" si="336"/>
        <v>0</v>
      </c>
      <c r="AJ20" s="340">
        <f t="shared" si="336"/>
        <v>0</v>
      </c>
      <c r="AK20" s="340">
        <f t="shared" si="336"/>
        <v>0</v>
      </c>
      <c r="AL20" s="340">
        <f t="shared" si="336"/>
        <v>0</v>
      </c>
      <c r="AM20" s="340">
        <f t="shared" si="336"/>
        <v>0.71658685976811276</v>
      </c>
      <c r="AN20" s="340">
        <f t="shared" si="336"/>
        <v>0.90575470995927143</v>
      </c>
      <c r="AO20" s="340">
        <f t="shared" si="336"/>
        <v>0.66228422307246937</v>
      </c>
      <c r="AP20" s="340">
        <f t="shared" si="336"/>
        <v>0.64872054916568023</v>
      </c>
      <c r="AQ20" s="340">
        <f t="shared" si="336"/>
        <v>1.8285266308869923</v>
      </c>
      <c r="AR20" s="340">
        <f t="shared" si="336"/>
        <v>0.72075982459944221</v>
      </c>
      <c r="AS20" s="340">
        <f t="shared" si="336"/>
        <v>0.6754773463540793</v>
      </c>
      <c r="AT20" s="340">
        <f t="shared" si="336"/>
        <v>3.5931341911658299</v>
      </c>
      <c r="AU20" s="340">
        <f t="shared" si="336"/>
        <v>0.72689219137264438</v>
      </c>
      <c r="AV20" s="340">
        <f t="shared" si="336"/>
        <v>0.68754873175555298</v>
      </c>
      <c r="AW20" s="340">
        <f t="shared" si="336"/>
        <v>0.9683585076648904</v>
      </c>
      <c r="AX20" s="340">
        <f t="shared" si="336"/>
        <v>0.7861254317440951</v>
      </c>
      <c r="AY20" s="340">
        <f t="shared" si="336"/>
        <v>0.82959859950925874</v>
      </c>
      <c r="AZ20" s="340">
        <f t="shared" si="336"/>
        <v>134.03305263242316</v>
      </c>
      <c r="BA20" s="340">
        <f t="shared" si="336"/>
        <v>0.74211798812841345</v>
      </c>
      <c r="BB20" s="340">
        <f t="shared" si="336"/>
        <v>0.67573037499717092</v>
      </c>
      <c r="BC20" s="340">
        <f t="shared" si="336"/>
        <v>1.7580347982126447</v>
      </c>
      <c r="BD20" s="340">
        <f t="shared" si="336"/>
        <v>0.73037544801646392</v>
      </c>
      <c r="BE20" s="340">
        <f t="shared" si="336"/>
        <v>0.76747753388861906</v>
      </c>
      <c r="BF20" s="340">
        <f t="shared" si="336"/>
        <v>0.68495198857422523</v>
      </c>
      <c r="BG20" s="340">
        <f t="shared" si="336"/>
        <v>0.74711520342619031</v>
      </c>
      <c r="BH20" s="340">
        <f t="shared" si="336"/>
        <v>0.65959080550028093</v>
      </c>
      <c r="BI20" s="340">
        <f t="shared" si="336"/>
        <v>4.5154324731593087E-2</v>
      </c>
      <c r="BJ20" s="340">
        <f t="shared" si="336"/>
        <v>0.69718369928052437</v>
      </c>
      <c r="BK20" s="340">
        <f t="shared" si="336"/>
        <v>0.73613360707488429</v>
      </c>
      <c r="BL20" s="340">
        <f t="shared" si="336"/>
        <v>0.715287830291916</v>
      </c>
      <c r="BM20" s="340">
        <f t="shared" si="336"/>
        <v>0.750818733954557</v>
      </c>
      <c r="BN20" s="340">
        <f t="shared" si="336"/>
        <v>0.7537964744361435</v>
      </c>
      <c r="BO20" s="340">
        <f t="shared" ref="BO20:DZ20" si="337">IFERROR(BO19/BO5,0)</f>
        <v>0.54091260450175516</v>
      </c>
      <c r="BP20" s="340">
        <f t="shared" si="337"/>
        <v>0.74610675764552403</v>
      </c>
      <c r="BQ20" s="340">
        <f t="shared" si="337"/>
        <v>0.70931628405975566</v>
      </c>
      <c r="BR20" s="340">
        <f t="shared" si="337"/>
        <v>1.8273152927724228</v>
      </c>
      <c r="BS20" s="340">
        <f t="shared" si="337"/>
        <v>0.77523697639748346</v>
      </c>
      <c r="BT20" s="340">
        <f t="shared" si="337"/>
        <v>0.69743421167230102</v>
      </c>
      <c r="BU20" s="340">
        <f t="shared" si="337"/>
        <v>0.47567789384272713</v>
      </c>
      <c r="BV20" s="340">
        <f t="shared" si="337"/>
        <v>0.76373309089217278</v>
      </c>
      <c r="BW20" s="340">
        <f t="shared" si="337"/>
        <v>0.67863965820130101</v>
      </c>
      <c r="BX20" s="340">
        <f t="shared" si="337"/>
        <v>0.45830090064452411</v>
      </c>
      <c r="BY20" s="340">
        <f t="shared" si="337"/>
        <v>0.75315365323485617</v>
      </c>
      <c r="BZ20" s="340">
        <f t="shared" si="337"/>
        <v>0.74789325401168927</v>
      </c>
      <c r="CA20" s="340">
        <f t="shared" si="337"/>
        <v>0.7335656151257578</v>
      </c>
      <c r="CB20" s="340">
        <f t="shared" si="337"/>
        <v>0.75473104132480562</v>
      </c>
      <c r="CC20" s="340">
        <f t="shared" si="337"/>
        <v>0.65459304263825213</v>
      </c>
      <c r="CD20" s="340">
        <f t="shared" si="337"/>
        <v>0.63912726567063083</v>
      </c>
      <c r="CE20" s="340">
        <f t="shared" si="337"/>
        <v>0.66508304187490264</v>
      </c>
      <c r="CF20" s="340">
        <f t="shared" si="337"/>
        <v>0.77978167577605362</v>
      </c>
      <c r="CG20" s="340">
        <f t="shared" si="337"/>
        <v>0.96451759053995501</v>
      </c>
      <c r="CH20" s="340">
        <f t="shared" si="337"/>
        <v>0.72528804187428475</v>
      </c>
      <c r="CI20" s="340">
        <f t="shared" si="337"/>
        <v>0.64198615894724609</v>
      </c>
      <c r="CJ20" s="340">
        <f t="shared" si="337"/>
        <v>0.34811474449457647</v>
      </c>
      <c r="CK20" s="340">
        <f t="shared" si="337"/>
        <v>0.6791842928601235</v>
      </c>
      <c r="CL20" s="340">
        <f t="shared" si="337"/>
        <v>0.67160835033227195</v>
      </c>
      <c r="CM20" s="340">
        <f t="shared" si="337"/>
        <v>0.6371747849352718</v>
      </c>
      <c r="CN20" s="340">
        <f t="shared" si="337"/>
        <v>0.71112746702028717</v>
      </c>
      <c r="CO20" s="340">
        <f t="shared" si="337"/>
        <v>0.72321852825764077</v>
      </c>
      <c r="CP20" s="340">
        <f t="shared" si="337"/>
        <v>9.1287474639096331</v>
      </c>
      <c r="CQ20" s="340">
        <f t="shared" si="337"/>
        <v>0.77478215030218134</v>
      </c>
      <c r="CR20" s="340">
        <f t="shared" si="337"/>
        <v>0.77552038264456891</v>
      </c>
      <c r="CS20" s="340">
        <f t="shared" si="337"/>
        <v>0.94920865579117797</v>
      </c>
      <c r="CT20" s="340">
        <f t="shared" si="337"/>
        <v>0.66019246818176236</v>
      </c>
      <c r="CU20" s="340">
        <f t="shared" si="337"/>
        <v>0.71760940693653963</v>
      </c>
      <c r="CV20" s="340">
        <f t="shared" si="337"/>
        <v>0.66416758017907485</v>
      </c>
      <c r="CW20" s="340">
        <f t="shared" si="337"/>
        <v>0.74608767425341826</v>
      </c>
      <c r="CX20" s="340">
        <f t="shared" si="337"/>
        <v>0.73451047591506136</v>
      </c>
      <c r="CY20" s="340">
        <f t="shared" si="337"/>
        <v>0.87225656593281342</v>
      </c>
      <c r="CZ20" s="340">
        <f t="shared" si="337"/>
        <v>0.7283522908375657</v>
      </c>
      <c r="DA20" s="340">
        <f t="shared" si="337"/>
        <v>0.76560625664468862</v>
      </c>
      <c r="DB20" s="340">
        <f t="shared" si="337"/>
        <v>0.87155724828825754</v>
      </c>
      <c r="DC20" s="340">
        <f t="shared" si="337"/>
        <v>0.74554835337181491</v>
      </c>
      <c r="DD20" s="340">
        <f t="shared" si="337"/>
        <v>0.74135656981379183</v>
      </c>
      <c r="DE20" s="340">
        <f t="shared" si="337"/>
        <v>0.7368756106645924</v>
      </c>
      <c r="DF20" s="340">
        <f t="shared" si="337"/>
        <v>0.74595353075017268</v>
      </c>
      <c r="DG20" s="340">
        <f t="shared" si="337"/>
        <v>0.59917567039872199</v>
      </c>
      <c r="DH20" s="340">
        <f t="shared" si="337"/>
        <v>1.0027541256370012</v>
      </c>
      <c r="DI20" s="340">
        <f t="shared" si="337"/>
        <v>0.73415195441147341</v>
      </c>
      <c r="DJ20" s="340">
        <f t="shared" si="337"/>
        <v>0.76235622375065681</v>
      </c>
      <c r="DK20" s="340">
        <f t="shared" si="337"/>
        <v>0.80448365472566885</v>
      </c>
      <c r="DL20" s="340">
        <f t="shared" si="337"/>
        <v>0.73805822504566665</v>
      </c>
      <c r="DM20" s="340">
        <f t="shared" si="337"/>
        <v>0.600630627156446</v>
      </c>
      <c r="DN20" s="340">
        <f t="shared" si="337"/>
        <v>2.9685643966913474E-2</v>
      </c>
      <c r="DO20" s="340">
        <f t="shared" si="337"/>
        <v>0.74287835019395343</v>
      </c>
      <c r="DP20" s="340">
        <f t="shared" si="337"/>
        <v>0.64299962223469931</v>
      </c>
      <c r="DQ20" s="340">
        <f t="shared" si="337"/>
        <v>2.5086939231500311</v>
      </c>
      <c r="DR20" s="340">
        <f t="shared" si="337"/>
        <v>0.74184052363105912</v>
      </c>
      <c r="DS20" s="340">
        <f t="shared" si="337"/>
        <v>0.7354398375450214</v>
      </c>
      <c r="DT20" s="340">
        <f t="shared" si="337"/>
        <v>0.73227044188167656</v>
      </c>
      <c r="DU20" s="340">
        <f t="shared" si="337"/>
        <v>0.73692621349929655</v>
      </c>
      <c r="DV20" s="340">
        <f t="shared" si="337"/>
        <v>0.6728528342538117</v>
      </c>
      <c r="DW20" s="340">
        <f t="shared" si="337"/>
        <v>0.57418098363315173</v>
      </c>
      <c r="DX20" s="340">
        <f t="shared" si="337"/>
        <v>0.75609072248107323</v>
      </c>
      <c r="DY20" s="340">
        <f t="shared" si="337"/>
        <v>0.80314936507018508</v>
      </c>
      <c r="DZ20" s="340">
        <f t="shared" si="337"/>
        <v>0.8893282367395402</v>
      </c>
      <c r="EA20" s="340">
        <f t="shared" ref="EA20:GL20" si="338">IFERROR(EA19/EA5,0)</f>
        <v>0.76588999810104985</v>
      </c>
      <c r="EB20" s="340">
        <f t="shared" si="338"/>
        <v>0.75245116328766404</v>
      </c>
      <c r="EC20" s="340">
        <f t="shared" si="338"/>
        <v>0.70306969090418592</v>
      </c>
      <c r="ED20" s="340">
        <f t="shared" si="338"/>
        <v>0.77768458797986695</v>
      </c>
      <c r="EE20" s="340">
        <f t="shared" si="338"/>
        <v>0.70416426928995701</v>
      </c>
      <c r="EF20" s="340">
        <f t="shared" si="338"/>
        <v>0.54532562176817978</v>
      </c>
      <c r="EG20" s="340">
        <f t="shared" si="338"/>
        <v>0.77612621314526409</v>
      </c>
      <c r="EH20" s="340">
        <f t="shared" si="338"/>
        <v>0.7485789206281066</v>
      </c>
      <c r="EI20" s="340">
        <f t="shared" si="338"/>
        <v>-28.95454069708487</v>
      </c>
      <c r="EJ20" s="340">
        <f t="shared" si="338"/>
        <v>0.7843708311635853</v>
      </c>
      <c r="EK20" s="340">
        <f t="shared" si="338"/>
        <v>0.76954787209542674</v>
      </c>
      <c r="EL20" s="340">
        <f t="shared" si="338"/>
        <v>0.77712071392820159</v>
      </c>
      <c r="EM20" s="340">
        <f t="shared" si="338"/>
        <v>0.76460327175742471</v>
      </c>
      <c r="EN20" s="340">
        <f t="shared" si="338"/>
        <v>0.68367537239439269</v>
      </c>
      <c r="EO20" s="340">
        <f t="shared" si="338"/>
        <v>0.61654860692499813</v>
      </c>
      <c r="EP20" s="340">
        <f t="shared" si="338"/>
        <v>0.74019345839931516</v>
      </c>
      <c r="EQ20" s="340">
        <f t="shared" si="338"/>
        <v>0.71017873115189956</v>
      </c>
      <c r="ER20" s="340">
        <f t="shared" si="338"/>
        <v>1.2396158653225255</v>
      </c>
      <c r="ES20" s="340">
        <f t="shared" si="338"/>
        <v>0.77859519710509717</v>
      </c>
      <c r="ET20" s="340">
        <f t="shared" si="338"/>
        <v>0.78203195124092661</v>
      </c>
      <c r="EU20" s="340">
        <f t="shared" si="338"/>
        <v>0.85200842621658612</v>
      </c>
      <c r="EV20" s="340">
        <f t="shared" si="338"/>
        <v>0.76552201893571603</v>
      </c>
      <c r="EW20" s="340">
        <f t="shared" si="338"/>
        <v>0.77349271455735458</v>
      </c>
      <c r="EX20" s="340">
        <f t="shared" si="338"/>
        <v>0.78173924065738043</v>
      </c>
      <c r="EY20" s="340">
        <f t="shared" si="338"/>
        <v>0.77097845656472053</v>
      </c>
      <c r="EZ20" s="340">
        <f t="shared" si="338"/>
        <v>0.70725736817750784</v>
      </c>
      <c r="FA20" s="340">
        <f t="shared" si="338"/>
        <v>1.1255670726119351</v>
      </c>
      <c r="FB20" s="340">
        <f t="shared" si="338"/>
        <v>0.76688915751742559</v>
      </c>
      <c r="FC20" s="340">
        <f t="shared" si="338"/>
        <v>0.72603528641245774</v>
      </c>
      <c r="FD20" s="340">
        <f t="shared" si="338"/>
        <v>3.726875291510805</v>
      </c>
      <c r="FE20" s="340">
        <f t="shared" si="338"/>
        <v>0.79054226341971412</v>
      </c>
      <c r="FF20" s="340">
        <f t="shared" si="338"/>
        <v>0.73987067513975957</v>
      </c>
      <c r="FG20" s="340">
        <f t="shared" si="338"/>
        <v>0.49991221819647241</v>
      </c>
      <c r="FH20" s="340">
        <f t="shared" si="338"/>
        <v>0.78455137000955577</v>
      </c>
      <c r="FI20" s="340">
        <f t="shared" si="338"/>
        <v>0.80244806007728209</v>
      </c>
      <c r="FJ20" s="340">
        <f t="shared" si="338"/>
        <v>0.96741504136766254</v>
      </c>
      <c r="FK20" s="340">
        <f t="shared" si="338"/>
        <v>0.78058496472992267</v>
      </c>
      <c r="FL20" s="340">
        <f t="shared" si="338"/>
        <v>0.69464328917349971</v>
      </c>
      <c r="FM20" s="340">
        <f t="shared" si="338"/>
        <v>1.9700406555956922</v>
      </c>
      <c r="FN20" s="340">
        <f t="shared" si="338"/>
        <v>0.77716699340497086</v>
      </c>
      <c r="FO20" s="340">
        <f t="shared" si="338"/>
        <v>0.69983968610781999</v>
      </c>
      <c r="FP20" s="340">
        <f t="shared" si="338"/>
        <v>0.5001931485703115</v>
      </c>
      <c r="FQ20" s="340">
        <f t="shared" si="338"/>
        <v>0.76805699270544592</v>
      </c>
      <c r="FR20" s="340">
        <f t="shared" si="338"/>
        <v>0.69690055758796599</v>
      </c>
      <c r="FS20" s="340">
        <f t="shared" si="338"/>
        <v>1.6555057150847206</v>
      </c>
      <c r="FT20" s="340">
        <f t="shared" si="338"/>
        <v>0.7930320455571056</v>
      </c>
      <c r="FU20" s="340">
        <f t="shared" si="338"/>
        <v>0.82707482892194573</v>
      </c>
      <c r="FV20" s="340">
        <f t="shared" si="338"/>
        <v>0.93718931972574848</v>
      </c>
      <c r="FW20" s="340">
        <f t="shared" si="338"/>
        <v>0.78376065931690697</v>
      </c>
      <c r="FX20" s="340">
        <f t="shared" si="338"/>
        <v>0.60214791255570765</v>
      </c>
      <c r="FY20" s="340">
        <f t="shared" si="338"/>
        <v>-0.22140762262738542</v>
      </c>
      <c r="FZ20" s="340">
        <f t="shared" si="338"/>
        <v>0.78625884763421872</v>
      </c>
      <c r="GA20" s="340">
        <f t="shared" si="338"/>
        <v>0.66917653628669227</v>
      </c>
      <c r="GB20" s="340">
        <f t="shared" si="338"/>
        <v>0.97645665908020918</v>
      </c>
      <c r="GC20" s="340">
        <f t="shared" si="338"/>
        <v>0.76590335595321235</v>
      </c>
      <c r="GD20" s="340">
        <f t="shared" si="338"/>
        <v>0.62051009342636143</v>
      </c>
      <c r="GE20" s="340">
        <f t="shared" si="338"/>
        <v>2.3113401514304588</v>
      </c>
      <c r="GF20" s="340">
        <f t="shared" si="338"/>
        <v>0.74765783669308428</v>
      </c>
      <c r="GG20" s="340">
        <f t="shared" si="338"/>
        <v>0.65653363471166426</v>
      </c>
      <c r="GH20" s="340">
        <f t="shared" si="338"/>
        <v>8.0925751021591358E-2</v>
      </c>
      <c r="GI20" s="340">
        <f t="shared" si="338"/>
        <v>0.79320676468378015</v>
      </c>
      <c r="GJ20" s="340">
        <f t="shared" si="338"/>
        <v>0.68055779552617013</v>
      </c>
      <c r="GK20" s="340">
        <f t="shared" si="338"/>
        <v>1.1221360135510305</v>
      </c>
      <c r="GL20" s="340">
        <f t="shared" si="338"/>
        <v>0.78978851461662869</v>
      </c>
      <c r="GM20" s="340">
        <f t="shared" ref="GM20:HJ20" si="339">IFERROR(GM19/GM5,0)</f>
        <v>0.74521910376780209</v>
      </c>
      <c r="GN20" s="340">
        <f t="shared" si="339"/>
        <v>0.71615318912617709</v>
      </c>
      <c r="GO20" s="340">
        <f t="shared" si="339"/>
        <v>0.74941237919221459</v>
      </c>
      <c r="GP20" s="340">
        <f t="shared" si="339"/>
        <v>0.49673360742325823</v>
      </c>
      <c r="GQ20" s="340">
        <f t="shared" si="339"/>
        <v>2.8474759010687611</v>
      </c>
      <c r="GR20" s="340">
        <f t="shared" si="339"/>
        <v>0.72418925603069484</v>
      </c>
      <c r="GS20" s="340">
        <f t="shared" si="339"/>
        <v>0.67335848787306318</v>
      </c>
      <c r="GT20" s="340">
        <f t="shared" si="339"/>
        <v>-5.3094940952471479</v>
      </c>
      <c r="GU20" s="340">
        <f t="shared" si="339"/>
        <v>0.75777729883529921</v>
      </c>
      <c r="GV20" s="340">
        <f t="shared" si="339"/>
        <v>0.74380840140535753</v>
      </c>
      <c r="GW20" s="340">
        <f t="shared" si="339"/>
        <v>0.32195665608959256</v>
      </c>
      <c r="GX20" s="340">
        <f t="shared" si="339"/>
        <v>0.76077253561431335</v>
      </c>
      <c r="GY20" s="340">
        <f t="shared" si="339"/>
        <v>0.69954007379476779</v>
      </c>
      <c r="GZ20" s="340">
        <f t="shared" si="339"/>
        <v>-2.720512940391056</v>
      </c>
      <c r="HA20" s="340">
        <f t="shared" si="339"/>
        <v>0.7501650999966607</v>
      </c>
      <c r="HB20" s="340">
        <f t="shared" si="339"/>
        <v>0.72955913053935084</v>
      </c>
      <c r="HC20" s="340">
        <f t="shared" si="339"/>
        <v>0.68990041900935728</v>
      </c>
      <c r="HD20" s="340">
        <f t="shared" si="339"/>
        <v>0.75118361500633579</v>
      </c>
      <c r="HE20" s="340">
        <f t="shared" si="339"/>
        <v>0.60221983691318115</v>
      </c>
      <c r="HF20" s="340">
        <f t="shared" si="339"/>
        <v>1.1718350466226746</v>
      </c>
      <c r="HG20" s="340">
        <f t="shared" si="339"/>
        <v>0.74437451352505146</v>
      </c>
      <c r="HH20" s="340">
        <f t="shared" si="339"/>
        <v>0.41646885211724366</v>
      </c>
      <c r="HI20" s="340">
        <f t="shared" si="339"/>
        <v>-1.0512433121785258</v>
      </c>
      <c r="HJ20" s="340">
        <f t="shared" si="339"/>
        <v>0.72957513323176282</v>
      </c>
    </row>
    <row r="21" spans="2:218" ht="14.25" customHeight="1" x14ac:dyDescent="0.2"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3"/>
      <c r="CZ21" s="163"/>
      <c r="DA21" s="163"/>
      <c r="DB21" s="163"/>
      <c r="DC21" s="163"/>
      <c r="DD21" s="163"/>
      <c r="DE21" s="163"/>
      <c r="DF21" s="163"/>
      <c r="DG21" s="163"/>
      <c r="DH21" s="163"/>
      <c r="DI21" s="163"/>
      <c r="DJ21" s="163"/>
      <c r="DK21" s="163"/>
      <c r="DL21" s="163"/>
      <c r="DM21" s="163"/>
      <c r="DN21" s="163"/>
      <c r="DO21" s="163"/>
      <c r="DP21" s="163"/>
      <c r="DQ21" s="163"/>
      <c r="DR21" s="163"/>
      <c r="DS21" s="163"/>
      <c r="DT21" s="163"/>
      <c r="DU21" s="163"/>
      <c r="DV21" s="163"/>
      <c r="DW21" s="163"/>
      <c r="DX21" s="163"/>
      <c r="DY21" s="163"/>
      <c r="DZ21" s="163"/>
      <c r="EA21" s="163"/>
      <c r="EB21" s="163"/>
      <c r="EC21" s="163"/>
      <c r="ED21" s="163"/>
      <c r="EE21" s="163"/>
      <c r="EF21" s="163"/>
      <c r="EG21" s="163"/>
      <c r="EH21" s="163"/>
      <c r="EI21" s="163"/>
      <c r="EJ21" s="163"/>
      <c r="EK21" s="163"/>
      <c r="EL21" s="163"/>
      <c r="EM21" s="163"/>
      <c r="EN21" s="163"/>
      <c r="EO21" s="163"/>
      <c r="EP21" s="163"/>
      <c r="EQ21" s="163"/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63"/>
      <c r="FQ21" s="163"/>
      <c r="FR21" s="163"/>
      <c r="FS21" s="163"/>
      <c r="FT21" s="163"/>
      <c r="FU21" s="163"/>
      <c r="FV21" s="163"/>
      <c r="FW21" s="163"/>
      <c r="FX21" s="163"/>
      <c r="FY21" s="163"/>
      <c r="FZ21" s="163"/>
      <c r="GA21" s="163"/>
      <c r="GB21" s="163"/>
      <c r="GC21" s="163"/>
      <c r="GD21" s="163"/>
      <c r="GE21" s="163"/>
      <c r="GF21" s="163"/>
      <c r="GG21" s="163"/>
      <c r="GH21" s="163"/>
      <c r="GI21" s="163"/>
      <c r="GJ21" s="163"/>
      <c r="GK21" s="163"/>
      <c r="GL21" s="163"/>
      <c r="GM21" s="163"/>
      <c r="GN21" s="163"/>
      <c r="GO21" s="163"/>
      <c r="GP21" s="163"/>
      <c r="GQ21" s="163"/>
      <c r="GR21" s="163"/>
      <c r="GS21" s="163"/>
      <c r="GT21" s="163"/>
      <c r="GU21" s="163"/>
      <c r="GV21" s="163"/>
      <c r="GW21" s="163"/>
      <c r="GX21" s="163"/>
      <c r="GY21" s="163"/>
      <c r="GZ21" s="163"/>
      <c r="HA21" s="163"/>
      <c r="HB21" s="163"/>
      <c r="HC21" s="163"/>
      <c r="HD21" s="163"/>
      <c r="HE21" s="163"/>
      <c r="HF21" s="163"/>
      <c r="HG21" s="163"/>
      <c r="HH21" s="163"/>
      <c r="HI21" s="163"/>
      <c r="HJ21" s="163"/>
    </row>
    <row r="22" spans="2:218" ht="14.25" customHeight="1" x14ac:dyDescent="0.2">
      <c r="B22" s="163" t="s">
        <v>268</v>
      </c>
      <c r="C22" s="286">
        <f t="shared" ref="C22:AH22" si="340">SUM(C23:C36)</f>
        <v>0</v>
      </c>
      <c r="D22" s="286">
        <f t="shared" si="340"/>
        <v>0</v>
      </c>
      <c r="E22" s="286">
        <f t="shared" si="340"/>
        <v>0</v>
      </c>
      <c r="F22" s="286">
        <f t="shared" si="340"/>
        <v>0</v>
      </c>
      <c r="G22" s="286">
        <f t="shared" si="340"/>
        <v>0</v>
      </c>
      <c r="H22" s="286">
        <f t="shared" si="340"/>
        <v>0</v>
      </c>
      <c r="I22" s="286">
        <f t="shared" si="340"/>
        <v>0</v>
      </c>
      <c r="J22" s="286">
        <f t="shared" si="340"/>
        <v>0</v>
      </c>
      <c r="K22" s="286">
        <f t="shared" si="340"/>
        <v>0</v>
      </c>
      <c r="L22" s="286">
        <f t="shared" si="340"/>
        <v>0</v>
      </c>
      <c r="M22" s="286">
        <f t="shared" si="340"/>
        <v>0</v>
      </c>
      <c r="N22" s="286">
        <f t="shared" si="340"/>
        <v>0</v>
      </c>
      <c r="O22" s="286">
        <f t="shared" si="340"/>
        <v>0</v>
      </c>
      <c r="P22" s="286">
        <f t="shared" si="340"/>
        <v>0</v>
      </c>
      <c r="Q22" s="286">
        <f t="shared" si="340"/>
        <v>0</v>
      </c>
      <c r="R22" s="286">
        <f t="shared" si="340"/>
        <v>0</v>
      </c>
      <c r="S22" s="286">
        <f t="shared" si="340"/>
        <v>0</v>
      </c>
      <c r="T22" s="286">
        <f t="shared" si="340"/>
        <v>0</v>
      </c>
      <c r="U22" s="286">
        <f t="shared" si="340"/>
        <v>0</v>
      </c>
      <c r="V22" s="286">
        <f t="shared" si="340"/>
        <v>0</v>
      </c>
      <c r="W22" s="286">
        <f t="shared" si="340"/>
        <v>0</v>
      </c>
      <c r="X22" s="286">
        <f t="shared" si="340"/>
        <v>0</v>
      </c>
      <c r="Y22" s="286">
        <f t="shared" si="340"/>
        <v>0</v>
      </c>
      <c r="Z22" s="286">
        <f t="shared" si="340"/>
        <v>0</v>
      </c>
      <c r="AA22" s="286">
        <f t="shared" si="340"/>
        <v>0</v>
      </c>
      <c r="AB22" s="286">
        <f t="shared" si="340"/>
        <v>0</v>
      </c>
      <c r="AC22" s="286">
        <f t="shared" si="340"/>
        <v>0</v>
      </c>
      <c r="AD22" s="286">
        <f t="shared" si="340"/>
        <v>0</v>
      </c>
      <c r="AE22" s="286">
        <f t="shared" si="340"/>
        <v>0</v>
      </c>
      <c r="AF22" s="286">
        <f t="shared" si="340"/>
        <v>0</v>
      </c>
      <c r="AG22" s="286">
        <f t="shared" si="340"/>
        <v>0</v>
      </c>
      <c r="AH22" s="286">
        <f t="shared" si="340"/>
        <v>0</v>
      </c>
      <c r="AI22" s="286">
        <f t="shared" ref="AI22:CT22" si="341">SUM(AI23:AI36)</f>
        <v>0</v>
      </c>
      <c r="AJ22" s="286">
        <f t="shared" si="341"/>
        <v>0</v>
      </c>
      <c r="AK22" s="286">
        <f t="shared" si="341"/>
        <v>0</v>
      </c>
      <c r="AL22" s="286">
        <f t="shared" si="341"/>
        <v>0</v>
      </c>
      <c r="AM22" s="286">
        <f t="shared" si="341"/>
        <v>-125922.84538761369</v>
      </c>
      <c r="AN22" s="286">
        <f t="shared" si="341"/>
        <v>0</v>
      </c>
      <c r="AO22" s="286">
        <f t="shared" si="341"/>
        <v>-125922.84538761369</v>
      </c>
      <c r="AP22" s="286">
        <f t="shared" si="341"/>
        <v>-131955.70161814123</v>
      </c>
      <c r="AQ22" s="286">
        <f t="shared" si="341"/>
        <v>0</v>
      </c>
      <c r="AR22" s="286">
        <f t="shared" si="341"/>
        <v>-131955.70161814123</v>
      </c>
      <c r="AS22" s="286">
        <f t="shared" si="341"/>
        <v>-154589.37888117213</v>
      </c>
      <c r="AT22" s="286">
        <f t="shared" si="341"/>
        <v>0</v>
      </c>
      <c r="AU22" s="286">
        <f t="shared" si="341"/>
        <v>-154589.37888117213</v>
      </c>
      <c r="AV22" s="286">
        <f t="shared" si="341"/>
        <v>-123876.68723699223</v>
      </c>
      <c r="AW22" s="286">
        <f t="shared" si="341"/>
        <v>0</v>
      </c>
      <c r="AX22" s="286">
        <f t="shared" si="341"/>
        <v>-123876.68723699223</v>
      </c>
      <c r="AY22" s="286">
        <f t="shared" si="341"/>
        <v>-130648.82814374131</v>
      </c>
      <c r="AZ22" s="286">
        <f t="shared" si="341"/>
        <v>0</v>
      </c>
      <c r="BA22" s="286">
        <f t="shared" si="341"/>
        <v>-130648.82814374131</v>
      </c>
      <c r="BB22" s="286">
        <f t="shared" si="341"/>
        <v>-162693.7111015461</v>
      </c>
      <c r="BC22" s="286">
        <f t="shared" si="341"/>
        <v>0</v>
      </c>
      <c r="BD22" s="286">
        <f t="shared" si="341"/>
        <v>-162693.7111015461</v>
      </c>
      <c r="BE22" s="286">
        <f t="shared" si="341"/>
        <v>-132794.03819282723</v>
      </c>
      <c r="BF22" s="286">
        <f t="shared" si="341"/>
        <v>0</v>
      </c>
      <c r="BG22" s="286">
        <f t="shared" si="341"/>
        <v>-132794.03819282723</v>
      </c>
      <c r="BH22" s="286">
        <f t="shared" si="341"/>
        <v>-156128.36872735</v>
      </c>
      <c r="BI22" s="286">
        <f t="shared" si="341"/>
        <v>0</v>
      </c>
      <c r="BJ22" s="286">
        <f t="shared" si="341"/>
        <v>-156128.36872735</v>
      </c>
      <c r="BK22" s="286">
        <f t="shared" si="341"/>
        <v>-213680.49513787762</v>
      </c>
      <c r="BL22" s="286">
        <f t="shared" si="341"/>
        <v>0</v>
      </c>
      <c r="BM22" s="286">
        <f t="shared" si="341"/>
        <v>-213680.49513787762</v>
      </c>
      <c r="BN22" s="286">
        <f t="shared" si="341"/>
        <v>-167150.32984047718</v>
      </c>
      <c r="BO22" s="286">
        <f t="shared" si="341"/>
        <v>0</v>
      </c>
      <c r="BP22" s="286">
        <f t="shared" si="341"/>
        <v>-167150.32984047718</v>
      </c>
      <c r="BQ22" s="286">
        <f t="shared" si="341"/>
        <v>-167478.87891867329</v>
      </c>
      <c r="BR22" s="286">
        <f t="shared" si="341"/>
        <v>0</v>
      </c>
      <c r="BS22" s="286">
        <f t="shared" si="341"/>
        <v>-167478.87891867329</v>
      </c>
      <c r="BT22" s="286">
        <f t="shared" si="341"/>
        <v>-180621.41892387872</v>
      </c>
      <c r="BU22" s="286">
        <f t="shared" si="341"/>
        <v>0</v>
      </c>
      <c r="BV22" s="286">
        <f t="shared" si="341"/>
        <v>-180621.41892387872</v>
      </c>
      <c r="BW22" s="286">
        <f t="shared" si="341"/>
        <v>-171234.01088821818</v>
      </c>
      <c r="BX22" s="286">
        <f t="shared" si="341"/>
        <v>0</v>
      </c>
      <c r="BY22" s="286">
        <f t="shared" si="341"/>
        <v>-171234.01088821818</v>
      </c>
      <c r="BZ22" s="286">
        <f t="shared" si="341"/>
        <v>-165923.95746241292</v>
      </c>
      <c r="CA22" s="286">
        <f t="shared" si="341"/>
        <v>0</v>
      </c>
      <c r="CB22" s="286">
        <f t="shared" si="341"/>
        <v>-165923.95746241292</v>
      </c>
      <c r="CC22" s="286">
        <f t="shared" si="341"/>
        <v>-212953.03857936908</v>
      </c>
      <c r="CD22" s="286">
        <f t="shared" si="341"/>
        <v>0</v>
      </c>
      <c r="CE22" s="286">
        <f t="shared" si="341"/>
        <v>-212953.03857936908</v>
      </c>
      <c r="CF22" s="286">
        <f t="shared" si="341"/>
        <v>-176487.28643318734</v>
      </c>
      <c r="CG22" s="286">
        <f t="shared" si="341"/>
        <v>0</v>
      </c>
      <c r="CH22" s="286">
        <f t="shared" si="341"/>
        <v>-176487.28643318734</v>
      </c>
      <c r="CI22" s="286">
        <f t="shared" si="341"/>
        <v>-172965.41187831963</v>
      </c>
      <c r="CJ22" s="286">
        <f t="shared" si="341"/>
        <v>0</v>
      </c>
      <c r="CK22" s="286">
        <f t="shared" si="341"/>
        <v>-172965.41187831963</v>
      </c>
      <c r="CL22" s="286">
        <f t="shared" si="341"/>
        <v>-273186.07534573198</v>
      </c>
      <c r="CM22" s="286">
        <f t="shared" si="341"/>
        <v>0</v>
      </c>
      <c r="CN22" s="286">
        <f t="shared" si="341"/>
        <v>-273186.07534573198</v>
      </c>
      <c r="CO22" s="286">
        <f t="shared" si="341"/>
        <v>-194363.44490453182</v>
      </c>
      <c r="CP22" s="286">
        <f t="shared" si="341"/>
        <v>0</v>
      </c>
      <c r="CQ22" s="286">
        <f t="shared" si="341"/>
        <v>-194363.44490453182</v>
      </c>
      <c r="CR22" s="286">
        <f t="shared" si="341"/>
        <v>-195817.39058005618</v>
      </c>
      <c r="CS22" s="286">
        <f t="shared" si="341"/>
        <v>0</v>
      </c>
      <c r="CT22" s="286">
        <f t="shared" si="341"/>
        <v>-195817.39058005618</v>
      </c>
      <c r="CU22" s="286">
        <f t="shared" ref="CU22:FF22" si="342">SUM(CU23:CU36)</f>
        <v>-230912.18628663354</v>
      </c>
      <c r="CV22" s="286">
        <f t="shared" si="342"/>
        <v>0</v>
      </c>
      <c r="CW22" s="286">
        <f t="shared" si="342"/>
        <v>-230912.18628663354</v>
      </c>
      <c r="CX22" s="286">
        <f t="shared" si="342"/>
        <v>-208831.8454352991</v>
      </c>
      <c r="CY22" s="286">
        <f t="shared" si="342"/>
        <v>0</v>
      </c>
      <c r="CZ22" s="286">
        <f t="shared" si="342"/>
        <v>-208831.8454352991</v>
      </c>
      <c r="DA22" s="286">
        <f t="shared" si="342"/>
        <v>-246579.7190134018</v>
      </c>
      <c r="DB22" s="286">
        <f t="shared" si="342"/>
        <v>0</v>
      </c>
      <c r="DC22" s="286">
        <f t="shared" si="342"/>
        <v>-246579.7190134018</v>
      </c>
      <c r="DD22" s="286">
        <f t="shared" si="342"/>
        <v>-309057.94446101843</v>
      </c>
      <c r="DE22" s="286">
        <f t="shared" si="342"/>
        <v>0</v>
      </c>
      <c r="DF22" s="286">
        <f t="shared" si="342"/>
        <v>-309057.94446101843</v>
      </c>
      <c r="DG22" s="286">
        <f t="shared" si="342"/>
        <v>-296425.61634245637</v>
      </c>
      <c r="DH22" s="286">
        <f t="shared" si="342"/>
        <v>0</v>
      </c>
      <c r="DI22" s="286">
        <f t="shared" si="342"/>
        <v>-296425.61634245637</v>
      </c>
      <c r="DJ22" s="286">
        <f t="shared" si="342"/>
        <v>-270806.24050989293</v>
      </c>
      <c r="DK22" s="286">
        <f t="shared" si="342"/>
        <v>0</v>
      </c>
      <c r="DL22" s="286">
        <f t="shared" si="342"/>
        <v>-270806.24050989293</v>
      </c>
      <c r="DM22" s="286">
        <f t="shared" si="342"/>
        <v>-336383.70898544614</v>
      </c>
      <c r="DN22" s="286">
        <f t="shared" si="342"/>
        <v>0</v>
      </c>
      <c r="DO22" s="286">
        <f t="shared" si="342"/>
        <v>-336383.70898544614</v>
      </c>
      <c r="DP22" s="286">
        <f t="shared" si="342"/>
        <v>-332451.16211036738</v>
      </c>
      <c r="DQ22" s="286">
        <f t="shared" si="342"/>
        <v>0</v>
      </c>
      <c r="DR22" s="286">
        <f t="shared" si="342"/>
        <v>-332451.16211036738</v>
      </c>
      <c r="DS22" s="286">
        <f t="shared" si="342"/>
        <v>-298132.88085111789</v>
      </c>
      <c r="DT22" s="286">
        <f t="shared" si="342"/>
        <v>0</v>
      </c>
      <c r="DU22" s="286">
        <f t="shared" si="342"/>
        <v>-298132.88085111789</v>
      </c>
      <c r="DV22" s="286">
        <f t="shared" si="342"/>
        <v>-307500.27394803875</v>
      </c>
      <c r="DW22" s="286">
        <f t="shared" si="342"/>
        <v>0</v>
      </c>
      <c r="DX22" s="286">
        <f t="shared" si="342"/>
        <v>-307500.27394803875</v>
      </c>
      <c r="DY22" s="286">
        <f t="shared" si="342"/>
        <v>-366430.33024012501</v>
      </c>
      <c r="DZ22" s="286">
        <f t="shared" si="342"/>
        <v>0</v>
      </c>
      <c r="EA22" s="286">
        <f t="shared" si="342"/>
        <v>-366430.33024012501</v>
      </c>
      <c r="EB22" s="286">
        <f t="shared" si="342"/>
        <v>-326501.07452210388</v>
      </c>
      <c r="EC22" s="286">
        <f t="shared" si="342"/>
        <v>0</v>
      </c>
      <c r="ED22" s="286">
        <f t="shared" si="342"/>
        <v>-326501.07452210388</v>
      </c>
      <c r="EE22" s="286">
        <f t="shared" si="342"/>
        <v>-347800.37688612612</v>
      </c>
      <c r="EF22" s="286">
        <f t="shared" si="342"/>
        <v>0</v>
      </c>
      <c r="EG22" s="286">
        <f t="shared" si="342"/>
        <v>-347800.37688612612</v>
      </c>
      <c r="EH22" s="286">
        <f t="shared" si="342"/>
        <v>-405142.32991723652</v>
      </c>
      <c r="EI22" s="286">
        <f t="shared" si="342"/>
        <v>0</v>
      </c>
      <c r="EJ22" s="286">
        <f t="shared" si="342"/>
        <v>-405142.32991723652</v>
      </c>
      <c r="EK22" s="286">
        <f t="shared" si="342"/>
        <v>-363430.89532491157</v>
      </c>
      <c r="EL22" s="286">
        <f t="shared" si="342"/>
        <v>0</v>
      </c>
      <c r="EM22" s="286">
        <f t="shared" si="342"/>
        <v>-363430.89532491157</v>
      </c>
      <c r="EN22" s="286">
        <f t="shared" si="342"/>
        <v>-367770.48223180743</v>
      </c>
      <c r="EO22" s="286">
        <f t="shared" si="342"/>
        <v>0</v>
      </c>
      <c r="EP22" s="286">
        <f t="shared" si="342"/>
        <v>-367770.48223180743</v>
      </c>
      <c r="EQ22" s="286">
        <f t="shared" si="342"/>
        <v>-491609.81624986656</v>
      </c>
      <c r="ER22" s="286">
        <f t="shared" si="342"/>
        <v>0</v>
      </c>
      <c r="ES22" s="286">
        <f t="shared" si="342"/>
        <v>-491609.81624986656</v>
      </c>
      <c r="ET22" s="286">
        <f t="shared" si="342"/>
        <v>-432488.83524797851</v>
      </c>
      <c r="EU22" s="286">
        <f t="shared" si="342"/>
        <v>0</v>
      </c>
      <c r="EV22" s="286">
        <f t="shared" si="342"/>
        <v>-432488.83524797851</v>
      </c>
      <c r="EW22" s="286">
        <f t="shared" si="342"/>
        <v>-495066.65544159146</v>
      </c>
      <c r="EX22" s="286">
        <f t="shared" si="342"/>
        <v>0</v>
      </c>
      <c r="EY22" s="286">
        <f t="shared" si="342"/>
        <v>-495066.65544159146</v>
      </c>
      <c r="EZ22" s="286">
        <f t="shared" si="342"/>
        <v>-516020.96869543637</v>
      </c>
      <c r="FA22" s="286">
        <f t="shared" si="342"/>
        <v>0</v>
      </c>
      <c r="FB22" s="286">
        <f t="shared" si="342"/>
        <v>-516020.96869543637</v>
      </c>
      <c r="FC22" s="286">
        <f t="shared" si="342"/>
        <v>-512465.32308704825</v>
      </c>
      <c r="FD22" s="286">
        <f t="shared" si="342"/>
        <v>0</v>
      </c>
      <c r="FE22" s="286">
        <f t="shared" si="342"/>
        <v>-512465.32308704825</v>
      </c>
      <c r="FF22" s="286">
        <f t="shared" si="342"/>
        <v>-443555.51482956886</v>
      </c>
      <c r="FG22" s="286">
        <f t="shared" ref="FG22:HJ22" si="343">SUM(FG23:FG36)</f>
        <v>0</v>
      </c>
      <c r="FH22" s="286">
        <f t="shared" si="343"/>
        <v>-443555.51482956886</v>
      </c>
      <c r="FI22" s="286">
        <f t="shared" si="343"/>
        <v>-490882.58831632021</v>
      </c>
      <c r="FJ22" s="286">
        <f t="shared" si="343"/>
        <v>0</v>
      </c>
      <c r="FK22" s="286">
        <f t="shared" si="343"/>
        <v>-490882.58831632021</v>
      </c>
      <c r="FL22" s="286">
        <f t="shared" si="343"/>
        <v>-486138.19916366279</v>
      </c>
      <c r="FM22" s="286">
        <f t="shared" si="343"/>
        <v>0</v>
      </c>
      <c r="FN22" s="286">
        <f t="shared" si="343"/>
        <v>-486138.19916366279</v>
      </c>
      <c r="FO22" s="286">
        <f t="shared" si="343"/>
        <v>-491695.42105531361</v>
      </c>
      <c r="FP22" s="286">
        <f t="shared" si="343"/>
        <v>0</v>
      </c>
      <c r="FQ22" s="286">
        <f t="shared" si="343"/>
        <v>-491695.42105531361</v>
      </c>
      <c r="FR22" s="286">
        <f t="shared" si="343"/>
        <v>-608534.38609836856</v>
      </c>
      <c r="FS22" s="286">
        <f t="shared" si="343"/>
        <v>0</v>
      </c>
      <c r="FT22" s="286">
        <f t="shared" si="343"/>
        <v>-608534.38609836856</v>
      </c>
      <c r="FU22" s="286">
        <f t="shared" si="343"/>
        <v>-521535.06905438454</v>
      </c>
      <c r="FV22" s="286">
        <f t="shared" si="343"/>
        <v>0</v>
      </c>
      <c r="FW22" s="286">
        <f t="shared" si="343"/>
        <v>-521535.06905438454</v>
      </c>
      <c r="FX22" s="286">
        <f t="shared" si="343"/>
        <v>-572946.30167511944</v>
      </c>
      <c r="FY22" s="286">
        <f t="shared" si="343"/>
        <v>0</v>
      </c>
      <c r="FZ22" s="286">
        <f t="shared" si="343"/>
        <v>-572946.30167511944</v>
      </c>
      <c r="GA22" s="286">
        <f t="shared" si="343"/>
        <v>-587859.72351003962</v>
      </c>
      <c r="GB22" s="286">
        <f t="shared" si="343"/>
        <v>0</v>
      </c>
      <c r="GC22" s="286">
        <f t="shared" si="343"/>
        <v>-587859.72351003962</v>
      </c>
      <c r="GD22" s="286">
        <f t="shared" si="343"/>
        <v>-686131.79925965564</v>
      </c>
      <c r="GE22" s="286">
        <f t="shared" si="343"/>
        <v>0</v>
      </c>
      <c r="GF22" s="286">
        <f t="shared" si="343"/>
        <v>-686131.79925965564</v>
      </c>
      <c r="GG22" s="286">
        <f t="shared" si="343"/>
        <v>-602153.20928234735</v>
      </c>
      <c r="GH22" s="286">
        <f t="shared" si="343"/>
        <v>0</v>
      </c>
      <c r="GI22" s="286">
        <f t="shared" si="343"/>
        <v>-602153.20928234735</v>
      </c>
      <c r="GJ22" s="286">
        <f t="shared" si="343"/>
        <v>-658869.99122744112</v>
      </c>
      <c r="GK22" s="286">
        <f t="shared" si="343"/>
        <v>0</v>
      </c>
      <c r="GL22" s="286">
        <f t="shared" si="343"/>
        <v>-658869.99122744112</v>
      </c>
      <c r="GM22" s="286">
        <f t="shared" si="343"/>
        <v>-682046.30067916587</v>
      </c>
      <c r="GN22" s="286">
        <f t="shared" si="343"/>
        <v>0</v>
      </c>
      <c r="GO22" s="286">
        <f t="shared" si="343"/>
        <v>-682046.30067916587</v>
      </c>
      <c r="GP22" s="286">
        <f t="shared" si="343"/>
        <v>-635104.22546960297</v>
      </c>
      <c r="GQ22" s="286">
        <f t="shared" si="343"/>
        <v>0</v>
      </c>
      <c r="GR22" s="286">
        <f t="shared" si="343"/>
        <v>-635104.22546960297</v>
      </c>
      <c r="GS22" s="286">
        <f t="shared" si="343"/>
        <v>-628118.0873923715</v>
      </c>
      <c r="GT22" s="286">
        <f t="shared" si="343"/>
        <v>0</v>
      </c>
      <c r="GU22" s="286">
        <f t="shared" si="343"/>
        <v>-628118.0873923715</v>
      </c>
      <c r="GV22" s="286">
        <f t="shared" si="343"/>
        <v>-754117.53314870142</v>
      </c>
      <c r="GW22" s="286">
        <f t="shared" si="343"/>
        <v>0</v>
      </c>
      <c r="GX22" s="286">
        <f t="shared" si="343"/>
        <v>-754117.53314870142</v>
      </c>
      <c r="GY22" s="286">
        <f t="shared" si="343"/>
        <v>-706302.63012391049</v>
      </c>
      <c r="GZ22" s="286">
        <f t="shared" si="343"/>
        <v>0</v>
      </c>
      <c r="HA22" s="286">
        <f t="shared" si="343"/>
        <v>-706302.63012391049</v>
      </c>
      <c r="HB22" s="286">
        <f t="shared" si="343"/>
        <v>-766195.34054136008</v>
      </c>
      <c r="HC22" s="286">
        <f t="shared" si="343"/>
        <v>0</v>
      </c>
      <c r="HD22" s="286">
        <f t="shared" si="343"/>
        <v>-766195.34054136008</v>
      </c>
      <c r="HE22" s="286">
        <f t="shared" si="343"/>
        <v>-870181.24949957919</v>
      </c>
      <c r="HF22" s="286">
        <f t="shared" si="343"/>
        <v>0</v>
      </c>
      <c r="HG22" s="286">
        <f t="shared" si="343"/>
        <v>-870181.24949957919</v>
      </c>
      <c r="HH22" s="286">
        <f t="shared" si="343"/>
        <v>-701337.02229736</v>
      </c>
      <c r="HI22" s="286">
        <f t="shared" si="343"/>
        <v>0</v>
      </c>
      <c r="HJ22" s="286">
        <f t="shared" si="343"/>
        <v>-701337.02229736</v>
      </c>
    </row>
    <row r="23" spans="2:218" ht="14.25" hidden="1" customHeight="1" outlineLevel="1" x14ac:dyDescent="0.2">
      <c r="B23" s="233" t="s">
        <v>269</v>
      </c>
      <c r="C23" s="334">
        <v>0</v>
      </c>
      <c r="D23" s="336">
        <v>0</v>
      </c>
      <c r="E23" s="287">
        <f t="shared" ref="E23:E36" si="344">SUM(C23:D23)</f>
        <v>0</v>
      </c>
      <c r="F23" s="334">
        <v>0</v>
      </c>
      <c r="G23" s="336">
        <v>0</v>
      </c>
      <c r="H23" s="287">
        <f t="shared" ref="H23:H36" si="345">SUM(F23:G23)</f>
        <v>0</v>
      </c>
      <c r="I23" s="334">
        <v>0</v>
      </c>
      <c r="J23" s="336">
        <v>0</v>
      </c>
      <c r="K23" s="287">
        <f t="shared" ref="K23:K36" si="346">SUM(I23:J23)</f>
        <v>0</v>
      </c>
      <c r="L23" s="334">
        <v>0</v>
      </c>
      <c r="M23" s="336">
        <v>0</v>
      </c>
      <c r="N23" s="287">
        <f t="shared" ref="N23:N36" si="347">SUM(L23:M23)</f>
        <v>0</v>
      </c>
      <c r="O23" s="334">
        <v>0</v>
      </c>
      <c r="P23" s="336">
        <v>0</v>
      </c>
      <c r="Q23" s="287">
        <f t="shared" ref="Q23:Q36" si="348">SUM(O23:P23)</f>
        <v>0</v>
      </c>
      <c r="R23" s="334">
        <v>0</v>
      </c>
      <c r="S23" s="336">
        <v>0</v>
      </c>
      <c r="T23" s="287">
        <f t="shared" ref="T23:T36" si="349">SUM(R23:S23)</f>
        <v>0</v>
      </c>
      <c r="U23" s="334">
        <v>0</v>
      </c>
      <c r="V23" s="336">
        <v>0</v>
      </c>
      <c r="W23" s="287">
        <f t="shared" ref="W23:W36" si="350">SUM(U23:V23)</f>
        <v>0</v>
      </c>
      <c r="X23" s="334">
        <v>0</v>
      </c>
      <c r="Y23" s="336">
        <v>0</v>
      </c>
      <c r="Z23" s="287">
        <f t="shared" ref="Z23:Z36" si="351">SUM(X23:Y23)</f>
        <v>0</v>
      </c>
      <c r="AA23" s="334">
        <v>0</v>
      </c>
      <c r="AB23" s="336">
        <v>0</v>
      </c>
      <c r="AC23" s="287">
        <f t="shared" ref="AC23:AC36" si="352">SUM(AA23:AB23)</f>
        <v>0</v>
      </c>
      <c r="AD23" s="334">
        <v>0</v>
      </c>
      <c r="AE23" s="336">
        <v>0</v>
      </c>
      <c r="AF23" s="287">
        <f t="shared" ref="AF23:AF36" si="353">SUM(AD23:AE23)</f>
        <v>0</v>
      </c>
      <c r="AG23" s="334">
        <v>0</v>
      </c>
      <c r="AH23" s="336">
        <v>0</v>
      </c>
      <c r="AI23" s="287">
        <f t="shared" ref="AI23:AI36" si="354">SUM(AG23:AH23)</f>
        <v>0</v>
      </c>
      <c r="AJ23" s="334">
        <v>0</v>
      </c>
      <c r="AK23" s="336">
        <v>0</v>
      </c>
      <c r="AL23" s="287">
        <f t="shared" ref="AL23:AL36" si="355">SUM(AJ23:AK23)</f>
        <v>0</v>
      </c>
      <c r="AM23" s="334">
        <v>-35901.940775227369</v>
      </c>
      <c r="AN23" s="336">
        <v>0</v>
      </c>
      <c r="AO23" s="287">
        <f t="shared" ref="AO23:AO36" si="356">SUM(AM23:AN23)</f>
        <v>-35901.940775227369</v>
      </c>
      <c r="AP23" s="334">
        <v>-38403.541272485949</v>
      </c>
      <c r="AQ23" s="336">
        <v>0</v>
      </c>
      <c r="AR23" s="287">
        <f t="shared" ref="AR23:AR36" si="357">SUM(AP23:AQ23)</f>
        <v>-38403.541272485949</v>
      </c>
      <c r="AS23" s="334">
        <v>-39265.732778426915</v>
      </c>
      <c r="AT23" s="336">
        <v>0</v>
      </c>
      <c r="AU23" s="287">
        <f t="shared" ref="AU23:AU36" si="358">SUM(AS23:AT23)</f>
        <v>-39265.732778426915</v>
      </c>
      <c r="AV23" s="334">
        <v>-34132.887165834443</v>
      </c>
      <c r="AW23" s="336">
        <v>0</v>
      </c>
      <c r="AX23" s="287">
        <f t="shared" ref="AX23:AX36" si="359">SUM(AV23:AW23)</f>
        <v>-34132.887165834443</v>
      </c>
      <c r="AY23" s="334">
        <v>-36753.334452813891</v>
      </c>
      <c r="AZ23" s="336">
        <v>0</v>
      </c>
      <c r="BA23" s="287">
        <f t="shared" ref="BA23:BA36" si="360">SUM(AY23:AZ23)</f>
        <v>-36753.334452813891</v>
      </c>
      <c r="BB23" s="334">
        <v>-39977.552611067804</v>
      </c>
      <c r="BC23" s="336">
        <v>0</v>
      </c>
      <c r="BD23" s="287">
        <f t="shared" ref="BD23:BD36" si="361">SUM(BB23:BC23)</f>
        <v>-39977.552611067804</v>
      </c>
      <c r="BE23" s="334">
        <v>-35667.611783884495</v>
      </c>
      <c r="BF23" s="336">
        <v>0</v>
      </c>
      <c r="BG23" s="287">
        <f t="shared" ref="BG23:BG36" si="362">SUM(BE23:BF23)</f>
        <v>-35667.611783884495</v>
      </c>
      <c r="BH23" s="334">
        <v>-38909.379906271766</v>
      </c>
      <c r="BI23" s="336">
        <v>0</v>
      </c>
      <c r="BJ23" s="287">
        <f t="shared" ref="BJ23:BJ36" si="363">SUM(BH23:BI23)</f>
        <v>-38909.379906271766</v>
      </c>
      <c r="BK23" s="334">
        <v>-41538.988584582141</v>
      </c>
      <c r="BL23" s="336">
        <v>0</v>
      </c>
      <c r="BM23" s="287">
        <f t="shared" ref="BM23:BM36" si="364">SUM(BK23:BL23)</f>
        <v>-41538.988584582141</v>
      </c>
      <c r="BN23" s="334">
        <v>-38290.714309079609</v>
      </c>
      <c r="BO23" s="336">
        <v>0</v>
      </c>
      <c r="BP23" s="287">
        <f t="shared" ref="BP23:BP36" si="365">SUM(BN23:BO23)</f>
        <v>-38290.714309079609</v>
      </c>
      <c r="BQ23" s="334">
        <v>-34615.704982583673</v>
      </c>
      <c r="BR23" s="336">
        <v>0</v>
      </c>
      <c r="BS23" s="287">
        <f t="shared" ref="BS23:BS36" si="366">SUM(BQ23:BR23)</f>
        <v>-34615.704982583673</v>
      </c>
      <c r="BT23" s="334">
        <v>-31025.986933861856</v>
      </c>
      <c r="BU23" s="336">
        <v>0</v>
      </c>
      <c r="BV23" s="287">
        <f t="shared" ref="BV23:BV36" si="367">SUM(BT23:BU23)</f>
        <v>-31025.986933861856</v>
      </c>
      <c r="BW23" s="334">
        <v>-39135.204006154214</v>
      </c>
      <c r="BX23" s="336">
        <v>0</v>
      </c>
      <c r="BY23" s="287">
        <f t="shared" ref="BY23:BY36" si="368">SUM(BW23:BX23)</f>
        <v>-39135.204006154214</v>
      </c>
      <c r="BZ23" s="334">
        <v>-36846.045471213787</v>
      </c>
      <c r="CA23" s="336">
        <v>0</v>
      </c>
      <c r="CB23" s="287">
        <f t="shared" ref="CB23:CB36" si="369">SUM(BZ23:CA23)</f>
        <v>-36846.045471213787</v>
      </c>
      <c r="CC23" s="334">
        <v>-37875.503574194518</v>
      </c>
      <c r="CD23" s="336">
        <v>0</v>
      </c>
      <c r="CE23" s="287">
        <f t="shared" ref="CE23:CE36" si="370">SUM(CC23:CD23)</f>
        <v>-37875.503574194518</v>
      </c>
      <c r="CF23" s="334">
        <v>-40090.763426874859</v>
      </c>
      <c r="CG23" s="336">
        <v>0</v>
      </c>
      <c r="CH23" s="287">
        <f t="shared" ref="CH23:CH36" si="371">SUM(CF23:CG23)</f>
        <v>-40090.763426874859</v>
      </c>
      <c r="CI23" s="334">
        <v>-39786.199259616937</v>
      </c>
      <c r="CJ23" s="336">
        <v>0</v>
      </c>
      <c r="CK23" s="287">
        <f t="shared" ref="CK23:CK36" si="372">SUM(CI23:CJ23)</f>
        <v>-39786.199259616937</v>
      </c>
      <c r="CL23" s="334">
        <v>-49109.714642316772</v>
      </c>
      <c r="CM23" s="336">
        <v>0</v>
      </c>
      <c r="CN23" s="287">
        <f t="shared" ref="CN23:CN36" si="373">SUM(CL23:CM23)</f>
        <v>-49109.714642316772</v>
      </c>
      <c r="CO23" s="334">
        <v>-46289.575569358167</v>
      </c>
      <c r="CP23" s="336">
        <v>0</v>
      </c>
      <c r="CQ23" s="287">
        <f t="shared" ref="CQ23:CQ36" si="374">SUM(CO23:CP23)</f>
        <v>-46289.575569358167</v>
      </c>
      <c r="CR23" s="334">
        <v>-47167.996401719181</v>
      </c>
      <c r="CS23" s="336">
        <v>0</v>
      </c>
      <c r="CT23" s="287">
        <f t="shared" ref="CT23:CT36" si="375">SUM(CR23:CS23)</f>
        <v>-47167.996401719181</v>
      </c>
      <c r="CU23" s="334">
        <v>-42866.832826282036</v>
      </c>
      <c r="CV23" s="336">
        <v>0</v>
      </c>
      <c r="CW23" s="287">
        <f t="shared" ref="CW23:CW36" si="376">SUM(CU23:CV23)</f>
        <v>-42866.832826282036</v>
      </c>
      <c r="CX23" s="334">
        <v>-48398.260527605853</v>
      </c>
      <c r="CY23" s="336">
        <v>0</v>
      </c>
      <c r="CZ23" s="287">
        <f t="shared" ref="CZ23:CZ36" si="377">SUM(CX23:CY23)</f>
        <v>-48398.260527605853</v>
      </c>
      <c r="DA23" s="334">
        <v>-53944.957524304496</v>
      </c>
      <c r="DB23" s="336">
        <v>0</v>
      </c>
      <c r="DC23" s="287">
        <f t="shared" ref="DC23:DC36" si="378">SUM(DA23:DB23)</f>
        <v>-53944.957524304496</v>
      </c>
      <c r="DD23" s="334">
        <v>-61852.866877716369</v>
      </c>
      <c r="DE23" s="336">
        <v>0</v>
      </c>
      <c r="DF23" s="287">
        <f t="shared" ref="DF23:DF36" si="379">SUM(DD23:DE23)</f>
        <v>-61852.866877716369</v>
      </c>
      <c r="DG23" s="334">
        <v>-63268.837174649969</v>
      </c>
      <c r="DH23" s="336">
        <v>0</v>
      </c>
      <c r="DI23" s="287">
        <f t="shared" ref="DI23:DI36" si="380">SUM(DG23:DH23)</f>
        <v>-63268.837174649969</v>
      </c>
      <c r="DJ23" s="334">
        <v>-64077.758274159591</v>
      </c>
      <c r="DK23" s="336">
        <v>0</v>
      </c>
      <c r="DL23" s="287">
        <f t="shared" ref="DL23:DL36" si="381">SUM(DJ23:DK23)</f>
        <v>-64077.758274159591</v>
      </c>
      <c r="DM23" s="334">
        <v>-65645.277894958883</v>
      </c>
      <c r="DN23" s="336">
        <v>0</v>
      </c>
      <c r="DO23" s="287">
        <f t="shared" ref="DO23:DO36" si="382">SUM(DM23:DN23)</f>
        <v>-65645.277894958883</v>
      </c>
      <c r="DP23" s="334">
        <v>-66072.052759185186</v>
      </c>
      <c r="DQ23" s="336">
        <v>0</v>
      </c>
      <c r="DR23" s="287">
        <f t="shared" ref="DR23:DR36" si="383">SUM(DP23:DQ23)</f>
        <v>-66072.052759185186</v>
      </c>
      <c r="DS23" s="334">
        <v>-68256.541234126067</v>
      </c>
      <c r="DT23" s="336">
        <v>0</v>
      </c>
      <c r="DU23" s="287">
        <f t="shared" ref="DU23:DU36" si="384">SUM(DS23:DT23)</f>
        <v>-68256.541234126067</v>
      </c>
      <c r="DV23" s="334">
        <v>-53140.435329848064</v>
      </c>
      <c r="DW23" s="336">
        <v>0</v>
      </c>
      <c r="DX23" s="287">
        <f t="shared" ref="DX23:DX36" si="385">SUM(DV23:DW23)</f>
        <v>-53140.435329848064</v>
      </c>
      <c r="DY23" s="334">
        <v>-69832.308193418139</v>
      </c>
      <c r="DZ23" s="336">
        <v>0</v>
      </c>
      <c r="EA23" s="287">
        <f t="shared" ref="EA23:EA36" si="386">SUM(DY23:DZ23)</f>
        <v>-69832.308193418139</v>
      </c>
      <c r="EB23" s="334">
        <v>-64019.822530205834</v>
      </c>
      <c r="EC23" s="336">
        <v>0</v>
      </c>
      <c r="ED23" s="287">
        <f t="shared" ref="ED23:ED36" si="387">SUM(EB23:EC23)</f>
        <v>-64019.822530205834</v>
      </c>
      <c r="EE23" s="334">
        <v>-67648.89824655214</v>
      </c>
      <c r="EF23" s="336">
        <v>0</v>
      </c>
      <c r="EG23" s="287">
        <f t="shared" ref="EG23:EG36" si="388">SUM(EE23:EF23)</f>
        <v>-67648.89824655214</v>
      </c>
      <c r="EH23" s="334">
        <v>-73373.314501619301</v>
      </c>
      <c r="EI23" s="336">
        <v>0</v>
      </c>
      <c r="EJ23" s="287">
        <f t="shared" ref="EJ23:EJ36" si="389">SUM(EH23:EI23)</f>
        <v>-73373.314501619301</v>
      </c>
      <c r="EK23" s="334">
        <v>-57635.837561675464</v>
      </c>
      <c r="EL23" s="336">
        <v>0</v>
      </c>
      <c r="EM23" s="287">
        <f t="shared" ref="EM23:EM36" si="390">SUM(EK23:EL23)</f>
        <v>-57635.837561675464</v>
      </c>
      <c r="EN23" s="334">
        <v>-72806.524195715538</v>
      </c>
      <c r="EO23" s="336">
        <v>0</v>
      </c>
      <c r="EP23" s="287">
        <f t="shared" ref="EP23:EP36" si="391">SUM(EN23:EO23)</f>
        <v>-72806.524195715538</v>
      </c>
      <c r="EQ23" s="334">
        <v>-96916.532247304945</v>
      </c>
      <c r="ER23" s="336">
        <v>0</v>
      </c>
      <c r="ES23" s="287">
        <f t="shared" ref="ES23:ES36" si="392">SUM(EQ23:ER23)</f>
        <v>-96916.532247304945</v>
      </c>
      <c r="ET23" s="334">
        <v>-77326.669947624192</v>
      </c>
      <c r="EU23" s="336">
        <v>0</v>
      </c>
      <c r="EV23" s="287">
        <f t="shared" ref="EV23:EV36" si="393">SUM(ET23:EU23)</f>
        <v>-77326.669947624192</v>
      </c>
      <c r="EW23" s="334">
        <v>-82315.497599007664</v>
      </c>
      <c r="EX23" s="336">
        <v>0</v>
      </c>
      <c r="EY23" s="287">
        <f t="shared" ref="EY23:EY36" si="394">SUM(EW23:EX23)</f>
        <v>-82315.497599007664</v>
      </c>
      <c r="EZ23" s="334">
        <v>-82028.516737505051</v>
      </c>
      <c r="FA23" s="336">
        <v>0</v>
      </c>
      <c r="FB23" s="287">
        <f t="shared" ref="FB23:FB36" si="395">SUM(EZ23:FA23)</f>
        <v>-82028.516737505051</v>
      </c>
      <c r="FC23" s="334">
        <v>-95024.509350220978</v>
      </c>
      <c r="FD23" s="336">
        <v>0</v>
      </c>
      <c r="FE23" s="287">
        <f t="shared" ref="FE23:FE36" si="396">SUM(FC23:FD23)</f>
        <v>-95024.509350220978</v>
      </c>
      <c r="FF23" s="334">
        <v>-86480.082547242549</v>
      </c>
      <c r="FG23" s="336">
        <v>0</v>
      </c>
      <c r="FH23" s="287">
        <f t="shared" ref="FH23:FH36" si="397">SUM(FF23:FG23)</f>
        <v>-86480.082547242549</v>
      </c>
      <c r="FI23" s="334">
        <v>-113255.94836407046</v>
      </c>
      <c r="FJ23" s="336">
        <v>0</v>
      </c>
      <c r="FK23" s="287">
        <f t="shared" ref="FK23:FK36" si="398">SUM(FI23:FJ23)</f>
        <v>-113255.94836407046</v>
      </c>
      <c r="FL23" s="334">
        <v>-105048.45566286739</v>
      </c>
      <c r="FM23" s="336">
        <v>0</v>
      </c>
      <c r="FN23" s="287">
        <f t="shared" ref="FN23:FN36" si="399">SUM(FL23:FM23)</f>
        <v>-105048.45566286739</v>
      </c>
      <c r="FO23" s="334">
        <v>-114956.3172505969</v>
      </c>
      <c r="FP23" s="336">
        <v>0</v>
      </c>
      <c r="FQ23" s="287">
        <f t="shared" ref="FQ23:FQ36" si="400">SUM(FO23:FP23)</f>
        <v>-114956.3172505969</v>
      </c>
      <c r="FR23" s="334">
        <v>-127626.89988787068</v>
      </c>
      <c r="FS23" s="336">
        <v>0</v>
      </c>
      <c r="FT23" s="287">
        <f t="shared" ref="FT23:FT36" si="401">SUM(FR23:FS23)</f>
        <v>-127626.89988787068</v>
      </c>
      <c r="FU23" s="334">
        <v>-102628.13293350414</v>
      </c>
      <c r="FV23" s="336">
        <v>0</v>
      </c>
      <c r="FW23" s="287">
        <f t="shared" ref="FW23:FW36" si="402">SUM(FU23:FV23)</f>
        <v>-102628.13293350414</v>
      </c>
      <c r="FX23" s="334">
        <v>-116201.08656408492</v>
      </c>
      <c r="FY23" s="336">
        <v>0</v>
      </c>
      <c r="FZ23" s="287">
        <f t="shared" ref="FZ23:FZ36" si="403">SUM(FX23:FY23)</f>
        <v>-116201.08656408492</v>
      </c>
      <c r="GA23" s="334">
        <v>-138168.38085453489</v>
      </c>
      <c r="GB23" s="336">
        <v>0</v>
      </c>
      <c r="GC23" s="287">
        <f t="shared" ref="GC23:GC36" si="404">SUM(GA23:GB23)</f>
        <v>-138168.38085453489</v>
      </c>
      <c r="GD23" s="334">
        <v>-135491.74594105867</v>
      </c>
      <c r="GE23" s="336">
        <v>0</v>
      </c>
      <c r="GF23" s="287">
        <f t="shared" ref="GF23:GF36" si="405">SUM(GD23:GE23)</f>
        <v>-135491.74594105867</v>
      </c>
      <c r="GG23" s="334">
        <v>-136654.11906762148</v>
      </c>
      <c r="GH23" s="336">
        <v>0</v>
      </c>
      <c r="GI23" s="287">
        <f t="shared" ref="GI23:GI36" si="406">SUM(GG23:GH23)</f>
        <v>-136654.11906762148</v>
      </c>
      <c r="GJ23" s="334">
        <v>-148332.29240372148</v>
      </c>
      <c r="GK23" s="336">
        <v>0</v>
      </c>
      <c r="GL23" s="287">
        <f t="shared" ref="GL23:GL36" si="407">SUM(GJ23:GK23)</f>
        <v>-148332.29240372148</v>
      </c>
      <c r="GM23" s="334">
        <v>-186949.96223408659</v>
      </c>
      <c r="GN23" s="336">
        <v>0</v>
      </c>
      <c r="GO23" s="287">
        <f t="shared" ref="GO23:GO36" si="408">SUM(GM23:GN23)</f>
        <v>-186949.96223408659</v>
      </c>
      <c r="GP23" s="334">
        <v>-154517.99003972919</v>
      </c>
      <c r="GQ23" s="336">
        <v>0</v>
      </c>
      <c r="GR23" s="287">
        <f t="shared" ref="GR23:GR36" si="409">SUM(GP23:GQ23)</f>
        <v>-154517.99003972919</v>
      </c>
      <c r="GS23" s="334">
        <v>-139243.59292220813</v>
      </c>
      <c r="GT23" s="336">
        <v>0</v>
      </c>
      <c r="GU23" s="287">
        <f t="shared" ref="GU23:GU36" si="410">SUM(GS23:GT23)</f>
        <v>-139243.59292220813</v>
      </c>
      <c r="GV23" s="334">
        <v>-185119.25682394626</v>
      </c>
      <c r="GW23" s="336">
        <v>0</v>
      </c>
      <c r="GX23" s="287">
        <f t="shared" ref="GX23:GX36" si="411">SUM(GV23:GW23)</f>
        <v>-185119.25682394626</v>
      </c>
      <c r="GY23" s="334">
        <v>-141997.04050864436</v>
      </c>
      <c r="GZ23" s="336">
        <v>0</v>
      </c>
      <c r="HA23" s="287">
        <f t="shared" ref="HA23:HA36" si="412">SUM(GY23:GZ23)</f>
        <v>-141997.04050864436</v>
      </c>
      <c r="HB23" s="334">
        <v>-139885.12776149591</v>
      </c>
      <c r="HC23" s="336">
        <v>0</v>
      </c>
      <c r="HD23" s="287">
        <f t="shared" ref="HD23:HD36" si="413">SUM(HB23:HC23)</f>
        <v>-139885.12776149591</v>
      </c>
      <c r="HE23" s="334">
        <v>-210360.12177358411</v>
      </c>
      <c r="HF23" s="336">
        <v>0</v>
      </c>
      <c r="HG23" s="287">
        <f t="shared" ref="HG23:HG36" si="414">SUM(HE23:HF23)</f>
        <v>-210360.12177358411</v>
      </c>
      <c r="HH23" s="334">
        <v>-149283.08293452684</v>
      </c>
      <c r="HI23" s="336">
        <v>0</v>
      </c>
      <c r="HJ23" s="287">
        <f t="shared" ref="HJ23:HJ36" si="415">SUM(HH23:HI23)</f>
        <v>-149283.08293452684</v>
      </c>
    </row>
    <row r="24" spans="2:218" ht="14.25" hidden="1" customHeight="1" outlineLevel="1" x14ac:dyDescent="0.2">
      <c r="B24" s="233" t="s">
        <v>270</v>
      </c>
      <c r="C24" s="334">
        <v>0</v>
      </c>
      <c r="D24" s="287">
        <v>0</v>
      </c>
      <c r="E24" s="287">
        <f t="shared" si="344"/>
        <v>0</v>
      </c>
      <c r="F24" s="334">
        <v>0</v>
      </c>
      <c r="G24" s="287">
        <v>0</v>
      </c>
      <c r="H24" s="287">
        <f t="shared" si="345"/>
        <v>0</v>
      </c>
      <c r="I24" s="334">
        <v>0</v>
      </c>
      <c r="J24" s="287">
        <v>0</v>
      </c>
      <c r="K24" s="287">
        <f t="shared" si="346"/>
        <v>0</v>
      </c>
      <c r="L24" s="334">
        <v>0</v>
      </c>
      <c r="M24" s="287">
        <v>0</v>
      </c>
      <c r="N24" s="287">
        <f t="shared" si="347"/>
        <v>0</v>
      </c>
      <c r="O24" s="334">
        <v>0</v>
      </c>
      <c r="P24" s="287">
        <v>0</v>
      </c>
      <c r="Q24" s="287">
        <f t="shared" si="348"/>
        <v>0</v>
      </c>
      <c r="R24" s="334">
        <v>0</v>
      </c>
      <c r="S24" s="287">
        <v>0</v>
      </c>
      <c r="T24" s="287">
        <f t="shared" si="349"/>
        <v>0</v>
      </c>
      <c r="U24" s="334">
        <v>0</v>
      </c>
      <c r="V24" s="287">
        <v>0</v>
      </c>
      <c r="W24" s="287">
        <f t="shared" si="350"/>
        <v>0</v>
      </c>
      <c r="X24" s="334">
        <v>0</v>
      </c>
      <c r="Y24" s="287">
        <v>0</v>
      </c>
      <c r="Z24" s="287">
        <f t="shared" si="351"/>
        <v>0</v>
      </c>
      <c r="AA24" s="334">
        <v>0</v>
      </c>
      <c r="AB24" s="287">
        <v>0</v>
      </c>
      <c r="AC24" s="287">
        <f t="shared" si="352"/>
        <v>0</v>
      </c>
      <c r="AD24" s="334">
        <v>0</v>
      </c>
      <c r="AE24" s="287">
        <v>0</v>
      </c>
      <c r="AF24" s="287">
        <f t="shared" si="353"/>
        <v>0</v>
      </c>
      <c r="AG24" s="334">
        <v>0</v>
      </c>
      <c r="AH24" s="287">
        <v>0</v>
      </c>
      <c r="AI24" s="287">
        <f t="shared" si="354"/>
        <v>0</v>
      </c>
      <c r="AJ24" s="334">
        <v>0</v>
      </c>
      <c r="AK24" s="287">
        <v>0</v>
      </c>
      <c r="AL24" s="287">
        <f t="shared" si="355"/>
        <v>0</v>
      </c>
      <c r="AM24" s="334">
        <v>-65606.373159376351</v>
      </c>
      <c r="AN24" s="287">
        <v>0</v>
      </c>
      <c r="AO24" s="287">
        <f t="shared" si="356"/>
        <v>-65606.373159376351</v>
      </c>
      <c r="AP24" s="334">
        <v>-65646.004066532987</v>
      </c>
      <c r="AQ24" s="287">
        <v>0</v>
      </c>
      <c r="AR24" s="287">
        <f t="shared" si="357"/>
        <v>-65646.004066532987</v>
      </c>
      <c r="AS24" s="334">
        <v>-74918.251519647092</v>
      </c>
      <c r="AT24" s="287">
        <v>0</v>
      </c>
      <c r="AU24" s="287">
        <f t="shared" si="358"/>
        <v>-74918.251519647092</v>
      </c>
      <c r="AV24" s="334">
        <v>-62222.185280153099</v>
      </c>
      <c r="AW24" s="287">
        <v>0</v>
      </c>
      <c r="AX24" s="287">
        <f t="shared" si="359"/>
        <v>-62222.185280153099</v>
      </c>
      <c r="AY24" s="334">
        <v>-63157.827568008448</v>
      </c>
      <c r="AZ24" s="287">
        <v>0</v>
      </c>
      <c r="BA24" s="287">
        <f t="shared" si="360"/>
        <v>-63157.827568008448</v>
      </c>
      <c r="BB24" s="334">
        <v>-87261.276625446437</v>
      </c>
      <c r="BC24" s="287">
        <v>0</v>
      </c>
      <c r="BD24" s="287">
        <f t="shared" si="361"/>
        <v>-87261.276625446437</v>
      </c>
      <c r="BE24" s="334">
        <v>-67618.207964601781</v>
      </c>
      <c r="BF24" s="287">
        <v>0</v>
      </c>
      <c r="BG24" s="287">
        <f t="shared" si="362"/>
        <v>-67618.207964601781</v>
      </c>
      <c r="BH24" s="334">
        <v>-83603.75503169524</v>
      </c>
      <c r="BI24" s="287">
        <v>0</v>
      </c>
      <c r="BJ24" s="287">
        <f t="shared" si="363"/>
        <v>-83603.75503169524</v>
      </c>
      <c r="BK24" s="334">
        <v>-136016.99628881479</v>
      </c>
      <c r="BL24" s="287">
        <v>0</v>
      </c>
      <c r="BM24" s="287">
        <f t="shared" si="364"/>
        <v>-136016.99628881479</v>
      </c>
      <c r="BN24" s="334">
        <v>-97276.51317726339</v>
      </c>
      <c r="BO24" s="287">
        <v>0</v>
      </c>
      <c r="BP24" s="287">
        <f t="shared" si="365"/>
        <v>-97276.51317726339</v>
      </c>
      <c r="BQ24" s="334">
        <v>-103125.70138573376</v>
      </c>
      <c r="BR24" s="287">
        <v>0</v>
      </c>
      <c r="BS24" s="287">
        <f t="shared" si="366"/>
        <v>-103125.70138573376</v>
      </c>
      <c r="BT24" s="334">
        <v>-114373.72384937239</v>
      </c>
      <c r="BU24" s="287">
        <v>0</v>
      </c>
      <c r="BV24" s="287">
        <f t="shared" si="367"/>
        <v>-114373.72384937239</v>
      </c>
      <c r="BW24" s="334">
        <v>-104137.56065447661</v>
      </c>
      <c r="BX24" s="287">
        <v>0</v>
      </c>
      <c r="BY24" s="287">
        <f t="shared" si="368"/>
        <v>-104137.56065447661</v>
      </c>
      <c r="BZ24" s="334">
        <v>-97696.242024202424</v>
      </c>
      <c r="CA24" s="287">
        <v>0</v>
      </c>
      <c r="CB24" s="287">
        <f t="shared" si="369"/>
        <v>-97696.242024202424</v>
      </c>
      <c r="CC24" s="334">
        <v>-139535.83378453398</v>
      </c>
      <c r="CD24" s="287">
        <v>0</v>
      </c>
      <c r="CE24" s="287">
        <f t="shared" si="370"/>
        <v>-139535.83378453398</v>
      </c>
      <c r="CF24" s="334">
        <v>-97397.850882867671</v>
      </c>
      <c r="CG24" s="287">
        <v>0</v>
      </c>
      <c r="CH24" s="287">
        <f t="shared" si="371"/>
        <v>-97397.850882867671</v>
      </c>
      <c r="CI24" s="334">
        <v>-96014.346692419116</v>
      </c>
      <c r="CJ24" s="287">
        <v>0</v>
      </c>
      <c r="CK24" s="287">
        <f t="shared" si="372"/>
        <v>-96014.346692419116</v>
      </c>
      <c r="CL24" s="334">
        <v>-183402.91303861479</v>
      </c>
      <c r="CM24" s="287">
        <v>0</v>
      </c>
      <c r="CN24" s="287">
        <f t="shared" si="373"/>
        <v>-183402.91303861479</v>
      </c>
      <c r="CO24" s="334">
        <v>-109621.36760984587</v>
      </c>
      <c r="CP24" s="287">
        <v>0</v>
      </c>
      <c r="CQ24" s="287">
        <f t="shared" si="374"/>
        <v>-109621.36760984587</v>
      </c>
      <c r="CR24" s="334">
        <v>-106379.49368634984</v>
      </c>
      <c r="CS24" s="287">
        <v>0</v>
      </c>
      <c r="CT24" s="287">
        <f t="shared" si="375"/>
        <v>-106379.49368634984</v>
      </c>
      <c r="CU24" s="334">
        <v>-150201.36520825583</v>
      </c>
      <c r="CV24" s="287">
        <v>0</v>
      </c>
      <c r="CW24" s="287">
        <f t="shared" si="376"/>
        <v>-150201.36520825583</v>
      </c>
      <c r="CX24" s="334">
        <v>-119806.72247631053</v>
      </c>
      <c r="CY24" s="287">
        <v>0</v>
      </c>
      <c r="CZ24" s="287">
        <f t="shared" si="377"/>
        <v>-119806.72247631053</v>
      </c>
      <c r="DA24" s="334">
        <v>-152042.76650332758</v>
      </c>
      <c r="DB24" s="287">
        <v>0</v>
      </c>
      <c r="DC24" s="287">
        <f t="shared" si="378"/>
        <v>-152042.76650332758</v>
      </c>
      <c r="DD24" s="334">
        <v>-205772.17688844769</v>
      </c>
      <c r="DE24" s="287">
        <v>0</v>
      </c>
      <c r="DF24" s="287">
        <f t="shared" si="379"/>
        <v>-205772.17688844769</v>
      </c>
      <c r="DG24" s="334">
        <v>-186685.85858221623</v>
      </c>
      <c r="DH24" s="287">
        <v>0</v>
      </c>
      <c r="DI24" s="287">
        <f t="shared" si="380"/>
        <v>-186685.85858221623</v>
      </c>
      <c r="DJ24" s="334">
        <v>-163693.84690861171</v>
      </c>
      <c r="DK24" s="287">
        <v>0</v>
      </c>
      <c r="DL24" s="287">
        <f t="shared" si="381"/>
        <v>-163693.84690861171</v>
      </c>
      <c r="DM24" s="334">
        <v>-222046.0638156507</v>
      </c>
      <c r="DN24" s="287">
        <v>0</v>
      </c>
      <c r="DO24" s="287">
        <f t="shared" si="382"/>
        <v>-222046.0638156507</v>
      </c>
      <c r="DP24" s="334">
        <v>-218954.45955944216</v>
      </c>
      <c r="DQ24" s="287">
        <v>0</v>
      </c>
      <c r="DR24" s="287">
        <f t="shared" si="383"/>
        <v>-218954.45955944216</v>
      </c>
      <c r="DS24" s="334">
        <v>-183514.50215397598</v>
      </c>
      <c r="DT24" s="287">
        <v>0</v>
      </c>
      <c r="DU24" s="287">
        <f t="shared" si="384"/>
        <v>-183514.50215397598</v>
      </c>
      <c r="DV24" s="334">
        <v>-212569.13671969037</v>
      </c>
      <c r="DW24" s="287">
        <v>0</v>
      </c>
      <c r="DX24" s="287">
        <f t="shared" si="385"/>
        <v>-212569.13671969037</v>
      </c>
      <c r="DY24" s="334">
        <v>-257351.32253324444</v>
      </c>
      <c r="DZ24" s="287">
        <v>0</v>
      </c>
      <c r="EA24" s="287">
        <f t="shared" si="386"/>
        <v>-257351.32253324444</v>
      </c>
      <c r="EB24" s="334">
        <v>-216449.97210971668</v>
      </c>
      <c r="EC24" s="287">
        <v>0</v>
      </c>
      <c r="ED24" s="287">
        <f t="shared" si="387"/>
        <v>-216449.97210971668</v>
      </c>
      <c r="EE24" s="334">
        <v>-234046.78196429237</v>
      </c>
      <c r="EF24" s="287">
        <v>0</v>
      </c>
      <c r="EG24" s="287">
        <f t="shared" si="388"/>
        <v>-234046.78196429237</v>
      </c>
      <c r="EH24" s="334">
        <v>-286649.51384310902</v>
      </c>
      <c r="EI24" s="287">
        <v>0</v>
      </c>
      <c r="EJ24" s="287">
        <f t="shared" si="389"/>
        <v>-286649.51384310902</v>
      </c>
      <c r="EK24" s="334">
        <v>-255659.47848619518</v>
      </c>
      <c r="EL24" s="287">
        <v>0</v>
      </c>
      <c r="EM24" s="287">
        <f t="shared" si="390"/>
        <v>-255659.47848619518</v>
      </c>
      <c r="EN24" s="334">
        <v>-241265.80281294571</v>
      </c>
      <c r="EO24" s="287">
        <v>0</v>
      </c>
      <c r="EP24" s="287">
        <f t="shared" si="391"/>
        <v>-241265.80281294571</v>
      </c>
      <c r="EQ24" s="334">
        <v>-332653.53997972037</v>
      </c>
      <c r="ER24" s="287">
        <v>0</v>
      </c>
      <c r="ES24" s="287">
        <f t="shared" si="392"/>
        <v>-332653.53997972037</v>
      </c>
      <c r="ET24" s="334">
        <v>-285049.96555134753</v>
      </c>
      <c r="EU24" s="287">
        <v>0</v>
      </c>
      <c r="EV24" s="287">
        <f t="shared" si="393"/>
        <v>-285049.96555134753</v>
      </c>
      <c r="EW24" s="334">
        <v>-342084.58855464333</v>
      </c>
      <c r="EX24" s="287">
        <v>0</v>
      </c>
      <c r="EY24" s="287">
        <f t="shared" si="394"/>
        <v>-342084.58855464333</v>
      </c>
      <c r="EZ24" s="334">
        <v>-348303.49617876089</v>
      </c>
      <c r="FA24" s="287">
        <v>0</v>
      </c>
      <c r="FB24" s="287">
        <f t="shared" si="395"/>
        <v>-348303.49617876089</v>
      </c>
      <c r="FC24" s="334">
        <v>-325312.0108544869</v>
      </c>
      <c r="FD24" s="287">
        <v>0</v>
      </c>
      <c r="FE24" s="287">
        <f t="shared" si="396"/>
        <v>-325312.0108544869</v>
      </c>
      <c r="FF24" s="334">
        <v>-270300.81026189314</v>
      </c>
      <c r="FG24" s="287">
        <v>0</v>
      </c>
      <c r="FH24" s="287">
        <f t="shared" si="397"/>
        <v>-270300.81026189314</v>
      </c>
      <c r="FI24" s="334">
        <v>-290214.70138377958</v>
      </c>
      <c r="FJ24" s="287">
        <v>0</v>
      </c>
      <c r="FK24" s="287">
        <f t="shared" si="398"/>
        <v>-290214.70138377958</v>
      </c>
      <c r="FL24" s="334">
        <v>-289621.87730479805</v>
      </c>
      <c r="FM24" s="287">
        <v>0</v>
      </c>
      <c r="FN24" s="287">
        <f t="shared" si="399"/>
        <v>-289621.87730479805</v>
      </c>
      <c r="FO24" s="334">
        <v>-289879.37040802988</v>
      </c>
      <c r="FP24" s="287">
        <v>0</v>
      </c>
      <c r="FQ24" s="287">
        <f t="shared" si="400"/>
        <v>-289879.37040802988</v>
      </c>
      <c r="FR24" s="334">
        <v>-387556.02813648077</v>
      </c>
      <c r="FS24" s="287">
        <v>0</v>
      </c>
      <c r="FT24" s="287">
        <f t="shared" si="401"/>
        <v>-387556.02813648077</v>
      </c>
      <c r="FU24" s="334">
        <v>-320847.17249213933</v>
      </c>
      <c r="FV24" s="287">
        <v>0</v>
      </c>
      <c r="FW24" s="287">
        <f t="shared" si="402"/>
        <v>-320847.17249213933</v>
      </c>
      <c r="FX24" s="334">
        <v>-339560.51615433104</v>
      </c>
      <c r="FY24" s="287">
        <v>0</v>
      </c>
      <c r="FZ24" s="287">
        <f t="shared" si="403"/>
        <v>-339560.51615433104</v>
      </c>
      <c r="GA24" s="334">
        <v>-341763.16781235009</v>
      </c>
      <c r="GB24" s="287">
        <v>0</v>
      </c>
      <c r="GC24" s="287">
        <f t="shared" si="404"/>
        <v>-341763.16781235009</v>
      </c>
      <c r="GD24" s="334">
        <v>-443409.51068043779</v>
      </c>
      <c r="GE24" s="287">
        <v>0</v>
      </c>
      <c r="GF24" s="287">
        <f t="shared" si="405"/>
        <v>-443409.51068043779</v>
      </c>
      <c r="GG24" s="334">
        <v>-337531.08469376783</v>
      </c>
      <c r="GH24" s="287">
        <v>0</v>
      </c>
      <c r="GI24" s="287">
        <f t="shared" si="406"/>
        <v>-337531.08469376783</v>
      </c>
      <c r="GJ24" s="334">
        <v>-405252.06173555204</v>
      </c>
      <c r="GK24" s="287">
        <v>0</v>
      </c>
      <c r="GL24" s="287">
        <f t="shared" si="407"/>
        <v>-405252.06173555204</v>
      </c>
      <c r="GM24" s="334">
        <v>-408107.22122340871</v>
      </c>
      <c r="GN24" s="287">
        <v>0</v>
      </c>
      <c r="GO24" s="287">
        <f t="shared" si="408"/>
        <v>-408107.22122340871</v>
      </c>
      <c r="GP24" s="334">
        <v>-369525.22657550831</v>
      </c>
      <c r="GQ24" s="287">
        <v>0</v>
      </c>
      <c r="GR24" s="287">
        <f t="shared" si="409"/>
        <v>-369525.22657550831</v>
      </c>
      <c r="GS24" s="334">
        <v>-383109.30759390991</v>
      </c>
      <c r="GT24" s="287">
        <v>0</v>
      </c>
      <c r="GU24" s="287">
        <f t="shared" si="410"/>
        <v>-383109.30759390991</v>
      </c>
      <c r="GV24" s="334">
        <v>-460273.51588051434</v>
      </c>
      <c r="GW24" s="287">
        <v>0</v>
      </c>
      <c r="GX24" s="287">
        <f t="shared" si="411"/>
        <v>-460273.51588051434</v>
      </c>
      <c r="GY24" s="334">
        <v>-452238.51439144847</v>
      </c>
      <c r="GZ24" s="287">
        <v>0</v>
      </c>
      <c r="HA24" s="287">
        <f t="shared" si="412"/>
        <v>-452238.51439144847</v>
      </c>
      <c r="HB24" s="334">
        <v>-515345.96609435399</v>
      </c>
      <c r="HC24" s="287">
        <v>0</v>
      </c>
      <c r="HD24" s="287">
        <f t="shared" si="413"/>
        <v>-515345.96609435399</v>
      </c>
      <c r="HE24" s="334">
        <v>-538829.39464520453</v>
      </c>
      <c r="HF24" s="287">
        <v>0</v>
      </c>
      <c r="HG24" s="287">
        <f t="shared" si="414"/>
        <v>-538829.39464520453</v>
      </c>
      <c r="HH24" s="334">
        <v>-425776.11254589597</v>
      </c>
      <c r="HI24" s="287">
        <v>0</v>
      </c>
      <c r="HJ24" s="287">
        <f t="shared" si="415"/>
        <v>-425776.11254589597</v>
      </c>
    </row>
    <row r="25" spans="2:218" ht="14.25" hidden="1" customHeight="1" outlineLevel="1" x14ac:dyDescent="0.2">
      <c r="B25" s="233" t="s">
        <v>271</v>
      </c>
      <c r="C25" s="334">
        <v>0</v>
      </c>
      <c r="D25" s="287">
        <v>0</v>
      </c>
      <c r="E25" s="287">
        <f t="shared" si="344"/>
        <v>0</v>
      </c>
      <c r="F25" s="334">
        <v>0</v>
      </c>
      <c r="G25" s="287">
        <v>0</v>
      </c>
      <c r="H25" s="287">
        <f t="shared" si="345"/>
        <v>0</v>
      </c>
      <c r="I25" s="334">
        <v>0</v>
      </c>
      <c r="J25" s="287">
        <v>0</v>
      </c>
      <c r="K25" s="287">
        <f t="shared" si="346"/>
        <v>0</v>
      </c>
      <c r="L25" s="334">
        <v>0</v>
      </c>
      <c r="M25" s="287">
        <v>0</v>
      </c>
      <c r="N25" s="287">
        <f t="shared" si="347"/>
        <v>0</v>
      </c>
      <c r="O25" s="334">
        <v>0</v>
      </c>
      <c r="P25" s="287">
        <v>0</v>
      </c>
      <c r="Q25" s="287">
        <f t="shared" si="348"/>
        <v>0</v>
      </c>
      <c r="R25" s="334">
        <v>0</v>
      </c>
      <c r="S25" s="287">
        <v>0</v>
      </c>
      <c r="T25" s="287">
        <f t="shared" si="349"/>
        <v>0</v>
      </c>
      <c r="U25" s="334">
        <v>0</v>
      </c>
      <c r="V25" s="287">
        <v>0</v>
      </c>
      <c r="W25" s="287">
        <f t="shared" si="350"/>
        <v>0</v>
      </c>
      <c r="X25" s="334">
        <v>0</v>
      </c>
      <c r="Y25" s="287">
        <v>0</v>
      </c>
      <c r="Z25" s="287">
        <f t="shared" si="351"/>
        <v>0</v>
      </c>
      <c r="AA25" s="334">
        <v>0</v>
      </c>
      <c r="AB25" s="287">
        <v>0</v>
      </c>
      <c r="AC25" s="287">
        <f t="shared" si="352"/>
        <v>0</v>
      </c>
      <c r="AD25" s="334">
        <v>0</v>
      </c>
      <c r="AE25" s="287">
        <v>0</v>
      </c>
      <c r="AF25" s="287">
        <f t="shared" si="353"/>
        <v>0</v>
      </c>
      <c r="AG25" s="334">
        <v>0</v>
      </c>
      <c r="AH25" s="287">
        <v>0</v>
      </c>
      <c r="AI25" s="287">
        <f t="shared" si="354"/>
        <v>0</v>
      </c>
      <c r="AJ25" s="334">
        <v>0</v>
      </c>
      <c r="AK25" s="287">
        <v>0</v>
      </c>
      <c r="AL25" s="287">
        <f t="shared" si="355"/>
        <v>0</v>
      </c>
      <c r="AM25" s="334">
        <v>0</v>
      </c>
      <c r="AN25" s="287">
        <v>0</v>
      </c>
      <c r="AO25" s="287">
        <f t="shared" si="356"/>
        <v>0</v>
      </c>
      <c r="AP25" s="334">
        <v>0</v>
      </c>
      <c r="AQ25" s="287">
        <v>0</v>
      </c>
      <c r="AR25" s="287">
        <f t="shared" si="357"/>
        <v>0</v>
      </c>
      <c r="AS25" s="334">
        <v>0</v>
      </c>
      <c r="AT25" s="287">
        <v>0</v>
      </c>
      <c r="AU25" s="287">
        <f t="shared" si="358"/>
        <v>0</v>
      </c>
      <c r="AV25" s="334">
        <v>0</v>
      </c>
      <c r="AW25" s="287">
        <v>0</v>
      </c>
      <c r="AX25" s="287">
        <f t="shared" si="359"/>
        <v>0</v>
      </c>
      <c r="AY25" s="334">
        <v>0</v>
      </c>
      <c r="AZ25" s="287">
        <v>0</v>
      </c>
      <c r="BA25" s="287">
        <f t="shared" si="360"/>
        <v>0</v>
      </c>
      <c r="BB25" s="334">
        <v>0</v>
      </c>
      <c r="BC25" s="287">
        <v>0</v>
      </c>
      <c r="BD25" s="287">
        <f t="shared" si="361"/>
        <v>0</v>
      </c>
      <c r="BE25" s="334">
        <v>0</v>
      </c>
      <c r="BF25" s="287">
        <v>0</v>
      </c>
      <c r="BG25" s="287">
        <f t="shared" si="362"/>
        <v>0</v>
      </c>
      <c r="BH25" s="334">
        <v>0</v>
      </c>
      <c r="BI25" s="287">
        <v>0</v>
      </c>
      <c r="BJ25" s="287">
        <f t="shared" si="363"/>
        <v>0</v>
      </c>
      <c r="BK25" s="334">
        <v>0</v>
      </c>
      <c r="BL25" s="287">
        <v>0</v>
      </c>
      <c r="BM25" s="287">
        <f t="shared" si="364"/>
        <v>0</v>
      </c>
      <c r="BN25" s="334">
        <v>0</v>
      </c>
      <c r="BO25" s="287">
        <v>0</v>
      </c>
      <c r="BP25" s="287">
        <f t="shared" si="365"/>
        <v>0</v>
      </c>
      <c r="BQ25" s="334">
        <v>0</v>
      </c>
      <c r="BR25" s="287">
        <v>0</v>
      </c>
      <c r="BS25" s="287">
        <f t="shared" si="366"/>
        <v>0</v>
      </c>
      <c r="BT25" s="334">
        <v>0</v>
      </c>
      <c r="BU25" s="287">
        <v>0</v>
      </c>
      <c r="BV25" s="287">
        <f t="shared" si="367"/>
        <v>0</v>
      </c>
      <c r="BW25" s="334">
        <v>0</v>
      </c>
      <c r="BX25" s="287">
        <v>0</v>
      </c>
      <c r="BY25" s="287">
        <f t="shared" si="368"/>
        <v>0</v>
      </c>
      <c r="BZ25" s="334">
        <v>0</v>
      </c>
      <c r="CA25" s="287">
        <v>0</v>
      </c>
      <c r="CB25" s="287">
        <f t="shared" si="369"/>
        <v>0</v>
      </c>
      <c r="CC25" s="334">
        <v>0</v>
      </c>
      <c r="CD25" s="287">
        <v>0</v>
      </c>
      <c r="CE25" s="287">
        <f t="shared" si="370"/>
        <v>0</v>
      </c>
      <c r="CF25" s="334">
        <v>0</v>
      </c>
      <c r="CG25" s="287">
        <v>0</v>
      </c>
      <c r="CH25" s="287">
        <f t="shared" si="371"/>
        <v>0</v>
      </c>
      <c r="CI25" s="334">
        <v>0</v>
      </c>
      <c r="CJ25" s="287">
        <v>0</v>
      </c>
      <c r="CK25" s="287">
        <f t="shared" si="372"/>
        <v>0</v>
      </c>
      <c r="CL25" s="334">
        <v>0</v>
      </c>
      <c r="CM25" s="287">
        <v>0</v>
      </c>
      <c r="CN25" s="287">
        <f t="shared" si="373"/>
        <v>0</v>
      </c>
      <c r="CO25" s="334">
        <v>0</v>
      </c>
      <c r="CP25" s="287">
        <v>0</v>
      </c>
      <c r="CQ25" s="287">
        <f t="shared" si="374"/>
        <v>0</v>
      </c>
      <c r="CR25" s="334">
        <v>0</v>
      </c>
      <c r="CS25" s="287">
        <v>0</v>
      </c>
      <c r="CT25" s="287">
        <f t="shared" si="375"/>
        <v>0</v>
      </c>
      <c r="CU25" s="334">
        <v>0</v>
      </c>
      <c r="CV25" s="287">
        <v>0</v>
      </c>
      <c r="CW25" s="287">
        <f t="shared" si="376"/>
        <v>0</v>
      </c>
      <c r="CX25" s="334">
        <v>0</v>
      </c>
      <c r="CY25" s="287">
        <v>0</v>
      </c>
      <c r="CZ25" s="287">
        <f t="shared" si="377"/>
        <v>0</v>
      </c>
      <c r="DA25" s="334">
        <v>0</v>
      </c>
      <c r="DB25" s="287">
        <v>0</v>
      </c>
      <c r="DC25" s="287">
        <f t="shared" si="378"/>
        <v>0</v>
      </c>
      <c r="DD25" s="334">
        <v>0</v>
      </c>
      <c r="DE25" s="287">
        <v>0</v>
      </c>
      <c r="DF25" s="287">
        <f t="shared" si="379"/>
        <v>0</v>
      </c>
      <c r="DG25" s="334">
        <v>0</v>
      </c>
      <c r="DH25" s="287">
        <v>0</v>
      </c>
      <c r="DI25" s="287">
        <f t="shared" si="380"/>
        <v>0</v>
      </c>
      <c r="DJ25" s="334">
        <v>0</v>
      </c>
      <c r="DK25" s="287">
        <v>0</v>
      </c>
      <c r="DL25" s="287">
        <f t="shared" si="381"/>
        <v>0</v>
      </c>
      <c r="DM25" s="334">
        <v>0</v>
      </c>
      <c r="DN25" s="287">
        <v>0</v>
      </c>
      <c r="DO25" s="287">
        <f t="shared" si="382"/>
        <v>0</v>
      </c>
      <c r="DP25" s="334">
        <v>0</v>
      </c>
      <c r="DQ25" s="287">
        <v>0</v>
      </c>
      <c r="DR25" s="287">
        <f t="shared" si="383"/>
        <v>0</v>
      </c>
      <c r="DS25" s="334">
        <v>0</v>
      </c>
      <c r="DT25" s="287">
        <v>0</v>
      </c>
      <c r="DU25" s="287">
        <f t="shared" si="384"/>
        <v>0</v>
      </c>
      <c r="DV25" s="334">
        <v>0</v>
      </c>
      <c r="DW25" s="287">
        <v>0</v>
      </c>
      <c r="DX25" s="287">
        <f t="shared" si="385"/>
        <v>0</v>
      </c>
      <c r="DY25" s="334">
        <v>0</v>
      </c>
      <c r="DZ25" s="287">
        <v>0</v>
      </c>
      <c r="EA25" s="287">
        <f t="shared" si="386"/>
        <v>0</v>
      </c>
      <c r="EB25" s="334">
        <v>0</v>
      </c>
      <c r="EC25" s="287">
        <v>0</v>
      </c>
      <c r="ED25" s="287">
        <f t="shared" si="387"/>
        <v>0</v>
      </c>
      <c r="EE25" s="334">
        <v>0</v>
      </c>
      <c r="EF25" s="287">
        <v>0</v>
      </c>
      <c r="EG25" s="287">
        <f t="shared" si="388"/>
        <v>0</v>
      </c>
      <c r="EH25" s="334">
        <v>0</v>
      </c>
      <c r="EI25" s="287">
        <v>0</v>
      </c>
      <c r="EJ25" s="287">
        <f t="shared" si="389"/>
        <v>0</v>
      </c>
      <c r="EK25" s="334">
        <v>0</v>
      </c>
      <c r="EL25" s="287">
        <v>0</v>
      </c>
      <c r="EM25" s="287">
        <f t="shared" si="390"/>
        <v>0</v>
      </c>
      <c r="EN25" s="334">
        <v>0</v>
      </c>
      <c r="EO25" s="287">
        <v>0</v>
      </c>
      <c r="EP25" s="287">
        <f t="shared" si="391"/>
        <v>0</v>
      </c>
      <c r="EQ25" s="334">
        <v>0</v>
      </c>
      <c r="ER25" s="287">
        <v>0</v>
      </c>
      <c r="ES25" s="287">
        <f t="shared" si="392"/>
        <v>0</v>
      </c>
      <c r="ET25" s="334">
        <v>0</v>
      </c>
      <c r="EU25" s="287">
        <v>0</v>
      </c>
      <c r="EV25" s="287">
        <f t="shared" si="393"/>
        <v>0</v>
      </c>
      <c r="EW25" s="334">
        <v>0</v>
      </c>
      <c r="EX25" s="287">
        <v>0</v>
      </c>
      <c r="EY25" s="287">
        <f t="shared" si="394"/>
        <v>0</v>
      </c>
      <c r="EZ25" s="334">
        <v>0</v>
      </c>
      <c r="FA25" s="287">
        <v>0</v>
      </c>
      <c r="FB25" s="287">
        <f t="shared" si="395"/>
        <v>0</v>
      </c>
      <c r="FC25" s="334">
        <v>0</v>
      </c>
      <c r="FD25" s="287">
        <v>0</v>
      </c>
      <c r="FE25" s="287">
        <f t="shared" si="396"/>
        <v>0</v>
      </c>
      <c r="FF25" s="334">
        <v>0</v>
      </c>
      <c r="FG25" s="287">
        <v>0</v>
      </c>
      <c r="FH25" s="287">
        <f t="shared" si="397"/>
        <v>0</v>
      </c>
      <c r="FI25" s="334">
        <v>0</v>
      </c>
      <c r="FJ25" s="287">
        <v>0</v>
      </c>
      <c r="FK25" s="287">
        <f t="shared" si="398"/>
        <v>0</v>
      </c>
      <c r="FL25" s="334">
        <v>0</v>
      </c>
      <c r="FM25" s="287">
        <v>0</v>
      </c>
      <c r="FN25" s="287">
        <f t="shared" si="399"/>
        <v>0</v>
      </c>
      <c r="FO25" s="334">
        <v>0</v>
      </c>
      <c r="FP25" s="287">
        <v>0</v>
      </c>
      <c r="FQ25" s="287">
        <f t="shared" si="400"/>
        <v>0</v>
      </c>
      <c r="FR25" s="334">
        <v>0</v>
      </c>
      <c r="FS25" s="287">
        <v>0</v>
      </c>
      <c r="FT25" s="287">
        <f t="shared" si="401"/>
        <v>0</v>
      </c>
      <c r="FU25" s="334">
        <v>0</v>
      </c>
      <c r="FV25" s="287">
        <v>0</v>
      </c>
      <c r="FW25" s="287">
        <f t="shared" si="402"/>
        <v>0</v>
      </c>
      <c r="FX25" s="334">
        <v>0</v>
      </c>
      <c r="FY25" s="287">
        <v>0</v>
      </c>
      <c r="FZ25" s="287">
        <f t="shared" si="403"/>
        <v>0</v>
      </c>
      <c r="GA25" s="334">
        <v>0</v>
      </c>
      <c r="GB25" s="287">
        <v>0</v>
      </c>
      <c r="GC25" s="287">
        <f t="shared" si="404"/>
        <v>0</v>
      </c>
      <c r="GD25" s="334">
        <v>0</v>
      </c>
      <c r="GE25" s="287">
        <v>0</v>
      </c>
      <c r="GF25" s="287">
        <f t="shared" si="405"/>
        <v>0</v>
      </c>
      <c r="GG25" s="334">
        <v>0</v>
      </c>
      <c r="GH25" s="287">
        <v>0</v>
      </c>
      <c r="GI25" s="287">
        <f t="shared" si="406"/>
        <v>0</v>
      </c>
      <c r="GJ25" s="334">
        <v>0</v>
      </c>
      <c r="GK25" s="287">
        <v>0</v>
      </c>
      <c r="GL25" s="287">
        <f t="shared" si="407"/>
        <v>0</v>
      </c>
      <c r="GM25" s="334">
        <v>0</v>
      </c>
      <c r="GN25" s="287">
        <v>0</v>
      </c>
      <c r="GO25" s="287">
        <f t="shared" si="408"/>
        <v>0</v>
      </c>
      <c r="GP25" s="334">
        <v>0</v>
      </c>
      <c r="GQ25" s="287">
        <v>0</v>
      </c>
      <c r="GR25" s="287">
        <f t="shared" si="409"/>
        <v>0</v>
      </c>
      <c r="GS25" s="334">
        <v>0</v>
      </c>
      <c r="GT25" s="287">
        <v>0</v>
      </c>
      <c r="GU25" s="287">
        <f t="shared" si="410"/>
        <v>0</v>
      </c>
      <c r="GV25" s="334">
        <v>0</v>
      </c>
      <c r="GW25" s="287">
        <v>0</v>
      </c>
      <c r="GX25" s="287">
        <f t="shared" si="411"/>
        <v>0</v>
      </c>
      <c r="GY25" s="334">
        <v>0</v>
      </c>
      <c r="GZ25" s="287">
        <v>0</v>
      </c>
      <c r="HA25" s="287">
        <f t="shared" si="412"/>
        <v>0</v>
      </c>
      <c r="HB25" s="334">
        <v>0</v>
      </c>
      <c r="HC25" s="287">
        <v>0</v>
      </c>
      <c r="HD25" s="287">
        <f t="shared" si="413"/>
        <v>0</v>
      </c>
      <c r="HE25" s="334">
        <v>0</v>
      </c>
      <c r="HF25" s="287">
        <v>0</v>
      </c>
      <c r="HG25" s="287">
        <f t="shared" si="414"/>
        <v>0</v>
      </c>
      <c r="HH25" s="334">
        <v>0</v>
      </c>
      <c r="HI25" s="287">
        <v>0</v>
      </c>
      <c r="HJ25" s="287">
        <f t="shared" si="415"/>
        <v>0</v>
      </c>
    </row>
    <row r="26" spans="2:218" ht="14.25" hidden="1" customHeight="1" outlineLevel="1" x14ac:dyDescent="0.2">
      <c r="B26" s="233" t="s">
        <v>272</v>
      </c>
      <c r="C26" s="334">
        <v>0</v>
      </c>
      <c r="D26" s="287">
        <v>0</v>
      </c>
      <c r="E26" s="287">
        <f t="shared" si="344"/>
        <v>0</v>
      </c>
      <c r="F26" s="334">
        <v>0</v>
      </c>
      <c r="G26" s="287">
        <v>0</v>
      </c>
      <c r="H26" s="287">
        <f t="shared" si="345"/>
        <v>0</v>
      </c>
      <c r="I26" s="334">
        <v>0</v>
      </c>
      <c r="J26" s="287">
        <v>0</v>
      </c>
      <c r="K26" s="287">
        <f t="shared" si="346"/>
        <v>0</v>
      </c>
      <c r="L26" s="334">
        <v>0</v>
      </c>
      <c r="M26" s="287">
        <v>0</v>
      </c>
      <c r="N26" s="287">
        <f t="shared" si="347"/>
        <v>0</v>
      </c>
      <c r="O26" s="334">
        <v>0</v>
      </c>
      <c r="P26" s="287">
        <v>0</v>
      </c>
      <c r="Q26" s="287">
        <f t="shared" si="348"/>
        <v>0</v>
      </c>
      <c r="R26" s="334">
        <v>0</v>
      </c>
      <c r="S26" s="287">
        <v>0</v>
      </c>
      <c r="T26" s="287">
        <f t="shared" si="349"/>
        <v>0</v>
      </c>
      <c r="U26" s="334">
        <v>0</v>
      </c>
      <c r="V26" s="287">
        <v>0</v>
      </c>
      <c r="W26" s="287">
        <f t="shared" si="350"/>
        <v>0</v>
      </c>
      <c r="X26" s="334">
        <v>0</v>
      </c>
      <c r="Y26" s="287">
        <v>0</v>
      </c>
      <c r="Z26" s="287">
        <f t="shared" si="351"/>
        <v>0</v>
      </c>
      <c r="AA26" s="334">
        <v>0</v>
      </c>
      <c r="AB26" s="287">
        <v>0</v>
      </c>
      <c r="AC26" s="287">
        <f t="shared" si="352"/>
        <v>0</v>
      </c>
      <c r="AD26" s="334">
        <v>0</v>
      </c>
      <c r="AE26" s="287">
        <v>0</v>
      </c>
      <c r="AF26" s="287">
        <f t="shared" si="353"/>
        <v>0</v>
      </c>
      <c r="AG26" s="334">
        <v>0</v>
      </c>
      <c r="AH26" s="287">
        <v>0</v>
      </c>
      <c r="AI26" s="287">
        <f t="shared" si="354"/>
        <v>0</v>
      </c>
      <c r="AJ26" s="334">
        <v>0</v>
      </c>
      <c r="AK26" s="287">
        <v>0</v>
      </c>
      <c r="AL26" s="287">
        <f t="shared" si="355"/>
        <v>0</v>
      </c>
      <c r="AM26" s="334">
        <v>-406.01992204417496</v>
      </c>
      <c r="AN26" s="287">
        <v>0</v>
      </c>
      <c r="AO26" s="287">
        <f t="shared" si="356"/>
        <v>-406.01992204417496</v>
      </c>
      <c r="AP26" s="334">
        <v>-423.59718731467621</v>
      </c>
      <c r="AQ26" s="287">
        <v>0</v>
      </c>
      <c r="AR26" s="287">
        <f t="shared" si="357"/>
        <v>-423.59718731467621</v>
      </c>
      <c r="AS26" s="334">
        <v>-393.86101957489268</v>
      </c>
      <c r="AT26" s="287">
        <v>0</v>
      </c>
      <c r="AU26" s="287">
        <f t="shared" si="358"/>
        <v>-393.86101957489268</v>
      </c>
      <c r="AV26" s="334">
        <v>-368.05751512102955</v>
      </c>
      <c r="AW26" s="287">
        <v>0</v>
      </c>
      <c r="AX26" s="287">
        <f t="shared" si="359"/>
        <v>-368.05751512102955</v>
      </c>
      <c r="AY26" s="334">
        <v>-359.83303747061365</v>
      </c>
      <c r="AZ26" s="287">
        <v>0</v>
      </c>
      <c r="BA26" s="287">
        <f t="shared" si="360"/>
        <v>-359.83303747061365</v>
      </c>
      <c r="BB26" s="334">
        <v>-348.9954746920115</v>
      </c>
      <c r="BC26" s="287">
        <v>0</v>
      </c>
      <c r="BD26" s="287">
        <f t="shared" si="361"/>
        <v>-348.9954746920115</v>
      </c>
      <c r="BE26" s="334">
        <v>-394.71704704238476</v>
      </c>
      <c r="BF26" s="287">
        <v>0</v>
      </c>
      <c r="BG26" s="287">
        <f t="shared" si="362"/>
        <v>-394.71704704238476</v>
      </c>
      <c r="BH26" s="334">
        <v>-354.13690932914665</v>
      </c>
      <c r="BI26" s="287">
        <v>0</v>
      </c>
      <c r="BJ26" s="287">
        <f t="shared" si="363"/>
        <v>-354.13690932914665</v>
      </c>
      <c r="BK26" s="334">
        <v>-352.32771174895481</v>
      </c>
      <c r="BL26" s="287">
        <v>0</v>
      </c>
      <c r="BM26" s="287">
        <f t="shared" si="364"/>
        <v>-352.32771174895481</v>
      </c>
      <c r="BN26" s="334">
        <v>-327.11452279443034</v>
      </c>
      <c r="BO26" s="287">
        <v>0</v>
      </c>
      <c r="BP26" s="287">
        <f t="shared" si="365"/>
        <v>-327.11452279443034</v>
      </c>
      <c r="BQ26" s="334">
        <v>-283.96183552930484</v>
      </c>
      <c r="BR26" s="287">
        <v>0</v>
      </c>
      <c r="BS26" s="287">
        <f t="shared" si="366"/>
        <v>-283.96183552930484</v>
      </c>
      <c r="BT26" s="334">
        <v>-541.36386992586074</v>
      </c>
      <c r="BU26" s="287">
        <v>0</v>
      </c>
      <c r="BV26" s="287">
        <f t="shared" si="367"/>
        <v>-541.36386992586074</v>
      </c>
      <c r="BW26" s="334">
        <v>-822.9037221137346</v>
      </c>
      <c r="BX26" s="287">
        <v>0</v>
      </c>
      <c r="BY26" s="287">
        <f t="shared" si="368"/>
        <v>-822.9037221137346</v>
      </c>
      <c r="BZ26" s="334">
        <v>-999.26659332599934</v>
      </c>
      <c r="CA26" s="287">
        <v>0</v>
      </c>
      <c r="CB26" s="287">
        <f t="shared" si="369"/>
        <v>-999.26659332599934</v>
      </c>
      <c r="CC26" s="334">
        <v>-1854.7773581802107</v>
      </c>
      <c r="CD26" s="287">
        <v>0</v>
      </c>
      <c r="CE26" s="287">
        <f t="shared" si="370"/>
        <v>-1854.7773581802107</v>
      </c>
      <c r="CF26" s="334">
        <v>-2613.7036860491248</v>
      </c>
      <c r="CG26" s="287">
        <v>0</v>
      </c>
      <c r="CH26" s="287">
        <f t="shared" si="371"/>
        <v>-2613.7036860491248</v>
      </c>
      <c r="CI26" s="334">
        <v>-2206.5024947690326</v>
      </c>
      <c r="CJ26" s="287">
        <v>0</v>
      </c>
      <c r="CK26" s="287">
        <f t="shared" si="372"/>
        <v>-2206.5024947690326</v>
      </c>
      <c r="CL26" s="334">
        <v>-2892.4330466215697</v>
      </c>
      <c r="CM26" s="287">
        <v>0</v>
      </c>
      <c r="CN26" s="287">
        <f t="shared" si="373"/>
        <v>-2892.4330466215697</v>
      </c>
      <c r="CO26" s="334">
        <v>-4870.8879687140552</v>
      </c>
      <c r="CP26" s="287">
        <v>0</v>
      </c>
      <c r="CQ26" s="287">
        <f t="shared" si="374"/>
        <v>-4870.8879687140552</v>
      </c>
      <c r="CR26" s="334">
        <v>-4284.2031029619175</v>
      </c>
      <c r="CS26" s="287">
        <v>0</v>
      </c>
      <c r="CT26" s="287">
        <f t="shared" si="375"/>
        <v>-4284.2031029619175</v>
      </c>
      <c r="CU26" s="334">
        <v>-3775.7994265578145</v>
      </c>
      <c r="CV26" s="287">
        <v>0</v>
      </c>
      <c r="CW26" s="287">
        <f t="shared" si="376"/>
        <v>-3775.7994265578145</v>
      </c>
      <c r="CX26" s="334">
        <v>-3508.0347571256962</v>
      </c>
      <c r="CY26" s="287">
        <v>0</v>
      </c>
      <c r="CZ26" s="287">
        <f t="shared" si="377"/>
        <v>-3508.0347571256962</v>
      </c>
      <c r="DA26" s="334">
        <v>-4347.369950126701</v>
      </c>
      <c r="DB26" s="287">
        <v>0</v>
      </c>
      <c r="DC26" s="287">
        <f t="shared" si="378"/>
        <v>-4347.369950126701</v>
      </c>
      <c r="DD26" s="334">
        <v>-4616.6228470247352</v>
      </c>
      <c r="DE26" s="287">
        <v>0</v>
      </c>
      <c r="DF26" s="287">
        <f t="shared" si="379"/>
        <v>-4616.6228470247352</v>
      </c>
      <c r="DG26" s="334">
        <v>-4407.3587245161325</v>
      </c>
      <c r="DH26" s="287">
        <v>0</v>
      </c>
      <c r="DI26" s="287">
        <f t="shared" si="380"/>
        <v>-4407.3587245161325</v>
      </c>
      <c r="DJ26" s="334">
        <v>-4392.0262609442698</v>
      </c>
      <c r="DK26" s="287">
        <v>0</v>
      </c>
      <c r="DL26" s="287">
        <f t="shared" si="381"/>
        <v>-4392.0262609442698</v>
      </c>
      <c r="DM26" s="334">
        <v>-4367.2221050411308</v>
      </c>
      <c r="DN26" s="287">
        <v>0</v>
      </c>
      <c r="DO26" s="287">
        <f t="shared" si="382"/>
        <v>-4367.2221050411308</v>
      </c>
      <c r="DP26" s="334">
        <v>-4290.5692438402721</v>
      </c>
      <c r="DQ26" s="287">
        <v>0</v>
      </c>
      <c r="DR26" s="287">
        <f t="shared" si="383"/>
        <v>-4290.5692438402721</v>
      </c>
      <c r="DS26" s="334">
        <v>-4210.3443718036051</v>
      </c>
      <c r="DT26" s="287">
        <v>0</v>
      </c>
      <c r="DU26" s="287">
        <f t="shared" si="384"/>
        <v>-4210.3443718036051</v>
      </c>
      <c r="DV26" s="334">
        <v>-3625.462543333233</v>
      </c>
      <c r="DW26" s="287">
        <v>0</v>
      </c>
      <c r="DX26" s="287">
        <f t="shared" si="385"/>
        <v>-3625.462543333233</v>
      </c>
      <c r="DY26" s="334">
        <v>-3140.7534778376616</v>
      </c>
      <c r="DZ26" s="287">
        <v>0</v>
      </c>
      <c r="EA26" s="287">
        <f t="shared" si="386"/>
        <v>-3140.7534778376616</v>
      </c>
      <c r="EB26" s="334">
        <v>-3215.3416404826999</v>
      </c>
      <c r="EC26" s="287">
        <v>0</v>
      </c>
      <c r="ED26" s="287">
        <f t="shared" si="387"/>
        <v>-3215.3416404826999</v>
      </c>
      <c r="EE26" s="334">
        <v>-4822.72426828272</v>
      </c>
      <c r="EF26" s="287">
        <v>0</v>
      </c>
      <c r="EG26" s="287">
        <f t="shared" si="388"/>
        <v>-4822.72426828272</v>
      </c>
      <c r="EH26" s="334">
        <v>-3928.5714285714289</v>
      </c>
      <c r="EI26" s="287">
        <v>0</v>
      </c>
      <c r="EJ26" s="287">
        <f t="shared" si="389"/>
        <v>-3928.5714285714289</v>
      </c>
      <c r="EK26" s="334">
        <v>-9638.8858172656328</v>
      </c>
      <c r="EL26" s="287">
        <v>0</v>
      </c>
      <c r="EM26" s="287">
        <f t="shared" si="390"/>
        <v>-9638.8858172656328</v>
      </c>
      <c r="EN26" s="334">
        <v>-5344.3832728124635</v>
      </c>
      <c r="EO26" s="287">
        <v>0</v>
      </c>
      <c r="EP26" s="287">
        <f t="shared" si="391"/>
        <v>-5344.3832728124635</v>
      </c>
      <c r="EQ26" s="334">
        <v>-2214.6954050592381</v>
      </c>
      <c r="ER26" s="287">
        <v>0</v>
      </c>
      <c r="ES26" s="287">
        <f t="shared" si="392"/>
        <v>-2214.6954050592381</v>
      </c>
      <c r="ET26" s="334">
        <v>-1944.1302909514018</v>
      </c>
      <c r="EU26" s="287">
        <v>0</v>
      </c>
      <c r="EV26" s="287">
        <f t="shared" si="393"/>
        <v>-1944.1302909514018</v>
      </c>
      <c r="EW26" s="334">
        <v>-1931.8541048668258</v>
      </c>
      <c r="EX26" s="287">
        <v>0</v>
      </c>
      <c r="EY26" s="287">
        <f t="shared" si="394"/>
        <v>-1931.8541048668258</v>
      </c>
      <c r="EZ26" s="334">
        <v>-1943.6602239940435</v>
      </c>
      <c r="FA26" s="287">
        <v>0</v>
      </c>
      <c r="FB26" s="287">
        <f t="shared" si="395"/>
        <v>-1943.6602239940435</v>
      </c>
      <c r="FC26" s="334">
        <v>-2039.003512738725</v>
      </c>
      <c r="FD26" s="287">
        <v>0</v>
      </c>
      <c r="FE26" s="287">
        <f t="shared" si="396"/>
        <v>-2039.003512738725</v>
      </c>
      <c r="FF26" s="334">
        <v>-2025.122000876062</v>
      </c>
      <c r="FG26" s="287">
        <v>0</v>
      </c>
      <c r="FH26" s="287">
        <f t="shared" si="397"/>
        <v>-2025.122000876062</v>
      </c>
      <c r="FI26" s="334">
        <v>-2072.3195361414964</v>
      </c>
      <c r="FJ26" s="287">
        <v>0</v>
      </c>
      <c r="FK26" s="287">
        <f t="shared" si="398"/>
        <v>-2072.3195361414964</v>
      </c>
      <c r="FL26" s="334">
        <v>-2027.2403910890794</v>
      </c>
      <c r="FM26" s="287">
        <v>0</v>
      </c>
      <c r="FN26" s="287">
        <f t="shared" si="399"/>
        <v>-2027.2403910890794</v>
      </c>
      <c r="FO26" s="334">
        <v>-2003.3502021013833</v>
      </c>
      <c r="FP26" s="287">
        <v>0</v>
      </c>
      <c r="FQ26" s="287">
        <f t="shared" si="400"/>
        <v>-2003.3502021013833</v>
      </c>
      <c r="FR26" s="334">
        <v>-1997.4873634340934</v>
      </c>
      <c r="FS26" s="287">
        <v>0</v>
      </c>
      <c r="FT26" s="287">
        <f t="shared" si="401"/>
        <v>-1997.4873634340934</v>
      </c>
      <c r="FU26" s="334">
        <v>-2147.1410271340401</v>
      </c>
      <c r="FV26" s="287">
        <v>0</v>
      </c>
      <c r="FW26" s="287">
        <f t="shared" si="402"/>
        <v>-2147.1410271340401</v>
      </c>
      <c r="FX26" s="334">
        <v>-11411.501762228145</v>
      </c>
      <c r="FY26" s="287">
        <v>0</v>
      </c>
      <c r="FZ26" s="287">
        <f t="shared" si="403"/>
        <v>-11411.501762228145</v>
      </c>
      <c r="GA26" s="334">
        <v>-7863.4669120345015</v>
      </c>
      <c r="GB26" s="287">
        <v>0</v>
      </c>
      <c r="GC26" s="287">
        <f t="shared" si="404"/>
        <v>-7863.4669120345015</v>
      </c>
      <c r="GD26" s="334">
        <v>-10926.553546962798</v>
      </c>
      <c r="GE26" s="287">
        <v>0</v>
      </c>
      <c r="GF26" s="287">
        <f t="shared" si="405"/>
        <v>-10926.553546962798</v>
      </c>
      <c r="GG26" s="334">
        <v>-10655.252800566192</v>
      </c>
      <c r="GH26" s="287">
        <v>0</v>
      </c>
      <c r="GI26" s="287">
        <f t="shared" si="406"/>
        <v>-10655.252800566192</v>
      </c>
      <c r="GJ26" s="334">
        <v>-10981.053362548104</v>
      </c>
      <c r="GK26" s="287">
        <v>0</v>
      </c>
      <c r="GL26" s="287">
        <f t="shared" si="407"/>
        <v>-10981.053362548104</v>
      </c>
      <c r="GM26" s="334">
        <v>-12092.076400960186</v>
      </c>
      <c r="GN26" s="287">
        <v>0</v>
      </c>
      <c r="GO26" s="287">
        <f t="shared" si="408"/>
        <v>-12092.076400960186</v>
      </c>
      <c r="GP26" s="334">
        <v>-11890.009716096672</v>
      </c>
      <c r="GQ26" s="287">
        <v>0</v>
      </c>
      <c r="GR26" s="287">
        <f t="shared" si="409"/>
        <v>-11890.009716096672</v>
      </c>
      <c r="GS26" s="334">
        <v>-7596.3543485418395</v>
      </c>
      <c r="GT26" s="287">
        <v>0</v>
      </c>
      <c r="GU26" s="287">
        <f t="shared" si="410"/>
        <v>-7596.3543485418395</v>
      </c>
      <c r="GV26" s="334">
        <v>-11183.242936660128</v>
      </c>
      <c r="GW26" s="287">
        <v>0</v>
      </c>
      <c r="GX26" s="287">
        <f t="shared" si="411"/>
        <v>-11183.242936660128</v>
      </c>
      <c r="GY26" s="334">
        <v>-11048.848588055784</v>
      </c>
      <c r="GZ26" s="287">
        <v>0</v>
      </c>
      <c r="HA26" s="287">
        <f t="shared" si="412"/>
        <v>-11048.848588055784</v>
      </c>
      <c r="HB26" s="334">
        <v>-10914.663516262841</v>
      </c>
      <c r="HC26" s="287">
        <v>0</v>
      </c>
      <c r="HD26" s="287">
        <f t="shared" si="413"/>
        <v>-10914.663516262841</v>
      </c>
      <c r="HE26" s="334">
        <v>-11257.61978892261</v>
      </c>
      <c r="HF26" s="287">
        <v>0</v>
      </c>
      <c r="HG26" s="287">
        <f t="shared" si="414"/>
        <v>-11257.61978892261</v>
      </c>
      <c r="HH26" s="334">
        <v>-12170.83789279894</v>
      </c>
      <c r="HI26" s="287">
        <v>0</v>
      </c>
      <c r="HJ26" s="287">
        <f t="shared" si="415"/>
        <v>-12170.83789279894</v>
      </c>
    </row>
    <row r="27" spans="2:218" ht="14.25" hidden="1" customHeight="1" outlineLevel="1" x14ac:dyDescent="0.2">
      <c r="B27" s="233" t="s">
        <v>273</v>
      </c>
      <c r="C27" s="334">
        <v>0</v>
      </c>
      <c r="D27" s="287">
        <v>0</v>
      </c>
      <c r="E27" s="287">
        <f t="shared" si="344"/>
        <v>0</v>
      </c>
      <c r="F27" s="334">
        <v>0</v>
      </c>
      <c r="G27" s="287">
        <v>0</v>
      </c>
      <c r="H27" s="287">
        <f t="shared" si="345"/>
        <v>0</v>
      </c>
      <c r="I27" s="334">
        <v>0</v>
      </c>
      <c r="J27" s="287">
        <v>0</v>
      </c>
      <c r="K27" s="287">
        <f t="shared" si="346"/>
        <v>0</v>
      </c>
      <c r="L27" s="334">
        <v>0</v>
      </c>
      <c r="M27" s="287">
        <v>0</v>
      </c>
      <c r="N27" s="287">
        <f t="shared" si="347"/>
        <v>0</v>
      </c>
      <c r="O27" s="334">
        <v>0</v>
      </c>
      <c r="P27" s="287">
        <v>0</v>
      </c>
      <c r="Q27" s="287">
        <f t="shared" si="348"/>
        <v>0</v>
      </c>
      <c r="R27" s="334">
        <v>0</v>
      </c>
      <c r="S27" s="287">
        <v>0</v>
      </c>
      <c r="T27" s="287">
        <f t="shared" si="349"/>
        <v>0</v>
      </c>
      <c r="U27" s="334">
        <v>0</v>
      </c>
      <c r="V27" s="287">
        <v>0</v>
      </c>
      <c r="W27" s="287">
        <f t="shared" si="350"/>
        <v>0</v>
      </c>
      <c r="X27" s="334">
        <v>0</v>
      </c>
      <c r="Y27" s="287">
        <v>0</v>
      </c>
      <c r="Z27" s="287">
        <f t="shared" si="351"/>
        <v>0</v>
      </c>
      <c r="AA27" s="334">
        <v>0</v>
      </c>
      <c r="AB27" s="287">
        <v>0</v>
      </c>
      <c r="AC27" s="287">
        <f t="shared" si="352"/>
        <v>0</v>
      </c>
      <c r="AD27" s="334">
        <v>0</v>
      </c>
      <c r="AE27" s="287">
        <v>0</v>
      </c>
      <c r="AF27" s="287">
        <f t="shared" si="353"/>
        <v>0</v>
      </c>
      <c r="AG27" s="334">
        <v>0</v>
      </c>
      <c r="AH27" s="287">
        <v>0</v>
      </c>
      <c r="AI27" s="287">
        <f t="shared" si="354"/>
        <v>0</v>
      </c>
      <c r="AJ27" s="334">
        <v>0</v>
      </c>
      <c r="AK27" s="287">
        <v>0</v>
      </c>
      <c r="AL27" s="287">
        <f t="shared" si="355"/>
        <v>0</v>
      </c>
      <c r="AM27" s="334">
        <v>-8578.5256063230845</v>
      </c>
      <c r="AN27" s="287">
        <v>0</v>
      </c>
      <c r="AO27" s="287">
        <f t="shared" si="356"/>
        <v>-8578.5256063230845</v>
      </c>
      <c r="AP27" s="334">
        <v>-10827.850103075316</v>
      </c>
      <c r="AQ27" s="287">
        <v>0</v>
      </c>
      <c r="AR27" s="287">
        <f t="shared" si="357"/>
        <v>-10827.850103075316</v>
      </c>
      <c r="AS27" s="334">
        <v>-13542.911158082685</v>
      </c>
      <c r="AT27" s="287">
        <v>0</v>
      </c>
      <c r="AU27" s="287">
        <f t="shared" si="358"/>
        <v>-13542.911158082685</v>
      </c>
      <c r="AV27" s="334">
        <v>-12674.878847734606</v>
      </c>
      <c r="AW27" s="287">
        <v>0</v>
      </c>
      <c r="AX27" s="287">
        <f t="shared" si="359"/>
        <v>-12674.878847734606</v>
      </c>
      <c r="AY27" s="334">
        <v>-13065.939404116492</v>
      </c>
      <c r="AZ27" s="287">
        <v>0</v>
      </c>
      <c r="BA27" s="287">
        <f t="shared" si="360"/>
        <v>-13065.939404116492</v>
      </c>
      <c r="BB27" s="334">
        <v>-12803.480648200928</v>
      </c>
      <c r="BC27" s="287">
        <v>0</v>
      </c>
      <c r="BD27" s="287">
        <f t="shared" si="361"/>
        <v>-12803.480648200928</v>
      </c>
      <c r="BE27" s="334">
        <v>-12815.556590591525</v>
      </c>
      <c r="BF27" s="287">
        <v>0</v>
      </c>
      <c r="BG27" s="287">
        <f t="shared" si="362"/>
        <v>-12815.556590591525</v>
      </c>
      <c r="BH27" s="334">
        <v>-13700.376565580254</v>
      </c>
      <c r="BI27" s="287">
        <v>0</v>
      </c>
      <c r="BJ27" s="287">
        <f t="shared" si="363"/>
        <v>-13700.376565580254</v>
      </c>
      <c r="BK27" s="334">
        <v>-15349.74397519613</v>
      </c>
      <c r="BL27" s="287">
        <v>0</v>
      </c>
      <c r="BM27" s="287">
        <f t="shared" si="364"/>
        <v>-15349.74397519613</v>
      </c>
      <c r="BN27" s="334">
        <v>-13570.891168998267</v>
      </c>
      <c r="BO27" s="287">
        <v>0</v>
      </c>
      <c r="BP27" s="287">
        <f t="shared" si="365"/>
        <v>-13570.891168998267</v>
      </c>
      <c r="BQ27" s="334">
        <v>-11806.52449644101</v>
      </c>
      <c r="BR27" s="287">
        <v>0</v>
      </c>
      <c r="BS27" s="287">
        <f t="shared" si="366"/>
        <v>-11806.52449644101</v>
      </c>
      <c r="BT27" s="334">
        <v>-9720.3259194010134</v>
      </c>
      <c r="BU27" s="287">
        <v>0</v>
      </c>
      <c r="BV27" s="287">
        <f t="shared" si="367"/>
        <v>-9720.3259194010134</v>
      </c>
      <c r="BW27" s="334">
        <v>-9794.9582815551221</v>
      </c>
      <c r="BX27" s="287">
        <v>0</v>
      </c>
      <c r="BY27" s="287">
        <f t="shared" si="368"/>
        <v>-9794.9582815551221</v>
      </c>
      <c r="BZ27" s="334">
        <v>-9956.9152915291543</v>
      </c>
      <c r="CA27" s="287">
        <v>0</v>
      </c>
      <c r="CB27" s="287">
        <f t="shared" si="369"/>
        <v>-9956.9152915291543</v>
      </c>
      <c r="CC27" s="334">
        <v>-9781.5731938837762</v>
      </c>
      <c r="CD27" s="287">
        <v>0</v>
      </c>
      <c r="CE27" s="287">
        <f t="shared" si="370"/>
        <v>-9781.5731938837762</v>
      </c>
      <c r="CF27" s="334">
        <v>-9718.6944590094718</v>
      </c>
      <c r="CG27" s="287">
        <v>0</v>
      </c>
      <c r="CH27" s="287">
        <f t="shared" si="371"/>
        <v>-9718.6944590094718</v>
      </c>
      <c r="CI27" s="334">
        <v>-9188.4757765974573</v>
      </c>
      <c r="CJ27" s="287">
        <v>0</v>
      </c>
      <c r="CK27" s="287">
        <f t="shared" si="372"/>
        <v>-9188.4757765974573</v>
      </c>
      <c r="CL27" s="334">
        <v>-8465.9448830486817</v>
      </c>
      <c r="CM27" s="287">
        <v>0</v>
      </c>
      <c r="CN27" s="287">
        <f t="shared" si="373"/>
        <v>-8465.9448830486817</v>
      </c>
      <c r="CO27" s="334">
        <v>-8401.1962272831825</v>
      </c>
      <c r="CP27" s="287">
        <v>0</v>
      </c>
      <c r="CQ27" s="287">
        <f t="shared" si="374"/>
        <v>-8401.1962272831825</v>
      </c>
      <c r="CR27" s="334">
        <v>-8152.4904767722082</v>
      </c>
      <c r="CS27" s="287">
        <v>0</v>
      </c>
      <c r="CT27" s="287">
        <f t="shared" si="375"/>
        <v>-8152.4904767722082</v>
      </c>
      <c r="CU27" s="334">
        <v>-8016.3567817198891</v>
      </c>
      <c r="CV27" s="287">
        <v>0</v>
      </c>
      <c r="CW27" s="287">
        <f t="shared" si="376"/>
        <v>-8016.3567817198891</v>
      </c>
      <c r="CX27" s="334">
        <v>-7869.3752659846687</v>
      </c>
      <c r="CY27" s="287">
        <v>0</v>
      </c>
      <c r="CZ27" s="287">
        <f t="shared" si="377"/>
        <v>-7869.3752659846687</v>
      </c>
      <c r="DA27" s="334">
        <v>-7883.9259486418005</v>
      </c>
      <c r="DB27" s="287">
        <v>0</v>
      </c>
      <c r="DC27" s="287">
        <f t="shared" si="378"/>
        <v>-7883.9259486418005</v>
      </c>
      <c r="DD27" s="334">
        <v>-7951.2346407683644</v>
      </c>
      <c r="DE27" s="287">
        <v>0</v>
      </c>
      <c r="DF27" s="287">
        <f t="shared" si="379"/>
        <v>-7951.2346407683644</v>
      </c>
      <c r="DG27" s="334">
        <v>-7773.8102206872327</v>
      </c>
      <c r="DH27" s="287">
        <v>0</v>
      </c>
      <c r="DI27" s="287">
        <f t="shared" si="380"/>
        <v>-7773.8102206872327</v>
      </c>
      <c r="DJ27" s="334">
        <v>-7770.0465081747261</v>
      </c>
      <c r="DK27" s="287">
        <v>0</v>
      </c>
      <c r="DL27" s="287">
        <f t="shared" si="381"/>
        <v>-7770.0465081747261</v>
      </c>
      <c r="DM27" s="334">
        <v>-7741.7005905927035</v>
      </c>
      <c r="DN27" s="287">
        <v>0</v>
      </c>
      <c r="DO27" s="287">
        <f t="shared" si="382"/>
        <v>-7741.7005905927035</v>
      </c>
      <c r="DP27" s="334">
        <v>-7678.1591271732595</v>
      </c>
      <c r="DQ27" s="287">
        <v>0</v>
      </c>
      <c r="DR27" s="287">
        <f t="shared" si="383"/>
        <v>-7678.1591271732595</v>
      </c>
      <c r="DS27" s="334">
        <v>-7463.1378808983964</v>
      </c>
      <c r="DT27" s="287">
        <v>0</v>
      </c>
      <c r="DU27" s="287">
        <f t="shared" si="384"/>
        <v>-7463.1378808983964</v>
      </c>
      <c r="DV27" s="334">
        <v>-6275.21059843893</v>
      </c>
      <c r="DW27" s="287">
        <v>0</v>
      </c>
      <c r="DX27" s="287">
        <f t="shared" si="385"/>
        <v>-6275.21059843893</v>
      </c>
      <c r="DY27" s="334">
        <v>-5788.8375898102104</v>
      </c>
      <c r="DZ27" s="287">
        <v>0</v>
      </c>
      <c r="EA27" s="287">
        <f t="shared" si="386"/>
        <v>-5788.8375898102104</v>
      </c>
      <c r="EB27" s="334">
        <v>-5419.0609384679874</v>
      </c>
      <c r="EC27" s="287">
        <v>0</v>
      </c>
      <c r="ED27" s="287">
        <f t="shared" si="387"/>
        <v>-5419.0609384679874</v>
      </c>
      <c r="EE27" s="334">
        <v>-5424.4740027775924</v>
      </c>
      <c r="EF27" s="287">
        <v>0</v>
      </c>
      <c r="EG27" s="287">
        <f t="shared" si="388"/>
        <v>-5424.4740027775924</v>
      </c>
      <c r="EH27" s="334">
        <v>-4611.01115509176</v>
      </c>
      <c r="EI27" s="287">
        <v>0</v>
      </c>
      <c r="EJ27" s="287">
        <f t="shared" si="389"/>
        <v>-4611.01115509176</v>
      </c>
      <c r="EK27" s="334">
        <v>-2281.5550967561326</v>
      </c>
      <c r="EL27" s="287">
        <v>0</v>
      </c>
      <c r="EM27" s="287">
        <f t="shared" si="390"/>
        <v>-2281.5550967561326</v>
      </c>
      <c r="EN27" s="334">
        <v>-8370.4845344486621</v>
      </c>
      <c r="EO27" s="287">
        <v>0</v>
      </c>
      <c r="EP27" s="287">
        <f t="shared" si="391"/>
        <v>-8370.4845344486621</v>
      </c>
      <c r="EQ27" s="334">
        <v>-13266.855787704131</v>
      </c>
      <c r="ER27" s="287">
        <v>0</v>
      </c>
      <c r="ES27" s="287">
        <f t="shared" si="392"/>
        <v>-13266.855787704131</v>
      </c>
      <c r="ET27" s="334">
        <v>-17679.253845369127</v>
      </c>
      <c r="EU27" s="287">
        <v>0</v>
      </c>
      <c r="EV27" s="287">
        <f t="shared" si="393"/>
        <v>-17679.253845369127</v>
      </c>
      <c r="EW27" s="334">
        <v>-17229.473442675328</v>
      </c>
      <c r="EX27" s="287">
        <v>0</v>
      </c>
      <c r="EY27" s="287">
        <f t="shared" si="394"/>
        <v>-17229.473442675328</v>
      </c>
      <c r="EZ27" s="334">
        <v>-25761.499056246703</v>
      </c>
      <c r="FA27" s="287">
        <v>0</v>
      </c>
      <c r="FB27" s="287">
        <f t="shared" si="395"/>
        <v>-25761.499056246703</v>
      </c>
      <c r="FC27" s="334">
        <v>-38432.288079361184</v>
      </c>
      <c r="FD27" s="287">
        <v>0</v>
      </c>
      <c r="FE27" s="287">
        <f t="shared" si="396"/>
        <v>-38432.288079361184</v>
      </c>
      <c r="FF27" s="334">
        <v>-33817.402378199637</v>
      </c>
      <c r="FG27" s="287">
        <v>0</v>
      </c>
      <c r="FH27" s="287">
        <f t="shared" si="397"/>
        <v>-33817.402378199637</v>
      </c>
      <c r="FI27" s="334">
        <v>-29536.622618705391</v>
      </c>
      <c r="FJ27" s="287">
        <v>0</v>
      </c>
      <c r="FK27" s="287">
        <f t="shared" si="398"/>
        <v>-29536.622618705391</v>
      </c>
      <c r="FL27" s="334">
        <v>-32932.424472738756</v>
      </c>
      <c r="FM27" s="287">
        <v>0</v>
      </c>
      <c r="FN27" s="287">
        <f t="shared" si="399"/>
        <v>-32932.424472738756</v>
      </c>
      <c r="FO27" s="334">
        <v>-29532.037949429017</v>
      </c>
      <c r="FP27" s="287">
        <v>0</v>
      </c>
      <c r="FQ27" s="287">
        <f t="shared" si="400"/>
        <v>-29532.037949429017</v>
      </c>
      <c r="FR27" s="334">
        <v>-31138.861179647643</v>
      </c>
      <c r="FS27" s="287">
        <v>0</v>
      </c>
      <c r="FT27" s="287">
        <f t="shared" si="401"/>
        <v>-31138.861179647643</v>
      </c>
      <c r="FU27" s="334">
        <v>-34094.121081867932</v>
      </c>
      <c r="FV27" s="287">
        <v>0</v>
      </c>
      <c r="FW27" s="287">
        <f t="shared" si="402"/>
        <v>-34094.121081867932</v>
      </c>
      <c r="FX27" s="334">
        <v>-39319.208328032313</v>
      </c>
      <c r="FY27" s="287">
        <v>0</v>
      </c>
      <c r="FZ27" s="287">
        <f t="shared" si="403"/>
        <v>-39319.208328032313</v>
      </c>
      <c r="GA27" s="334">
        <v>-35975.902206617029</v>
      </c>
      <c r="GB27" s="287">
        <v>0</v>
      </c>
      <c r="GC27" s="287">
        <f t="shared" si="404"/>
        <v>-35975.902206617029</v>
      </c>
      <c r="GD27" s="334">
        <v>-34327.841536268381</v>
      </c>
      <c r="GE27" s="287">
        <v>0</v>
      </c>
      <c r="GF27" s="287">
        <f t="shared" si="405"/>
        <v>-34327.841536268381</v>
      </c>
      <c r="GG27" s="334">
        <v>-36847.069333374748</v>
      </c>
      <c r="GH27" s="287">
        <v>0</v>
      </c>
      <c r="GI27" s="287">
        <f t="shared" si="406"/>
        <v>-36847.069333374748</v>
      </c>
      <c r="GJ27" s="334">
        <v>-36905.816091831883</v>
      </c>
      <c r="GK27" s="287">
        <v>0</v>
      </c>
      <c r="GL27" s="287">
        <f t="shared" si="407"/>
        <v>-36905.816091831883</v>
      </c>
      <c r="GM27" s="334">
        <v>-36576.274618409065</v>
      </c>
      <c r="GN27" s="287">
        <v>0</v>
      </c>
      <c r="GO27" s="287">
        <f t="shared" si="408"/>
        <v>-36576.274618409065</v>
      </c>
      <c r="GP27" s="334">
        <v>-35996.925183817351</v>
      </c>
      <c r="GQ27" s="287">
        <v>0</v>
      </c>
      <c r="GR27" s="287">
        <f t="shared" si="409"/>
        <v>-35996.925183817351</v>
      </c>
      <c r="GS27" s="334">
        <v>-32570.26619092279</v>
      </c>
      <c r="GT27" s="287">
        <v>0</v>
      </c>
      <c r="GU27" s="287">
        <f t="shared" si="410"/>
        <v>-32570.26619092279</v>
      </c>
      <c r="GV27" s="334">
        <v>-34257.121520873901</v>
      </c>
      <c r="GW27" s="287">
        <v>0</v>
      </c>
      <c r="GX27" s="287">
        <f t="shared" si="411"/>
        <v>-34257.121520873901</v>
      </c>
      <c r="GY27" s="334">
        <v>-34743.763519757027</v>
      </c>
      <c r="GZ27" s="287">
        <v>0</v>
      </c>
      <c r="HA27" s="287">
        <f t="shared" si="412"/>
        <v>-34743.763519757027</v>
      </c>
      <c r="HB27" s="334">
        <v>-38496.47690125354</v>
      </c>
      <c r="HC27" s="287">
        <v>0</v>
      </c>
      <c r="HD27" s="287">
        <f t="shared" si="413"/>
        <v>-38496.47690125354</v>
      </c>
      <c r="HE27" s="334">
        <v>-39153.284933808864</v>
      </c>
      <c r="HF27" s="287">
        <v>0</v>
      </c>
      <c r="HG27" s="287">
        <f t="shared" si="414"/>
        <v>-39153.284933808864</v>
      </c>
      <c r="HH27" s="334">
        <v>-39996.755691387189</v>
      </c>
      <c r="HI27" s="287">
        <v>0</v>
      </c>
      <c r="HJ27" s="287">
        <f t="shared" si="415"/>
        <v>-39996.755691387189</v>
      </c>
    </row>
    <row r="28" spans="2:218" ht="14.25" hidden="1" customHeight="1" outlineLevel="1" x14ac:dyDescent="0.2">
      <c r="B28" s="233" t="s">
        <v>274</v>
      </c>
      <c r="C28" s="334">
        <v>0</v>
      </c>
      <c r="D28" s="287">
        <v>0</v>
      </c>
      <c r="E28" s="287">
        <f t="shared" si="344"/>
        <v>0</v>
      </c>
      <c r="F28" s="334">
        <v>0</v>
      </c>
      <c r="G28" s="287">
        <v>0</v>
      </c>
      <c r="H28" s="287">
        <f t="shared" si="345"/>
        <v>0</v>
      </c>
      <c r="I28" s="334">
        <v>0</v>
      </c>
      <c r="J28" s="287">
        <v>0</v>
      </c>
      <c r="K28" s="287">
        <f t="shared" si="346"/>
        <v>0</v>
      </c>
      <c r="L28" s="334">
        <v>0</v>
      </c>
      <c r="M28" s="287">
        <v>0</v>
      </c>
      <c r="N28" s="287">
        <f t="shared" si="347"/>
        <v>0</v>
      </c>
      <c r="O28" s="334">
        <v>0</v>
      </c>
      <c r="P28" s="287">
        <v>0</v>
      </c>
      <c r="Q28" s="287">
        <f t="shared" si="348"/>
        <v>0</v>
      </c>
      <c r="R28" s="334">
        <v>0</v>
      </c>
      <c r="S28" s="287">
        <v>0</v>
      </c>
      <c r="T28" s="287">
        <f t="shared" si="349"/>
        <v>0</v>
      </c>
      <c r="U28" s="334">
        <v>0</v>
      </c>
      <c r="V28" s="287">
        <v>0</v>
      </c>
      <c r="W28" s="287">
        <f t="shared" si="350"/>
        <v>0</v>
      </c>
      <c r="X28" s="334">
        <v>0</v>
      </c>
      <c r="Y28" s="287">
        <v>0</v>
      </c>
      <c r="Z28" s="287">
        <f t="shared" si="351"/>
        <v>0</v>
      </c>
      <c r="AA28" s="334">
        <v>0</v>
      </c>
      <c r="AB28" s="287">
        <v>0</v>
      </c>
      <c r="AC28" s="287">
        <f t="shared" si="352"/>
        <v>0</v>
      </c>
      <c r="AD28" s="334">
        <v>0</v>
      </c>
      <c r="AE28" s="287">
        <v>0</v>
      </c>
      <c r="AF28" s="287">
        <f t="shared" si="353"/>
        <v>0</v>
      </c>
      <c r="AG28" s="334">
        <v>0</v>
      </c>
      <c r="AH28" s="287">
        <v>0</v>
      </c>
      <c r="AI28" s="287">
        <f t="shared" si="354"/>
        <v>0</v>
      </c>
      <c r="AJ28" s="334">
        <v>0</v>
      </c>
      <c r="AK28" s="287">
        <v>0</v>
      </c>
      <c r="AL28" s="287">
        <f t="shared" si="355"/>
        <v>0</v>
      </c>
      <c r="AM28" s="334">
        <v>-1470.5960372455609</v>
      </c>
      <c r="AN28" s="287">
        <v>0</v>
      </c>
      <c r="AO28" s="287">
        <f t="shared" si="356"/>
        <v>-1470.5960372455609</v>
      </c>
      <c r="AP28" s="334">
        <v>-1654.8741916353677</v>
      </c>
      <c r="AQ28" s="287">
        <v>0</v>
      </c>
      <c r="AR28" s="287">
        <f t="shared" si="357"/>
        <v>-1654.8741916353677</v>
      </c>
      <c r="AS28" s="334">
        <v>-2022.419882104268</v>
      </c>
      <c r="AT28" s="287">
        <v>0</v>
      </c>
      <c r="AU28" s="287">
        <f t="shared" si="358"/>
        <v>-2022.419882104268</v>
      </c>
      <c r="AV28" s="334">
        <v>-1385.0286471432603</v>
      </c>
      <c r="AW28" s="287">
        <v>0</v>
      </c>
      <c r="AX28" s="287">
        <f t="shared" si="359"/>
        <v>-1385.0286471432603</v>
      </c>
      <c r="AY28" s="334">
        <v>-1086.9920356954374</v>
      </c>
      <c r="AZ28" s="287">
        <v>0</v>
      </c>
      <c r="BA28" s="287">
        <f t="shared" si="360"/>
        <v>-1086.9920356954374</v>
      </c>
      <c r="BB28" s="334">
        <v>-2008.2118635195031</v>
      </c>
      <c r="BC28" s="287">
        <v>0</v>
      </c>
      <c r="BD28" s="287">
        <f t="shared" si="361"/>
        <v>-2008.2118635195031</v>
      </c>
      <c r="BE28" s="334">
        <v>-2006.4590125756874</v>
      </c>
      <c r="BF28" s="287">
        <v>0</v>
      </c>
      <c r="BG28" s="287">
        <f t="shared" si="362"/>
        <v>-2006.4590125756874</v>
      </c>
      <c r="BH28" s="334">
        <v>-2198.6471970063631</v>
      </c>
      <c r="BI28" s="287">
        <v>0</v>
      </c>
      <c r="BJ28" s="287">
        <f t="shared" si="363"/>
        <v>-2198.6471970063631</v>
      </c>
      <c r="BK28" s="334">
        <v>-2324.8825574294174</v>
      </c>
      <c r="BL28" s="287">
        <v>0</v>
      </c>
      <c r="BM28" s="287">
        <f t="shared" si="364"/>
        <v>-2324.8825574294174</v>
      </c>
      <c r="BN28" s="334">
        <v>-1936.9257777147784</v>
      </c>
      <c r="BO28" s="287">
        <v>0</v>
      </c>
      <c r="BP28" s="287">
        <f t="shared" si="365"/>
        <v>-1936.9257777147784</v>
      </c>
      <c r="BQ28" s="334">
        <v>-1926.8372330758748</v>
      </c>
      <c r="BR28" s="287">
        <v>0</v>
      </c>
      <c r="BS28" s="287">
        <f t="shared" si="366"/>
        <v>-1926.8372330758748</v>
      </c>
      <c r="BT28" s="334">
        <v>-1948.2096454525436</v>
      </c>
      <c r="BU28" s="287">
        <v>0</v>
      </c>
      <c r="BV28" s="287">
        <f t="shared" si="367"/>
        <v>-1948.2096454525436</v>
      </c>
      <c r="BW28" s="334">
        <v>-2024.96375525179</v>
      </c>
      <c r="BX28" s="287">
        <v>0</v>
      </c>
      <c r="BY28" s="287">
        <f t="shared" si="368"/>
        <v>-2024.96375525179</v>
      </c>
      <c r="BZ28" s="334">
        <v>-2444.5625229189586</v>
      </c>
      <c r="CA28" s="287">
        <v>0</v>
      </c>
      <c r="CB28" s="287">
        <f t="shared" si="369"/>
        <v>-2444.5625229189586</v>
      </c>
      <c r="CC28" s="334">
        <v>-3503.5275894919364</v>
      </c>
      <c r="CD28" s="287">
        <v>0</v>
      </c>
      <c r="CE28" s="287">
        <f t="shared" si="370"/>
        <v>-3503.5275894919364</v>
      </c>
      <c r="CF28" s="334">
        <v>-3695.9795983684144</v>
      </c>
      <c r="CG28" s="287">
        <v>0</v>
      </c>
      <c r="CH28" s="287">
        <f t="shared" si="371"/>
        <v>-3695.9795983684144</v>
      </c>
      <c r="CI28" s="334">
        <v>-3611.920811202318</v>
      </c>
      <c r="CJ28" s="287">
        <v>0</v>
      </c>
      <c r="CK28" s="287">
        <f t="shared" si="372"/>
        <v>-3611.920811202318</v>
      </c>
      <c r="CL28" s="334">
        <v>-4667.5697792849278</v>
      </c>
      <c r="CM28" s="287">
        <v>0</v>
      </c>
      <c r="CN28" s="287">
        <f t="shared" si="373"/>
        <v>-4667.5697792849278</v>
      </c>
      <c r="CO28" s="334">
        <v>-4025.81608005521</v>
      </c>
      <c r="CP28" s="287">
        <v>0</v>
      </c>
      <c r="CQ28" s="287">
        <f t="shared" si="374"/>
        <v>-4025.81608005521</v>
      </c>
      <c r="CR28" s="334">
        <v>-4218.9614961740499</v>
      </c>
      <c r="CS28" s="287">
        <v>0</v>
      </c>
      <c r="CT28" s="287">
        <f t="shared" si="375"/>
        <v>-4218.9614961740499</v>
      </c>
      <c r="CU28" s="334">
        <v>-3436.7221869596619</v>
      </c>
      <c r="CV28" s="287">
        <v>0</v>
      </c>
      <c r="CW28" s="287">
        <f t="shared" si="376"/>
        <v>-3436.7221869596619</v>
      </c>
      <c r="CX28" s="334">
        <v>-4027.5406586184426</v>
      </c>
      <c r="CY28" s="287">
        <v>0</v>
      </c>
      <c r="CZ28" s="287">
        <f t="shared" si="377"/>
        <v>-4027.5406586184426</v>
      </c>
      <c r="DA28" s="334">
        <v>-3751.1064125119037</v>
      </c>
      <c r="DB28" s="287">
        <v>0</v>
      </c>
      <c r="DC28" s="287">
        <f t="shared" si="378"/>
        <v>-3751.1064125119037</v>
      </c>
      <c r="DD28" s="334">
        <v>-3681.3601974566718</v>
      </c>
      <c r="DE28" s="287">
        <v>0</v>
      </c>
      <c r="DF28" s="287">
        <f t="shared" si="379"/>
        <v>-3681.3601974566718</v>
      </c>
      <c r="DG28" s="334">
        <v>-3453.0107017609212</v>
      </c>
      <c r="DH28" s="287">
        <v>0</v>
      </c>
      <c r="DI28" s="287">
        <f t="shared" si="380"/>
        <v>-3453.0107017609212</v>
      </c>
      <c r="DJ28" s="334">
        <v>-2839.1946714465266</v>
      </c>
      <c r="DK28" s="287">
        <v>0</v>
      </c>
      <c r="DL28" s="287">
        <f t="shared" si="381"/>
        <v>-2839.1946714465266</v>
      </c>
      <c r="DM28" s="334">
        <v>-3789.6335161358365</v>
      </c>
      <c r="DN28" s="287">
        <v>0</v>
      </c>
      <c r="DO28" s="287">
        <f t="shared" si="382"/>
        <v>-3789.6335161358365</v>
      </c>
      <c r="DP28" s="334">
        <v>-3687.1920135938822</v>
      </c>
      <c r="DQ28" s="287">
        <v>0</v>
      </c>
      <c r="DR28" s="287">
        <f t="shared" si="383"/>
        <v>-3687.1920135938822</v>
      </c>
      <c r="DS28" s="334">
        <v>-6808.0104318119429</v>
      </c>
      <c r="DT28" s="287">
        <v>0</v>
      </c>
      <c r="DU28" s="287">
        <f t="shared" si="384"/>
        <v>-6808.0104318119429</v>
      </c>
      <c r="DV28" s="334">
        <v>-3467.6947793924974</v>
      </c>
      <c r="DW28" s="287">
        <v>0</v>
      </c>
      <c r="DX28" s="287">
        <f t="shared" si="385"/>
        <v>-3467.6947793924974</v>
      </c>
      <c r="DY28" s="334">
        <v>-10819.294850186912</v>
      </c>
      <c r="DZ28" s="287">
        <v>0</v>
      </c>
      <c r="EA28" s="287">
        <f t="shared" si="386"/>
        <v>-10819.294850186912</v>
      </c>
      <c r="EB28" s="334">
        <v>-9739.3590461740496</v>
      </c>
      <c r="EC28" s="287">
        <v>0</v>
      </c>
      <c r="ED28" s="287">
        <f t="shared" si="387"/>
        <v>-9739.3590461740496</v>
      </c>
      <c r="EE28" s="334">
        <v>-9470.2504288928994</v>
      </c>
      <c r="EF28" s="287">
        <v>0</v>
      </c>
      <c r="EG28" s="287">
        <f t="shared" si="388"/>
        <v>-9470.2504288928994</v>
      </c>
      <c r="EH28" s="334">
        <v>-13423.379273119826</v>
      </c>
      <c r="EI28" s="287">
        <v>0</v>
      </c>
      <c r="EJ28" s="287">
        <f t="shared" si="389"/>
        <v>-13423.379273119826</v>
      </c>
      <c r="EK28" s="334">
        <v>-11522.829198306328</v>
      </c>
      <c r="EL28" s="287">
        <v>0</v>
      </c>
      <c r="EM28" s="287">
        <f t="shared" si="390"/>
        <v>-11522.829198306328</v>
      </c>
      <c r="EN28" s="334">
        <v>-10613.277153429019</v>
      </c>
      <c r="EO28" s="287">
        <v>0</v>
      </c>
      <c r="EP28" s="287">
        <f t="shared" si="391"/>
        <v>-10613.277153429019</v>
      </c>
      <c r="EQ28" s="334">
        <v>-8862.148108122532</v>
      </c>
      <c r="ER28" s="287">
        <v>0</v>
      </c>
      <c r="ES28" s="287">
        <f t="shared" si="392"/>
        <v>-8862.148108122532</v>
      </c>
      <c r="ET28" s="334">
        <v>-5324.4546494535898</v>
      </c>
      <c r="EU28" s="287">
        <v>0</v>
      </c>
      <c r="EV28" s="287">
        <f t="shared" si="393"/>
        <v>-5324.4546494535898</v>
      </c>
      <c r="EW28" s="334">
        <v>-3829.2363497398537</v>
      </c>
      <c r="EX28" s="287">
        <v>0</v>
      </c>
      <c r="EY28" s="287">
        <f t="shared" si="394"/>
        <v>-3829.2363497398537</v>
      </c>
      <c r="EZ28" s="334">
        <v>-4236.892625570069</v>
      </c>
      <c r="FA28" s="287">
        <v>0</v>
      </c>
      <c r="FB28" s="287">
        <f t="shared" si="395"/>
        <v>-4236.892625570069</v>
      </c>
      <c r="FC28" s="334">
        <v>-1637.6887980594527</v>
      </c>
      <c r="FD28" s="287">
        <v>0</v>
      </c>
      <c r="FE28" s="287">
        <f t="shared" si="396"/>
        <v>-1637.6887980594527</v>
      </c>
      <c r="FF28" s="334">
        <v>-2826.9527851982552</v>
      </c>
      <c r="FG28" s="287">
        <v>0</v>
      </c>
      <c r="FH28" s="287">
        <f t="shared" si="397"/>
        <v>-2826.9527851982552</v>
      </c>
      <c r="FI28" s="334">
        <v>-5854.057848320218</v>
      </c>
      <c r="FJ28" s="287">
        <v>0</v>
      </c>
      <c r="FK28" s="287">
        <f t="shared" si="398"/>
        <v>-5854.057848320218</v>
      </c>
      <c r="FL28" s="334">
        <v>-5235.7104129552727</v>
      </c>
      <c r="FM28" s="287">
        <v>0</v>
      </c>
      <c r="FN28" s="287">
        <f t="shared" si="399"/>
        <v>-5235.7104129552727</v>
      </c>
      <c r="FO28" s="334">
        <v>-4751.6849632449266</v>
      </c>
      <c r="FP28" s="287">
        <v>0</v>
      </c>
      <c r="FQ28" s="287">
        <f t="shared" si="400"/>
        <v>-4751.6849632449266</v>
      </c>
      <c r="FR28" s="334">
        <v>-4901.6106117800391</v>
      </c>
      <c r="FS28" s="287">
        <v>0</v>
      </c>
      <c r="FT28" s="287">
        <f t="shared" si="401"/>
        <v>-4901.6106117800391</v>
      </c>
      <c r="FU28" s="334">
        <v>-4048.5906020729008</v>
      </c>
      <c r="FV28" s="287">
        <v>0</v>
      </c>
      <c r="FW28" s="287">
        <f t="shared" si="402"/>
        <v>-4048.5906020729008</v>
      </c>
      <c r="FX28" s="334">
        <v>-4815.0603169145252</v>
      </c>
      <c r="FY28" s="287">
        <v>0</v>
      </c>
      <c r="FZ28" s="287">
        <f t="shared" si="403"/>
        <v>-4815.0603169145252</v>
      </c>
      <c r="GA28" s="334">
        <v>-5383.7430637485959</v>
      </c>
      <c r="GB28" s="287">
        <v>0</v>
      </c>
      <c r="GC28" s="287">
        <f t="shared" si="404"/>
        <v>-5383.7430637485959</v>
      </c>
      <c r="GD28" s="334">
        <v>-4717.4291800023302</v>
      </c>
      <c r="GE28" s="287">
        <v>0</v>
      </c>
      <c r="GF28" s="287">
        <f t="shared" si="405"/>
        <v>-4717.4291800023302</v>
      </c>
      <c r="GG28" s="334">
        <v>-895.72844435200022</v>
      </c>
      <c r="GH28" s="287">
        <v>0</v>
      </c>
      <c r="GI28" s="287">
        <f t="shared" si="406"/>
        <v>-895.72844435200022</v>
      </c>
      <c r="GJ28" s="334">
        <v>-1856.4779718707014</v>
      </c>
      <c r="GK28" s="287">
        <v>0</v>
      </c>
      <c r="GL28" s="287">
        <f t="shared" si="407"/>
        <v>-1856.4779718707014</v>
      </c>
      <c r="GM28" s="334">
        <v>-1996.1111456005301</v>
      </c>
      <c r="GN28" s="287">
        <v>0</v>
      </c>
      <c r="GO28" s="287">
        <f t="shared" si="408"/>
        <v>-1996.1111456005301</v>
      </c>
      <c r="GP28" s="334">
        <v>-1986.3738102868538</v>
      </c>
      <c r="GQ28" s="287">
        <v>0</v>
      </c>
      <c r="GR28" s="287">
        <f t="shared" si="409"/>
        <v>-1986.3738102868538</v>
      </c>
      <c r="GS28" s="334">
        <v>-5338.6487443753804</v>
      </c>
      <c r="GT28" s="287">
        <v>0</v>
      </c>
      <c r="GU28" s="287">
        <f t="shared" si="410"/>
        <v>-5338.6487443753804</v>
      </c>
      <c r="GV28" s="334">
        <v>-2250.8621853815198</v>
      </c>
      <c r="GW28" s="287">
        <v>0</v>
      </c>
      <c r="GX28" s="287">
        <f t="shared" si="411"/>
        <v>-2250.8621853815198</v>
      </c>
      <c r="GY28" s="334">
        <v>-2397.1569476485383</v>
      </c>
      <c r="GZ28" s="287">
        <v>0</v>
      </c>
      <c r="HA28" s="287">
        <f t="shared" si="412"/>
        <v>-2397.1569476485383</v>
      </c>
      <c r="HB28" s="334">
        <v>-1983.9401295467778</v>
      </c>
      <c r="HC28" s="287">
        <v>0</v>
      </c>
      <c r="HD28" s="287">
        <f t="shared" si="413"/>
        <v>-1983.9401295467778</v>
      </c>
      <c r="HE28" s="334">
        <v>-1395.9677400129212</v>
      </c>
      <c r="HF28" s="287">
        <v>0</v>
      </c>
      <c r="HG28" s="287">
        <f t="shared" si="414"/>
        <v>-1395.9677400129212</v>
      </c>
      <c r="HH28" s="334">
        <v>-983.61645070845884</v>
      </c>
      <c r="HI28" s="287">
        <v>0</v>
      </c>
      <c r="HJ28" s="287">
        <f t="shared" si="415"/>
        <v>-983.61645070845884</v>
      </c>
    </row>
    <row r="29" spans="2:218" ht="14.25" hidden="1" customHeight="1" outlineLevel="1" x14ac:dyDescent="0.2">
      <c r="B29" s="233" t="s">
        <v>275</v>
      </c>
      <c r="C29" s="334">
        <v>0</v>
      </c>
      <c r="D29" s="287">
        <v>0</v>
      </c>
      <c r="E29" s="287">
        <f t="shared" si="344"/>
        <v>0</v>
      </c>
      <c r="F29" s="334">
        <v>0</v>
      </c>
      <c r="G29" s="287">
        <v>0</v>
      </c>
      <c r="H29" s="287">
        <f t="shared" si="345"/>
        <v>0</v>
      </c>
      <c r="I29" s="334">
        <v>0</v>
      </c>
      <c r="J29" s="287">
        <v>0</v>
      </c>
      <c r="K29" s="287">
        <f t="shared" si="346"/>
        <v>0</v>
      </c>
      <c r="L29" s="334">
        <v>0</v>
      </c>
      <c r="M29" s="287">
        <v>0</v>
      </c>
      <c r="N29" s="287">
        <f t="shared" si="347"/>
        <v>0</v>
      </c>
      <c r="O29" s="334">
        <v>0</v>
      </c>
      <c r="P29" s="287">
        <v>0</v>
      </c>
      <c r="Q29" s="287">
        <f t="shared" si="348"/>
        <v>0</v>
      </c>
      <c r="R29" s="334">
        <v>0</v>
      </c>
      <c r="S29" s="287">
        <v>0</v>
      </c>
      <c r="T29" s="287">
        <f t="shared" si="349"/>
        <v>0</v>
      </c>
      <c r="U29" s="334">
        <v>0</v>
      </c>
      <c r="V29" s="287">
        <v>0</v>
      </c>
      <c r="W29" s="287">
        <f t="shared" si="350"/>
        <v>0</v>
      </c>
      <c r="X29" s="334">
        <v>0</v>
      </c>
      <c r="Y29" s="287">
        <v>0</v>
      </c>
      <c r="Z29" s="287">
        <f t="shared" si="351"/>
        <v>0</v>
      </c>
      <c r="AA29" s="334">
        <v>0</v>
      </c>
      <c r="AB29" s="287">
        <v>0</v>
      </c>
      <c r="AC29" s="287">
        <f t="shared" si="352"/>
        <v>0</v>
      </c>
      <c r="AD29" s="334">
        <v>0</v>
      </c>
      <c r="AE29" s="287">
        <v>0</v>
      </c>
      <c r="AF29" s="287">
        <f t="shared" si="353"/>
        <v>0</v>
      </c>
      <c r="AG29" s="334">
        <v>0</v>
      </c>
      <c r="AH29" s="287">
        <v>0</v>
      </c>
      <c r="AI29" s="287">
        <f t="shared" si="354"/>
        <v>0</v>
      </c>
      <c r="AJ29" s="334">
        <v>0</v>
      </c>
      <c r="AK29" s="287">
        <v>0</v>
      </c>
      <c r="AL29" s="287">
        <f t="shared" si="355"/>
        <v>0</v>
      </c>
      <c r="AM29" s="334">
        <v>-2907.9593438718061</v>
      </c>
      <c r="AN29" s="287">
        <v>0</v>
      </c>
      <c r="AO29" s="287">
        <f t="shared" si="356"/>
        <v>-2907.9593438718061</v>
      </c>
      <c r="AP29" s="334">
        <v>-3272.3489876027215</v>
      </c>
      <c r="AQ29" s="287">
        <v>0</v>
      </c>
      <c r="AR29" s="287">
        <f t="shared" si="357"/>
        <v>-3272.3489876027215</v>
      </c>
      <c r="AS29" s="334">
        <v>-3999.1361314970659</v>
      </c>
      <c r="AT29" s="287">
        <v>0</v>
      </c>
      <c r="AU29" s="287">
        <f t="shared" si="358"/>
        <v>-3999.1361314970659</v>
      </c>
      <c r="AV29" s="334">
        <v>-2738.7589100590117</v>
      </c>
      <c r="AW29" s="287">
        <v>0</v>
      </c>
      <c r="AX29" s="287">
        <f t="shared" si="359"/>
        <v>-2738.7589100590117</v>
      </c>
      <c r="AY29" s="334">
        <v>-2149.4194693662148</v>
      </c>
      <c r="AZ29" s="287">
        <v>0</v>
      </c>
      <c r="BA29" s="287">
        <f t="shared" si="360"/>
        <v>-2149.4194693662148</v>
      </c>
      <c r="BB29" s="334">
        <v>-3971.0391921918076</v>
      </c>
      <c r="BC29" s="287">
        <v>0</v>
      </c>
      <c r="BD29" s="287">
        <f t="shared" si="361"/>
        <v>-3971.0391921918076</v>
      </c>
      <c r="BE29" s="334">
        <v>-3967.5733581741974</v>
      </c>
      <c r="BF29" s="287">
        <v>0</v>
      </c>
      <c r="BG29" s="287">
        <f t="shared" si="362"/>
        <v>-3967.5733581741974</v>
      </c>
      <c r="BH29" s="334">
        <v>-4347.6101660902104</v>
      </c>
      <c r="BI29" s="287">
        <v>0</v>
      </c>
      <c r="BJ29" s="287">
        <f t="shared" si="363"/>
        <v>-4347.6101660902104</v>
      </c>
      <c r="BK29" s="334">
        <v>-4597.2283553342413</v>
      </c>
      <c r="BL29" s="287">
        <v>0</v>
      </c>
      <c r="BM29" s="287">
        <f t="shared" si="364"/>
        <v>-4597.2283553342413</v>
      </c>
      <c r="BN29" s="334">
        <v>-3830.081451516176</v>
      </c>
      <c r="BO29" s="287">
        <v>0</v>
      </c>
      <c r="BP29" s="287">
        <f t="shared" si="365"/>
        <v>-3830.081451516176</v>
      </c>
      <c r="BQ29" s="334">
        <v>-3810.1317582916863</v>
      </c>
      <c r="BR29" s="287">
        <v>0</v>
      </c>
      <c r="BS29" s="287">
        <f t="shared" si="366"/>
        <v>-3810.1317582916863</v>
      </c>
      <c r="BT29" s="334">
        <v>-3852.3937458709534</v>
      </c>
      <c r="BU29" s="287">
        <v>0</v>
      </c>
      <c r="BV29" s="287">
        <f t="shared" si="367"/>
        <v>-3852.3937458709534</v>
      </c>
      <c r="BW29" s="334">
        <v>-4004.1666666666665</v>
      </c>
      <c r="BX29" s="287">
        <v>0</v>
      </c>
      <c r="BY29" s="287">
        <f t="shared" si="368"/>
        <v>-4004.1666666666665</v>
      </c>
      <c r="BZ29" s="334">
        <v>-4833.8819215254853</v>
      </c>
      <c r="CA29" s="287">
        <v>0</v>
      </c>
      <c r="CB29" s="287">
        <f t="shared" si="369"/>
        <v>-4833.8819215254853</v>
      </c>
      <c r="CC29" s="334">
        <v>-6927.8766611608771</v>
      </c>
      <c r="CD29" s="287">
        <v>0</v>
      </c>
      <c r="CE29" s="287">
        <f t="shared" si="370"/>
        <v>-6927.8766611608771</v>
      </c>
      <c r="CF29" s="334">
        <v>-7308.4343994933633</v>
      </c>
      <c r="CG29" s="287">
        <v>0</v>
      </c>
      <c r="CH29" s="287">
        <f t="shared" si="371"/>
        <v>-7308.4343994933633</v>
      </c>
      <c r="CI29" s="334">
        <v>-7142.2147110896503</v>
      </c>
      <c r="CJ29" s="287">
        <v>0</v>
      </c>
      <c r="CK29" s="287">
        <f t="shared" si="372"/>
        <v>-7142.2147110896503</v>
      </c>
      <c r="CL29" s="334">
        <v>-9229.6578886946081</v>
      </c>
      <c r="CM29" s="287">
        <v>0</v>
      </c>
      <c r="CN29" s="287">
        <f t="shared" si="373"/>
        <v>-9229.6578886946081</v>
      </c>
      <c r="CO29" s="334">
        <v>-7960.653899240855</v>
      </c>
      <c r="CP29" s="287">
        <v>0</v>
      </c>
      <c r="CQ29" s="287">
        <f t="shared" si="374"/>
        <v>-7960.653899240855</v>
      </c>
      <c r="CR29" s="334">
        <v>-8342.5791010961439</v>
      </c>
      <c r="CS29" s="287">
        <v>0</v>
      </c>
      <c r="CT29" s="287">
        <f t="shared" si="375"/>
        <v>-8342.5791010961439</v>
      </c>
      <c r="CU29" s="334">
        <v>-6795.7774300159772</v>
      </c>
      <c r="CV29" s="287">
        <v>0</v>
      </c>
      <c r="CW29" s="287">
        <f t="shared" si="376"/>
        <v>-6795.7774300159772</v>
      </c>
      <c r="CX29" s="334">
        <v>-7554.9218611115612</v>
      </c>
      <c r="CY29" s="287">
        <v>0</v>
      </c>
      <c r="CZ29" s="287">
        <f t="shared" si="377"/>
        <v>-7554.9218611115612</v>
      </c>
      <c r="DA29" s="334">
        <v>-7402.2386493858639</v>
      </c>
      <c r="DB29" s="287">
        <v>0</v>
      </c>
      <c r="DC29" s="287">
        <f t="shared" si="378"/>
        <v>-7402.2386493858639</v>
      </c>
      <c r="DD29" s="334">
        <v>-6695.1209958684349</v>
      </c>
      <c r="DE29" s="287">
        <v>0</v>
      </c>
      <c r="DF29" s="287">
        <f t="shared" si="379"/>
        <v>-6695.1209958684349</v>
      </c>
      <c r="DG29" s="334">
        <v>-6473.4616551276395</v>
      </c>
      <c r="DH29" s="287">
        <v>0</v>
      </c>
      <c r="DI29" s="287">
        <f t="shared" si="380"/>
        <v>-6473.4616551276395</v>
      </c>
      <c r="DJ29" s="334">
        <v>-5088.4328813325628</v>
      </c>
      <c r="DK29" s="287">
        <v>0</v>
      </c>
      <c r="DL29" s="287">
        <f t="shared" si="381"/>
        <v>-5088.4328813325628</v>
      </c>
      <c r="DM29" s="334">
        <v>-7011.9552836954235</v>
      </c>
      <c r="DN29" s="287">
        <v>0</v>
      </c>
      <c r="DO29" s="287">
        <f t="shared" si="382"/>
        <v>-7011.9552836954235</v>
      </c>
      <c r="DP29" s="334">
        <v>-6230.3448204405577</v>
      </c>
      <c r="DQ29" s="287">
        <v>0</v>
      </c>
      <c r="DR29" s="287">
        <f t="shared" si="383"/>
        <v>-6230.3448204405577</v>
      </c>
      <c r="DS29" s="334">
        <v>-2511.7174870110721</v>
      </c>
      <c r="DT29" s="287">
        <v>0</v>
      </c>
      <c r="DU29" s="287">
        <f t="shared" si="384"/>
        <v>-2511.7174870110721</v>
      </c>
      <c r="DV29" s="334">
        <v>-6043.5953073384044</v>
      </c>
      <c r="DW29" s="287">
        <v>0</v>
      </c>
      <c r="DX29" s="287">
        <f t="shared" si="385"/>
        <v>-6043.5953073384044</v>
      </c>
      <c r="DY29" s="334">
        <v>-699.91374371754625</v>
      </c>
      <c r="DZ29" s="287">
        <v>0</v>
      </c>
      <c r="EA29" s="287">
        <f t="shared" si="386"/>
        <v>-699.91374371754625</v>
      </c>
      <c r="EB29" s="334">
        <v>-4393.671703138737</v>
      </c>
      <c r="EC29" s="287">
        <v>0</v>
      </c>
      <c r="ED29" s="287">
        <f t="shared" si="387"/>
        <v>-4393.671703138737</v>
      </c>
      <c r="EE29" s="334">
        <v>-4464.1785280989834</v>
      </c>
      <c r="EF29" s="287">
        <v>0</v>
      </c>
      <c r="EG29" s="287">
        <f t="shared" si="388"/>
        <v>-4464.1785280989834</v>
      </c>
      <c r="EH29" s="334">
        <v>-535.53</v>
      </c>
      <c r="EI29" s="287">
        <v>0</v>
      </c>
      <c r="EJ29" s="287">
        <f t="shared" si="389"/>
        <v>-535.53</v>
      </c>
      <c r="EK29" s="334">
        <v>-315</v>
      </c>
      <c r="EL29" s="287">
        <v>0</v>
      </c>
      <c r="EM29" s="287">
        <f t="shared" si="390"/>
        <v>-315</v>
      </c>
      <c r="EN29" s="334">
        <v>-607.22</v>
      </c>
      <c r="EO29" s="287">
        <v>0</v>
      </c>
      <c r="EP29" s="287">
        <f t="shared" si="391"/>
        <v>-607.22</v>
      </c>
      <c r="EQ29" s="334">
        <v>-3140.5973156153273</v>
      </c>
      <c r="ER29" s="287">
        <v>0</v>
      </c>
      <c r="ES29" s="287">
        <f t="shared" si="392"/>
        <v>-3140.5973156153273</v>
      </c>
      <c r="ET29" s="334">
        <v>-8306.545836171581</v>
      </c>
      <c r="EU29" s="287">
        <v>0</v>
      </c>
      <c r="EV29" s="287">
        <f t="shared" si="393"/>
        <v>-8306.545836171581</v>
      </c>
      <c r="EW29" s="334">
        <v>-7809.5361821245879</v>
      </c>
      <c r="EX29" s="287">
        <v>0</v>
      </c>
      <c r="EY29" s="287">
        <f t="shared" si="394"/>
        <v>-7809.5361821245879</v>
      </c>
      <c r="EZ29" s="334">
        <v>-8317.7361846554777</v>
      </c>
      <c r="FA29" s="287">
        <v>0</v>
      </c>
      <c r="FB29" s="287">
        <f t="shared" si="395"/>
        <v>-8317.7361846554777</v>
      </c>
      <c r="FC29" s="334">
        <v>-5829.2006959011842</v>
      </c>
      <c r="FD29" s="287">
        <v>0</v>
      </c>
      <c r="FE29" s="287">
        <f t="shared" si="396"/>
        <v>-5829.2006959011842</v>
      </c>
      <c r="FF29" s="334">
        <v>-7651.6591297990608</v>
      </c>
      <c r="FG29" s="287">
        <v>0</v>
      </c>
      <c r="FH29" s="287">
        <f t="shared" si="397"/>
        <v>-7651.6591297990608</v>
      </c>
      <c r="FI29" s="334">
        <v>-11751.038017881938</v>
      </c>
      <c r="FJ29" s="287">
        <v>0</v>
      </c>
      <c r="FK29" s="287">
        <f t="shared" si="398"/>
        <v>-11751.038017881938</v>
      </c>
      <c r="FL29" s="334">
        <v>-10647.306759751906</v>
      </c>
      <c r="FM29" s="287">
        <v>0</v>
      </c>
      <c r="FN29" s="287">
        <f t="shared" si="399"/>
        <v>-10647.306759751906</v>
      </c>
      <c r="FO29" s="334">
        <v>-9633.9775430183035</v>
      </c>
      <c r="FP29" s="287">
        <v>0</v>
      </c>
      <c r="FQ29" s="287">
        <f t="shared" si="400"/>
        <v>-9633.9775430183035</v>
      </c>
      <c r="FR29" s="334">
        <v>-9686.989539212982</v>
      </c>
      <c r="FS29" s="287">
        <v>0</v>
      </c>
      <c r="FT29" s="287">
        <f t="shared" si="401"/>
        <v>-9686.989539212982</v>
      </c>
      <c r="FU29" s="334">
        <v>-8065.0806847560261</v>
      </c>
      <c r="FV29" s="287">
        <v>0</v>
      </c>
      <c r="FW29" s="287">
        <f t="shared" si="402"/>
        <v>-8065.0806847560261</v>
      </c>
      <c r="FX29" s="334">
        <v>-9570.1376211352781</v>
      </c>
      <c r="FY29" s="287">
        <v>0</v>
      </c>
      <c r="FZ29" s="287">
        <f t="shared" si="403"/>
        <v>-9570.1376211352781</v>
      </c>
      <c r="GA29" s="334">
        <v>-8330.3620219702061</v>
      </c>
      <c r="GB29" s="287">
        <v>0</v>
      </c>
      <c r="GC29" s="287">
        <f t="shared" si="404"/>
        <v>-8330.3620219702061</v>
      </c>
      <c r="GD29" s="334">
        <v>-7573.1462981123914</v>
      </c>
      <c r="GE29" s="287">
        <v>0</v>
      </c>
      <c r="GF29" s="287">
        <f t="shared" si="405"/>
        <v>-7573.1462981123914</v>
      </c>
      <c r="GG29" s="334">
        <v>-7885.1084690688367</v>
      </c>
      <c r="GH29" s="287">
        <v>0</v>
      </c>
      <c r="GI29" s="287">
        <f t="shared" si="406"/>
        <v>-7885.1084690688367</v>
      </c>
      <c r="GJ29" s="334">
        <v>-6885.1084628050912</v>
      </c>
      <c r="GK29" s="287">
        <v>0</v>
      </c>
      <c r="GL29" s="287">
        <f t="shared" si="407"/>
        <v>-6885.1084628050912</v>
      </c>
      <c r="GM29" s="334">
        <v>-7496.258558894132</v>
      </c>
      <c r="GN29" s="287">
        <v>0</v>
      </c>
      <c r="GO29" s="287">
        <f t="shared" si="408"/>
        <v>-7496.258558894132</v>
      </c>
      <c r="GP29" s="334">
        <v>-6901.5601926432355</v>
      </c>
      <c r="GQ29" s="287">
        <v>0</v>
      </c>
      <c r="GR29" s="287">
        <f t="shared" si="409"/>
        <v>-6901.5601926432355</v>
      </c>
      <c r="GS29" s="334">
        <v>-13109.966272236579</v>
      </c>
      <c r="GT29" s="287">
        <v>0</v>
      </c>
      <c r="GU29" s="287">
        <f t="shared" si="410"/>
        <v>-13109.966272236579</v>
      </c>
      <c r="GV29" s="334">
        <v>-6893.9093864402539</v>
      </c>
      <c r="GW29" s="287">
        <v>0</v>
      </c>
      <c r="GX29" s="287">
        <f t="shared" si="411"/>
        <v>-6893.9093864402539</v>
      </c>
      <c r="GY29" s="334">
        <v>-7395.5246387601183</v>
      </c>
      <c r="GZ29" s="287">
        <v>0</v>
      </c>
      <c r="HA29" s="287">
        <f t="shared" si="412"/>
        <v>-7395.5246387601183</v>
      </c>
      <c r="HB29" s="334">
        <v>-7485.9068329575057</v>
      </c>
      <c r="HC29" s="287">
        <v>0</v>
      </c>
      <c r="HD29" s="287">
        <f t="shared" si="413"/>
        <v>-7485.9068329575057</v>
      </c>
      <c r="HE29" s="334">
        <v>-8627.9409954775929</v>
      </c>
      <c r="HF29" s="287">
        <v>0</v>
      </c>
      <c r="HG29" s="287">
        <f t="shared" si="414"/>
        <v>-8627.9409954775929</v>
      </c>
      <c r="HH29" s="334">
        <v>-9071.7570403001973</v>
      </c>
      <c r="HI29" s="287">
        <v>0</v>
      </c>
      <c r="HJ29" s="287">
        <f t="shared" si="415"/>
        <v>-9071.7570403001973</v>
      </c>
    </row>
    <row r="30" spans="2:218" ht="14.25" hidden="1" customHeight="1" outlineLevel="1" x14ac:dyDescent="0.2">
      <c r="B30" s="233" t="s">
        <v>276</v>
      </c>
      <c r="C30" s="334">
        <v>0</v>
      </c>
      <c r="D30" s="287">
        <v>0</v>
      </c>
      <c r="E30" s="287">
        <f t="shared" si="344"/>
        <v>0</v>
      </c>
      <c r="F30" s="334">
        <v>0</v>
      </c>
      <c r="G30" s="287">
        <v>0</v>
      </c>
      <c r="H30" s="287">
        <f t="shared" si="345"/>
        <v>0</v>
      </c>
      <c r="I30" s="334">
        <v>0</v>
      </c>
      <c r="J30" s="287">
        <v>0</v>
      </c>
      <c r="K30" s="287">
        <f t="shared" si="346"/>
        <v>0</v>
      </c>
      <c r="L30" s="334">
        <v>0</v>
      </c>
      <c r="M30" s="287">
        <v>0</v>
      </c>
      <c r="N30" s="287">
        <f t="shared" si="347"/>
        <v>0</v>
      </c>
      <c r="O30" s="334">
        <v>0</v>
      </c>
      <c r="P30" s="287">
        <v>0</v>
      </c>
      <c r="Q30" s="287">
        <f t="shared" si="348"/>
        <v>0</v>
      </c>
      <c r="R30" s="334">
        <v>0</v>
      </c>
      <c r="S30" s="287">
        <v>0</v>
      </c>
      <c r="T30" s="287">
        <f t="shared" si="349"/>
        <v>0</v>
      </c>
      <c r="U30" s="334">
        <v>0</v>
      </c>
      <c r="V30" s="287">
        <v>0</v>
      </c>
      <c r="W30" s="287">
        <f t="shared" si="350"/>
        <v>0</v>
      </c>
      <c r="X30" s="334">
        <v>0</v>
      </c>
      <c r="Y30" s="287">
        <v>0</v>
      </c>
      <c r="Z30" s="287">
        <f t="shared" si="351"/>
        <v>0</v>
      </c>
      <c r="AA30" s="334">
        <v>0</v>
      </c>
      <c r="AB30" s="287">
        <v>0</v>
      </c>
      <c r="AC30" s="287">
        <f t="shared" si="352"/>
        <v>0</v>
      </c>
      <c r="AD30" s="334">
        <v>0</v>
      </c>
      <c r="AE30" s="287">
        <v>0</v>
      </c>
      <c r="AF30" s="287">
        <f t="shared" si="353"/>
        <v>0</v>
      </c>
      <c r="AG30" s="334">
        <v>0</v>
      </c>
      <c r="AH30" s="287">
        <v>0</v>
      </c>
      <c r="AI30" s="287">
        <f t="shared" si="354"/>
        <v>0</v>
      </c>
      <c r="AJ30" s="334">
        <v>0</v>
      </c>
      <c r="AK30" s="287">
        <v>0</v>
      </c>
      <c r="AL30" s="287">
        <f t="shared" si="355"/>
        <v>0</v>
      </c>
      <c r="AM30" s="334">
        <v>-567.3519380684279</v>
      </c>
      <c r="AN30" s="287">
        <v>0</v>
      </c>
      <c r="AO30" s="287">
        <f t="shared" si="356"/>
        <v>-567.3519380684279</v>
      </c>
      <c r="AP30" s="334">
        <v>-565.51636497133654</v>
      </c>
      <c r="AQ30" s="287">
        <v>0</v>
      </c>
      <c r="AR30" s="287">
        <f t="shared" si="357"/>
        <v>-565.51636497133654</v>
      </c>
      <c r="AS30" s="334">
        <v>-877.18756974622215</v>
      </c>
      <c r="AT30" s="287">
        <v>0</v>
      </c>
      <c r="AU30" s="287">
        <f t="shared" si="358"/>
        <v>-877.18756974622215</v>
      </c>
      <c r="AV30" s="334">
        <v>-558.32852813799707</v>
      </c>
      <c r="AW30" s="287">
        <v>0</v>
      </c>
      <c r="AX30" s="287">
        <f t="shared" si="359"/>
        <v>-558.32852813799707</v>
      </c>
      <c r="AY30" s="334">
        <v>-319.82799980808903</v>
      </c>
      <c r="AZ30" s="287">
        <v>0</v>
      </c>
      <c r="BA30" s="287">
        <f t="shared" si="360"/>
        <v>-319.82799980808903</v>
      </c>
      <c r="BB30" s="334">
        <v>-696.96141273368153</v>
      </c>
      <c r="BC30" s="287">
        <v>0</v>
      </c>
      <c r="BD30" s="287">
        <f t="shared" si="361"/>
        <v>-696.96141273368153</v>
      </c>
      <c r="BE30" s="334">
        <v>-463.02980903586405</v>
      </c>
      <c r="BF30" s="287">
        <v>0</v>
      </c>
      <c r="BG30" s="287">
        <f t="shared" si="362"/>
        <v>-463.02980903586405</v>
      </c>
      <c r="BH30" s="334">
        <v>-878.8839965530675</v>
      </c>
      <c r="BI30" s="287">
        <v>0</v>
      </c>
      <c r="BJ30" s="287">
        <f t="shared" si="363"/>
        <v>-878.8839965530675</v>
      </c>
      <c r="BK30" s="334">
        <v>-919.25118616996292</v>
      </c>
      <c r="BL30" s="287">
        <v>0</v>
      </c>
      <c r="BM30" s="287">
        <f t="shared" si="364"/>
        <v>-919.25118616996292</v>
      </c>
      <c r="BN30" s="334">
        <v>-730.26681641242612</v>
      </c>
      <c r="BO30" s="287">
        <v>0</v>
      </c>
      <c r="BP30" s="287">
        <f t="shared" si="365"/>
        <v>-730.26681641242612</v>
      </c>
      <c r="BQ30" s="334">
        <v>-737.29270786006362</v>
      </c>
      <c r="BR30" s="287">
        <v>0</v>
      </c>
      <c r="BS30" s="287">
        <f t="shared" si="366"/>
        <v>-737.29270786006362</v>
      </c>
      <c r="BT30" s="334">
        <v>-540.70102033325998</v>
      </c>
      <c r="BU30" s="287">
        <v>0</v>
      </c>
      <c r="BV30" s="287">
        <f t="shared" si="367"/>
        <v>-540.70102033325998</v>
      </c>
      <c r="BW30" s="334">
        <v>-421.46132907272619</v>
      </c>
      <c r="BX30" s="287">
        <v>0</v>
      </c>
      <c r="BY30" s="287">
        <f t="shared" si="368"/>
        <v>-421.46132907272619</v>
      </c>
      <c r="BZ30" s="334">
        <v>-538.70187018701881</v>
      </c>
      <c r="CA30" s="287">
        <v>0</v>
      </c>
      <c r="CB30" s="287">
        <f t="shared" si="369"/>
        <v>-538.70187018701881</v>
      </c>
      <c r="CC30" s="334">
        <v>-524.30657884817037</v>
      </c>
      <c r="CD30" s="287">
        <v>0</v>
      </c>
      <c r="CE30" s="287">
        <f t="shared" si="370"/>
        <v>-524.30657884817037</v>
      </c>
      <c r="CF30" s="334">
        <v>-599.34219038344986</v>
      </c>
      <c r="CG30" s="287">
        <v>0</v>
      </c>
      <c r="CH30" s="287">
        <f t="shared" si="371"/>
        <v>-599.34219038344986</v>
      </c>
      <c r="CI30" s="334">
        <v>-496.45195557701595</v>
      </c>
      <c r="CJ30" s="287">
        <v>0</v>
      </c>
      <c r="CK30" s="287">
        <f t="shared" si="372"/>
        <v>-496.45195557701595</v>
      </c>
      <c r="CL30" s="334">
        <v>-607.44096504706897</v>
      </c>
      <c r="CM30" s="287">
        <v>0</v>
      </c>
      <c r="CN30" s="287">
        <f t="shared" si="373"/>
        <v>-607.44096504706897</v>
      </c>
      <c r="CO30" s="334">
        <v>-531.30607315389921</v>
      </c>
      <c r="CP30" s="287">
        <v>0</v>
      </c>
      <c r="CQ30" s="287">
        <f t="shared" si="374"/>
        <v>-531.30607315389921</v>
      </c>
      <c r="CR30" s="334">
        <v>-650.15214952855865</v>
      </c>
      <c r="CS30" s="287">
        <v>0</v>
      </c>
      <c r="CT30" s="287">
        <f t="shared" si="375"/>
        <v>-650.15214952855865</v>
      </c>
      <c r="CU30" s="334">
        <v>-586.09019676508569</v>
      </c>
      <c r="CV30" s="287">
        <v>0</v>
      </c>
      <c r="CW30" s="287">
        <f t="shared" si="376"/>
        <v>-586.09019676508569</v>
      </c>
      <c r="CX30" s="334">
        <v>-600.07110881264452</v>
      </c>
      <c r="CY30" s="287">
        <v>0</v>
      </c>
      <c r="CZ30" s="287">
        <f t="shared" si="377"/>
        <v>-600.07110881264452</v>
      </c>
      <c r="DA30" s="334">
        <v>-686.79944692824597</v>
      </c>
      <c r="DB30" s="287">
        <v>0</v>
      </c>
      <c r="DC30" s="287">
        <f t="shared" si="378"/>
        <v>-686.79944692824597</v>
      </c>
      <c r="DD30" s="334">
        <v>-585.39571819498849</v>
      </c>
      <c r="DE30" s="287">
        <v>0</v>
      </c>
      <c r="DF30" s="287">
        <f t="shared" si="379"/>
        <v>-585.39571819498849</v>
      </c>
      <c r="DG30" s="334">
        <v>-700.05374827712819</v>
      </c>
      <c r="DH30" s="287">
        <v>0</v>
      </c>
      <c r="DI30" s="287">
        <f t="shared" si="380"/>
        <v>-700.05374827712819</v>
      </c>
      <c r="DJ30" s="334">
        <v>-507.44130795623897</v>
      </c>
      <c r="DK30" s="287">
        <v>0</v>
      </c>
      <c r="DL30" s="287">
        <f t="shared" si="381"/>
        <v>-507.44130795623897</v>
      </c>
      <c r="DM30" s="334">
        <v>-872.11822400337496</v>
      </c>
      <c r="DN30" s="287">
        <v>0</v>
      </c>
      <c r="DO30" s="287">
        <f t="shared" si="382"/>
        <v>-872.11822400337496</v>
      </c>
      <c r="DP30" s="334">
        <v>-920.05097706032268</v>
      </c>
      <c r="DQ30" s="287">
        <v>0</v>
      </c>
      <c r="DR30" s="287">
        <f t="shared" si="383"/>
        <v>-920.05097706032268</v>
      </c>
      <c r="DS30" s="334">
        <v>-1021.7329415472836</v>
      </c>
      <c r="DT30" s="287">
        <v>0</v>
      </c>
      <c r="DU30" s="287">
        <f t="shared" si="384"/>
        <v>-1021.7329415472836</v>
      </c>
      <c r="DV30" s="334">
        <v>-796.81299374111325</v>
      </c>
      <c r="DW30" s="287">
        <v>0</v>
      </c>
      <c r="DX30" s="287">
        <f t="shared" si="385"/>
        <v>-796.81299374111325</v>
      </c>
      <c r="DY30" s="334">
        <v>-683.21434387889212</v>
      </c>
      <c r="DZ30" s="287">
        <v>0</v>
      </c>
      <c r="EA30" s="287">
        <f t="shared" si="386"/>
        <v>-683.21434387889212</v>
      </c>
      <c r="EB30" s="334">
        <v>-853.70241906464798</v>
      </c>
      <c r="EC30" s="287">
        <v>0</v>
      </c>
      <c r="ED30" s="287">
        <f t="shared" si="387"/>
        <v>-853.70241906464798</v>
      </c>
      <c r="EE30" s="334">
        <v>-741.16072157981125</v>
      </c>
      <c r="EF30" s="287">
        <v>0</v>
      </c>
      <c r="EG30" s="287">
        <f t="shared" si="388"/>
        <v>-741.16072157981125</v>
      </c>
      <c r="EH30" s="334">
        <v>-933.77833753148616</v>
      </c>
      <c r="EI30" s="287">
        <v>0</v>
      </c>
      <c r="EJ30" s="287">
        <f t="shared" si="389"/>
        <v>-933.77833753148616</v>
      </c>
      <c r="EK30" s="334">
        <v>-91.604787066522022</v>
      </c>
      <c r="EL30" s="287">
        <v>0</v>
      </c>
      <c r="EM30" s="287">
        <f t="shared" si="390"/>
        <v>-91.604787066522022</v>
      </c>
      <c r="EN30" s="334">
        <v>-648.2029780402263</v>
      </c>
      <c r="EO30" s="287">
        <v>0</v>
      </c>
      <c r="EP30" s="287">
        <f t="shared" si="391"/>
        <v>-648.2029780402263</v>
      </c>
      <c r="EQ30" s="334">
        <v>-944.9370930729001</v>
      </c>
      <c r="ER30" s="287">
        <v>0</v>
      </c>
      <c r="ES30" s="287">
        <f t="shared" si="392"/>
        <v>-944.9370930729001</v>
      </c>
      <c r="ET30" s="334">
        <v>-877.48817714563222</v>
      </c>
      <c r="EU30" s="287">
        <v>0</v>
      </c>
      <c r="EV30" s="287">
        <f t="shared" si="393"/>
        <v>-877.48817714563222</v>
      </c>
      <c r="EW30" s="334">
        <v>-3368.6655619700359</v>
      </c>
      <c r="EX30" s="287">
        <v>0</v>
      </c>
      <c r="EY30" s="287">
        <f t="shared" si="394"/>
        <v>-3368.6655619700359</v>
      </c>
      <c r="EZ30" s="334">
        <v>-1086.7055502125152</v>
      </c>
      <c r="FA30" s="287">
        <v>0</v>
      </c>
      <c r="FB30" s="287">
        <f t="shared" si="395"/>
        <v>-1086.7055502125152</v>
      </c>
      <c r="FC30" s="334">
        <v>-1647.0446096076976</v>
      </c>
      <c r="FD30" s="287">
        <v>0</v>
      </c>
      <c r="FE30" s="287">
        <f t="shared" si="396"/>
        <v>-1647.0446096076976</v>
      </c>
      <c r="FF30" s="334">
        <v>-1384.2441498189266</v>
      </c>
      <c r="FG30" s="287">
        <v>0</v>
      </c>
      <c r="FH30" s="287">
        <f t="shared" si="397"/>
        <v>-1384.2441498189266</v>
      </c>
      <c r="FI30" s="334">
        <v>-1580.5250688235437</v>
      </c>
      <c r="FJ30" s="287">
        <v>0</v>
      </c>
      <c r="FK30" s="287">
        <f t="shared" si="398"/>
        <v>-1580.5250688235437</v>
      </c>
      <c r="FL30" s="334">
        <v>-1478.7722162310311</v>
      </c>
      <c r="FM30" s="287">
        <v>0</v>
      </c>
      <c r="FN30" s="287">
        <f t="shared" si="399"/>
        <v>-1478.7722162310311</v>
      </c>
      <c r="FO30" s="334">
        <v>-2136.4073939961318</v>
      </c>
      <c r="FP30" s="287">
        <v>0</v>
      </c>
      <c r="FQ30" s="287">
        <f t="shared" si="400"/>
        <v>-2136.4073939961318</v>
      </c>
      <c r="FR30" s="334">
        <v>-2023.2718285301664</v>
      </c>
      <c r="FS30" s="287">
        <v>0</v>
      </c>
      <c r="FT30" s="287">
        <f t="shared" si="401"/>
        <v>-2023.2718285301664</v>
      </c>
      <c r="FU30" s="334">
        <v>-2127.4021777104931</v>
      </c>
      <c r="FV30" s="287">
        <v>0</v>
      </c>
      <c r="FW30" s="287">
        <f t="shared" si="402"/>
        <v>-2127.4021777104931</v>
      </c>
      <c r="FX30" s="334">
        <v>-2222.2590905183533</v>
      </c>
      <c r="FY30" s="287">
        <v>0</v>
      </c>
      <c r="FZ30" s="287">
        <f t="shared" si="403"/>
        <v>-2222.2590905183533</v>
      </c>
      <c r="GA30" s="334">
        <v>-2454.2413448565894</v>
      </c>
      <c r="GB30" s="287">
        <v>0</v>
      </c>
      <c r="GC30" s="287">
        <f t="shared" si="404"/>
        <v>-2454.2413448565894</v>
      </c>
      <c r="GD30" s="334">
        <v>-2652.1136448100469</v>
      </c>
      <c r="GE30" s="287">
        <v>0</v>
      </c>
      <c r="GF30" s="287">
        <f t="shared" si="405"/>
        <v>-2652.1136448100469</v>
      </c>
      <c r="GG30" s="334">
        <v>-2505.0230555412986</v>
      </c>
      <c r="GH30" s="287">
        <v>0</v>
      </c>
      <c r="GI30" s="287">
        <f t="shared" si="406"/>
        <v>-2505.0230555412986</v>
      </c>
      <c r="GJ30" s="334">
        <v>-2547.0464762095153</v>
      </c>
      <c r="GK30" s="287">
        <v>0</v>
      </c>
      <c r="GL30" s="287">
        <f t="shared" si="407"/>
        <v>-2547.0464762095153</v>
      </c>
      <c r="GM30" s="334">
        <v>-2955.9729637447235</v>
      </c>
      <c r="GN30" s="287">
        <v>0</v>
      </c>
      <c r="GO30" s="287">
        <f t="shared" si="408"/>
        <v>-2955.9729637447235</v>
      </c>
      <c r="GP30" s="334">
        <v>-2166.0213855866027</v>
      </c>
      <c r="GQ30" s="287">
        <v>0</v>
      </c>
      <c r="GR30" s="287">
        <f t="shared" si="409"/>
        <v>-2166.0213855866027</v>
      </c>
      <c r="GS30" s="334">
        <v>-2371.2036935417896</v>
      </c>
      <c r="GT30" s="287">
        <v>0</v>
      </c>
      <c r="GU30" s="287">
        <f t="shared" si="410"/>
        <v>-2371.2036935417896</v>
      </c>
      <c r="GV30" s="334">
        <v>-1793.6623297542965</v>
      </c>
      <c r="GW30" s="287">
        <v>0</v>
      </c>
      <c r="GX30" s="287">
        <f t="shared" si="411"/>
        <v>-1793.6623297542965</v>
      </c>
      <c r="GY30" s="334">
        <v>-2346.3187081092487</v>
      </c>
      <c r="GZ30" s="287">
        <v>0</v>
      </c>
      <c r="HA30" s="287">
        <f t="shared" si="412"/>
        <v>-2346.3187081092487</v>
      </c>
      <c r="HB30" s="334">
        <v>-2182.4929726983637</v>
      </c>
      <c r="HC30" s="287">
        <v>0</v>
      </c>
      <c r="HD30" s="287">
        <f t="shared" si="413"/>
        <v>-2182.4929726983637</v>
      </c>
      <c r="HE30" s="334">
        <v>-2455.2336655803674</v>
      </c>
      <c r="HF30" s="287">
        <v>0</v>
      </c>
      <c r="HG30" s="287">
        <f t="shared" si="414"/>
        <v>-2455.2336655803674</v>
      </c>
      <c r="HH30" s="334">
        <v>-2375.9426939749305</v>
      </c>
      <c r="HI30" s="287">
        <v>0</v>
      </c>
      <c r="HJ30" s="287">
        <f t="shared" si="415"/>
        <v>-2375.9426939749305</v>
      </c>
    </row>
    <row r="31" spans="2:218" ht="14.25" hidden="1" customHeight="1" outlineLevel="1" x14ac:dyDescent="0.2">
      <c r="B31" s="233" t="s">
        <v>277</v>
      </c>
      <c r="C31" s="334">
        <v>0</v>
      </c>
      <c r="D31" s="336">
        <v>0</v>
      </c>
      <c r="E31" s="287">
        <f>SUM(C31:D31)</f>
        <v>0</v>
      </c>
      <c r="F31" s="334">
        <v>0</v>
      </c>
      <c r="G31" s="336">
        <v>0</v>
      </c>
      <c r="H31" s="287">
        <f>SUM(F31:G31)</f>
        <v>0</v>
      </c>
      <c r="I31" s="334">
        <v>0</v>
      </c>
      <c r="J31" s="336">
        <v>0</v>
      </c>
      <c r="K31" s="287">
        <f>SUM(I31:J31)</f>
        <v>0</v>
      </c>
      <c r="L31" s="334">
        <v>0</v>
      </c>
      <c r="M31" s="336">
        <v>0</v>
      </c>
      <c r="N31" s="287">
        <f>SUM(L31:M31)</f>
        <v>0</v>
      </c>
      <c r="O31" s="334">
        <v>0</v>
      </c>
      <c r="P31" s="336">
        <v>0</v>
      </c>
      <c r="Q31" s="287">
        <f>SUM(O31:P31)</f>
        <v>0</v>
      </c>
      <c r="R31" s="334">
        <v>0</v>
      </c>
      <c r="S31" s="336">
        <v>0</v>
      </c>
      <c r="T31" s="287">
        <f>SUM(R31:S31)</f>
        <v>0</v>
      </c>
      <c r="U31" s="334">
        <v>0</v>
      </c>
      <c r="V31" s="336">
        <v>0</v>
      </c>
      <c r="W31" s="287">
        <f>SUM(U31:V31)</f>
        <v>0</v>
      </c>
      <c r="X31" s="334">
        <v>0</v>
      </c>
      <c r="Y31" s="336">
        <v>0</v>
      </c>
      <c r="Z31" s="287">
        <f>SUM(X31:Y31)</f>
        <v>0</v>
      </c>
      <c r="AA31" s="334">
        <v>0</v>
      </c>
      <c r="AB31" s="336">
        <v>0</v>
      </c>
      <c r="AC31" s="287">
        <f>SUM(AA31:AB31)</f>
        <v>0</v>
      </c>
      <c r="AD31" s="334">
        <v>0</v>
      </c>
      <c r="AE31" s="336">
        <v>0</v>
      </c>
      <c r="AF31" s="287">
        <f>SUM(AD31:AE31)</f>
        <v>0</v>
      </c>
      <c r="AG31" s="334">
        <v>0</v>
      </c>
      <c r="AH31" s="336">
        <v>0</v>
      </c>
      <c r="AI31" s="287">
        <f>SUM(AG31:AH31)</f>
        <v>0</v>
      </c>
      <c r="AJ31" s="334">
        <v>0</v>
      </c>
      <c r="AK31" s="336">
        <v>0</v>
      </c>
      <c r="AL31" s="287">
        <f>SUM(AJ31:AK31)</f>
        <v>0</v>
      </c>
      <c r="AM31" s="334">
        <v>-1296.6489822433955</v>
      </c>
      <c r="AN31" s="336">
        <v>0</v>
      </c>
      <c r="AO31" s="287">
        <f>SUM(AM31:AN31)</f>
        <v>-1296.6489822433955</v>
      </c>
      <c r="AP31" s="334">
        <v>-1257.3931829092655</v>
      </c>
      <c r="AQ31" s="336">
        <v>0</v>
      </c>
      <c r="AR31" s="287">
        <f t="shared" si="357"/>
        <v>-1257.3931829092655</v>
      </c>
      <c r="AS31" s="334">
        <v>-1977.7389751736273</v>
      </c>
      <c r="AT31" s="336">
        <v>0</v>
      </c>
      <c r="AU31" s="287">
        <f t="shared" si="358"/>
        <v>-1977.7389751736273</v>
      </c>
      <c r="AV31" s="334">
        <v>-1283.0215068274667</v>
      </c>
      <c r="AW31" s="336">
        <v>0</v>
      </c>
      <c r="AX31" s="287">
        <f t="shared" si="359"/>
        <v>-1283.0215068274667</v>
      </c>
      <c r="AY31" s="334">
        <v>-740.99217962865237</v>
      </c>
      <c r="AZ31" s="336">
        <v>0</v>
      </c>
      <c r="BA31" s="287">
        <f t="shared" si="360"/>
        <v>-740.99217962865237</v>
      </c>
      <c r="BB31" s="334">
        <v>-1575.2201579786181</v>
      </c>
      <c r="BC31" s="336">
        <v>0</v>
      </c>
      <c r="BD31" s="287">
        <f t="shared" si="361"/>
        <v>-1575.2201579786181</v>
      </c>
      <c r="BE31" s="334">
        <v>-1054.2070330693994</v>
      </c>
      <c r="BF31" s="336">
        <v>0</v>
      </c>
      <c r="BG31" s="287">
        <f t="shared" si="362"/>
        <v>-1054.2070330693994</v>
      </c>
      <c r="BH31" s="334">
        <v>-1983.7828904654539</v>
      </c>
      <c r="BI31" s="336">
        <v>0</v>
      </c>
      <c r="BJ31" s="287">
        <f t="shared" si="363"/>
        <v>-1983.7828904654539</v>
      </c>
      <c r="BK31" s="334">
        <v>-2105.9508150514398</v>
      </c>
      <c r="BL31" s="336">
        <v>0</v>
      </c>
      <c r="BM31" s="287">
        <f t="shared" si="364"/>
        <v>-2105.9508150514398</v>
      </c>
      <c r="BN31" s="334">
        <v>-1709.8472375178551</v>
      </c>
      <c r="BO31" s="336">
        <v>0</v>
      </c>
      <c r="BP31" s="287">
        <f t="shared" si="365"/>
        <v>-1709.8472375178551</v>
      </c>
      <c r="BQ31" s="334">
        <v>-1728.7643873996672</v>
      </c>
      <c r="BR31" s="336">
        <v>0</v>
      </c>
      <c r="BS31" s="287">
        <f t="shared" si="366"/>
        <v>-1728.7643873996672</v>
      </c>
      <c r="BT31" s="334">
        <v>-1225.9884019672613</v>
      </c>
      <c r="BU31" s="336">
        <v>0</v>
      </c>
      <c r="BV31" s="287">
        <f t="shared" si="367"/>
        <v>-1225.9884019672613</v>
      </c>
      <c r="BW31" s="334">
        <v>-965.3640747973252</v>
      </c>
      <c r="BX31" s="336">
        <v>0</v>
      </c>
      <c r="BY31" s="287">
        <f t="shared" si="368"/>
        <v>-965.3640747973252</v>
      </c>
      <c r="BZ31" s="334">
        <v>-1216.079941327466</v>
      </c>
      <c r="CA31" s="336">
        <v>0</v>
      </c>
      <c r="CB31" s="287">
        <f t="shared" si="369"/>
        <v>-1216.079941327466</v>
      </c>
      <c r="CC31" s="334">
        <v>-1192.8385889642032</v>
      </c>
      <c r="CD31" s="336">
        <v>0</v>
      </c>
      <c r="CE31" s="287">
        <f t="shared" si="370"/>
        <v>-1192.8385889642032</v>
      </c>
      <c r="CF31" s="334">
        <v>-1370.7472199712633</v>
      </c>
      <c r="CG31" s="336">
        <v>0</v>
      </c>
      <c r="CH31" s="287">
        <f t="shared" si="371"/>
        <v>-1370.7472199712633</v>
      </c>
      <c r="CI31" s="334">
        <v>-1137.50587477869</v>
      </c>
      <c r="CJ31" s="336">
        <v>0</v>
      </c>
      <c r="CK31" s="287">
        <f t="shared" si="372"/>
        <v>-1137.50587477869</v>
      </c>
      <c r="CL31" s="334">
        <v>-1381.8052832676897</v>
      </c>
      <c r="CM31" s="336">
        <v>0</v>
      </c>
      <c r="CN31" s="287">
        <f t="shared" si="373"/>
        <v>-1381.8052832676897</v>
      </c>
      <c r="CO31" s="334">
        <v>-1218.531746031746</v>
      </c>
      <c r="CP31" s="336">
        <v>0</v>
      </c>
      <c r="CQ31" s="287">
        <f t="shared" si="374"/>
        <v>-1218.531746031746</v>
      </c>
      <c r="CR31" s="334">
        <v>-1500.6169274679876</v>
      </c>
      <c r="CS31" s="336">
        <v>0</v>
      </c>
      <c r="CT31" s="287">
        <f t="shared" si="375"/>
        <v>-1500.6169274679876</v>
      </c>
      <c r="CU31" s="334">
        <v>-1347.8080063034865</v>
      </c>
      <c r="CV31" s="336">
        <v>0</v>
      </c>
      <c r="CW31" s="287">
        <f t="shared" si="376"/>
        <v>-1347.8080063034865</v>
      </c>
      <c r="CX31" s="334">
        <v>-1382.1748522606676</v>
      </c>
      <c r="CY31" s="336">
        <v>0</v>
      </c>
      <c r="CZ31" s="287">
        <f t="shared" si="377"/>
        <v>-1382.1748522606676</v>
      </c>
      <c r="DA31" s="334">
        <v>-1584.7571702955274</v>
      </c>
      <c r="DB31" s="336">
        <v>0</v>
      </c>
      <c r="DC31" s="287">
        <f t="shared" si="378"/>
        <v>-1584.7571702955274</v>
      </c>
      <c r="DD31" s="334">
        <v>-1349.5294307023662</v>
      </c>
      <c r="DE31" s="336">
        <v>0</v>
      </c>
      <c r="DF31" s="287">
        <f t="shared" si="379"/>
        <v>-1349.5294307023662</v>
      </c>
      <c r="DG31" s="334">
        <v>-1607.8078685349069</v>
      </c>
      <c r="DH31" s="336">
        <v>0</v>
      </c>
      <c r="DI31" s="287">
        <f t="shared" si="380"/>
        <v>-1607.8078685349069</v>
      </c>
      <c r="DJ31" s="334">
        <v>-1171.509633078608</v>
      </c>
      <c r="DK31" s="336">
        <v>0</v>
      </c>
      <c r="DL31" s="287">
        <f t="shared" si="381"/>
        <v>-1171.509633078608</v>
      </c>
      <c r="DM31" s="334">
        <v>-2018.9901919426286</v>
      </c>
      <c r="DN31" s="336">
        <v>0</v>
      </c>
      <c r="DO31" s="287">
        <f t="shared" si="382"/>
        <v>-2018.9901919426286</v>
      </c>
      <c r="DP31" s="334">
        <v>-2119.2070580433924</v>
      </c>
      <c r="DQ31" s="336">
        <v>0</v>
      </c>
      <c r="DR31" s="287">
        <f t="shared" si="383"/>
        <v>-2119.2070580433924</v>
      </c>
      <c r="DS31" s="334">
        <v>-2357.6266102711661</v>
      </c>
      <c r="DT31" s="336">
        <v>0</v>
      </c>
      <c r="DU31" s="287">
        <f t="shared" si="384"/>
        <v>-2357.6266102711661</v>
      </c>
      <c r="DV31" s="334">
        <v>-1831.6256352319053</v>
      </c>
      <c r="DW31" s="336">
        <v>0</v>
      </c>
      <c r="DX31" s="287">
        <f t="shared" si="385"/>
        <v>-1831.6256352319053</v>
      </c>
      <c r="DY31" s="334">
        <v>-1571.129686511709</v>
      </c>
      <c r="DZ31" s="336">
        <v>0</v>
      </c>
      <c r="EA31" s="287">
        <f t="shared" si="386"/>
        <v>-1571.129686511709</v>
      </c>
      <c r="EB31" s="334">
        <v>-1976.400672189103</v>
      </c>
      <c r="EC31" s="336">
        <v>0</v>
      </c>
      <c r="ED31" s="287">
        <f t="shared" si="387"/>
        <v>-1976.400672189103</v>
      </c>
      <c r="EE31" s="334">
        <v>-1695.7975922583903</v>
      </c>
      <c r="EF31" s="336">
        <v>0</v>
      </c>
      <c r="EG31" s="287">
        <f t="shared" si="388"/>
        <v>-1695.7975922583903</v>
      </c>
      <c r="EH31" s="334">
        <v>-2164.3825116948542</v>
      </c>
      <c r="EI31" s="336">
        <v>0</v>
      </c>
      <c r="EJ31" s="287">
        <f t="shared" si="389"/>
        <v>-2164.3825116948542</v>
      </c>
      <c r="EK31" s="334">
        <v>-189.22105189488047</v>
      </c>
      <c r="EL31" s="336">
        <v>0</v>
      </c>
      <c r="EM31" s="287">
        <f t="shared" si="390"/>
        <v>-189.22105189488047</v>
      </c>
      <c r="EN31" s="334">
        <v>-1486.23810540967</v>
      </c>
      <c r="EO31" s="336">
        <v>0</v>
      </c>
      <c r="EP31" s="287">
        <f t="shared" si="391"/>
        <v>-1486.23810540967</v>
      </c>
      <c r="EQ31" s="334">
        <v>-2188.1117248372293</v>
      </c>
      <c r="ER31" s="336">
        <v>0</v>
      </c>
      <c r="ES31" s="287">
        <f t="shared" si="392"/>
        <v>-2188.1117248372293</v>
      </c>
      <c r="ET31" s="334">
        <v>-2463.7181226187254</v>
      </c>
      <c r="EU31" s="336">
        <v>0</v>
      </c>
      <c r="EV31" s="287">
        <f t="shared" si="393"/>
        <v>-2463.7181226187254</v>
      </c>
      <c r="EW31" s="334">
        <v>-2584.9686758989237</v>
      </c>
      <c r="EX31" s="336">
        <v>0</v>
      </c>
      <c r="EY31" s="287">
        <f t="shared" si="394"/>
        <v>-2584.9686758989237</v>
      </c>
      <c r="EZ31" s="334">
        <v>-2827.5885303881114</v>
      </c>
      <c r="FA31" s="336">
        <v>0</v>
      </c>
      <c r="FB31" s="287">
        <f t="shared" si="395"/>
        <v>-2827.5885303881114</v>
      </c>
      <c r="FC31" s="334">
        <v>-4112.4717565867732</v>
      </c>
      <c r="FD31" s="336">
        <v>0</v>
      </c>
      <c r="FE31" s="287">
        <f t="shared" si="396"/>
        <v>-4112.4717565867732</v>
      </c>
      <c r="FF31" s="334">
        <v>-3506.9333508134418</v>
      </c>
      <c r="FG31" s="336">
        <v>0</v>
      </c>
      <c r="FH31" s="287">
        <f t="shared" si="397"/>
        <v>-3506.9333508134418</v>
      </c>
      <c r="FI31" s="334">
        <v>-3795.2764757473142</v>
      </c>
      <c r="FJ31" s="336">
        <v>0</v>
      </c>
      <c r="FK31" s="287">
        <f t="shared" si="398"/>
        <v>-3795.2764757473142</v>
      </c>
      <c r="FL31" s="334">
        <v>-4237.1894174178824</v>
      </c>
      <c r="FM31" s="336">
        <v>0</v>
      </c>
      <c r="FN31" s="287">
        <f t="shared" si="399"/>
        <v>-4237.1894174178824</v>
      </c>
      <c r="FO31" s="334">
        <v>-5357.1392231829268</v>
      </c>
      <c r="FP31" s="336">
        <v>0</v>
      </c>
      <c r="FQ31" s="287">
        <f t="shared" si="400"/>
        <v>-5357.1392231829268</v>
      </c>
      <c r="FR31" s="334">
        <v>-5191.0608512436975</v>
      </c>
      <c r="FS31" s="336">
        <v>0</v>
      </c>
      <c r="FT31" s="287">
        <f t="shared" si="401"/>
        <v>-5191.0608512436975</v>
      </c>
      <c r="FU31" s="334">
        <v>-5144.2558192616752</v>
      </c>
      <c r="FV31" s="336">
        <v>0</v>
      </c>
      <c r="FW31" s="287">
        <f t="shared" si="402"/>
        <v>-5144.2558192616752</v>
      </c>
      <c r="FX31" s="334">
        <v>-5535.1336511074796</v>
      </c>
      <c r="FY31" s="336">
        <v>0</v>
      </c>
      <c r="FZ31" s="287">
        <f t="shared" si="403"/>
        <v>-5535.1336511074796</v>
      </c>
      <c r="GA31" s="334">
        <v>-5772.473759377699</v>
      </c>
      <c r="GB31" s="336">
        <v>0</v>
      </c>
      <c r="GC31" s="287">
        <f t="shared" si="404"/>
        <v>-5772.473759377699</v>
      </c>
      <c r="GD31" s="334">
        <v>-6674.1550170012379</v>
      </c>
      <c r="GE31" s="336">
        <v>0</v>
      </c>
      <c r="GF31" s="287">
        <f t="shared" si="405"/>
        <v>-6674.1550170012379</v>
      </c>
      <c r="GG31" s="334">
        <v>-7008.1642216897681</v>
      </c>
      <c r="GH31" s="336">
        <v>0</v>
      </c>
      <c r="GI31" s="287">
        <f t="shared" si="406"/>
        <v>-7008.1642216897681</v>
      </c>
      <c r="GJ31" s="334">
        <v>-7003.4847249278619</v>
      </c>
      <c r="GK31" s="336">
        <v>0</v>
      </c>
      <c r="GL31" s="287">
        <f t="shared" si="407"/>
        <v>-7003.4847249278619</v>
      </c>
      <c r="GM31" s="334">
        <v>-7882.1473702508065</v>
      </c>
      <c r="GN31" s="336">
        <v>0</v>
      </c>
      <c r="GO31" s="287">
        <f t="shared" si="408"/>
        <v>-7882.1473702508065</v>
      </c>
      <c r="GP31" s="334">
        <v>-6039.2614262822963</v>
      </c>
      <c r="GQ31" s="336">
        <v>0</v>
      </c>
      <c r="GR31" s="287">
        <f t="shared" si="409"/>
        <v>-6039.2614262822963</v>
      </c>
      <c r="GS31" s="334">
        <v>-6110.7018628341102</v>
      </c>
      <c r="GT31" s="336">
        <v>0</v>
      </c>
      <c r="GU31" s="287">
        <f t="shared" si="410"/>
        <v>-6110.7018628341102</v>
      </c>
      <c r="GV31" s="334">
        <v>-5131.4278031275853</v>
      </c>
      <c r="GW31" s="336">
        <v>0</v>
      </c>
      <c r="GX31" s="287">
        <f t="shared" si="411"/>
        <v>-5131.4278031275853</v>
      </c>
      <c r="GY31" s="334">
        <v>-6428.5529826093489</v>
      </c>
      <c r="GZ31" s="336">
        <v>0</v>
      </c>
      <c r="HA31" s="287">
        <f t="shared" si="412"/>
        <v>-6428.5529826093489</v>
      </c>
      <c r="HB31" s="334">
        <v>-6829.662263617869</v>
      </c>
      <c r="HC31" s="336">
        <v>0</v>
      </c>
      <c r="HD31" s="287">
        <f t="shared" si="413"/>
        <v>-6829.662263617869</v>
      </c>
      <c r="HE31" s="334">
        <v>-6437.2709651295572</v>
      </c>
      <c r="HF31" s="336">
        <v>0</v>
      </c>
      <c r="HG31" s="287">
        <f t="shared" si="414"/>
        <v>-6437.2709651295572</v>
      </c>
      <c r="HH31" s="334">
        <v>-6775.9128307823812</v>
      </c>
      <c r="HI31" s="336">
        <v>0</v>
      </c>
      <c r="HJ31" s="287">
        <f t="shared" si="415"/>
        <v>-6775.9128307823812</v>
      </c>
    </row>
    <row r="32" spans="2:218" ht="14.25" hidden="1" customHeight="1" outlineLevel="1" x14ac:dyDescent="0.2">
      <c r="B32" s="233" t="s">
        <v>278</v>
      </c>
      <c r="C32" s="334">
        <v>0</v>
      </c>
      <c r="D32" s="336">
        <v>0</v>
      </c>
      <c r="E32" s="287">
        <f>SUM(C32:D32)</f>
        <v>0</v>
      </c>
      <c r="F32" s="334">
        <v>0</v>
      </c>
      <c r="G32" s="336">
        <v>0</v>
      </c>
      <c r="H32" s="287">
        <f>SUM(F32:G32)</f>
        <v>0</v>
      </c>
      <c r="I32" s="334">
        <v>0</v>
      </c>
      <c r="J32" s="336">
        <v>0</v>
      </c>
      <c r="K32" s="287">
        <f>SUM(I32:J32)</f>
        <v>0</v>
      </c>
      <c r="L32" s="334">
        <v>0</v>
      </c>
      <c r="M32" s="336">
        <v>0</v>
      </c>
      <c r="N32" s="287">
        <f>SUM(L32:M32)</f>
        <v>0</v>
      </c>
      <c r="O32" s="334">
        <v>0</v>
      </c>
      <c r="P32" s="336">
        <v>0</v>
      </c>
      <c r="Q32" s="287">
        <f>SUM(O32:P32)</f>
        <v>0</v>
      </c>
      <c r="R32" s="334">
        <v>0</v>
      </c>
      <c r="S32" s="336">
        <v>0</v>
      </c>
      <c r="T32" s="287">
        <f>SUM(R32:S32)</f>
        <v>0</v>
      </c>
      <c r="U32" s="334">
        <v>0</v>
      </c>
      <c r="V32" s="336">
        <v>0</v>
      </c>
      <c r="W32" s="287">
        <f>SUM(U32:V32)</f>
        <v>0</v>
      </c>
      <c r="X32" s="334">
        <v>0</v>
      </c>
      <c r="Y32" s="336">
        <v>0</v>
      </c>
      <c r="Z32" s="287">
        <f>SUM(X32:Y32)</f>
        <v>0</v>
      </c>
      <c r="AA32" s="334">
        <v>0</v>
      </c>
      <c r="AB32" s="336">
        <v>0</v>
      </c>
      <c r="AC32" s="287">
        <f>SUM(AA32:AB32)</f>
        <v>0</v>
      </c>
      <c r="AD32" s="334">
        <v>0</v>
      </c>
      <c r="AE32" s="336">
        <v>0</v>
      </c>
      <c r="AF32" s="287">
        <f>SUM(AD32:AE32)</f>
        <v>0</v>
      </c>
      <c r="AG32" s="334">
        <v>0</v>
      </c>
      <c r="AH32" s="336">
        <v>0</v>
      </c>
      <c r="AI32" s="287">
        <f>SUM(AG32:AH32)</f>
        <v>0</v>
      </c>
      <c r="AJ32" s="334">
        <v>0</v>
      </c>
      <c r="AK32" s="336">
        <v>0</v>
      </c>
      <c r="AL32" s="287">
        <f>SUM(AJ32:AK32)</f>
        <v>0</v>
      </c>
      <c r="AM32" s="334">
        <v>-100.7416630576007</v>
      </c>
      <c r="AN32" s="336">
        <v>0</v>
      </c>
      <c r="AO32" s="287">
        <f>SUM(AM32:AN32)</f>
        <v>-100.7416630576007</v>
      </c>
      <c r="AP32" s="334">
        <v>-15.249498743328344</v>
      </c>
      <c r="AQ32" s="336">
        <v>0</v>
      </c>
      <c r="AR32" s="287">
        <f t="shared" si="357"/>
        <v>-15.249498743328344</v>
      </c>
      <c r="AS32" s="334">
        <v>-2625.5458257296273</v>
      </c>
      <c r="AT32" s="336">
        <v>0</v>
      </c>
      <c r="AU32" s="287">
        <f t="shared" si="358"/>
        <v>-2625.5458257296273</v>
      </c>
      <c r="AV32" s="334">
        <v>-25.929651940276536</v>
      </c>
      <c r="AW32" s="336">
        <v>0</v>
      </c>
      <c r="AX32" s="287">
        <f t="shared" si="359"/>
        <v>-25.929651940276536</v>
      </c>
      <c r="AY32" s="334">
        <v>-1699.2815333685173</v>
      </c>
      <c r="AZ32" s="336">
        <v>0</v>
      </c>
      <c r="BA32" s="287">
        <f t="shared" si="360"/>
        <v>-1699.2815333685173</v>
      </c>
      <c r="BB32" s="334">
        <v>-1897.3255313456104</v>
      </c>
      <c r="BC32" s="336">
        <v>0</v>
      </c>
      <c r="BD32" s="287">
        <f t="shared" si="361"/>
        <v>-1897.3255313456104</v>
      </c>
      <c r="BE32" s="334">
        <v>-30.041918956683748</v>
      </c>
      <c r="BF32" s="336">
        <v>0</v>
      </c>
      <c r="BG32" s="287">
        <f t="shared" si="362"/>
        <v>-30.041918956683748</v>
      </c>
      <c r="BH32" s="334">
        <v>-234.21316681028887</v>
      </c>
      <c r="BI32" s="336">
        <v>0</v>
      </c>
      <c r="BJ32" s="287">
        <f t="shared" si="363"/>
        <v>-234.21316681028887</v>
      </c>
      <c r="BK32" s="334">
        <v>-189.35617982806409</v>
      </c>
      <c r="BL32" s="336">
        <v>0</v>
      </c>
      <c r="BM32" s="287">
        <f t="shared" si="364"/>
        <v>-189.35617982806409</v>
      </c>
      <c r="BN32" s="334">
        <v>-169.7986064921329</v>
      </c>
      <c r="BO32" s="336">
        <v>0</v>
      </c>
      <c r="BP32" s="287">
        <f t="shared" si="365"/>
        <v>-169.7986064921329</v>
      </c>
      <c r="BQ32" s="334">
        <v>-163.20801150991974</v>
      </c>
      <c r="BR32" s="336">
        <v>0</v>
      </c>
      <c r="BS32" s="287">
        <f t="shared" si="366"/>
        <v>-163.20801150991974</v>
      </c>
      <c r="BT32" s="334">
        <v>-129.25273434632609</v>
      </c>
      <c r="BU32" s="336">
        <v>0</v>
      </c>
      <c r="BV32" s="287">
        <f t="shared" si="367"/>
        <v>-129.25273434632609</v>
      </c>
      <c r="BW32" s="334">
        <v>-288.06142375288482</v>
      </c>
      <c r="BX32" s="336">
        <v>0</v>
      </c>
      <c r="BY32" s="287">
        <f t="shared" si="368"/>
        <v>-288.06142375288482</v>
      </c>
      <c r="BZ32" s="334">
        <v>-58.15401540154015</v>
      </c>
      <c r="CA32" s="336">
        <v>0</v>
      </c>
      <c r="CB32" s="287">
        <f t="shared" si="369"/>
        <v>-58.15401540154015</v>
      </c>
      <c r="CC32" s="334">
        <v>-85.209756899943116</v>
      </c>
      <c r="CD32" s="336">
        <v>0</v>
      </c>
      <c r="CE32" s="287">
        <f t="shared" si="370"/>
        <v>-85.209756899943116</v>
      </c>
      <c r="CF32" s="334">
        <v>-680.70629413487131</v>
      </c>
      <c r="CG32" s="336">
        <v>0</v>
      </c>
      <c r="CH32" s="287">
        <f t="shared" si="371"/>
        <v>-680.70629413487131</v>
      </c>
      <c r="CI32" s="334">
        <v>-47.849348140994678</v>
      </c>
      <c r="CJ32" s="336">
        <v>0</v>
      </c>
      <c r="CK32" s="287">
        <f t="shared" si="372"/>
        <v>-47.849348140994678</v>
      </c>
      <c r="CL32" s="334">
        <v>-455.19642993812437</v>
      </c>
      <c r="CM32" s="336">
        <v>0</v>
      </c>
      <c r="CN32" s="287">
        <f t="shared" si="373"/>
        <v>-455.19642993812437</v>
      </c>
      <c r="CO32" s="334">
        <v>-39.069473199907975</v>
      </c>
      <c r="CP32" s="336">
        <v>0</v>
      </c>
      <c r="CQ32" s="287">
        <f t="shared" si="374"/>
        <v>-39.069473199907975</v>
      </c>
      <c r="CR32" s="334">
        <v>-140.2496584964961</v>
      </c>
      <c r="CS32" s="336">
        <v>0</v>
      </c>
      <c r="CT32" s="287">
        <f t="shared" si="375"/>
        <v>-140.2496584964961</v>
      </c>
      <c r="CU32" s="334">
        <v>-147.69419335069711</v>
      </c>
      <c r="CV32" s="336">
        <v>0</v>
      </c>
      <c r="CW32" s="287">
        <f t="shared" si="376"/>
        <v>-147.69419335069711</v>
      </c>
      <c r="CX32" s="334">
        <v>-121.13440104292927</v>
      </c>
      <c r="CY32" s="336">
        <v>0</v>
      </c>
      <c r="CZ32" s="287">
        <f t="shared" si="377"/>
        <v>-121.13440104292927</v>
      </c>
      <c r="DA32" s="334">
        <v>-77.775446411758708</v>
      </c>
      <c r="DB32" s="336">
        <v>0</v>
      </c>
      <c r="DC32" s="287">
        <f t="shared" si="378"/>
        <v>-77.775446411758708</v>
      </c>
      <c r="DD32" s="334">
        <v>-390.23555293233886</v>
      </c>
      <c r="DE32" s="336">
        <v>0</v>
      </c>
      <c r="DF32" s="287">
        <f t="shared" si="379"/>
        <v>-390.23555293233886</v>
      </c>
      <c r="DG32" s="334">
        <v>-118.91247545406651</v>
      </c>
      <c r="DH32" s="336">
        <v>0</v>
      </c>
      <c r="DI32" s="287">
        <f t="shared" si="380"/>
        <v>-118.91247545406651</v>
      </c>
      <c r="DJ32" s="334">
        <v>-56.391559588267427</v>
      </c>
      <c r="DK32" s="336">
        <v>0</v>
      </c>
      <c r="DL32" s="287">
        <f t="shared" si="381"/>
        <v>-56.391559588267427</v>
      </c>
      <c r="DM32" s="334">
        <v>-220.76144273360052</v>
      </c>
      <c r="DN32" s="336">
        <v>0</v>
      </c>
      <c r="DO32" s="287">
        <f t="shared" si="382"/>
        <v>-220.76144273360052</v>
      </c>
      <c r="DP32" s="334">
        <v>-367.49797956773108</v>
      </c>
      <c r="DQ32" s="336">
        <v>0</v>
      </c>
      <c r="DR32" s="287">
        <f t="shared" si="383"/>
        <v>-367.49797956773108</v>
      </c>
      <c r="DS32" s="334">
        <v>-113.06213333604464</v>
      </c>
      <c r="DT32" s="336">
        <v>0</v>
      </c>
      <c r="DU32" s="287">
        <f t="shared" si="384"/>
        <v>-113.06213333604464</v>
      </c>
      <c r="DV32" s="334">
        <v>-138.67923312527654</v>
      </c>
      <c r="DW32" s="336">
        <v>0</v>
      </c>
      <c r="DX32" s="287">
        <f t="shared" si="385"/>
        <v>-138.67923312527654</v>
      </c>
      <c r="DY32" s="334">
        <v>-194.54415992182678</v>
      </c>
      <c r="DZ32" s="336">
        <v>0</v>
      </c>
      <c r="EA32" s="287">
        <f t="shared" si="386"/>
        <v>-194.54415992182678</v>
      </c>
      <c r="EB32" s="334">
        <v>-221.18026316277584</v>
      </c>
      <c r="EC32" s="336">
        <v>0</v>
      </c>
      <c r="ED32" s="287">
        <f t="shared" si="387"/>
        <v>-221.18026316277584</v>
      </c>
      <c r="EE32" s="334">
        <v>-314.20099666540409</v>
      </c>
      <c r="EF32" s="336">
        <v>0</v>
      </c>
      <c r="EG32" s="287">
        <f t="shared" si="388"/>
        <v>-314.20099666540409</v>
      </c>
      <c r="EH32" s="334">
        <v>-309.17092479309099</v>
      </c>
      <c r="EI32" s="336">
        <v>0</v>
      </c>
      <c r="EJ32" s="287">
        <f t="shared" si="389"/>
        <v>-309.17092479309099</v>
      </c>
      <c r="EK32" s="334">
        <v>-681.01445218182448</v>
      </c>
      <c r="EL32" s="336">
        <v>0</v>
      </c>
      <c r="EM32" s="287">
        <f t="shared" si="390"/>
        <v>-681.01445218182448</v>
      </c>
      <c r="EN32" s="334">
        <v>-1521.6397136340772</v>
      </c>
      <c r="EO32" s="336">
        <v>0</v>
      </c>
      <c r="EP32" s="287">
        <f t="shared" si="391"/>
        <v>-1521.6397136340772</v>
      </c>
      <c r="EQ32" s="334">
        <v>-211.23218860070443</v>
      </c>
      <c r="ER32" s="336">
        <v>0</v>
      </c>
      <c r="ES32" s="287">
        <f t="shared" si="392"/>
        <v>-211.23218860070443</v>
      </c>
      <c r="ET32" s="334">
        <v>-475.2520199073727</v>
      </c>
      <c r="EU32" s="336">
        <v>0</v>
      </c>
      <c r="EV32" s="287">
        <f t="shared" si="393"/>
        <v>-475.2520199073727</v>
      </c>
      <c r="EW32" s="334">
        <v>-80.799265763070764</v>
      </c>
      <c r="EX32" s="336">
        <v>0</v>
      </c>
      <c r="EY32" s="287">
        <f t="shared" si="394"/>
        <v>-80.799265763070764</v>
      </c>
      <c r="EZ32" s="334">
        <v>-59.081376229330189</v>
      </c>
      <c r="FA32" s="336">
        <v>0</v>
      </c>
      <c r="FB32" s="287">
        <f t="shared" si="395"/>
        <v>-59.081376229330189</v>
      </c>
      <c r="FC32" s="334">
        <v>-16.559876510617418</v>
      </c>
      <c r="FD32" s="336">
        <v>0</v>
      </c>
      <c r="FE32" s="287">
        <f t="shared" si="396"/>
        <v>-16.559876510617418</v>
      </c>
      <c r="FF32" s="334">
        <v>-22.533916552017718</v>
      </c>
      <c r="FG32" s="336">
        <v>0</v>
      </c>
      <c r="FH32" s="287">
        <f t="shared" si="397"/>
        <v>-22.533916552017718</v>
      </c>
      <c r="FI32" s="334">
        <v>-245.97412722001607</v>
      </c>
      <c r="FJ32" s="336">
        <v>0</v>
      </c>
      <c r="FK32" s="287">
        <f t="shared" si="398"/>
        <v>-245.97412722001607</v>
      </c>
      <c r="FL32" s="334">
        <v>-21.306132662849517</v>
      </c>
      <c r="FM32" s="336">
        <v>0</v>
      </c>
      <c r="FN32" s="287">
        <f t="shared" si="399"/>
        <v>-21.306132662849517</v>
      </c>
      <c r="FO32" s="334">
        <v>-35.503899246646121</v>
      </c>
      <c r="FP32" s="336">
        <v>0</v>
      </c>
      <c r="FQ32" s="287">
        <f t="shared" si="400"/>
        <v>-35.503899246646121</v>
      </c>
      <c r="FR32" s="334">
        <v>-22.77047534622136</v>
      </c>
      <c r="FS32" s="336">
        <v>0</v>
      </c>
      <c r="FT32" s="287">
        <f t="shared" si="401"/>
        <v>-22.77047534622136</v>
      </c>
      <c r="FU32" s="334">
        <v>-23.582159077675556</v>
      </c>
      <c r="FV32" s="336">
        <v>0</v>
      </c>
      <c r="FW32" s="287">
        <f t="shared" si="402"/>
        <v>-23.582159077675556</v>
      </c>
      <c r="FX32" s="334">
        <v>-80.374795839422333</v>
      </c>
      <c r="FY32" s="336">
        <v>0</v>
      </c>
      <c r="FZ32" s="287">
        <f t="shared" si="403"/>
        <v>-80.374795839422333</v>
      </c>
      <c r="GA32" s="334">
        <v>-906.58146532015417</v>
      </c>
      <c r="GB32" s="336">
        <v>0</v>
      </c>
      <c r="GC32" s="287">
        <f t="shared" si="404"/>
        <v>-906.58146532015417</v>
      </c>
      <c r="GD32" s="334">
        <v>-503.6684398244962</v>
      </c>
      <c r="GE32" s="336">
        <v>0</v>
      </c>
      <c r="GF32" s="287">
        <f t="shared" si="405"/>
        <v>-503.6684398244962</v>
      </c>
      <c r="GG32" s="334">
        <v>-311.40270075339077</v>
      </c>
      <c r="GH32" s="336">
        <v>0</v>
      </c>
      <c r="GI32" s="287">
        <f t="shared" si="406"/>
        <v>-311.40270075339077</v>
      </c>
      <c r="GJ32" s="334">
        <v>-212.65792152520038</v>
      </c>
      <c r="GK32" s="336">
        <v>0</v>
      </c>
      <c r="GL32" s="287">
        <f t="shared" si="407"/>
        <v>-212.65792152520038</v>
      </c>
      <c r="GM32" s="334">
        <v>-340.52049706150154</v>
      </c>
      <c r="GN32" s="336">
        <v>0</v>
      </c>
      <c r="GO32" s="287">
        <f t="shared" si="408"/>
        <v>-340.52049706150154</v>
      </c>
      <c r="GP32" s="334">
        <v>-132.88262853480245</v>
      </c>
      <c r="GQ32" s="336">
        <v>0</v>
      </c>
      <c r="GR32" s="287">
        <f t="shared" si="409"/>
        <v>-132.88262853480245</v>
      </c>
      <c r="GS32" s="334">
        <v>-159.48303385247783</v>
      </c>
      <c r="GT32" s="336">
        <v>0</v>
      </c>
      <c r="GU32" s="287">
        <f t="shared" si="410"/>
        <v>-159.48303385247783</v>
      </c>
      <c r="GV32" s="334">
        <v>-2633.0441785606426</v>
      </c>
      <c r="GW32" s="336">
        <v>0</v>
      </c>
      <c r="GX32" s="287">
        <f t="shared" si="411"/>
        <v>-2633.0441785606426</v>
      </c>
      <c r="GY32" s="334">
        <v>-57.370467672408559</v>
      </c>
      <c r="GZ32" s="336">
        <v>0</v>
      </c>
      <c r="HA32" s="287">
        <f t="shared" si="412"/>
        <v>-57.370467672408559</v>
      </c>
      <c r="HB32" s="334">
        <v>-232.24291338865709</v>
      </c>
      <c r="HC32" s="336">
        <v>0</v>
      </c>
      <c r="HD32" s="287">
        <f t="shared" si="413"/>
        <v>-232.24291338865709</v>
      </c>
      <c r="HE32" s="334">
        <v>-309.21240526668367</v>
      </c>
      <c r="HF32" s="336">
        <v>0</v>
      </c>
      <c r="HG32" s="287">
        <f t="shared" si="414"/>
        <v>-309.21240526668367</v>
      </c>
      <c r="HH32" s="334">
        <v>-324.94822169100206</v>
      </c>
      <c r="HI32" s="336">
        <v>0</v>
      </c>
      <c r="HJ32" s="287">
        <f t="shared" si="415"/>
        <v>-324.94822169100206</v>
      </c>
    </row>
    <row r="33" spans="2:218" ht="14.25" hidden="1" customHeight="1" outlineLevel="1" x14ac:dyDescent="0.2">
      <c r="B33" s="233" t="s">
        <v>279</v>
      </c>
      <c r="C33" s="334">
        <v>0</v>
      </c>
      <c r="D33" s="287">
        <v>0</v>
      </c>
      <c r="E33" s="287">
        <f t="shared" si="344"/>
        <v>0</v>
      </c>
      <c r="F33" s="334">
        <v>0</v>
      </c>
      <c r="G33" s="287">
        <v>0</v>
      </c>
      <c r="H33" s="287">
        <f t="shared" si="345"/>
        <v>0</v>
      </c>
      <c r="I33" s="334">
        <v>0</v>
      </c>
      <c r="J33" s="287">
        <v>0</v>
      </c>
      <c r="K33" s="287">
        <f t="shared" si="346"/>
        <v>0</v>
      </c>
      <c r="L33" s="334">
        <v>0</v>
      </c>
      <c r="M33" s="287">
        <v>0</v>
      </c>
      <c r="N33" s="287">
        <f t="shared" si="347"/>
        <v>0</v>
      </c>
      <c r="O33" s="334">
        <v>0</v>
      </c>
      <c r="P33" s="287">
        <v>0</v>
      </c>
      <c r="Q33" s="287">
        <f t="shared" si="348"/>
        <v>0</v>
      </c>
      <c r="R33" s="334">
        <v>0</v>
      </c>
      <c r="S33" s="287">
        <v>0</v>
      </c>
      <c r="T33" s="287">
        <f t="shared" si="349"/>
        <v>0</v>
      </c>
      <c r="U33" s="334">
        <v>0</v>
      </c>
      <c r="V33" s="287">
        <v>0</v>
      </c>
      <c r="W33" s="287">
        <f t="shared" si="350"/>
        <v>0</v>
      </c>
      <c r="X33" s="334">
        <v>0</v>
      </c>
      <c r="Y33" s="287">
        <v>0</v>
      </c>
      <c r="Z33" s="287">
        <f t="shared" si="351"/>
        <v>0</v>
      </c>
      <c r="AA33" s="334">
        <v>0</v>
      </c>
      <c r="AB33" s="287">
        <v>0</v>
      </c>
      <c r="AC33" s="287">
        <f t="shared" si="352"/>
        <v>0</v>
      </c>
      <c r="AD33" s="334">
        <v>0</v>
      </c>
      <c r="AE33" s="287">
        <v>0</v>
      </c>
      <c r="AF33" s="287">
        <f t="shared" si="353"/>
        <v>0</v>
      </c>
      <c r="AG33" s="334">
        <v>0</v>
      </c>
      <c r="AH33" s="287">
        <v>0</v>
      </c>
      <c r="AI33" s="287">
        <f t="shared" si="354"/>
        <v>0</v>
      </c>
      <c r="AJ33" s="334">
        <v>0</v>
      </c>
      <c r="AK33" s="287">
        <v>0</v>
      </c>
      <c r="AL33" s="287">
        <f t="shared" si="355"/>
        <v>0</v>
      </c>
      <c r="AM33" s="334">
        <v>-199.20826115201388</v>
      </c>
      <c r="AN33" s="287">
        <v>0</v>
      </c>
      <c r="AO33" s="287">
        <f t="shared" si="356"/>
        <v>-199.20826115201388</v>
      </c>
      <c r="AP33" s="334">
        <v>-30.154471774307417</v>
      </c>
      <c r="AQ33" s="287">
        <v>0</v>
      </c>
      <c r="AR33" s="287">
        <f t="shared" si="357"/>
        <v>-30.154471774307417</v>
      </c>
      <c r="AS33" s="334">
        <v>-5191.7591146004279</v>
      </c>
      <c r="AT33" s="287">
        <v>0</v>
      </c>
      <c r="AU33" s="287">
        <f t="shared" si="358"/>
        <v>-5191.7591146004279</v>
      </c>
      <c r="AV33" s="334">
        <v>-51.353838226453519</v>
      </c>
      <c r="AW33" s="287">
        <v>0</v>
      </c>
      <c r="AX33" s="287">
        <f t="shared" si="359"/>
        <v>-51.353838226453519</v>
      </c>
      <c r="AY33" s="334">
        <v>-3360.1604855347118</v>
      </c>
      <c r="AZ33" s="287">
        <v>0</v>
      </c>
      <c r="BA33" s="287">
        <f t="shared" si="360"/>
        <v>-3360.1604855347118</v>
      </c>
      <c r="BB33" s="334">
        <v>-3751.7734786705601</v>
      </c>
      <c r="BC33" s="287">
        <v>0</v>
      </c>
      <c r="BD33" s="287">
        <f t="shared" si="361"/>
        <v>-3751.7734786705601</v>
      </c>
      <c r="BE33" s="334">
        <v>-59.407312529110392</v>
      </c>
      <c r="BF33" s="287">
        <v>0</v>
      </c>
      <c r="BG33" s="287">
        <f t="shared" si="362"/>
        <v>-59.407312529110392</v>
      </c>
      <c r="BH33" s="334">
        <v>-467.54453271634816</v>
      </c>
      <c r="BI33" s="287">
        <v>0</v>
      </c>
      <c r="BJ33" s="287">
        <f t="shared" si="363"/>
        <v>-467.54453271634816</v>
      </c>
      <c r="BK33" s="334">
        <v>-379.80340113684412</v>
      </c>
      <c r="BL33" s="287">
        <v>0</v>
      </c>
      <c r="BM33" s="287">
        <f t="shared" si="364"/>
        <v>-379.80340113684412</v>
      </c>
      <c r="BN33" s="334">
        <v>-336.22357187251265</v>
      </c>
      <c r="BO33" s="287">
        <v>0</v>
      </c>
      <c r="BP33" s="287">
        <f t="shared" si="365"/>
        <v>-336.22357187251265</v>
      </c>
      <c r="BQ33" s="334">
        <v>-323.39088293200058</v>
      </c>
      <c r="BR33" s="287">
        <v>0</v>
      </c>
      <c r="BS33" s="287">
        <f t="shared" si="366"/>
        <v>-323.39088293200058</v>
      </c>
      <c r="BT33" s="334">
        <v>-255.94949717389704</v>
      </c>
      <c r="BU33" s="287">
        <v>0</v>
      </c>
      <c r="BV33" s="287">
        <f t="shared" si="367"/>
        <v>-255.94949717389704</v>
      </c>
      <c r="BW33" s="334">
        <v>-132.44274809160308</v>
      </c>
      <c r="BX33" s="287">
        <v>0</v>
      </c>
      <c r="BY33" s="287">
        <f t="shared" si="368"/>
        <v>-132.44274809160308</v>
      </c>
      <c r="BZ33" s="334">
        <v>-115.38760542720938</v>
      </c>
      <c r="CA33" s="287">
        <v>0</v>
      </c>
      <c r="CB33" s="287">
        <f t="shared" si="369"/>
        <v>-115.38760542720938</v>
      </c>
      <c r="CC33" s="334">
        <v>-169.02136292295771</v>
      </c>
      <c r="CD33" s="287">
        <v>0</v>
      </c>
      <c r="CE33" s="287">
        <f t="shared" si="370"/>
        <v>-169.02136292295771</v>
      </c>
      <c r="CF33" s="334">
        <v>-143.46514494283318</v>
      </c>
      <c r="CG33" s="287">
        <v>0</v>
      </c>
      <c r="CH33" s="287">
        <f t="shared" si="371"/>
        <v>-143.46514494283318</v>
      </c>
      <c r="CI33" s="334">
        <v>-95.442459359407707</v>
      </c>
      <c r="CJ33" s="287">
        <v>0</v>
      </c>
      <c r="CK33" s="287">
        <f t="shared" si="372"/>
        <v>-95.442459359407707</v>
      </c>
      <c r="CL33" s="334">
        <v>-900.10597149366822</v>
      </c>
      <c r="CM33" s="287">
        <v>0</v>
      </c>
      <c r="CN33" s="287">
        <f t="shared" si="373"/>
        <v>-900.10597149366822</v>
      </c>
      <c r="CO33" s="334">
        <v>-77.255003450655607</v>
      </c>
      <c r="CP33" s="287">
        <v>0</v>
      </c>
      <c r="CQ33" s="287">
        <f t="shared" si="374"/>
        <v>-77.255003450655607</v>
      </c>
      <c r="CR33" s="334">
        <v>-277.32972024477186</v>
      </c>
      <c r="CS33" s="287">
        <v>0</v>
      </c>
      <c r="CT33" s="287">
        <f t="shared" si="375"/>
        <v>-277.32972024477186</v>
      </c>
      <c r="CU33" s="334">
        <v>-55.728950075510518</v>
      </c>
      <c r="CV33" s="287">
        <v>0</v>
      </c>
      <c r="CW33" s="287">
        <f t="shared" si="376"/>
        <v>-55.728950075510518</v>
      </c>
      <c r="CX33" s="334">
        <v>-239.7977708464642</v>
      </c>
      <c r="CY33" s="287">
        <v>0</v>
      </c>
      <c r="CZ33" s="287">
        <f t="shared" si="377"/>
        <v>-239.7977708464642</v>
      </c>
      <c r="DA33" s="334">
        <v>-153.91265985549117</v>
      </c>
      <c r="DB33" s="287">
        <v>0</v>
      </c>
      <c r="DC33" s="287">
        <f t="shared" si="378"/>
        <v>-153.91265985549117</v>
      </c>
      <c r="DD33" s="334">
        <v>-771.65316306272462</v>
      </c>
      <c r="DE33" s="287">
        <v>0</v>
      </c>
      <c r="DF33" s="287">
        <f t="shared" si="379"/>
        <v>-771.65316306272462</v>
      </c>
      <c r="DG33" s="334">
        <v>-207.88716054770026</v>
      </c>
      <c r="DH33" s="287">
        <v>0</v>
      </c>
      <c r="DI33" s="287">
        <f t="shared" si="380"/>
        <v>-207.88716054770026</v>
      </c>
      <c r="DJ33" s="334">
        <v>-59.299778860788365</v>
      </c>
      <c r="DK33" s="287">
        <v>0</v>
      </c>
      <c r="DL33" s="287">
        <f t="shared" si="381"/>
        <v>-59.299778860788365</v>
      </c>
      <c r="DM33" s="334">
        <v>-420.661252900232</v>
      </c>
      <c r="DN33" s="287">
        <v>0</v>
      </c>
      <c r="DO33" s="287">
        <f t="shared" si="382"/>
        <v>-420.661252900232</v>
      </c>
      <c r="DP33" s="334">
        <v>-133.35060198520421</v>
      </c>
      <c r="DQ33" s="287">
        <v>0</v>
      </c>
      <c r="DR33" s="287">
        <f t="shared" si="383"/>
        <v>-133.35060198520421</v>
      </c>
      <c r="DS33" s="334">
        <v>-102.75385600845932</v>
      </c>
      <c r="DT33" s="287">
        <v>0</v>
      </c>
      <c r="DU33" s="287">
        <f t="shared" si="384"/>
        <v>-102.75385600845932</v>
      </c>
      <c r="DV33" s="334">
        <v>-144.92222570654107</v>
      </c>
      <c r="DW33" s="287">
        <v>0</v>
      </c>
      <c r="DX33" s="287">
        <f t="shared" si="385"/>
        <v>-144.92222570654107</v>
      </c>
      <c r="DY33" s="334">
        <v>-254.95759935461635</v>
      </c>
      <c r="DZ33" s="287">
        <v>0</v>
      </c>
      <c r="EA33" s="287">
        <f t="shared" si="386"/>
        <v>-254.95759935461635</v>
      </c>
      <c r="EB33" s="334">
        <v>-183.87080020922443</v>
      </c>
      <c r="EC33" s="287">
        <v>0</v>
      </c>
      <c r="ED33" s="287">
        <f t="shared" si="387"/>
        <v>-183.87080020922443</v>
      </c>
      <c r="EE33" s="334">
        <v>-14.59981136139147</v>
      </c>
      <c r="EF33" s="287">
        <v>0</v>
      </c>
      <c r="EG33" s="287">
        <f t="shared" si="388"/>
        <v>-14.59981136139147</v>
      </c>
      <c r="EH33" s="334">
        <v>-25.178121626484348</v>
      </c>
      <c r="EI33" s="287">
        <v>0</v>
      </c>
      <c r="EJ33" s="287">
        <f t="shared" si="389"/>
        <v>-25.178121626484348</v>
      </c>
      <c r="EK33" s="334">
        <v>-718.19995100955305</v>
      </c>
      <c r="EL33" s="287">
        <v>0</v>
      </c>
      <c r="EM33" s="287">
        <f t="shared" si="390"/>
        <v>-718.19995100955305</v>
      </c>
      <c r="EN33" s="334">
        <v>-30.284092083594594</v>
      </c>
      <c r="EO33" s="287">
        <v>0</v>
      </c>
      <c r="EP33" s="287">
        <f t="shared" si="391"/>
        <v>-30.284092083594594</v>
      </c>
      <c r="EQ33" s="334">
        <v>-23.795896040132355</v>
      </c>
      <c r="ER33" s="287">
        <v>0</v>
      </c>
      <c r="ES33" s="287">
        <f t="shared" si="392"/>
        <v>-23.795896040132355</v>
      </c>
      <c r="ET33" s="334">
        <v>-896.76717043487918</v>
      </c>
      <c r="EU33" s="287">
        <v>0</v>
      </c>
      <c r="EV33" s="287">
        <f t="shared" si="393"/>
        <v>-896.76717043487918</v>
      </c>
      <c r="EW33" s="334">
        <v>-158.205818138534</v>
      </c>
      <c r="EX33" s="287">
        <v>0</v>
      </c>
      <c r="EY33" s="287">
        <f t="shared" si="394"/>
        <v>-158.205818138534</v>
      </c>
      <c r="EZ33" s="334">
        <v>-191.14851239413025</v>
      </c>
      <c r="FA33" s="287">
        <v>0</v>
      </c>
      <c r="FB33" s="287">
        <f t="shared" si="395"/>
        <v>-191.14851239413025</v>
      </c>
      <c r="FC33" s="334">
        <v>-1999.3104969081064</v>
      </c>
      <c r="FD33" s="287">
        <v>0</v>
      </c>
      <c r="FE33" s="287">
        <f t="shared" si="396"/>
        <v>-1999.3104969081064</v>
      </c>
      <c r="FF33" s="334">
        <v>-2428.6222383998916</v>
      </c>
      <c r="FG33" s="287">
        <v>0</v>
      </c>
      <c r="FH33" s="287">
        <f t="shared" si="397"/>
        <v>-2428.6222383998916</v>
      </c>
      <c r="FI33" s="334">
        <v>-705.9919117109655</v>
      </c>
      <c r="FJ33" s="287">
        <v>0</v>
      </c>
      <c r="FK33" s="287">
        <f t="shared" si="398"/>
        <v>-705.9919117109655</v>
      </c>
      <c r="FL33" s="334">
        <v>-236.84781248696669</v>
      </c>
      <c r="FM33" s="287">
        <v>0</v>
      </c>
      <c r="FN33" s="287">
        <f t="shared" si="399"/>
        <v>-236.84781248696669</v>
      </c>
      <c r="FO33" s="334">
        <v>-920.29875088686151</v>
      </c>
      <c r="FP33" s="287">
        <v>0</v>
      </c>
      <c r="FQ33" s="287">
        <f t="shared" si="400"/>
        <v>-920.29875088686151</v>
      </c>
      <c r="FR33" s="334">
        <v>-1340.0498417860854</v>
      </c>
      <c r="FS33" s="287">
        <v>0</v>
      </c>
      <c r="FT33" s="287">
        <f t="shared" si="401"/>
        <v>-1340.0498417860854</v>
      </c>
      <c r="FU33" s="334">
        <v>-1822.1951787585883</v>
      </c>
      <c r="FV33" s="287">
        <v>0</v>
      </c>
      <c r="FW33" s="287">
        <f t="shared" si="402"/>
        <v>-1822.1951787585883</v>
      </c>
      <c r="FX33" s="334">
        <v>-940.08195077222831</v>
      </c>
      <c r="FY33" s="287">
        <v>0</v>
      </c>
      <c r="FZ33" s="287">
        <f t="shared" si="403"/>
        <v>-940.08195077222831</v>
      </c>
      <c r="GA33" s="334">
        <v>-1639.6417704869912</v>
      </c>
      <c r="GB33" s="287">
        <v>0</v>
      </c>
      <c r="GC33" s="287">
        <f t="shared" si="404"/>
        <v>-1639.6417704869912</v>
      </c>
      <c r="GD33" s="334">
        <v>-2168.0293541748715</v>
      </c>
      <c r="GE33" s="287">
        <v>0</v>
      </c>
      <c r="GF33" s="287">
        <f t="shared" si="405"/>
        <v>-2168.0293541748715</v>
      </c>
      <c r="GG33" s="334">
        <v>-251.10388364987995</v>
      </c>
      <c r="GH33" s="287">
        <v>0</v>
      </c>
      <c r="GI33" s="287">
        <f t="shared" si="406"/>
        <v>-251.10388364987995</v>
      </c>
      <c r="GJ33" s="334">
        <v>-570.68650324983628</v>
      </c>
      <c r="GK33" s="287">
        <v>0</v>
      </c>
      <c r="GL33" s="287">
        <f t="shared" si="407"/>
        <v>-570.68650324983628</v>
      </c>
      <c r="GM33" s="334">
        <v>-696.92440609221092</v>
      </c>
      <c r="GN33" s="287">
        <v>0</v>
      </c>
      <c r="GO33" s="287">
        <f t="shared" si="408"/>
        <v>-696.92440609221092</v>
      </c>
      <c r="GP33" s="334">
        <v>-1653.3512903078117</v>
      </c>
      <c r="GQ33" s="287">
        <v>0</v>
      </c>
      <c r="GR33" s="287">
        <f t="shared" si="409"/>
        <v>-1653.3512903078117</v>
      </c>
      <c r="GS33" s="334">
        <v>-378.3750212014487</v>
      </c>
      <c r="GT33" s="287">
        <v>0</v>
      </c>
      <c r="GU33" s="287">
        <f t="shared" si="410"/>
        <v>-378.3750212014487</v>
      </c>
      <c r="GV33" s="334">
        <v>-765.14232258476375</v>
      </c>
      <c r="GW33" s="287">
        <v>0</v>
      </c>
      <c r="GX33" s="287">
        <f t="shared" si="411"/>
        <v>-765.14232258476375</v>
      </c>
      <c r="GY33" s="334">
        <v>-352.5882207392421</v>
      </c>
      <c r="GZ33" s="287">
        <v>0</v>
      </c>
      <c r="HA33" s="287">
        <f t="shared" si="412"/>
        <v>-352.5882207392421</v>
      </c>
      <c r="HB33" s="334">
        <v>-257.09643638524716</v>
      </c>
      <c r="HC33" s="287">
        <v>0</v>
      </c>
      <c r="HD33" s="287">
        <f t="shared" si="413"/>
        <v>-257.09643638524716</v>
      </c>
      <c r="HE33" s="334">
        <v>-524.97979578846491</v>
      </c>
      <c r="HF33" s="287">
        <v>0</v>
      </c>
      <c r="HG33" s="287">
        <f t="shared" si="414"/>
        <v>-524.97979578846491</v>
      </c>
      <c r="HH33" s="334">
        <v>-1064.2903436388995</v>
      </c>
      <c r="HI33" s="287">
        <v>0</v>
      </c>
      <c r="HJ33" s="287">
        <f t="shared" si="415"/>
        <v>-1064.2903436388995</v>
      </c>
    </row>
    <row r="34" spans="2:218" ht="14.25" hidden="1" customHeight="1" outlineLevel="1" x14ac:dyDescent="0.2">
      <c r="B34" s="233" t="s">
        <v>280</v>
      </c>
      <c r="C34" s="334"/>
      <c r="D34" s="287"/>
      <c r="E34" s="287"/>
      <c r="F34" s="334"/>
      <c r="G34" s="287"/>
      <c r="H34" s="287"/>
      <c r="I34" s="334"/>
      <c r="J34" s="287"/>
      <c r="K34" s="287"/>
      <c r="L34" s="334"/>
      <c r="M34" s="287"/>
      <c r="N34" s="287"/>
      <c r="O34" s="334"/>
      <c r="P34" s="287"/>
      <c r="Q34" s="287"/>
      <c r="R34" s="334"/>
      <c r="S34" s="287"/>
      <c r="T34" s="287"/>
      <c r="U34" s="334"/>
      <c r="V34" s="287"/>
      <c r="W34" s="287"/>
      <c r="X34" s="334"/>
      <c r="Y34" s="287"/>
      <c r="Z34" s="287"/>
      <c r="AA34" s="334"/>
      <c r="AB34" s="287"/>
      <c r="AC34" s="287"/>
      <c r="AD34" s="334"/>
      <c r="AE34" s="287"/>
      <c r="AF34" s="287"/>
      <c r="AG34" s="334"/>
      <c r="AH34" s="287"/>
      <c r="AI34" s="287"/>
      <c r="AJ34" s="334"/>
      <c r="AK34" s="287"/>
      <c r="AL34" s="287"/>
      <c r="AM34" s="334">
        <v>0</v>
      </c>
      <c r="AN34" s="287">
        <v>0</v>
      </c>
      <c r="AO34" s="287">
        <f t="shared" si="356"/>
        <v>0</v>
      </c>
      <c r="AP34" s="334">
        <v>0</v>
      </c>
      <c r="AQ34" s="287">
        <v>0</v>
      </c>
      <c r="AR34" s="287">
        <f t="shared" si="357"/>
        <v>0</v>
      </c>
      <c r="AS34" s="334">
        <v>0</v>
      </c>
      <c r="AT34" s="287">
        <v>0</v>
      </c>
      <c r="AU34" s="287">
        <f t="shared" si="358"/>
        <v>0</v>
      </c>
      <c r="AV34" s="334">
        <v>0</v>
      </c>
      <c r="AW34" s="287">
        <v>0</v>
      </c>
      <c r="AX34" s="287">
        <f t="shared" si="359"/>
        <v>0</v>
      </c>
      <c r="AY34" s="334">
        <v>0</v>
      </c>
      <c r="AZ34" s="287">
        <v>0</v>
      </c>
      <c r="BA34" s="287">
        <f t="shared" si="360"/>
        <v>0</v>
      </c>
      <c r="BB34" s="334">
        <v>0</v>
      </c>
      <c r="BC34" s="287">
        <v>0</v>
      </c>
      <c r="BD34" s="287">
        <f t="shared" si="361"/>
        <v>0</v>
      </c>
      <c r="BE34" s="334">
        <v>0</v>
      </c>
      <c r="BF34" s="287">
        <v>0</v>
      </c>
      <c r="BG34" s="287">
        <f t="shared" si="362"/>
        <v>0</v>
      </c>
      <c r="BH34" s="334">
        <v>0</v>
      </c>
      <c r="BI34" s="287">
        <v>0</v>
      </c>
      <c r="BJ34" s="287">
        <f t="shared" si="363"/>
        <v>0</v>
      </c>
      <c r="BK34" s="334">
        <v>0</v>
      </c>
      <c r="BL34" s="287">
        <v>0</v>
      </c>
      <c r="BM34" s="287">
        <f t="shared" si="364"/>
        <v>0</v>
      </c>
      <c r="BN34" s="334">
        <v>0</v>
      </c>
      <c r="BO34" s="287">
        <v>0</v>
      </c>
      <c r="BP34" s="287">
        <f t="shared" si="365"/>
        <v>0</v>
      </c>
      <c r="BQ34" s="334">
        <v>0</v>
      </c>
      <c r="BR34" s="287">
        <v>0</v>
      </c>
      <c r="BS34" s="287">
        <f t="shared" si="366"/>
        <v>0</v>
      </c>
      <c r="BT34" s="334">
        <v>0</v>
      </c>
      <c r="BU34" s="287">
        <v>0</v>
      </c>
      <c r="BV34" s="287">
        <f t="shared" si="367"/>
        <v>0</v>
      </c>
      <c r="BW34" s="334">
        <v>0</v>
      </c>
      <c r="BX34" s="287">
        <v>0</v>
      </c>
      <c r="BY34" s="287">
        <f t="shared" si="368"/>
        <v>0</v>
      </c>
      <c r="BZ34" s="334">
        <v>0</v>
      </c>
      <c r="CA34" s="287">
        <v>0</v>
      </c>
      <c r="CB34" s="287">
        <f t="shared" si="369"/>
        <v>0</v>
      </c>
      <c r="CC34" s="334">
        <v>0</v>
      </c>
      <c r="CD34" s="287">
        <v>0</v>
      </c>
      <c r="CE34" s="287">
        <f t="shared" si="370"/>
        <v>0</v>
      </c>
      <c r="CF34" s="334">
        <v>0</v>
      </c>
      <c r="CG34" s="287">
        <v>0</v>
      </c>
      <c r="CH34" s="287">
        <f t="shared" si="371"/>
        <v>0</v>
      </c>
      <c r="CI34" s="334">
        <v>0</v>
      </c>
      <c r="CJ34" s="287">
        <v>0</v>
      </c>
      <c r="CK34" s="287">
        <f t="shared" si="372"/>
        <v>0</v>
      </c>
      <c r="CL34" s="334">
        <v>0</v>
      </c>
      <c r="CM34" s="287">
        <v>0</v>
      </c>
      <c r="CN34" s="287">
        <f t="shared" si="373"/>
        <v>0</v>
      </c>
      <c r="CO34" s="334">
        <v>0</v>
      </c>
      <c r="CP34" s="287">
        <v>0</v>
      </c>
      <c r="CQ34" s="287">
        <f t="shared" si="374"/>
        <v>0</v>
      </c>
      <c r="CR34" s="334">
        <v>0</v>
      </c>
      <c r="CS34" s="287">
        <v>0</v>
      </c>
      <c r="CT34" s="287">
        <f t="shared" si="375"/>
        <v>0</v>
      </c>
      <c r="CU34" s="334">
        <v>0</v>
      </c>
      <c r="CV34" s="287">
        <v>0</v>
      </c>
      <c r="CW34" s="287">
        <f t="shared" si="376"/>
        <v>0</v>
      </c>
      <c r="CX34" s="334">
        <v>0</v>
      </c>
      <c r="CY34" s="287">
        <v>0</v>
      </c>
      <c r="CZ34" s="287">
        <f t="shared" si="377"/>
        <v>0</v>
      </c>
      <c r="DA34" s="334">
        <v>0</v>
      </c>
      <c r="DB34" s="287">
        <v>0</v>
      </c>
      <c r="DC34" s="287">
        <f t="shared" si="378"/>
        <v>0</v>
      </c>
      <c r="DD34" s="334">
        <v>0</v>
      </c>
      <c r="DE34" s="287">
        <v>0</v>
      </c>
      <c r="DF34" s="287">
        <f t="shared" si="379"/>
        <v>0</v>
      </c>
      <c r="DG34" s="334">
        <v>0</v>
      </c>
      <c r="DH34" s="287">
        <v>0</v>
      </c>
      <c r="DI34" s="287">
        <f t="shared" si="380"/>
        <v>0</v>
      </c>
      <c r="DJ34" s="334">
        <v>0</v>
      </c>
      <c r="DK34" s="287">
        <v>0</v>
      </c>
      <c r="DL34" s="287">
        <f t="shared" si="381"/>
        <v>0</v>
      </c>
      <c r="DM34" s="334">
        <v>0</v>
      </c>
      <c r="DN34" s="287">
        <v>0</v>
      </c>
      <c r="DO34" s="287">
        <f t="shared" si="382"/>
        <v>0</v>
      </c>
      <c r="DP34" s="334">
        <v>0</v>
      </c>
      <c r="DQ34" s="287">
        <v>0</v>
      </c>
      <c r="DR34" s="287">
        <f t="shared" si="383"/>
        <v>0</v>
      </c>
      <c r="DS34" s="334">
        <v>0</v>
      </c>
      <c r="DT34" s="287">
        <v>0</v>
      </c>
      <c r="DU34" s="287">
        <f t="shared" si="384"/>
        <v>0</v>
      </c>
      <c r="DV34" s="334">
        <v>0</v>
      </c>
      <c r="DW34" s="287">
        <v>0</v>
      </c>
      <c r="DX34" s="287">
        <f t="shared" si="385"/>
        <v>0</v>
      </c>
      <c r="DY34" s="334">
        <v>-492.69209064155831</v>
      </c>
      <c r="DZ34" s="287">
        <v>0</v>
      </c>
      <c r="EA34" s="287">
        <f t="shared" si="386"/>
        <v>-492.69209064155831</v>
      </c>
      <c r="EB34" s="334">
        <v>-707.16742034447839</v>
      </c>
      <c r="EC34" s="287">
        <v>0</v>
      </c>
      <c r="ED34" s="287">
        <f t="shared" si="387"/>
        <v>-707.16742034447839</v>
      </c>
      <c r="EE34" s="334">
        <v>0</v>
      </c>
      <c r="EF34" s="287">
        <v>0</v>
      </c>
      <c r="EG34" s="287">
        <f t="shared" si="388"/>
        <v>0</v>
      </c>
      <c r="EH34" s="334">
        <v>-593.73875494782294</v>
      </c>
      <c r="EI34" s="287">
        <v>0</v>
      </c>
      <c r="EJ34" s="287">
        <f t="shared" si="389"/>
        <v>-593.73875494782294</v>
      </c>
      <c r="EK34" s="334">
        <v>-3537.81012702523</v>
      </c>
      <c r="EL34" s="287">
        <v>0</v>
      </c>
      <c r="EM34" s="287">
        <f t="shared" si="390"/>
        <v>-3537.81012702523</v>
      </c>
      <c r="EN34" s="334">
        <v>-4021.1873574544024</v>
      </c>
      <c r="EO34" s="287">
        <v>0</v>
      </c>
      <c r="EP34" s="287">
        <f t="shared" si="391"/>
        <v>-4021.1873574544024</v>
      </c>
      <c r="EQ34" s="334">
        <v>-5383.4454050592385</v>
      </c>
      <c r="ER34" s="287">
        <v>0</v>
      </c>
      <c r="ES34" s="287">
        <f t="shared" si="392"/>
        <v>-5383.4454050592385</v>
      </c>
      <c r="ET34" s="334">
        <v>-3915.9637052222633</v>
      </c>
      <c r="EU34" s="287">
        <v>0</v>
      </c>
      <c r="EV34" s="287">
        <f t="shared" si="393"/>
        <v>-3915.9637052222633</v>
      </c>
      <c r="EW34" s="334">
        <v>-5051.0112986032582</v>
      </c>
      <c r="EX34" s="287">
        <v>0</v>
      </c>
      <c r="EY34" s="287">
        <f t="shared" si="394"/>
        <v>-5051.0112986032582</v>
      </c>
      <c r="EZ34" s="334">
        <v>-1755.9643843266219</v>
      </c>
      <c r="FA34" s="287">
        <v>0</v>
      </c>
      <c r="FB34" s="287">
        <f t="shared" si="395"/>
        <v>-1755.9643843266219</v>
      </c>
      <c r="FC34" s="334">
        <v>-2343.519447403648</v>
      </c>
      <c r="FD34" s="287">
        <v>0</v>
      </c>
      <c r="FE34" s="287">
        <f t="shared" si="396"/>
        <v>-2343.519447403648</v>
      </c>
      <c r="FF34" s="334">
        <v>-1005.620369056506</v>
      </c>
      <c r="FG34" s="287">
        <v>0</v>
      </c>
      <c r="FH34" s="287">
        <f t="shared" si="397"/>
        <v>-1005.620369056506</v>
      </c>
      <c r="FI34" s="334">
        <v>-1674.9092503715253</v>
      </c>
      <c r="FJ34" s="287">
        <v>0</v>
      </c>
      <c r="FK34" s="287">
        <f t="shared" si="398"/>
        <v>-1674.9092503715253</v>
      </c>
      <c r="FL34" s="334">
        <v>-819.23748354077429</v>
      </c>
      <c r="FM34" s="287">
        <v>0</v>
      </c>
      <c r="FN34" s="287">
        <f t="shared" si="399"/>
        <v>-819.23748354077429</v>
      </c>
      <c r="FO34" s="334">
        <v>-1611.8063712718697</v>
      </c>
      <c r="FP34" s="287">
        <v>0</v>
      </c>
      <c r="FQ34" s="287">
        <f t="shared" si="400"/>
        <v>-1611.8063712718697</v>
      </c>
      <c r="FR34" s="334">
        <v>0</v>
      </c>
      <c r="FS34" s="287">
        <v>0</v>
      </c>
      <c r="FT34" s="287">
        <f t="shared" si="401"/>
        <v>0</v>
      </c>
      <c r="FU34" s="334">
        <v>-3746.9430534528942</v>
      </c>
      <c r="FV34" s="287">
        <v>0</v>
      </c>
      <c r="FW34" s="287">
        <f t="shared" si="402"/>
        <v>-3746.9430534528942</v>
      </c>
      <c r="FX34" s="334">
        <v>-10642.138743230465</v>
      </c>
      <c r="FY34" s="287">
        <v>0</v>
      </c>
      <c r="FZ34" s="287">
        <f t="shared" si="403"/>
        <v>-10642.138743230465</v>
      </c>
      <c r="GA34" s="334">
        <v>-2455.560008806146</v>
      </c>
      <c r="GB34" s="287">
        <v>0</v>
      </c>
      <c r="GC34" s="287">
        <f t="shared" si="404"/>
        <v>-2455.560008806146</v>
      </c>
      <c r="GD34" s="334">
        <v>-270.41119141784219</v>
      </c>
      <c r="GE34" s="287">
        <v>0</v>
      </c>
      <c r="GF34" s="287">
        <f t="shared" si="405"/>
        <v>-270.41119141784219</v>
      </c>
      <c r="GG34" s="334">
        <v>0</v>
      </c>
      <c r="GH34" s="287">
        <v>0</v>
      </c>
      <c r="GI34" s="287">
        <f t="shared" si="406"/>
        <v>0</v>
      </c>
      <c r="GJ34" s="334">
        <v>-1522.9908489029995</v>
      </c>
      <c r="GK34" s="287">
        <v>0</v>
      </c>
      <c r="GL34" s="287">
        <f t="shared" si="407"/>
        <v>-1522.9908489029995</v>
      </c>
      <c r="GM34" s="334">
        <v>-9256.1760201970028</v>
      </c>
      <c r="GN34" s="287">
        <v>0</v>
      </c>
      <c r="GO34" s="287">
        <f t="shared" si="408"/>
        <v>-9256.1760201970028</v>
      </c>
      <c r="GP34" s="334">
        <v>-1501.9254149688932</v>
      </c>
      <c r="GQ34" s="287">
        <v>0</v>
      </c>
      <c r="GR34" s="287">
        <f t="shared" si="409"/>
        <v>-1501.9254149688932</v>
      </c>
      <c r="GS34" s="334">
        <v>-952.10567799738601</v>
      </c>
      <c r="GT34" s="287">
        <v>0</v>
      </c>
      <c r="GU34" s="287">
        <f t="shared" si="410"/>
        <v>-952.10567799738601</v>
      </c>
      <c r="GV34" s="334">
        <v>-594.83179834953478</v>
      </c>
      <c r="GW34" s="287">
        <v>0</v>
      </c>
      <c r="GX34" s="287">
        <f t="shared" si="411"/>
        <v>-594.83179834953478</v>
      </c>
      <c r="GY34" s="334">
        <v>-1907.5624707386357</v>
      </c>
      <c r="GZ34" s="287">
        <v>0</v>
      </c>
      <c r="HA34" s="287">
        <f t="shared" si="412"/>
        <v>-1907.5624707386357</v>
      </c>
      <c r="HB34" s="334">
        <v>-1782.9192836825216</v>
      </c>
      <c r="HC34" s="287">
        <v>0</v>
      </c>
      <c r="HD34" s="287">
        <f t="shared" si="413"/>
        <v>-1782.9192836825216</v>
      </c>
      <c r="HE34" s="334">
        <v>-9188.1363730639132</v>
      </c>
      <c r="HF34" s="287">
        <v>0</v>
      </c>
      <c r="HG34" s="287">
        <f t="shared" si="414"/>
        <v>-9188.1363730639132</v>
      </c>
      <c r="HH34" s="334">
        <v>-245.43622931802918</v>
      </c>
      <c r="HI34" s="287">
        <v>0</v>
      </c>
      <c r="HJ34" s="287">
        <f t="shared" si="415"/>
        <v>-245.43622931802918</v>
      </c>
    </row>
    <row r="35" spans="2:218" ht="14.25" hidden="1" customHeight="1" outlineLevel="1" x14ac:dyDescent="0.2">
      <c r="B35" s="233" t="s">
        <v>281</v>
      </c>
      <c r="C35" s="334"/>
      <c r="D35" s="287"/>
      <c r="E35" s="287"/>
      <c r="F35" s="334"/>
      <c r="G35" s="287"/>
      <c r="H35" s="287"/>
      <c r="I35" s="334"/>
      <c r="J35" s="287"/>
      <c r="K35" s="287"/>
      <c r="L35" s="334"/>
      <c r="M35" s="287"/>
      <c r="N35" s="287"/>
      <c r="O35" s="334"/>
      <c r="P35" s="287"/>
      <c r="Q35" s="287"/>
      <c r="R35" s="334"/>
      <c r="S35" s="287"/>
      <c r="T35" s="287"/>
      <c r="U35" s="334"/>
      <c r="V35" s="287"/>
      <c r="W35" s="287"/>
      <c r="X35" s="334"/>
      <c r="Y35" s="287"/>
      <c r="Z35" s="287"/>
      <c r="AA35" s="334"/>
      <c r="AB35" s="287"/>
      <c r="AC35" s="287"/>
      <c r="AD35" s="334"/>
      <c r="AE35" s="287"/>
      <c r="AF35" s="287"/>
      <c r="AG35" s="334"/>
      <c r="AH35" s="287"/>
      <c r="AI35" s="287"/>
      <c r="AJ35" s="334"/>
      <c r="AK35" s="287"/>
      <c r="AL35" s="287"/>
      <c r="AM35" s="334">
        <v>-8887.4796990038958</v>
      </c>
      <c r="AN35" s="287">
        <v>0</v>
      </c>
      <c r="AO35" s="287">
        <f t="shared" si="356"/>
        <v>-8887.4796990038958</v>
      </c>
      <c r="AP35" s="334">
        <v>-9859.172291095987</v>
      </c>
      <c r="AQ35" s="287">
        <v>0</v>
      </c>
      <c r="AR35" s="287">
        <f t="shared" si="357"/>
        <v>-9859.172291095987</v>
      </c>
      <c r="AS35" s="334">
        <v>-9774.8349065892962</v>
      </c>
      <c r="AT35" s="287">
        <v>0</v>
      </c>
      <c r="AU35" s="287">
        <f t="shared" si="358"/>
        <v>-9774.8349065892962</v>
      </c>
      <c r="AV35" s="334">
        <v>-8436.2573458145744</v>
      </c>
      <c r="AW35" s="287">
        <v>0</v>
      </c>
      <c r="AX35" s="287">
        <f t="shared" si="359"/>
        <v>-8436.2573458145744</v>
      </c>
      <c r="AY35" s="334">
        <v>-7955.2199779302418</v>
      </c>
      <c r="AZ35" s="287">
        <v>0</v>
      </c>
      <c r="BA35" s="287">
        <f t="shared" si="360"/>
        <v>-7955.2199779302418</v>
      </c>
      <c r="BB35" s="334">
        <v>-8401.8741056990984</v>
      </c>
      <c r="BC35" s="287">
        <v>0</v>
      </c>
      <c r="BD35" s="287">
        <f t="shared" si="361"/>
        <v>-8401.8741056990984</v>
      </c>
      <c r="BE35" s="334">
        <v>-8717.2263623660965</v>
      </c>
      <c r="BF35" s="287">
        <v>0</v>
      </c>
      <c r="BG35" s="287">
        <f t="shared" si="362"/>
        <v>-8717.2263623660965</v>
      </c>
      <c r="BH35" s="334">
        <v>-9450.0383648318439</v>
      </c>
      <c r="BI35" s="287">
        <v>0</v>
      </c>
      <c r="BJ35" s="287">
        <f t="shared" si="363"/>
        <v>-9450.0383648318439</v>
      </c>
      <c r="BK35" s="334">
        <v>-9905.9660825856135</v>
      </c>
      <c r="BL35" s="287">
        <v>0</v>
      </c>
      <c r="BM35" s="287">
        <f t="shared" si="364"/>
        <v>-9905.9660825856135</v>
      </c>
      <c r="BN35" s="334">
        <v>-8971.9532008156075</v>
      </c>
      <c r="BO35" s="287">
        <v>0</v>
      </c>
      <c r="BP35" s="287">
        <f t="shared" si="365"/>
        <v>-8971.9532008156075</v>
      </c>
      <c r="BQ35" s="334">
        <v>-8957.3612373163705</v>
      </c>
      <c r="BR35" s="287">
        <v>0</v>
      </c>
      <c r="BS35" s="287">
        <f t="shared" si="366"/>
        <v>-8957.3612373163705</v>
      </c>
      <c r="BT35" s="334">
        <v>-17007.523306173385</v>
      </c>
      <c r="BU35" s="287">
        <v>0</v>
      </c>
      <c r="BV35" s="287">
        <f t="shared" si="367"/>
        <v>-17007.523306173385</v>
      </c>
      <c r="BW35" s="334">
        <v>-9506.9242262855805</v>
      </c>
      <c r="BX35" s="287">
        <v>0</v>
      </c>
      <c r="BY35" s="287">
        <f t="shared" si="368"/>
        <v>-9506.9242262855805</v>
      </c>
      <c r="BZ35" s="334">
        <v>-11218.720205353869</v>
      </c>
      <c r="CA35" s="287">
        <v>0</v>
      </c>
      <c r="CB35" s="287">
        <f t="shared" si="369"/>
        <v>-11218.720205353869</v>
      </c>
      <c r="CC35" s="334">
        <v>-11502.570130288475</v>
      </c>
      <c r="CD35" s="287">
        <v>0</v>
      </c>
      <c r="CE35" s="287">
        <f t="shared" si="370"/>
        <v>-11502.570130288475</v>
      </c>
      <c r="CF35" s="334">
        <v>-12867.599131092053</v>
      </c>
      <c r="CG35" s="287">
        <v>0</v>
      </c>
      <c r="CH35" s="287">
        <f t="shared" si="371"/>
        <v>-12867.599131092053</v>
      </c>
      <c r="CI35" s="334">
        <v>-13238.502494769034</v>
      </c>
      <c r="CJ35" s="287">
        <v>0</v>
      </c>
      <c r="CK35" s="287">
        <f t="shared" si="372"/>
        <v>-13238.502494769034</v>
      </c>
      <c r="CL35" s="334">
        <v>-12073.293417404051</v>
      </c>
      <c r="CM35" s="287">
        <v>0</v>
      </c>
      <c r="CN35" s="287">
        <f t="shared" si="373"/>
        <v>-12073.293417404051</v>
      </c>
      <c r="CO35" s="334">
        <v>-11327.785254198296</v>
      </c>
      <c r="CP35" s="287">
        <v>0</v>
      </c>
      <c r="CQ35" s="287">
        <f t="shared" si="374"/>
        <v>-11327.785254198296</v>
      </c>
      <c r="CR35" s="334">
        <v>-14703.317859245022</v>
      </c>
      <c r="CS35" s="287">
        <v>0</v>
      </c>
      <c r="CT35" s="287">
        <f t="shared" si="375"/>
        <v>-14703.317859245022</v>
      </c>
      <c r="CU35" s="334">
        <v>-13682.011080347569</v>
      </c>
      <c r="CV35" s="287">
        <v>0</v>
      </c>
      <c r="CW35" s="287">
        <f t="shared" si="376"/>
        <v>-13682.011080347569</v>
      </c>
      <c r="CX35" s="334">
        <v>-15323.811755579625</v>
      </c>
      <c r="CY35" s="287">
        <v>0</v>
      </c>
      <c r="CZ35" s="287">
        <f t="shared" si="377"/>
        <v>-15323.811755579625</v>
      </c>
      <c r="DA35" s="334">
        <v>-14704.109301612412</v>
      </c>
      <c r="DB35" s="287">
        <v>0</v>
      </c>
      <c r="DC35" s="287">
        <f t="shared" si="378"/>
        <v>-14704.109301612412</v>
      </c>
      <c r="DD35" s="334">
        <v>-15391.748148843693</v>
      </c>
      <c r="DE35" s="287">
        <v>0</v>
      </c>
      <c r="DF35" s="287">
        <f t="shared" si="379"/>
        <v>-15391.748148843693</v>
      </c>
      <c r="DG35" s="334">
        <v>-21728.618030684425</v>
      </c>
      <c r="DH35" s="287">
        <v>0</v>
      </c>
      <c r="DI35" s="287">
        <f t="shared" si="380"/>
        <v>-21728.618030684425</v>
      </c>
      <c r="DJ35" s="334">
        <v>-21150.292725739655</v>
      </c>
      <c r="DK35" s="287">
        <v>0</v>
      </c>
      <c r="DL35" s="287">
        <f t="shared" si="381"/>
        <v>-21150.292725739655</v>
      </c>
      <c r="DM35" s="334">
        <v>-22249.324667791599</v>
      </c>
      <c r="DN35" s="287">
        <v>0</v>
      </c>
      <c r="DO35" s="287">
        <f t="shared" si="382"/>
        <v>-22249.324667791599</v>
      </c>
      <c r="DP35" s="334">
        <v>-21998.277970035429</v>
      </c>
      <c r="DQ35" s="287">
        <v>0</v>
      </c>
      <c r="DR35" s="287">
        <f t="shared" si="383"/>
        <v>-21998.277970035429</v>
      </c>
      <c r="DS35" s="334">
        <v>-21686.431527253866</v>
      </c>
      <c r="DT35" s="287">
        <v>0</v>
      </c>
      <c r="DU35" s="287">
        <f t="shared" si="384"/>
        <v>-21686.431527253866</v>
      </c>
      <c r="DV35" s="334">
        <v>-19200.142602313677</v>
      </c>
      <c r="DW35" s="287">
        <v>0</v>
      </c>
      <c r="DX35" s="287">
        <f t="shared" si="385"/>
        <v>-19200.142602313677</v>
      </c>
      <c r="DY35" s="334">
        <v>-15593.993462839309</v>
      </c>
      <c r="DZ35" s="287">
        <v>0</v>
      </c>
      <c r="EA35" s="287">
        <f t="shared" si="386"/>
        <v>-15593.993462839309</v>
      </c>
      <c r="EB35" s="334">
        <v>-19321.52497894772</v>
      </c>
      <c r="EC35" s="287">
        <v>0</v>
      </c>
      <c r="ED35" s="287">
        <f t="shared" si="387"/>
        <v>-19321.52497894772</v>
      </c>
      <c r="EE35" s="334">
        <v>-19157.310325364466</v>
      </c>
      <c r="EF35" s="287">
        <v>0</v>
      </c>
      <c r="EG35" s="287">
        <f t="shared" si="388"/>
        <v>-19157.310325364466</v>
      </c>
      <c r="EH35" s="334">
        <v>-18594.761065131344</v>
      </c>
      <c r="EI35" s="287">
        <v>0</v>
      </c>
      <c r="EJ35" s="287">
        <f t="shared" si="389"/>
        <v>-18594.761065131344</v>
      </c>
      <c r="EK35" s="334">
        <v>-21101.433810406968</v>
      </c>
      <c r="EL35" s="287">
        <v>0</v>
      </c>
      <c r="EM35" s="287">
        <f t="shared" si="390"/>
        <v>-21101.433810406968</v>
      </c>
      <c r="EN35" s="334">
        <v>-20996.466853626778</v>
      </c>
      <c r="EO35" s="287">
        <v>0</v>
      </c>
      <c r="EP35" s="287">
        <f t="shared" si="391"/>
        <v>-20996.466853626778</v>
      </c>
      <c r="EQ35" s="334">
        <v>-25535.702769772641</v>
      </c>
      <c r="ER35" s="287">
        <v>0</v>
      </c>
      <c r="ES35" s="287">
        <f t="shared" si="392"/>
        <v>-25535.702769772641</v>
      </c>
      <c r="ET35" s="334">
        <v>-26350.439627665644</v>
      </c>
      <c r="EU35" s="287">
        <v>0</v>
      </c>
      <c r="EV35" s="287">
        <f t="shared" si="393"/>
        <v>-26350.439627665644</v>
      </c>
      <c r="EW35" s="334">
        <v>-24586.966588272884</v>
      </c>
      <c r="EX35" s="287">
        <v>0</v>
      </c>
      <c r="EY35" s="287">
        <f t="shared" si="394"/>
        <v>-24586.966588272884</v>
      </c>
      <c r="EZ35" s="334">
        <v>-37320.661465268517</v>
      </c>
      <c r="FA35" s="287">
        <v>0</v>
      </c>
      <c r="FB35" s="287">
        <f t="shared" si="395"/>
        <v>-37320.661465268517</v>
      </c>
      <c r="FC35" s="334">
        <v>-30305.809052461249</v>
      </c>
      <c r="FD35" s="287">
        <v>0</v>
      </c>
      <c r="FE35" s="287">
        <f t="shared" si="396"/>
        <v>-30305.809052461249</v>
      </c>
      <c r="FF35" s="334">
        <v>-28947.702669521066</v>
      </c>
      <c r="FG35" s="287">
        <v>0</v>
      </c>
      <c r="FH35" s="287">
        <f t="shared" si="397"/>
        <v>-28947.702669521066</v>
      </c>
      <c r="FI35" s="334">
        <v>-26477.303402684724</v>
      </c>
      <c r="FJ35" s="287">
        <v>0</v>
      </c>
      <c r="FK35" s="287">
        <f t="shared" si="398"/>
        <v>-26477.303402684724</v>
      </c>
      <c r="FL35" s="334">
        <v>-30651.08705074506</v>
      </c>
      <c r="FM35" s="287">
        <v>0</v>
      </c>
      <c r="FN35" s="287">
        <f t="shared" si="399"/>
        <v>-30651.08705074506</v>
      </c>
      <c r="FO35" s="334">
        <v>-27362.208315919939</v>
      </c>
      <c r="FP35" s="287">
        <v>0</v>
      </c>
      <c r="FQ35" s="287">
        <f t="shared" si="400"/>
        <v>-27362.208315919939</v>
      </c>
      <c r="FR35" s="334">
        <v>-34490.086632714767</v>
      </c>
      <c r="FS35" s="287">
        <v>0</v>
      </c>
      <c r="FT35" s="287">
        <f t="shared" si="401"/>
        <v>-34490.086632714767</v>
      </c>
      <c r="FU35" s="334">
        <v>-32127.892743682314</v>
      </c>
      <c r="FV35" s="287">
        <v>0</v>
      </c>
      <c r="FW35" s="287">
        <f t="shared" si="402"/>
        <v>-32127.892743682314</v>
      </c>
      <c r="FX35" s="334">
        <v>-28118.364862030423</v>
      </c>
      <c r="FY35" s="287">
        <v>0</v>
      </c>
      <c r="FZ35" s="287">
        <f t="shared" si="403"/>
        <v>-28118.364862030423</v>
      </c>
      <c r="GA35" s="334">
        <v>-13257.117959796557</v>
      </c>
      <c r="GB35" s="287">
        <v>0</v>
      </c>
      <c r="GC35" s="287">
        <f t="shared" si="404"/>
        <v>-13257.117959796557</v>
      </c>
      <c r="GD35" s="334">
        <v>-3339.8840086309706</v>
      </c>
      <c r="GE35" s="287">
        <v>0</v>
      </c>
      <c r="GF35" s="287">
        <f t="shared" si="405"/>
        <v>-3339.8840086309706</v>
      </c>
      <c r="GG35" s="334">
        <v>-15611.609438536116</v>
      </c>
      <c r="GH35" s="287">
        <v>0</v>
      </c>
      <c r="GI35" s="287">
        <f t="shared" si="406"/>
        <v>-15611.609438536116</v>
      </c>
      <c r="GJ35" s="334">
        <v>-13540.622952392727</v>
      </c>
      <c r="GK35" s="287">
        <v>0</v>
      </c>
      <c r="GL35" s="287">
        <f t="shared" si="407"/>
        <v>-13540.622952392727</v>
      </c>
      <c r="GM35" s="334">
        <v>-4981.7948708716158</v>
      </c>
      <c r="GN35" s="287">
        <v>0</v>
      </c>
      <c r="GO35" s="287">
        <f t="shared" si="408"/>
        <v>-4981.7948708716158</v>
      </c>
      <c r="GP35" s="334">
        <v>-21570.636416388159</v>
      </c>
      <c r="GQ35" s="287">
        <v>0</v>
      </c>
      <c r="GR35" s="287">
        <f t="shared" si="409"/>
        <v>-21570.636416388159</v>
      </c>
      <c r="GS35" s="334">
        <v>-14760.739245727285</v>
      </c>
      <c r="GT35" s="287">
        <v>0</v>
      </c>
      <c r="GU35" s="287">
        <f t="shared" si="410"/>
        <v>-14760.739245727285</v>
      </c>
      <c r="GV35" s="334">
        <v>-16522.588465990146</v>
      </c>
      <c r="GW35" s="287">
        <v>0</v>
      </c>
      <c r="GX35" s="287">
        <f t="shared" si="411"/>
        <v>-16522.588465990146</v>
      </c>
      <c r="GY35" s="334">
        <v>-19525.916080493313</v>
      </c>
      <c r="GZ35" s="287">
        <v>0</v>
      </c>
      <c r="HA35" s="287">
        <f t="shared" si="412"/>
        <v>-19525.916080493313</v>
      </c>
      <c r="HB35" s="334">
        <v>-15621.909123558296</v>
      </c>
      <c r="HC35" s="287">
        <v>0</v>
      </c>
      <c r="HD35" s="287">
        <f t="shared" si="413"/>
        <v>-15621.909123558296</v>
      </c>
      <c r="HE35" s="334">
        <v>-15244.796762057566</v>
      </c>
      <c r="HF35" s="287">
        <v>0</v>
      </c>
      <c r="HG35" s="287">
        <f t="shared" si="414"/>
        <v>-15244.796762057566</v>
      </c>
      <c r="HH35" s="334">
        <v>-26081.436261770468</v>
      </c>
      <c r="HI35" s="287">
        <v>0</v>
      </c>
      <c r="HJ35" s="287">
        <f t="shared" si="415"/>
        <v>-26081.436261770468</v>
      </c>
    </row>
    <row r="36" spans="2:218" ht="14.25" hidden="1" customHeight="1" outlineLevel="1" x14ac:dyDescent="0.2">
      <c r="B36" s="233" t="s">
        <v>282</v>
      </c>
      <c r="C36" s="334">
        <v>0</v>
      </c>
      <c r="D36" s="287">
        <v>0</v>
      </c>
      <c r="E36" s="287">
        <f t="shared" si="344"/>
        <v>0</v>
      </c>
      <c r="F36" s="334">
        <v>0</v>
      </c>
      <c r="G36" s="287">
        <v>0</v>
      </c>
      <c r="H36" s="287">
        <f t="shared" si="345"/>
        <v>0</v>
      </c>
      <c r="I36" s="334">
        <v>0</v>
      </c>
      <c r="J36" s="287">
        <v>0</v>
      </c>
      <c r="K36" s="287">
        <f t="shared" si="346"/>
        <v>0</v>
      </c>
      <c r="L36" s="334">
        <v>0</v>
      </c>
      <c r="M36" s="287">
        <v>0</v>
      </c>
      <c r="N36" s="287">
        <f t="shared" si="347"/>
        <v>0</v>
      </c>
      <c r="O36" s="334">
        <v>0</v>
      </c>
      <c r="P36" s="287">
        <v>0</v>
      </c>
      <c r="Q36" s="287">
        <f t="shared" si="348"/>
        <v>0</v>
      </c>
      <c r="R36" s="334">
        <v>0</v>
      </c>
      <c r="S36" s="287">
        <v>0</v>
      </c>
      <c r="T36" s="287">
        <f t="shared" si="349"/>
        <v>0</v>
      </c>
      <c r="U36" s="334">
        <v>0</v>
      </c>
      <c r="V36" s="287">
        <v>0</v>
      </c>
      <c r="W36" s="287">
        <f t="shared" si="350"/>
        <v>0</v>
      </c>
      <c r="X36" s="334">
        <v>0</v>
      </c>
      <c r="Y36" s="287">
        <v>0</v>
      </c>
      <c r="Z36" s="287">
        <f t="shared" si="351"/>
        <v>0</v>
      </c>
      <c r="AA36" s="334">
        <v>0</v>
      </c>
      <c r="AB36" s="287">
        <v>0</v>
      </c>
      <c r="AC36" s="287">
        <f t="shared" si="352"/>
        <v>0</v>
      </c>
      <c r="AD36" s="334">
        <v>0</v>
      </c>
      <c r="AE36" s="287">
        <v>0</v>
      </c>
      <c r="AF36" s="287">
        <f t="shared" si="353"/>
        <v>0</v>
      </c>
      <c r="AG36" s="334">
        <v>0</v>
      </c>
      <c r="AH36" s="287">
        <v>0</v>
      </c>
      <c r="AI36" s="287">
        <f t="shared" si="354"/>
        <v>0</v>
      </c>
      <c r="AJ36" s="334">
        <v>0</v>
      </c>
      <c r="AK36" s="287">
        <v>0</v>
      </c>
      <c r="AL36" s="287">
        <f t="shared" si="355"/>
        <v>0</v>
      </c>
      <c r="AM36" s="334">
        <v>0</v>
      </c>
      <c r="AN36" s="287">
        <v>0</v>
      </c>
      <c r="AO36" s="287">
        <f t="shared" si="356"/>
        <v>0</v>
      </c>
      <c r="AP36" s="334">
        <v>0</v>
      </c>
      <c r="AQ36" s="287">
        <v>0</v>
      </c>
      <c r="AR36" s="287">
        <f t="shared" si="357"/>
        <v>0</v>
      </c>
      <c r="AS36" s="334">
        <v>0</v>
      </c>
      <c r="AT36" s="287">
        <v>0</v>
      </c>
      <c r="AU36" s="287">
        <f t="shared" si="358"/>
        <v>0</v>
      </c>
      <c r="AV36" s="334">
        <v>0</v>
      </c>
      <c r="AW36" s="287">
        <v>0</v>
      </c>
      <c r="AX36" s="287">
        <f t="shared" si="359"/>
        <v>0</v>
      </c>
      <c r="AY36" s="334">
        <v>0</v>
      </c>
      <c r="AZ36" s="287">
        <v>0</v>
      </c>
      <c r="BA36" s="287">
        <f t="shared" si="360"/>
        <v>0</v>
      </c>
      <c r="BB36" s="334">
        <v>0</v>
      </c>
      <c r="BC36" s="287">
        <v>0</v>
      </c>
      <c r="BD36" s="287">
        <f t="shared" si="361"/>
        <v>0</v>
      </c>
      <c r="BE36" s="334">
        <v>0</v>
      </c>
      <c r="BF36" s="287">
        <v>0</v>
      </c>
      <c r="BG36" s="287">
        <f t="shared" si="362"/>
        <v>0</v>
      </c>
      <c r="BH36" s="334">
        <v>0</v>
      </c>
      <c r="BI36" s="287">
        <v>0</v>
      </c>
      <c r="BJ36" s="287">
        <f t="shared" si="363"/>
        <v>0</v>
      </c>
      <c r="BK36" s="334">
        <v>0</v>
      </c>
      <c r="BL36" s="287">
        <v>0</v>
      </c>
      <c r="BM36" s="287">
        <f t="shared" si="364"/>
        <v>0</v>
      </c>
      <c r="BN36" s="334">
        <v>0</v>
      </c>
      <c r="BO36" s="287">
        <v>0</v>
      </c>
      <c r="BP36" s="287">
        <f t="shared" si="365"/>
        <v>0</v>
      </c>
      <c r="BQ36" s="334">
        <v>0</v>
      </c>
      <c r="BR36" s="287">
        <v>0</v>
      </c>
      <c r="BS36" s="287">
        <f t="shared" si="366"/>
        <v>0</v>
      </c>
      <c r="BT36" s="334">
        <v>0</v>
      </c>
      <c r="BU36" s="287">
        <v>0</v>
      </c>
      <c r="BV36" s="287">
        <f t="shared" si="367"/>
        <v>0</v>
      </c>
      <c r="BW36" s="334">
        <v>0</v>
      </c>
      <c r="BX36" s="287">
        <v>0</v>
      </c>
      <c r="BY36" s="287">
        <f t="shared" si="368"/>
        <v>0</v>
      </c>
      <c r="BZ36" s="334">
        <v>0</v>
      </c>
      <c r="CA36" s="287">
        <v>0</v>
      </c>
      <c r="CB36" s="287">
        <f t="shared" si="369"/>
        <v>0</v>
      </c>
      <c r="CC36" s="334">
        <v>0</v>
      </c>
      <c r="CD36" s="287">
        <v>0</v>
      </c>
      <c r="CE36" s="287">
        <f t="shared" si="370"/>
        <v>0</v>
      </c>
      <c r="CF36" s="334">
        <v>0</v>
      </c>
      <c r="CG36" s="287">
        <v>0</v>
      </c>
      <c r="CH36" s="287">
        <f t="shared" si="371"/>
        <v>0</v>
      </c>
      <c r="CI36" s="334">
        <v>0</v>
      </c>
      <c r="CJ36" s="287">
        <v>0</v>
      </c>
      <c r="CK36" s="287">
        <f t="shared" si="372"/>
        <v>0</v>
      </c>
      <c r="CL36" s="334">
        <v>0</v>
      </c>
      <c r="CM36" s="287">
        <v>0</v>
      </c>
      <c r="CN36" s="287">
        <f t="shared" si="373"/>
        <v>0</v>
      </c>
      <c r="CO36" s="334">
        <v>0</v>
      </c>
      <c r="CP36" s="287">
        <v>0</v>
      </c>
      <c r="CQ36" s="287">
        <f t="shared" si="374"/>
        <v>0</v>
      </c>
      <c r="CR36" s="334">
        <v>0</v>
      </c>
      <c r="CS36" s="287">
        <v>0</v>
      </c>
      <c r="CT36" s="287">
        <f t="shared" si="375"/>
        <v>0</v>
      </c>
      <c r="CU36" s="334">
        <v>0</v>
      </c>
      <c r="CV36" s="287">
        <v>0</v>
      </c>
      <c r="CW36" s="287">
        <f t="shared" si="376"/>
        <v>0</v>
      </c>
      <c r="CX36" s="334">
        <v>0</v>
      </c>
      <c r="CY36" s="287">
        <v>0</v>
      </c>
      <c r="CZ36" s="287">
        <f t="shared" si="377"/>
        <v>0</v>
      </c>
      <c r="DA36" s="334">
        <v>0</v>
      </c>
      <c r="DB36" s="287">
        <v>0</v>
      </c>
      <c r="DC36" s="287">
        <f t="shared" si="378"/>
        <v>0</v>
      </c>
      <c r="DD36" s="334">
        <v>0</v>
      </c>
      <c r="DE36" s="287">
        <v>0</v>
      </c>
      <c r="DF36" s="287">
        <f t="shared" si="379"/>
        <v>0</v>
      </c>
      <c r="DG36" s="334">
        <v>0</v>
      </c>
      <c r="DH36" s="287">
        <v>0</v>
      </c>
      <c r="DI36" s="287">
        <f t="shared" si="380"/>
        <v>0</v>
      </c>
      <c r="DJ36" s="334">
        <v>0</v>
      </c>
      <c r="DK36" s="287">
        <v>0</v>
      </c>
      <c r="DL36" s="287">
        <f t="shared" si="381"/>
        <v>0</v>
      </c>
      <c r="DM36" s="334">
        <v>0</v>
      </c>
      <c r="DN36" s="287">
        <v>0</v>
      </c>
      <c r="DO36" s="287">
        <f t="shared" si="382"/>
        <v>0</v>
      </c>
      <c r="DP36" s="334">
        <v>0</v>
      </c>
      <c r="DQ36" s="287">
        <v>0</v>
      </c>
      <c r="DR36" s="287">
        <f t="shared" si="383"/>
        <v>0</v>
      </c>
      <c r="DS36" s="334">
        <v>-87.020223074029261</v>
      </c>
      <c r="DT36" s="287">
        <v>0</v>
      </c>
      <c r="DU36" s="287">
        <f t="shared" si="384"/>
        <v>-87.020223074029261</v>
      </c>
      <c r="DV36" s="334">
        <v>-266.55597987877434</v>
      </c>
      <c r="DW36" s="287">
        <v>0</v>
      </c>
      <c r="DX36" s="287">
        <f t="shared" si="385"/>
        <v>-266.55597987877434</v>
      </c>
      <c r="DY36" s="334">
        <v>-7.3685087622950514</v>
      </c>
      <c r="DZ36" s="287">
        <v>0</v>
      </c>
      <c r="EA36" s="287">
        <f t="shared" si="386"/>
        <v>-7.3685087622950514</v>
      </c>
      <c r="EB36" s="334">
        <v>0</v>
      </c>
      <c r="EC36" s="287">
        <v>0</v>
      </c>
      <c r="ED36" s="287">
        <f t="shared" si="387"/>
        <v>0</v>
      </c>
      <c r="EE36" s="334">
        <v>0</v>
      </c>
      <c r="EF36" s="287">
        <v>0</v>
      </c>
      <c r="EG36" s="287">
        <f t="shared" si="388"/>
        <v>0</v>
      </c>
      <c r="EH36" s="334">
        <v>0</v>
      </c>
      <c r="EI36" s="287">
        <v>0</v>
      </c>
      <c r="EJ36" s="287">
        <f t="shared" si="389"/>
        <v>0</v>
      </c>
      <c r="EK36" s="334">
        <v>-58.024985127900059</v>
      </c>
      <c r="EL36" s="287">
        <v>0</v>
      </c>
      <c r="EM36" s="287">
        <f t="shared" si="390"/>
        <v>-58.024985127900059</v>
      </c>
      <c r="EN36" s="334">
        <v>-58.771162207415472</v>
      </c>
      <c r="EO36" s="287">
        <v>0</v>
      </c>
      <c r="EP36" s="287">
        <f t="shared" si="391"/>
        <v>-58.771162207415472</v>
      </c>
      <c r="EQ36" s="334">
        <v>-268.2223289571993</v>
      </c>
      <c r="ER36" s="287">
        <v>0</v>
      </c>
      <c r="ES36" s="287">
        <f t="shared" si="392"/>
        <v>-268.2223289571993</v>
      </c>
      <c r="ET36" s="334">
        <v>-1878.1863040665403</v>
      </c>
      <c r="EU36" s="287">
        <v>0</v>
      </c>
      <c r="EV36" s="287">
        <f t="shared" si="393"/>
        <v>-1878.1863040665403</v>
      </c>
      <c r="EW36" s="334">
        <v>-4035.8519998872339</v>
      </c>
      <c r="EX36" s="287">
        <v>0</v>
      </c>
      <c r="EY36" s="287">
        <f t="shared" si="394"/>
        <v>-4035.8519998872339</v>
      </c>
      <c r="EZ36" s="334">
        <v>-2188.0178698849008</v>
      </c>
      <c r="FA36" s="287">
        <v>0</v>
      </c>
      <c r="FB36" s="287">
        <f t="shared" si="395"/>
        <v>-2188.0178698849008</v>
      </c>
      <c r="FC36" s="334">
        <v>-3765.9065568016995</v>
      </c>
      <c r="FD36" s="287">
        <v>0</v>
      </c>
      <c r="FE36" s="287">
        <f t="shared" si="396"/>
        <v>-3765.9065568016995</v>
      </c>
      <c r="FF36" s="334">
        <v>-3157.82903219836</v>
      </c>
      <c r="FG36" s="287">
        <v>0</v>
      </c>
      <c r="FH36" s="287">
        <f t="shared" si="397"/>
        <v>-3157.82903219836</v>
      </c>
      <c r="FI36" s="334">
        <v>-3717.9203108631564</v>
      </c>
      <c r="FJ36" s="287">
        <v>0</v>
      </c>
      <c r="FK36" s="287">
        <f t="shared" si="398"/>
        <v>-3717.9203108631564</v>
      </c>
      <c r="FL36" s="334">
        <v>-3180.7440463777789</v>
      </c>
      <c r="FM36" s="287">
        <v>0</v>
      </c>
      <c r="FN36" s="287">
        <f t="shared" si="399"/>
        <v>-3180.7440463777789</v>
      </c>
      <c r="FO36" s="334">
        <v>-3515.3187843888827</v>
      </c>
      <c r="FP36" s="287">
        <v>0</v>
      </c>
      <c r="FQ36" s="287">
        <f t="shared" si="400"/>
        <v>-3515.3187843888827</v>
      </c>
      <c r="FR36" s="334">
        <v>-2559.2697503214181</v>
      </c>
      <c r="FS36" s="287">
        <v>0</v>
      </c>
      <c r="FT36" s="287">
        <f t="shared" si="401"/>
        <v>-2559.2697503214181</v>
      </c>
      <c r="FU36" s="334">
        <v>-4712.5591009665786</v>
      </c>
      <c r="FV36" s="287">
        <v>0</v>
      </c>
      <c r="FW36" s="287">
        <f t="shared" si="402"/>
        <v>-4712.5591009665786</v>
      </c>
      <c r="FX36" s="334">
        <v>-4530.437834894984</v>
      </c>
      <c r="FY36" s="287">
        <v>0</v>
      </c>
      <c r="FZ36" s="287">
        <f t="shared" si="403"/>
        <v>-4530.437834894984</v>
      </c>
      <c r="GA36" s="334">
        <v>-23889.084330140162</v>
      </c>
      <c r="GB36" s="287">
        <v>0</v>
      </c>
      <c r="GC36" s="287">
        <f t="shared" si="404"/>
        <v>-23889.084330140162</v>
      </c>
      <c r="GD36" s="334">
        <v>-34077.31042095396</v>
      </c>
      <c r="GE36" s="287">
        <v>0</v>
      </c>
      <c r="GF36" s="287">
        <f t="shared" si="405"/>
        <v>-34077.31042095396</v>
      </c>
      <c r="GG36" s="334">
        <v>-45997.543173425751</v>
      </c>
      <c r="GH36" s="287">
        <v>0</v>
      </c>
      <c r="GI36" s="287">
        <f t="shared" si="406"/>
        <v>-45997.543173425751</v>
      </c>
      <c r="GJ36" s="334">
        <v>-23259.691771903839</v>
      </c>
      <c r="GK36" s="287">
        <v>0</v>
      </c>
      <c r="GL36" s="287">
        <f t="shared" si="407"/>
        <v>-23259.691771903839</v>
      </c>
      <c r="GM36" s="334">
        <v>-2714.8603695886109</v>
      </c>
      <c r="GN36" s="287">
        <v>0</v>
      </c>
      <c r="GO36" s="287">
        <f t="shared" si="408"/>
        <v>-2714.8603695886109</v>
      </c>
      <c r="GP36" s="334">
        <v>-21222.06138945269</v>
      </c>
      <c r="GQ36" s="287">
        <v>0</v>
      </c>
      <c r="GR36" s="287">
        <f t="shared" si="409"/>
        <v>-21222.06138945269</v>
      </c>
      <c r="GS36" s="334">
        <v>-22417.342785022298</v>
      </c>
      <c r="GT36" s="287">
        <v>0</v>
      </c>
      <c r="GU36" s="287">
        <f t="shared" si="410"/>
        <v>-22417.342785022298</v>
      </c>
      <c r="GV36" s="334">
        <v>-26698.927516518161</v>
      </c>
      <c r="GW36" s="287">
        <v>0</v>
      </c>
      <c r="GX36" s="287">
        <f t="shared" si="411"/>
        <v>-26698.927516518161</v>
      </c>
      <c r="GY36" s="334">
        <v>-25863.47259923393</v>
      </c>
      <c r="GZ36" s="287">
        <v>0</v>
      </c>
      <c r="HA36" s="287">
        <f t="shared" si="412"/>
        <v>-25863.47259923393</v>
      </c>
      <c r="HB36" s="334">
        <v>-25176.936312158366</v>
      </c>
      <c r="HC36" s="287">
        <v>0</v>
      </c>
      <c r="HD36" s="287">
        <f t="shared" si="413"/>
        <v>-25176.936312158366</v>
      </c>
      <c r="HE36" s="334">
        <v>-26397.289655682092</v>
      </c>
      <c r="HF36" s="287">
        <v>0</v>
      </c>
      <c r="HG36" s="287">
        <f t="shared" si="414"/>
        <v>-26397.289655682092</v>
      </c>
      <c r="HH36" s="334">
        <v>-27186.893160566771</v>
      </c>
      <c r="HI36" s="287">
        <v>0</v>
      </c>
      <c r="HJ36" s="287">
        <f t="shared" si="415"/>
        <v>-27186.893160566771</v>
      </c>
    </row>
    <row r="37" spans="2:218" ht="14.25" customHeight="1" collapsed="1" x14ac:dyDescent="0.2">
      <c r="B37" s="163" t="s">
        <v>283</v>
      </c>
      <c r="C37" s="286">
        <f t="shared" ref="C37:AH37" si="416">SUM(C38:C39)</f>
        <v>0</v>
      </c>
      <c r="D37" s="287">
        <f t="shared" si="416"/>
        <v>0</v>
      </c>
      <c r="E37" s="287">
        <f t="shared" si="416"/>
        <v>0</v>
      </c>
      <c r="F37" s="286">
        <f t="shared" si="416"/>
        <v>0</v>
      </c>
      <c r="G37" s="287">
        <f t="shared" si="416"/>
        <v>0</v>
      </c>
      <c r="H37" s="287">
        <f t="shared" si="416"/>
        <v>0</v>
      </c>
      <c r="I37" s="286">
        <f t="shared" si="416"/>
        <v>0</v>
      </c>
      <c r="J37" s="287">
        <f t="shared" si="416"/>
        <v>0</v>
      </c>
      <c r="K37" s="287">
        <f t="shared" si="416"/>
        <v>0</v>
      </c>
      <c r="L37" s="286">
        <f t="shared" si="416"/>
        <v>0</v>
      </c>
      <c r="M37" s="287">
        <f t="shared" si="416"/>
        <v>0</v>
      </c>
      <c r="N37" s="287">
        <f t="shared" si="416"/>
        <v>0</v>
      </c>
      <c r="O37" s="286">
        <f t="shared" si="416"/>
        <v>0</v>
      </c>
      <c r="P37" s="287">
        <f t="shared" si="416"/>
        <v>0</v>
      </c>
      <c r="Q37" s="287">
        <f t="shared" si="416"/>
        <v>0</v>
      </c>
      <c r="R37" s="286">
        <f t="shared" si="416"/>
        <v>0</v>
      </c>
      <c r="S37" s="287">
        <f t="shared" si="416"/>
        <v>0</v>
      </c>
      <c r="T37" s="287">
        <f t="shared" si="416"/>
        <v>0</v>
      </c>
      <c r="U37" s="286">
        <f t="shared" si="416"/>
        <v>0</v>
      </c>
      <c r="V37" s="287">
        <f t="shared" si="416"/>
        <v>0</v>
      </c>
      <c r="W37" s="287">
        <f t="shared" si="416"/>
        <v>0</v>
      </c>
      <c r="X37" s="286">
        <f t="shared" si="416"/>
        <v>0</v>
      </c>
      <c r="Y37" s="287">
        <f t="shared" si="416"/>
        <v>0</v>
      </c>
      <c r="Z37" s="287">
        <f t="shared" si="416"/>
        <v>0</v>
      </c>
      <c r="AA37" s="286">
        <f t="shared" si="416"/>
        <v>0</v>
      </c>
      <c r="AB37" s="287">
        <f t="shared" si="416"/>
        <v>0</v>
      </c>
      <c r="AC37" s="287">
        <f t="shared" si="416"/>
        <v>0</v>
      </c>
      <c r="AD37" s="286">
        <f t="shared" si="416"/>
        <v>0</v>
      </c>
      <c r="AE37" s="287">
        <f t="shared" si="416"/>
        <v>0</v>
      </c>
      <c r="AF37" s="287">
        <f t="shared" si="416"/>
        <v>0</v>
      </c>
      <c r="AG37" s="286">
        <f t="shared" si="416"/>
        <v>0</v>
      </c>
      <c r="AH37" s="287">
        <f t="shared" si="416"/>
        <v>0</v>
      </c>
      <c r="AI37" s="287">
        <f t="shared" ref="AI37:AL37" si="417">SUM(AI38:AI39)</f>
        <v>0</v>
      </c>
      <c r="AJ37" s="286">
        <f t="shared" si="417"/>
        <v>0</v>
      </c>
      <c r="AK37" s="287">
        <f t="shared" si="417"/>
        <v>0</v>
      </c>
      <c r="AL37" s="287">
        <f t="shared" si="417"/>
        <v>0</v>
      </c>
      <c r="AM37" s="286">
        <f>+SUM(AM38:AM40)</f>
        <v>-9439.9889021221315</v>
      </c>
      <c r="AN37" s="286">
        <f t="shared" ref="AN37:CY37" si="418">+SUM(AN38:AN40)</f>
        <v>0</v>
      </c>
      <c r="AO37" s="286">
        <f t="shared" si="418"/>
        <v>-9439.9889021221315</v>
      </c>
      <c r="AP37" s="286">
        <f t="shared" si="418"/>
        <v>-10089.004829007936</v>
      </c>
      <c r="AQ37" s="286">
        <f t="shared" si="418"/>
        <v>0</v>
      </c>
      <c r="AR37" s="286">
        <f t="shared" si="418"/>
        <v>-10089.004829007936</v>
      </c>
      <c r="AS37" s="286">
        <f t="shared" si="418"/>
        <v>-11188.444117685671</v>
      </c>
      <c r="AT37" s="286">
        <f t="shared" si="418"/>
        <v>0</v>
      </c>
      <c r="AU37" s="286">
        <f t="shared" si="418"/>
        <v>-11188.444117685671</v>
      </c>
      <c r="AV37" s="286">
        <f t="shared" si="418"/>
        <v>-8829.5844630654283</v>
      </c>
      <c r="AW37" s="286">
        <f t="shared" si="418"/>
        <v>0</v>
      </c>
      <c r="AX37" s="286">
        <f t="shared" si="418"/>
        <v>-8829.5844630654283</v>
      </c>
      <c r="AY37" s="286">
        <f t="shared" si="418"/>
        <v>-9154.9680948040113</v>
      </c>
      <c r="AZ37" s="286">
        <f t="shared" si="418"/>
        <v>0</v>
      </c>
      <c r="BA37" s="286">
        <f t="shared" si="418"/>
        <v>-9154.9680948040113</v>
      </c>
      <c r="BB37" s="286">
        <f t="shared" si="418"/>
        <v>-9455.5868358906937</v>
      </c>
      <c r="BC37" s="286">
        <f t="shared" si="418"/>
        <v>0</v>
      </c>
      <c r="BD37" s="286">
        <f t="shared" si="418"/>
        <v>-9455.5868358906937</v>
      </c>
      <c r="BE37" s="286">
        <f t="shared" si="418"/>
        <v>-9601.7256637168139</v>
      </c>
      <c r="BF37" s="286">
        <f t="shared" si="418"/>
        <v>0</v>
      </c>
      <c r="BG37" s="286">
        <f t="shared" si="418"/>
        <v>-9601.7256637168139</v>
      </c>
      <c r="BH37" s="286">
        <f t="shared" si="418"/>
        <v>-10465.396102133085</v>
      </c>
      <c r="BI37" s="286">
        <f t="shared" si="418"/>
        <v>0</v>
      </c>
      <c r="BJ37" s="286">
        <f t="shared" si="418"/>
        <v>-10465.396102133085</v>
      </c>
      <c r="BK37" s="286">
        <f t="shared" si="418"/>
        <v>-9900.6705970780276</v>
      </c>
      <c r="BL37" s="286">
        <f t="shared" si="418"/>
        <v>0</v>
      </c>
      <c r="BM37" s="286">
        <f t="shared" si="418"/>
        <v>-9900.6705970780276</v>
      </c>
      <c r="BN37" s="286">
        <f t="shared" si="418"/>
        <v>-8527.5975619064229</v>
      </c>
      <c r="BO37" s="286">
        <f t="shared" si="418"/>
        <v>0</v>
      </c>
      <c r="BP37" s="286">
        <f t="shared" si="418"/>
        <v>-8527.5975619064229</v>
      </c>
      <c r="BQ37" s="286">
        <f t="shared" si="418"/>
        <v>-7431.2092988035747</v>
      </c>
      <c r="BR37" s="286">
        <f t="shared" si="418"/>
        <v>0</v>
      </c>
      <c r="BS37" s="286">
        <f t="shared" si="418"/>
        <v>-7431.2092988035747</v>
      </c>
      <c r="BT37" s="286">
        <f t="shared" si="418"/>
        <v>-5860.4529105189758</v>
      </c>
      <c r="BU37" s="286">
        <f t="shared" si="418"/>
        <v>0</v>
      </c>
      <c r="BV37" s="286">
        <f t="shared" si="418"/>
        <v>-5860.4529105189758</v>
      </c>
      <c r="BW37" s="286">
        <f t="shared" si="418"/>
        <v>-8316.1141191786501</v>
      </c>
      <c r="BX37" s="286">
        <f t="shared" si="418"/>
        <v>0</v>
      </c>
      <c r="BY37" s="286">
        <f t="shared" si="418"/>
        <v>-8316.1141191786501</v>
      </c>
      <c r="BZ37" s="286">
        <f t="shared" si="418"/>
        <v>-10702.137880454711</v>
      </c>
      <c r="CA37" s="286">
        <f t="shared" si="418"/>
        <v>0</v>
      </c>
      <c r="CB37" s="286">
        <f t="shared" si="418"/>
        <v>-10702.137880454711</v>
      </c>
      <c r="CC37" s="286">
        <f t="shared" si="418"/>
        <v>-9626.4435565120239</v>
      </c>
      <c r="CD37" s="286">
        <f t="shared" si="418"/>
        <v>0</v>
      </c>
      <c r="CE37" s="286">
        <f t="shared" si="418"/>
        <v>-9626.4435565120239</v>
      </c>
      <c r="CF37" s="286">
        <f t="shared" si="418"/>
        <v>-8599.0105617258305</v>
      </c>
      <c r="CG37" s="286">
        <f t="shared" si="418"/>
        <v>0</v>
      </c>
      <c r="CH37" s="286">
        <f t="shared" si="418"/>
        <v>-8599.0105617258305</v>
      </c>
      <c r="CI37" s="286">
        <f t="shared" si="418"/>
        <v>-9243.2119748913574</v>
      </c>
      <c r="CJ37" s="286">
        <f t="shared" si="418"/>
        <v>0</v>
      </c>
      <c r="CK37" s="286">
        <f t="shared" si="418"/>
        <v>-9243.2119748913574</v>
      </c>
      <c r="CL37" s="286">
        <f t="shared" si="418"/>
        <v>-9070.2655763377425</v>
      </c>
      <c r="CM37" s="286">
        <f t="shared" si="418"/>
        <v>0</v>
      </c>
      <c r="CN37" s="286">
        <f t="shared" si="418"/>
        <v>-9070.2655763377425</v>
      </c>
      <c r="CO37" s="286">
        <f t="shared" si="418"/>
        <v>-9504.1425120772947</v>
      </c>
      <c r="CP37" s="286">
        <f t="shared" si="418"/>
        <v>0</v>
      </c>
      <c r="CQ37" s="286">
        <f t="shared" si="418"/>
        <v>-9504.1425120772947</v>
      </c>
      <c r="CR37" s="286">
        <f t="shared" si="418"/>
        <v>-10139.4811367902</v>
      </c>
      <c r="CS37" s="286">
        <f t="shared" si="418"/>
        <v>0</v>
      </c>
      <c r="CT37" s="286">
        <f t="shared" si="418"/>
        <v>-10139.4811367902</v>
      </c>
      <c r="CU37" s="286">
        <f t="shared" si="418"/>
        <v>-9550.8842390947484</v>
      </c>
      <c r="CV37" s="286">
        <f t="shared" si="418"/>
        <v>0</v>
      </c>
      <c r="CW37" s="286">
        <f t="shared" si="418"/>
        <v>-9550.8842390947484</v>
      </c>
      <c r="CX37" s="286">
        <f t="shared" si="418"/>
        <v>-8425.8243504587062</v>
      </c>
      <c r="CY37" s="286">
        <f t="shared" si="418"/>
        <v>0</v>
      </c>
      <c r="CZ37" s="286">
        <f t="shared" ref="CZ37:FK37" si="419">+SUM(CZ38:CZ40)</f>
        <v>-8425.8243504587062</v>
      </c>
      <c r="DA37" s="286">
        <f t="shared" si="419"/>
        <v>-7809.1272979647174</v>
      </c>
      <c r="DB37" s="286">
        <f t="shared" si="419"/>
        <v>0</v>
      </c>
      <c r="DC37" s="286">
        <f t="shared" si="419"/>
        <v>-7809.1272979647174</v>
      </c>
      <c r="DD37" s="286">
        <f t="shared" si="419"/>
        <v>-8214.6413049310504</v>
      </c>
      <c r="DE37" s="286">
        <f t="shared" si="419"/>
        <v>0</v>
      </c>
      <c r="DF37" s="286">
        <f t="shared" si="419"/>
        <v>-8214.6413049310504</v>
      </c>
      <c r="DG37" s="286">
        <f t="shared" si="419"/>
        <v>-9981.6505510528823</v>
      </c>
      <c r="DH37" s="286">
        <f t="shared" si="419"/>
        <v>0</v>
      </c>
      <c r="DI37" s="286">
        <f t="shared" si="419"/>
        <v>-9981.6505510528823</v>
      </c>
      <c r="DJ37" s="286">
        <f t="shared" si="419"/>
        <v>-12806.527053757512</v>
      </c>
      <c r="DK37" s="286">
        <f t="shared" si="419"/>
        <v>0</v>
      </c>
      <c r="DL37" s="286">
        <f t="shared" si="419"/>
        <v>-12806.527053757512</v>
      </c>
      <c r="DM37" s="286">
        <f t="shared" si="419"/>
        <v>-12640.415492512131</v>
      </c>
      <c r="DN37" s="286">
        <f t="shared" si="419"/>
        <v>0</v>
      </c>
      <c r="DO37" s="286">
        <f t="shared" si="419"/>
        <v>-12640.415492512131</v>
      </c>
      <c r="DP37" s="286">
        <f t="shared" si="419"/>
        <v>-13692.493317031724</v>
      </c>
      <c r="DQ37" s="286">
        <f t="shared" si="419"/>
        <v>0</v>
      </c>
      <c r="DR37" s="286">
        <f t="shared" si="419"/>
        <v>-13692.493317031724</v>
      </c>
      <c r="DS37" s="286">
        <f t="shared" si="419"/>
        <v>-13342.837664331541</v>
      </c>
      <c r="DT37" s="286">
        <f t="shared" si="419"/>
        <v>0</v>
      </c>
      <c r="DU37" s="286">
        <f t="shared" si="419"/>
        <v>-13342.837664331541</v>
      </c>
      <c r="DV37" s="286">
        <f t="shared" si="419"/>
        <v>-10588.774801687365</v>
      </c>
      <c r="DW37" s="286">
        <f t="shared" si="419"/>
        <v>0</v>
      </c>
      <c r="DX37" s="286">
        <f t="shared" si="419"/>
        <v>-10588.774801687365</v>
      </c>
      <c r="DY37" s="286">
        <f t="shared" si="419"/>
        <v>-13715.53989948074</v>
      </c>
      <c r="DZ37" s="286">
        <f t="shared" si="419"/>
        <v>0</v>
      </c>
      <c r="EA37" s="286">
        <f t="shared" si="419"/>
        <v>-13715.53989948074</v>
      </c>
      <c r="EB37" s="286">
        <f t="shared" si="419"/>
        <v>-13820.719305886845</v>
      </c>
      <c r="EC37" s="286">
        <f t="shared" si="419"/>
        <v>0</v>
      </c>
      <c r="ED37" s="286">
        <f t="shared" si="419"/>
        <v>-13820.719305886845</v>
      </c>
      <c r="EE37" s="286">
        <f t="shared" si="419"/>
        <v>-12531.496488499728</v>
      </c>
      <c r="EF37" s="286">
        <f t="shared" si="419"/>
        <v>0</v>
      </c>
      <c r="EG37" s="286">
        <f t="shared" si="419"/>
        <v>-12531.496488499728</v>
      </c>
      <c r="EH37" s="286">
        <f t="shared" si="419"/>
        <v>-12967.363799928031</v>
      </c>
      <c r="EI37" s="286">
        <f t="shared" si="419"/>
        <v>0</v>
      </c>
      <c r="EJ37" s="286">
        <f t="shared" si="419"/>
        <v>-12967.363799928031</v>
      </c>
      <c r="EK37" s="286">
        <f t="shared" si="419"/>
        <v>-11513.660322637086</v>
      </c>
      <c r="EL37" s="286">
        <f t="shared" si="419"/>
        <v>0</v>
      </c>
      <c r="EM37" s="286">
        <f t="shared" si="419"/>
        <v>-11513.660322637086</v>
      </c>
      <c r="EN37" s="286">
        <f t="shared" si="419"/>
        <v>-11464.742401587551</v>
      </c>
      <c r="EO37" s="286">
        <f t="shared" si="419"/>
        <v>0</v>
      </c>
      <c r="EP37" s="286">
        <f t="shared" si="419"/>
        <v>-11464.742401587551</v>
      </c>
      <c r="EQ37" s="286">
        <f t="shared" si="419"/>
        <v>-13416.269412423952</v>
      </c>
      <c r="ER37" s="286">
        <f t="shared" si="419"/>
        <v>0</v>
      </c>
      <c r="ES37" s="286">
        <f t="shared" si="419"/>
        <v>-13416.269412423952</v>
      </c>
      <c r="ET37" s="286">
        <f t="shared" si="419"/>
        <v>-15880.794339370514</v>
      </c>
      <c r="EU37" s="286">
        <f t="shared" si="419"/>
        <v>0</v>
      </c>
      <c r="EV37" s="286">
        <f t="shared" si="419"/>
        <v>-15880.794339370514</v>
      </c>
      <c r="EW37" s="286">
        <f t="shared" si="419"/>
        <v>-15135.7229445908</v>
      </c>
      <c r="EX37" s="286">
        <f t="shared" si="419"/>
        <v>0</v>
      </c>
      <c r="EY37" s="286">
        <f t="shared" si="419"/>
        <v>-15135.7229445908</v>
      </c>
      <c r="EZ37" s="286">
        <f t="shared" si="419"/>
        <v>-15922.882759904447</v>
      </c>
      <c r="FA37" s="286">
        <f t="shared" si="419"/>
        <v>0</v>
      </c>
      <c r="FB37" s="286">
        <f t="shared" si="419"/>
        <v>-15922.882759904447</v>
      </c>
      <c r="FC37" s="286">
        <f t="shared" si="419"/>
        <v>-17569.477064704588</v>
      </c>
      <c r="FD37" s="286">
        <f t="shared" si="419"/>
        <v>0</v>
      </c>
      <c r="FE37" s="286">
        <f t="shared" si="419"/>
        <v>-17569.477064704588</v>
      </c>
      <c r="FF37" s="286">
        <f t="shared" si="419"/>
        <v>-18632.954426271986</v>
      </c>
      <c r="FG37" s="286">
        <f t="shared" si="419"/>
        <v>0</v>
      </c>
      <c r="FH37" s="286">
        <f t="shared" si="419"/>
        <v>-18632.954426271986</v>
      </c>
      <c r="FI37" s="286">
        <f t="shared" si="419"/>
        <v>-20719.214254391307</v>
      </c>
      <c r="FJ37" s="286">
        <f t="shared" si="419"/>
        <v>0</v>
      </c>
      <c r="FK37" s="286">
        <f t="shared" si="419"/>
        <v>-20719.214254391307</v>
      </c>
      <c r="FL37" s="286">
        <f t="shared" ref="FL37:HJ37" si="420">+SUM(FL38:FL40)</f>
        <v>-20705.673591954197</v>
      </c>
      <c r="FM37" s="286">
        <f t="shared" si="420"/>
        <v>0</v>
      </c>
      <c r="FN37" s="286">
        <f t="shared" si="420"/>
        <v>-20705.673591954197</v>
      </c>
      <c r="FO37" s="286">
        <f t="shared" si="420"/>
        <v>-19533.1558138371</v>
      </c>
      <c r="FP37" s="286">
        <f t="shared" si="420"/>
        <v>0</v>
      </c>
      <c r="FQ37" s="286">
        <f t="shared" si="420"/>
        <v>-19533.1558138371</v>
      </c>
      <c r="FR37" s="286">
        <f t="shared" si="420"/>
        <v>-20824.987231344556</v>
      </c>
      <c r="FS37" s="286">
        <f t="shared" si="420"/>
        <v>0</v>
      </c>
      <c r="FT37" s="286">
        <f t="shared" si="420"/>
        <v>-20824.987231344556</v>
      </c>
      <c r="FU37" s="286">
        <f t="shared" si="420"/>
        <v>-17840.504541749156</v>
      </c>
      <c r="FV37" s="286">
        <f t="shared" si="420"/>
        <v>0</v>
      </c>
      <c r="FW37" s="286">
        <f t="shared" si="420"/>
        <v>-17840.504541749156</v>
      </c>
      <c r="FX37" s="286">
        <f t="shared" si="420"/>
        <v>-19301.139574199831</v>
      </c>
      <c r="FY37" s="286">
        <f t="shared" si="420"/>
        <v>0</v>
      </c>
      <c r="FZ37" s="286">
        <f t="shared" si="420"/>
        <v>-19301.139574199831</v>
      </c>
      <c r="GA37" s="286">
        <f t="shared" si="420"/>
        <v>-22871.53469678068</v>
      </c>
      <c r="GB37" s="286">
        <f t="shared" si="420"/>
        <v>0</v>
      </c>
      <c r="GC37" s="286">
        <f t="shared" si="420"/>
        <v>-22871.53469678068</v>
      </c>
      <c r="GD37" s="286">
        <f t="shared" si="420"/>
        <v>-25351.750045761895</v>
      </c>
      <c r="GE37" s="286">
        <f t="shared" si="420"/>
        <v>0</v>
      </c>
      <c r="GF37" s="286">
        <f t="shared" si="420"/>
        <v>-25351.750045761895</v>
      </c>
      <c r="GG37" s="286">
        <f t="shared" si="420"/>
        <v>-24158.677770784427</v>
      </c>
      <c r="GH37" s="286">
        <f t="shared" si="420"/>
        <v>0</v>
      </c>
      <c r="GI37" s="286">
        <f t="shared" si="420"/>
        <v>-24158.677770784427</v>
      </c>
      <c r="GJ37" s="286">
        <f t="shared" si="420"/>
        <v>-23906.842937294336</v>
      </c>
      <c r="GK37" s="286">
        <f t="shared" si="420"/>
        <v>0</v>
      </c>
      <c r="GL37" s="286">
        <f t="shared" si="420"/>
        <v>-23906.842937294336</v>
      </c>
      <c r="GM37" s="286">
        <f t="shared" si="420"/>
        <v>-25744.726481665424</v>
      </c>
      <c r="GN37" s="286">
        <f t="shared" si="420"/>
        <v>0</v>
      </c>
      <c r="GO37" s="286">
        <f t="shared" si="420"/>
        <v>-25744.726481665424</v>
      </c>
      <c r="GP37" s="286">
        <f t="shared" si="420"/>
        <v>-25553.040476953523</v>
      </c>
      <c r="GQ37" s="286">
        <f t="shared" si="420"/>
        <v>0</v>
      </c>
      <c r="GR37" s="286">
        <f t="shared" si="420"/>
        <v>-25553.040476953523</v>
      </c>
      <c r="GS37" s="286">
        <f t="shared" si="420"/>
        <v>-29633.204461782512</v>
      </c>
      <c r="GT37" s="286">
        <f t="shared" si="420"/>
        <v>0</v>
      </c>
      <c r="GU37" s="286">
        <f t="shared" si="420"/>
        <v>-29633.204461782512</v>
      </c>
      <c r="GV37" s="286">
        <f t="shared" si="420"/>
        <v>-29791.339597671373</v>
      </c>
      <c r="GW37" s="286">
        <f t="shared" si="420"/>
        <v>0</v>
      </c>
      <c r="GX37" s="286">
        <f t="shared" si="420"/>
        <v>-29791.339597671373</v>
      </c>
      <c r="GY37" s="286">
        <f t="shared" si="420"/>
        <v>-27640.314094213707</v>
      </c>
      <c r="GZ37" s="286">
        <f t="shared" si="420"/>
        <v>0</v>
      </c>
      <c r="HA37" s="286">
        <f t="shared" si="420"/>
        <v>-27640.314094213707</v>
      </c>
      <c r="HB37" s="286">
        <f t="shared" si="420"/>
        <v>-25347.349275463039</v>
      </c>
      <c r="HC37" s="286">
        <f t="shared" si="420"/>
        <v>0</v>
      </c>
      <c r="HD37" s="286">
        <f t="shared" si="420"/>
        <v>-25347.349275463039</v>
      </c>
      <c r="HE37" s="286">
        <f t="shared" si="420"/>
        <v>-25329.249976756215</v>
      </c>
      <c r="HF37" s="286">
        <f t="shared" si="420"/>
        <v>0</v>
      </c>
      <c r="HG37" s="286">
        <f t="shared" si="420"/>
        <v>-25329.249976756215</v>
      </c>
      <c r="HH37" s="286">
        <f t="shared" si="420"/>
        <v>-26338.685793722729</v>
      </c>
      <c r="HI37" s="286">
        <f t="shared" si="420"/>
        <v>0</v>
      </c>
      <c r="HJ37" s="286">
        <f t="shared" si="420"/>
        <v>-26338.685793722729</v>
      </c>
    </row>
    <row r="38" spans="2:218" ht="14.25" hidden="1" customHeight="1" outlineLevel="1" x14ac:dyDescent="0.2">
      <c r="B38" s="233" t="s">
        <v>284</v>
      </c>
      <c r="C38" s="334">
        <v>0</v>
      </c>
      <c r="D38" s="287">
        <v>0</v>
      </c>
      <c r="E38" s="287">
        <f>SUM(C38:D38)</f>
        <v>0</v>
      </c>
      <c r="F38" s="334">
        <v>0</v>
      </c>
      <c r="G38" s="287">
        <v>0</v>
      </c>
      <c r="H38" s="287">
        <f>SUM(F38:G38)</f>
        <v>0</v>
      </c>
      <c r="I38" s="334">
        <v>0</v>
      </c>
      <c r="J38" s="287">
        <v>0</v>
      </c>
      <c r="K38" s="287">
        <f>SUM(I38:J38)</f>
        <v>0</v>
      </c>
      <c r="L38" s="334">
        <v>0</v>
      </c>
      <c r="M38" s="287">
        <v>0</v>
      </c>
      <c r="N38" s="287">
        <f>SUM(L38:M38)</f>
        <v>0</v>
      </c>
      <c r="O38" s="334">
        <v>0</v>
      </c>
      <c r="P38" s="287">
        <v>0</v>
      </c>
      <c r="Q38" s="287">
        <f>SUM(O38:P38)</f>
        <v>0</v>
      </c>
      <c r="R38" s="334">
        <v>0</v>
      </c>
      <c r="S38" s="287">
        <v>0</v>
      </c>
      <c r="T38" s="287">
        <f>SUM(R38:S38)</f>
        <v>0</v>
      </c>
      <c r="U38" s="334">
        <v>0</v>
      </c>
      <c r="V38" s="287">
        <v>0</v>
      </c>
      <c r="W38" s="287">
        <f>SUM(U38:V38)</f>
        <v>0</v>
      </c>
      <c r="X38" s="334">
        <v>0</v>
      </c>
      <c r="Y38" s="287">
        <v>0</v>
      </c>
      <c r="Z38" s="287">
        <f>SUM(X38:Y38)</f>
        <v>0</v>
      </c>
      <c r="AA38" s="334">
        <v>0</v>
      </c>
      <c r="AB38" s="287">
        <v>0</v>
      </c>
      <c r="AC38" s="287">
        <f>SUM(AA38:AB38)</f>
        <v>0</v>
      </c>
      <c r="AD38" s="334">
        <v>0</v>
      </c>
      <c r="AE38" s="287">
        <v>0</v>
      </c>
      <c r="AF38" s="287">
        <f>SUM(AD38:AE38)</f>
        <v>0</v>
      </c>
      <c r="AG38" s="334">
        <v>0</v>
      </c>
      <c r="AH38" s="287">
        <v>0</v>
      </c>
      <c r="AI38" s="287">
        <f>SUM(AG38:AH38)</f>
        <v>0</v>
      </c>
      <c r="AJ38" s="334">
        <v>0</v>
      </c>
      <c r="AK38" s="287">
        <v>0</v>
      </c>
      <c r="AL38" s="287">
        <f>SUM(AJ38:AK38)</f>
        <v>0</v>
      </c>
      <c r="AM38" s="334">
        <v>-1895.9289735816371</v>
      </c>
      <c r="AN38" s="287">
        <v>0</v>
      </c>
      <c r="AO38" s="287">
        <f>SUM(AM38:AN38)</f>
        <v>-1895.9289735816371</v>
      </c>
      <c r="AP38" s="334">
        <v>-2099.0130185535568</v>
      </c>
      <c r="AQ38" s="287">
        <v>0</v>
      </c>
      <c r="AR38" s="287">
        <f t="shared" ref="AR38:AR40" si="421">SUM(AP38:AQ38)</f>
        <v>-2099.0130185535568</v>
      </c>
      <c r="AS38" s="334">
        <v>-1951.6653756777691</v>
      </c>
      <c r="AT38" s="287">
        <v>0</v>
      </c>
      <c r="AU38" s="287">
        <f t="shared" ref="AU38:AU40" si="422">SUM(AS38:AT38)</f>
        <v>-1951.6653756777691</v>
      </c>
      <c r="AV38" s="334">
        <v>-1823.8059600780282</v>
      </c>
      <c r="AW38" s="287">
        <v>0</v>
      </c>
      <c r="AX38" s="287">
        <f t="shared" ref="AX38:AX40" si="423">SUM(AV38:AW38)</f>
        <v>-1823.8059600780282</v>
      </c>
      <c r="AY38" s="334">
        <v>-1783.051863935134</v>
      </c>
      <c r="AZ38" s="287">
        <v>0</v>
      </c>
      <c r="BA38" s="287">
        <f t="shared" ref="BA38:BA40" si="424">SUM(AY38:AZ38)</f>
        <v>-1783.051863935134</v>
      </c>
      <c r="BB38" s="334">
        <v>-1729.3481927851003</v>
      </c>
      <c r="BC38" s="287">
        <v>0</v>
      </c>
      <c r="BD38" s="287">
        <f t="shared" ref="BD38:BD40" si="425">SUM(BB38:BC38)</f>
        <v>-1729.3481927851003</v>
      </c>
      <c r="BE38" s="334">
        <v>-1871.0863996273874</v>
      </c>
      <c r="BF38" s="287">
        <v>0</v>
      </c>
      <c r="BG38" s="287">
        <f t="shared" ref="BG38:BG40" si="426">SUM(BE38:BF38)</f>
        <v>-1871.0863996273874</v>
      </c>
      <c r="BH38" s="334">
        <v>-1896.8623469833442</v>
      </c>
      <c r="BI38" s="287">
        <v>0</v>
      </c>
      <c r="BJ38" s="287">
        <f t="shared" ref="BJ38:BJ40" si="427">SUM(BH38:BI38)</f>
        <v>-1896.8623469833442</v>
      </c>
      <c r="BK38" s="334">
        <v>-1887.1717480152208</v>
      </c>
      <c r="BL38" s="287">
        <v>0</v>
      </c>
      <c r="BM38" s="287">
        <f t="shared" ref="BM38:BM40" si="428">SUM(BK38:BL38)</f>
        <v>-1887.1717480152208</v>
      </c>
      <c r="BN38" s="334">
        <v>-1752.1224280620647</v>
      </c>
      <c r="BO38" s="287">
        <v>0</v>
      </c>
      <c r="BP38" s="287">
        <f t="shared" ref="BP38:BP40" si="429">SUM(BN38:BO38)</f>
        <v>-1752.1224280620647</v>
      </c>
      <c r="BQ38" s="334">
        <v>-1520.9838331061637</v>
      </c>
      <c r="BR38" s="287">
        <v>0</v>
      </c>
      <c r="BS38" s="287">
        <f t="shared" ref="BS38:BS40" si="430">SUM(BQ38:BR38)</f>
        <v>-1520.9838331061637</v>
      </c>
      <c r="BT38" s="334">
        <v>-1179.5434192174998</v>
      </c>
      <c r="BU38" s="287">
        <v>0</v>
      </c>
      <c r="BV38" s="287">
        <f t="shared" ref="BV38:BV40" si="431">SUM(BT38:BU38)</f>
        <v>-1179.5434192174998</v>
      </c>
      <c r="BW38" s="334">
        <v>-1188.5976980886444</v>
      </c>
      <c r="BX38" s="287">
        <v>0</v>
      </c>
      <c r="BY38" s="287">
        <f t="shared" ref="BY38:BY40" si="432">SUM(BW38:BX38)</f>
        <v>-1188.5976980886444</v>
      </c>
      <c r="BZ38" s="334">
        <v>-655.9662632929959</v>
      </c>
      <c r="CA38" s="287">
        <v>0</v>
      </c>
      <c r="CB38" s="287">
        <f t="shared" ref="CB38:CB40" si="433">SUM(BZ38:CA38)</f>
        <v>-655.9662632929959</v>
      </c>
      <c r="CC38" s="334">
        <v>-1911.4949933861981</v>
      </c>
      <c r="CD38" s="287">
        <v>0</v>
      </c>
      <c r="CE38" s="287">
        <f t="shared" ref="CE38:CE40" si="434">SUM(CC38:CD38)</f>
        <v>-1911.4949933861981</v>
      </c>
      <c r="CF38" s="334">
        <v>-1254.1331008981895</v>
      </c>
      <c r="CG38" s="287">
        <v>0</v>
      </c>
      <c r="CH38" s="287">
        <f t="shared" ref="CH38:CH40" si="435">SUM(CF38:CG38)</f>
        <v>-1254.1331008981895</v>
      </c>
      <c r="CI38" s="334">
        <v>-1185.7118944149363</v>
      </c>
      <c r="CJ38" s="287">
        <v>0</v>
      </c>
      <c r="CK38" s="287">
        <f t="shared" ref="CK38:CK40" si="436">SUM(CI38:CJ38)</f>
        <v>-1185.7118944149363</v>
      </c>
      <c r="CL38" s="334">
        <v>-1084.2691204954756</v>
      </c>
      <c r="CM38" s="287">
        <v>0</v>
      </c>
      <c r="CN38" s="287">
        <f t="shared" ref="CN38:CN40" si="437">SUM(CL38:CM38)</f>
        <v>-1084.2691204954756</v>
      </c>
      <c r="CO38" s="334">
        <v>-1059.1827697262479</v>
      </c>
      <c r="CP38" s="287">
        <v>0</v>
      </c>
      <c r="CQ38" s="287">
        <f t="shared" ref="CQ38:CQ40" si="438">SUM(CO38:CP38)</f>
        <v>-1059.1827697262479</v>
      </c>
      <c r="CR38" s="334">
        <v>-1535.0510311739945</v>
      </c>
      <c r="CS38" s="287">
        <v>0</v>
      </c>
      <c r="CT38" s="287">
        <f t="shared" ref="CT38:CT40" si="439">SUM(CR38:CS38)</f>
        <v>-1535.0510311739945</v>
      </c>
      <c r="CU38" s="334">
        <v>-1260.1829762087157</v>
      </c>
      <c r="CV38" s="287">
        <v>0</v>
      </c>
      <c r="CW38" s="287">
        <f t="shared" ref="CW38:CW40" si="440">SUM(CU38:CV38)</f>
        <v>-1260.1829762087157</v>
      </c>
      <c r="CX38" s="334">
        <v>-1240.6656215826022</v>
      </c>
      <c r="CY38" s="287">
        <v>0</v>
      </c>
      <c r="CZ38" s="287">
        <f t="shared" ref="CZ38:CZ40" si="441">SUM(CX38:CY38)</f>
        <v>-1240.6656215826022</v>
      </c>
      <c r="DA38" s="334">
        <v>-1239.0636516723964</v>
      </c>
      <c r="DB38" s="287">
        <v>0</v>
      </c>
      <c r="DC38" s="287">
        <f t="shared" ref="DC38:DC40" si="442">SUM(DA38:DB38)</f>
        <v>-1239.0636516723964</v>
      </c>
      <c r="DD38" s="334">
        <v>-1235.7460964747545</v>
      </c>
      <c r="DE38" s="287">
        <v>0</v>
      </c>
      <c r="DF38" s="287">
        <f t="shared" ref="DF38:DF40" si="443">SUM(DD38:DE38)</f>
        <v>-1235.7460964747545</v>
      </c>
      <c r="DG38" s="334">
        <v>-1525.4138883419457</v>
      </c>
      <c r="DH38" s="287">
        <v>0</v>
      </c>
      <c r="DI38" s="287">
        <f t="shared" ref="DI38:DI40" si="444">SUM(DG38:DH38)</f>
        <v>-1525.4138883419457</v>
      </c>
      <c r="DJ38" s="334">
        <v>-2105.8795454183883</v>
      </c>
      <c r="DK38" s="287">
        <v>0</v>
      </c>
      <c r="DL38" s="287">
        <f t="shared" ref="DL38:DL40" si="445">SUM(DJ38:DK38)</f>
        <v>-2105.8795454183883</v>
      </c>
      <c r="DM38" s="334">
        <v>-2093.9865007382414</v>
      </c>
      <c r="DN38" s="287">
        <v>0</v>
      </c>
      <c r="DO38" s="287">
        <f t="shared" ref="DO38:DO40" si="446">SUM(DM38:DN38)</f>
        <v>-2093.9865007382414</v>
      </c>
      <c r="DP38" s="334">
        <v>-2057.2331475226392</v>
      </c>
      <c r="DQ38" s="287">
        <v>0</v>
      </c>
      <c r="DR38" s="287">
        <f t="shared" ref="DR38:DR40" si="447">SUM(DP38:DQ38)</f>
        <v>-2057.2331475226392</v>
      </c>
      <c r="DS38" s="334">
        <v>-2018.7670940388193</v>
      </c>
      <c r="DT38" s="287">
        <v>0</v>
      </c>
      <c r="DU38" s="287">
        <f t="shared" ref="DU38:DU40" si="448">SUM(DS38:DT38)</f>
        <v>-2018.7670940388193</v>
      </c>
      <c r="DV38" s="334">
        <v>-1705.8520806395491</v>
      </c>
      <c r="DW38" s="287">
        <v>0</v>
      </c>
      <c r="DX38" s="287">
        <f t="shared" ref="DX38:DX40" si="449">SUM(DV38:DW38)</f>
        <v>-1705.8520806395491</v>
      </c>
      <c r="DY38" s="334">
        <v>-1504.0150892515596</v>
      </c>
      <c r="DZ38" s="287">
        <v>0</v>
      </c>
      <c r="EA38" s="287">
        <f t="shared" ref="EA38:EA40" si="450">SUM(DY38:DZ38)</f>
        <v>-1504.0150892515596</v>
      </c>
      <c r="EB38" s="334">
        <v>-2258.3520979941904</v>
      </c>
      <c r="EC38" s="287">
        <v>0</v>
      </c>
      <c r="ED38" s="287">
        <f t="shared" ref="ED38:ED40" si="451">SUM(EB38:EC38)</f>
        <v>-2258.3520979941904</v>
      </c>
      <c r="EE38" s="334">
        <v>-664.21547876330305</v>
      </c>
      <c r="EF38" s="287">
        <v>0</v>
      </c>
      <c r="EG38" s="287">
        <f t="shared" ref="EG38:EG40" si="452">SUM(EE38:EF38)</f>
        <v>-664.21547876330305</v>
      </c>
      <c r="EH38" s="334">
        <v>-2900.25800647715</v>
      </c>
      <c r="EI38" s="287">
        <v>0</v>
      </c>
      <c r="EJ38" s="287">
        <f t="shared" ref="EJ38:EJ40" si="453">SUM(EH38:EI38)</f>
        <v>-2900.25800647715</v>
      </c>
      <c r="EK38" s="334">
        <v>-1314.3660986107709</v>
      </c>
      <c r="EL38" s="287">
        <v>0</v>
      </c>
      <c r="EM38" s="287">
        <f t="shared" ref="EM38:EM40" si="454">SUM(EK38:EL38)</f>
        <v>-1314.3660986107709</v>
      </c>
      <c r="EN38" s="334">
        <v>-1797.1328955618796</v>
      </c>
      <c r="EO38" s="287">
        <v>0</v>
      </c>
      <c r="EP38" s="287">
        <f t="shared" ref="EP38:EP40" si="455">SUM(EN38:EO38)</f>
        <v>-1797.1328955618796</v>
      </c>
      <c r="EQ38" s="334">
        <v>-1791.7810732201945</v>
      </c>
      <c r="ER38" s="287">
        <v>0</v>
      </c>
      <c r="ES38" s="287">
        <f t="shared" ref="ES38:ES40" si="456">SUM(EQ38:ER38)</f>
        <v>-1791.7810732201945</v>
      </c>
      <c r="ET38" s="334">
        <v>-2716.8140381525386</v>
      </c>
      <c r="EU38" s="287">
        <v>0</v>
      </c>
      <c r="EV38" s="287">
        <f t="shared" ref="EV38:EV40" si="457">SUM(ET38:EU38)</f>
        <v>-2716.8140381525386</v>
      </c>
      <c r="EW38" s="334">
        <v>-2611.1006349395288</v>
      </c>
      <c r="EX38" s="287">
        <v>0</v>
      </c>
      <c r="EY38" s="287">
        <f t="shared" ref="EY38:EY40" si="458">SUM(EW38:EX38)</f>
        <v>-2611.1006349395288</v>
      </c>
      <c r="EZ38" s="334">
        <v>-2586.0937548475167</v>
      </c>
      <c r="FA38" s="287">
        <v>0</v>
      </c>
      <c r="FB38" s="287">
        <f t="shared" ref="FB38:FB40" si="459">SUM(EZ38:FA38)</f>
        <v>-2586.0937548475167</v>
      </c>
      <c r="FC38" s="334">
        <v>-2588.9772681390564</v>
      </c>
      <c r="FD38" s="287">
        <v>0</v>
      </c>
      <c r="FE38" s="287">
        <f t="shared" ref="FE38:FE40" si="460">SUM(FC38:FD38)</f>
        <v>-2588.9772681390564</v>
      </c>
      <c r="FF38" s="334">
        <v>-2953.2201444885222</v>
      </c>
      <c r="FG38" s="287">
        <v>0</v>
      </c>
      <c r="FH38" s="287">
        <f t="shared" ref="FH38:FH40" si="461">SUM(FF38:FG38)</f>
        <v>-2953.2201444885222</v>
      </c>
      <c r="FI38" s="334">
        <v>-2985.7483494530661</v>
      </c>
      <c r="FJ38" s="287">
        <v>0</v>
      </c>
      <c r="FK38" s="287">
        <f t="shared" ref="FK38:FK40" si="462">SUM(FI38:FJ38)</f>
        <v>-2985.7483494530661</v>
      </c>
      <c r="FL38" s="334">
        <v>-2483.2595523090586</v>
      </c>
      <c r="FM38" s="287">
        <v>0</v>
      </c>
      <c r="FN38" s="287">
        <f t="shared" ref="FN38:FN40" si="463">SUM(FL38:FM38)</f>
        <v>-2483.2595523090586</v>
      </c>
      <c r="FO38" s="334">
        <v>-3180.0183112979535</v>
      </c>
      <c r="FP38" s="287">
        <v>0</v>
      </c>
      <c r="FQ38" s="287">
        <f t="shared" ref="FQ38:FQ40" si="464">SUM(FO38:FP38)</f>
        <v>-3180.0183112979535</v>
      </c>
      <c r="FR38" s="334">
        <v>-3170.7119332624943</v>
      </c>
      <c r="FS38" s="287">
        <v>0</v>
      </c>
      <c r="FT38" s="287">
        <f t="shared" ref="FT38:FT40" si="465">SUM(FR38:FS38)</f>
        <v>-3170.7119332624943</v>
      </c>
      <c r="FU38" s="334">
        <v>-3144.8462792593459</v>
      </c>
      <c r="FV38" s="287">
        <v>0</v>
      </c>
      <c r="FW38" s="287">
        <f t="shared" ref="FW38:FW40" si="466">SUM(FU38:FV38)</f>
        <v>-3144.8462792593459</v>
      </c>
      <c r="FX38" s="334">
        <v>-2792.8267285595571</v>
      </c>
      <c r="FY38" s="287">
        <v>0</v>
      </c>
      <c r="FZ38" s="287">
        <f t="shared" ref="FZ38:FZ40" si="467">SUM(FX38:FY38)</f>
        <v>-2792.8267285595571</v>
      </c>
      <c r="GA38" s="334">
        <v>-2098.1148637587567</v>
      </c>
      <c r="GB38" s="287">
        <v>0</v>
      </c>
      <c r="GC38" s="287">
        <f t="shared" ref="GC38:GC40" si="468">SUM(GA38:GB38)</f>
        <v>-2098.1148637587567</v>
      </c>
      <c r="GD38" s="334">
        <v>-3308.5982438526526</v>
      </c>
      <c r="GE38" s="287">
        <v>0</v>
      </c>
      <c r="GF38" s="287">
        <f t="shared" ref="GF38:GF40" si="469">SUM(GD38:GE38)</f>
        <v>-3308.5982438526526</v>
      </c>
      <c r="GG38" s="334">
        <v>-3222.521225414851</v>
      </c>
      <c r="GH38" s="287">
        <v>0</v>
      </c>
      <c r="GI38" s="287">
        <f t="shared" ref="GI38:GI40" si="470">SUM(GG38:GH38)</f>
        <v>-3222.521225414851</v>
      </c>
      <c r="GJ38" s="334">
        <v>-3137.9261546716893</v>
      </c>
      <c r="GK38" s="287">
        <v>0</v>
      </c>
      <c r="GL38" s="287">
        <f t="shared" ref="GL38:GL40" si="471">SUM(GJ38:GK38)</f>
        <v>-3137.9261546716893</v>
      </c>
      <c r="GM38" s="334">
        <v>-3085.8238142537866</v>
      </c>
      <c r="GN38" s="287">
        <v>0</v>
      </c>
      <c r="GO38" s="287">
        <f>SUM(GM38:GN38)</f>
        <v>-3085.8238142537866</v>
      </c>
      <c r="GP38" s="334">
        <v>-3034.257634257634</v>
      </c>
      <c r="GQ38" s="287">
        <v>0</v>
      </c>
      <c r="GR38" s="287">
        <f>SUM(GP38:GQ38)</f>
        <v>-3034.257634257634</v>
      </c>
      <c r="GS38" s="334">
        <v>-3185.6992487204302</v>
      </c>
      <c r="GT38" s="287">
        <v>0</v>
      </c>
      <c r="GU38" s="287">
        <f>SUM(GS38:GT38)</f>
        <v>-3185.6992487204302</v>
      </c>
      <c r="GV38" s="334">
        <v>-3135.9284421735465</v>
      </c>
      <c r="GW38" s="287">
        <v>0</v>
      </c>
      <c r="GX38" s="287">
        <f>SUM(GV38:GW38)</f>
        <v>-3135.9284421735465</v>
      </c>
      <c r="GY38" s="334">
        <v>-2921.8090254783092</v>
      </c>
      <c r="GZ38" s="287">
        <v>0</v>
      </c>
      <c r="HA38" s="287">
        <f>SUM(GY38:GZ38)</f>
        <v>-2921.8090254783092</v>
      </c>
      <c r="HB38" s="334">
        <v>-2678.6973910918018</v>
      </c>
      <c r="HC38" s="287">
        <v>0</v>
      </c>
      <c r="HD38" s="287">
        <f>SUM(HB38:HC38)</f>
        <v>-2678.6973910918018</v>
      </c>
      <c r="HE38" s="334">
        <v>-2664.8654125354319</v>
      </c>
      <c r="HF38" s="287">
        <v>0</v>
      </c>
      <c r="HG38" s="287">
        <f>SUM(HE38:HF38)</f>
        <v>-2664.8654125354319</v>
      </c>
      <c r="HH38" s="334">
        <v>-2941.0842683173105</v>
      </c>
      <c r="HI38" s="287">
        <v>0</v>
      </c>
      <c r="HJ38" s="287">
        <f>SUM(HH38:HI38)</f>
        <v>-2941.0842683173105</v>
      </c>
    </row>
    <row r="39" spans="2:218" ht="14.25" hidden="1" customHeight="1" outlineLevel="1" x14ac:dyDescent="0.2">
      <c r="B39" s="233" t="s">
        <v>285</v>
      </c>
      <c r="C39" s="334">
        <v>0</v>
      </c>
      <c r="D39" s="287">
        <v>0</v>
      </c>
      <c r="E39" s="287">
        <f>SUM(C39:D39)</f>
        <v>0</v>
      </c>
      <c r="F39" s="334">
        <v>0</v>
      </c>
      <c r="G39" s="287">
        <v>0</v>
      </c>
      <c r="H39" s="287">
        <f>SUM(F39:G39)</f>
        <v>0</v>
      </c>
      <c r="I39" s="334">
        <v>0</v>
      </c>
      <c r="J39" s="287">
        <v>0</v>
      </c>
      <c r="K39" s="287">
        <f>SUM(I39:J39)</f>
        <v>0</v>
      </c>
      <c r="L39" s="334">
        <v>0</v>
      </c>
      <c r="M39" s="287">
        <v>0</v>
      </c>
      <c r="N39" s="287">
        <f>SUM(L39:M39)</f>
        <v>0</v>
      </c>
      <c r="O39" s="334">
        <v>0</v>
      </c>
      <c r="P39" s="287">
        <v>0</v>
      </c>
      <c r="Q39" s="287">
        <f>SUM(O39:P39)</f>
        <v>0</v>
      </c>
      <c r="R39" s="334">
        <v>0</v>
      </c>
      <c r="S39" s="287">
        <v>0</v>
      </c>
      <c r="T39" s="287">
        <f>SUM(R39:S39)</f>
        <v>0</v>
      </c>
      <c r="U39" s="334">
        <v>0</v>
      </c>
      <c r="V39" s="287">
        <v>0</v>
      </c>
      <c r="W39" s="287">
        <f>SUM(U39:V39)</f>
        <v>0</v>
      </c>
      <c r="X39" s="334">
        <v>0</v>
      </c>
      <c r="Y39" s="287">
        <v>0</v>
      </c>
      <c r="Z39" s="287">
        <f>SUM(X39:Y39)</f>
        <v>0</v>
      </c>
      <c r="AA39" s="334">
        <v>0</v>
      </c>
      <c r="AB39" s="287">
        <v>0</v>
      </c>
      <c r="AC39" s="287">
        <f>SUM(AA39:AB39)</f>
        <v>0</v>
      </c>
      <c r="AD39" s="334">
        <v>0</v>
      </c>
      <c r="AE39" s="287">
        <v>0</v>
      </c>
      <c r="AF39" s="287">
        <f>SUM(AD39:AE39)</f>
        <v>0</v>
      </c>
      <c r="AG39" s="334">
        <v>0</v>
      </c>
      <c r="AH39" s="287">
        <v>0</v>
      </c>
      <c r="AI39" s="287">
        <f>SUM(AG39:AH39)</f>
        <v>0</v>
      </c>
      <c r="AJ39" s="334">
        <v>0</v>
      </c>
      <c r="AK39" s="287">
        <v>0</v>
      </c>
      <c r="AL39" s="287">
        <f>SUM(AJ39:AK39)</f>
        <v>0</v>
      </c>
      <c r="AM39" s="334">
        <v>-6921.7410134257261</v>
      </c>
      <c r="AN39" s="287">
        <v>0</v>
      </c>
      <c r="AO39" s="287">
        <f t="shared" ref="AO39:AO40" si="472">SUM(AM39:AN39)</f>
        <v>-6921.7410134257261</v>
      </c>
      <c r="AP39" s="334">
        <v>-7505.121289994634</v>
      </c>
      <c r="AQ39" s="287">
        <v>0</v>
      </c>
      <c r="AR39" s="287">
        <f t="shared" si="421"/>
        <v>-7505.121289994634</v>
      </c>
      <c r="AS39" s="334">
        <v>-8815.0428652076298</v>
      </c>
      <c r="AT39" s="287">
        <v>0</v>
      </c>
      <c r="AU39" s="287">
        <f t="shared" si="422"/>
        <v>-8815.0428652076298</v>
      </c>
      <c r="AV39" s="334">
        <v>-6649.2080629132979</v>
      </c>
      <c r="AW39" s="287">
        <v>0</v>
      </c>
      <c r="AX39" s="287">
        <f t="shared" si="423"/>
        <v>-6649.2080629132979</v>
      </c>
      <c r="AY39" s="334">
        <v>-7136.7821330902461</v>
      </c>
      <c r="AZ39" s="287">
        <v>0</v>
      </c>
      <c r="BA39" s="287">
        <f t="shared" si="424"/>
        <v>-7136.7821330902461</v>
      </c>
      <c r="BB39" s="334">
        <v>-7380.8878444876154</v>
      </c>
      <c r="BC39" s="287">
        <v>0</v>
      </c>
      <c r="BD39" s="287">
        <f t="shared" si="425"/>
        <v>-7380.8878444876154</v>
      </c>
      <c r="BE39" s="334">
        <v>-7343.8821611551002</v>
      </c>
      <c r="BF39" s="287">
        <v>0</v>
      </c>
      <c r="BG39" s="287">
        <f t="shared" si="426"/>
        <v>-7343.8821611551002</v>
      </c>
      <c r="BH39" s="334">
        <v>-8022.7320482098376</v>
      </c>
      <c r="BI39" s="287">
        <v>0</v>
      </c>
      <c r="BJ39" s="287">
        <f t="shared" si="427"/>
        <v>-8022.7320482098376</v>
      </c>
      <c r="BK39" s="334">
        <v>-7580.3307182787612</v>
      </c>
      <c r="BL39" s="287">
        <v>0</v>
      </c>
      <c r="BM39" s="287">
        <f t="shared" si="428"/>
        <v>-7580.3307182787612</v>
      </c>
      <c r="BN39" s="334">
        <v>-6412.5437515674239</v>
      </c>
      <c r="BO39" s="287">
        <v>0</v>
      </c>
      <c r="BP39" s="287">
        <f t="shared" si="429"/>
        <v>-6412.5437515674239</v>
      </c>
      <c r="BQ39" s="334">
        <v>-5591.0911706799943</v>
      </c>
      <c r="BR39" s="287">
        <v>0</v>
      </c>
      <c r="BS39" s="287">
        <f t="shared" si="430"/>
        <v>-5591.0911706799943</v>
      </c>
      <c r="BT39" s="334">
        <v>-4464.448359392205</v>
      </c>
      <c r="BU39" s="287">
        <v>0</v>
      </c>
      <c r="BV39" s="287">
        <f t="shared" si="431"/>
        <v>-4464.448359392205</v>
      </c>
      <c r="BW39" s="334">
        <v>-6461.1515474288417</v>
      </c>
      <c r="BX39" s="287">
        <v>0</v>
      </c>
      <c r="BY39" s="287">
        <f t="shared" si="432"/>
        <v>-6461.1515474288417</v>
      </c>
      <c r="BZ39" s="334">
        <v>-9223.6538320498712</v>
      </c>
      <c r="CA39" s="287">
        <v>0</v>
      </c>
      <c r="CB39" s="287">
        <f t="shared" si="433"/>
        <v>-9223.6538320498712</v>
      </c>
      <c r="CC39" s="334">
        <v>-7171.5065075698894</v>
      </c>
      <c r="CD39" s="287">
        <v>0</v>
      </c>
      <c r="CE39" s="287">
        <f t="shared" si="434"/>
        <v>-7171.5065075698894</v>
      </c>
      <c r="CF39" s="334">
        <v>-6814.2198554997922</v>
      </c>
      <c r="CG39" s="287">
        <v>0</v>
      </c>
      <c r="CH39" s="287">
        <f t="shared" si="435"/>
        <v>-6814.2198554997922</v>
      </c>
      <c r="CI39" s="334">
        <v>-7624.8884596813132</v>
      </c>
      <c r="CJ39" s="287">
        <v>0</v>
      </c>
      <c r="CK39" s="287">
        <f t="shared" si="436"/>
        <v>-7624.8884596813132</v>
      </c>
      <c r="CL39" s="334">
        <v>-7402.3849473380542</v>
      </c>
      <c r="CM39" s="287">
        <v>0</v>
      </c>
      <c r="CN39" s="287">
        <f t="shared" si="437"/>
        <v>-7402.3849473380542</v>
      </c>
      <c r="CO39" s="334">
        <v>-7942.2912353347128</v>
      </c>
      <c r="CP39" s="287">
        <v>0</v>
      </c>
      <c r="CQ39" s="287">
        <f t="shared" si="438"/>
        <v>-7942.2912353347128</v>
      </c>
      <c r="CR39" s="334">
        <v>-7967.0340837155572</v>
      </c>
      <c r="CS39" s="287">
        <v>0</v>
      </c>
      <c r="CT39" s="287">
        <f t="shared" si="439"/>
        <v>-7967.0340837155572</v>
      </c>
      <c r="CU39" s="334">
        <v>-7569.0439711965673</v>
      </c>
      <c r="CV39" s="287">
        <v>0</v>
      </c>
      <c r="CW39" s="287">
        <f t="shared" si="440"/>
        <v>-7569.0439711965673</v>
      </c>
      <c r="CX39" s="334">
        <v>-6626.7008204448612</v>
      </c>
      <c r="CY39" s="287">
        <v>0</v>
      </c>
      <c r="CZ39" s="287">
        <f t="shared" si="441"/>
        <v>-6626.7008204448612</v>
      </c>
      <c r="DA39" s="334">
        <v>-5977.9664390894759</v>
      </c>
      <c r="DB39" s="287">
        <v>0</v>
      </c>
      <c r="DC39" s="287">
        <f t="shared" si="442"/>
        <v>-5977.9664390894759</v>
      </c>
      <c r="DD39" s="334">
        <v>-6346.6078231475021</v>
      </c>
      <c r="DE39" s="287">
        <v>0</v>
      </c>
      <c r="DF39" s="287">
        <f t="shared" si="443"/>
        <v>-6346.6078231475021</v>
      </c>
      <c r="DG39" s="334">
        <v>-7612.2514142182818</v>
      </c>
      <c r="DH39" s="287">
        <v>0</v>
      </c>
      <c r="DI39" s="287">
        <f t="shared" si="444"/>
        <v>-7612.2514142182818</v>
      </c>
      <c r="DJ39" s="334">
        <v>-9933.2180793237494</v>
      </c>
      <c r="DK39" s="287">
        <v>0</v>
      </c>
      <c r="DL39" s="287">
        <f t="shared" si="445"/>
        <v>-9933.2180793237494</v>
      </c>
      <c r="DM39" s="334">
        <v>-9860.9581311959519</v>
      </c>
      <c r="DN39" s="287">
        <v>0</v>
      </c>
      <c r="DO39" s="287">
        <f t="shared" si="446"/>
        <v>-9860.9581311959519</v>
      </c>
      <c r="DP39" s="334">
        <v>-11215.024245187225</v>
      </c>
      <c r="DQ39" s="287">
        <v>0</v>
      </c>
      <c r="DR39" s="287">
        <f t="shared" si="447"/>
        <v>-11215.024245187225</v>
      </c>
      <c r="DS39" s="334">
        <v>-10853.869226154769</v>
      </c>
      <c r="DT39" s="287">
        <v>0</v>
      </c>
      <c r="DU39" s="287">
        <f t="shared" si="448"/>
        <v>-10853.869226154769</v>
      </c>
      <c r="DV39" s="334">
        <v>-8328.3015950066383</v>
      </c>
      <c r="DW39" s="287">
        <v>0</v>
      </c>
      <c r="DX39" s="287">
        <f t="shared" si="449"/>
        <v>-8328.3015950066383</v>
      </c>
      <c r="DY39" s="334">
        <v>-11387.593029553573</v>
      </c>
      <c r="DZ39" s="287">
        <v>0</v>
      </c>
      <c r="EA39" s="287">
        <f t="shared" si="450"/>
        <v>-11387.593029553573</v>
      </c>
      <c r="EB39" s="334">
        <v>-10943.59584073718</v>
      </c>
      <c r="EC39" s="287">
        <v>0</v>
      </c>
      <c r="ED39" s="287">
        <f t="shared" si="451"/>
        <v>-10943.59584073718</v>
      </c>
      <c r="EE39" s="334">
        <v>-10578.058879011354</v>
      </c>
      <c r="EF39" s="287">
        <v>0</v>
      </c>
      <c r="EG39" s="287">
        <f t="shared" si="452"/>
        <v>-10578.058879011354</v>
      </c>
      <c r="EH39" s="334">
        <v>-9528.5728679381064</v>
      </c>
      <c r="EI39" s="287">
        <v>0</v>
      </c>
      <c r="EJ39" s="287">
        <f t="shared" si="453"/>
        <v>-9528.5728679381064</v>
      </c>
      <c r="EK39" s="334">
        <v>-9623.6014977079467</v>
      </c>
      <c r="EL39" s="287">
        <v>0</v>
      </c>
      <c r="EM39" s="287">
        <f t="shared" si="454"/>
        <v>-9623.6014977079467</v>
      </c>
      <c r="EN39" s="334">
        <v>-9142.0529322189213</v>
      </c>
      <c r="EO39" s="287">
        <v>0</v>
      </c>
      <c r="EP39" s="287">
        <f t="shared" si="455"/>
        <v>-9142.0529322189213</v>
      </c>
      <c r="EQ39" s="334">
        <v>-11050.523001387555</v>
      </c>
      <c r="ER39" s="287">
        <v>0</v>
      </c>
      <c r="ES39" s="287">
        <f t="shared" si="456"/>
        <v>-11050.523001387555</v>
      </c>
      <c r="ET39" s="334">
        <v>-12392.870435856737</v>
      </c>
      <c r="EU39" s="287">
        <v>0</v>
      </c>
      <c r="EV39" s="287">
        <f t="shared" si="457"/>
        <v>-12392.870435856737</v>
      </c>
      <c r="EW39" s="334">
        <v>-12028.626156250883</v>
      </c>
      <c r="EX39" s="287">
        <v>0</v>
      </c>
      <c r="EY39" s="287">
        <f t="shared" si="458"/>
        <v>-12028.626156250883</v>
      </c>
      <c r="EZ39" s="334">
        <v>-12965.275338938356</v>
      </c>
      <c r="FA39" s="287">
        <v>0</v>
      </c>
      <c r="FB39" s="287">
        <f t="shared" si="459"/>
        <v>-12965.275338938356</v>
      </c>
      <c r="FC39" s="334">
        <v>-14527.401536163197</v>
      </c>
      <c r="FD39" s="287">
        <v>0</v>
      </c>
      <c r="FE39" s="287">
        <f t="shared" si="460"/>
        <v>-14527.401536163197</v>
      </c>
      <c r="FF39" s="334">
        <v>-15207.729704051479</v>
      </c>
      <c r="FG39" s="287">
        <v>0</v>
      </c>
      <c r="FH39" s="287">
        <f t="shared" si="461"/>
        <v>-15207.729704051479</v>
      </c>
      <c r="FI39" s="334">
        <v>-16987.855994347945</v>
      </c>
      <c r="FJ39" s="287">
        <v>0</v>
      </c>
      <c r="FK39" s="287">
        <f t="shared" si="462"/>
        <v>-16987.855994347945</v>
      </c>
      <c r="FL39" s="334">
        <v>-17402.686503136938</v>
      </c>
      <c r="FM39" s="287">
        <v>0</v>
      </c>
      <c r="FN39" s="287">
        <f t="shared" si="463"/>
        <v>-17402.686503136938</v>
      </c>
      <c r="FO39" s="334">
        <v>-15602.100794569022</v>
      </c>
      <c r="FP39" s="287">
        <v>0</v>
      </c>
      <c r="FQ39" s="287">
        <f t="shared" si="464"/>
        <v>-15602.100794569022</v>
      </c>
      <c r="FR39" s="334">
        <v>-17043.882786678332</v>
      </c>
      <c r="FS39" s="287">
        <v>0</v>
      </c>
      <c r="FT39" s="287">
        <f t="shared" si="465"/>
        <v>-17043.882786678332</v>
      </c>
      <c r="FU39" s="334">
        <v>-14186.757889833469</v>
      </c>
      <c r="FV39" s="287">
        <v>0</v>
      </c>
      <c r="FW39" s="287">
        <f t="shared" si="466"/>
        <v>-14186.757889833469</v>
      </c>
      <c r="FX39" s="334">
        <v>-15758.498810854178</v>
      </c>
      <c r="FY39" s="287">
        <v>0</v>
      </c>
      <c r="FZ39" s="287">
        <f t="shared" si="467"/>
        <v>-15758.498810854178</v>
      </c>
      <c r="GA39" s="334">
        <v>-18152.277461346101</v>
      </c>
      <c r="GB39" s="287">
        <v>0</v>
      </c>
      <c r="GC39" s="287">
        <f t="shared" si="468"/>
        <v>-18152.277461346101</v>
      </c>
      <c r="GD39" s="334">
        <v>-20958.924678696036</v>
      </c>
      <c r="GE39" s="287">
        <v>0</v>
      </c>
      <c r="GF39" s="287">
        <f t="shared" si="469"/>
        <v>-20958.924678696036</v>
      </c>
      <c r="GG39" s="334">
        <v>-20143.790401223145</v>
      </c>
      <c r="GH39" s="287">
        <v>0</v>
      </c>
      <c r="GI39" s="287">
        <f t="shared" si="470"/>
        <v>-20143.790401223145</v>
      </c>
      <c r="GJ39" s="334">
        <v>-20011.39323413288</v>
      </c>
      <c r="GK39" s="287">
        <v>0</v>
      </c>
      <c r="GL39" s="287">
        <f t="shared" si="471"/>
        <v>-20011.39323413288</v>
      </c>
      <c r="GM39" s="334">
        <v>-21528.178286151808</v>
      </c>
      <c r="GN39" s="287">
        <v>0</v>
      </c>
      <c r="GO39" s="287">
        <f>SUM(GM39:GN39)</f>
        <v>-21528.178286151808</v>
      </c>
      <c r="GP39" s="334">
        <v>-21763.548867896694</v>
      </c>
      <c r="GQ39" s="287">
        <v>0</v>
      </c>
      <c r="GR39" s="287">
        <f>SUM(GP39:GQ39)</f>
        <v>-21763.548867896694</v>
      </c>
      <c r="GS39" s="334">
        <v>-25534.112881501358</v>
      </c>
      <c r="GT39" s="287">
        <v>0</v>
      </c>
      <c r="GU39" s="287">
        <f>SUM(GS39:GT39)</f>
        <v>-25534.112881501358</v>
      </c>
      <c r="GV39" s="334">
        <v>-25595.460360097131</v>
      </c>
      <c r="GW39" s="287">
        <v>0</v>
      </c>
      <c r="GX39" s="287">
        <f>SUM(GV39:GW39)</f>
        <v>-25595.460360097131</v>
      </c>
      <c r="GY39" s="334">
        <v>-23892.729354515526</v>
      </c>
      <c r="GZ39" s="287">
        <v>0</v>
      </c>
      <c r="HA39" s="287">
        <f>SUM(GY39:GZ39)</f>
        <v>-23892.729354515526</v>
      </c>
      <c r="HB39" s="334">
        <v>-21896.572498029003</v>
      </c>
      <c r="HC39" s="287">
        <v>0</v>
      </c>
      <c r="HD39" s="287">
        <f>SUM(HB39:HC39)</f>
        <v>-21896.572498029003</v>
      </c>
      <c r="HE39" s="334">
        <v>-22074.786097595279</v>
      </c>
      <c r="HF39" s="287">
        <v>0</v>
      </c>
      <c r="HG39" s="287">
        <f>SUM(HE39:HF39)</f>
        <v>-22074.786097595279</v>
      </c>
      <c r="HH39" s="334">
        <v>-22786.253269900011</v>
      </c>
      <c r="HI39" s="287">
        <v>0</v>
      </c>
      <c r="HJ39" s="287">
        <f>SUM(HH39:HI39)</f>
        <v>-22786.253269900011</v>
      </c>
    </row>
    <row r="40" spans="2:218" ht="14.25" hidden="1" customHeight="1" outlineLevel="1" x14ac:dyDescent="0.2">
      <c r="B40" s="233" t="s">
        <v>286</v>
      </c>
      <c r="C40" s="334"/>
      <c r="D40" s="287"/>
      <c r="E40" s="287"/>
      <c r="F40" s="334"/>
      <c r="G40" s="287"/>
      <c r="H40" s="287"/>
      <c r="I40" s="334"/>
      <c r="J40" s="287"/>
      <c r="K40" s="287"/>
      <c r="L40" s="334"/>
      <c r="M40" s="287"/>
      <c r="N40" s="287"/>
      <c r="O40" s="334"/>
      <c r="P40" s="287"/>
      <c r="Q40" s="287"/>
      <c r="R40" s="334"/>
      <c r="S40" s="287"/>
      <c r="T40" s="287"/>
      <c r="U40" s="334"/>
      <c r="V40" s="287"/>
      <c r="W40" s="287"/>
      <c r="X40" s="334"/>
      <c r="Y40" s="287"/>
      <c r="Z40" s="287"/>
      <c r="AA40" s="334"/>
      <c r="AB40" s="287"/>
      <c r="AC40" s="287"/>
      <c r="AD40" s="334"/>
      <c r="AE40" s="287"/>
      <c r="AF40" s="287"/>
      <c r="AG40" s="334"/>
      <c r="AH40" s="287"/>
      <c r="AI40" s="287"/>
      <c r="AJ40" s="334"/>
      <c r="AK40" s="287"/>
      <c r="AL40" s="287"/>
      <c r="AM40" s="334">
        <v>-622.31891511476829</v>
      </c>
      <c r="AN40" s="287">
        <v>0</v>
      </c>
      <c r="AO40" s="287">
        <f t="shared" si="472"/>
        <v>-622.31891511476829</v>
      </c>
      <c r="AP40" s="334">
        <v>-484.87052045974406</v>
      </c>
      <c r="AQ40" s="287">
        <v>0</v>
      </c>
      <c r="AR40" s="287">
        <f t="shared" si="421"/>
        <v>-484.87052045974406</v>
      </c>
      <c r="AS40" s="334">
        <v>-421.73587680027305</v>
      </c>
      <c r="AT40" s="287">
        <v>0</v>
      </c>
      <c r="AU40" s="287">
        <f t="shared" si="422"/>
        <v>-421.73587680027305</v>
      </c>
      <c r="AV40" s="334">
        <v>-356.57044007410218</v>
      </c>
      <c r="AW40" s="287">
        <v>0</v>
      </c>
      <c r="AX40" s="287">
        <f t="shared" si="423"/>
        <v>-356.57044007410218</v>
      </c>
      <c r="AY40" s="334">
        <v>-235.13409777863069</v>
      </c>
      <c r="AZ40" s="287">
        <v>0</v>
      </c>
      <c r="BA40" s="287">
        <f t="shared" si="424"/>
        <v>-235.13409777863069</v>
      </c>
      <c r="BB40" s="334">
        <v>-345.35079861797794</v>
      </c>
      <c r="BC40" s="287">
        <v>0</v>
      </c>
      <c r="BD40" s="287">
        <f t="shared" si="425"/>
        <v>-345.35079861797794</v>
      </c>
      <c r="BE40" s="334">
        <v>-386.75710293432701</v>
      </c>
      <c r="BF40" s="287">
        <v>0</v>
      </c>
      <c r="BG40" s="287">
        <f t="shared" si="426"/>
        <v>-386.75710293432701</v>
      </c>
      <c r="BH40" s="334">
        <v>-545.80170693990306</v>
      </c>
      <c r="BI40" s="287">
        <v>0</v>
      </c>
      <c r="BJ40" s="287">
        <f t="shared" si="427"/>
        <v>-545.80170693990306</v>
      </c>
      <c r="BK40" s="334">
        <v>-433.16813078404658</v>
      </c>
      <c r="BL40" s="287">
        <v>0</v>
      </c>
      <c r="BM40" s="287">
        <f t="shared" si="428"/>
        <v>-433.16813078404658</v>
      </c>
      <c r="BN40" s="334">
        <v>-362.93138227693521</v>
      </c>
      <c r="BO40" s="287">
        <v>0</v>
      </c>
      <c r="BP40" s="287">
        <f t="shared" si="429"/>
        <v>-362.93138227693521</v>
      </c>
      <c r="BQ40" s="334">
        <v>-319.13429501741632</v>
      </c>
      <c r="BR40" s="287">
        <v>0</v>
      </c>
      <c r="BS40" s="287">
        <f t="shared" si="430"/>
        <v>-319.13429501741632</v>
      </c>
      <c r="BT40" s="334">
        <v>-216.4611319092711</v>
      </c>
      <c r="BU40" s="287">
        <v>0</v>
      </c>
      <c r="BV40" s="287">
        <f t="shared" si="431"/>
        <v>-216.4611319092711</v>
      </c>
      <c r="BW40" s="334">
        <v>-666.36487366116353</v>
      </c>
      <c r="BX40" s="287">
        <v>0</v>
      </c>
      <c r="BY40" s="287">
        <f t="shared" si="432"/>
        <v>-666.36487366116353</v>
      </c>
      <c r="BZ40" s="334">
        <v>-822.51778511184455</v>
      </c>
      <c r="CA40" s="287">
        <v>0</v>
      </c>
      <c r="CB40" s="287">
        <f t="shared" si="433"/>
        <v>-822.51778511184455</v>
      </c>
      <c r="CC40" s="334">
        <v>-543.44205555593624</v>
      </c>
      <c r="CD40" s="287">
        <v>0</v>
      </c>
      <c r="CE40" s="287">
        <f t="shared" si="434"/>
        <v>-543.44205555593624</v>
      </c>
      <c r="CF40" s="334">
        <v>-530.65760532784941</v>
      </c>
      <c r="CG40" s="287">
        <v>0</v>
      </c>
      <c r="CH40" s="287">
        <f t="shared" si="435"/>
        <v>-530.65760532784941</v>
      </c>
      <c r="CI40" s="334">
        <v>-432.611620795107</v>
      </c>
      <c r="CJ40" s="287">
        <v>0</v>
      </c>
      <c r="CK40" s="287">
        <f t="shared" si="436"/>
        <v>-432.611620795107</v>
      </c>
      <c r="CL40" s="334">
        <v>-583.61150850421234</v>
      </c>
      <c r="CM40" s="287">
        <v>0</v>
      </c>
      <c r="CN40" s="287">
        <f t="shared" si="437"/>
        <v>-583.61150850421234</v>
      </c>
      <c r="CO40" s="334">
        <v>-502.66850701633302</v>
      </c>
      <c r="CP40" s="287">
        <v>0</v>
      </c>
      <c r="CQ40" s="287">
        <f t="shared" si="438"/>
        <v>-502.66850701633302</v>
      </c>
      <c r="CR40" s="334">
        <v>-637.3960219006475</v>
      </c>
      <c r="CS40" s="287">
        <v>0</v>
      </c>
      <c r="CT40" s="287">
        <f t="shared" si="439"/>
        <v>-637.3960219006475</v>
      </c>
      <c r="CU40" s="334">
        <v>-721.65729168946564</v>
      </c>
      <c r="CV40" s="287">
        <v>0</v>
      </c>
      <c r="CW40" s="287">
        <f t="shared" si="440"/>
        <v>-721.65729168946564</v>
      </c>
      <c r="CX40" s="334">
        <v>-558.45790843124257</v>
      </c>
      <c r="CY40" s="287">
        <v>0</v>
      </c>
      <c r="CZ40" s="287">
        <f t="shared" si="441"/>
        <v>-558.45790843124257</v>
      </c>
      <c r="DA40" s="334">
        <v>-592.09720720284497</v>
      </c>
      <c r="DB40" s="287">
        <v>0</v>
      </c>
      <c r="DC40" s="287">
        <f t="shared" si="442"/>
        <v>-592.09720720284497</v>
      </c>
      <c r="DD40" s="334">
        <v>-632.28738530879434</v>
      </c>
      <c r="DE40" s="287">
        <v>0</v>
      </c>
      <c r="DF40" s="287">
        <f t="shared" si="443"/>
        <v>-632.28738530879434</v>
      </c>
      <c r="DG40" s="334">
        <v>-843.98524849265357</v>
      </c>
      <c r="DH40" s="287">
        <v>0</v>
      </c>
      <c r="DI40" s="287">
        <f t="shared" si="444"/>
        <v>-843.98524849265357</v>
      </c>
      <c r="DJ40" s="334">
        <v>-767.42942901537356</v>
      </c>
      <c r="DK40" s="287">
        <v>0</v>
      </c>
      <c r="DL40" s="287">
        <f t="shared" si="445"/>
        <v>-767.42942901537356</v>
      </c>
      <c r="DM40" s="334">
        <v>-685.47086057793717</v>
      </c>
      <c r="DN40" s="287">
        <v>0</v>
      </c>
      <c r="DO40" s="287">
        <f t="shared" si="446"/>
        <v>-685.47086057793717</v>
      </c>
      <c r="DP40" s="334">
        <v>-420.23592432186001</v>
      </c>
      <c r="DQ40" s="287">
        <v>0</v>
      </c>
      <c r="DR40" s="287">
        <f t="shared" si="447"/>
        <v>-420.23592432186001</v>
      </c>
      <c r="DS40" s="334">
        <v>-470.20134413795199</v>
      </c>
      <c r="DT40" s="287">
        <v>0</v>
      </c>
      <c r="DU40" s="287">
        <f t="shared" si="448"/>
        <v>-470.20134413795199</v>
      </c>
      <c r="DV40" s="334">
        <v>-554.62112604117897</v>
      </c>
      <c r="DW40" s="287">
        <v>0</v>
      </c>
      <c r="DX40" s="287">
        <f t="shared" si="449"/>
        <v>-554.62112604117897</v>
      </c>
      <c r="DY40" s="334">
        <v>-823.93178067560757</v>
      </c>
      <c r="DZ40" s="287">
        <v>0</v>
      </c>
      <c r="EA40" s="287">
        <f t="shared" si="450"/>
        <v>-823.93178067560757</v>
      </c>
      <c r="EB40" s="334">
        <v>-618.77136715547522</v>
      </c>
      <c r="EC40" s="287">
        <v>0</v>
      </c>
      <c r="ED40" s="287">
        <f t="shared" si="451"/>
        <v>-618.77136715547522</v>
      </c>
      <c r="EE40" s="334">
        <v>-1289.2221307250704</v>
      </c>
      <c r="EF40" s="287">
        <v>0</v>
      </c>
      <c r="EG40" s="287">
        <f t="shared" si="452"/>
        <v>-1289.2221307250704</v>
      </c>
      <c r="EH40" s="334">
        <v>-538.53292551277434</v>
      </c>
      <c r="EI40" s="287">
        <v>0</v>
      </c>
      <c r="EJ40" s="287">
        <f t="shared" si="453"/>
        <v>-538.53292551277434</v>
      </c>
      <c r="EK40" s="334">
        <v>-575.69272631836793</v>
      </c>
      <c r="EL40" s="287">
        <v>0</v>
      </c>
      <c r="EM40" s="287">
        <f t="shared" si="454"/>
        <v>-575.69272631836793</v>
      </c>
      <c r="EN40" s="334">
        <v>-525.55657380675132</v>
      </c>
      <c r="EO40" s="287">
        <v>0</v>
      </c>
      <c r="EP40" s="287">
        <f t="shared" si="455"/>
        <v>-525.55657380675132</v>
      </c>
      <c r="EQ40" s="334">
        <v>-573.96533781620246</v>
      </c>
      <c r="ER40" s="287">
        <v>0</v>
      </c>
      <c r="ES40" s="287">
        <f t="shared" si="456"/>
        <v>-573.96533781620246</v>
      </c>
      <c r="ET40" s="334">
        <v>-771.10986536123664</v>
      </c>
      <c r="EU40" s="287">
        <v>0</v>
      </c>
      <c r="EV40" s="287">
        <f t="shared" si="457"/>
        <v>-771.10986536123664</v>
      </c>
      <c r="EW40" s="334">
        <v>-495.99615340038787</v>
      </c>
      <c r="EX40" s="287">
        <v>0</v>
      </c>
      <c r="EY40" s="287">
        <f t="shared" si="458"/>
        <v>-495.99615340038787</v>
      </c>
      <c r="EZ40" s="334">
        <v>-371.51366611857418</v>
      </c>
      <c r="FA40" s="287">
        <v>0</v>
      </c>
      <c r="FB40" s="287">
        <f t="shared" si="459"/>
        <v>-371.51366611857418</v>
      </c>
      <c r="FC40" s="334">
        <v>-453.09826040233435</v>
      </c>
      <c r="FD40" s="287">
        <v>0</v>
      </c>
      <c r="FE40" s="287">
        <f t="shared" si="460"/>
        <v>-453.09826040233435</v>
      </c>
      <c r="FF40" s="334">
        <v>-472.00457773198673</v>
      </c>
      <c r="FG40" s="287">
        <v>0</v>
      </c>
      <c r="FH40" s="287">
        <f t="shared" si="461"/>
        <v>-472.00457773198673</v>
      </c>
      <c r="FI40" s="334">
        <v>-745.60991059029891</v>
      </c>
      <c r="FJ40" s="287">
        <v>0</v>
      </c>
      <c r="FK40" s="287">
        <f t="shared" si="462"/>
        <v>-745.60991059029891</v>
      </c>
      <c r="FL40" s="334">
        <v>-819.72753650820152</v>
      </c>
      <c r="FM40" s="287">
        <v>0</v>
      </c>
      <c r="FN40" s="287">
        <f t="shared" si="463"/>
        <v>-819.72753650820152</v>
      </c>
      <c r="FO40" s="334">
        <v>-751.03670797012478</v>
      </c>
      <c r="FP40" s="287">
        <v>0</v>
      </c>
      <c r="FQ40" s="287">
        <f t="shared" si="464"/>
        <v>-751.03670797012478</v>
      </c>
      <c r="FR40" s="334">
        <v>-610.39251140373028</v>
      </c>
      <c r="FS40" s="287">
        <v>0</v>
      </c>
      <c r="FT40" s="287">
        <f t="shared" si="465"/>
        <v>-610.39251140373028</v>
      </c>
      <c r="FU40" s="334">
        <v>-508.90037265634095</v>
      </c>
      <c r="FV40" s="287">
        <v>0</v>
      </c>
      <c r="FW40" s="287">
        <f t="shared" si="466"/>
        <v>-508.90037265634095</v>
      </c>
      <c r="FX40" s="334">
        <v>-749.81403478609684</v>
      </c>
      <c r="FY40" s="287">
        <v>0</v>
      </c>
      <c r="FZ40" s="287">
        <f t="shared" si="467"/>
        <v>-749.81403478609684</v>
      </c>
      <c r="GA40" s="334">
        <v>-2621.1423716758209</v>
      </c>
      <c r="GB40" s="287">
        <v>0</v>
      </c>
      <c r="GC40" s="287">
        <f t="shared" si="468"/>
        <v>-2621.1423716758209</v>
      </c>
      <c r="GD40" s="334">
        <v>-1084.2271232132064</v>
      </c>
      <c r="GE40" s="287">
        <v>0</v>
      </c>
      <c r="GF40" s="287">
        <f t="shared" si="469"/>
        <v>-1084.2271232132064</v>
      </c>
      <c r="GG40" s="334">
        <v>-792.36614414643168</v>
      </c>
      <c r="GH40" s="287">
        <v>0</v>
      </c>
      <c r="GI40" s="287">
        <f t="shared" si="470"/>
        <v>-792.36614414643168</v>
      </c>
      <c r="GJ40" s="334">
        <v>-757.52354848976665</v>
      </c>
      <c r="GK40" s="287">
        <v>0</v>
      </c>
      <c r="GL40" s="287">
        <f t="shared" si="471"/>
        <v>-757.52354848976665</v>
      </c>
      <c r="GM40" s="334">
        <v>-1130.7243812598294</v>
      </c>
      <c r="GN40" s="287">
        <v>0</v>
      </c>
      <c r="GO40" s="287">
        <f>SUM(GM40:GN40)</f>
        <v>-1130.7243812598294</v>
      </c>
      <c r="GP40" s="334">
        <v>-755.2339747991922</v>
      </c>
      <c r="GQ40" s="287">
        <v>0</v>
      </c>
      <c r="GR40" s="287">
        <f>SUM(GP40:GQ40)</f>
        <v>-755.2339747991922</v>
      </c>
      <c r="GS40" s="334">
        <v>-913.39233156072601</v>
      </c>
      <c r="GT40" s="287">
        <v>0</v>
      </c>
      <c r="GU40" s="287">
        <f>SUM(GS40:GT40)</f>
        <v>-913.39233156072601</v>
      </c>
      <c r="GV40" s="334">
        <v>-1059.9507954006961</v>
      </c>
      <c r="GW40" s="287">
        <v>0</v>
      </c>
      <c r="GX40" s="287">
        <f>SUM(GV40:GW40)</f>
        <v>-1059.9507954006961</v>
      </c>
      <c r="GY40" s="334">
        <v>-825.77571421987091</v>
      </c>
      <c r="GZ40" s="287">
        <v>0</v>
      </c>
      <c r="HA40" s="287">
        <f>SUM(GY40:GZ40)</f>
        <v>-825.77571421987091</v>
      </c>
      <c r="HB40" s="334">
        <v>-772.07938634223251</v>
      </c>
      <c r="HC40" s="287">
        <v>0</v>
      </c>
      <c r="HD40" s="287">
        <f>SUM(HB40:HC40)</f>
        <v>-772.07938634223251</v>
      </c>
      <c r="HE40" s="334">
        <v>-589.59846662550331</v>
      </c>
      <c r="HF40" s="287">
        <v>0</v>
      </c>
      <c r="HG40" s="287">
        <f>SUM(HE40:HF40)</f>
        <v>-589.59846662550331</v>
      </c>
      <c r="HH40" s="334">
        <v>-611.34825550540779</v>
      </c>
      <c r="HI40" s="287">
        <v>0</v>
      </c>
      <c r="HJ40" s="287">
        <f>SUM(HH40:HI40)</f>
        <v>-611.34825550540779</v>
      </c>
    </row>
    <row r="41" spans="2:218" ht="14.25" customHeight="1" collapsed="1" x14ac:dyDescent="0.2">
      <c r="B41" s="163" t="s">
        <v>287</v>
      </c>
      <c r="C41" s="286">
        <f t="shared" ref="C41:BN41" si="473">SUM(C42:C43)</f>
        <v>0</v>
      </c>
      <c r="D41" s="287">
        <f t="shared" si="473"/>
        <v>0</v>
      </c>
      <c r="E41" s="287">
        <f t="shared" si="473"/>
        <v>0</v>
      </c>
      <c r="F41" s="286">
        <f t="shared" si="473"/>
        <v>0</v>
      </c>
      <c r="G41" s="287">
        <f t="shared" si="473"/>
        <v>0</v>
      </c>
      <c r="H41" s="287">
        <f t="shared" si="473"/>
        <v>0</v>
      </c>
      <c r="I41" s="286">
        <f t="shared" si="473"/>
        <v>0</v>
      </c>
      <c r="J41" s="287">
        <f t="shared" si="473"/>
        <v>0</v>
      </c>
      <c r="K41" s="287">
        <f t="shared" si="473"/>
        <v>0</v>
      </c>
      <c r="L41" s="286">
        <f t="shared" si="473"/>
        <v>0</v>
      </c>
      <c r="M41" s="287">
        <f t="shared" si="473"/>
        <v>0</v>
      </c>
      <c r="N41" s="287">
        <f t="shared" si="473"/>
        <v>0</v>
      </c>
      <c r="O41" s="286">
        <f t="shared" si="473"/>
        <v>0</v>
      </c>
      <c r="P41" s="287">
        <f t="shared" si="473"/>
        <v>0</v>
      </c>
      <c r="Q41" s="287">
        <f t="shared" si="473"/>
        <v>0</v>
      </c>
      <c r="R41" s="286">
        <f t="shared" si="473"/>
        <v>0</v>
      </c>
      <c r="S41" s="287">
        <f t="shared" si="473"/>
        <v>0</v>
      </c>
      <c r="T41" s="287">
        <f t="shared" si="473"/>
        <v>0</v>
      </c>
      <c r="U41" s="286">
        <f t="shared" si="473"/>
        <v>0</v>
      </c>
      <c r="V41" s="287">
        <f t="shared" si="473"/>
        <v>0</v>
      </c>
      <c r="W41" s="287">
        <f t="shared" si="473"/>
        <v>0</v>
      </c>
      <c r="X41" s="286">
        <f t="shared" si="473"/>
        <v>0</v>
      </c>
      <c r="Y41" s="287">
        <f t="shared" si="473"/>
        <v>0</v>
      </c>
      <c r="Z41" s="287">
        <f t="shared" si="473"/>
        <v>0</v>
      </c>
      <c r="AA41" s="286">
        <f t="shared" si="473"/>
        <v>0</v>
      </c>
      <c r="AB41" s="287">
        <f t="shared" si="473"/>
        <v>0</v>
      </c>
      <c r="AC41" s="287">
        <f t="shared" si="473"/>
        <v>0</v>
      </c>
      <c r="AD41" s="286">
        <f t="shared" si="473"/>
        <v>0</v>
      </c>
      <c r="AE41" s="287">
        <f t="shared" si="473"/>
        <v>0</v>
      </c>
      <c r="AF41" s="287">
        <f t="shared" si="473"/>
        <v>0</v>
      </c>
      <c r="AG41" s="286">
        <f t="shared" si="473"/>
        <v>0</v>
      </c>
      <c r="AH41" s="287">
        <f t="shared" si="473"/>
        <v>0</v>
      </c>
      <c r="AI41" s="287">
        <f t="shared" si="473"/>
        <v>0</v>
      </c>
      <c r="AJ41" s="286">
        <f t="shared" si="473"/>
        <v>0</v>
      </c>
      <c r="AK41" s="287">
        <f t="shared" si="473"/>
        <v>0</v>
      </c>
      <c r="AL41" s="287">
        <f t="shared" si="473"/>
        <v>0</v>
      </c>
      <c r="AM41" s="286">
        <f t="shared" si="473"/>
        <v>-6369.2426375054138</v>
      </c>
      <c r="AN41" s="287">
        <f t="shared" si="473"/>
        <v>0</v>
      </c>
      <c r="AO41" s="287">
        <f t="shared" si="473"/>
        <v>-6369.2426375054138</v>
      </c>
      <c r="AP41" s="286">
        <f t="shared" si="473"/>
        <v>-6800.2569822936384</v>
      </c>
      <c r="AQ41" s="287">
        <f t="shared" si="473"/>
        <v>0</v>
      </c>
      <c r="AR41" s="287">
        <f t="shared" si="473"/>
        <v>-6800.2569822936384</v>
      </c>
      <c r="AS41" s="286">
        <f t="shared" si="473"/>
        <v>-4797.7156060864654</v>
      </c>
      <c r="AT41" s="287">
        <f t="shared" si="473"/>
        <v>0</v>
      </c>
      <c r="AU41" s="287">
        <f t="shared" si="473"/>
        <v>-4797.7156060864654</v>
      </c>
      <c r="AV41" s="286">
        <f t="shared" si="473"/>
        <v>-7083.4693101375296</v>
      </c>
      <c r="AW41" s="287">
        <f t="shared" si="473"/>
        <v>0</v>
      </c>
      <c r="AX41" s="287">
        <f t="shared" si="473"/>
        <v>-7083.4693101375296</v>
      </c>
      <c r="AY41" s="286">
        <f t="shared" si="473"/>
        <v>-6680.7213452957849</v>
      </c>
      <c r="AZ41" s="287">
        <f t="shared" si="473"/>
        <v>0</v>
      </c>
      <c r="BA41" s="287">
        <f t="shared" si="473"/>
        <v>-6680.7213452957849</v>
      </c>
      <c r="BB41" s="286">
        <f t="shared" si="473"/>
        <v>-6675.7971638301096</v>
      </c>
      <c r="BC41" s="287">
        <f t="shared" si="473"/>
        <v>0</v>
      </c>
      <c r="BD41" s="287">
        <f t="shared" si="473"/>
        <v>-6675.7971638301096</v>
      </c>
      <c r="BE41" s="286">
        <f t="shared" si="473"/>
        <v>-7344.0044247787628</v>
      </c>
      <c r="BF41" s="287">
        <f t="shared" si="473"/>
        <v>0</v>
      </c>
      <c r="BG41" s="287">
        <f t="shared" si="473"/>
        <v>-7344.0044247787628</v>
      </c>
      <c r="BH41" s="286">
        <f t="shared" si="473"/>
        <v>-7130.9314981171719</v>
      </c>
      <c r="BI41" s="287">
        <f t="shared" si="473"/>
        <v>0</v>
      </c>
      <c r="BJ41" s="287">
        <f t="shared" si="473"/>
        <v>-7130.9314981171719</v>
      </c>
      <c r="BK41" s="286">
        <f t="shared" si="473"/>
        <v>-7315.2839761356699</v>
      </c>
      <c r="BL41" s="287">
        <f t="shared" si="473"/>
        <v>0</v>
      </c>
      <c r="BM41" s="287">
        <f t="shared" si="473"/>
        <v>-7315.2839761356699</v>
      </c>
      <c r="BN41" s="286">
        <f t="shared" si="473"/>
        <v>-6325.7319187447529</v>
      </c>
      <c r="BO41" s="287">
        <f t="shared" ref="BO41:DZ41" si="474">SUM(BO42:BO43)</f>
        <v>0</v>
      </c>
      <c r="BP41" s="287">
        <f t="shared" si="474"/>
        <v>-6325.7319187447529</v>
      </c>
      <c r="BQ41" s="286">
        <f t="shared" si="474"/>
        <v>-5751.7113433287886</v>
      </c>
      <c r="BR41" s="287">
        <f t="shared" si="474"/>
        <v>0</v>
      </c>
      <c r="BS41" s="287">
        <f t="shared" si="474"/>
        <v>-5751.7113433287886</v>
      </c>
      <c r="BT41" s="286">
        <f t="shared" si="474"/>
        <v>-4192.1412317404393</v>
      </c>
      <c r="BU41" s="287">
        <f t="shared" si="474"/>
        <v>0</v>
      </c>
      <c r="BV41" s="287">
        <f t="shared" si="474"/>
        <v>-4192.1412317404393</v>
      </c>
      <c r="BW41" s="286">
        <f t="shared" si="474"/>
        <v>-3813.7744836972602</v>
      </c>
      <c r="BX41" s="287">
        <f t="shared" si="474"/>
        <v>0</v>
      </c>
      <c r="BY41" s="287">
        <f t="shared" si="474"/>
        <v>-3813.7744836972602</v>
      </c>
      <c r="BZ41" s="286">
        <f t="shared" si="474"/>
        <v>-4179.2702603593698</v>
      </c>
      <c r="CA41" s="287">
        <f t="shared" si="474"/>
        <v>0</v>
      </c>
      <c r="CB41" s="287">
        <f t="shared" si="474"/>
        <v>-4179.2702603593698</v>
      </c>
      <c r="CC41" s="286">
        <f t="shared" si="474"/>
        <v>-3785.0055172130187</v>
      </c>
      <c r="CD41" s="287">
        <f t="shared" si="474"/>
        <v>0</v>
      </c>
      <c r="CE41" s="287">
        <f t="shared" si="474"/>
        <v>-3785.0055172130187</v>
      </c>
      <c r="CF41" s="286">
        <f t="shared" si="474"/>
        <v>-3736.6126209559347</v>
      </c>
      <c r="CG41" s="287">
        <f t="shared" si="474"/>
        <v>0</v>
      </c>
      <c r="CH41" s="287">
        <f t="shared" si="474"/>
        <v>-3736.6126209559347</v>
      </c>
      <c r="CI41" s="286">
        <f t="shared" si="474"/>
        <v>-4212.3772734588765</v>
      </c>
      <c r="CJ41" s="287">
        <f t="shared" si="474"/>
        <v>0</v>
      </c>
      <c r="CK41" s="287">
        <f t="shared" si="474"/>
        <v>-4212.3772734588765</v>
      </c>
      <c r="CL41" s="286">
        <f t="shared" si="474"/>
        <v>-4292.0945265723522</v>
      </c>
      <c r="CM41" s="287">
        <f t="shared" si="474"/>
        <v>0</v>
      </c>
      <c r="CN41" s="287">
        <f t="shared" si="474"/>
        <v>-4292.0945265723522</v>
      </c>
      <c r="CO41" s="286">
        <f t="shared" si="474"/>
        <v>-4470.5360018403489</v>
      </c>
      <c r="CP41" s="287">
        <f t="shared" si="474"/>
        <v>0</v>
      </c>
      <c r="CQ41" s="287">
        <f t="shared" si="474"/>
        <v>-4470.5360018403489</v>
      </c>
      <c r="CR41" s="286">
        <f t="shared" si="474"/>
        <v>-4570.0320957764616</v>
      </c>
      <c r="CS41" s="287">
        <f t="shared" si="474"/>
        <v>0</v>
      </c>
      <c r="CT41" s="287">
        <f t="shared" si="474"/>
        <v>-4570.0320957764616</v>
      </c>
      <c r="CU41" s="286">
        <f t="shared" si="474"/>
        <v>-5919.2601063713364</v>
      </c>
      <c r="CV41" s="287">
        <f t="shared" si="474"/>
        <v>0</v>
      </c>
      <c r="CW41" s="287">
        <f t="shared" si="474"/>
        <v>-5919.2601063713364</v>
      </c>
      <c r="CX41" s="286">
        <f t="shared" si="474"/>
        <v>-5966.4937429631909</v>
      </c>
      <c r="CY41" s="287">
        <f t="shared" si="474"/>
        <v>0</v>
      </c>
      <c r="CZ41" s="287">
        <f t="shared" si="474"/>
        <v>-5966.4937429631909</v>
      </c>
      <c r="DA41" s="286">
        <f t="shared" si="474"/>
        <v>-5036.3531696714399</v>
      </c>
      <c r="DB41" s="287">
        <f t="shared" si="474"/>
        <v>0</v>
      </c>
      <c r="DC41" s="287">
        <f t="shared" si="474"/>
        <v>-5036.3531696714399</v>
      </c>
      <c r="DD41" s="286">
        <f t="shared" si="474"/>
        <v>-5355.1000697537147</v>
      </c>
      <c r="DE41" s="287">
        <f t="shared" si="474"/>
        <v>0</v>
      </c>
      <c r="DF41" s="287">
        <f t="shared" si="474"/>
        <v>-5355.1000697537147</v>
      </c>
      <c r="DG41" s="286">
        <f t="shared" si="474"/>
        <v>-5886.2218154145812</v>
      </c>
      <c r="DH41" s="287">
        <f t="shared" si="474"/>
        <v>0</v>
      </c>
      <c r="DI41" s="287">
        <f t="shared" si="474"/>
        <v>-5886.2218154145812</v>
      </c>
      <c r="DJ41" s="286">
        <f t="shared" si="474"/>
        <v>-6711.6864383859502</v>
      </c>
      <c r="DK41" s="287">
        <f t="shared" si="474"/>
        <v>0</v>
      </c>
      <c r="DL41" s="287">
        <f t="shared" si="474"/>
        <v>-6711.6864383859502</v>
      </c>
      <c r="DM41" s="286">
        <f t="shared" si="474"/>
        <v>-7076.6916262391915</v>
      </c>
      <c r="DN41" s="287">
        <f t="shared" si="474"/>
        <v>0</v>
      </c>
      <c r="DO41" s="287">
        <f t="shared" si="474"/>
        <v>-7076.6916262391915</v>
      </c>
      <c r="DP41" s="286">
        <f t="shared" si="474"/>
        <v>-6770.6539983836537</v>
      </c>
      <c r="DQ41" s="287">
        <f t="shared" si="474"/>
        <v>0</v>
      </c>
      <c r="DR41" s="287">
        <f t="shared" si="474"/>
        <v>-6770.6539983836537</v>
      </c>
      <c r="DS41" s="286">
        <f t="shared" si="474"/>
        <v>-8159.9056459894455</v>
      </c>
      <c r="DT41" s="287">
        <f t="shared" si="474"/>
        <v>0</v>
      </c>
      <c r="DU41" s="287">
        <f t="shared" si="474"/>
        <v>-8159.9056459894455</v>
      </c>
      <c r="DV41" s="286">
        <f t="shared" si="474"/>
        <v>-13155.07090111646</v>
      </c>
      <c r="DW41" s="287">
        <f t="shared" si="474"/>
        <v>0</v>
      </c>
      <c r="DX41" s="287">
        <f t="shared" si="474"/>
        <v>-13155.07090111646</v>
      </c>
      <c r="DY41" s="286">
        <f t="shared" si="474"/>
        <v>-8137.936363051027</v>
      </c>
      <c r="DZ41" s="287">
        <f t="shared" si="474"/>
        <v>0</v>
      </c>
      <c r="EA41" s="287">
        <f t="shared" ref="EA41:GL41" si="475">SUM(EA42:EA43)</f>
        <v>-8137.936363051027</v>
      </c>
      <c r="EB41" s="286">
        <f t="shared" si="475"/>
        <v>-10927.68142984861</v>
      </c>
      <c r="EC41" s="287">
        <f t="shared" si="475"/>
        <v>0</v>
      </c>
      <c r="ED41" s="287">
        <f t="shared" si="475"/>
        <v>-10927.68142984861</v>
      </c>
      <c r="EE41" s="286">
        <f t="shared" si="475"/>
        <v>-9863.6996932765942</v>
      </c>
      <c r="EF41" s="287">
        <f t="shared" si="475"/>
        <v>0</v>
      </c>
      <c r="EG41" s="287">
        <f t="shared" si="475"/>
        <v>-9863.6996932765942</v>
      </c>
      <c r="EH41" s="286">
        <f t="shared" si="475"/>
        <v>-10758.441525728678</v>
      </c>
      <c r="EI41" s="287">
        <f t="shared" si="475"/>
        <v>0</v>
      </c>
      <c r="EJ41" s="287">
        <f t="shared" si="475"/>
        <v>-10758.441525728678</v>
      </c>
      <c r="EK41" s="286">
        <f t="shared" si="475"/>
        <v>-8832.5492528956856</v>
      </c>
      <c r="EL41" s="287">
        <f t="shared" si="475"/>
        <v>0</v>
      </c>
      <c r="EM41" s="287">
        <f t="shared" si="475"/>
        <v>-8832.5492528956856</v>
      </c>
      <c r="EN41" s="286">
        <f t="shared" si="475"/>
        <v>-8478.4353919616315</v>
      </c>
      <c r="EO41" s="287">
        <f t="shared" si="475"/>
        <v>0</v>
      </c>
      <c r="EP41" s="287">
        <f t="shared" si="475"/>
        <v>-8478.4353919616315</v>
      </c>
      <c r="EQ41" s="286">
        <f t="shared" si="475"/>
        <v>-10816.710922723874</v>
      </c>
      <c r="ER41" s="287">
        <f t="shared" si="475"/>
        <v>0</v>
      </c>
      <c r="ES41" s="287">
        <f t="shared" si="475"/>
        <v>-10816.710922723874</v>
      </c>
      <c r="ET41" s="286">
        <f t="shared" si="475"/>
        <v>-10787.493074626573</v>
      </c>
      <c r="EU41" s="287">
        <f t="shared" si="475"/>
        <v>0</v>
      </c>
      <c r="EV41" s="287">
        <f t="shared" si="475"/>
        <v>-10787.493074626573</v>
      </c>
      <c r="EW41" s="286">
        <f t="shared" si="475"/>
        <v>-11188.796066006145</v>
      </c>
      <c r="EX41" s="287">
        <f t="shared" si="475"/>
        <v>0</v>
      </c>
      <c r="EY41" s="287">
        <f t="shared" si="475"/>
        <v>-11188.796066006145</v>
      </c>
      <c r="EZ41" s="286">
        <f t="shared" si="475"/>
        <v>-16065.401131449136</v>
      </c>
      <c r="FA41" s="287">
        <f t="shared" si="475"/>
        <v>0</v>
      </c>
      <c r="FB41" s="287">
        <f t="shared" si="475"/>
        <v>-16065.401131449136</v>
      </c>
      <c r="FC41" s="286">
        <f t="shared" si="475"/>
        <v>-13036.247671840012</v>
      </c>
      <c r="FD41" s="287">
        <f t="shared" si="475"/>
        <v>0</v>
      </c>
      <c r="FE41" s="287">
        <f t="shared" si="475"/>
        <v>-13036.247671840012</v>
      </c>
      <c r="FF41" s="286">
        <f t="shared" si="475"/>
        <v>-15884.086597363175</v>
      </c>
      <c r="FG41" s="287">
        <f t="shared" si="475"/>
        <v>0</v>
      </c>
      <c r="FH41" s="287">
        <f t="shared" si="475"/>
        <v>-15884.086597363175</v>
      </c>
      <c r="FI41" s="286">
        <f t="shared" si="475"/>
        <v>-10356.142288108753</v>
      </c>
      <c r="FJ41" s="287">
        <f t="shared" si="475"/>
        <v>0</v>
      </c>
      <c r="FK41" s="287">
        <f t="shared" si="475"/>
        <v>-10356.142288108753</v>
      </c>
      <c r="FL41" s="286">
        <f t="shared" si="475"/>
        <v>-13032.313947354312</v>
      </c>
      <c r="FM41" s="287">
        <f t="shared" si="475"/>
        <v>0</v>
      </c>
      <c r="FN41" s="287">
        <f t="shared" si="475"/>
        <v>-13032.313947354312</v>
      </c>
      <c r="FO41" s="286">
        <f t="shared" si="475"/>
        <v>-16573.027091565324</v>
      </c>
      <c r="FP41" s="287">
        <f t="shared" si="475"/>
        <v>0</v>
      </c>
      <c r="FQ41" s="287">
        <f t="shared" si="475"/>
        <v>-16573.027091565324</v>
      </c>
      <c r="FR41" s="286">
        <f t="shared" si="475"/>
        <v>-13676.683180657397</v>
      </c>
      <c r="FS41" s="287">
        <f t="shared" si="475"/>
        <v>0</v>
      </c>
      <c r="FT41" s="287">
        <f t="shared" si="475"/>
        <v>-13676.683180657397</v>
      </c>
      <c r="FU41" s="286">
        <f t="shared" si="475"/>
        <v>-15054.151275183414</v>
      </c>
      <c r="FV41" s="287">
        <f t="shared" si="475"/>
        <v>0</v>
      </c>
      <c r="FW41" s="287">
        <f t="shared" si="475"/>
        <v>-15054.151275183414</v>
      </c>
      <c r="FX41" s="286">
        <f t="shared" si="475"/>
        <v>-14991.576280409177</v>
      </c>
      <c r="FY41" s="287">
        <f t="shared" si="475"/>
        <v>0</v>
      </c>
      <c r="FZ41" s="287">
        <f t="shared" si="475"/>
        <v>-14991.576280409177</v>
      </c>
      <c r="GA41" s="286">
        <f t="shared" si="475"/>
        <v>-37639.887761150218</v>
      </c>
      <c r="GB41" s="287">
        <f t="shared" si="475"/>
        <v>0</v>
      </c>
      <c r="GC41" s="287">
        <f t="shared" si="475"/>
        <v>-37639.887761150218</v>
      </c>
      <c r="GD41" s="286">
        <f t="shared" si="475"/>
        <v>-5528.5746283856852</v>
      </c>
      <c r="GE41" s="287">
        <f t="shared" si="475"/>
        <v>0</v>
      </c>
      <c r="GF41" s="287">
        <f t="shared" si="475"/>
        <v>-5528.5746283856852</v>
      </c>
      <c r="GG41" s="286">
        <f t="shared" si="475"/>
        <v>-18148.065103878253</v>
      </c>
      <c r="GH41" s="287">
        <f t="shared" si="475"/>
        <v>0</v>
      </c>
      <c r="GI41" s="287">
        <f t="shared" si="475"/>
        <v>-18148.065103878253</v>
      </c>
      <c r="GJ41" s="286">
        <f t="shared" si="475"/>
        <v>-21099.470475283619</v>
      </c>
      <c r="GK41" s="287">
        <f t="shared" si="475"/>
        <v>0</v>
      </c>
      <c r="GL41" s="287">
        <f t="shared" si="475"/>
        <v>-21099.470475283619</v>
      </c>
      <c r="GM41" s="286">
        <f t="shared" ref="GM41:HJ41" si="476">SUM(GM42:GM43)</f>
        <v>-16344.160948596971</v>
      </c>
      <c r="GN41" s="287">
        <f t="shared" si="476"/>
        <v>0</v>
      </c>
      <c r="GO41" s="287">
        <f t="shared" si="476"/>
        <v>-16344.160948596971</v>
      </c>
      <c r="GP41" s="286">
        <f t="shared" si="476"/>
        <v>-23133.062661193097</v>
      </c>
      <c r="GQ41" s="287">
        <f t="shared" si="476"/>
        <v>0</v>
      </c>
      <c r="GR41" s="287">
        <f t="shared" si="476"/>
        <v>-23133.062661193097</v>
      </c>
      <c r="GS41" s="286">
        <f t="shared" si="476"/>
        <v>-30626.992060681034</v>
      </c>
      <c r="GT41" s="287">
        <f t="shared" si="476"/>
        <v>0</v>
      </c>
      <c r="GU41" s="287">
        <f t="shared" si="476"/>
        <v>-30626.992060681034</v>
      </c>
      <c r="GV41" s="286">
        <f t="shared" si="476"/>
        <v>-27656.109946744127</v>
      </c>
      <c r="GW41" s="287">
        <f t="shared" si="476"/>
        <v>0</v>
      </c>
      <c r="GX41" s="287">
        <f t="shared" si="476"/>
        <v>-27656.109946744127</v>
      </c>
      <c r="GY41" s="286">
        <f t="shared" si="476"/>
        <v>-26368.867661152792</v>
      </c>
      <c r="GZ41" s="287">
        <f t="shared" si="476"/>
        <v>0</v>
      </c>
      <c r="HA41" s="287">
        <f t="shared" si="476"/>
        <v>-26368.867661152792</v>
      </c>
      <c r="HB41" s="286">
        <f t="shared" si="476"/>
        <v>-25302.604788869427</v>
      </c>
      <c r="HC41" s="287">
        <f t="shared" si="476"/>
        <v>0</v>
      </c>
      <c r="HD41" s="287">
        <f t="shared" si="476"/>
        <v>-25302.604788869427</v>
      </c>
      <c r="HE41" s="286">
        <f t="shared" si="476"/>
        <v>-18379.992775212355</v>
      </c>
      <c r="HF41" s="287">
        <f t="shared" si="476"/>
        <v>0</v>
      </c>
      <c r="HG41" s="287">
        <f t="shared" si="476"/>
        <v>-18379.992775212355</v>
      </c>
      <c r="HH41" s="286">
        <f t="shared" si="476"/>
        <v>-36715.454606414409</v>
      </c>
      <c r="HI41" s="287">
        <f t="shared" si="476"/>
        <v>0</v>
      </c>
      <c r="HJ41" s="287">
        <f t="shared" si="476"/>
        <v>-36715.454606414409</v>
      </c>
    </row>
    <row r="42" spans="2:218" ht="14.25" hidden="1" customHeight="1" outlineLevel="1" x14ac:dyDescent="0.2">
      <c r="B42" s="233" t="s">
        <v>288</v>
      </c>
      <c r="C42" s="334">
        <v>0</v>
      </c>
      <c r="D42" s="287">
        <v>0</v>
      </c>
      <c r="E42" s="287">
        <f>SUM(C42:D42)</f>
        <v>0</v>
      </c>
      <c r="F42" s="334">
        <v>0</v>
      </c>
      <c r="G42" s="287">
        <v>0</v>
      </c>
      <c r="H42" s="287">
        <f>SUM(F42:G42)</f>
        <v>0</v>
      </c>
      <c r="I42" s="334">
        <v>0</v>
      </c>
      <c r="J42" s="287">
        <v>0</v>
      </c>
      <c r="K42" s="287">
        <f>SUM(I42:J42)</f>
        <v>0</v>
      </c>
      <c r="L42" s="334">
        <v>0</v>
      </c>
      <c r="M42" s="287">
        <v>0</v>
      </c>
      <c r="N42" s="287">
        <f>SUM(L42:M42)</f>
        <v>0</v>
      </c>
      <c r="O42" s="334">
        <v>0</v>
      </c>
      <c r="P42" s="287">
        <v>0</v>
      </c>
      <c r="Q42" s="287">
        <f>SUM(O42:P42)</f>
        <v>0</v>
      </c>
      <c r="R42" s="334">
        <v>0</v>
      </c>
      <c r="S42" s="287">
        <v>0</v>
      </c>
      <c r="T42" s="287">
        <f>SUM(R42:S42)</f>
        <v>0</v>
      </c>
      <c r="U42" s="334">
        <v>0</v>
      </c>
      <c r="V42" s="287">
        <v>0</v>
      </c>
      <c r="W42" s="287">
        <f>SUM(U42:V42)</f>
        <v>0</v>
      </c>
      <c r="X42" s="334">
        <v>0</v>
      </c>
      <c r="Y42" s="287">
        <v>0</v>
      </c>
      <c r="Z42" s="287">
        <f>SUM(X42:Y42)</f>
        <v>0</v>
      </c>
      <c r="AA42" s="334">
        <v>0</v>
      </c>
      <c r="AB42" s="287">
        <v>0</v>
      </c>
      <c r="AC42" s="287">
        <f>SUM(AA42:AB42)</f>
        <v>0</v>
      </c>
      <c r="AD42" s="334">
        <v>0</v>
      </c>
      <c r="AE42" s="287">
        <v>0</v>
      </c>
      <c r="AF42" s="287">
        <f>SUM(AD42:AE42)</f>
        <v>0</v>
      </c>
      <c r="AG42" s="334">
        <v>0</v>
      </c>
      <c r="AH42" s="287">
        <v>0</v>
      </c>
      <c r="AI42" s="287">
        <f>SUM(AG42:AH42)</f>
        <v>0</v>
      </c>
      <c r="AJ42" s="334">
        <v>0</v>
      </c>
      <c r="AK42" s="287">
        <v>0</v>
      </c>
      <c r="AL42" s="287">
        <f>SUM(AJ42:AK42)</f>
        <v>0</v>
      </c>
      <c r="AM42" s="334">
        <v>0</v>
      </c>
      <c r="AN42" s="287">
        <v>0</v>
      </c>
      <c r="AO42" s="287">
        <f>SUM(AM42:AN42)</f>
        <v>0</v>
      </c>
      <c r="AP42" s="334">
        <v>0</v>
      </c>
      <c r="AQ42" s="287">
        <v>0</v>
      </c>
      <c r="AR42" s="287">
        <f t="shared" ref="AR42:AR43" si="477">SUM(AP42:AQ42)</f>
        <v>0</v>
      </c>
      <c r="AS42" s="334">
        <v>0</v>
      </c>
      <c r="AT42" s="287">
        <v>0</v>
      </c>
      <c r="AU42" s="287">
        <f t="shared" ref="AU42:AU43" si="478">SUM(AS42:AT42)</f>
        <v>0</v>
      </c>
      <c r="AV42" s="334">
        <v>0</v>
      </c>
      <c r="AW42" s="287">
        <v>0</v>
      </c>
      <c r="AX42" s="287">
        <f t="shared" ref="AX42:AX43" si="479">SUM(AV42:AW42)</f>
        <v>0</v>
      </c>
      <c r="AY42" s="334">
        <v>0</v>
      </c>
      <c r="AZ42" s="287">
        <v>0</v>
      </c>
      <c r="BA42" s="287">
        <f t="shared" ref="BA42:BA43" si="480">SUM(AY42:AZ42)</f>
        <v>0</v>
      </c>
      <c r="BB42" s="334">
        <v>0</v>
      </c>
      <c r="BC42" s="287">
        <v>0</v>
      </c>
      <c r="BD42" s="287">
        <f t="shared" ref="BD42:BD43" si="481">SUM(BB42:BC42)</f>
        <v>0</v>
      </c>
      <c r="BE42" s="334">
        <v>0</v>
      </c>
      <c r="BF42" s="287">
        <v>0</v>
      </c>
      <c r="BG42" s="287">
        <f t="shared" ref="BG42:BG43" si="482">SUM(BE42:BF42)</f>
        <v>0</v>
      </c>
      <c r="BH42" s="334">
        <v>0</v>
      </c>
      <c r="BI42" s="287">
        <v>0</v>
      </c>
      <c r="BJ42" s="287">
        <f t="shared" ref="BJ42:BJ43" si="483">SUM(BH42:BI42)</f>
        <v>0</v>
      </c>
      <c r="BK42" s="334">
        <v>0</v>
      </c>
      <c r="BL42" s="287">
        <v>0</v>
      </c>
      <c r="BM42" s="287">
        <f t="shared" ref="BM42:BM43" si="484">SUM(BK42:BL42)</f>
        <v>0</v>
      </c>
      <c r="BN42" s="334">
        <v>0</v>
      </c>
      <c r="BO42" s="287">
        <v>0</v>
      </c>
      <c r="BP42" s="287">
        <f t="shared" ref="BP42:BP43" si="485">SUM(BN42:BO42)</f>
        <v>0</v>
      </c>
      <c r="BQ42" s="334">
        <v>0</v>
      </c>
      <c r="BR42" s="287">
        <v>0</v>
      </c>
      <c r="BS42" s="287">
        <f t="shared" ref="BS42:BS43" si="486">SUM(BQ42:BR42)</f>
        <v>0</v>
      </c>
      <c r="BT42" s="334">
        <v>0</v>
      </c>
      <c r="BU42" s="287">
        <v>0</v>
      </c>
      <c r="BV42" s="287">
        <f t="shared" ref="BV42:BV43" si="487">SUM(BT42:BU42)</f>
        <v>0</v>
      </c>
      <c r="BW42" s="334">
        <v>0</v>
      </c>
      <c r="BX42" s="287">
        <v>0</v>
      </c>
      <c r="BY42" s="287">
        <f t="shared" ref="BY42:BY43" si="488">SUM(BW42:BX42)</f>
        <v>0</v>
      </c>
      <c r="BZ42" s="334">
        <v>0</v>
      </c>
      <c r="CA42" s="287">
        <v>0</v>
      </c>
      <c r="CB42" s="287">
        <f t="shared" ref="CB42:CB43" si="489">SUM(BZ42:CA42)</f>
        <v>0</v>
      </c>
      <c r="CC42" s="334">
        <v>0</v>
      </c>
      <c r="CD42" s="287">
        <v>0</v>
      </c>
      <c r="CE42" s="287">
        <f t="shared" ref="CE42:CE43" si="490">SUM(CC42:CD42)</f>
        <v>0</v>
      </c>
      <c r="CF42" s="334">
        <v>0</v>
      </c>
      <c r="CG42" s="287">
        <v>0</v>
      </c>
      <c r="CH42" s="287">
        <f t="shared" ref="CH42:CH43" si="491">SUM(CF42:CG42)</f>
        <v>0</v>
      </c>
      <c r="CI42" s="334">
        <v>0</v>
      </c>
      <c r="CJ42" s="287">
        <v>0</v>
      </c>
      <c r="CK42" s="287">
        <f t="shared" ref="CK42:CK43" si="492">SUM(CI42:CJ42)</f>
        <v>0</v>
      </c>
      <c r="CL42" s="334">
        <v>0</v>
      </c>
      <c r="CM42" s="287">
        <v>0</v>
      </c>
      <c r="CN42" s="287">
        <f t="shared" ref="CN42:CN43" si="493">SUM(CL42:CM42)</f>
        <v>0</v>
      </c>
      <c r="CO42" s="334">
        <v>-200</v>
      </c>
      <c r="CP42" s="287">
        <v>0</v>
      </c>
      <c r="CQ42" s="287">
        <f t="shared" ref="CQ42:CQ43" si="494">SUM(CO42:CP42)</f>
        <v>-200</v>
      </c>
      <c r="CR42" s="334">
        <v>-200</v>
      </c>
      <c r="CS42" s="287">
        <v>0</v>
      </c>
      <c r="CT42" s="287">
        <f t="shared" ref="CT42:CT43" si="495">SUM(CR42:CS42)</f>
        <v>-200</v>
      </c>
      <c r="CU42" s="334">
        <v>-200</v>
      </c>
      <c r="CV42" s="287">
        <v>0</v>
      </c>
      <c r="CW42" s="287">
        <f t="shared" ref="CW42:CW43" si="496">SUM(CU42:CV42)</f>
        <v>-200</v>
      </c>
      <c r="CX42" s="334">
        <v>-200</v>
      </c>
      <c r="CY42" s="287">
        <v>0</v>
      </c>
      <c r="CZ42" s="287">
        <f t="shared" ref="CZ42:CZ43" si="497">SUM(CX42:CY42)</f>
        <v>-200</v>
      </c>
      <c r="DA42" s="334">
        <v>-200</v>
      </c>
      <c r="DB42" s="287">
        <v>0</v>
      </c>
      <c r="DC42" s="287">
        <f t="shared" ref="DC42:DC43" si="498">SUM(DA42:DB42)</f>
        <v>-200</v>
      </c>
      <c r="DD42" s="334">
        <v>-200</v>
      </c>
      <c r="DE42" s="287">
        <v>0</v>
      </c>
      <c r="DF42" s="287">
        <f t="shared" ref="DF42:DF43" si="499">SUM(DD42:DE42)</f>
        <v>-200</v>
      </c>
      <c r="DG42" s="334">
        <v>-200</v>
      </c>
      <c r="DH42" s="287">
        <v>0</v>
      </c>
      <c r="DI42" s="287">
        <f t="shared" ref="DI42:DI43" si="500">SUM(DG42:DH42)</f>
        <v>-200</v>
      </c>
      <c r="DJ42" s="334">
        <v>-200</v>
      </c>
      <c r="DK42" s="287">
        <v>0</v>
      </c>
      <c r="DL42" s="287">
        <f t="shared" ref="DL42:DL43" si="501">SUM(DJ42:DK42)</f>
        <v>-200</v>
      </c>
      <c r="DM42" s="334">
        <v>-200</v>
      </c>
      <c r="DN42" s="287">
        <v>0</v>
      </c>
      <c r="DO42" s="287">
        <f t="shared" ref="DO42:DO43" si="502">SUM(DM42:DN42)</f>
        <v>-200</v>
      </c>
      <c r="DP42" s="334">
        <v>-400</v>
      </c>
      <c r="DQ42" s="287">
        <v>0</v>
      </c>
      <c r="DR42" s="287">
        <f t="shared" ref="DR42:DR43" si="503">SUM(DP42:DQ42)</f>
        <v>-400</v>
      </c>
      <c r="DS42" s="334">
        <v>0</v>
      </c>
      <c r="DT42" s="287">
        <v>0</v>
      </c>
      <c r="DU42" s="287">
        <f t="shared" ref="DU42:DU43" si="504">SUM(DS42:DT42)</f>
        <v>0</v>
      </c>
      <c r="DV42" s="334">
        <v>0</v>
      </c>
      <c r="DW42" s="287">
        <v>0</v>
      </c>
      <c r="DX42" s="287">
        <f t="shared" ref="DX42:DX43" si="505">SUM(DV42:DW42)</f>
        <v>0</v>
      </c>
      <c r="DY42" s="334">
        <v>0</v>
      </c>
      <c r="DZ42" s="287">
        <v>0</v>
      </c>
      <c r="EA42" s="287">
        <f t="shared" ref="EA42:EA43" si="506">SUM(DY42:DZ42)</f>
        <v>0</v>
      </c>
      <c r="EB42" s="334">
        <v>0</v>
      </c>
      <c r="EC42" s="287">
        <v>0</v>
      </c>
      <c r="ED42" s="287">
        <f t="shared" ref="ED42:ED43" si="507">SUM(EB42:EC42)</f>
        <v>0</v>
      </c>
      <c r="EE42" s="334">
        <v>0</v>
      </c>
      <c r="EF42" s="287">
        <v>0</v>
      </c>
      <c r="EG42" s="287">
        <f t="shared" ref="EG42:EG43" si="508">SUM(EE42:EF42)</f>
        <v>0</v>
      </c>
      <c r="EH42" s="334">
        <v>0</v>
      </c>
      <c r="EI42" s="287">
        <v>0</v>
      </c>
      <c r="EJ42" s="287">
        <f t="shared" ref="EJ42:EJ43" si="509">SUM(EH42:EI42)</f>
        <v>0</v>
      </c>
      <c r="EK42" s="334">
        <v>-233.28760891626132</v>
      </c>
      <c r="EL42" s="287">
        <v>0</v>
      </c>
      <c r="EM42" s="287">
        <f t="shared" ref="EM42:EM43" si="510">SUM(EK42:EL42)</f>
        <v>-233.28760891626132</v>
      </c>
      <c r="EN42" s="334">
        <v>-229.67945758600968</v>
      </c>
      <c r="EO42" s="287">
        <v>0</v>
      </c>
      <c r="EP42" s="287">
        <f t="shared" ref="EP42:EP43" si="511">SUM(EN42:EO42)</f>
        <v>-229.67945758600968</v>
      </c>
      <c r="EQ42" s="334">
        <v>-1624.4546397694523</v>
      </c>
      <c r="ER42" s="287">
        <v>0</v>
      </c>
      <c r="ES42" s="287">
        <f t="shared" ref="ES42:ES43" si="512">SUM(EQ42:ER42)</f>
        <v>-1624.4546397694523</v>
      </c>
      <c r="ET42" s="334">
        <v>-1740.0975517647096</v>
      </c>
      <c r="EU42" s="287">
        <v>0</v>
      </c>
      <c r="EV42" s="287">
        <f t="shared" ref="EV42:EV43" si="513">SUM(ET42:EU42)</f>
        <v>-1740.0975517647096</v>
      </c>
      <c r="EW42" s="334">
        <v>-2318.7162208725017</v>
      </c>
      <c r="EX42" s="287">
        <v>0</v>
      </c>
      <c r="EY42" s="287">
        <f t="shared" ref="EY42:EY43" si="514">SUM(EW42:EX42)</f>
        <v>-2318.7162208725017</v>
      </c>
      <c r="EZ42" s="334">
        <v>-1747.523373251016</v>
      </c>
      <c r="FA42" s="287">
        <v>0</v>
      </c>
      <c r="FB42" s="287">
        <f t="shared" ref="FB42:FB43" si="515">SUM(EZ42:FA42)</f>
        <v>-1747.523373251016</v>
      </c>
      <c r="FC42" s="334">
        <v>-1771.7566253793043</v>
      </c>
      <c r="FD42" s="287">
        <v>0</v>
      </c>
      <c r="FE42" s="287">
        <f t="shared" ref="FE42:FE43" si="516">SUM(FC42:FD42)</f>
        <v>-1771.7566253793043</v>
      </c>
      <c r="FF42" s="334">
        <v>-1832.5028556533755</v>
      </c>
      <c r="FG42" s="287">
        <v>0</v>
      </c>
      <c r="FH42" s="287">
        <f t="shared" ref="FH42:FH43" si="517">SUM(FF42:FG42)</f>
        <v>-1832.5028556533755</v>
      </c>
      <c r="FI42" s="334">
        <v>-681.31708772870127</v>
      </c>
      <c r="FJ42" s="287">
        <v>0</v>
      </c>
      <c r="FK42" s="287">
        <f t="shared" ref="FK42:FK43" si="518">SUM(FI42:FJ42)</f>
        <v>-681.31708772870127</v>
      </c>
      <c r="FL42" s="334">
        <v>-840.77294907619807</v>
      </c>
      <c r="FM42" s="287">
        <v>0</v>
      </c>
      <c r="FN42" s="287">
        <f t="shared" ref="FN42:FN43" si="519">SUM(FL42:FM42)</f>
        <v>-840.77294907619807</v>
      </c>
      <c r="FO42" s="334">
        <v>-928.40544216485466</v>
      </c>
      <c r="FP42" s="287">
        <v>0</v>
      </c>
      <c r="FQ42" s="287">
        <f t="shared" ref="FQ42:FQ43" si="520">SUM(FO42:FP42)</f>
        <v>-928.40544216485466</v>
      </c>
      <c r="FR42" s="334">
        <v>-979.98066796212265</v>
      </c>
      <c r="FS42" s="287">
        <v>0</v>
      </c>
      <c r="FT42" s="287">
        <f t="shared" ref="FT42:FT43" si="521">SUM(FR42:FS42)</f>
        <v>-979.98066796212265</v>
      </c>
      <c r="FU42" s="334">
        <v>-1030.4159776406195</v>
      </c>
      <c r="FV42" s="287">
        <v>0</v>
      </c>
      <c r="FW42" s="287">
        <f t="shared" ref="FW42:FW43" si="522">SUM(FU42:FV42)</f>
        <v>-1030.4159776406195</v>
      </c>
      <c r="FX42" s="334">
        <v>-1051.2532450786555</v>
      </c>
      <c r="FY42" s="287">
        <v>0</v>
      </c>
      <c r="FZ42" s="287">
        <f t="shared" ref="FZ42:FZ43" si="523">SUM(FX42:FY42)</f>
        <v>-1051.2532450786555</v>
      </c>
      <c r="GA42" s="334">
        <v>-1135.2673568577864</v>
      </c>
      <c r="GB42" s="287">
        <v>0</v>
      </c>
      <c r="GC42" s="287">
        <f t="shared" ref="GC42:GC43" si="524">SUM(GA42:GB42)</f>
        <v>-1135.2673568577864</v>
      </c>
      <c r="GD42" s="334">
        <v>-1117.4454268613997</v>
      </c>
      <c r="GE42" s="287">
        <v>0</v>
      </c>
      <c r="GF42" s="287">
        <f t="shared" ref="GF42:GF43" si="525">SUM(GD42:GE42)</f>
        <v>-1117.4454268613997</v>
      </c>
      <c r="GG42" s="334">
        <v>-3163.5999735273222</v>
      </c>
      <c r="GH42" s="287">
        <v>0</v>
      </c>
      <c r="GI42" s="287">
        <f t="shared" ref="GI42:GI43" si="526">SUM(GG42:GH42)</f>
        <v>-3163.5999735273222</v>
      </c>
      <c r="GJ42" s="334">
        <v>-1053.9241056045537</v>
      </c>
      <c r="GK42" s="287">
        <v>0</v>
      </c>
      <c r="GL42" s="287">
        <f t="shared" ref="GL42:GL43" si="527">SUM(GJ42:GK42)</f>
        <v>-1053.9241056045537</v>
      </c>
      <c r="GM42" s="334">
        <v>-1077.9933676847943</v>
      </c>
      <c r="GN42" s="287">
        <v>0</v>
      </c>
      <c r="GO42" s="287">
        <f>SUM(GM42:GN42)</f>
        <v>-1077.9933676847943</v>
      </c>
      <c r="GP42" s="334">
        <v>-1053.5961817266166</v>
      </c>
      <c r="GQ42" s="287">
        <v>0</v>
      </c>
      <c r="GR42" s="287">
        <f>SUM(GP42:GQ42)</f>
        <v>-1053.5961817266166</v>
      </c>
      <c r="GS42" s="334">
        <v>-1085.9352682357403</v>
      </c>
      <c r="GT42" s="287">
        <v>0</v>
      </c>
      <c r="GU42" s="287">
        <f>SUM(GS42:GT42)</f>
        <v>-1085.9352682357403</v>
      </c>
      <c r="GV42" s="334">
        <v>-1502.4270905202577</v>
      </c>
      <c r="GW42" s="287">
        <v>0</v>
      </c>
      <c r="GX42" s="287">
        <f>SUM(GV42:GW42)</f>
        <v>-1502.4270905202577</v>
      </c>
      <c r="GY42" s="334">
        <v>-1465.6380760395214</v>
      </c>
      <c r="GZ42" s="287">
        <v>0</v>
      </c>
      <c r="HA42" s="287">
        <f>SUM(GY42:GZ42)</f>
        <v>-1465.6380760395214</v>
      </c>
      <c r="HB42" s="334">
        <v>-1484.1600691107856</v>
      </c>
      <c r="HC42" s="287">
        <v>0</v>
      </c>
      <c r="HD42" s="287">
        <f>SUM(HB42:HC42)</f>
        <v>-1484.1600691107856</v>
      </c>
      <c r="HE42" s="334">
        <v>-1106.2046048914456</v>
      </c>
      <c r="HF42" s="287">
        <v>0</v>
      </c>
      <c r="HG42" s="287">
        <f>SUM(HE42:HF42)</f>
        <v>-1106.2046048914456</v>
      </c>
      <c r="HH42" s="334">
        <v>-1305.9003946892599</v>
      </c>
      <c r="HI42" s="287">
        <v>0</v>
      </c>
      <c r="HJ42" s="287">
        <f>SUM(HH42:HI42)</f>
        <v>-1305.9003946892599</v>
      </c>
    </row>
    <row r="43" spans="2:218" ht="14.25" hidden="1" customHeight="1" outlineLevel="1" x14ac:dyDescent="0.2">
      <c r="B43" s="233" t="s">
        <v>289</v>
      </c>
      <c r="C43" s="334">
        <v>0</v>
      </c>
      <c r="D43" s="287">
        <v>0</v>
      </c>
      <c r="E43" s="287">
        <f>SUM(C43:D43)</f>
        <v>0</v>
      </c>
      <c r="F43" s="334">
        <v>0</v>
      </c>
      <c r="G43" s="287">
        <v>0</v>
      </c>
      <c r="H43" s="287">
        <f>SUM(F43:G43)</f>
        <v>0</v>
      </c>
      <c r="I43" s="334">
        <v>0</v>
      </c>
      <c r="J43" s="287">
        <v>0</v>
      </c>
      <c r="K43" s="287">
        <f>SUM(I43:J43)</f>
        <v>0</v>
      </c>
      <c r="L43" s="334">
        <v>0</v>
      </c>
      <c r="M43" s="287">
        <v>0</v>
      </c>
      <c r="N43" s="287">
        <f>SUM(L43:M43)</f>
        <v>0</v>
      </c>
      <c r="O43" s="334">
        <v>0</v>
      </c>
      <c r="P43" s="287">
        <v>0</v>
      </c>
      <c r="Q43" s="287">
        <f>SUM(O43:P43)</f>
        <v>0</v>
      </c>
      <c r="R43" s="334">
        <v>0</v>
      </c>
      <c r="S43" s="287">
        <v>0</v>
      </c>
      <c r="T43" s="287">
        <f>SUM(R43:S43)</f>
        <v>0</v>
      </c>
      <c r="U43" s="334">
        <v>0</v>
      </c>
      <c r="V43" s="287">
        <v>0</v>
      </c>
      <c r="W43" s="287">
        <f>SUM(U43:V43)</f>
        <v>0</v>
      </c>
      <c r="X43" s="334">
        <v>0</v>
      </c>
      <c r="Y43" s="287">
        <v>0</v>
      </c>
      <c r="Z43" s="287">
        <f>SUM(X43:Y43)</f>
        <v>0</v>
      </c>
      <c r="AA43" s="334">
        <v>0</v>
      </c>
      <c r="AB43" s="287">
        <v>0</v>
      </c>
      <c r="AC43" s="287">
        <f>SUM(AA43:AB43)</f>
        <v>0</v>
      </c>
      <c r="AD43" s="334">
        <v>0</v>
      </c>
      <c r="AE43" s="287">
        <v>0</v>
      </c>
      <c r="AF43" s="287">
        <f>SUM(AD43:AE43)</f>
        <v>0</v>
      </c>
      <c r="AG43" s="334">
        <v>0</v>
      </c>
      <c r="AH43" s="287">
        <v>0</v>
      </c>
      <c r="AI43" s="287">
        <f>SUM(AG43:AH43)</f>
        <v>0</v>
      </c>
      <c r="AJ43" s="334">
        <v>0</v>
      </c>
      <c r="AK43" s="287">
        <v>0</v>
      </c>
      <c r="AL43" s="287">
        <f>SUM(AJ43:AK43)</f>
        <v>0</v>
      </c>
      <c r="AM43" s="334">
        <v>-6369.2426375054138</v>
      </c>
      <c r="AN43" s="287">
        <v>0</v>
      </c>
      <c r="AO43" s="287">
        <f>SUM(AM43:AN43)</f>
        <v>-6369.2426375054138</v>
      </c>
      <c r="AP43" s="334">
        <v>-6800.2569822936384</v>
      </c>
      <c r="AQ43" s="287">
        <v>0</v>
      </c>
      <c r="AR43" s="287">
        <f t="shared" si="477"/>
        <v>-6800.2569822936384</v>
      </c>
      <c r="AS43" s="334">
        <v>-4797.7156060864654</v>
      </c>
      <c r="AT43" s="287">
        <v>0</v>
      </c>
      <c r="AU43" s="287">
        <f t="shared" si="478"/>
        <v>-4797.7156060864654</v>
      </c>
      <c r="AV43" s="334">
        <v>-7083.4693101375296</v>
      </c>
      <c r="AW43" s="287">
        <v>0</v>
      </c>
      <c r="AX43" s="287">
        <f t="shared" si="479"/>
        <v>-7083.4693101375296</v>
      </c>
      <c r="AY43" s="334">
        <v>-6680.7213452957849</v>
      </c>
      <c r="AZ43" s="287">
        <v>0</v>
      </c>
      <c r="BA43" s="287">
        <f t="shared" si="480"/>
        <v>-6680.7213452957849</v>
      </c>
      <c r="BB43" s="334">
        <v>-6675.7971638301096</v>
      </c>
      <c r="BC43" s="287">
        <v>0</v>
      </c>
      <c r="BD43" s="287">
        <f t="shared" si="481"/>
        <v>-6675.7971638301096</v>
      </c>
      <c r="BE43" s="334">
        <v>-7344.0044247787628</v>
      </c>
      <c r="BF43" s="287">
        <v>0</v>
      </c>
      <c r="BG43" s="287">
        <f t="shared" si="482"/>
        <v>-7344.0044247787628</v>
      </c>
      <c r="BH43" s="334">
        <v>-7130.9314981171719</v>
      </c>
      <c r="BI43" s="287">
        <v>0</v>
      </c>
      <c r="BJ43" s="287">
        <f t="shared" si="483"/>
        <v>-7130.9314981171719</v>
      </c>
      <c r="BK43" s="334">
        <v>-7315.2839761356699</v>
      </c>
      <c r="BL43" s="287">
        <v>0</v>
      </c>
      <c r="BM43" s="287">
        <f t="shared" si="484"/>
        <v>-7315.2839761356699</v>
      </c>
      <c r="BN43" s="334">
        <v>-6325.7319187447529</v>
      </c>
      <c r="BO43" s="287">
        <v>0</v>
      </c>
      <c r="BP43" s="287">
        <f t="shared" si="485"/>
        <v>-6325.7319187447529</v>
      </c>
      <c r="BQ43" s="334">
        <v>-5751.7113433287886</v>
      </c>
      <c r="BR43" s="287">
        <v>0</v>
      </c>
      <c r="BS43" s="287">
        <f t="shared" si="486"/>
        <v>-5751.7113433287886</v>
      </c>
      <c r="BT43" s="334">
        <v>-4192.1412317404393</v>
      </c>
      <c r="BU43" s="287">
        <v>0</v>
      </c>
      <c r="BV43" s="287">
        <f t="shared" si="487"/>
        <v>-4192.1412317404393</v>
      </c>
      <c r="BW43" s="334">
        <v>-3813.7744836972602</v>
      </c>
      <c r="BX43" s="287">
        <v>0</v>
      </c>
      <c r="BY43" s="287">
        <f t="shared" si="488"/>
        <v>-3813.7744836972602</v>
      </c>
      <c r="BZ43" s="334">
        <v>-4179.2702603593698</v>
      </c>
      <c r="CA43" s="287">
        <v>0</v>
      </c>
      <c r="CB43" s="287">
        <f t="shared" si="489"/>
        <v>-4179.2702603593698</v>
      </c>
      <c r="CC43" s="334">
        <v>-3785.0055172130187</v>
      </c>
      <c r="CD43" s="287">
        <v>0</v>
      </c>
      <c r="CE43" s="287">
        <f t="shared" si="490"/>
        <v>-3785.0055172130187</v>
      </c>
      <c r="CF43" s="334">
        <v>-3736.6126209559347</v>
      </c>
      <c r="CG43" s="287">
        <v>0</v>
      </c>
      <c r="CH43" s="287">
        <f t="shared" si="491"/>
        <v>-3736.6126209559347</v>
      </c>
      <c r="CI43" s="334">
        <v>-4212.3772734588765</v>
      </c>
      <c r="CJ43" s="287">
        <v>0</v>
      </c>
      <c r="CK43" s="287">
        <f t="shared" si="492"/>
        <v>-4212.3772734588765</v>
      </c>
      <c r="CL43" s="334">
        <v>-4292.0945265723522</v>
      </c>
      <c r="CM43" s="287">
        <v>0</v>
      </c>
      <c r="CN43" s="287">
        <f t="shared" si="493"/>
        <v>-4292.0945265723522</v>
      </c>
      <c r="CO43" s="334">
        <v>-4270.5360018403489</v>
      </c>
      <c r="CP43" s="287">
        <v>0</v>
      </c>
      <c r="CQ43" s="287">
        <f t="shared" si="494"/>
        <v>-4270.5360018403489</v>
      </c>
      <c r="CR43" s="334">
        <v>-4370.0320957764616</v>
      </c>
      <c r="CS43" s="287">
        <v>0</v>
      </c>
      <c r="CT43" s="287">
        <f t="shared" si="495"/>
        <v>-4370.0320957764616</v>
      </c>
      <c r="CU43" s="334">
        <v>-5719.2601063713364</v>
      </c>
      <c r="CV43" s="287">
        <v>0</v>
      </c>
      <c r="CW43" s="287">
        <f t="shared" si="496"/>
        <v>-5719.2601063713364</v>
      </c>
      <c r="CX43" s="334">
        <v>-5766.4937429631909</v>
      </c>
      <c r="CY43" s="287">
        <v>0</v>
      </c>
      <c r="CZ43" s="287">
        <f t="shared" si="497"/>
        <v>-5766.4937429631909</v>
      </c>
      <c r="DA43" s="334">
        <v>-4836.3531696714399</v>
      </c>
      <c r="DB43" s="287">
        <v>0</v>
      </c>
      <c r="DC43" s="287">
        <f t="shared" si="498"/>
        <v>-4836.3531696714399</v>
      </c>
      <c r="DD43" s="334">
        <v>-5155.1000697537147</v>
      </c>
      <c r="DE43" s="287">
        <v>0</v>
      </c>
      <c r="DF43" s="287">
        <f t="shared" si="499"/>
        <v>-5155.1000697537147</v>
      </c>
      <c r="DG43" s="334">
        <v>-5686.2218154145812</v>
      </c>
      <c r="DH43" s="287">
        <v>0</v>
      </c>
      <c r="DI43" s="287">
        <f t="shared" si="500"/>
        <v>-5686.2218154145812</v>
      </c>
      <c r="DJ43" s="334">
        <v>-6511.6864383859502</v>
      </c>
      <c r="DK43" s="287">
        <v>0</v>
      </c>
      <c r="DL43" s="287">
        <f t="shared" si="501"/>
        <v>-6511.6864383859502</v>
      </c>
      <c r="DM43" s="334">
        <v>-6876.6916262391915</v>
      </c>
      <c r="DN43" s="287">
        <v>0</v>
      </c>
      <c r="DO43" s="287">
        <f t="shared" si="502"/>
        <v>-6876.6916262391915</v>
      </c>
      <c r="DP43" s="334">
        <v>-6370.6539983836537</v>
      </c>
      <c r="DQ43" s="287">
        <v>0</v>
      </c>
      <c r="DR43" s="287">
        <f t="shared" si="503"/>
        <v>-6370.6539983836537</v>
      </c>
      <c r="DS43" s="334">
        <v>-8159.9056459894455</v>
      </c>
      <c r="DT43" s="287">
        <v>0</v>
      </c>
      <c r="DU43" s="287">
        <f t="shared" si="504"/>
        <v>-8159.9056459894455</v>
      </c>
      <c r="DV43" s="334">
        <v>-13155.07090111646</v>
      </c>
      <c r="DW43" s="287">
        <v>0</v>
      </c>
      <c r="DX43" s="287">
        <f t="shared" si="505"/>
        <v>-13155.07090111646</v>
      </c>
      <c r="DY43" s="334">
        <v>-8137.936363051027</v>
      </c>
      <c r="DZ43" s="287">
        <v>0</v>
      </c>
      <c r="EA43" s="287">
        <f t="shared" si="506"/>
        <v>-8137.936363051027</v>
      </c>
      <c r="EB43" s="334">
        <v>-10927.68142984861</v>
      </c>
      <c r="EC43" s="287">
        <v>0</v>
      </c>
      <c r="ED43" s="287">
        <f t="shared" si="507"/>
        <v>-10927.68142984861</v>
      </c>
      <c r="EE43" s="334">
        <v>-9863.6996932765942</v>
      </c>
      <c r="EF43" s="287">
        <v>0</v>
      </c>
      <c r="EG43" s="287">
        <f t="shared" si="508"/>
        <v>-9863.6996932765942</v>
      </c>
      <c r="EH43" s="334">
        <v>-10758.441525728678</v>
      </c>
      <c r="EI43" s="287">
        <v>0</v>
      </c>
      <c r="EJ43" s="287">
        <f t="shared" si="509"/>
        <v>-10758.441525728678</v>
      </c>
      <c r="EK43" s="334">
        <v>-8599.2616439794238</v>
      </c>
      <c r="EL43" s="287">
        <v>0</v>
      </c>
      <c r="EM43" s="287">
        <f t="shared" si="510"/>
        <v>-8599.2616439794238</v>
      </c>
      <c r="EN43" s="334">
        <v>-8248.755934375622</v>
      </c>
      <c r="EO43" s="287">
        <v>0</v>
      </c>
      <c r="EP43" s="287">
        <f t="shared" si="511"/>
        <v>-8248.755934375622</v>
      </c>
      <c r="EQ43" s="334">
        <v>-9192.2562829544222</v>
      </c>
      <c r="ER43" s="287">
        <v>0</v>
      </c>
      <c r="ES43" s="287">
        <f t="shared" si="512"/>
        <v>-9192.2562829544222</v>
      </c>
      <c r="ET43" s="334">
        <v>-9047.3955228618634</v>
      </c>
      <c r="EU43" s="287">
        <v>0</v>
      </c>
      <c r="EV43" s="287">
        <f t="shared" si="513"/>
        <v>-9047.3955228618634</v>
      </c>
      <c r="EW43" s="334">
        <v>-8870.0798451336432</v>
      </c>
      <c r="EX43" s="287">
        <v>0</v>
      </c>
      <c r="EY43" s="287">
        <f t="shared" si="514"/>
        <v>-8870.0798451336432</v>
      </c>
      <c r="EZ43" s="334">
        <v>-14317.877758198121</v>
      </c>
      <c r="FA43" s="287">
        <v>0</v>
      </c>
      <c r="FB43" s="287">
        <f t="shared" si="515"/>
        <v>-14317.877758198121</v>
      </c>
      <c r="FC43" s="334">
        <v>-11264.491046460707</v>
      </c>
      <c r="FD43" s="287">
        <v>0</v>
      </c>
      <c r="FE43" s="287">
        <f t="shared" si="516"/>
        <v>-11264.491046460707</v>
      </c>
      <c r="FF43" s="334">
        <v>-14051.583741709799</v>
      </c>
      <c r="FG43" s="287">
        <v>0</v>
      </c>
      <c r="FH43" s="287">
        <f t="shared" si="517"/>
        <v>-14051.583741709799</v>
      </c>
      <c r="FI43" s="334">
        <v>-9674.8252003800517</v>
      </c>
      <c r="FJ43" s="287">
        <v>0</v>
      </c>
      <c r="FK43" s="287">
        <f t="shared" si="518"/>
        <v>-9674.8252003800517</v>
      </c>
      <c r="FL43" s="334">
        <v>-12191.540998278115</v>
      </c>
      <c r="FM43" s="287">
        <v>0</v>
      </c>
      <c r="FN43" s="287">
        <f t="shared" si="519"/>
        <v>-12191.540998278115</v>
      </c>
      <c r="FO43" s="334">
        <v>-15644.621649400469</v>
      </c>
      <c r="FP43" s="287">
        <v>0</v>
      </c>
      <c r="FQ43" s="287">
        <f t="shared" si="520"/>
        <v>-15644.621649400469</v>
      </c>
      <c r="FR43" s="334">
        <v>-12696.702512695274</v>
      </c>
      <c r="FS43" s="287">
        <v>0</v>
      </c>
      <c r="FT43" s="287">
        <f t="shared" si="521"/>
        <v>-12696.702512695274</v>
      </c>
      <c r="FU43" s="334">
        <v>-14023.735297542795</v>
      </c>
      <c r="FV43" s="287">
        <v>0</v>
      </c>
      <c r="FW43" s="287">
        <f t="shared" si="522"/>
        <v>-14023.735297542795</v>
      </c>
      <c r="FX43" s="334">
        <v>-13940.323035330523</v>
      </c>
      <c r="FY43" s="287">
        <v>0</v>
      </c>
      <c r="FZ43" s="287">
        <f t="shared" si="523"/>
        <v>-13940.323035330523</v>
      </c>
      <c r="GA43" s="334">
        <v>-36504.620404292429</v>
      </c>
      <c r="GB43" s="287">
        <v>0</v>
      </c>
      <c r="GC43" s="287">
        <f t="shared" si="524"/>
        <v>-36504.620404292429</v>
      </c>
      <c r="GD43" s="334">
        <v>-4411.1292015242852</v>
      </c>
      <c r="GE43" s="287">
        <v>0</v>
      </c>
      <c r="GF43" s="287">
        <f t="shared" si="525"/>
        <v>-4411.1292015242852</v>
      </c>
      <c r="GG43" s="334">
        <v>-14984.465130350929</v>
      </c>
      <c r="GH43" s="287">
        <v>0</v>
      </c>
      <c r="GI43" s="287">
        <f t="shared" si="526"/>
        <v>-14984.465130350929</v>
      </c>
      <c r="GJ43" s="334">
        <v>-20045.546369679065</v>
      </c>
      <c r="GK43" s="287">
        <v>0</v>
      </c>
      <c r="GL43" s="287">
        <f t="shared" si="527"/>
        <v>-20045.546369679065</v>
      </c>
      <c r="GM43" s="334">
        <v>-15266.167580912177</v>
      </c>
      <c r="GN43" s="287">
        <v>0</v>
      </c>
      <c r="GO43" s="287">
        <f>SUM(GM43:GN43)</f>
        <v>-15266.167580912177</v>
      </c>
      <c r="GP43" s="334">
        <v>-22079.466479466479</v>
      </c>
      <c r="GQ43" s="287">
        <v>0</v>
      </c>
      <c r="GR43" s="287">
        <f>SUM(GP43:GQ43)</f>
        <v>-22079.466479466479</v>
      </c>
      <c r="GS43" s="334">
        <v>-29541.056792445295</v>
      </c>
      <c r="GT43" s="287">
        <v>0</v>
      </c>
      <c r="GU43" s="287">
        <f>SUM(GS43:GT43)</f>
        <v>-29541.056792445295</v>
      </c>
      <c r="GV43" s="334">
        <v>-26153.68285622387</v>
      </c>
      <c r="GW43" s="287">
        <v>0</v>
      </c>
      <c r="GX43" s="287">
        <f>SUM(GV43:GW43)</f>
        <v>-26153.68285622387</v>
      </c>
      <c r="GY43" s="334">
        <v>-24903.229585113269</v>
      </c>
      <c r="GZ43" s="287">
        <v>0</v>
      </c>
      <c r="HA43" s="287">
        <f>SUM(GY43:GZ43)</f>
        <v>-24903.229585113269</v>
      </c>
      <c r="HB43" s="334">
        <v>-23818.444719758641</v>
      </c>
      <c r="HC43" s="287">
        <v>0</v>
      </c>
      <c r="HD43" s="287">
        <f>SUM(HB43:HC43)</f>
        <v>-23818.444719758641</v>
      </c>
      <c r="HE43" s="334">
        <v>-17273.78817032091</v>
      </c>
      <c r="HF43" s="287">
        <v>0</v>
      </c>
      <c r="HG43" s="287">
        <f>SUM(HE43:HF43)</f>
        <v>-17273.78817032091</v>
      </c>
      <c r="HH43" s="334">
        <v>-35409.554211725146</v>
      </c>
      <c r="HI43" s="287">
        <v>0</v>
      </c>
      <c r="HJ43" s="287">
        <f>SUM(HH43:HI43)</f>
        <v>-35409.554211725146</v>
      </c>
    </row>
    <row r="44" spans="2:218" ht="14.25" customHeight="1" collapsed="1" x14ac:dyDescent="0.2">
      <c r="B44" s="163" t="s">
        <v>529</v>
      </c>
      <c r="C44" s="286">
        <f t="shared" ref="C44:BN44" si="528">SUM(C45:C55)</f>
        <v>0</v>
      </c>
      <c r="D44" s="287">
        <f t="shared" si="528"/>
        <v>0</v>
      </c>
      <c r="E44" s="287">
        <f t="shared" si="528"/>
        <v>0</v>
      </c>
      <c r="F44" s="286">
        <f t="shared" si="528"/>
        <v>0</v>
      </c>
      <c r="G44" s="287">
        <f t="shared" si="528"/>
        <v>0</v>
      </c>
      <c r="H44" s="287">
        <f t="shared" si="528"/>
        <v>0</v>
      </c>
      <c r="I44" s="286">
        <f t="shared" si="528"/>
        <v>0</v>
      </c>
      <c r="J44" s="287">
        <f t="shared" si="528"/>
        <v>0</v>
      </c>
      <c r="K44" s="287">
        <f t="shared" si="528"/>
        <v>0</v>
      </c>
      <c r="L44" s="286">
        <f t="shared" si="528"/>
        <v>0</v>
      </c>
      <c r="M44" s="287">
        <f t="shared" si="528"/>
        <v>0</v>
      </c>
      <c r="N44" s="287">
        <f t="shared" si="528"/>
        <v>0</v>
      </c>
      <c r="O44" s="286">
        <f t="shared" si="528"/>
        <v>0</v>
      </c>
      <c r="P44" s="287">
        <f t="shared" si="528"/>
        <v>0</v>
      </c>
      <c r="Q44" s="287">
        <f t="shared" si="528"/>
        <v>0</v>
      </c>
      <c r="R44" s="286">
        <f t="shared" si="528"/>
        <v>0</v>
      </c>
      <c r="S44" s="287">
        <f t="shared" si="528"/>
        <v>0</v>
      </c>
      <c r="T44" s="287">
        <f t="shared" si="528"/>
        <v>0</v>
      </c>
      <c r="U44" s="286">
        <f t="shared" si="528"/>
        <v>0</v>
      </c>
      <c r="V44" s="287">
        <f t="shared" si="528"/>
        <v>0</v>
      </c>
      <c r="W44" s="287">
        <f t="shared" si="528"/>
        <v>0</v>
      </c>
      <c r="X44" s="286">
        <f t="shared" si="528"/>
        <v>0</v>
      </c>
      <c r="Y44" s="287">
        <f t="shared" si="528"/>
        <v>0</v>
      </c>
      <c r="Z44" s="287">
        <f t="shared" si="528"/>
        <v>0</v>
      </c>
      <c r="AA44" s="286">
        <f t="shared" si="528"/>
        <v>0</v>
      </c>
      <c r="AB44" s="287">
        <f t="shared" si="528"/>
        <v>0</v>
      </c>
      <c r="AC44" s="287">
        <f t="shared" si="528"/>
        <v>0</v>
      </c>
      <c r="AD44" s="286">
        <f t="shared" si="528"/>
        <v>0</v>
      </c>
      <c r="AE44" s="287">
        <f t="shared" si="528"/>
        <v>0</v>
      </c>
      <c r="AF44" s="287">
        <f t="shared" si="528"/>
        <v>0</v>
      </c>
      <c r="AG44" s="286">
        <f t="shared" si="528"/>
        <v>0</v>
      </c>
      <c r="AH44" s="287">
        <f t="shared" si="528"/>
        <v>0</v>
      </c>
      <c r="AI44" s="287">
        <f t="shared" si="528"/>
        <v>0</v>
      </c>
      <c r="AJ44" s="286">
        <f t="shared" si="528"/>
        <v>0</v>
      </c>
      <c r="AK44" s="287">
        <f t="shared" si="528"/>
        <v>0</v>
      </c>
      <c r="AL44" s="287">
        <f t="shared" si="528"/>
        <v>0</v>
      </c>
      <c r="AM44" s="286">
        <f t="shared" si="528"/>
        <v>-20531.965948462537</v>
      </c>
      <c r="AN44" s="287">
        <f t="shared" si="528"/>
        <v>0</v>
      </c>
      <c r="AO44" s="287">
        <f t="shared" si="528"/>
        <v>-20531.965948462537</v>
      </c>
      <c r="AP44" s="286">
        <f t="shared" si="528"/>
        <v>-24408.243201265141</v>
      </c>
      <c r="AQ44" s="287">
        <f t="shared" si="528"/>
        <v>0</v>
      </c>
      <c r="AR44" s="287">
        <f t="shared" si="528"/>
        <v>-24408.243201265141</v>
      </c>
      <c r="AS44" s="286">
        <f t="shared" si="528"/>
        <v>-21684.615788575407</v>
      </c>
      <c r="AT44" s="287">
        <f t="shared" si="528"/>
        <v>0</v>
      </c>
      <c r="AU44" s="287">
        <f t="shared" si="528"/>
        <v>-21684.615788575407</v>
      </c>
      <c r="AV44" s="286">
        <f t="shared" si="528"/>
        <v>-23534.198677446664</v>
      </c>
      <c r="AW44" s="287">
        <f t="shared" si="528"/>
        <v>0</v>
      </c>
      <c r="AX44" s="287">
        <f t="shared" si="528"/>
        <v>-23534.198677446664</v>
      </c>
      <c r="AY44" s="286">
        <f t="shared" si="528"/>
        <v>-17003.236098450321</v>
      </c>
      <c r="AZ44" s="287">
        <f t="shared" si="528"/>
        <v>0</v>
      </c>
      <c r="BA44" s="287">
        <f t="shared" si="528"/>
        <v>-17003.236098450321</v>
      </c>
      <c r="BB44" s="286">
        <f t="shared" si="528"/>
        <v>-18365.936878351811</v>
      </c>
      <c r="BC44" s="287">
        <f t="shared" si="528"/>
        <v>0</v>
      </c>
      <c r="BD44" s="287">
        <f t="shared" si="528"/>
        <v>-18365.936878351811</v>
      </c>
      <c r="BE44" s="286">
        <f t="shared" si="528"/>
        <v>-34283.996273870522</v>
      </c>
      <c r="BF44" s="287">
        <f t="shared" si="528"/>
        <v>0</v>
      </c>
      <c r="BG44" s="287">
        <f t="shared" si="528"/>
        <v>-34283.996273870522</v>
      </c>
      <c r="BH44" s="286">
        <f t="shared" si="528"/>
        <v>-36874.028779526168</v>
      </c>
      <c r="BI44" s="287">
        <f t="shared" si="528"/>
        <v>0</v>
      </c>
      <c r="BJ44" s="287">
        <f t="shared" si="528"/>
        <v>-36874.028779526168</v>
      </c>
      <c r="BK44" s="286">
        <f t="shared" si="528"/>
        <v>-39105.324846150237</v>
      </c>
      <c r="BL44" s="287">
        <f t="shared" si="528"/>
        <v>0</v>
      </c>
      <c r="BM44" s="287">
        <f t="shared" si="528"/>
        <v>-39105.324846150237</v>
      </c>
      <c r="BN44" s="286">
        <f t="shared" si="528"/>
        <v>-51917.924785467389</v>
      </c>
      <c r="BO44" s="287">
        <f t="shared" ref="BO44:DZ44" si="529">SUM(BO45:BO55)</f>
        <v>0</v>
      </c>
      <c r="BP44" s="287">
        <f t="shared" si="529"/>
        <v>-51917.924785467389</v>
      </c>
      <c r="BQ44" s="286">
        <f t="shared" si="529"/>
        <v>-55193.077956989247</v>
      </c>
      <c r="BR44" s="287">
        <f t="shared" si="529"/>
        <v>0</v>
      </c>
      <c r="BS44" s="287">
        <f t="shared" si="529"/>
        <v>-55193.077956989247</v>
      </c>
      <c r="BT44" s="286">
        <f t="shared" si="529"/>
        <v>-50025.920135065702</v>
      </c>
      <c r="BU44" s="287">
        <f t="shared" si="529"/>
        <v>0</v>
      </c>
      <c r="BV44" s="287">
        <f t="shared" si="529"/>
        <v>-50025.920135065702</v>
      </c>
      <c r="BW44" s="286">
        <f t="shared" si="529"/>
        <v>-47543.594295520437</v>
      </c>
      <c r="BX44" s="287">
        <f t="shared" si="529"/>
        <v>0</v>
      </c>
      <c r="BY44" s="287">
        <f t="shared" si="529"/>
        <v>-47543.594295520437</v>
      </c>
      <c r="BZ44" s="286">
        <f t="shared" si="529"/>
        <v>-88169.382471580495</v>
      </c>
      <c r="CA44" s="287">
        <f t="shared" si="529"/>
        <v>0</v>
      </c>
      <c r="CB44" s="287">
        <f t="shared" si="529"/>
        <v>-88169.382471580495</v>
      </c>
      <c r="CC44" s="286">
        <f t="shared" si="529"/>
        <v>-69662.478153892545</v>
      </c>
      <c r="CD44" s="287">
        <f t="shared" si="529"/>
        <v>0</v>
      </c>
      <c r="CE44" s="287">
        <f t="shared" si="529"/>
        <v>-69662.478153892545</v>
      </c>
      <c r="CF44" s="286">
        <f t="shared" si="529"/>
        <v>-65778.285473030483</v>
      </c>
      <c r="CG44" s="287">
        <f t="shared" si="529"/>
        <v>0</v>
      </c>
      <c r="CH44" s="287">
        <f t="shared" si="529"/>
        <v>-65778.285473030483</v>
      </c>
      <c r="CI44" s="286">
        <f t="shared" si="529"/>
        <v>-75722.413004989518</v>
      </c>
      <c r="CJ44" s="287">
        <f t="shared" si="529"/>
        <v>0</v>
      </c>
      <c r="CK44" s="287">
        <f t="shared" si="529"/>
        <v>-75722.413004989518</v>
      </c>
      <c r="CL44" s="286">
        <f t="shared" si="529"/>
        <v>-105697.27182276857</v>
      </c>
      <c r="CM44" s="287">
        <f t="shared" si="529"/>
        <v>0</v>
      </c>
      <c r="CN44" s="287">
        <f t="shared" si="529"/>
        <v>-105697.27182276857</v>
      </c>
      <c r="CO44" s="286">
        <f t="shared" si="529"/>
        <v>-85790.083390844258</v>
      </c>
      <c r="CP44" s="287">
        <f t="shared" si="529"/>
        <v>0</v>
      </c>
      <c r="CQ44" s="287">
        <f t="shared" si="529"/>
        <v>-85790.083390844258</v>
      </c>
      <c r="CR44" s="286">
        <f t="shared" si="529"/>
        <v>-125843.79518674409</v>
      </c>
      <c r="CS44" s="287">
        <f t="shared" si="529"/>
        <v>0</v>
      </c>
      <c r="CT44" s="287">
        <f t="shared" si="529"/>
        <v>-125843.79518674409</v>
      </c>
      <c r="CU44" s="286">
        <f t="shared" si="529"/>
        <v>-122260.20158024909</v>
      </c>
      <c r="CV44" s="287">
        <f t="shared" si="529"/>
        <v>0</v>
      </c>
      <c r="CW44" s="287">
        <f t="shared" si="529"/>
        <v>-122260.20158024909</v>
      </c>
      <c r="CX44" s="286">
        <f t="shared" si="529"/>
        <v>-110985.84180444</v>
      </c>
      <c r="CY44" s="287">
        <f t="shared" si="529"/>
        <v>0</v>
      </c>
      <c r="CZ44" s="287">
        <f t="shared" si="529"/>
        <v>-110985.84180444</v>
      </c>
      <c r="DA44" s="286">
        <f t="shared" si="529"/>
        <v>-83884.111561244092</v>
      </c>
      <c r="DB44" s="287">
        <f t="shared" si="529"/>
        <v>0</v>
      </c>
      <c r="DC44" s="287">
        <f t="shared" si="529"/>
        <v>-83884.111561244092</v>
      </c>
      <c r="DD44" s="286">
        <f t="shared" si="529"/>
        <v>-110035.38445028708</v>
      </c>
      <c r="DE44" s="287">
        <f t="shared" si="529"/>
        <v>0</v>
      </c>
      <c r="DF44" s="287">
        <f t="shared" si="529"/>
        <v>-110035.38445028708</v>
      </c>
      <c r="DG44" s="286">
        <f t="shared" si="529"/>
        <v>-95002.644840963636</v>
      </c>
      <c r="DH44" s="287">
        <f t="shared" si="529"/>
        <v>0</v>
      </c>
      <c r="DI44" s="287">
        <f t="shared" si="529"/>
        <v>-95002.644840963636</v>
      </c>
      <c r="DJ44" s="286">
        <f t="shared" si="529"/>
        <v>-81004.259979105802</v>
      </c>
      <c r="DK44" s="287">
        <f t="shared" si="529"/>
        <v>0</v>
      </c>
      <c r="DL44" s="287">
        <f t="shared" si="529"/>
        <v>-81004.259979105802</v>
      </c>
      <c r="DM44" s="286">
        <f t="shared" si="529"/>
        <v>-118346.66420586377</v>
      </c>
      <c r="DN44" s="287">
        <f t="shared" si="529"/>
        <v>0</v>
      </c>
      <c r="DO44" s="287">
        <f t="shared" si="529"/>
        <v>-118346.66420586377</v>
      </c>
      <c r="DP44" s="286">
        <f t="shared" si="529"/>
        <v>-198454.51074455521</v>
      </c>
      <c r="DQ44" s="287">
        <f t="shared" si="529"/>
        <v>0</v>
      </c>
      <c r="DR44" s="287">
        <f t="shared" si="529"/>
        <v>-198454.51074455521</v>
      </c>
      <c r="DS44" s="286">
        <f t="shared" si="529"/>
        <v>-90684.553772431958</v>
      </c>
      <c r="DT44" s="287">
        <f t="shared" si="529"/>
        <v>0</v>
      </c>
      <c r="DU44" s="287">
        <f t="shared" si="529"/>
        <v>-90684.553772431958</v>
      </c>
      <c r="DV44" s="286">
        <f t="shared" si="529"/>
        <v>-161454.05559446538</v>
      </c>
      <c r="DW44" s="287">
        <f t="shared" si="529"/>
        <v>0</v>
      </c>
      <c r="DX44" s="287">
        <f t="shared" si="529"/>
        <v>-161454.05559446538</v>
      </c>
      <c r="DY44" s="286">
        <f t="shared" si="529"/>
        <v>-98233.074775876885</v>
      </c>
      <c r="DZ44" s="287">
        <f t="shared" si="529"/>
        <v>0</v>
      </c>
      <c r="EA44" s="287">
        <f t="shared" ref="EA44:GL44" si="530">SUM(EA45:EA55)</f>
        <v>-98233.074775876885</v>
      </c>
      <c r="EB44" s="286">
        <f t="shared" si="530"/>
        <v>-189239.25716526873</v>
      </c>
      <c r="EC44" s="287">
        <f t="shared" si="530"/>
        <v>0</v>
      </c>
      <c r="ED44" s="287">
        <f t="shared" si="530"/>
        <v>-189239.25716526873</v>
      </c>
      <c r="EE44" s="286">
        <f t="shared" si="530"/>
        <v>-129032.58630617382</v>
      </c>
      <c r="EF44" s="287">
        <f t="shared" si="530"/>
        <v>0</v>
      </c>
      <c r="EG44" s="287">
        <f t="shared" si="530"/>
        <v>-129032.58630617382</v>
      </c>
      <c r="EH44" s="286">
        <f t="shared" si="530"/>
        <v>-115361.41096437567</v>
      </c>
      <c r="EI44" s="287">
        <f t="shared" si="530"/>
        <v>0</v>
      </c>
      <c r="EJ44" s="287">
        <f t="shared" si="530"/>
        <v>-115361.41096437567</v>
      </c>
      <c r="EK44" s="286">
        <f t="shared" si="530"/>
        <v>-135469.00310179513</v>
      </c>
      <c r="EL44" s="287">
        <f t="shared" si="530"/>
        <v>0</v>
      </c>
      <c r="EM44" s="287">
        <f t="shared" si="530"/>
        <v>-135469.00310179513</v>
      </c>
      <c r="EN44" s="286">
        <f t="shared" si="530"/>
        <v>-237618.083472428</v>
      </c>
      <c r="EO44" s="287">
        <f t="shared" si="530"/>
        <v>0</v>
      </c>
      <c r="EP44" s="287">
        <f t="shared" si="530"/>
        <v>-237618.083472428</v>
      </c>
      <c r="EQ44" s="286">
        <f t="shared" si="530"/>
        <v>-131567.47459067137</v>
      </c>
      <c r="ER44" s="287">
        <f t="shared" si="530"/>
        <v>0</v>
      </c>
      <c r="ES44" s="287">
        <f t="shared" si="530"/>
        <v>-131567.47459067137</v>
      </c>
      <c r="ET44" s="286">
        <f t="shared" si="530"/>
        <v>-246366.75290299556</v>
      </c>
      <c r="EU44" s="287">
        <f t="shared" si="530"/>
        <v>0</v>
      </c>
      <c r="EV44" s="287">
        <f t="shared" si="530"/>
        <v>-246366.75290299556</v>
      </c>
      <c r="EW44" s="286">
        <f t="shared" si="530"/>
        <v>-319548.72257280501</v>
      </c>
      <c r="EX44" s="287">
        <f t="shared" si="530"/>
        <v>0</v>
      </c>
      <c r="EY44" s="287">
        <f t="shared" si="530"/>
        <v>-319548.72257280501</v>
      </c>
      <c r="EZ44" s="286">
        <f t="shared" si="530"/>
        <v>-211348.14899233705</v>
      </c>
      <c r="FA44" s="287">
        <f t="shared" si="530"/>
        <v>0</v>
      </c>
      <c r="FB44" s="287">
        <f t="shared" si="530"/>
        <v>-211348.14899233705</v>
      </c>
      <c r="FC44" s="286">
        <f t="shared" si="530"/>
        <v>-193205.85285311411</v>
      </c>
      <c r="FD44" s="287">
        <f t="shared" si="530"/>
        <v>0</v>
      </c>
      <c r="FE44" s="287">
        <f t="shared" si="530"/>
        <v>-193205.85285311411</v>
      </c>
      <c r="FF44" s="286">
        <f t="shared" si="530"/>
        <v>-293760.15277458681</v>
      </c>
      <c r="FG44" s="287">
        <f t="shared" si="530"/>
        <v>0</v>
      </c>
      <c r="FH44" s="287">
        <f t="shared" si="530"/>
        <v>-293760.15277458681</v>
      </c>
      <c r="FI44" s="286">
        <f t="shared" si="530"/>
        <v>-227277.73043291838</v>
      </c>
      <c r="FJ44" s="287">
        <f t="shared" si="530"/>
        <v>0</v>
      </c>
      <c r="FK44" s="287">
        <f t="shared" si="530"/>
        <v>-227277.73043291838</v>
      </c>
      <c r="FL44" s="286">
        <f t="shared" si="530"/>
        <v>-172207.17394842676</v>
      </c>
      <c r="FM44" s="287">
        <f t="shared" si="530"/>
        <v>0</v>
      </c>
      <c r="FN44" s="287">
        <f t="shared" si="530"/>
        <v>-172207.17394842676</v>
      </c>
      <c r="FO44" s="286">
        <f t="shared" si="530"/>
        <v>-264457.72610204871</v>
      </c>
      <c r="FP44" s="287">
        <f t="shared" si="530"/>
        <v>0</v>
      </c>
      <c r="FQ44" s="287">
        <f t="shared" si="530"/>
        <v>-264457.72610204871</v>
      </c>
      <c r="FR44" s="286">
        <f t="shared" si="530"/>
        <v>-110407.88800227783</v>
      </c>
      <c r="FS44" s="287">
        <f t="shared" si="530"/>
        <v>0</v>
      </c>
      <c r="FT44" s="287">
        <f t="shared" si="530"/>
        <v>-110407.88800227783</v>
      </c>
      <c r="FU44" s="286">
        <f t="shared" si="530"/>
        <v>-238820.25631768955</v>
      </c>
      <c r="FV44" s="287">
        <f t="shared" si="530"/>
        <v>0</v>
      </c>
      <c r="FW44" s="287">
        <f t="shared" si="530"/>
        <v>-238820.25631768955</v>
      </c>
      <c r="FX44" s="286">
        <f t="shared" si="530"/>
        <v>-260795.1340680249</v>
      </c>
      <c r="FY44" s="287">
        <f t="shared" si="530"/>
        <v>0</v>
      </c>
      <c r="FZ44" s="287">
        <f t="shared" si="530"/>
        <v>-260795.1340680249</v>
      </c>
      <c r="GA44" s="286">
        <f t="shared" si="530"/>
        <v>-135044.68643684126</v>
      </c>
      <c r="GB44" s="287">
        <f t="shared" si="530"/>
        <v>0</v>
      </c>
      <c r="GC44" s="287">
        <f t="shared" si="530"/>
        <v>-135044.68643684126</v>
      </c>
      <c r="GD44" s="286">
        <f t="shared" si="530"/>
        <v>-123663.21898042501</v>
      </c>
      <c r="GE44" s="287">
        <f t="shared" si="530"/>
        <v>0</v>
      </c>
      <c r="GF44" s="287">
        <f t="shared" si="530"/>
        <v>-123663.21898042501</v>
      </c>
      <c r="GG44" s="286">
        <f t="shared" si="530"/>
        <v>-217734.57323439396</v>
      </c>
      <c r="GH44" s="287">
        <f t="shared" si="530"/>
        <v>0</v>
      </c>
      <c r="GI44" s="287">
        <f t="shared" si="530"/>
        <v>-217734.57323439396</v>
      </c>
      <c r="GJ44" s="286">
        <f t="shared" si="530"/>
        <v>-120036.83678740995</v>
      </c>
      <c r="GK44" s="287">
        <f t="shared" si="530"/>
        <v>0</v>
      </c>
      <c r="GL44" s="287">
        <f t="shared" si="530"/>
        <v>-120036.83678740995</v>
      </c>
      <c r="GM44" s="286">
        <f t="shared" ref="GM44:HJ44" si="531">SUM(GM45:GM55)</f>
        <v>-385175.75850467681</v>
      </c>
      <c r="GN44" s="287">
        <f t="shared" si="531"/>
        <v>189320.68304569161</v>
      </c>
      <c r="GO44" s="287">
        <f t="shared" si="531"/>
        <v>-195855.07545898523</v>
      </c>
      <c r="GP44" s="286">
        <f t="shared" si="531"/>
        <v>-235528.20080221386</v>
      </c>
      <c r="GQ44" s="287">
        <f t="shared" si="531"/>
        <v>0</v>
      </c>
      <c r="GR44" s="287">
        <f t="shared" si="531"/>
        <v>-235528.20080221386</v>
      </c>
      <c r="GS44" s="286">
        <f t="shared" si="531"/>
        <v>-177114.8866581528</v>
      </c>
      <c r="GT44" s="287">
        <f t="shared" si="531"/>
        <v>0</v>
      </c>
      <c r="GU44" s="287">
        <f t="shared" si="531"/>
        <v>-177114.8866581528</v>
      </c>
      <c r="GV44" s="286">
        <f t="shared" si="531"/>
        <v>-117424.19332320103</v>
      </c>
      <c r="GW44" s="287">
        <f t="shared" si="531"/>
        <v>0</v>
      </c>
      <c r="GX44" s="287">
        <f t="shared" si="531"/>
        <v>-117424.19332320103</v>
      </c>
      <c r="GY44" s="286">
        <f t="shared" si="531"/>
        <v>-171787.05767672654</v>
      </c>
      <c r="GZ44" s="287">
        <f t="shared" si="531"/>
        <v>0</v>
      </c>
      <c r="HA44" s="287">
        <f t="shared" si="531"/>
        <v>-171787.05767672654</v>
      </c>
      <c r="HB44" s="286">
        <f t="shared" si="531"/>
        <v>-128738.46130184206</v>
      </c>
      <c r="HC44" s="287">
        <f t="shared" si="531"/>
        <v>0</v>
      </c>
      <c r="HD44" s="287">
        <f t="shared" si="531"/>
        <v>-128738.46130184206</v>
      </c>
      <c r="HE44" s="286">
        <f t="shared" si="531"/>
        <v>-196649.22089551741</v>
      </c>
      <c r="HF44" s="287">
        <f t="shared" si="531"/>
        <v>0</v>
      </c>
      <c r="HG44" s="287">
        <f t="shared" si="531"/>
        <v>-196649.22089551741</v>
      </c>
      <c r="HH44" s="286">
        <f t="shared" si="531"/>
        <v>-314020.44615032384</v>
      </c>
      <c r="HI44" s="287">
        <f t="shared" si="531"/>
        <v>0</v>
      </c>
      <c r="HJ44" s="287">
        <f t="shared" si="531"/>
        <v>-314020.44615032384</v>
      </c>
    </row>
    <row r="45" spans="2:218" ht="14.25" hidden="1" customHeight="1" outlineLevel="1" x14ac:dyDescent="0.2">
      <c r="B45" s="233" t="s">
        <v>291</v>
      </c>
      <c r="C45" s="334">
        <v>0</v>
      </c>
      <c r="D45" s="287">
        <v>0</v>
      </c>
      <c r="E45" s="287">
        <f t="shared" ref="E45:E55" si="532">SUM(C45:D45)</f>
        <v>0</v>
      </c>
      <c r="F45" s="334">
        <v>0</v>
      </c>
      <c r="G45" s="287">
        <v>0</v>
      </c>
      <c r="H45" s="287">
        <f t="shared" ref="H45:H55" si="533">SUM(F45:G45)</f>
        <v>0</v>
      </c>
      <c r="I45" s="334">
        <v>0</v>
      </c>
      <c r="J45" s="287">
        <v>0</v>
      </c>
      <c r="K45" s="287">
        <f t="shared" ref="K45:K55" si="534">SUM(I45:J45)</f>
        <v>0</v>
      </c>
      <c r="L45" s="334">
        <v>0</v>
      </c>
      <c r="M45" s="287">
        <v>0</v>
      </c>
      <c r="N45" s="287">
        <f t="shared" ref="N45:N55" si="535">SUM(L45:M45)</f>
        <v>0</v>
      </c>
      <c r="O45" s="334">
        <v>0</v>
      </c>
      <c r="P45" s="287">
        <v>0</v>
      </c>
      <c r="Q45" s="287">
        <f t="shared" ref="Q45:Q55" si="536">SUM(O45:P45)</f>
        <v>0</v>
      </c>
      <c r="R45" s="334">
        <v>0</v>
      </c>
      <c r="S45" s="287">
        <v>0</v>
      </c>
      <c r="T45" s="287">
        <f t="shared" ref="T45:T55" si="537">SUM(R45:S45)</f>
        <v>0</v>
      </c>
      <c r="U45" s="334">
        <v>0</v>
      </c>
      <c r="V45" s="287">
        <v>0</v>
      </c>
      <c r="W45" s="287">
        <f t="shared" ref="W45:W55" si="538">SUM(U45:V45)</f>
        <v>0</v>
      </c>
      <c r="X45" s="334">
        <v>0</v>
      </c>
      <c r="Y45" s="287">
        <v>0</v>
      </c>
      <c r="Z45" s="287">
        <f t="shared" ref="Z45:Z55" si="539">SUM(X45:Y45)</f>
        <v>0</v>
      </c>
      <c r="AA45" s="334">
        <v>0</v>
      </c>
      <c r="AB45" s="287">
        <v>0</v>
      </c>
      <c r="AC45" s="287">
        <f t="shared" ref="AC45:AC55" si="540">SUM(AA45:AB45)</f>
        <v>0</v>
      </c>
      <c r="AD45" s="334">
        <v>0</v>
      </c>
      <c r="AE45" s="287">
        <v>0</v>
      </c>
      <c r="AF45" s="287">
        <f t="shared" ref="AF45:AF55" si="541">SUM(AD45:AE45)</f>
        <v>0</v>
      </c>
      <c r="AG45" s="334">
        <v>0</v>
      </c>
      <c r="AH45" s="287">
        <v>0</v>
      </c>
      <c r="AI45" s="287">
        <f t="shared" ref="AI45:AI55" si="542">SUM(AG45:AH45)</f>
        <v>0</v>
      </c>
      <c r="AJ45" s="334">
        <v>0</v>
      </c>
      <c r="AK45" s="287">
        <v>0</v>
      </c>
      <c r="AL45" s="287">
        <f t="shared" ref="AL45:AL55" si="543">SUM(AJ45:AK45)</f>
        <v>0</v>
      </c>
      <c r="AM45" s="334">
        <v>0</v>
      </c>
      <c r="AN45" s="287">
        <v>0</v>
      </c>
      <c r="AO45" s="287">
        <f>SUM(AM45:AN45)</f>
        <v>0</v>
      </c>
      <c r="AP45" s="334">
        <v>0</v>
      </c>
      <c r="AQ45" s="287">
        <v>0</v>
      </c>
      <c r="AR45" s="287">
        <f t="shared" ref="AR45:AR55" si="544">SUM(AP45:AQ45)</f>
        <v>0</v>
      </c>
      <c r="AS45" s="334">
        <v>0</v>
      </c>
      <c r="AT45" s="287">
        <v>0</v>
      </c>
      <c r="AU45" s="287">
        <f t="shared" ref="AU45:AU55" si="545">SUM(AS45:AT45)</f>
        <v>0</v>
      </c>
      <c r="AV45" s="334">
        <v>0</v>
      </c>
      <c r="AW45" s="287">
        <v>0</v>
      </c>
      <c r="AX45" s="287">
        <f t="shared" ref="AX45:AX55" si="546">SUM(AV45:AW45)</f>
        <v>0</v>
      </c>
      <c r="AY45" s="334">
        <v>0</v>
      </c>
      <c r="AZ45" s="287">
        <v>0</v>
      </c>
      <c r="BA45" s="287">
        <f t="shared" ref="BA45:BA55" si="547">SUM(AY45:AZ45)</f>
        <v>0</v>
      </c>
      <c r="BB45" s="334">
        <v>0</v>
      </c>
      <c r="BC45" s="287">
        <v>0</v>
      </c>
      <c r="BD45" s="287">
        <f t="shared" ref="BD45:BD55" si="548">SUM(BB45:BC45)</f>
        <v>0</v>
      </c>
      <c r="BE45" s="334">
        <v>0</v>
      </c>
      <c r="BF45" s="287">
        <v>0</v>
      </c>
      <c r="BG45" s="287">
        <f t="shared" ref="BG45:BG55" si="549">SUM(BE45:BF45)</f>
        <v>0</v>
      </c>
      <c r="BH45" s="334">
        <v>0</v>
      </c>
      <c r="BI45" s="287">
        <v>0</v>
      </c>
      <c r="BJ45" s="287">
        <f t="shared" ref="BJ45:BJ55" si="550">SUM(BH45:BI45)</f>
        <v>0</v>
      </c>
      <c r="BK45" s="334">
        <v>0</v>
      </c>
      <c r="BL45" s="287">
        <v>0</v>
      </c>
      <c r="BM45" s="287">
        <f t="shared" ref="BM45:BM55" si="551">SUM(BK45:BL45)</f>
        <v>0</v>
      </c>
      <c r="BN45" s="334">
        <v>0</v>
      </c>
      <c r="BO45" s="287">
        <v>0</v>
      </c>
      <c r="BP45" s="287">
        <f t="shared" ref="BP45:BP55" si="552">SUM(BN45:BO45)</f>
        <v>0</v>
      </c>
      <c r="BQ45" s="334">
        <v>0</v>
      </c>
      <c r="BR45" s="287">
        <v>0</v>
      </c>
      <c r="BS45" s="287">
        <f t="shared" ref="BS45:BS55" si="553">SUM(BQ45:BR45)</f>
        <v>0</v>
      </c>
      <c r="BT45" s="334">
        <v>0</v>
      </c>
      <c r="BU45" s="287">
        <v>0</v>
      </c>
      <c r="BV45" s="287">
        <f t="shared" ref="BV45:BV55" si="554">SUM(BT45:BU45)</f>
        <v>0</v>
      </c>
      <c r="BW45" s="334">
        <v>0</v>
      </c>
      <c r="BX45" s="287">
        <v>0</v>
      </c>
      <c r="BY45" s="287">
        <f t="shared" ref="BY45:BY55" si="555">SUM(BW45:BX45)</f>
        <v>0</v>
      </c>
      <c r="BZ45" s="334">
        <v>0</v>
      </c>
      <c r="CA45" s="287">
        <v>0</v>
      </c>
      <c r="CB45" s="287">
        <f t="shared" ref="CB45:CB55" si="556">SUM(BZ45:CA45)</f>
        <v>0</v>
      </c>
      <c r="CC45" s="334">
        <v>0</v>
      </c>
      <c r="CD45" s="287">
        <v>0</v>
      </c>
      <c r="CE45" s="287">
        <f t="shared" ref="CE45:CE55" si="557">SUM(CC45:CD45)</f>
        <v>0</v>
      </c>
      <c r="CF45" s="334">
        <v>0</v>
      </c>
      <c r="CG45" s="287">
        <v>0</v>
      </c>
      <c r="CH45" s="287">
        <f t="shared" ref="CH45:CH55" si="558">SUM(CF45:CG45)</f>
        <v>0</v>
      </c>
      <c r="CI45" s="334">
        <v>0</v>
      </c>
      <c r="CJ45" s="287">
        <v>0</v>
      </c>
      <c r="CK45" s="287">
        <f t="shared" ref="CK45:CK55" si="559">SUM(CI45:CJ45)</f>
        <v>0</v>
      </c>
      <c r="CL45" s="334">
        <v>0</v>
      </c>
      <c r="CM45" s="287">
        <v>0</v>
      </c>
      <c r="CN45" s="287">
        <f t="shared" ref="CN45:CN55" si="560">SUM(CL45:CM45)</f>
        <v>0</v>
      </c>
      <c r="CO45" s="334">
        <v>0</v>
      </c>
      <c r="CP45" s="287">
        <v>0</v>
      </c>
      <c r="CQ45" s="287">
        <f t="shared" ref="CQ45:CQ55" si="561">SUM(CO45:CP45)</f>
        <v>0</v>
      </c>
      <c r="CR45" s="334">
        <v>0</v>
      </c>
      <c r="CS45" s="287">
        <v>0</v>
      </c>
      <c r="CT45" s="287">
        <f t="shared" ref="CT45:CT55" si="562">SUM(CR45:CS45)</f>
        <v>0</v>
      </c>
      <c r="CU45" s="334">
        <v>0</v>
      </c>
      <c r="CV45" s="287">
        <v>0</v>
      </c>
      <c r="CW45" s="287">
        <f t="shared" ref="CW45:CW55" si="563">SUM(CU45:CV45)</f>
        <v>0</v>
      </c>
      <c r="CX45" s="334">
        <v>0</v>
      </c>
      <c r="CY45" s="287">
        <v>0</v>
      </c>
      <c r="CZ45" s="287">
        <f t="shared" ref="CZ45:CZ55" si="564">SUM(CX45:CY45)</f>
        <v>0</v>
      </c>
      <c r="DA45" s="334">
        <v>0</v>
      </c>
      <c r="DB45" s="287">
        <v>0</v>
      </c>
      <c r="DC45" s="287">
        <f t="shared" ref="DC45:DC55" si="565">SUM(DA45:DB45)</f>
        <v>0</v>
      </c>
      <c r="DD45" s="334">
        <v>0</v>
      </c>
      <c r="DE45" s="287">
        <v>0</v>
      </c>
      <c r="DF45" s="287">
        <f t="shared" ref="DF45:DF55" si="566">SUM(DD45:DE45)</f>
        <v>0</v>
      </c>
      <c r="DG45" s="334">
        <v>0</v>
      </c>
      <c r="DH45" s="287">
        <v>0</v>
      </c>
      <c r="DI45" s="287">
        <f t="shared" ref="DI45:DI55" si="567">SUM(DG45:DH45)</f>
        <v>0</v>
      </c>
      <c r="DJ45" s="334">
        <v>0</v>
      </c>
      <c r="DK45" s="287">
        <v>0</v>
      </c>
      <c r="DL45" s="287">
        <f t="shared" ref="DL45:DL55" si="568">SUM(DJ45:DK45)</f>
        <v>0</v>
      </c>
      <c r="DM45" s="334">
        <v>0</v>
      </c>
      <c r="DN45" s="287">
        <v>0</v>
      </c>
      <c r="DO45" s="287">
        <f t="shared" ref="DO45:DO55" si="569">SUM(DM45:DN45)</f>
        <v>0</v>
      </c>
      <c r="DP45" s="334">
        <v>0</v>
      </c>
      <c r="DQ45" s="287">
        <v>0</v>
      </c>
      <c r="DR45" s="287">
        <f t="shared" ref="DR45:DR55" si="570">SUM(DP45:DQ45)</f>
        <v>0</v>
      </c>
      <c r="DS45" s="334">
        <v>0</v>
      </c>
      <c r="DT45" s="287">
        <v>0</v>
      </c>
      <c r="DU45" s="287">
        <f t="shared" ref="DU45:DU55" si="571">SUM(DS45:DT45)</f>
        <v>0</v>
      </c>
      <c r="DV45" s="334">
        <v>0</v>
      </c>
      <c r="DW45" s="287">
        <v>0</v>
      </c>
      <c r="DX45" s="287">
        <f t="shared" ref="DX45:DX55" si="572">SUM(DV45:DW45)</f>
        <v>0</v>
      </c>
      <c r="DY45" s="334">
        <v>0</v>
      </c>
      <c r="DZ45" s="287">
        <v>0</v>
      </c>
      <c r="EA45" s="287">
        <f t="shared" ref="EA45:EA55" si="573">SUM(DY45:DZ45)</f>
        <v>0</v>
      </c>
      <c r="EB45" s="334">
        <v>0</v>
      </c>
      <c r="EC45" s="287">
        <v>0</v>
      </c>
      <c r="ED45" s="287">
        <f t="shared" ref="ED45:ED55" si="574">SUM(EB45:EC45)</f>
        <v>0</v>
      </c>
      <c r="EE45" s="334">
        <v>0</v>
      </c>
      <c r="EF45" s="287">
        <v>0</v>
      </c>
      <c r="EG45" s="287">
        <f t="shared" ref="EG45:EG55" si="575">SUM(EE45:EF45)</f>
        <v>0</v>
      </c>
      <c r="EH45" s="334">
        <v>0</v>
      </c>
      <c r="EI45" s="287">
        <v>0</v>
      </c>
      <c r="EJ45" s="287">
        <f t="shared" ref="EJ45:EJ55" si="576">SUM(EH45:EI45)</f>
        <v>0</v>
      </c>
      <c r="EK45" s="334">
        <v>0</v>
      </c>
      <c r="EL45" s="287">
        <v>0</v>
      </c>
      <c r="EM45" s="287">
        <f t="shared" ref="EM45:EM55" si="577">SUM(EK45:EL45)</f>
        <v>0</v>
      </c>
      <c r="EN45" s="334">
        <v>0</v>
      </c>
      <c r="EO45" s="287">
        <v>0</v>
      </c>
      <c r="EP45" s="287">
        <f t="shared" ref="EP45:EP55" si="578">SUM(EN45:EO45)</f>
        <v>0</v>
      </c>
      <c r="EQ45" s="334">
        <v>0</v>
      </c>
      <c r="ER45" s="287">
        <v>0</v>
      </c>
      <c r="ES45" s="287">
        <f t="shared" ref="ES45:ES55" si="579">SUM(EQ45:ER45)</f>
        <v>0</v>
      </c>
      <c r="ET45" s="334">
        <v>0</v>
      </c>
      <c r="EU45" s="287">
        <v>0</v>
      </c>
      <c r="EV45" s="287">
        <f t="shared" ref="EV45:EV55" si="580">SUM(ET45:EU45)</f>
        <v>0</v>
      </c>
      <c r="EW45" s="334">
        <v>0</v>
      </c>
      <c r="EX45" s="287">
        <v>0</v>
      </c>
      <c r="EY45" s="287">
        <f t="shared" ref="EY45:EY55" si="581">SUM(EW45:EX45)</f>
        <v>0</v>
      </c>
      <c r="EZ45" s="334">
        <v>0</v>
      </c>
      <c r="FA45" s="287">
        <v>0</v>
      </c>
      <c r="FB45" s="287">
        <f t="shared" ref="FB45:FB55" si="582">SUM(EZ45:FA45)</f>
        <v>0</v>
      </c>
      <c r="FC45" s="334">
        <v>0</v>
      </c>
      <c r="FD45" s="287">
        <v>0</v>
      </c>
      <c r="FE45" s="287">
        <f t="shared" ref="FE45:FE55" si="583">SUM(FC45:FD45)</f>
        <v>0</v>
      </c>
      <c r="FF45" s="334">
        <v>0</v>
      </c>
      <c r="FG45" s="287">
        <v>0</v>
      </c>
      <c r="FH45" s="287">
        <f t="shared" ref="FH45:FH55" si="584">SUM(FF45:FG45)</f>
        <v>0</v>
      </c>
      <c r="FI45" s="334">
        <v>0</v>
      </c>
      <c r="FJ45" s="287">
        <v>0</v>
      </c>
      <c r="FK45" s="287">
        <f t="shared" ref="FK45:FK55" si="585">SUM(FI45:FJ45)</f>
        <v>0</v>
      </c>
      <c r="FL45" s="334">
        <v>0</v>
      </c>
      <c r="FM45" s="287">
        <v>0</v>
      </c>
      <c r="FN45" s="287">
        <f t="shared" ref="FN45:FN55" si="586">SUM(FL45:FM45)</f>
        <v>0</v>
      </c>
      <c r="FO45" s="334">
        <v>0</v>
      </c>
      <c r="FP45" s="287">
        <v>0</v>
      </c>
      <c r="FQ45" s="287">
        <f t="shared" ref="FQ45:FQ55" si="587">SUM(FO45:FP45)</f>
        <v>0</v>
      </c>
      <c r="FR45" s="334">
        <v>0</v>
      </c>
      <c r="FS45" s="287">
        <v>0</v>
      </c>
      <c r="FT45" s="287">
        <f t="shared" ref="FT45:FT55" si="588">SUM(FR45:FS45)</f>
        <v>0</v>
      </c>
      <c r="FU45" s="334">
        <v>0</v>
      </c>
      <c r="FV45" s="287">
        <v>0</v>
      </c>
      <c r="FW45" s="287">
        <f t="shared" ref="FW45:FW55" si="589">SUM(FU45:FV45)</f>
        <v>0</v>
      </c>
      <c r="FX45" s="334">
        <v>0</v>
      </c>
      <c r="FY45" s="287">
        <v>0</v>
      </c>
      <c r="FZ45" s="287">
        <f t="shared" ref="FZ45:FZ55" si="590">SUM(FX45:FY45)</f>
        <v>0</v>
      </c>
      <c r="GA45" s="334">
        <v>0</v>
      </c>
      <c r="GB45" s="287">
        <v>0</v>
      </c>
      <c r="GC45" s="287">
        <f t="shared" ref="GC45:GC55" si="591">SUM(GA45:GB45)</f>
        <v>0</v>
      </c>
      <c r="GD45" s="334">
        <v>0</v>
      </c>
      <c r="GE45" s="287">
        <v>0</v>
      </c>
      <c r="GF45" s="287">
        <f t="shared" ref="GF45:GF55" si="592">SUM(GD45:GE45)</f>
        <v>0</v>
      </c>
      <c r="GG45" s="334">
        <v>0</v>
      </c>
      <c r="GH45" s="287">
        <v>0</v>
      </c>
      <c r="GI45" s="287">
        <f t="shared" ref="GI45:GI55" si="593">SUM(GG45:GH45)</f>
        <v>0</v>
      </c>
      <c r="GJ45" s="334">
        <v>0</v>
      </c>
      <c r="GK45" s="287">
        <v>0</v>
      </c>
      <c r="GL45" s="287">
        <f t="shared" ref="GL45:GL55" si="594">SUM(GJ45:GK45)</f>
        <v>0</v>
      </c>
      <c r="GM45" s="334">
        <v>0</v>
      </c>
      <c r="GN45" s="287">
        <v>0</v>
      </c>
      <c r="GO45" s="287">
        <f t="shared" ref="GO45:GO55" si="595">SUM(GM45:GN45)</f>
        <v>0</v>
      </c>
      <c r="GP45" s="334">
        <v>0</v>
      </c>
      <c r="GQ45" s="287">
        <v>0</v>
      </c>
      <c r="GR45" s="287">
        <f t="shared" ref="GR45:GR55" si="596">SUM(GP45:GQ45)</f>
        <v>0</v>
      </c>
      <c r="GS45" s="334">
        <v>0</v>
      </c>
      <c r="GT45" s="287">
        <v>0</v>
      </c>
      <c r="GU45" s="287">
        <f t="shared" ref="GU45:GU55" si="597">SUM(GS45:GT45)</f>
        <v>0</v>
      </c>
      <c r="GV45" s="334">
        <v>0</v>
      </c>
      <c r="GW45" s="287">
        <v>0</v>
      </c>
      <c r="GX45" s="287">
        <f t="shared" ref="GX45:GX55" si="598">SUM(GV45:GW45)</f>
        <v>0</v>
      </c>
      <c r="GY45" s="334">
        <v>0</v>
      </c>
      <c r="GZ45" s="287">
        <v>0</v>
      </c>
      <c r="HA45" s="287">
        <f t="shared" ref="HA45:HA55" si="599">SUM(GY45:GZ45)</f>
        <v>0</v>
      </c>
      <c r="HB45" s="334">
        <v>0</v>
      </c>
      <c r="HC45" s="287">
        <v>0</v>
      </c>
      <c r="HD45" s="287">
        <f t="shared" ref="HD45:HD55" si="600">SUM(HB45:HC45)</f>
        <v>0</v>
      </c>
      <c r="HE45" s="334">
        <v>0</v>
      </c>
      <c r="HF45" s="287">
        <v>0</v>
      </c>
      <c r="HG45" s="287">
        <f t="shared" ref="HG45:HG55" si="601">SUM(HE45:HF45)</f>
        <v>0</v>
      </c>
      <c r="HH45" s="334">
        <v>0</v>
      </c>
      <c r="HI45" s="287">
        <v>0</v>
      </c>
      <c r="HJ45" s="287">
        <f t="shared" ref="HJ45:HJ55" si="602">SUM(HH45:HI45)</f>
        <v>0</v>
      </c>
    </row>
    <row r="46" spans="2:218" ht="14.25" hidden="1" customHeight="1" outlineLevel="1" x14ac:dyDescent="0.2">
      <c r="B46" s="233" t="s">
        <v>292</v>
      </c>
      <c r="C46" s="334"/>
      <c r="D46" s="287"/>
      <c r="E46" s="287"/>
      <c r="F46" s="334"/>
      <c r="G46" s="287"/>
      <c r="H46" s="287"/>
      <c r="I46" s="334"/>
      <c r="J46" s="287"/>
      <c r="K46" s="287"/>
      <c r="L46" s="334"/>
      <c r="M46" s="287"/>
      <c r="N46" s="287"/>
      <c r="O46" s="334"/>
      <c r="P46" s="287"/>
      <c r="Q46" s="287"/>
      <c r="R46" s="334"/>
      <c r="S46" s="287"/>
      <c r="T46" s="287"/>
      <c r="U46" s="334"/>
      <c r="V46" s="287"/>
      <c r="W46" s="287"/>
      <c r="X46" s="334"/>
      <c r="Y46" s="287"/>
      <c r="Z46" s="287"/>
      <c r="AA46" s="334"/>
      <c r="AB46" s="287"/>
      <c r="AC46" s="287"/>
      <c r="AD46" s="334"/>
      <c r="AE46" s="287"/>
      <c r="AF46" s="287"/>
      <c r="AG46" s="334"/>
      <c r="AH46" s="287"/>
      <c r="AI46" s="287"/>
      <c r="AJ46" s="334"/>
      <c r="AK46" s="287"/>
      <c r="AL46" s="287"/>
      <c r="AM46" s="334">
        <v>-12719.57151364227</v>
      </c>
      <c r="AN46" s="287">
        <v>0</v>
      </c>
      <c r="AO46" s="287">
        <f t="shared" ref="AO46:AO55" si="603">SUM(AM46:AN46)</f>
        <v>-12719.57151364227</v>
      </c>
      <c r="AP46" s="334">
        <v>-19047.486656688598</v>
      </c>
      <c r="AQ46" s="287">
        <v>0</v>
      </c>
      <c r="AR46" s="287">
        <f t="shared" si="544"/>
        <v>-19047.486656688598</v>
      </c>
      <c r="AS46" s="334">
        <v>-17309.112631122898</v>
      </c>
      <c r="AT46" s="287">
        <v>0</v>
      </c>
      <c r="AU46" s="287">
        <f t="shared" si="545"/>
        <v>-17309.112631122898</v>
      </c>
      <c r="AV46" s="334">
        <v>-14059.308787986603</v>
      </c>
      <c r="AW46" s="287">
        <v>0</v>
      </c>
      <c r="AX46" s="287">
        <f t="shared" si="546"/>
        <v>-14059.308787986603</v>
      </c>
      <c r="AY46" s="334">
        <v>-14175.976346975007</v>
      </c>
      <c r="AZ46" s="287">
        <v>0</v>
      </c>
      <c r="BA46" s="287">
        <f t="shared" si="547"/>
        <v>-14175.976346975007</v>
      </c>
      <c r="BB46" s="334">
        <v>-16873.093612219494</v>
      </c>
      <c r="BC46" s="287">
        <v>0</v>
      </c>
      <c r="BD46" s="287">
        <f t="shared" si="548"/>
        <v>-16873.093612219494</v>
      </c>
      <c r="BE46" s="334">
        <v>-24440.982766651141</v>
      </c>
      <c r="BF46" s="287">
        <v>0</v>
      </c>
      <c r="BG46" s="287">
        <f t="shared" si="549"/>
        <v>-24440.982766651141</v>
      </c>
      <c r="BH46" s="334">
        <v>-29488.370143897635</v>
      </c>
      <c r="BI46" s="287">
        <v>0</v>
      </c>
      <c r="BJ46" s="287">
        <f t="shared" si="550"/>
        <v>-29488.370143897635</v>
      </c>
      <c r="BK46" s="334">
        <v>-30314.330342462541</v>
      </c>
      <c r="BL46" s="287">
        <v>0</v>
      </c>
      <c r="BM46" s="287">
        <f t="shared" si="551"/>
        <v>-30314.330342462541</v>
      </c>
      <c r="BN46" s="334">
        <v>-33181.097142109451</v>
      </c>
      <c r="BO46" s="287">
        <v>0</v>
      </c>
      <c r="BP46" s="287">
        <f t="shared" si="552"/>
        <v>-33181.097142109451</v>
      </c>
      <c r="BQ46" s="334">
        <v>-26544.090754202636</v>
      </c>
      <c r="BR46" s="287">
        <v>0</v>
      </c>
      <c r="BS46" s="287">
        <f t="shared" si="553"/>
        <v>-26544.090754202636</v>
      </c>
      <c r="BT46" s="334">
        <v>-36282.00983630625</v>
      </c>
      <c r="BU46" s="287">
        <v>0</v>
      </c>
      <c r="BV46" s="287">
        <f t="shared" si="554"/>
        <v>-36282.00983630625</v>
      </c>
      <c r="BW46" s="334">
        <v>-27016.037931238534</v>
      </c>
      <c r="BX46" s="287">
        <v>0</v>
      </c>
      <c r="BY46" s="287">
        <f t="shared" si="555"/>
        <v>-27016.037931238534</v>
      </c>
      <c r="BZ46" s="334">
        <v>-48059.463146314629</v>
      </c>
      <c r="CA46" s="287">
        <v>0</v>
      </c>
      <c r="CB46" s="287">
        <f t="shared" si="556"/>
        <v>-48059.463146314629</v>
      </c>
      <c r="CC46" s="334">
        <v>-28119.905830426233</v>
      </c>
      <c r="CD46" s="287">
        <v>0</v>
      </c>
      <c r="CE46" s="287">
        <f t="shared" si="557"/>
        <v>-28119.905830426233</v>
      </c>
      <c r="CF46" s="334">
        <v>-35291.387188374611</v>
      </c>
      <c r="CG46" s="287">
        <v>0</v>
      </c>
      <c r="CH46" s="287">
        <f t="shared" si="558"/>
        <v>-35291.387188374611</v>
      </c>
      <c r="CI46" s="334">
        <v>-45659.653629486558</v>
      </c>
      <c r="CJ46" s="287">
        <v>0</v>
      </c>
      <c r="CK46" s="287">
        <f t="shared" si="559"/>
        <v>-45659.653629486558</v>
      </c>
      <c r="CL46" s="334">
        <v>-73921.453928893126</v>
      </c>
      <c r="CM46" s="287">
        <v>0</v>
      </c>
      <c r="CN46" s="287">
        <f t="shared" si="560"/>
        <v>-73921.453928893126</v>
      </c>
      <c r="CO46" s="334">
        <v>-61408.898665746485</v>
      </c>
      <c r="CP46" s="287">
        <v>0</v>
      </c>
      <c r="CQ46" s="287">
        <f t="shared" si="561"/>
        <v>-61408.898665746485</v>
      </c>
      <c r="CR46" s="334">
        <v>-93549.1109803094</v>
      </c>
      <c r="CS46" s="287">
        <v>0</v>
      </c>
      <c r="CT46" s="287">
        <f t="shared" si="562"/>
        <v>-93549.1109803094</v>
      </c>
      <c r="CU46" s="334">
        <v>-90300.221606951352</v>
      </c>
      <c r="CV46" s="287">
        <v>0</v>
      </c>
      <c r="CW46" s="287">
        <f t="shared" si="563"/>
        <v>-90300.221606951352</v>
      </c>
      <c r="CX46" s="334">
        <v>-83439.553199627233</v>
      </c>
      <c r="CY46" s="287">
        <v>0</v>
      </c>
      <c r="CZ46" s="287">
        <f t="shared" si="564"/>
        <v>-83439.553199627233</v>
      </c>
      <c r="DA46" s="334">
        <v>-38974.434419570563</v>
      </c>
      <c r="DB46" s="287">
        <v>0</v>
      </c>
      <c r="DC46" s="287">
        <f t="shared" si="565"/>
        <v>-38974.434419570563</v>
      </c>
      <c r="DD46" s="334">
        <v>-66748.122551912878</v>
      </c>
      <c r="DE46" s="287">
        <v>0</v>
      </c>
      <c r="DF46" s="287">
        <f t="shared" si="566"/>
        <v>-66748.122551912878</v>
      </c>
      <c r="DG46" s="334">
        <v>-73531.328859631845</v>
      </c>
      <c r="DH46" s="287">
        <v>0</v>
      </c>
      <c r="DI46" s="287">
        <f t="shared" si="567"/>
        <v>-73531.328859631845</v>
      </c>
      <c r="DJ46" s="334">
        <v>-56561.508519427902</v>
      </c>
      <c r="DK46" s="287">
        <v>0</v>
      </c>
      <c r="DL46" s="287">
        <f t="shared" si="568"/>
        <v>-56561.508519427902</v>
      </c>
      <c r="DM46" s="334">
        <v>-100846.74330310062</v>
      </c>
      <c r="DN46" s="287">
        <v>0</v>
      </c>
      <c r="DO46" s="287">
        <f t="shared" si="569"/>
        <v>-100846.74330310062</v>
      </c>
      <c r="DP46" s="334">
        <v>-157642.37519945292</v>
      </c>
      <c r="DQ46" s="287">
        <v>0</v>
      </c>
      <c r="DR46" s="287">
        <f t="shared" si="570"/>
        <v>-157642.37519945292</v>
      </c>
      <c r="DS46" s="334">
        <v>-52824.765894278768</v>
      </c>
      <c r="DT46" s="287">
        <v>0</v>
      </c>
      <c r="DU46" s="287">
        <f t="shared" si="571"/>
        <v>-52824.765894278768</v>
      </c>
      <c r="DV46" s="334">
        <v>-129723.98352155814</v>
      </c>
      <c r="DW46" s="287">
        <v>0</v>
      </c>
      <c r="DX46" s="287">
        <f t="shared" si="572"/>
        <v>-129723.98352155814</v>
      </c>
      <c r="DY46" s="334">
        <v>-74016.559923341745</v>
      </c>
      <c r="DZ46" s="287">
        <v>0</v>
      </c>
      <c r="EA46" s="287">
        <f t="shared" si="573"/>
        <v>-74016.559923341745</v>
      </c>
      <c r="EB46" s="334">
        <v>-155531.77391891438</v>
      </c>
      <c r="EC46" s="287">
        <v>0</v>
      </c>
      <c r="ED46" s="287">
        <f t="shared" si="574"/>
        <v>-155531.77391891438</v>
      </c>
      <c r="EE46" s="334">
        <v>-108145.31931169188</v>
      </c>
      <c r="EF46" s="287">
        <v>0</v>
      </c>
      <c r="EG46" s="287">
        <f t="shared" si="575"/>
        <v>-108145.31931169188</v>
      </c>
      <c r="EH46" s="334">
        <v>-98748.570349046408</v>
      </c>
      <c r="EI46" s="287">
        <v>0</v>
      </c>
      <c r="EJ46" s="287">
        <f t="shared" si="576"/>
        <v>-98748.570349046408</v>
      </c>
      <c r="EK46" s="334">
        <v>-108438.27623613393</v>
      </c>
      <c r="EL46" s="287">
        <v>0</v>
      </c>
      <c r="EM46" s="287">
        <f t="shared" si="577"/>
        <v>-108438.27623613393</v>
      </c>
      <c r="EN46" s="334">
        <v>-193907.61805014848</v>
      </c>
      <c r="EO46" s="287">
        <v>0</v>
      </c>
      <c r="EP46" s="287">
        <f t="shared" si="578"/>
        <v>-193907.61805014848</v>
      </c>
      <c r="EQ46" s="334">
        <v>-105505.32740954212</v>
      </c>
      <c r="ER46" s="287">
        <v>0</v>
      </c>
      <c r="ES46" s="287">
        <f t="shared" si="579"/>
        <v>-105505.32740954212</v>
      </c>
      <c r="ET46" s="334">
        <v>-212918.64702872362</v>
      </c>
      <c r="EU46" s="287">
        <v>0</v>
      </c>
      <c r="EV46" s="287">
        <f t="shared" si="580"/>
        <v>-212918.64702872362</v>
      </c>
      <c r="EW46" s="334">
        <v>-224307.37244042938</v>
      </c>
      <c r="EX46" s="287">
        <v>0</v>
      </c>
      <c r="EY46" s="287">
        <f t="shared" si="581"/>
        <v>-224307.37244042938</v>
      </c>
      <c r="EZ46" s="334">
        <v>-171205.64018242175</v>
      </c>
      <c r="FA46" s="287">
        <v>0</v>
      </c>
      <c r="FB46" s="287">
        <f t="shared" si="582"/>
        <v>-171205.64018242175</v>
      </c>
      <c r="FC46" s="334">
        <v>-139245.9867503595</v>
      </c>
      <c r="FD46" s="287">
        <v>0</v>
      </c>
      <c r="FE46" s="287">
        <f t="shared" si="583"/>
        <v>-139245.9867503595</v>
      </c>
      <c r="FF46" s="334">
        <v>-260448.04150806039</v>
      </c>
      <c r="FG46" s="287">
        <v>0</v>
      </c>
      <c r="FH46" s="287">
        <f t="shared" si="584"/>
        <v>-260448.04150806039</v>
      </c>
      <c r="FI46" s="334">
        <v>-181246.75707116234</v>
      </c>
      <c r="FJ46" s="287">
        <v>0</v>
      </c>
      <c r="FK46" s="287">
        <f t="shared" si="585"/>
        <v>-181246.75707116234</v>
      </c>
      <c r="FL46" s="334">
        <v>-137773.68460250596</v>
      </c>
      <c r="FM46" s="287">
        <v>0</v>
      </c>
      <c r="FN46" s="287">
        <f t="shared" si="586"/>
        <v>-137773.68460250596</v>
      </c>
      <c r="FO46" s="334">
        <v>-218838.9088586056</v>
      </c>
      <c r="FP46" s="287">
        <v>0</v>
      </c>
      <c r="FQ46" s="287">
        <f t="shared" si="587"/>
        <v>-218838.9088586056</v>
      </c>
      <c r="FR46" s="334">
        <v>-42218.349878771158</v>
      </c>
      <c r="FS46" s="287">
        <v>0</v>
      </c>
      <c r="FT46" s="287">
        <f t="shared" si="588"/>
        <v>-42218.349878771158</v>
      </c>
      <c r="FU46" s="334">
        <v>-183944.96127867707</v>
      </c>
      <c r="FV46" s="287">
        <v>0</v>
      </c>
      <c r="FW46" s="287">
        <f t="shared" si="589"/>
        <v>-183944.96127867707</v>
      </c>
      <c r="FX46" s="334">
        <v>-210172.03501532998</v>
      </c>
      <c r="FY46" s="287">
        <v>0</v>
      </c>
      <c r="FZ46" s="287">
        <f t="shared" si="590"/>
        <v>-210172.03501532998</v>
      </c>
      <c r="GA46" s="334">
        <v>-78626.840682137627</v>
      </c>
      <c r="GB46" s="287">
        <v>0</v>
      </c>
      <c r="GC46" s="287">
        <f t="shared" si="591"/>
        <v>-78626.840682137627</v>
      </c>
      <c r="GD46" s="334">
        <v>-72994.028488859054</v>
      </c>
      <c r="GE46" s="287">
        <v>0</v>
      </c>
      <c r="GF46" s="287">
        <f t="shared" si="592"/>
        <v>-72994.028488859054</v>
      </c>
      <c r="GG46" s="334">
        <v>-104372.31417125661</v>
      </c>
      <c r="GH46" s="287">
        <v>0</v>
      </c>
      <c r="GI46" s="287">
        <f t="shared" si="593"/>
        <v>-104372.31417125661</v>
      </c>
      <c r="GJ46" s="334">
        <v>-45884.609638243637</v>
      </c>
      <c r="GK46" s="287">
        <v>0</v>
      </c>
      <c r="GL46" s="287">
        <f t="shared" si="594"/>
        <v>-45884.609638243637</v>
      </c>
      <c r="GM46" s="334">
        <v>-288336.45109055546</v>
      </c>
      <c r="GN46" s="287">
        <v>159279.47681276387</v>
      </c>
      <c r="GO46" s="287">
        <f t="shared" si="595"/>
        <v>-129056.9742777916</v>
      </c>
      <c r="GP46" s="334">
        <v>-180093.89284824068</v>
      </c>
      <c r="GQ46" s="287">
        <v>0</v>
      </c>
      <c r="GR46" s="287">
        <f t="shared" si="596"/>
        <v>-180093.89284824068</v>
      </c>
      <c r="GS46" s="334">
        <v>-129557.20574883516</v>
      </c>
      <c r="GT46" s="287">
        <v>0</v>
      </c>
      <c r="GU46" s="287">
        <f t="shared" si="597"/>
        <v>-129557.20574883516</v>
      </c>
      <c r="GV46" s="334">
        <v>-85606.982928164711</v>
      </c>
      <c r="GW46" s="287">
        <v>0</v>
      </c>
      <c r="GX46" s="287">
        <f t="shared" si="598"/>
        <v>-85606.982928164711</v>
      </c>
      <c r="GY46" s="334">
        <v>-110814.96435268404</v>
      </c>
      <c r="GZ46" s="287">
        <v>0</v>
      </c>
      <c r="HA46" s="287">
        <f t="shared" si="599"/>
        <v>-110814.96435268404</v>
      </c>
      <c r="HB46" s="334">
        <v>-78446.922005938162</v>
      </c>
      <c r="HC46" s="287">
        <v>0</v>
      </c>
      <c r="HD46" s="287">
        <f t="shared" si="600"/>
        <v>-78446.922005938162</v>
      </c>
      <c r="HE46" s="334">
        <v>-120941.43687107685</v>
      </c>
      <c r="HF46" s="287">
        <v>0</v>
      </c>
      <c r="HG46" s="287">
        <f t="shared" si="601"/>
        <v>-120941.43687107685</v>
      </c>
      <c r="HH46" s="334">
        <v>-230261.44570674456</v>
      </c>
      <c r="HI46" s="287">
        <v>0</v>
      </c>
      <c r="HJ46" s="287">
        <f t="shared" si="602"/>
        <v>-230261.44570674456</v>
      </c>
    </row>
    <row r="47" spans="2:218" ht="14.25" hidden="1" customHeight="1" outlineLevel="1" x14ac:dyDescent="0.2">
      <c r="B47" s="233" t="s">
        <v>293</v>
      </c>
      <c r="C47" s="334"/>
      <c r="D47" s="287"/>
      <c r="E47" s="287"/>
      <c r="F47" s="334"/>
      <c r="G47" s="287"/>
      <c r="H47" s="287"/>
      <c r="I47" s="334"/>
      <c r="J47" s="287"/>
      <c r="K47" s="287"/>
      <c r="L47" s="334"/>
      <c r="M47" s="287"/>
      <c r="N47" s="287"/>
      <c r="O47" s="334"/>
      <c r="P47" s="287"/>
      <c r="Q47" s="287"/>
      <c r="R47" s="334"/>
      <c r="S47" s="287"/>
      <c r="T47" s="287"/>
      <c r="U47" s="334"/>
      <c r="V47" s="287"/>
      <c r="W47" s="287"/>
      <c r="X47" s="334"/>
      <c r="Y47" s="287"/>
      <c r="Z47" s="287"/>
      <c r="AA47" s="334"/>
      <c r="AB47" s="287"/>
      <c r="AC47" s="287"/>
      <c r="AD47" s="334"/>
      <c r="AE47" s="287"/>
      <c r="AF47" s="287"/>
      <c r="AG47" s="334"/>
      <c r="AH47" s="287"/>
      <c r="AI47" s="287"/>
      <c r="AJ47" s="334"/>
      <c r="AK47" s="287"/>
      <c r="AL47" s="287"/>
      <c r="AM47" s="334">
        <v>0</v>
      </c>
      <c r="AN47" s="287">
        <v>0</v>
      </c>
      <c r="AO47" s="287">
        <f t="shared" si="603"/>
        <v>0</v>
      </c>
      <c r="AP47" s="334">
        <v>0</v>
      </c>
      <c r="AQ47" s="287">
        <v>0</v>
      </c>
      <c r="AR47" s="287">
        <f t="shared" si="544"/>
        <v>0</v>
      </c>
      <c r="AS47" s="334">
        <v>0</v>
      </c>
      <c r="AT47" s="287">
        <v>0</v>
      </c>
      <c r="AU47" s="287">
        <f t="shared" si="545"/>
        <v>0</v>
      </c>
      <c r="AV47" s="334">
        <v>0</v>
      </c>
      <c r="AW47" s="287">
        <v>0</v>
      </c>
      <c r="AX47" s="287">
        <f t="shared" si="546"/>
        <v>0</v>
      </c>
      <c r="AY47" s="334">
        <v>0</v>
      </c>
      <c r="AZ47" s="287">
        <v>0</v>
      </c>
      <c r="BA47" s="287">
        <f t="shared" si="547"/>
        <v>0</v>
      </c>
      <c r="BB47" s="334">
        <v>0</v>
      </c>
      <c r="BC47" s="287">
        <v>0</v>
      </c>
      <c r="BD47" s="287">
        <f t="shared" si="548"/>
        <v>0</v>
      </c>
      <c r="BE47" s="334">
        <v>0</v>
      </c>
      <c r="BF47" s="287">
        <v>0</v>
      </c>
      <c r="BG47" s="287">
        <f t="shared" si="549"/>
        <v>0</v>
      </c>
      <c r="BH47" s="334">
        <v>0</v>
      </c>
      <c r="BI47" s="287">
        <v>0</v>
      </c>
      <c r="BJ47" s="287">
        <f t="shared" si="550"/>
        <v>0</v>
      </c>
      <c r="BK47" s="334">
        <v>0</v>
      </c>
      <c r="BL47" s="287">
        <v>0</v>
      </c>
      <c r="BM47" s="287">
        <f t="shared" si="551"/>
        <v>0</v>
      </c>
      <c r="BN47" s="334">
        <v>0</v>
      </c>
      <c r="BO47" s="287">
        <v>0</v>
      </c>
      <c r="BP47" s="287">
        <f t="shared" si="552"/>
        <v>0</v>
      </c>
      <c r="BQ47" s="334">
        <v>-7277.7506436468284</v>
      </c>
      <c r="BR47" s="287">
        <v>0</v>
      </c>
      <c r="BS47" s="287">
        <f t="shared" si="553"/>
        <v>-7277.7506436468284</v>
      </c>
      <c r="BT47" s="334">
        <v>0</v>
      </c>
      <c r="BU47" s="287">
        <v>0</v>
      </c>
      <c r="BV47" s="287">
        <f t="shared" si="554"/>
        <v>0</v>
      </c>
      <c r="BW47" s="334">
        <v>0</v>
      </c>
      <c r="BX47" s="287">
        <v>0</v>
      </c>
      <c r="BY47" s="287">
        <f t="shared" si="555"/>
        <v>0</v>
      </c>
      <c r="BZ47" s="334">
        <v>-17903.075907590759</v>
      </c>
      <c r="CA47" s="287">
        <v>0</v>
      </c>
      <c r="CB47" s="287">
        <f t="shared" si="556"/>
        <v>-17903.075907590759</v>
      </c>
      <c r="CC47" s="334">
        <v>-21409.639016633882</v>
      </c>
      <c r="CD47" s="287">
        <v>0</v>
      </c>
      <c r="CE47" s="287">
        <f t="shared" si="557"/>
        <v>-21409.639016633882</v>
      </c>
      <c r="CF47" s="334">
        <v>-4657.6979387270085</v>
      </c>
      <c r="CG47" s="287">
        <v>0</v>
      </c>
      <c r="CH47" s="287">
        <f t="shared" si="558"/>
        <v>-4657.6979387270085</v>
      </c>
      <c r="CI47" s="334">
        <v>-7005.1253822629969</v>
      </c>
      <c r="CJ47" s="287">
        <v>0</v>
      </c>
      <c r="CK47" s="287">
        <f t="shared" si="559"/>
        <v>-7005.1253822629969</v>
      </c>
      <c r="CL47" s="334">
        <v>-10960.762877008307</v>
      </c>
      <c r="CM47" s="287">
        <v>0</v>
      </c>
      <c r="CN47" s="287">
        <f t="shared" si="560"/>
        <v>-10960.762877008307</v>
      </c>
      <c r="CO47" s="334">
        <v>-126.86910512997468</v>
      </c>
      <c r="CP47" s="287">
        <v>0</v>
      </c>
      <c r="CQ47" s="287">
        <f t="shared" si="561"/>
        <v>-126.86910512997468</v>
      </c>
      <c r="CR47" s="334">
        <v>-4824.4138911408991</v>
      </c>
      <c r="CS47" s="287">
        <v>0</v>
      </c>
      <c r="CT47" s="287">
        <f t="shared" si="562"/>
        <v>-4824.4138911408991</v>
      </c>
      <c r="CU47" s="334">
        <v>-69.604281117993381</v>
      </c>
      <c r="CV47" s="287">
        <v>0</v>
      </c>
      <c r="CW47" s="287">
        <f t="shared" si="563"/>
        <v>-69.604281117993381</v>
      </c>
      <c r="CX47" s="334">
        <v>-562.53265887701957</v>
      </c>
      <c r="CY47" s="287">
        <v>0</v>
      </c>
      <c r="CZ47" s="287">
        <f t="shared" si="564"/>
        <v>-562.53265887701957</v>
      </c>
      <c r="DA47" s="334">
        <v>-6387.2578293547676</v>
      </c>
      <c r="DB47" s="287">
        <v>0</v>
      </c>
      <c r="DC47" s="287">
        <f t="shared" si="565"/>
        <v>-6387.2578293547676</v>
      </c>
      <c r="DD47" s="334">
        <v>-14944.134785641465</v>
      </c>
      <c r="DE47" s="287">
        <v>0</v>
      </c>
      <c r="DF47" s="287">
        <f t="shared" si="566"/>
        <v>-14944.134785641465</v>
      </c>
      <c r="DG47" s="334">
        <v>-8217.5842011994919</v>
      </c>
      <c r="DH47" s="287">
        <v>0</v>
      </c>
      <c r="DI47" s="287">
        <f t="shared" si="567"/>
        <v>-8217.5842011994919</v>
      </c>
      <c r="DJ47" s="334">
        <v>-9219.1399434689702</v>
      </c>
      <c r="DK47" s="287">
        <v>0</v>
      </c>
      <c r="DL47" s="287">
        <f t="shared" si="568"/>
        <v>-9219.1399434689702</v>
      </c>
      <c r="DM47" s="334">
        <v>-243.11432187302259</v>
      </c>
      <c r="DN47" s="287">
        <v>0</v>
      </c>
      <c r="DO47" s="287">
        <f t="shared" si="569"/>
        <v>-243.11432187302259</v>
      </c>
      <c r="DP47" s="334">
        <v>-24031.334832252316</v>
      </c>
      <c r="DQ47" s="287">
        <v>0</v>
      </c>
      <c r="DR47" s="287">
        <f t="shared" si="570"/>
        <v>-24031.334832252316</v>
      </c>
      <c r="DS47" s="334">
        <v>-6447.3676451150432</v>
      </c>
      <c r="DT47" s="287">
        <v>0</v>
      </c>
      <c r="DU47" s="287">
        <f t="shared" si="571"/>
        <v>-6447.3676451150432</v>
      </c>
      <c r="DV47" s="334">
        <v>-321.40350274282719</v>
      </c>
      <c r="DW47" s="287">
        <v>0</v>
      </c>
      <c r="DX47" s="287">
        <f t="shared" si="572"/>
        <v>-321.40350274282719</v>
      </c>
      <c r="DY47" s="334">
        <v>-436.76565831783637</v>
      </c>
      <c r="DZ47" s="287">
        <v>0</v>
      </c>
      <c r="EA47" s="287">
        <f t="shared" si="573"/>
        <v>-436.76565831783637</v>
      </c>
      <c r="EB47" s="334">
        <v>-1711.5648428776519</v>
      </c>
      <c r="EC47" s="287">
        <v>0</v>
      </c>
      <c r="ED47" s="287">
        <f t="shared" si="574"/>
        <v>-1711.5648428776519</v>
      </c>
      <c r="EE47" s="334">
        <v>-5075.1112150851477</v>
      </c>
      <c r="EF47" s="287">
        <v>0</v>
      </c>
      <c r="EG47" s="287">
        <f t="shared" si="575"/>
        <v>-5075.1112150851477</v>
      </c>
      <c r="EH47" s="334">
        <v>-1058.3720762864341</v>
      </c>
      <c r="EI47" s="287">
        <v>0</v>
      </c>
      <c r="EJ47" s="287">
        <f t="shared" si="576"/>
        <v>-1058.3720762864341</v>
      </c>
      <c r="EK47" s="334">
        <v>-7472.7501137278223</v>
      </c>
      <c r="EL47" s="287">
        <v>0</v>
      </c>
      <c r="EM47" s="287">
        <f t="shared" si="577"/>
        <v>-7472.7501137278223</v>
      </c>
      <c r="EN47" s="334">
        <v>-2118.1052718615856</v>
      </c>
      <c r="EO47" s="287">
        <v>0</v>
      </c>
      <c r="EP47" s="287">
        <f t="shared" si="578"/>
        <v>-2118.1052718615856</v>
      </c>
      <c r="EQ47" s="334">
        <v>-2312.0783968406449</v>
      </c>
      <c r="ER47" s="287">
        <v>0</v>
      </c>
      <c r="ES47" s="287">
        <f t="shared" si="579"/>
        <v>-2312.0783968406449</v>
      </c>
      <c r="ET47" s="334">
        <v>-3219.9249725409927</v>
      </c>
      <c r="EU47" s="287">
        <v>0</v>
      </c>
      <c r="EV47" s="287">
        <f t="shared" si="580"/>
        <v>-3219.9249725409927</v>
      </c>
      <c r="EW47" s="334">
        <v>-66374.694077708831</v>
      </c>
      <c r="EX47" s="287">
        <v>0</v>
      </c>
      <c r="EY47" s="287">
        <f t="shared" si="581"/>
        <v>-66374.694077708831</v>
      </c>
      <c r="EZ47" s="334">
        <v>-9308.9641051096714</v>
      </c>
      <c r="FA47" s="287">
        <v>0</v>
      </c>
      <c r="FB47" s="287">
        <f t="shared" si="582"/>
        <v>-9308.9641051096714</v>
      </c>
      <c r="FC47" s="334">
        <v>-1002.6027188784085</v>
      </c>
      <c r="FD47" s="287">
        <v>0</v>
      </c>
      <c r="FE47" s="287">
        <f t="shared" si="583"/>
        <v>-1002.6027188784085</v>
      </c>
      <c r="FF47" s="334">
        <v>-6267.0138491816215</v>
      </c>
      <c r="FG47" s="287">
        <v>0</v>
      </c>
      <c r="FH47" s="287">
        <f t="shared" si="584"/>
        <v>-6267.0138491816215</v>
      </c>
      <c r="FI47" s="334">
        <v>-7982.69148780666</v>
      </c>
      <c r="FJ47" s="287">
        <v>0</v>
      </c>
      <c r="FK47" s="287">
        <f t="shared" si="585"/>
        <v>-7982.69148780666</v>
      </c>
      <c r="FL47" s="334">
        <v>-780.32906535429788</v>
      </c>
      <c r="FM47" s="287">
        <v>0</v>
      </c>
      <c r="FN47" s="287">
        <f t="shared" si="586"/>
        <v>-780.32906535429788</v>
      </c>
      <c r="FO47" s="334">
        <v>-5915.6408512692797</v>
      </c>
      <c r="FP47" s="287">
        <v>0</v>
      </c>
      <c r="FQ47" s="287">
        <f t="shared" si="587"/>
        <v>-5915.6408512692797</v>
      </c>
      <c r="FR47" s="334">
        <v>-15706.587749311668</v>
      </c>
      <c r="FS47" s="287">
        <v>0</v>
      </c>
      <c r="FT47" s="287">
        <f t="shared" si="588"/>
        <v>-15706.587749311668</v>
      </c>
      <c r="FU47" s="334">
        <v>-15186.915686502854</v>
      </c>
      <c r="FV47" s="287">
        <v>0</v>
      </c>
      <c r="FW47" s="287">
        <f t="shared" si="589"/>
        <v>-15186.915686502854</v>
      </c>
      <c r="FX47" s="334">
        <v>-8495.8513137912269</v>
      </c>
      <c r="FY47" s="287">
        <v>0</v>
      </c>
      <c r="FZ47" s="287">
        <f t="shared" si="590"/>
        <v>-8495.8513137912269</v>
      </c>
      <c r="GA47" s="334">
        <v>-823.22395271776861</v>
      </c>
      <c r="GB47" s="287">
        <v>0</v>
      </c>
      <c r="GC47" s="287">
        <f t="shared" si="591"/>
        <v>-823.22395271776861</v>
      </c>
      <c r="GD47" s="334">
        <v>-429.54110527454367</v>
      </c>
      <c r="GE47" s="287">
        <v>0</v>
      </c>
      <c r="GF47" s="287">
        <f t="shared" si="592"/>
        <v>-429.54110527454367</v>
      </c>
      <c r="GG47" s="334">
        <v>-47483.66365652511</v>
      </c>
      <c r="GH47" s="287">
        <v>0</v>
      </c>
      <c r="GI47" s="287">
        <f t="shared" si="593"/>
        <v>-47483.66365652511</v>
      </c>
      <c r="GJ47" s="334">
        <v>-18291.005600318804</v>
      </c>
      <c r="GK47" s="287">
        <v>0</v>
      </c>
      <c r="GL47" s="287">
        <f t="shared" si="594"/>
        <v>-18291.005600318804</v>
      </c>
      <c r="GM47" s="334">
        <v>-34115.645579836106</v>
      </c>
      <c r="GN47" s="287">
        <v>0</v>
      </c>
      <c r="GO47" s="287">
        <f t="shared" si="595"/>
        <v>-34115.645579836106</v>
      </c>
      <c r="GP47" s="334">
        <v>-13924.812718217934</v>
      </c>
      <c r="GQ47" s="287">
        <v>0</v>
      </c>
      <c r="GR47" s="287">
        <f t="shared" si="596"/>
        <v>-13924.812718217934</v>
      </c>
      <c r="GS47" s="334">
        <v>-15151.967710842171</v>
      </c>
      <c r="GT47" s="287">
        <v>0</v>
      </c>
      <c r="GU47" s="287">
        <f t="shared" si="597"/>
        <v>-15151.967710842171</v>
      </c>
      <c r="GV47" s="334">
        <v>-2610.6467764112563</v>
      </c>
      <c r="GW47" s="287">
        <v>0</v>
      </c>
      <c r="GX47" s="287">
        <f t="shared" si="598"/>
        <v>-2610.6467764112563</v>
      </c>
      <c r="GY47" s="334">
        <v>-19478.699995779083</v>
      </c>
      <c r="GZ47" s="287">
        <v>0</v>
      </c>
      <c r="HA47" s="287">
        <f t="shared" si="599"/>
        <v>-19478.699995779083</v>
      </c>
      <c r="HB47" s="334">
        <v>-9076.8348839806276</v>
      </c>
      <c r="HC47" s="287">
        <v>0</v>
      </c>
      <c r="HD47" s="287">
        <f t="shared" si="600"/>
        <v>-9076.8348839806276</v>
      </c>
      <c r="HE47" s="334">
        <v>-16142.012769824561</v>
      </c>
      <c r="HF47" s="287">
        <v>0</v>
      </c>
      <c r="HG47" s="287">
        <f t="shared" si="601"/>
        <v>-16142.012769824561</v>
      </c>
      <c r="HH47" s="334">
        <v>-5306.4038379350668</v>
      </c>
      <c r="HI47" s="287">
        <v>0</v>
      </c>
      <c r="HJ47" s="287">
        <f t="shared" si="602"/>
        <v>-5306.4038379350668</v>
      </c>
    </row>
    <row r="48" spans="2:218" ht="14.25" hidden="1" customHeight="1" outlineLevel="1" x14ac:dyDescent="0.2">
      <c r="B48" s="233" t="s">
        <v>294</v>
      </c>
      <c r="C48" s="334">
        <v>0</v>
      </c>
      <c r="D48" s="287">
        <v>0</v>
      </c>
      <c r="E48" s="287">
        <f t="shared" si="532"/>
        <v>0</v>
      </c>
      <c r="F48" s="334">
        <v>0</v>
      </c>
      <c r="G48" s="287">
        <v>0</v>
      </c>
      <c r="H48" s="287">
        <f t="shared" si="533"/>
        <v>0</v>
      </c>
      <c r="I48" s="334">
        <v>0</v>
      </c>
      <c r="J48" s="287">
        <v>0</v>
      </c>
      <c r="K48" s="287">
        <f t="shared" si="534"/>
        <v>0</v>
      </c>
      <c r="L48" s="334">
        <v>0</v>
      </c>
      <c r="M48" s="287">
        <v>0</v>
      </c>
      <c r="N48" s="287">
        <f t="shared" si="535"/>
        <v>0</v>
      </c>
      <c r="O48" s="334">
        <v>0</v>
      </c>
      <c r="P48" s="287">
        <v>0</v>
      </c>
      <c r="Q48" s="287">
        <f t="shared" si="536"/>
        <v>0</v>
      </c>
      <c r="R48" s="334">
        <v>0</v>
      </c>
      <c r="S48" s="287">
        <v>0</v>
      </c>
      <c r="T48" s="287">
        <f t="shared" si="537"/>
        <v>0</v>
      </c>
      <c r="U48" s="334">
        <v>0</v>
      </c>
      <c r="V48" s="287">
        <v>0</v>
      </c>
      <c r="W48" s="287">
        <f t="shared" si="538"/>
        <v>0</v>
      </c>
      <c r="X48" s="334">
        <v>0</v>
      </c>
      <c r="Y48" s="287">
        <v>0</v>
      </c>
      <c r="Z48" s="287">
        <f t="shared" si="539"/>
        <v>0</v>
      </c>
      <c r="AA48" s="334">
        <v>0</v>
      </c>
      <c r="AB48" s="287">
        <v>0</v>
      </c>
      <c r="AC48" s="287">
        <f t="shared" si="540"/>
        <v>0</v>
      </c>
      <c r="AD48" s="334">
        <v>0</v>
      </c>
      <c r="AE48" s="287">
        <v>0</v>
      </c>
      <c r="AF48" s="287">
        <f t="shared" si="541"/>
        <v>0</v>
      </c>
      <c r="AG48" s="334">
        <v>0</v>
      </c>
      <c r="AH48" s="287">
        <v>0</v>
      </c>
      <c r="AI48" s="287">
        <f t="shared" si="542"/>
        <v>0</v>
      </c>
      <c r="AJ48" s="334">
        <v>0</v>
      </c>
      <c r="AK48" s="287">
        <v>0</v>
      </c>
      <c r="AL48" s="287">
        <f t="shared" si="543"/>
        <v>0</v>
      </c>
      <c r="AM48" s="334">
        <v>0</v>
      </c>
      <c r="AN48" s="287">
        <v>0</v>
      </c>
      <c r="AO48" s="287">
        <f t="shared" si="603"/>
        <v>0</v>
      </c>
      <c r="AP48" s="334">
        <v>0</v>
      </c>
      <c r="AQ48" s="287">
        <v>0</v>
      </c>
      <c r="AR48" s="287">
        <f t="shared" si="544"/>
        <v>0</v>
      </c>
      <c r="AS48" s="334">
        <v>0</v>
      </c>
      <c r="AT48" s="287">
        <v>0</v>
      </c>
      <c r="AU48" s="287">
        <f t="shared" si="545"/>
        <v>0</v>
      </c>
      <c r="AV48" s="334">
        <v>0</v>
      </c>
      <c r="AW48" s="287">
        <v>0</v>
      </c>
      <c r="AX48" s="287">
        <f t="shared" si="546"/>
        <v>0</v>
      </c>
      <c r="AY48" s="334">
        <v>0</v>
      </c>
      <c r="AZ48" s="287">
        <v>0</v>
      </c>
      <c r="BA48" s="287">
        <f t="shared" si="547"/>
        <v>0</v>
      </c>
      <c r="BB48" s="334">
        <v>0</v>
      </c>
      <c r="BC48" s="287">
        <v>0</v>
      </c>
      <c r="BD48" s="287">
        <f t="shared" si="548"/>
        <v>0</v>
      </c>
      <c r="BE48" s="334">
        <v>0</v>
      </c>
      <c r="BF48" s="287">
        <v>0</v>
      </c>
      <c r="BG48" s="287">
        <f t="shared" si="549"/>
        <v>0</v>
      </c>
      <c r="BH48" s="334">
        <v>0</v>
      </c>
      <c r="BI48" s="287">
        <v>0</v>
      </c>
      <c r="BJ48" s="287">
        <f t="shared" si="550"/>
        <v>0</v>
      </c>
      <c r="BK48" s="334">
        <v>0</v>
      </c>
      <c r="BL48" s="287">
        <v>0</v>
      </c>
      <c r="BM48" s="287">
        <f t="shared" si="551"/>
        <v>0</v>
      </c>
      <c r="BN48" s="334">
        <v>0</v>
      </c>
      <c r="BO48" s="287">
        <v>0</v>
      </c>
      <c r="BP48" s="287">
        <f t="shared" si="552"/>
        <v>0</v>
      </c>
      <c r="BQ48" s="334">
        <v>0</v>
      </c>
      <c r="BR48" s="287">
        <v>0</v>
      </c>
      <c r="BS48" s="287">
        <f t="shared" si="553"/>
        <v>0</v>
      </c>
      <c r="BT48" s="334">
        <v>0</v>
      </c>
      <c r="BU48" s="287">
        <v>0</v>
      </c>
      <c r="BV48" s="287">
        <f t="shared" si="554"/>
        <v>0</v>
      </c>
      <c r="BW48" s="334">
        <v>-2285.7861411917866</v>
      </c>
      <c r="BX48" s="287">
        <v>0</v>
      </c>
      <c r="BY48" s="287">
        <f t="shared" si="555"/>
        <v>-2285.7861411917866</v>
      </c>
      <c r="BZ48" s="334">
        <v>-959.42794279427937</v>
      </c>
      <c r="CA48" s="287">
        <v>0</v>
      </c>
      <c r="CB48" s="287">
        <f t="shared" si="556"/>
        <v>-959.42794279427937</v>
      </c>
      <c r="CC48" s="334">
        <v>-2632.6804060120485</v>
      </c>
      <c r="CD48" s="287">
        <v>0</v>
      </c>
      <c r="CE48" s="287">
        <f t="shared" si="557"/>
        <v>-2632.6804060120485</v>
      </c>
      <c r="CF48" s="334">
        <v>-3743.6449189995301</v>
      </c>
      <c r="CG48" s="287">
        <v>0</v>
      </c>
      <c r="CH48" s="287">
        <f t="shared" si="558"/>
        <v>-3743.6449189995301</v>
      </c>
      <c r="CI48" s="334">
        <v>-4108.643167551907</v>
      </c>
      <c r="CJ48" s="287">
        <v>0</v>
      </c>
      <c r="CK48" s="287">
        <f t="shared" si="559"/>
        <v>-4108.643167551907</v>
      </c>
      <c r="CL48" s="334">
        <v>-1177.4610407578139</v>
      </c>
      <c r="CM48" s="287">
        <v>0</v>
      </c>
      <c r="CN48" s="287">
        <f t="shared" si="560"/>
        <v>-1177.4610407578139</v>
      </c>
      <c r="CO48" s="334">
        <v>-8051.6764435242676</v>
      </c>
      <c r="CP48" s="287">
        <v>0</v>
      </c>
      <c r="CQ48" s="287">
        <f t="shared" si="561"/>
        <v>-8051.6764435242676</v>
      </c>
      <c r="CR48" s="334">
        <v>-4878.218184645114</v>
      </c>
      <c r="CS48" s="287">
        <v>0</v>
      </c>
      <c r="CT48" s="287">
        <f t="shared" si="562"/>
        <v>-4878.218184645114</v>
      </c>
      <c r="CU48" s="334">
        <v>-5378.1911400993667</v>
      </c>
      <c r="CV48" s="287">
        <v>0</v>
      </c>
      <c r="CW48" s="287">
        <f t="shared" si="563"/>
        <v>-5378.1911400993667</v>
      </c>
      <c r="CX48" s="334">
        <v>-7101.4555758467068</v>
      </c>
      <c r="CY48" s="287">
        <v>0</v>
      </c>
      <c r="CZ48" s="287">
        <f t="shared" si="564"/>
        <v>-7101.4555758467068</v>
      </c>
      <c r="DA48" s="334">
        <v>-7938.2830027276987</v>
      </c>
      <c r="DB48" s="287">
        <v>0</v>
      </c>
      <c r="DC48" s="287">
        <f t="shared" si="565"/>
        <v>-7938.2830027276987</v>
      </c>
      <c r="DD48" s="334">
        <v>-365.55668830820412</v>
      </c>
      <c r="DE48" s="287">
        <v>0</v>
      </c>
      <c r="DF48" s="287">
        <f t="shared" si="566"/>
        <v>-365.55668830820412</v>
      </c>
      <c r="DG48" s="334">
        <v>-732.6161574771304</v>
      </c>
      <c r="DH48" s="287">
        <v>0</v>
      </c>
      <c r="DI48" s="287">
        <f t="shared" si="567"/>
        <v>-732.6161574771304</v>
      </c>
      <c r="DJ48" s="334">
        <v>-927.92240506127723</v>
      </c>
      <c r="DK48" s="287">
        <v>0</v>
      </c>
      <c r="DL48" s="287">
        <f t="shared" si="568"/>
        <v>-927.92240506127723</v>
      </c>
      <c r="DM48" s="334">
        <v>-939.80805737186256</v>
      </c>
      <c r="DN48" s="287">
        <v>0</v>
      </c>
      <c r="DO48" s="287">
        <f t="shared" si="569"/>
        <v>-939.80805737186256</v>
      </c>
      <c r="DP48" s="334">
        <v>-556.61251217439951</v>
      </c>
      <c r="DQ48" s="287">
        <v>0</v>
      </c>
      <c r="DR48" s="287">
        <f t="shared" si="570"/>
        <v>-556.61251217439951</v>
      </c>
      <c r="DS48" s="334">
        <v>-4693.4675828902018</v>
      </c>
      <c r="DT48" s="287">
        <v>0</v>
      </c>
      <c r="DU48" s="287">
        <f t="shared" si="571"/>
        <v>-4693.4675828902018</v>
      </c>
      <c r="DV48" s="334">
        <v>-19213.919677390255</v>
      </c>
      <c r="DW48" s="287">
        <v>0</v>
      </c>
      <c r="DX48" s="287">
        <f t="shared" si="572"/>
        <v>-19213.919677390255</v>
      </c>
      <c r="DY48" s="334">
        <v>-918.94640361475444</v>
      </c>
      <c r="DZ48" s="287">
        <v>0</v>
      </c>
      <c r="EA48" s="287">
        <f t="shared" si="573"/>
        <v>-918.94640361475444</v>
      </c>
      <c r="EB48" s="334">
        <v>-7433.6455733454022</v>
      </c>
      <c r="EC48" s="287">
        <v>0</v>
      </c>
      <c r="ED48" s="287">
        <f t="shared" si="574"/>
        <v>-7433.6455733454022</v>
      </c>
      <c r="EE48" s="334">
        <v>-1663.7135332605515</v>
      </c>
      <c r="EF48" s="287">
        <v>0</v>
      </c>
      <c r="EG48" s="287">
        <f t="shared" si="575"/>
        <v>-1663.7135332605515</v>
      </c>
      <c r="EH48" s="334">
        <v>-808.52827275998561</v>
      </c>
      <c r="EI48" s="287">
        <v>0</v>
      </c>
      <c r="EJ48" s="287">
        <f t="shared" si="576"/>
        <v>-808.52827275998561</v>
      </c>
      <c r="EK48" s="334">
        <v>-1948.9145690590335</v>
      </c>
      <c r="EL48" s="287">
        <v>0</v>
      </c>
      <c r="EM48" s="287">
        <f t="shared" si="577"/>
        <v>-1948.9145690590335</v>
      </c>
      <c r="EN48" s="334">
        <v>-6252.4046625416004</v>
      </c>
      <c r="EO48" s="287">
        <v>0</v>
      </c>
      <c r="EP48" s="287">
        <f t="shared" si="578"/>
        <v>-6252.4046625416004</v>
      </c>
      <c r="EQ48" s="334">
        <v>-8147.0379032058463</v>
      </c>
      <c r="ER48" s="287">
        <v>0</v>
      </c>
      <c r="ES48" s="287">
        <f t="shared" si="579"/>
        <v>-8147.0379032058463</v>
      </c>
      <c r="ET48" s="334">
        <v>-7415.2538204686116</v>
      </c>
      <c r="EU48" s="287">
        <v>0</v>
      </c>
      <c r="EV48" s="287">
        <f t="shared" si="580"/>
        <v>-7415.2538204686116</v>
      </c>
      <c r="EW48" s="334">
        <v>-6342.1534030816656</v>
      </c>
      <c r="EX48" s="287">
        <v>0</v>
      </c>
      <c r="EY48" s="287">
        <f t="shared" si="581"/>
        <v>-6342.1534030816656</v>
      </c>
      <c r="EZ48" s="334">
        <v>-11105.266232432601</v>
      </c>
      <c r="FA48" s="287">
        <v>0</v>
      </c>
      <c r="FB48" s="287">
        <f t="shared" si="582"/>
        <v>-11105.266232432601</v>
      </c>
      <c r="FC48" s="334">
        <v>-24113.648275683212</v>
      </c>
      <c r="FD48" s="287">
        <v>0</v>
      </c>
      <c r="FE48" s="287">
        <f t="shared" si="583"/>
        <v>-24113.648275683212</v>
      </c>
      <c r="FF48" s="334">
        <v>-10267.017782082685</v>
      </c>
      <c r="FG48" s="287">
        <v>0</v>
      </c>
      <c r="FH48" s="287">
        <f t="shared" si="584"/>
        <v>-10267.017782082685</v>
      </c>
      <c r="FI48" s="334">
        <v>-10118.897875118766</v>
      </c>
      <c r="FJ48" s="287">
        <v>0</v>
      </c>
      <c r="FK48" s="287">
        <f t="shared" si="585"/>
        <v>-10118.897875118766</v>
      </c>
      <c r="FL48" s="334">
        <v>-9510.2107873021159</v>
      </c>
      <c r="FM48" s="287">
        <v>0</v>
      </c>
      <c r="FN48" s="287">
        <f t="shared" si="586"/>
        <v>-9510.2107873021159</v>
      </c>
      <c r="FO48" s="334">
        <v>-9758.8839530912828</v>
      </c>
      <c r="FP48" s="287">
        <v>0</v>
      </c>
      <c r="FQ48" s="287">
        <f t="shared" si="587"/>
        <v>-9758.8839530912828</v>
      </c>
      <c r="FR48" s="334">
        <v>-9060.7784112270238</v>
      </c>
      <c r="FS48" s="287">
        <v>0</v>
      </c>
      <c r="FT48" s="287">
        <f t="shared" si="588"/>
        <v>-9060.7784112270238</v>
      </c>
      <c r="FU48" s="334">
        <v>-9142.9120763945502</v>
      </c>
      <c r="FV48" s="287">
        <v>0</v>
      </c>
      <c r="FW48" s="287">
        <f t="shared" si="589"/>
        <v>-9142.9120763945502</v>
      </c>
      <c r="FX48" s="334">
        <v>-13006.268341213214</v>
      </c>
      <c r="FY48" s="287">
        <v>0</v>
      </c>
      <c r="FZ48" s="287">
        <f t="shared" si="590"/>
        <v>-13006.268341213214</v>
      </c>
      <c r="GA48" s="334">
        <v>-3167.2341170427158</v>
      </c>
      <c r="GB48" s="287">
        <v>0</v>
      </c>
      <c r="GC48" s="287">
        <f t="shared" si="591"/>
        <v>-3167.2341170427158</v>
      </c>
      <c r="GD48" s="334">
        <v>-5890.776238261381</v>
      </c>
      <c r="GE48" s="287">
        <v>0</v>
      </c>
      <c r="GF48" s="287">
        <f t="shared" si="592"/>
        <v>-5890.776238261381</v>
      </c>
      <c r="GG48" s="334">
        <v>-6917.4024613107222</v>
      </c>
      <c r="GH48" s="287">
        <v>0</v>
      </c>
      <c r="GI48" s="287">
        <f t="shared" si="593"/>
        <v>-6917.4024613107222</v>
      </c>
      <c r="GJ48" s="334">
        <v>-9477.6077730138659</v>
      </c>
      <c r="GK48" s="287">
        <v>0</v>
      </c>
      <c r="GL48" s="287">
        <f t="shared" si="594"/>
        <v>-9477.6077730138659</v>
      </c>
      <c r="GM48" s="334">
        <v>-5211.3188473636292</v>
      </c>
      <c r="GN48" s="287">
        <v>0</v>
      </c>
      <c r="GO48" s="287">
        <f t="shared" si="595"/>
        <v>-5211.3188473636292</v>
      </c>
      <c r="GP48" s="334">
        <v>-3368.306361957666</v>
      </c>
      <c r="GQ48" s="287">
        <v>0</v>
      </c>
      <c r="GR48" s="287">
        <f t="shared" si="596"/>
        <v>-3368.306361957666</v>
      </c>
      <c r="GS48" s="334">
        <v>-5725.6076402039325</v>
      </c>
      <c r="GT48" s="287">
        <v>0</v>
      </c>
      <c r="GU48" s="287">
        <f t="shared" si="597"/>
        <v>-5725.6076402039325</v>
      </c>
      <c r="GV48" s="334">
        <v>-7448.0609705631759</v>
      </c>
      <c r="GW48" s="287">
        <v>0</v>
      </c>
      <c r="GX48" s="287">
        <f t="shared" si="598"/>
        <v>-7448.0609705631759</v>
      </c>
      <c r="GY48" s="334">
        <v>-6566.9456639570344</v>
      </c>
      <c r="GZ48" s="287">
        <v>0</v>
      </c>
      <c r="HA48" s="287">
        <f t="shared" si="599"/>
        <v>-6566.9456639570344</v>
      </c>
      <c r="HB48" s="334">
        <v>-5104.1583073129468</v>
      </c>
      <c r="HC48" s="287">
        <v>0</v>
      </c>
      <c r="HD48" s="287">
        <f t="shared" si="600"/>
        <v>-5104.1583073129468</v>
      </c>
      <c r="HE48" s="334">
        <v>-3913.3699930149451</v>
      </c>
      <c r="HF48" s="287">
        <v>0</v>
      </c>
      <c r="HG48" s="287">
        <f t="shared" si="601"/>
        <v>-3913.3699930149451</v>
      </c>
      <c r="HH48" s="334">
        <v>-4176.0501836310095</v>
      </c>
      <c r="HI48" s="287">
        <v>0</v>
      </c>
      <c r="HJ48" s="287">
        <f t="shared" si="602"/>
        <v>-4176.0501836310095</v>
      </c>
    </row>
    <row r="49" spans="2:218" ht="14.25" hidden="1" customHeight="1" outlineLevel="1" x14ac:dyDescent="0.2">
      <c r="B49" s="233" t="s">
        <v>295</v>
      </c>
      <c r="C49" s="334">
        <v>0</v>
      </c>
      <c r="D49" s="287">
        <v>0</v>
      </c>
      <c r="E49" s="287">
        <f t="shared" si="532"/>
        <v>0</v>
      </c>
      <c r="F49" s="334">
        <v>0</v>
      </c>
      <c r="G49" s="287">
        <v>0</v>
      </c>
      <c r="H49" s="287">
        <f t="shared" si="533"/>
        <v>0</v>
      </c>
      <c r="I49" s="334">
        <v>0</v>
      </c>
      <c r="J49" s="287">
        <v>0</v>
      </c>
      <c r="K49" s="287">
        <f t="shared" si="534"/>
        <v>0</v>
      </c>
      <c r="L49" s="334">
        <v>0</v>
      </c>
      <c r="M49" s="287">
        <v>0</v>
      </c>
      <c r="N49" s="287">
        <f t="shared" si="535"/>
        <v>0</v>
      </c>
      <c r="O49" s="334">
        <v>0</v>
      </c>
      <c r="P49" s="287">
        <v>0</v>
      </c>
      <c r="Q49" s="287">
        <f t="shared" si="536"/>
        <v>0</v>
      </c>
      <c r="R49" s="334">
        <v>0</v>
      </c>
      <c r="S49" s="287">
        <v>0</v>
      </c>
      <c r="T49" s="287">
        <f t="shared" si="537"/>
        <v>0</v>
      </c>
      <c r="U49" s="334">
        <v>0</v>
      </c>
      <c r="V49" s="287">
        <v>0</v>
      </c>
      <c r="W49" s="287">
        <f t="shared" si="538"/>
        <v>0</v>
      </c>
      <c r="X49" s="334">
        <v>0</v>
      </c>
      <c r="Y49" s="287">
        <v>0</v>
      </c>
      <c r="Z49" s="287">
        <f t="shared" si="539"/>
        <v>0</v>
      </c>
      <c r="AA49" s="334">
        <v>0</v>
      </c>
      <c r="AB49" s="287">
        <v>0</v>
      </c>
      <c r="AC49" s="287">
        <f t="shared" si="540"/>
        <v>0</v>
      </c>
      <c r="AD49" s="334">
        <v>0</v>
      </c>
      <c r="AE49" s="287">
        <v>0</v>
      </c>
      <c r="AF49" s="287">
        <f t="shared" si="541"/>
        <v>0</v>
      </c>
      <c r="AG49" s="334">
        <v>0</v>
      </c>
      <c r="AH49" s="287">
        <v>0</v>
      </c>
      <c r="AI49" s="287">
        <f t="shared" si="542"/>
        <v>0</v>
      </c>
      <c r="AJ49" s="334">
        <v>0</v>
      </c>
      <c r="AK49" s="287">
        <v>0</v>
      </c>
      <c r="AL49" s="287">
        <f t="shared" si="543"/>
        <v>0</v>
      </c>
      <c r="AM49" s="334">
        <v>0</v>
      </c>
      <c r="AN49" s="287">
        <v>0</v>
      </c>
      <c r="AO49" s="287">
        <f t="shared" si="603"/>
        <v>0</v>
      </c>
      <c r="AP49" s="334">
        <v>0</v>
      </c>
      <c r="AQ49" s="287">
        <v>0</v>
      </c>
      <c r="AR49" s="287">
        <f t="shared" si="544"/>
        <v>0</v>
      </c>
      <c r="AS49" s="334">
        <v>0</v>
      </c>
      <c r="AT49" s="287">
        <v>0</v>
      </c>
      <c r="AU49" s="287">
        <f t="shared" si="545"/>
        <v>0</v>
      </c>
      <c r="AV49" s="334">
        <v>0</v>
      </c>
      <c r="AW49" s="287">
        <v>0</v>
      </c>
      <c r="AX49" s="287">
        <f t="shared" si="546"/>
        <v>0</v>
      </c>
      <c r="AY49" s="334">
        <v>0</v>
      </c>
      <c r="AZ49" s="287">
        <v>0</v>
      </c>
      <c r="BA49" s="287">
        <f t="shared" si="547"/>
        <v>0</v>
      </c>
      <c r="BB49" s="334">
        <v>0</v>
      </c>
      <c r="BC49" s="287">
        <v>0</v>
      </c>
      <c r="BD49" s="287">
        <f t="shared" si="548"/>
        <v>0</v>
      </c>
      <c r="BE49" s="334">
        <v>0</v>
      </c>
      <c r="BF49" s="287">
        <v>0</v>
      </c>
      <c r="BG49" s="287">
        <f t="shared" si="549"/>
        <v>0</v>
      </c>
      <c r="BH49" s="334">
        <v>0</v>
      </c>
      <c r="BI49" s="287">
        <v>0</v>
      </c>
      <c r="BJ49" s="287">
        <f t="shared" si="550"/>
        <v>0</v>
      </c>
      <c r="BK49" s="334">
        <v>0</v>
      </c>
      <c r="BL49" s="287">
        <v>0</v>
      </c>
      <c r="BM49" s="287">
        <f t="shared" si="551"/>
        <v>0</v>
      </c>
      <c r="BN49" s="334">
        <v>0</v>
      </c>
      <c r="BO49" s="287">
        <v>0</v>
      </c>
      <c r="BP49" s="287">
        <f t="shared" si="552"/>
        <v>0</v>
      </c>
      <c r="BQ49" s="334">
        <v>0</v>
      </c>
      <c r="BR49" s="287">
        <v>0</v>
      </c>
      <c r="BS49" s="287">
        <f t="shared" si="553"/>
        <v>0</v>
      </c>
      <c r="BT49" s="334">
        <v>0</v>
      </c>
      <c r="BU49" s="287">
        <v>0</v>
      </c>
      <c r="BV49" s="287">
        <f t="shared" si="554"/>
        <v>0</v>
      </c>
      <c r="BW49" s="334">
        <v>0</v>
      </c>
      <c r="BX49" s="287">
        <v>0</v>
      </c>
      <c r="BY49" s="287">
        <f t="shared" si="555"/>
        <v>0</v>
      </c>
      <c r="BZ49" s="334">
        <v>0</v>
      </c>
      <c r="CA49" s="287">
        <v>0</v>
      </c>
      <c r="CB49" s="287">
        <f t="shared" si="556"/>
        <v>0</v>
      </c>
      <c r="CC49" s="334">
        <v>0</v>
      </c>
      <c r="CD49" s="287">
        <v>0</v>
      </c>
      <c r="CE49" s="287">
        <f t="shared" si="557"/>
        <v>0</v>
      </c>
      <c r="CF49" s="334">
        <v>0</v>
      </c>
      <c r="CG49" s="287">
        <v>0</v>
      </c>
      <c r="CH49" s="287">
        <f t="shared" si="558"/>
        <v>0</v>
      </c>
      <c r="CI49" s="334">
        <v>0</v>
      </c>
      <c r="CJ49" s="287">
        <v>0</v>
      </c>
      <c r="CK49" s="287">
        <f t="shared" si="559"/>
        <v>0</v>
      </c>
      <c r="CL49" s="334">
        <v>0</v>
      </c>
      <c r="CM49" s="287">
        <v>0</v>
      </c>
      <c r="CN49" s="287">
        <f t="shared" si="560"/>
        <v>0</v>
      </c>
      <c r="CO49" s="334">
        <v>0</v>
      </c>
      <c r="CP49" s="287">
        <v>0</v>
      </c>
      <c r="CQ49" s="287">
        <f t="shared" si="561"/>
        <v>0</v>
      </c>
      <c r="CR49" s="334">
        <v>0</v>
      </c>
      <c r="CS49" s="287">
        <v>0</v>
      </c>
      <c r="CT49" s="287">
        <f t="shared" si="562"/>
        <v>0</v>
      </c>
      <c r="CU49" s="334">
        <v>0</v>
      </c>
      <c r="CV49" s="287">
        <v>0</v>
      </c>
      <c r="CW49" s="287">
        <f t="shared" si="563"/>
        <v>0</v>
      </c>
      <c r="CX49" s="334">
        <v>0</v>
      </c>
      <c r="CY49" s="287">
        <v>0</v>
      </c>
      <c r="CZ49" s="287">
        <f t="shared" si="564"/>
        <v>0</v>
      </c>
      <c r="DA49" s="334">
        <v>0</v>
      </c>
      <c r="DB49" s="287">
        <v>0</v>
      </c>
      <c r="DC49" s="287">
        <f t="shared" si="565"/>
        <v>0</v>
      </c>
      <c r="DD49" s="334">
        <v>0</v>
      </c>
      <c r="DE49" s="287">
        <v>0</v>
      </c>
      <c r="DF49" s="287">
        <f t="shared" si="566"/>
        <v>0</v>
      </c>
      <c r="DG49" s="334">
        <v>0</v>
      </c>
      <c r="DH49" s="287">
        <v>0</v>
      </c>
      <c r="DI49" s="287">
        <f t="shared" si="567"/>
        <v>0</v>
      </c>
      <c r="DJ49" s="334">
        <v>0</v>
      </c>
      <c r="DK49" s="287">
        <v>0</v>
      </c>
      <c r="DL49" s="287">
        <f t="shared" si="568"/>
        <v>0</v>
      </c>
      <c r="DM49" s="334">
        <v>0</v>
      </c>
      <c r="DN49" s="287">
        <v>0</v>
      </c>
      <c r="DO49" s="287">
        <f t="shared" si="569"/>
        <v>0</v>
      </c>
      <c r="DP49" s="334">
        <v>0</v>
      </c>
      <c r="DQ49" s="287">
        <v>0</v>
      </c>
      <c r="DR49" s="287">
        <f t="shared" si="570"/>
        <v>0</v>
      </c>
      <c r="DS49" s="334">
        <v>0</v>
      </c>
      <c r="DT49" s="287">
        <v>0</v>
      </c>
      <c r="DU49" s="287">
        <f t="shared" si="571"/>
        <v>0</v>
      </c>
      <c r="DV49" s="334">
        <v>0</v>
      </c>
      <c r="DW49" s="287">
        <v>0</v>
      </c>
      <c r="DX49" s="287">
        <f t="shared" si="572"/>
        <v>0</v>
      </c>
      <c r="DY49" s="334">
        <v>0</v>
      </c>
      <c r="DZ49" s="287">
        <v>0</v>
      </c>
      <c r="EA49" s="287">
        <f t="shared" si="573"/>
        <v>0</v>
      </c>
      <c r="EB49" s="334">
        <v>0</v>
      </c>
      <c r="EC49" s="287">
        <v>0</v>
      </c>
      <c r="ED49" s="287">
        <f t="shared" si="574"/>
        <v>0</v>
      </c>
      <c r="EE49" s="334">
        <v>0</v>
      </c>
      <c r="EF49" s="287">
        <v>0</v>
      </c>
      <c r="EG49" s="287">
        <f t="shared" si="575"/>
        <v>0</v>
      </c>
      <c r="EH49" s="334">
        <v>0</v>
      </c>
      <c r="EI49" s="287">
        <v>0</v>
      </c>
      <c r="EJ49" s="287">
        <f t="shared" si="576"/>
        <v>0</v>
      </c>
      <c r="EK49" s="334">
        <v>0</v>
      </c>
      <c r="EL49" s="287">
        <v>0</v>
      </c>
      <c r="EM49" s="287">
        <f t="shared" si="577"/>
        <v>0</v>
      </c>
      <c r="EN49" s="334">
        <v>0</v>
      </c>
      <c r="EO49" s="287">
        <v>0</v>
      </c>
      <c r="EP49" s="287">
        <f t="shared" si="578"/>
        <v>0</v>
      </c>
      <c r="EQ49" s="334">
        <v>0</v>
      </c>
      <c r="ER49" s="287">
        <v>0</v>
      </c>
      <c r="ES49" s="287">
        <f t="shared" si="579"/>
        <v>0</v>
      </c>
      <c r="ET49" s="334">
        <v>0</v>
      </c>
      <c r="EU49" s="287">
        <v>0</v>
      </c>
      <c r="EV49" s="287">
        <f t="shared" si="580"/>
        <v>0</v>
      </c>
      <c r="EW49" s="334">
        <v>0</v>
      </c>
      <c r="EX49" s="287">
        <v>0</v>
      </c>
      <c r="EY49" s="287">
        <f t="shared" si="581"/>
        <v>0</v>
      </c>
      <c r="EZ49" s="334">
        <v>0</v>
      </c>
      <c r="FA49" s="287">
        <v>0</v>
      </c>
      <c r="FB49" s="287">
        <f t="shared" si="582"/>
        <v>0</v>
      </c>
      <c r="FC49" s="334">
        <v>-4968.9257728180492</v>
      </c>
      <c r="FD49" s="287">
        <v>0</v>
      </c>
      <c r="FE49" s="287">
        <f t="shared" si="583"/>
        <v>-4968.9257728180492</v>
      </c>
      <c r="FF49" s="334">
        <v>0</v>
      </c>
      <c r="FG49" s="287">
        <v>0</v>
      </c>
      <c r="FH49" s="287">
        <f t="shared" si="584"/>
        <v>0</v>
      </c>
      <c r="FI49" s="334">
        <v>0</v>
      </c>
      <c r="FJ49" s="287">
        <v>0</v>
      </c>
      <c r="FK49" s="287">
        <f t="shared" si="585"/>
        <v>0</v>
      </c>
      <c r="FL49" s="334">
        <v>0</v>
      </c>
      <c r="FM49" s="287">
        <v>0</v>
      </c>
      <c r="FN49" s="287">
        <f t="shared" si="586"/>
        <v>0</v>
      </c>
      <c r="FO49" s="334">
        <v>0</v>
      </c>
      <c r="FP49" s="287">
        <v>0</v>
      </c>
      <c r="FQ49" s="287">
        <f t="shared" si="587"/>
        <v>0</v>
      </c>
      <c r="FR49" s="334">
        <v>0</v>
      </c>
      <c r="FS49" s="287">
        <v>0</v>
      </c>
      <c r="FT49" s="287">
        <f t="shared" si="588"/>
        <v>0</v>
      </c>
      <c r="FU49" s="334">
        <v>0</v>
      </c>
      <c r="FV49" s="287">
        <v>0</v>
      </c>
      <c r="FW49" s="287">
        <f t="shared" si="589"/>
        <v>0</v>
      </c>
      <c r="FX49" s="334">
        <v>0</v>
      </c>
      <c r="FY49" s="287">
        <v>0</v>
      </c>
      <c r="FZ49" s="287">
        <f t="shared" si="590"/>
        <v>0</v>
      </c>
      <c r="GA49" s="334">
        <v>0</v>
      </c>
      <c r="GB49" s="287">
        <v>0</v>
      </c>
      <c r="GC49" s="287">
        <f t="shared" si="591"/>
        <v>0</v>
      </c>
      <c r="GD49" s="334">
        <v>0</v>
      </c>
      <c r="GE49" s="287">
        <v>0</v>
      </c>
      <c r="GF49" s="287">
        <f t="shared" si="592"/>
        <v>0</v>
      </c>
      <c r="GG49" s="334">
        <v>-405.19404742931391</v>
      </c>
      <c r="GH49" s="287">
        <v>0</v>
      </c>
      <c r="GI49" s="287">
        <f t="shared" si="593"/>
        <v>-405.19404742931391</v>
      </c>
      <c r="GJ49" s="334">
        <v>0</v>
      </c>
      <c r="GK49" s="287">
        <v>0</v>
      </c>
      <c r="GL49" s="287">
        <f t="shared" si="594"/>
        <v>0</v>
      </c>
      <c r="GM49" s="334">
        <v>-30041.20623292774</v>
      </c>
      <c r="GN49" s="287">
        <v>30041.20623292774</v>
      </c>
      <c r="GO49" s="287">
        <f t="shared" si="595"/>
        <v>0</v>
      </c>
      <c r="GP49" s="334">
        <v>-3433.4912834912839</v>
      </c>
      <c r="GQ49" s="287">
        <v>0</v>
      </c>
      <c r="GR49" s="287">
        <f t="shared" si="596"/>
        <v>-3433.4912834912839</v>
      </c>
      <c r="GS49" s="334">
        <v>-2270.8380309092181</v>
      </c>
      <c r="GT49" s="287">
        <v>0</v>
      </c>
      <c r="GU49" s="287">
        <f t="shared" si="597"/>
        <v>-2270.8380309092181</v>
      </c>
      <c r="GV49" s="334">
        <v>0</v>
      </c>
      <c r="GW49" s="287">
        <v>0</v>
      </c>
      <c r="GX49" s="287">
        <f t="shared" si="598"/>
        <v>0</v>
      </c>
      <c r="GY49" s="334">
        <v>-8833.6421392756038</v>
      </c>
      <c r="GZ49" s="287">
        <v>0</v>
      </c>
      <c r="HA49" s="287">
        <f t="shared" si="599"/>
        <v>-8833.6421392756038</v>
      </c>
      <c r="HB49" s="334">
        <v>-4337.1226045468375</v>
      </c>
      <c r="HC49" s="287">
        <v>0</v>
      </c>
      <c r="HD49" s="287">
        <f t="shared" si="600"/>
        <v>-4337.1226045468375</v>
      </c>
      <c r="HE49" s="334">
        <v>-36204.798232042092</v>
      </c>
      <c r="HF49" s="287">
        <v>0</v>
      </c>
      <c r="HG49" s="287">
        <f t="shared" si="601"/>
        <v>-36204.798232042092</v>
      </c>
      <c r="HH49" s="334">
        <v>-46964.452605822655</v>
      </c>
      <c r="HI49" s="287">
        <v>0</v>
      </c>
      <c r="HJ49" s="287">
        <f t="shared" si="602"/>
        <v>-46964.452605822655</v>
      </c>
    </row>
    <row r="50" spans="2:218" ht="14.25" hidden="1" customHeight="1" outlineLevel="1" x14ac:dyDescent="0.2">
      <c r="B50" s="233" t="s">
        <v>296</v>
      </c>
      <c r="C50" s="334">
        <v>0</v>
      </c>
      <c r="D50" s="287">
        <v>0</v>
      </c>
      <c r="E50" s="287">
        <f t="shared" si="532"/>
        <v>0</v>
      </c>
      <c r="F50" s="334">
        <v>0</v>
      </c>
      <c r="G50" s="287">
        <v>0</v>
      </c>
      <c r="H50" s="287">
        <f t="shared" si="533"/>
        <v>0</v>
      </c>
      <c r="I50" s="334">
        <v>0</v>
      </c>
      <c r="J50" s="287">
        <v>0</v>
      </c>
      <c r="K50" s="287">
        <f t="shared" si="534"/>
        <v>0</v>
      </c>
      <c r="L50" s="334">
        <v>0</v>
      </c>
      <c r="M50" s="287">
        <v>0</v>
      </c>
      <c r="N50" s="287">
        <f t="shared" si="535"/>
        <v>0</v>
      </c>
      <c r="O50" s="334">
        <v>0</v>
      </c>
      <c r="P50" s="287">
        <v>0</v>
      </c>
      <c r="Q50" s="287">
        <f t="shared" si="536"/>
        <v>0</v>
      </c>
      <c r="R50" s="334">
        <v>0</v>
      </c>
      <c r="S50" s="287">
        <v>0</v>
      </c>
      <c r="T50" s="287">
        <f t="shared" si="537"/>
        <v>0</v>
      </c>
      <c r="U50" s="334">
        <v>0</v>
      </c>
      <c r="V50" s="287">
        <v>0</v>
      </c>
      <c r="W50" s="287">
        <f t="shared" si="538"/>
        <v>0</v>
      </c>
      <c r="X50" s="334">
        <v>0</v>
      </c>
      <c r="Y50" s="287">
        <v>0</v>
      </c>
      <c r="Z50" s="287">
        <f t="shared" si="539"/>
        <v>0</v>
      </c>
      <c r="AA50" s="334">
        <v>0</v>
      </c>
      <c r="AB50" s="287">
        <v>0</v>
      </c>
      <c r="AC50" s="287">
        <f t="shared" si="540"/>
        <v>0</v>
      </c>
      <c r="AD50" s="334">
        <v>0</v>
      </c>
      <c r="AE50" s="287">
        <v>0</v>
      </c>
      <c r="AF50" s="287">
        <f t="shared" si="541"/>
        <v>0</v>
      </c>
      <c r="AG50" s="334">
        <v>0</v>
      </c>
      <c r="AH50" s="287">
        <v>0</v>
      </c>
      <c r="AI50" s="287">
        <f t="shared" si="542"/>
        <v>0</v>
      </c>
      <c r="AJ50" s="334">
        <v>0</v>
      </c>
      <c r="AK50" s="287">
        <v>0</v>
      </c>
      <c r="AL50" s="287">
        <f t="shared" si="543"/>
        <v>0</v>
      </c>
      <c r="AM50" s="334">
        <v>0</v>
      </c>
      <c r="AN50" s="287">
        <v>0</v>
      </c>
      <c r="AO50" s="287">
        <f t="shared" si="603"/>
        <v>0</v>
      </c>
      <c r="AP50" s="334">
        <v>0</v>
      </c>
      <c r="AQ50" s="287">
        <v>0</v>
      </c>
      <c r="AR50" s="287">
        <f t="shared" si="544"/>
        <v>0</v>
      </c>
      <c r="AS50" s="334">
        <v>0</v>
      </c>
      <c r="AT50" s="287">
        <v>0</v>
      </c>
      <c r="AU50" s="287">
        <f t="shared" si="545"/>
        <v>0</v>
      </c>
      <c r="AV50" s="334">
        <v>0</v>
      </c>
      <c r="AW50" s="287">
        <v>0</v>
      </c>
      <c r="AX50" s="287">
        <f t="shared" si="546"/>
        <v>0</v>
      </c>
      <c r="AY50" s="334">
        <v>0</v>
      </c>
      <c r="AZ50" s="287">
        <v>0</v>
      </c>
      <c r="BA50" s="287">
        <f t="shared" si="547"/>
        <v>0</v>
      </c>
      <c r="BB50" s="334">
        <v>0</v>
      </c>
      <c r="BC50" s="287">
        <v>0</v>
      </c>
      <c r="BD50" s="287">
        <f t="shared" si="548"/>
        <v>0</v>
      </c>
      <c r="BE50" s="334">
        <v>0</v>
      </c>
      <c r="BF50" s="287">
        <v>0</v>
      </c>
      <c r="BG50" s="287">
        <f t="shared" si="549"/>
        <v>0</v>
      </c>
      <c r="BH50" s="334">
        <v>0</v>
      </c>
      <c r="BI50" s="287">
        <v>0</v>
      </c>
      <c r="BJ50" s="287">
        <f t="shared" si="550"/>
        <v>0</v>
      </c>
      <c r="BK50" s="334">
        <v>0</v>
      </c>
      <c r="BL50" s="287">
        <v>0</v>
      </c>
      <c r="BM50" s="287">
        <f t="shared" si="551"/>
        <v>0</v>
      </c>
      <c r="BN50" s="334">
        <v>0</v>
      </c>
      <c r="BO50" s="287">
        <v>0</v>
      </c>
      <c r="BP50" s="287">
        <f t="shared" si="552"/>
        <v>0</v>
      </c>
      <c r="BQ50" s="334">
        <v>0</v>
      </c>
      <c r="BR50" s="287">
        <v>0</v>
      </c>
      <c r="BS50" s="287">
        <f t="shared" si="553"/>
        <v>0</v>
      </c>
      <c r="BT50" s="334">
        <v>0</v>
      </c>
      <c r="BU50" s="287">
        <v>0</v>
      </c>
      <c r="BV50" s="287">
        <f t="shared" si="554"/>
        <v>0</v>
      </c>
      <c r="BW50" s="334">
        <v>0</v>
      </c>
      <c r="BX50" s="287">
        <v>0</v>
      </c>
      <c r="BY50" s="287">
        <f t="shared" si="555"/>
        <v>0</v>
      </c>
      <c r="BZ50" s="334">
        <v>0</v>
      </c>
      <c r="CA50" s="287">
        <v>0</v>
      </c>
      <c r="CB50" s="287">
        <f t="shared" si="556"/>
        <v>0</v>
      </c>
      <c r="CC50" s="334">
        <v>0</v>
      </c>
      <c r="CD50" s="287">
        <v>0</v>
      </c>
      <c r="CE50" s="287">
        <f t="shared" si="557"/>
        <v>0</v>
      </c>
      <c r="CF50" s="334">
        <v>0</v>
      </c>
      <c r="CG50" s="287">
        <v>0</v>
      </c>
      <c r="CH50" s="287">
        <f t="shared" si="558"/>
        <v>0</v>
      </c>
      <c r="CI50" s="334">
        <v>0</v>
      </c>
      <c r="CJ50" s="287">
        <v>0</v>
      </c>
      <c r="CK50" s="287">
        <f t="shared" si="559"/>
        <v>0</v>
      </c>
      <c r="CL50" s="334">
        <v>0</v>
      </c>
      <c r="CM50" s="287">
        <v>0</v>
      </c>
      <c r="CN50" s="287">
        <f t="shared" si="560"/>
        <v>0</v>
      </c>
      <c r="CO50" s="334">
        <v>0</v>
      </c>
      <c r="CP50" s="287">
        <v>0</v>
      </c>
      <c r="CQ50" s="287">
        <f t="shared" si="561"/>
        <v>0</v>
      </c>
      <c r="CR50" s="334">
        <v>0</v>
      </c>
      <c r="CS50" s="287">
        <v>0</v>
      </c>
      <c r="CT50" s="287">
        <f t="shared" si="562"/>
        <v>0</v>
      </c>
      <c r="CU50" s="334">
        <v>0</v>
      </c>
      <c r="CV50" s="287">
        <v>0</v>
      </c>
      <c r="CW50" s="287">
        <f t="shared" si="563"/>
        <v>0</v>
      </c>
      <c r="CX50" s="334">
        <v>0</v>
      </c>
      <c r="CY50" s="287">
        <v>0</v>
      </c>
      <c r="CZ50" s="287">
        <f t="shared" si="564"/>
        <v>0</v>
      </c>
      <c r="DA50" s="334">
        <v>0</v>
      </c>
      <c r="DB50" s="287">
        <v>0</v>
      </c>
      <c r="DC50" s="287">
        <f t="shared" si="565"/>
        <v>0</v>
      </c>
      <c r="DD50" s="334">
        <v>0</v>
      </c>
      <c r="DE50" s="287">
        <v>0</v>
      </c>
      <c r="DF50" s="287">
        <f t="shared" si="566"/>
        <v>0</v>
      </c>
      <c r="DG50" s="334">
        <v>-317.70021233230273</v>
      </c>
      <c r="DH50" s="287">
        <v>0</v>
      </c>
      <c r="DI50" s="287">
        <f t="shared" si="567"/>
        <v>-317.70021233230273</v>
      </c>
      <c r="DJ50" s="334">
        <v>-3.1919350476483408</v>
      </c>
      <c r="DK50" s="287">
        <v>0</v>
      </c>
      <c r="DL50" s="287">
        <f t="shared" si="568"/>
        <v>-3.1919350476483408</v>
      </c>
      <c r="DM50" s="334">
        <v>-59.998945370175072</v>
      </c>
      <c r="DN50" s="287">
        <v>0</v>
      </c>
      <c r="DO50" s="287">
        <f t="shared" si="569"/>
        <v>-59.998945370175072</v>
      </c>
      <c r="DP50" s="334">
        <v>-37.967030689848102</v>
      </c>
      <c r="DQ50" s="287">
        <v>0</v>
      </c>
      <c r="DR50" s="287">
        <f t="shared" si="570"/>
        <v>-37.967030689848102</v>
      </c>
      <c r="DS50" s="334">
        <v>0</v>
      </c>
      <c r="DT50" s="287">
        <v>0</v>
      </c>
      <c r="DU50" s="287">
        <f t="shared" si="571"/>
        <v>0</v>
      </c>
      <c r="DV50" s="334">
        <v>-5.8787142004132491</v>
      </c>
      <c r="DW50" s="287">
        <v>0</v>
      </c>
      <c r="DX50" s="287">
        <f t="shared" si="572"/>
        <v>-5.8787142004132491</v>
      </c>
      <c r="DY50" s="334">
        <v>-21.038598032791853</v>
      </c>
      <c r="DZ50" s="287">
        <v>0</v>
      </c>
      <c r="EA50" s="287">
        <f t="shared" si="573"/>
        <v>-21.038598032791853</v>
      </c>
      <c r="EB50" s="334">
        <v>-2.9194968226823015</v>
      </c>
      <c r="EC50" s="287">
        <v>0</v>
      </c>
      <c r="ED50" s="287">
        <f t="shared" si="574"/>
        <v>-2.9194968226823015</v>
      </c>
      <c r="EE50" s="334">
        <v>-115.48544734829073</v>
      </c>
      <c r="EF50" s="287">
        <v>0</v>
      </c>
      <c r="EG50" s="287">
        <f t="shared" si="575"/>
        <v>-115.48544734829073</v>
      </c>
      <c r="EH50" s="334">
        <v>-476.43037063691975</v>
      </c>
      <c r="EI50" s="287">
        <v>0</v>
      </c>
      <c r="EJ50" s="287">
        <f t="shared" si="576"/>
        <v>-476.43037063691975</v>
      </c>
      <c r="EK50" s="334">
        <v>-1.458165657696749</v>
      </c>
      <c r="EL50" s="287">
        <v>0</v>
      </c>
      <c r="EM50" s="287">
        <f t="shared" si="577"/>
        <v>-1.458165657696749</v>
      </c>
      <c r="EN50" s="334">
        <v>0</v>
      </c>
      <c r="EO50" s="287">
        <v>0</v>
      </c>
      <c r="EP50" s="287">
        <f t="shared" si="578"/>
        <v>0</v>
      </c>
      <c r="EQ50" s="334">
        <v>-487.95362365247098</v>
      </c>
      <c r="ER50" s="287">
        <v>0</v>
      </c>
      <c r="ES50" s="287">
        <f t="shared" si="579"/>
        <v>-487.95362365247098</v>
      </c>
      <c r="ET50" s="334">
        <v>-13.861502309163976</v>
      </c>
      <c r="EU50" s="287">
        <v>0</v>
      </c>
      <c r="EV50" s="287">
        <f t="shared" si="580"/>
        <v>-13.861502309163976</v>
      </c>
      <c r="EW50" s="334">
        <v>-89.276820478444321</v>
      </c>
      <c r="EX50" s="287">
        <v>0</v>
      </c>
      <c r="EY50" s="287">
        <f t="shared" si="581"/>
        <v>-89.276820478444321</v>
      </c>
      <c r="EZ50" s="334">
        <v>-69.581795054757549</v>
      </c>
      <c r="FA50" s="287">
        <v>0</v>
      </c>
      <c r="FB50" s="287">
        <f t="shared" si="582"/>
        <v>-69.581795054757549</v>
      </c>
      <c r="FC50" s="334">
        <v>-122.82503703749717</v>
      </c>
      <c r="FD50" s="287">
        <v>0</v>
      </c>
      <c r="FE50" s="287">
        <f t="shared" si="583"/>
        <v>-122.82503703749717</v>
      </c>
      <c r="FF50" s="334">
        <v>-26.211217294202569</v>
      </c>
      <c r="FG50" s="287">
        <v>0</v>
      </c>
      <c r="FH50" s="287">
        <f t="shared" si="584"/>
        <v>-26.211217294202569</v>
      </c>
      <c r="FI50" s="334">
        <v>-5.8137622725168701</v>
      </c>
      <c r="FJ50" s="287">
        <v>0</v>
      </c>
      <c r="FK50" s="287">
        <f t="shared" si="585"/>
        <v>-5.8137622725168701</v>
      </c>
      <c r="FL50" s="334">
        <v>-37.350675349590986</v>
      </c>
      <c r="FM50" s="287">
        <v>0</v>
      </c>
      <c r="FN50" s="287">
        <f t="shared" si="586"/>
        <v>-37.350675349590986</v>
      </c>
      <c r="FO50" s="334">
        <v>-20.851328157889313</v>
      </c>
      <c r="FP50" s="287">
        <v>0</v>
      </c>
      <c r="FQ50" s="287">
        <f t="shared" si="587"/>
        <v>-20.851328157889313</v>
      </c>
      <c r="FR50" s="334">
        <v>-63.004948954731454</v>
      </c>
      <c r="FS50" s="287">
        <v>0</v>
      </c>
      <c r="FT50" s="287">
        <f t="shared" si="588"/>
        <v>-63.004948954731454</v>
      </c>
      <c r="FU50" s="334">
        <v>-86.875509491091194</v>
      </c>
      <c r="FV50" s="287">
        <v>0</v>
      </c>
      <c r="FW50" s="287">
        <f t="shared" si="589"/>
        <v>-86.875509491091194</v>
      </c>
      <c r="FX50" s="334">
        <v>0</v>
      </c>
      <c r="FY50" s="287">
        <v>0</v>
      </c>
      <c r="FZ50" s="287">
        <f t="shared" si="590"/>
        <v>0</v>
      </c>
      <c r="GA50" s="334">
        <v>-148.3776369045267</v>
      </c>
      <c r="GB50" s="287">
        <v>0</v>
      </c>
      <c r="GC50" s="287">
        <f t="shared" si="591"/>
        <v>-148.3776369045267</v>
      </c>
      <c r="GD50" s="334">
        <v>-97.576283690461011</v>
      </c>
      <c r="GE50" s="287">
        <v>0</v>
      </c>
      <c r="GF50" s="287">
        <f t="shared" si="592"/>
        <v>-97.576283690461011</v>
      </c>
      <c r="GG50" s="334">
        <v>-1533.4855062089234</v>
      </c>
      <c r="GH50" s="287">
        <v>0</v>
      </c>
      <c r="GI50" s="287">
        <f t="shared" si="593"/>
        <v>-1533.4855062089234</v>
      </c>
      <c r="GJ50" s="334">
        <v>-433.62968964129487</v>
      </c>
      <c r="GK50" s="287">
        <v>0</v>
      </c>
      <c r="GL50" s="287">
        <f t="shared" si="594"/>
        <v>-433.62968964129487</v>
      </c>
      <c r="GM50" s="334">
        <v>-518.16255897690587</v>
      </c>
      <c r="GN50" s="287">
        <v>0</v>
      </c>
      <c r="GO50" s="287">
        <f t="shared" si="595"/>
        <v>-518.16255897690587</v>
      </c>
      <c r="GP50" s="334">
        <v>-110.64141498924107</v>
      </c>
      <c r="GQ50" s="287">
        <v>0</v>
      </c>
      <c r="GR50" s="287">
        <f t="shared" si="596"/>
        <v>-110.64141498924107</v>
      </c>
      <c r="GS50" s="334">
        <v>-467.67901505552288</v>
      </c>
      <c r="GT50" s="287">
        <v>0</v>
      </c>
      <c r="GU50" s="287">
        <f t="shared" si="597"/>
        <v>-467.67901505552288</v>
      </c>
      <c r="GV50" s="334">
        <v>-1.2531949842736798</v>
      </c>
      <c r="GW50" s="287">
        <v>0</v>
      </c>
      <c r="GX50" s="287">
        <f t="shared" si="598"/>
        <v>-1.2531949842736798</v>
      </c>
      <c r="GY50" s="334">
        <v>-588.25955224351276</v>
      </c>
      <c r="GZ50" s="287">
        <v>0</v>
      </c>
      <c r="HA50" s="287">
        <f t="shared" si="599"/>
        <v>-588.25955224351276</v>
      </c>
      <c r="HB50" s="334">
        <v>-202.61154418513254</v>
      </c>
      <c r="HC50" s="287">
        <v>0</v>
      </c>
      <c r="HD50" s="287">
        <f t="shared" si="600"/>
        <v>-202.61154418513254</v>
      </c>
      <c r="HE50" s="334">
        <v>-36.409777169598563</v>
      </c>
      <c r="HF50" s="287">
        <v>0</v>
      </c>
      <c r="HG50" s="287">
        <f t="shared" si="601"/>
        <v>-36.409777169598563</v>
      </c>
      <c r="HH50" s="334">
        <v>0</v>
      </c>
      <c r="HI50" s="287">
        <v>0</v>
      </c>
      <c r="HJ50" s="287">
        <f t="shared" si="602"/>
        <v>0</v>
      </c>
    </row>
    <row r="51" spans="2:218" ht="14.25" hidden="1" customHeight="1" outlineLevel="1" x14ac:dyDescent="0.2">
      <c r="B51" s="233" t="s">
        <v>297</v>
      </c>
      <c r="C51" s="334"/>
      <c r="D51" s="287"/>
      <c r="E51" s="287"/>
      <c r="F51" s="334"/>
      <c r="G51" s="287"/>
      <c r="H51" s="287"/>
      <c r="I51" s="334"/>
      <c r="J51" s="287"/>
      <c r="K51" s="287"/>
      <c r="L51" s="334"/>
      <c r="M51" s="287"/>
      <c r="N51" s="287"/>
      <c r="O51" s="334"/>
      <c r="P51" s="287"/>
      <c r="Q51" s="287"/>
      <c r="R51" s="334"/>
      <c r="S51" s="287"/>
      <c r="T51" s="287"/>
      <c r="U51" s="334"/>
      <c r="V51" s="287"/>
      <c r="W51" s="287"/>
      <c r="X51" s="334"/>
      <c r="Y51" s="287"/>
      <c r="Z51" s="287"/>
      <c r="AA51" s="334"/>
      <c r="AB51" s="287"/>
      <c r="AC51" s="287"/>
      <c r="AD51" s="334"/>
      <c r="AE51" s="287"/>
      <c r="AF51" s="287"/>
      <c r="AG51" s="334"/>
      <c r="AH51" s="287"/>
      <c r="AI51" s="287"/>
      <c r="AJ51" s="334"/>
      <c r="AK51" s="287"/>
      <c r="AL51" s="287"/>
      <c r="AM51" s="334">
        <v>0</v>
      </c>
      <c r="AN51" s="287">
        <v>0</v>
      </c>
      <c r="AO51" s="287">
        <f t="shared" si="603"/>
        <v>0</v>
      </c>
      <c r="AP51" s="334">
        <v>0</v>
      </c>
      <c r="AQ51" s="287">
        <v>0</v>
      </c>
      <c r="AR51" s="287">
        <f t="shared" si="544"/>
        <v>0</v>
      </c>
      <c r="AS51" s="334">
        <v>0</v>
      </c>
      <c r="AT51" s="287">
        <v>0</v>
      </c>
      <c r="AU51" s="287">
        <f t="shared" si="545"/>
        <v>0</v>
      </c>
      <c r="AV51" s="334">
        <v>0</v>
      </c>
      <c r="AW51" s="287">
        <v>0</v>
      </c>
      <c r="AX51" s="287">
        <f t="shared" si="546"/>
        <v>0</v>
      </c>
      <c r="AY51" s="334">
        <v>0</v>
      </c>
      <c r="AZ51" s="287">
        <v>0</v>
      </c>
      <c r="BA51" s="287">
        <f t="shared" si="547"/>
        <v>0</v>
      </c>
      <c r="BB51" s="334">
        <v>0</v>
      </c>
      <c r="BC51" s="287">
        <v>0</v>
      </c>
      <c r="BD51" s="287">
        <f t="shared" si="548"/>
        <v>0</v>
      </c>
      <c r="BE51" s="334">
        <v>0</v>
      </c>
      <c r="BF51" s="287">
        <v>0</v>
      </c>
      <c r="BG51" s="287">
        <f t="shared" si="549"/>
        <v>0</v>
      </c>
      <c r="BH51" s="334">
        <v>0</v>
      </c>
      <c r="BI51" s="287">
        <v>0</v>
      </c>
      <c r="BJ51" s="287">
        <f t="shared" si="550"/>
        <v>0</v>
      </c>
      <c r="BK51" s="334">
        <v>0</v>
      </c>
      <c r="BL51" s="287">
        <v>0</v>
      </c>
      <c r="BM51" s="287">
        <f t="shared" si="551"/>
        <v>0</v>
      </c>
      <c r="BN51" s="334">
        <v>0</v>
      </c>
      <c r="BO51" s="287">
        <v>0</v>
      </c>
      <c r="BP51" s="287">
        <f t="shared" si="552"/>
        <v>0</v>
      </c>
      <c r="BQ51" s="334">
        <v>0</v>
      </c>
      <c r="BR51" s="287">
        <v>0</v>
      </c>
      <c r="BS51" s="287">
        <f t="shared" si="553"/>
        <v>0</v>
      </c>
      <c r="BT51" s="334">
        <v>0</v>
      </c>
      <c r="BU51" s="287">
        <v>0</v>
      </c>
      <c r="BV51" s="287">
        <f t="shared" si="554"/>
        <v>0</v>
      </c>
      <c r="BW51" s="334">
        <v>0</v>
      </c>
      <c r="BX51" s="287">
        <v>0</v>
      </c>
      <c r="BY51" s="287">
        <f t="shared" si="555"/>
        <v>0</v>
      </c>
      <c r="BZ51" s="334">
        <v>-238.35716905023835</v>
      </c>
      <c r="CA51" s="287">
        <v>0</v>
      </c>
      <c r="CB51" s="287">
        <f t="shared" si="556"/>
        <v>-238.35716905023835</v>
      </c>
      <c r="CC51" s="334">
        <v>-342.68403846285645</v>
      </c>
      <c r="CD51" s="287">
        <v>0</v>
      </c>
      <c r="CE51" s="287">
        <f t="shared" si="557"/>
        <v>-342.68403846285645</v>
      </c>
      <c r="CF51" s="334">
        <v>-115.76359711544355</v>
      </c>
      <c r="CG51" s="287">
        <v>0</v>
      </c>
      <c r="CH51" s="287">
        <f t="shared" si="558"/>
        <v>-115.76359711544355</v>
      </c>
      <c r="CI51" s="334">
        <v>0</v>
      </c>
      <c r="CJ51" s="287">
        <v>0</v>
      </c>
      <c r="CK51" s="287">
        <f t="shared" si="559"/>
        <v>0</v>
      </c>
      <c r="CL51" s="334">
        <v>0</v>
      </c>
      <c r="CM51" s="287">
        <v>0</v>
      </c>
      <c r="CN51" s="287">
        <f t="shared" si="560"/>
        <v>0</v>
      </c>
      <c r="CO51" s="334">
        <v>0</v>
      </c>
      <c r="CP51" s="287">
        <v>0</v>
      </c>
      <c r="CQ51" s="287">
        <f t="shared" si="561"/>
        <v>0</v>
      </c>
      <c r="CR51" s="334">
        <v>0</v>
      </c>
      <c r="CS51" s="287">
        <v>0</v>
      </c>
      <c r="CT51" s="287">
        <f t="shared" si="562"/>
        <v>0</v>
      </c>
      <c r="CU51" s="334">
        <v>-902.84313510910715</v>
      </c>
      <c r="CV51" s="287">
        <v>0</v>
      </c>
      <c r="CW51" s="287">
        <f t="shared" si="563"/>
        <v>-902.84313510910715</v>
      </c>
      <c r="CX51" s="334">
        <v>-188.54609413298428</v>
      </c>
      <c r="CY51" s="287">
        <v>0</v>
      </c>
      <c r="CZ51" s="287">
        <f t="shared" si="564"/>
        <v>-188.54609413298428</v>
      </c>
      <c r="DA51" s="334">
        <v>-2232.7313028928666</v>
      </c>
      <c r="DB51" s="287">
        <v>0</v>
      </c>
      <c r="DC51" s="287">
        <f t="shared" si="565"/>
        <v>-2232.7313028928666</v>
      </c>
      <c r="DD51" s="334">
        <v>0</v>
      </c>
      <c r="DE51" s="287">
        <v>0</v>
      </c>
      <c r="DF51" s="287">
        <f t="shared" si="566"/>
        <v>0</v>
      </c>
      <c r="DG51" s="334">
        <v>-478.94504371703925</v>
      </c>
      <c r="DH51" s="287">
        <v>0</v>
      </c>
      <c r="DI51" s="287">
        <f t="shared" si="567"/>
        <v>-478.94504371703925</v>
      </c>
      <c r="DJ51" s="334">
        <v>-583.34084605635076</v>
      </c>
      <c r="DK51" s="287">
        <v>0</v>
      </c>
      <c r="DL51" s="287">
        <f t="shared" si="568"/>
        <v>-583.34084605635076</v>
      </c>
      <c r="DM51" s="334">
        <v>0</v>
      </c>
      <c r="DN51" s="287">
        <v>0</v>
      </c>
      <c r="DO51" s="287">
        <f t="shared" si="569"/>
        <v>0</v>
      </c>
      <c r="DP51" s="334">
        <v>-617.78602068093744</v>
      </c>
      <c r="DQ51" s="287">
        <v>0</v>
      </c>
      <c r="DR51" s="287">
        <f t="shared" si="570"/>
        <v>-617.78602068093744</v>
      </c>
      <c r="DS51" s="334">
        <v>0</v>
      </c>
      <c r="DT51" s="287">
        <v>0</v>
      </c>
      <c r="DU51" s="287">
        <f t="shared" si="571"/>
        <v>0</v>
      </c>
      <c r="DV51" s="334">
        <v>0</v>
      </c>
      <c r="DW51" s="287">
        <v>0</v>
      </c>
      <c r="DX51" s="287">
        <f t="shared" si="572"/>
        <v>0</v>
      </c>
      <c r="DY51" s="334">
        <v>0</v>
      </c>
      <c r="DZ51" s="287">
        <v>0</v>
      </c>
      <c r="EA51" s="287">
        <f t="shared" si="573"/>
        <v>0</v>
      </c>
      <c r="EB51" s="334">
        <v>-1149.9923952115801</v>
      </c>
      <c r="EC51" s="287">
        <v>0</v>
      </c>
      <c r="ED51" s="287">
        <f t="shared" si="574"/>
        <v>-1149.9923952115801</v>
      </c>
      <c r="EE51" s="334">
        <v>0</v>
      </c>
      <c r="EF51" s="287">
        <v>0</v>
      </c>
      <c r="EG51" s="287">
        <f t="shared" si="575"/>
        <v>0</v>
      </c>
      <c r="EH51" s="334">
        <v>0</v>
      </c>
      <c r="EI51" s="287">
        <v>0</v>
      </c>
      <c r="EJ51" s="287">
        <f t="shared" si="576"/>
        <v>0</v>
      </c>
      <c r="EK51" s="334">
        <v>-839.83623193477263</v>
      </c>
      <c r="EL51" s="287">
        <v>0</v>
      </c>
      <c r="EM51" s="287">
        <f t="shared" si="577"/>
        <v>-839.83623193477263</v>
      </c>
      <c r="EN51" s="334">
        <v>-1205.8237843573647</v>
      </c>
      <c r="EO51" s="287">
        <v>0</v>
      </c>
      <c r="EP51" s="287">
        <f t="shared" si="578"/>
        <v>-1205.8237843573647</v>
      </c>
      <c r="EQ51" s="334">
        <v>-689.0421624899227</v>
      </c>
      <c r="ER51" s="287">
        <v>0</v>
      </c>
      <c r="ES51" s="287">
        <f t="shared" si="579"/>
        <v>-689.0421624899227</v>
      </c>
      <c r="ET51" s="334">
        <v>0</v>
      </c>
      <c r="EU51" s="287">
        <v>0</v>
      </c>
      <c r="EV51" s="287">
        <f t="shared" si="580"/>
        <v>0</v>
      </c>
      <c r="EW51" s="334">
        <v>-62.648202153218712</v>
      </c>
      <c r="EX51" s="287">
        <v>0</v>
      </c>
      <c r="EY51" s="287">
        <f t="shared" si="581"/>
        <v>-62.648202153218712</v>
      </c>
      <c r="EZ51" s="334">
        <v>-876.43098687680333</v>
      </c>
      <c r="FA51" s="287">
        <v>0</v>
      </c>
      <c r="FB51" s="287">
        <f t="shared" si="582"/>
        <v>-876.43098687680333</v>
      </c>
      <c r="FC51" s="334">
        <v>-768.70277136760762</v>
      </c>
      <c r="FD51" s="287">
        <v>0</v>
      </c>
      <c r="FE51" s="287">
        <f t="shared" si="583"/>
        <v>-768.70277136760762</v>
      </c>
      <c r="FF51" s="334">
        <v>0</v>
      </c>
      <c r="FG51" s="287">
        <v>0</v>
      </c>
      <c r="FH51" s="287">
        <f t="shared" si="584"/>
        <v>0</v>
      </c>
      <c r="FI51" s="334">
        <v>0</v>
      </c>
      <c r="FJ51" s="287">
        <v>0</v>
      </c>
      <c r="FK51" s="287">
        <f t="shared" si="585"/>
        <v>0</v>
      </c>
      <c r="FL51" s="334">
        <v>0</v>
      </c>
      <c r="FM51" s="287">
        <v>0</v>
      </c>
      <c r="FN51" s="287">
        <f t="shared" si="586"/>
        <v>0</v>
      </c>
      <c r="FO51" s="334">
        <v>0</v>
      </c>
      <c r="FP51" s="287">
        <v>0</v>
      </c>
      <c r="FQ51" s="287">
        <f t="shared" si="587"/>
        <v>0</v>
      </c>
      <c r="FR51" s="334">
        <v>0</v>
      </c>
      <c r="FS51" s="287">
        <v>0</v>
      </c>
      <c r="FT51" s="287">
        <f t="shared" si="588"/>
        <v>0</v>
      </c>
      <c r="FU51" s="334">
        <v>0</v>
      </c>
      <c r="FV51" s="287">
        <v>0</v>
      </c>
      <c r="FW51" s="287">
        <f t="shared" si="589"/>
        <v>0</v>
      </c>
      <c r="FX51" s="334">
        <v>0</v>
      </c>
      <c r="FY51" s="287">
        <v>0</v>
      </c>
      <c r="FZ51" s="287">
        <f t="shared" si="590"/>
        <v>0</v>
      </c>
      <c r="GA51" s="334">
        <v>-211.68620765570225</v>
      </c>
      <c r="GB51" s="287">
        <v>0</v>
      </c>
      <c r="GC51" s="287">
        <f t="shared" si="591"/>
        <v>-211.68620765570225</v>
      </c>
      <c r="GD51" s="334">
        <v>-27.480155978722109</v>
      </c>
      <c r="GE51" s="287">
        <v>0</v>
      </c>
      <c r="GF51" s="287">
        <f t="shared" si="592"/>
        <v>-27.480155978722109</v>
      </c>
      <c r="GG51" s="334">
        <v>-10192.821041997011</v>
      </c>
      <c r="GH51" s="287">
        <v>0</v>
      </c>
      <c r="GI51" s="287">
        <f t="shared" si="593"/>
        <v>-10192.821041997011</v>
      </c>
      <c r="GJ51" s="334">
        <v>-920.63350106398934</v>
      </c>
      <c r="GK51" s="287">
        <v>0</v>
      </c>
      <c r="GL51" s="287">
        <f t="shared" si="594"/>
        <v>-920.63350106398934</v>
      </c>
      <c r="GM51" s="334">
        <v>-1196.3517092955881</v>
      </c>
      <c r="GN51" s="287">
        <v>0</v>
      </c>
      <c r="GO51" s="287">
        <f t="shared" si="595"/>
        <v>-1196.3517092955881</v>
      </c>
      <c r="GP51" s="334">
        <v>-3143.106403975969</v>
      </c>
      <c r="GQ51" s="287">
        <v>0</v>
      </c>
      <c r="GR51" s="287">
        <f t="shared" si="596"/>
        <v>-3143.106403975969</v>
      </c>
      <c r="GS51" s="334">
        <v>0</v>
      </c>
      <c r="GT51" s="287">
        <v>0</v>
      </c>
      <c r="GU51" s="287">
        <f t="shared" si="597"/>
        <v>0</v>
      </c>
      <c r="GV51" s="334">
        <v>-1890.5958814473618</v>
      </c>
      <c r="GW51" s="287">
        <v>0</v>
      </c>
      <c r="GX51" s="287">
        <f t="shared" si="598"/>
        <v>-1890.5958814473618</v>
      </c>
      <c r="GY51" s="334">
        <v>-218.32313279140678</v>
      </c>
      <c r="GZ51" s="287">
        <v>0</v>
      </c>
      <c r="HA51" s="287">
        <f t="shared" si="599"/>
        <v>-218.32313279140678</v>
      </c>
      <c r="HB51" s="334">
        <v>-2082.4297090110017</v>
      </c>
      <c r="HC51" s="287">
        <v>0</v>
      </c>
      <c r="HD51" s="287">
        <f t="shared" si="600"/>
        <v>-2082.4297090110017</v>
      </c>
      <c r="HE51" s="334">
        <v>0</v>
      </c>
      <c r="HF51" s="287">
        <v>0</v>
      </c>
      <c r="HG51" s="287">
        <f t="shared" si="601"/>
        <v>0</v>
      </c>
      <c r="HH51" s="334">
        <v>-4109.389603009482</v>
      </c>
      <c r="HI51" s="287">
        <v>0</v>
      </c>
      <c r="HJ51" s="287">
        <f t="shared" si="602"/>
        <v>-4109.389603009482</v>
      </c>
    </row>
    <row r="52" spans="2:218" ht="14.25" hidden="1" customHeight="1" outlineLevel="1" x14ac:dyDescent="0.2">
      <c r="B52" s="233" t="s">
        <v>298</v>
      </c>
      <c r="C52" s="334"/>
      <c r="D52" s="287"/>
      <c r="E52" s="287"/>
      <c r="F52" s="334"/>
      <c r="G52" s="287"/>
      <c r="H52" s="287"/>
      <c r="I52" s="334"/>
      <c r="J52" s="287"/>
      <c r="K52" s="287"/>
      <c r="L52" s="334"/>
      <c r="M52" s="287"/>
      <c r="N52" s="287"/>
      <c r="O52" s="334"/>
      <c r="P52" s="287"/>
      <c r="Q52" s="287"/>
      <c r="R52" s="334"/>
      <c r="S52" s="287"/>
      <c r="T52" s="287"/>
      <c r="U52" s="334"/>
      <c r="V52" s="287"/>
      <c r="W52" s="287"/>
      <c r="X52" s="334"/>
      <c r="Y52" s="287"/>
      <c r="Z52" s="287"/>
      <c r="AA52" s="334"/>
      <c r="AB52" s="287"/>
      <c r="AC52" s="287"/>
      <c r="AD52" s="334"/>
      <c r="AE52" s="287"/>
      <c r="AF52" s="287"/>
      <c r="AG52" s="334"/>
      <c r="AH52" s="287"/>
      <c r="AI52" s="287"/>
      <c r="AJ52" s="334"/>
      <c r="AK52" s="287"/>
      <c r="AL52" s="287"/>
      <c r="AM52" s="334">
        <v>-932.82806409701163</v>
      </c>
      <c r="AN52" s="287">
        <v>0</v>
      </c>
      <c r="AO52" s="287">
        <f t="shared" si="603"/>
        <v>-932.82806409701163</v>
      </c>
      <c r="AP52" s="334">
        <v>-529.49648414334524</v>
      </c>
      <c r="AQ52" s="287">
        <v>0</v>
      </c>
      <c r="AR52" s="287">
        <f t="shared" si="544"/>
        <v>-529.49648414334524</v>
      </c>
      <c r="AS52" s="334">
        <v>0</v>
      </c>
      <c r="AT52" s="287">
        <v>0</v>
      </c>
      <c r="AU52" s="287">
        <f t="shared" si="545"/>
        <v>0</v>
      </c>
      <c r="AV52" s="334">
        <v>0</v>
      </c>
      <c r="AW52" s="287">
        <v>0</v>
      </c>
      <c r="AX52" s="287">
        <f t="shared" si="546"/>
        <v>0</v>
      </c>
      <c r="AY52" s="334">
        <v>0</v>
      </c>
      <c r="AZ52" s="287">
        <v>0</v>
      </c>
      <c r="BA52" s="287">
        <f t="shared" si="547"/>
        <v>0</v>
      </c>
      <c r="BB52" s="334">
        <v>0</v>
      </c>
      <c r="BC52" s="287">
        <v>0</v>
      </c>
      <c r="BD52" s="287">
        <f t="shared" si="548"/>
        <v>0</v>
      </c>
      <c r="BE52" s="334">
        <v>0</v>
      </c>
      <c r="BF52" s="287">
        <v>0</v>
      </c>
      <c r="BG52" s="287">
        <f t="shared" si="549"/>
        <v>0</v>
      </c>
      <c r="BH52" s="334">
        <v>0</v>
      </c>
      <c r="BI52" s="287">
        <v>0</v>
      </c>
      <c r="BJ52" s="287">
        <f t="shared" si="550"/>
        <v>0</v>
      </c>
      <c r="BK52" s="334">
        <v>0</v>
      </c>
      <c r="BL52" s="287">
        <v>0</v>
      </c>
      <c r="BM52" s="287">
        <f t="shared" si="551"/>
        <v>0</v>
      </c>
      <c r="BN52" s="334">
        <v>-7705.3908473356532</v>
      </c>
      <c r="BO52" s="287">
        <v>0</v>
      </c>
      <c r="BP52" s="287">
        <f t="shared" si="552"/>
        <v>-7705.3908473356532</v>
      </c>
      <c r="BQ52" s="334">
        <v>-9316.6837043767991</v>
      </c>
      <c r="BR52" s="287">
        <v>0</v>
      </c>
      <c r="BS52" s="287">
        <f t="shared" si="553"/>
        <v>-9316.6837043767991</v>
      </c>
      <c r="BT52" s="334">
        <v>-10451.184761065844</v>
      </c>
      <c r="BU52" s="287">
        <v>0</v>
      </c>
      <c r="BV52" s="287">
        <f t="shared" si="554"/>
        <v>-10451.184761065844</v>
      </c>
      <c r="BW52" s="334">
        <v>-8538.3854074205574</v>
      </c>
      <c r="BX52" s="287">
        <v>0</v>
      </c>
      <c r="BY52" s="287">
        <f t="shared" si="555"/>
        <v>-8538.3854074205574</v>
      </c>
      <c r="BZ52" s="334">
        <v>-10963.532086541987</v>
      </c>
      <c r="CA52" s="287">
        <v>0</v>
      </c>
      <c r="CB52" s="287">
        <f t="shared" si="556"/>
        <v>-10963.532086541987</v>
      </c>
      <c r="CC52" s="334">
        <v>-8166.7733556306412</v>
      </c>
      <c r="CD52" s="287">
        <v>0</v>
      </c>
      <c r="CE52" s="287">
        <f t="shared" si="557"/>
        <v>-8166.7733556306412</v>
      </c>
      <c r="CF52" s="334">
        <v>-11778.608249177738</v>
      </c>
      <c r="CG52" s="287">
        <v>0</v>
      </c>
      <c r="CH52" s="287">
        <f t="shared" si="558"/>
        <v>-11778.608249177738</v>
      </c>
      <c r="CI52" s="334">
        <v>-10386.431675519072</v>
      </c>
      <c r="CJ52" s="287">
        <v>0</v>
      </c>
      <c r="CK52" s="287">
        <f t="shared" si="559"/>
        <v>-10386.431675519072</v>
      </c>
      <c r="CL52" s="334">
        <v>-11799.710344583973</v>
      </c>
      <c r="CM52" s="287">
        <v>0</v>
      </c>
      <c r="CN52" s="287">
        <f t="shared" si="560"/>
        <v>-11799.710344583973</v>
      </c>
      <c r="CO52" s="334">
        <v>-8544.6549344375435</v>
      </c>
      <c r="CP52" s="287">
        <v>0</v>
      </c>
      <c r="CQ52" s="287">
        <f t="shared" si="561"/>
        <v>-8544.6549344375435</v>
      </c>
      <c r="CR52" s="334">
        <v>-10710.988083471229</v>
      </c>
      <c r="CS52" s="287">
        <v>0</v>
      </c>
      <c r="CT52" s="287">
        <f t="shared" si="562"/>
        <v>-10710.988083471229</v>
      </c>
      <c r="CU52" s="334">
        <v>-15600.559215566107</v>
      </c>
      <c r="CV52" s="287">
        <v>0</v>
      </c>
      <c r="CW52" s="287">
        <f t="shared" si="563"/>
        <v>-15600.559215566107</v>
      </c>
      <c r="CX52" s="334">
        <v>-9363.7996886295932</v>
      </c>
      <c r="CY52" s="287">
        <v>0</v>
      </c>
      <c r="CZ52" s="287">
        <f t="shared" si="564"/>
        <v>-9363.7996886295932</v>
      </c>
      <c r="DA52" s="334">
        <v>-10176.944224758032</v>
      </c>
      <c r="DB52" s="287">
        <v>0</v>
      </c>
      <c r="DC52" s="287">
        <f t="shared" si="565"/>
        <v>-10176.944224758032</v>
      </c>
      <c r="DD52" s="334">
        <v>-7874.650963137844</v>
      </c>
      <c r="DE52" s="287">
        <v>0</v>
      </c>
      <c r="DF52" s="287">
        <f t="shared" si="566"/>
        <v>-7874.650963137844</v>
      </c>
      <c r="DG52" s="334">
        <v>-7723.8429485985534</v>
      </c>
      <c r="DH52" s="287">
        <v>0</v>
      </c>
      <c r="DI52" s="287">
        <f t="shared" si="567"/>
        <v>-7723.8429485985534</v>
      </c>
      <c r="DJ52" s="334">
        <v>-9343.4493474537176</v>
      </c>
      <c r="DK52" s="287">
        <v>0</v>
      </c>
      <c r="DL52" s="287">
        <f t="shared" si="568"/>
        <v>-9343.4493474537176</v>
      </c>
      <c r="DM52" s="334">
        <v>-13548.949061379457</v>
      </c>
      <c r="DN52" s="287">
        <v>0</v>
      </c>
      <c r="DO52" s="287">
        <f t="shared" si="569"/>
        <v>-13548.949061379457</v>
      </c>
      <c r="DP52" s="334">
        <v>-14783.91528690138</v>
      </c>
      <c r="DQ52" s="287">
        <v>0</v>
      </c>
      <c r="DR52" s="287">
        <f t="shared" si="570"/>
        <v>-14783.91528690138</v>
      </c>
      <c r="DS52" s="334">
        <v>-14032.378270108689</v>
      </c>
      <c r="DT52" s="287">
        <v>0</v>
      </c>
      <c r="DU52" s="287">
        <f t="shared" si="571"/>
        <v>-14032.378270108689</v>
      </c>
      <c r="DV52" s="334">
        <v>-9202.7681720356213</v>
      </c>
      <c r="DW52" s="287">
        <v>0</v>
      </c>
      <c r="DX52" s="287">
        <f t="shared" si="572"/>
        <v>-9202.7681720356213</v>
      </c>
      <c r="DY52" s="334">
        <v>-6175.0065333732291</v>
      </c>
      <c r="DZ52" s="287">
        <v>0</v>
      </c>
      <c r="EA52" s="287">
        <f t="shared" si="573"/>
        <v>-6175.0065333732291</v>
      </c>
      <c r="EB52" s="334">
        <v>-7227.0500469271092</v>
      </c>
      <c r="EC52" s="287">
        <v>0</v>
      </c>
      <c r="ED52" s="287">
        <f t="shared" si="574"/>
        <v>-7227.0500469271092</v>
      </c>
      <c r="EE52" s="334">
        <v>-9101.6713826318792</v>
      </c>
      <c r="EF52" s="287">
        <v>0</v>
      </c>
      <c r="EG52" s="287">
        <f t="shared" si="575"/>
        <v>-9101.6713826318792</v>
      </c>
      <c r="EH52" s="334">
        <v>-11257.30262684419</v>
      </c>
      <c r="EI52" s="287">
        <v>0</v>
      </c>
      <c r="EJ52" s="287">
        <f t="shared" si="576"/>
        <v>-11257.30262684419</v>
      </c>
      <c r="EK52" s="334">
        <v>-10857.571473562653</v>
      </c>
      <c r="EL52" s="287">
        <v>0</v>
      </c>
      <c r="EM52" s="287">
        <f t="shared" si="577"/>
        <v>-10857.571473562653</v>
      </c>
      <c r="EN52" s="334">
        <v>-8305.0803078640383</v>
      </c>
      <c r="EO52" s="287">
        <v>0</v>
      </c>
      <c r="EP52" s="287">
        <f t="shared" si="578"/>
        <v>-8305.0803078640383</v>
      </c>
      <c r="EQ52" s="334">
        <v>-11573.151472138579</v>
      </c>
      <c r="ER52" s="287">
        <v>0</v>
      </c>
      <c r="ES52" s="287">
        <f t="shared" si="579"/>
        <v>-11573.151472138579</v>
      </c>
      <c r="ET52" s="334">
        <v>-18885.702086884536</v>
      </c>
      <c r="EU52" s="287">
        <v>0</v>
      </c>
      <c r="EV52" s="287">
        <f t="shared" si="580"/>
        <v>-18885.702086884536</v>
      </c>
      <c r="EW52" s="334">
        <v>-17479.15600342059</v>
      </c>
      <c r="EX52" s="287">
        <v>0</v>
      </c>
      <c r="EY52" s="287">
        <f t="shared" si="581"/>
        <v>-17479.15600342059</v>
      </c>
      <c r="EZ52" s="334">
        <v>-17998.406912170758</v>
      </c>
      <c r="FA52" s="287">
        <v>0</v>
      </c>
      <c r="FB52" s="287">
        <f t="shared" si="582"/>
        <v>-17998.406912170758</v>
      </c>
      <c r="FC52" s="334">
        <v>-18109.979780787711</v>
      </c>
      <c r="FD52" s="287">
        <v>0</v>
      </c>
      <c r="FE52" s="287">
        <f t="shared" si="583"/>
        <v>-18109.979780787711</v>
      </c>
      <c r="FF52" s="334">
        <v>-14073.571618061684</v>
      </c>
      <c r="FG52" s="287">
        <v>0</v>
      </c>
      <c r="FH52" s="287">
        <f t="shared" si="584"/>
        <v>-14073.571618061684</v>
      </c>
      <c r="FI52" s="334">
        <v>-21299.914427363758</v>
      </c>
      <c r="FJ52" s="287">
        <v>0</v>
      </c>
      <c r="FK52" s="287">
        <f t="shared" si="585"/>
        <v>-21299.914427363758</v>
      </c>
      <c r="FL52" s="334">
        <v>-18055.877358659192</v>
      </c>
      <c r="FM52" s="287">
        <v>0</v>
      </c>
      <c r="FN52" s="287">
        <f t="shared" si="586"/>
        <v>-18055.877358659192</v>
      </c>
      <c r="FO52" s="334">
        <v>-22920.210138335675</v>
      </c>
      <c r="FP52" s="287">
        <v>0</v>
      </c>
      <c r="FQ52" s="287">
        <f t="shared" si="587"/>
        <v>-22920.210138335675</v>
      </c>
      <c r="FR52" s="334">
        <v>-38922.472833584798</v>
      </c>
      <c r="FS52" s="287">
        <v>0</v>
      </c>
      <c r="FT52" s="287">
        <f t="shared" si="588"/>
        <v>-38922.472833584798</v>
      </c>
      <c r="FU52" s="334">
        <v>-26900.873704436937</v>
      </c>
      <c r="FV52" s="287">
        <v>0</v>
      </c>
      <c r="FW52" s="287">
        <f t="shared" si="589"/>
        <v>-26900.873704436937</v>
      </c>
      <c r="FX52" s="334">
        <v>-21875.192698931201</v>
      </c>
      <c r="FY52" s="287">
        <v>0</v>
      </c>
      <c r="FZ52" s="287">
        <f t="shared" si="590"/>
        <v>-21875.192698931201</v>
      </c>
      <c r="GA52" s="334">
        <v>-31279.504541374772</v>
      </c>
      <c r="GB52" s="287">
        <v>0</v>
      </c>
      <c r="GC52" s="287">
        <f t="shared" si="591"/>
        <v>-31279.504541374772</v>
      </c>
      <c r="GD52" s="334">
        <v>-31020.723759020646</v>
      </c>
      <c r="GE52" s="287">
        <v>0</v>
      </c>
      <c r="GF52" s="287">
        <f t="shared" si="592"/>
        <v>-31020.723759020646</v>
      </c>
      <c r="GG52" s="334">
        <v>-30364.800252841083</v>
      </c>
      <c r="GH52" s="287">
        <v>0</v>
      </c>
      <c r="GI52" s="287">
        <f t="shared" si="593"/>
        <v>-30364.800252841083</v>
      </c>
      <c r="GJ52" s="334">
        <v>-32371.162602288961</v>
      </c>
      <c r="GK52" s="287">
        <v>0</v>
      </c>
      <c r="GL52" s="287">
        <f t="shared" si="594"/>
        <v>-32371.162602288961</v>
      </c>
      <c r="GM52" s="334">
        <v>-15698.766399718566</v>
      </c>
      <c r="GN52" s="287">
        <v>0</v>
      </c>
      <c r="GO52" s="287">
        <f t="shared" si="595"/>
        <v>-15698.766399718566</v>
      </c>
      <c r="GP52" s="334">
        <v>-17506.860530773574</v>
      </c>
      <c r="GQ52" s="287">
        <v>0</v>
      </c>
      <c r="GR52" s="287">
        <f t="shared" si="596"/>
        <v>-17506.860530773574</v>
      </c>
      <c r="GS52" s="334">
        <v>-17250.996218659271</v>
      </c>
      <c r="GT52" s="287">
        <v>0</v>
      </c>
      <c r="GU52" s="287">
        <f t="shared" si="597"/>
        <v>-17250.996218659271</v>
      </c>
      <c r="GV52" s="334">
        <v>-11602.302598464445</v>
      </c>
      <c r="GW52" s="287">
        <v>0</v>
      </c>
      <c r="GX52" s="287">
        <f t="shared" si="598"/>
        <v>-11602.302598464445</v>
      </c>
      <c r="GY52" s="334">
        <v>-17533.936390342355</v>
      </c>
      <c r="GZ52" s="287">
        <v>0</v>
      </c>
      <c r="HA52" s="287">
        <f t="shared" si="599"/>
        <v>-17533.936390342355</v>
      </c>
      <c r="HB52" s="334">
        <v>-19890.934361528009</v>
      </c>
      <c r="HC52" s="287">
        <v>0</v>
      </c>
      <c r="HD52" s="287">
        <f t="shared" si="600"/>
        <v>-19890.934361528009</v>
      </c>
      <c r="HE52" s="334">
        <v>-10228.49997735221</v>
      </c>
      <c r="HF52" s="287">
        <v>0</v>
      </c>
      <c r="HG52" s="287">
        <f t="shared" si="601"/>
        <v>-10228.49997735221</v>
      </c>
      <c r="HH52" s="334">
        <v>-12707.589925185626</v>
      </c>
      <c r="HI52" s="287">
        <v>0</v>
      </c>
      <c r="HJ52" s="287">
        <f t="shared" si="602"/>
        <v>-12707.589925185626</v>
      </c>
    </row>
    <row r="53" spans="2:218" ht="14.25" hidden="1" customHeight="1" outlineLevel="1" x14ac:dyDescent="0.2">
      <c r="B53" s="233" t="s">
        <v>299</v>
      </c>
      <c r="C53" s="334"/>
      <c r="D53" s="287"/>
      <c r="E53" s="287"/>
      <c r="F53" s="334"/>
      <c r="G53" s="287"/>
      <c r="H53" s="287"/>
      <c r="I53" s="334"/>
      <c r="J53" s="287"/>
      <c r="K53" s="287"/>
      <c r="L53" s="334"/>
      <c r="M53" s="287"/>
      <c r="N53" s="287"/>
      <c r="O53" s="334"/>
      <c r="P53" s="287"/>
      <c r="Q53" s="287"/>
      <c r="R53" s="334"/>
      <c r="S53" s="287"/>
      <c r="T53" s="287"/>
      <c r="U53" s="334"/>
      <c r="V53" s="287"/>
      <c r="W53" s="287"/>
      <c r="X53" s="334"/>
      <c r="Y53" s="287"/>
      <c r="Z53" s="287"/>
      <c r="AA53" s="334"/>
      <c r="AB53" s="287"/>
      <c r="AC53" s="287"/>
      <c r="AD53" s="334"/>
      <c r="AE53" s="287"/>
      <c r="AF53" s="287"/>
      <c r="AG53" s="334"/>
      <c r="AH53" s="287"/>
      <c r="AI53" s="287"/>
      <c r="AJ53" s="334"/>
      <c r="AK53" s="287"/>
      <c r="AL53" s="287"/>
      <c r="AM53" s="334">
        <v>0</v>
      </c>
      <c r="AN53" s="287">
        <v>0</v>
      </c>
      <c r="AO53" s="287">
        <f t="shared" si="603"/>
        <v>0</v>
      </c>
      <c r="AP53" s="334">
        <v>0</v>
      </c>
      <c r="AQ53" s="287">
        <v>0</v>
      </c>
      <c r="AR53" s="287">
        <f t="shared" si="544"/>
        <v>0</v>
      </c>
      <c r="AS53" s="334">
        <v>0</v>
      </c>
      <c r="AT53" s="287">
        <v>0</v>
      </c>
      <c r="AU53" s="287">
        <f t="shared" si="545"/>
        <v>0</v>
      </c>
      <c r="AV53" s="334">
        <v>0</v>
      </c>
      <c r="AW53" s="287">
        <v>0</v>
      </c>
      <c r="AX53" s="287">
        <f t="shared" si="546"/>
        <v>0</v>
      </c>
      <c r="AY53" s="334">
        <v>0</v>
      </c>
      <c r="AZ53" s="287">
        <v>0</v>
      </c>
      <c r="BA53" s="287">
        <f t="shared" si="547"/>
        <v>0</v>
      </c>
      <c r="BB53" s="334">
        <v>0</v>
      </c>
      <c r="BC53" s="287">
        <v>0</v>
      </c>
      <c r="BD53" s="287">
        <f t="shared" si="548"/>
        <v>0</v>
      </c>
      <c r="BE53" s="334">
        <v>0</v>
      </c>
      <c r="BF53" s="287">
        <v>0</v>
      </c>
      <c r="BG53" s="287">
        <f t="shared" si="549"/>
        <v>0</v>
      </c>
      <c r="BH53" s="334">
        <v>0</v>
      </c>
      <c r="BI53" s="287">
        <v>0</v>
      </c>
      <c r="BJ53" s="287">
        <f t="shared" si="550"/>
        <v>0</v>
      </c>
      <c r="BK53" s="334">
        <v>0</v>
      </c>
      <c r="BL53" s="287">
        <v>0</v>
      </c>
      <c r="BM53" s="287">
        <f t="shared" si="551"/>
        <v>0</v>
      </c>
      <c r="BN53" s="334">
        <v>0</v>
      </c>
      <c r="BO53" s="287">
        <v>0</v>
      </c>
      <c r="BP53" s="287">
        <f t="shared" si="552"/>
        <v>0</v>
      </c>
      <c r="BQ53" s="334">
        <v>0</v>
      </c>
      <c r="BR53" s="287">
        <v>0</v>
      </c>
      <c r="BS53" s="287">
        <f t="shared" si="553"/>
        <v>0</v>
      </c>
      <c r="BT53" s="334">
        <v>0</v>
      </c>
      <c r="BU53" s="287">
        <v>0</v>
      </c>
      <c r="BV53" s="287">
        <f t="shared" si="554"/>
        <v>0</v>
      </c>
      <c r="BW53" s="334">
        <v>0</v>
      </c>
      <c r="BX53" s="287">
        <v>0</v>
      </c>
      <c r="BY53" s="287">
        <f t="shared" si="555"/>
        <v>0</v>
      </c>
      <c r="BZ53" s="334">
        <v>0</v>
      </c>
      <c r="CA53" s="287">
        <v>0</v>
      </c>
      <c r="CB53" s="287">
        <f t="shared" si="556"/>
        <v>0</v>
      </c>
      <c r="CC53" s="334">
        <v>0</v>
      </c>
      <c r="CD53" s="287">
        <v>0</v>
      </c>
      <c r="CE53" s="287">
        <f t="shared" si="557"/>
        <v>0</v>
      </c>
      <c r="CF53" s="334">
        <v>0</v>
      </c>
      <c r="CG53" s="287">
        <v>0</v>
      </c>
      <c r="CH53" s="287">
        <f t="shared" si="558"/>
        <v>0</v>
      </c>
      <c r="CI53" s="334">
        <v>0</v>
      </c>
      <c r="CJ53" s="287">
        <v>0</v>
      </c>
      <c r="CK53" s="287">
        <f t="shared" si="559"/>
        <v>0</v>
      </c>
      <c r="CL53" s="334">
        <v>0</v>
      </c>
      <c r="CM53" s="287">
        <v>0</v>
      </c>
      <c r="CN53" s="287">
        <f t="shared" si="560"/>
        <v>0</v>
      </c>
      <c r="CO53" s="334">
        <v>0</v>
      </c>
      <c r="CP53" s="287">
        <v>0</v>
      </c>
      <c r="CQ53" s="287">
        <f t="shared" si="561"/>
        <v>0</v>
      </c>
      <c r="CR53" s="334">
        <v>0</v>
      </c>
      <c r="CS53" s="287">
        <v>0</v>
      </c>
      <c r="CT53" s="287">
        <f t="shared" si="562"/>
        <v>0</v>
      </c>
      <c r="CU53" s="334">
        <v>0</v>
      </c>
      <c r="CV53" s="287">
        <v>0</v>
      </c>
      <c r="CW53" s="287">
        <f t="shared" si="563"/>
        <v>0</v>
      </c>
      <c r="CX53" s="334">
        <v>0</v>
      </c>
      <c r="CY53" s="287">
        <v>0</v>
      </c>
      <c r="CZ53" s="287">
        <f t="shared" si="564"/>
        <v>0</v>
      </c>
      <c r="DA53" s="334">
        <v>0</v>
      </c>
      <c r="DB53" s="287">
        <v>0</v>
      </c>
      <c r="DC53" s="287">
        <f t="shared" si="565"/>
        <v>0</v>
      </c>
      <c r="DD53" s="334">
        <v>0</v>
      </c>
      <c r="DE53" s="287">
        <v>0</v>
      </c>
      <c r="DF53" s="287">
        <f t="shared" si="566"/>
        <v>0</v>
      </c>
      <c r="DG53" s="334">
        <v>0</v>
      </c>
      <c r="DH53" s="287">
        <v>0</v>
      </c>
      <c r="DI53" s="287">
        <f t="shared" si="567"/>
        <v>0</v>
      </c>
      <c r="DJ53" s="334">
        <v>0</v>
      </c>
      <c r="DK53" s="287">
        <v>0</v>
      </c>
      <c r="DL53" s="287">
        <f t="shared" si="568"/>
        <v>0</v>
      </c>
      <c r="DM53" s="334">
        <v>0</v>
      </c>
      <c r="DN53" s="287">
        <v>0</v>
      </c>
      <c r="DO53" s="287">
        <f t="shared" si="569"/>
        <v>0</v>
      </c>
      <c r="DP53" s="334">
        <v>0</v>
      </c>
      <c r="DQ53" s="287">
        <v>0</v>
      </c>
      <c r="DR53" s="287">
        <f t="shared" si="570"/>
        <v>0</v>
      </c>
      <c r="DS53" s="334">
        <v>0</v>
      </c>
      <c r="DT53" s="287">
        <v>0</v>
      </c>
      <c r="DU53" s="287">
        <f t="shared" si="571"/>
        <v>0</v>
      </c>
      <c r="DV53" s="334">
        <v>0</v>
      </c>
      <c r="DW53" s="287">
        <v>0</v>
      </c>
      <c r="DX53" s="287">
        <f t="shared" si="572"/>
        <v>0</v>
      </c>
      <c r="DY53" s="334">
        <v>0</v>
      </c>
      <c r="DZ53" s="287">
        <v>0</v>
      </c>
      <c r="EA53" s="287">
        <f t="shared" si="573"/>
        <v>0</v>
      </c>
      <c r="EB53" s="334">
        <v>0</v>
      </c>
      <c r="EC53" s="287">
        <v>0</v>
      </c>
      <c r="ED53" s="287">
        <f t="shared" si="574"/>
        <v>0</v>
      </c>
      <c r="EE53" s="334">
        <v>0</v>
      </c>
      <c r="EF53" s="287">
        <v>0</v>
      </c>
      <c r="EG53" s="287">
        <f t="shared" si="575"/>
        <v>0</v>
      </c>
      <c r="EH53" s="334">
        <v>0</v>
      </c>
      <c r="EI53" s="287">
        <v>0</v>
      </c>
      <c r="EJ53" s="287">
        <f t="shared" si="576"/>
        <v>0</v>
      </c>
      <c r="EK53" s="334">
        <v>0</v>
      </c>
      <c r="EL53" s="287">
        <v>0</v>
      </c>
      <c r="EM53" s="287">
        <f t="shared" si="577"/>
        <v>0</v>
      </c>
      <c r="EN53" s="334">
        <v>0</v>
      </c>
      <c r="EO53" s="287">
        <v>0</v>
      </c>
      <c r="EP53" s="287">
        <f t="shared" si="578"/>
        <v>0</v>
      </c>
      <c r="EQ53" s="334">
        <v>0</v>
      </c>
      <c r="ER53" s="287">
        <v>0</v>
      </c>
      <c r="ES53" s="287">
        <f t="shared" si="579"/>
        <v>0</v>
      </c>
      <c r="ET53" s="334">
        <v>0</v>
      </c>
      <c r="EU53" s="287">
        <v>0</v>
      </c>
      <c r="EV53" s="287">
        <f t="shared" si="580"/>
        <v>0</v>
      </c>
      <c r="EW53" s="334">
        <v>0</v>
      </c>
      <c r="EX53" s="287">
        <v>0</v>
      </c>
      <c r="EY53" s="287">
        <f t="shared" si="581"/>
        <v>0</v>
      </c>
      <c r="EZ53" s="334">
        <v>0</v>
      </c>
      <c r="FA53" s="287">
        <v>0</v>
      </c>
      <c r="FB53" s="287">
        <f t="shared" si="582"/>
        <v>0</v>
      </c>
      <c r="FC53" s="334">
        <v>0</v>
      </c>
      <c r="FD53" s="287">
        <v>0</v>
      </c>
      <c r="FE53" s="287">
        <f t="shared" si="583"/>
        <v>0</v>
      </c>
      <c r="FF53" s="334">
        <v>0</v>
      </c>
      <c r="FG53" s="287">
        <v>0</v>
      </c>
      <c r="FH53" s="287">
        <f t="shared" si="584"/>
        <v>0</v>
      </c>
      <c r="FI53" s="334">
        <v>0</v>
      </c>
      <c r="FJ53" s="287">
        <v>0</v>
      </c>
      <c r="FK53" s="287">
        <f t="shared" si="585"/>
        <v>0</v>
      </c>
      <c r="FL53" s="334">
        <v>0</v>
      </c>
      <c r="FM53" s="287">
        <v>0</v>
      </c>
      <c r="FN53" s="287">
        <f t="shared" si="586"/>
        <v>0</v>
      </c>
      <c r="FO53" s="334">
        <v>0</v>
      </c>
      <c r="FP53" s="287">
        <v>0</v>
      </c>
      <c r="FQ53" s="287">
        <f t="shared" si="587"/>
        <v>0</v>
      </c>
      <c r="FR53" s="334">
        <v>0</v>
      </c>
      <c r="FS53" s="287">
        <v>0</v>
      </c>
      <c r="FT53" s="287">
        <f t="shared" si="588"/>
        <v>0</v>
      </c>
      <c r="FU53" s="334">
        <v>0</v>
      </c>
      <c r="FV53" s="287">
        <v>0</v>
      </c>
      <c r="FW53" s="287">
        <f t="shared" si="589"/>
        <v>0</v>
      </c>
      <c r="FX53" s="334">
        <v>0</v>
      </c>
      <c r="FY53" s="287">
        <v>0</v>
      </c>
      <c r="FZ53" s="287">
        <f t="shared" si="590"/>
        <v>0</v>
      </c>
      <c r="GA53" s="334">
        <v>-181.55112363039024</v>
      </c>
      <c r="GB53" s="287">
        <v>0</v>
      </c>
      <c r="GC53" s="287">
        <f t="shared" si="591"/>
        <v>-181.55112363039024</v>
      </c>
      <c r="GD53" s="334">
        <v>-773.61341461385291</v>
      </c>
      <c r="GE53" s="287">
        <v>0</v>
      </c>
      <c r="GF53" s="287">
        <f t="shared" si="592"/>
        <v>-773.61341461385291</v>
      </c>
      <c r="GG53" s="334">
        <v>-527.16096738728163</v>
      </c>
      <c r="GH53" s="287">
        <v>0</v>
      </c>
      <c r="GI53" s="287">
        <f t="shared" si="593"/>
        <v>-527.16096738728163</v>
      </c>
      <c r="GJ53" s="334">
        <v>-597.78442972015375</v>
      </c>
      <c r="GK53" s="287">
        <v>0</v>
      </c>
      <c r="GL53" s="287">
        <f t="shared" si="594"/>
        <v>-597.78442972015375</v>
      </c>
      <c r="GM53" s="334">
        <v>-575.36291490770634</v>
      </c>
      <c r="GN53" s="287">
        <v>0</v>
      </c>
      <c r="GO53" s="287">
        <f t="shared" si="595"/>
        <v>-575.36291490770634</v>
      </c>
      <c r="GP53" s="334">
        <v>-888.29337524989694</v>
      </c>
      <c r="GQ53" s="287">
        <v>0</v>
      </c>
      <c r="GR53" s="287">
        <f t="shared" si="596"/>
        <v>-888.29337524989694</v>
      </c>
      <c r="GS53" s="334">
        <v>-769.70088497341089</v>
      </c>
      <c r="GT53" s="287">
        <v>0</v>
      </c>
      <c r="GU53" s="287">
        <f t="shared" si="597"/>
        <v>-769.70088497341089</v>
      </c>
      <c r="GV53" s="334">
        <v>-1123.326024666138</v>
      </c>
      <c r="GW53" s="287">
        <v>0</v>
      </c>
      <c r="GX53" s="287">
        <f t="shared" si="598"/>
        <v>-1123.326024666138</v>
      </c>
      <c r="GY53" s="334">
        <v>-754.8682419893604</v>
      </c>
      <c r="GZ53" s="287">
        <v>0</v>
      </c>
      <c r="HA53" s="287">
        <f t="shared" si="599"/>
        <v>-754.8682419893604</v>
      </c>
      <c r="HB53" s="334">
        <v>-718.53673966753013</v>
      </c>
      <c r="HC53" s="287">
        <v>0</v>
      </c>
      <c r="HD53" s="287">
        <f t="shared" si="600"/>
        <v>-718.53673966753013</v>
      </c>
      <c r="HE53" s="334">
        <v>-1307.824930209051</v>
      </c>
      <c r="HF53" s="287">
        <v>0</v>
      </c>
      <c r="HG53" s="287">
        <f t="shared" si="601"/>
        <v>-1307.824930209051</v>
      </c>
      <c r="HH53" s="334">
        <v>-1363.5149605263775</v>
      </c>
      <c r="HI53" s="287">
        <v>0</v>
      </c>
      <c r="HJ53" s="287">
        <f t="shared" si="602"/>
        <v>-1363.5149605263775</v>
      </c>
    </row>
    <row r="54" spans="2:218" ht="14.25" hidden="1" customHeight="1" outlineLevel="1" x14ac:dyDescent="0.2">
      <c r="B54" s="233" t="s">
        <v>300</v>
      </c>
      <c r="C54" s="334"/>
      <c r="D54" s="287"/>
      <c r="E54" s="287"/>
      <c r="F54" s="334"/>
      <c r="G54" s="287"/>
      <c r="H54" s="287"/>
      <c r="I54" s="334"/>
      <c r="J54" s="287"/>
      <c r="K54" s="287"/>
      <c r="L54" s="334"/>
      <c r="M54" s="287"/>
      <c r="N54" s="287"/>
      <c r="O54" s="334"/>
      <c r="P54" s="287"/>
      <c r="Q54" s="287"/>
      <c r="R54" s="334"/>
      <c r="S54" s="287"/>
      <c r="T54" s="287"/>
      <c r="U54" s="334"/>
      <c r="V54" s="287"/>
      <c r="W54" s="287"/>
      <c r="X54" s="334"/>
      <c r="Y54" s="287"/>
      <c r="Z54" s="287"/>
      <c r="AA54" s="334"/>
      <c r="AB54" s="287"/>
      <c r="AC54" s="287"/>
      <c r="AD54" s="334"/>
      <c r="AE54" s="287"/>
      <c r="AF54" s="287"/>
      <c r="AG54" s="334"/>
      <c r="AH54" s="287"/>
      <c r="AI54" s="287"/>
      <c r="AJ54" s="334"/>
      <c r="AK54" s="287"/>
      <c r="AL54" s="287"/>
      <c r="AM54" s="334">
        <v>0</v>
      </c>
      <c r="AN54" s="287">
        <v>0</v>
      </c>
      <c r="AO54" s="287">
        <f t="shared" si="603"/>
        <v>0</v>
      </c>
      <c r="AP54" s="334">
        <v>0</v>
      </c>
      <c r="AQ54" s="287">
        <v>0</v>
      </c>
      <c r="AR54" s="287">
        <f t="shared" si="544"/>
        <v>0</v>
      </c>
      <c r="AS54" s="334">
        <v>0</v>
      </c>
      <c r="AT54" s="287">
        <v>0</v>
      </c>
      <c r="AU54" s="287">
        <f t="shared" si="545"/>
        <v>0</v>
      </c>
      <c r="AV54" s="334">
        <v>0</v>
      </c>
      <c r="AW54" s="287">
        <v>0</v>
      </c>
      <c r="AX54" s="287">
        <f t="shared" si="546"/>
        <v>0</v>
      </c>
      <c r="AY54" s="334">
        <v>0</v>
      </c>
      <c r="AZ54" s="287">
        <v>0</v>
      </c>
      <c r="BA54" s="287">
        <f t="shared" si="547"/>
        <v>0</v>
      </c>
      <c r="BB54" s="334">
        <v>0</v>
      </c>
      <c r="BC54" s="287">
        <v>0</v>
      </c>
      <c r="BD54" s="287">
        <f t="shared" si="548"/>
        <v>0</v>
      </c>
      <c r="BE54" s="334">
        <v>0</v>
      </c>
      <c r="BF54" s="287">
        <v>0</v>
      </c>
      <c r="BG54" s="287">
        <f t="shared" si="549"/>
        <v>0</v>
      </c>
      <c r="BH54" s="334">
        <v>0</v>
      </c>
      <c r="BI54" s="287">
        <v>0</v>
      </c>
      <c r="BJ54" s="287">
        <f t="shared" si="550"/>
        <v>0</v>
      </c>
      <c r="BK54" s="334">
        <v>0</v>
      </c>
      <c r="BL54" s="287">
        <v>0</v>
      </c>
      <c r="BM54" s="287">
        <f t="shared" si="551"/>
        <v>0</v>
      </c>
      <c r="BN54" s="334">
        <v>0</v>
      </c>
      <c r="BO54" s="287">
        <v>0</v>
      </c>
      <c r="BP54" s="287">
        <f t="shared" si="552"/>
        <v>0</v>
      </c>
      <c r="BQ54" s="334">
        <v>0</v>
      </c>
      <c r="BR54" s="287">
        <v>0</v>
      </c>
      <c r="BS54" s="287">
        <f t="shared" si="553"/>
        <v>0</v>
      </c>
      <c r="BT54" s="334">
        <v>0</v>
      </c>
      <c r="BU54" s="287">
        <v>0</v>
      </c>
      <c r="BV54" s="287">
        <f t="shared" si="554"/>
        <v>0</v>
      </c>
      <c r="BW54" s="334">
        <v>0</v>
      </c>
      <c r="BX54" s="287">
        <v>0</v>
      </c>
      <c r="BY54" s="287">
        <f t="shared" si="555"/>
        <v>0</v>
      </c>
      <c r="BZ54" s="334">
        <v>0</v>
      </c>
      <c r="CA54" s="287">
        <v>0</v>
      </c>
      <c r="CB54" s="287">
        <f t="shared" si="556"/>
        <v>0</v>
      </c>
      <c r="CC54" s="334">
        <v>0</v>
      </c>
      <c r="CD54" s="287">
        <v>0</v>
      </c>
      <c r="CE54" s="287">
        <f t="shared" si="557"/>
        <v>0</v>
      </c>
      <c r="CF54" s="334">
        <v>0</v>
      </c>
      <c r="CG54" s="287">
        <v>0</v>
      </c>
      <c r="CH54" s="287">
        <f t="shared" si="558"/>
        <v>0</v>
      </c>
      <c r="CI54" s="334">
        <v>0</v>
      </c>
      <c r="CJ54" s="287">
        <v>0</v>
      </c>
      <c r="CK54" s="287">
        <f t="shared" si="559"/>
        <v>0</v>
      </c>
      <c r="CL54" s="334">
        <v>0</v>
      </c>
      <c r="CM54" s="287">
        <v>0</v>
      </c>
      <c r="CN54" s="287">
        <f t="shared" si="560"/>
        <v>0</v>
      </c>
      <c r="CO54" s="334">
        <v>0</v>
      </c>
      <c r="CP54" s="287">
        <v>0</v>
      </c>
      <c r="CQ54" s="287">
        <f t="shared" si="561"/>
        <v>0</v>
      </c>
      <c r="CR54" s="334">
        <v>0</v>
      </c>
      <c r="CS54" s="287">
        <v>0</v>
      </c>
      <c r="CT54" s="287">
        <f t="shared" si="562"/>
        <v>0</v>
      </c>
      <c r="CU54" s="334">
        <v>0</v>
      </c>
      <c r="CV54" s="287">
        <v>0</v>
      </c>
      <c r="CW54" s="287">
        <f t="shared" si="563"/>
        <v>0</v>
      </c>
      <c r="CX54" s="334">
        <v>0</v>
      </c>
      <c r="CY54" s="287">
        <v>0</v>
      </c>
      <c r="CZ54" s="287">
        <f t="shared" si="564"/>
        <v>0</v>
      </c>
      <c r="DA54" s="334">
        <v>0</v>
      </c>
      <c r="DB54" s="287">
        <v>0</v>
      </c>
      <c r="DC54" s="287">
        <f t="shared" si="565"/>
        <v>0</v>
      </c>
      <c r="DD54" s="334">
        <v>0</v>
      </c>
      <c r="DE54" s="287">
        <v>0</v>
      </c>
      <c r="DF54" s="287">
        <f t="shared" si="566"/>
        <v>0</v>
      </c>
      <c r="DG54" s="334">
        <v>0</v>
      </c>
      <c r="DH54" s="287">
        <v>0</v>
      </c>
      <c r="DI54" s="287">
        <f t="shared" si="567"/>
        <v>0</v>
      </c>
      <c r="DJ54" s="334">
        <v>0</v>
      </c>
      <c r="DK54" s="287">
        <v>0</v>
      </c>
      <c r="DL54" s="287">
        <f t="shared" si="568"/>
        <v>0</v>
      </c>
      <c r="DM54" s="334">
        <v>0</v>
      </c>
      <c r="DN54" s="287">
        <v>0</v>
      </c>
      <c r="DO54" s="287">
        <f t="shared" si="569"/>
        <v>0</v>
      </c>
      <c r="DP54" s="334">
        <v>0</v>
      </c>
      <c r="DQ54" s="287">
        <v>0</v>
      </c>
      <c r="DR54" s="287">
        <f t="shared" si="570"/>
        <v>0</v>
      </c>
      <c r="DS54" s="334">
        <v>0</v>
      </c>
      <c r="DT54" s="287">
        <v>0</v>
      </c>
      <c r="DU54" s="287">
        <f t="shared" si="571"/>
        <v>0</v>
      </c>
      <c r="DV54" s="334">
        <v>0</v>
      </c>
      <c r="DW54" s="287">
        <v>0</v>
      </c>
      <c r="DX54" s="287">
        <f t="shared" si="572"/>
        <v>0</v>
      </c>
      <c r="DY54" s="334">
        <v>0</v>
      </c>
      <c r="DZ54" s="287">
        <v>0</v>
      </c>
      <c r="EA54" s="287">
        <f t="shared" si="573"/>
        <v>0</v>
      </c>
      <c r="EB54" s="334">
        <v>0</v>
      </c>
      <c r="EC54" s="287">
        <v>0</v>
      </c>
      <c r="ED54" s="287">
        <f t="shared" si="574"/>
        <v>0</v>
      </c>
      <c r="EE54" s="334">
        <v>0</v>
      </c>
      <c r="EF54" s="287">
        <v>0</v>
      </c>
      <c r="EG54" s="287">
        <f t="shared" si="575"/>
        <v>0</v>
      </c>
      <c r="EH54" s="334">
        <v>0</v>
      </c>
      <c r="EI54" s="287">
        <v>0</v>
      </c>
      <c r="EJ54" s="287">
        <f t="shared" si="576"/>
        <v>0</v>
      </c>
      <c r="EK54" s="334">
        <v>0</v>
      </c>
      <c r="EL54" s="287">
        <v>0</v>
      </c>
      <c r="EM54" s="287">
        <f t="shared" si="577"/>
        <v>0</v>
      </c>
      <c r="EN54" s="334">
        <v>0</v>
      </c>
      <c r="EO54" s="287">
        <v>0</v>
      </c>
      <c r="EP54" s="287">
        <f t="shared" si="578"/>
        <v>0</v>
      </c>
      <c r="EQ54" s="334">
        <v>0</v>
      </c>
      <c r="ER54" s="287">
        <v>0</v>
      </c>
      <c r="ES54" s="287">
        <f t="shared" si="579"/>
        <v>0</v>
      </c>
      <c r="ET54" s="334">
        <v>0</v>
      </c>
      <c r="EU54" s="287">
        <v>0</v>
      </c>
      <c r="EV54" s="287">
        <f t="shared" si="580"/>
        <v>0</v>
      </c>
      <c r="EW54" s="334">
        <v>0</v>
      </c>
      <c r="EX54" s="287">
        <v>0</v>
      </c>
      <c r="EY54" s="287">
        <f t="shared" si="581"/>
        <v>0</v>
      </c>
      <c r="EZ54" s="334">
        <v>0</v>
      </c>
      <c r="FA54" s="287">
        <v>0</v>
      </c>
      <c r="FB54" s="287">
        <f t="shared" si="582"/>
        <v>0</v>
      </c>
      <c r="FC54" s="334">
        <v>0</v>
      </c>
      <c r="FD54" s="287">
        <v>0</v>
      </c>
      <c r="FE54" s="287">
        <f t="shared" si="583"/>
        <v>0</v>
      </c>
      <c r="FF54" s="334">
        <v>0</v>
      </c>
      <c r="FG54" s="287">
        <v>0</v>
      </c>
      <c r="FH54" s="287">
        <f t="shared" si="584"/>
        <v>0</v>
      </c>
      <c r="FI54" s="334">
        <v>0</v>
      </c>
      <c r="FJ54" s="287">
        <v>0</v>
      </c>
      <c r="FK54" s="287">
        <f t="shared" si="585"/>
        <v>0</v>
      </c>
      <c r="FL54" s="334">
        <v>0</v>
      </c>
      <c r="FM54" s="287">
        <v>0</v>
      </c>
      <c r="FN54" s="287">
        <f t="shared" si="586"/>
        <v>0</v>
      </c>
      <c r="FO54" s="334">
        <v>0</v>
      </c>
      <c r="FP54" s="287">
        <v>0</v>
      </c>
      <c r="FQ54" s="287">
        <f t="shared" si="587"/>
        <v>0</v>
      </c>
      <c r="FR54" s="334">
        <v>0</v>
      </c>
      <c r="FS54" s="287">
        <v>0</v>
      </c>
      <c r="FT54" s="287">
        <f t="shared" si="588"/>
        <v>0</v>
      </c>
      <c r="FU54" s="334">
        <v>0</v>
      </c>
      <c r="FV54" s="287">
        <v>0</v>
      </c>
      <c r="FW54" s="287">
        <f t="shared" si="589"/>
        <v>0</v>
      </c>
      <c r="FX54" s="334">
        <v>0</v>
      </c>
      <c r="FY54" s="287">
        <v>0</v>
      </c>
      <c r="FZ54" s="287">
        <f t="shared" si="590"/>
        <v>0</v>
      </c>
      <c r="GA54" s="334">
        <v>-6991.5991622871143</v>
      </c>
      <c r="GB54" s="287">
        <v>0</v>
      </c>
      <c r="GC54" s="287">
        <f t="shared" si="591"/>
        <v>-6991.5991622871143</v>
      </c>
      <c r="GD54" s="334">
        <v>-12211.719205018835</v>
      </c>
      <c r="GE54" s="287">
        <v>0</v>
      </c>
      <c r="GF54" s="287">
        <f t="shared" si="592"/>
        <v>-12211.719205018835</v>
      </c>
      <c r="GG54" s="334">
        <v>-6280.606332372573</v>
      </c>
      <c r="GH54" s="287">
        <v>0</v>
      </c>
      <c r="GI54" s="287">
        <f t="shared" si="593"/>
        <v>-6280.606332372573</v>
      </c>
      <c r="GJ54" s="334">
        <v>-8838.1862993952764</v>
      </c>
      <c r="GK54" s="287">
        <v>0</v>
      </c>
      <c r="GL54" s="287">
        <f t="shared" si="594"/>
        <v>-8838.1862993952764</v>
      </c>
      <c r="GM54" s="334">
        <v>-6313.7778329608473</v>
      </c>
      <c r="GN54" s="287">
        <v>0</v>
      </c>
      <c r="GO54" s="287">
        <f t="shared" si="595"/>
        <v>-6313.7778329608473</v>
      </c>
      <c r="GP54" s="334">
        <v>-9943.0318799884008</v>
      </c>
      <c r="GQ54" s="287">
        <v>0</v>
      </c>
      <c r="GR54" s="287">
        <f t="shared" si="596"/>
        <v>-9943.0318799884008</v>
      </c>
      <c r="GS54" s="334">
        <v>-5920.8914086741361</v>
      </c>
      <c r="GT54" s="287">
        <v>0</v>
      </c>
      <c r="GU54" s="287">
        <f t="shared" si="597"/>
        <v>-5920.8914086741361</v>
      </c>
      <c r="GV54" s="334">
        <v>-7141.0249484996775</v>
      </c>
      <c r="GW54" s="287">
        <v>0</v>
      </c>
      <c r="GX54" s="287">
        <f t="shared" si="598"/>
        <v>-7141.0249484996775</v>
      </c>
      <c r="GY54" s="334">
        <v>-6997.4182076641118</v>
      </c>
      <c r="GZ54" s="287">
        <v>0</v>
      </c>
      <c r="HA54" s="287">
        <f t="shared" si="599"/>
        <v>-6997.4182076641118</v>
      </c>
      <c r="HB54" s="334">
        <v>-8878.9111456718292</v>
      </c>
      <c r="HC54" s="287">
        <v>0</v>
      </c>
      <c r="HD54" s="287">
        <f t="shared" si="600"/>
        <v>-8878.9111456718292</v>
      </c>
      <c r="HE54" s="334">
        <v>-7874.8683448280808</v>
      </c>
      <c r="HF54" s="287">
        <v>0</v>
      </c>
      <c r="HG54" s="287">
        <f t="shared" si="601"/>
        <v>-7874.8683448280808</v>
      </c>
      <c r="HH54" s="334">
        <v>-9131.5993274690409</v>
      </c>
      <c r="HI54" s="287">
        <v>0</v>
      </c>
      <c r="HJ54" s="287">
        <f t="shared" si="602"/>
        <v>-9131.5993274690409</v>
      </c>
    </row>
    <row r="55" spans="2:218" ht="14.25" hidden="1" customHeight="1" outlineLevel="1" x14ac:dyDescent="0.2">
      <c r="B55" s="233" t="s">
        <v>301</v>
      </c>
      <c r="C55" s="334">
        <v>0</v>
      </c>
      <c r="D55" s="287">
        <v>0</v>
      </c>
      <c r="E55" s="287">
        <f t="shared" si="532"/>
        <v>0</v>
      </c>
      <c r="F55" s="334">
        <v>0</v>
      </c>
      <c r="G55" s="287">
        <v>0</v>
      </c>
      <c r="H55" s="287">
        <f t="shared" si="533"/>
        <v>0</v>
      </c>
      <c r="I55" s="334">
        <v>0</v>
      </c>
      <c r="J55" s="287">
        <v>0</v>
      </c>
      <c r="K55" s="287">
        <f t="shared" si="534"/>
        <v>0</v>
      </c>
      <c r="L55" s="334">
        <v>0</v>
      </c>
      <c r="M55" s="287">
        <v>0</v>
      </c>
      <c r="N55" s="287">
        <f t="shared" si="535"/>
        <v>0</v>
      </c>
      <c r="O55" s="334">
        <v>0</v>
      </c>
      <c r="P55" s="287">
        <v>0</v>
      </c>
      <c r="Q55" s="287">
        <f t="shared" si="536"/>
        <v>0</v>
      </c>
      <c r="R55" s="334">
        <v>0</v>
      </c>
      <c r="S55" s="287">
        <v>0</v>
      </c>
      <c r="T55" s="287">
        <f t="shared" si="537"/>
        <v>0</v>
      </c>
      <c r="U55" s="334">
        <v>0</v>
      </c>
      <c r="V55" s="287">
        <v>0</v>
      </c>
      <c r="W55" s="287">
        <f t="shared" si="538"/>
        <v>0</v>
      </c>
      <c r="X55" s="334">
        <v>0</v>
      </c>
      <c r="Y55" s="287">
        <v>0</v>
      </c>
      <c r="Z55" s="287">
        <f t="shared" si="539"/>
        <v>0</v>
      </c>
      <c r="AA55" s="334">
        <v>0</v>
      </c>
      <c r="AB55" s="287">
        <v>0</v>
      </c>
      <c r="AC55" s="287">
        <f t="shared" si="540"/>
        <v>0</v>
      </c>
      <c r="AD55" s="334">
        <v>0</v>
      </c>
      <c r="AE55" s="287">
        <v>0</v>
      </c>
      <c r="AF55" s="287">
        <f t="shared" si="541"/>
        <v>0</v>
      </c>
      <c r="AG55" s="334">
        <v>0</v>
      </c>
      <c r="AH55" s="287">
        <v>0</v>
      </c>
      <c r="AI55" s="287">
        <f t="shared" si="542"/>
        <v>0</v>
      </c>
      <c r="AJ55" s="334">
        <v>0</v>
      </c>
      <c r="AK55" s="287">
        <v>0</v>
      </c>
      <c r="AL55" s="287">
        <f t="shared" si="543"/>
        <v>0</v>
      </c>
      <c r="AM55" s="334">
        <v>-6879.566370723257</v>
      </c>
      <c r="AN55" s="287">
        <v>0</v>
      </c>
      <c r="AO55" s="287">
        <f t="shared" si="603"/>
        <v>-6879.566370723257</v>
      </c>
      <c r="AP55" s="334">
        <v>-4831.2600604331983</v>
      </c>
      <c r="AQ55" s="287">
        <v>0</v>
      </c>
      <c r="AR55" s="287">
        <f t="shared" si="544"/>
        <v>-4831.2600604331983</v>
      </c>
      <c r="AS55" s="334">
        <v>-4375.5031574525074</v>
      </c>
      <c r="AT55" s="287">
        <v>0</v>
      </c>
      <c r="AU55" s="287">
        <f t="shared" si="545"/>
        <v>-4375.5031574525074</v>
      </c>
      <c r="AV55" s="334">
        <v>-9474.8898894600607</v>
      </c>
      <c r="AW55" s="287">
        <v>0</v>
      </c>
      <c r="AX55" s="287">
        <f t="shared" si="546"/>
        <v>-9474.8898894600607</v>
      </c>
      <c r="AY55" s="334">
        <v>-2827.2597514753156</v>
      </c>
      <c r="AZ55" s="287">
        <v>0</v>
      </c>
      <c r="BA55" s="287">
        <f t="shared" si="547"/>
        <v>-2827.2597514753156</v>
      </c>
      <c r="BB55" s="334">
        <v>-1492.8432661323159</v>
      </c>
      <c r="BC55" s="287">
        <v>0</v>
      </c>
      <c r="BD55" s="287">
        <f t="shared" si="548"/>
        <v>-1492.8432661323159</v>
      </c>
      <c r="BE55" s="334">
        <v>-9843.0135072193771</v>
      </c>
      <c r="BF55" s="287">
        <v>0</v>
      </c>
      <c r="BG55" s="287">
        <f t="shared" si="549"/>
        <v>-9843.0135072193771</v>
      </c>
      <c r="BH55" s="334">
        <v>-7385.6586356285343</v>
      </c>
      <c r="BI55" s="287">
        <v>0</v>
      </c>
      <c r="BJ55" s="287">
        <f t="shared" si="550"/>
        <v>-7385.6586356285343</v>
      </c>
      <c r="BK55" s="334">
        <v>-8790.9945036876961</v>
      </c>
      <c r="BL55" s="287">
        <v>0</v>
      </c>
      <c r="BM55" s="287">
        <f t="shared" si="551"/>
        <v>-8790.9945036876961</v>
      </c>
      <c r="BN55" s="334">
        <v>-11031.436796022284</v>
      </c>
      <c r="BO55" s="287">
        <v>0</v>
      </c>
      <c r="BP55" s="287">
        <f t="shared" si="552"/>
        <v>-11031.436796022284</v>
      </c>
      <c r="BQ55" s="334">
        <v>-12054.552854762984</v>
      </c>
      <c r="BR55" s="287">
        <v>0</v>
      </c>
      <c r="BS55" s="287">
        <f t="shared" si="553"/>
        <v>-12054.552854762984</v>
      </c>
      <c r="BT55" s="334">
        <v>-3292.7255376936077</v>
      </c>
      <c r="BU55" s="287">
        <v>0</v>
      </c>
      <c r="BV55" s="287">
        <f t="shared" si="554"/>
        <v>-3292.7255376936077</v>
      </c>
      <c r="BW55" s="334">
        <v>-9703.3848156695622</v>
      </c>
      <c r="BX55" s="287">
        <v>0</v>
      </c>
      <c r="BY55" s="287">
        <f t="shared" si="555"/>
        <v>-9703.3848156695622</v>
      </c>
      <c r="BZ55" s="334">
        <v>-10045.526219288593</v>
      </c>
      <c r="CA55" s="287">
        <v>0</v>
      </c>
      <c r="CB55" s="287">
        <f t="shared" si="556"/>
        <v>-10045.526219288593</v>
      </c>
      <c r="CC55" s="334">
        <v>-8990.7955067268886</v>
      </c>
      <c r="CD55" s="287">
        <v>0</v>
      </c>
      <c r="CE55" s="287">
        <f t="shared" si="557"/>
        <v>-8990.7955067268886</v>
      </c>
      <c r="CF55" s="334">
        <v>-10191.183580636151</v>
      </c>
      <c r="CG55" s="287">
        <v>0</v>
      </c>
      <c r="CH55" s="287">
        <f t="shared" si="558"/>
        <v>-10191.183580636151</v>
      </c>
      <c r="CI55" s="334">
        <v>-8562.5591501689978</v>
      </c>
      <c r="CJ55" s="287">
        <v>0</v>
      </c>
      <c r="CK55" s="287">
        <f t="shared" si="559"/>
        <v>-8562.5591501689978</v>
      </c>
      <c r="CL55" s="334">
        <v>-7837.8836315253429</v>
      </c>
      <c r="CM55" s="287">
        <v>0</v>
      </c>
      <c r="CN55" s="287">
        <f t="shared" si="560"/>
        <v>-7837.8836315253429</v>
      </c>
      <c r="CO55" s="334">
        <v>-7657.9842420059831</v>
      </c>
      <c r="CP55" s="287">
        <v>0</v>
      </c>
      <c r="CQ55" s="287">
        <f t="shared" si="561"/>
        <v>-7657.9842420059831</v>
      </c>
      <c r="CR55" s="334">
        <v>-11881.064047177459</v>
      </c>
      <c r="CS55" s="287">
        <v>0</v>
      </c>
      <c r="CT55" s="287">
        <f t="shared" si="562"/>
        <v>-11881.064047177459</v>
      </c>
      <c r="CU55" s="334">
        <v>-10008.782201405154</v>
      </c>
      <c r="CV55" s="287">
        <v>0</v>
      </c>
      <c r="CW55" s="287">
        <f t="shared" si="563"/>
        <v>-10008.782201405154</v>
      </c>
      <c r="CX55" s="334">
        <v>-10329.954587326472</v>
      </c>
      <c r="CY55" s="287">
        <v>0</v>
      </c>
      <c r="CZ55" s="287">
        <f t="shared" si="564"/>
        <v>-10329.954587326472</v>
      </c>
      <c r="DA55" s="334">
        <v>-18174.460781940164</v>
      </c>
      <c r="DB55" s="287">
        <v>0</v>
      </c>
      <c r="DC55" s="287">
        <f t="shared" si="565"/>
        <v>-18174.460781940164</v>
      </c>
      <c r="DD55" s="334">
        <v>-20102.919461286689</v>
      </c>
      <c r="DE55" s="287">
        <v>0</v>
      </c>
      <c r="DF55" s="287">
        <f t="shared" si="566"/>
        <v>-20102.919461286689</v>
      </c>
      <c r="DG55" s="334">
        <v>-4000.6274180072692</v>
      </c>
      <c r="DH55" s="287">
        <v>0</v>
      </c>
      <c r="DI55" s="287">
        <f t="shared" si="567"/>
        <v>-4000.6274180072692</v>
      </c>
      <c r="DJ55" s="334">
        <v>-4365.7069825899252</v>
      </c>
      <c r="DK55" s="287">
        <v>0</v>
      </c>
      <c r="DL55" s="287">
        <f t="shared" si="568"/>
        <v>-4365.7069825899252</v>
      </c>
      <c r="DM55" s="334">
        <v>-2708.0505167686147</v>
      </c>
      <c r="DN55" s="287">
        <v>0</v>
      </c>
      <c r="DO55" s="287">
        <f t="shared" si="569"/>
        <v>-2708.0505167686147</v>
      </c>
      <c r="DP55" s="334">
        <v>-784.51986240338283</v>
      </c>
      <c r="DQ55" s="287">
        <v>0</v>
      </c>
      <c r="DR55" s="287">
        <f t="shared" si="570"/>
        <v>-784.51986240338283</v>
      </c>
      <c r="DS55" s="334">
        <v>-12686.574380039248</v>
      </c>
      <c r="DT55" s="287">
        <v>0</v>
      </c>
      <c r="DU55" s="287">
        <f t="shared" si="571"/>
        <v>-12686.574380039248</v>
      </c>
      <c r="DV55" s="334">
        <v>-2986.1020065381072</v>
      </c>
      <c r="DW55" s="287">
        <v>0</v>
      </c>
      <c r="DX55" s="287">
        <f t="shared" si="572"/>
        <v>-2986.1020065381072</v>
      </c>
      <c r="DY55" s="334">
        <v>-16664.757659196526</v>
      </c>
      <c r="DZ55" s="287">
        <v>0</v>
      </c>
      <c r="EA55" s="287">
        <f t="shared" si="573"/>
        <v>-16664.757659196526</v>
      </c>
      <c r="EB55" s="334">
        <v>-16182.310891169913</v>
      </c>
      <c r="EC55" s="287">
        <v>0</v>
      </c>
      <c r="ED55" s="287">
        <f t="shared" si="574"/>
        <v>-16182.310891169913</v>
      </c>
      <c r="EE55" s="334">
        <v>-4931.2854161560808</v>
      </c>
      <c r="EF55" s="287">
        <v>0</v>
      </c>
      <c r="EG55" s="287">
        <f t="shared" si="575"/>
        <v>-4931.2854161560808</v>
      </c>
      <c r="EH55" s="334">
        <v>-3012.2072688017251</v>
      </c>
      <c r="EI55" s="287">
        <v>0</v>
      </c>
      <c r="EJ55" s="287">
        <f t="shared" si="576"/>
        <v>-3012.2072688017251</v>
      </c>
      <c r="EK55" s="334">
        <v>-5910.1963117192172</v>
      </c>
      <c r="EL55" s="287">
        <v>0</v>
      </c>
      <c r="EM55" s="287">
        <f t="shared" si="577"/>
        <v>-5910.1963117192172</v>
      </c>
      <c r="EN55" s="334">
        <v>-25829.051395654911</v>
      </c>
      <c r="EO55" s="287">
        <v>0</v>
      </c>
      <c r="EP55" s="287">
        <f t="shared" si="578"/>
        <v>-25829.051395654911</v>
      </c>
      <c r="EQ55" s="334">
        <v>-2852.8836228017972</v>
      </c>
      <c r="ER55" s="287">
        <v>0</v>
      </c>
      <c r="ES55" s="287">
        <f t="shared" si="579"/>
        <v>-2852.8836228017972</v>
      </c>
      <c r="ET55" s="334">
        <v>-3913.3634920686636</v>
      </c>
      <c r="EU55" s="287">
        <v>0</v>
      </c>
      <c r="EV55" s="287">
        <f t="shared" si="580"/>
        <v>-3913.3634920686636</v>
      </c>
      <c r="EW55" s="334">
        <v>-4893.4216255329047</v>
      </c>
      <c r="EX55" s="287">
        <v>0</v>
      </c>
      <c r="EY55" s="287">
        <f t="shared" si="581"/>
        <v>-4893.4216255329047</v>
      </c>
      <c r="EZ55" s="334">
        <v>-783.85877827071818</v>
      </c>
      <c r="FA55" s="287">
        <v>0</v>
      </c>
      <c r="FB55" s="287">
        <f t="shared" si="582"/>
        <v>-783.85877827071818</v>
      </c>
      <c r="FC55" s="334">
        <v>-4873.181746182112</v>
      </c>
      <c r="FD55" s="287">
        <v>0</v>
      </c>
      <c r="FE55" s="287">
        <f t="shared" si="583"/>
        <v>-4873.181746182112</v>
      </c>
      <c r="FF55" s="334">
        <v>-2678.2967999062239</v>
      </c>
      <c r="FG55" s="287">
        <v>0</v>
      </c>
      <c r="FH55" s="287">
        <f t="shared" si="584"/>
        <v>-2678.2967999062239</v>
      </c>
      <c r="FI55" s="334">
        <v>-6623.6558091943334</v>
      </c>
      <c r="FJ55" s="287">
        <v>0</v>
      </c>
      <c r="FK55" s="287">
        <f t="shared" si="585"/>
        <v>-6623.6558091943334</v>
      </c>
      <c r="FL55" s="334">
        <v>-6049.7214592555938</v>
      </c>
      <c r="FM55" s="287">
        <v>0</v>
      </c>
      <c r="FN55" s="287">
        <f t="shared" si="586"/>
        <v>-6049.7214592555938</v>
      </c>
      <c r="FO55" s="334">
        <v>-7003.2309725889791</v>
      </c>
      <c r="FP55" s="287">
        <v>0</v>
      </c>
      <c r="FQ55" s="287">
        <f t="shared" si="587"/>
        <v>-7003.2309725889791</v>
      </c>
      <c r="FR55" s="334">
        <v>-4436.6941804284434</v>
      </c>
      <c r="FS55" s="287">
        <v>0</v>
      </c>
      <c r="FT55" s="287">
        <f t="shared" si="588"/>
        <v>-4436.6941804284434</v>
      </c>
      <c r="FU55" s="334">
        <v>-3557.7180621870357</v>
      </c>
      <c r="FV55" s="287">
        <v>0</v>
      </c>
      <c r="FW55" s="287">
        <f t="shared" si="589"/>
        <v>-3557.7180621870357</v>
      </c>
      <c r="FX55" s="334">
        <v>-7245.7866987592788</v>
      </c>
      <c r="FY55" s="287">
        <v>0</v>
      </c>
      <c r="FZ55" s="287">
        <f t="shared" si="590"/>
        <v>-7245.7866987592788</v>
      </c>
      <c r="GA55" s="334">
        <v>-13614.669013090675</v>
      </c>
      <c r="GB55" s="287">
        <v>0</v>
      </c>
      <c r="GC55" s="287">
        <f t="shared" si="591"/>
        <v>-13614.669013090675</v>
      </c>
      <c r="GD55" s="334">
        <v>-217.7603297075122</v>
      </c>
      <c r="GE55" s="287">
        <v>0</v>
      </c>
      <c r="GF55" s="287">
        <f t="shared" si="592"/>
        <v>-217.7603297075122</v>
      </c>
      <c r="GG55" s="334">
        <v>-9657.1247970653149</v>
      </c>
      <c r="GH55" s="287">
        <v>0</v>
      </c>
      <c r="GI55" s="287">
        <f t="shared" si="593"/>
        <v>-9657.1247970653149</v>
      </c>
      <c r="GJ55" s="334">
        <v>-3222.2172537239626</v>
      </c>
      <c r="GK55" s="287">
        <v>0</v>
      </c>
      <c r="GL55" s="287">
        <f t="shared" si="594"/>
        <v>-3222.2172537239626</v>
      </c>
      <c r="GM55" s="334">
        <v>-3168.7153381342605</v>
      </c>
      <c r="GN55" s="287">
        <v>0</v>
      </c>
      <c r="GO55" s="287">
        <f t="shared" si="595"/>
        <v>-3168.7153381342605</v>
      </c>
      <c r="GP55" s="334">
        <v>-3115.7639853292026</v>
      </c>
      <c r="GQ55" s="287">
        <v>0</v>
      </c>
      <c r="GR55" s="287">
        <f t="shared" si="596"/>
        <v>-3115.7639853292026</v>
      </c>
      <c r="GS55" s="334">
        <v>0</v>
      </c>
      <c r="GT55" s="287">
        <v>0</v>
      </c>
      <c r="GU55" s="287">
        <f t="shared" si="597"/>
        <v>0</v>
      </c>
      <c r="GV55" s="334">
        <v>0</v>
      </c>
      <c r="GW55" s="287">
        <v>0</v>
      </c>
      <c r="GX55" s="287">
        <f t="shared" si="598"/>
        <v>0</v>
      </c>
      <c r="GY55" s="334">
        <v>0</v>
      </c>
      <c r="GZ55" s="287">
        <v>0</v>
      </c>
      <c r="HA55" s="287">
        <f t="shared" si="599"/>
        <v>0</v>
      </c>
      <c r="HB55" s="334">
        <v>0</v>
      </c>
      <c r="HC55" s="287">
        <v>0</v>
      </c>
      <c r="HD55" s="287">
        <f t="shared" si="600"/>
        <v>0</v>
      </c>
      <c r="HE55" s="334">
        <v>0</v>
      </c>
      <c r="HF55" s="287">
        <v>0</v>
      </c>
      <c r="HG55" s="287">
        <f t="shared" si="601"/>
        <v>0</v>
      </c>
      <c r="HH55" s="334">
        <v>0</v>
      </c>
      <c r="HI55" s="287">
        <v>0</v>
      </c>
      <c r="HJ55" s="287">
        <f t="shared" si="602"/>
        <v>0</v>
      </c>
    </row>
    <row r="56" spans="2:218" ht="14.25" customHeight="1" collapsed="1" x14ac:dyDescent="0.2">
      <c r="B56" s="163" t="s">
        <v>302</v>
      </c>
      <c r="C56" s="286">
        <f t="shared" ref="C56:AH56" si="604">SUM(C57:C59)</f>
        <v>0</v>
      </c>
      <c r="D56" s="287">
        <f t="shared" si="604"/>
        <v>0</v>
      </c>
      <c r="E56" s="287">
        <f t="shared" si="604"/>
        <v>0</v>
      </c>
      <c r="F56" s="286">
        <f t="shared" si="604"/>
        <v>0</v>
      </c>
      <c r="G56" s="287">
        <f t="shared" si="604"/>
        <v>0</v>
      </c>
      <c r="H56" s="287">
        <f t="shared" si="604"/>
        <v>0</v>
      </c>
      <c r="I56" s="286">
        <f t="shared" si="604"/>
        <v>0</v>
      </c>
      <c r="J56" s="287">
        <f t="shared" si="604"/>
        <v>0</v>
      </c>
      <c r="K56" s="287">
        <f t="shared" si="604"/>
        <v>0</v>
      </c>
      <c r="L56" s="286">
        <f t="shared" si="604"/>
        <v>0</v>
      </c>
      <c r="M56" s="287">
        <f t="shared" si="604"/>
        <v>0</v>
      </c>
      <c r="N56" s="287">
        <f t="shared" si="604"/>
        <v>0</v>
      </c>
      <c r="O56" s="286">
        <f t="shared" si="604"/>
        <v>0</v>
      </c>
      <c r="P56" s="287">
        <f t="shared" si="604"/>
        <v>0</v>
      </c>
      <c r="Q56" s="287">
        <f t="shared" si="604"/>
        <v>0</v>
      </c>
      <c r="R56" s="286">
        <f t="shared" si="604"/>
        <v>0</v>
      </c>
      <c r="S56" s="287">
        <f t="shared" si="604"/>
        <v>0</v>
      </c>
      <c r="T56" s="287">
        <f t="shared" si="604"/>
        <v>0</v>
      </c>
      <c r="U56" s="286">
        <f t="shared" si="604"/>
        <v>0</v>
      </c>
      <c r="V56" s="287">
        <f t="shared" si="604"/>
        <v>0</v>
      </c>
      <c r="W56" s="287">
        <f t="shared" si="604"/>
        <v>0</v>
      </c>
      <c r="X56" s="286">
        <f t="shared" si="604"/>
        <v>0</v>
      </c>
      <c r="Y56" s="287">
        <f t="shared" si="604"/>
        <v>0</v>
      </c>
      <c r="Z56" s="287">
        <f t="shared" si="604"/>
        <v>0</v>
      </c>
      <c r="AA56" s="286">
        <f t="shared" si="604"/>
        <v>0</v>
      </c>
      <c r="AB56" s="287">
        <f t="shared" si="604"/>
        <v>0</v>
      </c>
      <c r="AC56" s="287">
        <f t="shared" si="604"/>
        <v>0</v>
      </c>
      <c r="AD56" s="286">
        <f t="shared" si="604"/>
        <v>0</v>
      </c>
      <c r="AE56" s="287">
        <f t="shared" si="604"/>
        <v>0</v>
      </c>
      <c r="AF56" s="287">
        <f t="shared" si="604"/>
        <v>0</v>
      </c>
      <c r="AG56" s="286">
        <f t="shared" si="604"/>
        <v>0</v>
      </c>
      <c r="AH56" s="287">
        <f t="shared" si="604"/>
        <v>0</v>
      </c>
      <c r="AI56" s="287">
        <f t="shared" ref="AI56:CT56" si="605">SUM(AI57:AI59)</f>
        <v>0</v>
      </c>
      <c r="AJ56" s="286">
        <f t="shared" si="605"/>
        <v>0</v>
      </c>
      <c r="AK56" s="287">
        <f t="shared" si="605"/>
        <v>0</v>
      </c>
      <c r="AL56" s="287">
        <f t="shared" si="605"/>
        <v>0</v>
      </c>
      <c r="AM56" s="286">
        <f t="shared" si="605"/>
        <v>-5590.4246968384577</v>
      </c>
      <c r="AN56" s="287">
        <f t="shared" si="605"/>
        <v>0</v>
      </c>
      <c r="AO56" s="287">
        <f t="shared" si="605"/>
        <v>-5590.4246968384577</v>
      </c>
      <c r="AP56" s="286">
        <f t="shared" si="605"/>
        <v>-4409.4349213521218</v>
      </c>
      <c r="AQ56" s="287">
        <f t="shared" si="605"/>
        <v>0</v>
      </c>
      <c r="AR56" s="287">
        <f t="shared" si="605"/>
        <v>-4409.4349213521218</v>
      </c>
      <c r="AS56" s="286">
        <f t="shared" si="605"/>
        <v>-5181.1025482807963</v>
      </c>
      <c r="AT56" s="287">
        <f t="shared" si="605"/>
        <v>0</v>
      </c>
      <c r="AU56" s="287">
        <f t="shared" si="605"/>
        <v>-5181.1025482807963</v>
      </c>
      <c r="AV56" s="286">
        <f t="shared" si="605"/>
        <v>-9228.8029542749882</v>
      </c>
      <c r="AW56" s="287">
        <f t="shared" si="605"/>
        <v>0</v>
      </c>
      <c r="AX56" s="287">
        <f t="shared" si="605"/>
        <v>-9228.8029542749882</v>
      </c>
      <c r="AY56" s="286">
        <f t="shared" si="605"/>
        <v>-8426.970685601882</v>
      </c>
      <c r="AZ56" s="287">
        <f t="shared" si="605"/>
        <v>0</v>
      </c>
      <c r="BA56" s="287">
        <f t="shared" si="605"/>
        <v>-8426.970685601882</v>
      </c>
      <c r="BB56" s="286">
        <f t="shared" si="605"/>
        <v>-4706.287735135701</v>
      </c>
      <c r="BC56" s="287">
        <f t="shared" si="605"/>
        <v>0</v>
      </c>
      <c r="BD56" s="287">
        <f t="shared" si="605"/>
        <v>-4706.287735135701</v>
      </c>
      <c r="BE56" s="286">
        <f t="shared" si="605"/>
        <v>-9601.1003726129493</v>
      </c>
      <c r="BF56" s="287">
        <f t="shared" si="605"/>
        <v>0</v>
      </c>
      <c r="BG56" s="287">
        <f t="shared" si="605"/>
        <v>-9601.1003726129493</v>
      </c>
      <c r="BH56" s="286">
        <f t="shared" si="605"/>
        <v>-21401.571187421061</v>
      </c>
      <c r="BI56" s="287">
        <f t="shared" si="605"/>
        <v>0</v>
      </c>
      <c r="BJ56" s="287">
        <f t="shared" si="605"/>
        <v>-21401.571187421061</v>
      </c>
      <c r="BK56" s="286">
        <f t="shared" si="605"/>
        <v>-49038.170009865185</v>
      </c>
      <c r="BL56" s="287">
        <f t="shared" si="605"/>
        <v>0</v>
      </c>
      <c r="BM56" s="287">
        <f t="shared" si="605"/>
        <v>-49038.170009865185</v>
      </c>
      <c r="BN56" s="286">
        <f t="shared" si="605"/>
        <v>-3754.3522587257803</v>
      </c>
      <c r="BO56" s="287">
        <f t="shared" si="605"/>
        <v>0</v>
      </c>
      <c r="BP56" s="287">
        <f t="shared" si="605"/>
        <v>-3754.3522587257803</v>
      </c>
      <c r="BQ56" s="286">
        <f t="shared" si="605"/>
        <v>-7570.6809404815986</v>
      </c>
      <c r="BR56" s="287">
        <f t="shared" si="605"/>
        <v>0</v>
      </c>
      <c r="BS56" s="287">
        <f t="shared" si="605"/>
        <v>-7570.6809404815986</v>
      </c>
      <c r="BT56" s="286">
        <f t="shared" si="605"/>
        <v>-5182.7446230639362</v>
      </c>
      <c r="BU56" s="287">
        <f t="shared" si="605"/>
        <v>0</v>
      </c>
      <c r="BV56" s="287">
        <f t="shared" si="605"/>
        <v>-5182.7446230639362</v>
      </c>
      <c r="BW56" s="286">
        <f t="shared" si="605"/>
        <v>-6784.006219302918</v>
      </c>
      <c r="BX56" s="287">
        <f t="shared" si="605"/>
        <v>0</v>
      </c>
      <c r="BY56" s="287">
        <f t="shared" si="605"/>
        <v>-6784.006219302918</v>
      </c>
      <c r="BZ56" s="286">
        <f t="shared" si="605"/>
        <v>-8127.6125045837925</v>
      </c>
      <c r="CA56" s="287">
        <f t="shared" si="605"/>
        <v>0</v>
      </c>
      <c r="CB56" s="287">
        <f t="shared" si="605"/>
        <v>-8127.6125045837925</v>
      </c>
      <c r="CC56" s="286">
        <f t="shared" si="605"/>
        <v>-5777.0653861706433</v>
      </c>
      <c r="CD56" s="287">
        <f t="shared" si="605"/>
        <v>0</v>
      </c>
      <c r="CE56" s="287">
        <f t="shared" si="605"/>
        <v>-5777.0653861706433</v>
      </c>
      <c r="CF56" s="286">
        <f t="shared" si="605"/>
        <v>-6164.0691919019964</v>
      </c>
      <c r="CG56" s="287">
        <f t="shared" si="605"/>
        <v>0</v>
      </c>
      <c r="CH56" s="287">
        <f t="shared" si="605"/>
        <v>-6164.0691919019964</v>
      </c>
      <c r="CI56" s="286">
        <f t="shared" si="605"/>
        <v>-3420.4274907452109</v>
      </c>
      <c r="CJ56" s="287">
        <f t="shared" si="605"/>
        <v>0</v>
      </c>
      <c r="CK56" s="287">
        <f t="shared" si="605"/>
        <v>-3420.4274907452109</v>
      </c>
      <c r="CL56" s="286">
        <f t="shared" si="605"/>
        <v>-11506.031157385329</v>
      </c>
      <c r="CM56" s="287">
        <f t="shared" si="605"/>
        <v>0</v>
      </c>
      <c r="CN56" s="287">
        <f t="shared" si="605"/>
        <v>-11506.031157385329</v>
      </c>
      <c r="CO56" s="286">
        <f t="shared" si="605"/>
        <v>-18386.602898550722</v>
      </c>
      <c r="CP56" s="287">
        <f t="shared" si="605"/>
        <v>0</v>
      </c>
      <c r="CQ56" s="287">
        <f t="shared" si="605"/>
        <v>-18386.602898550722</v>
      </c>
      <c r="CR56" s="286">
        <f t="shared" si="605"/>
        <v>-12657.300131048498</v>
      </c>
      <c r="CS56" s="287">
        <f t="shared" si="605"/>
        <v>0</v>
      </c>
      <c r="CT56" s="287">
        <f t="shared" si="605"/>
        <v>-12657.300131048498</v>
      </c>
      <c r="CU56" s="286">
        <f t="shared" ref="CU56:FF56" si="606">SUM(CU57:CU59)</f>
        <v>-5304.2126354264701</v>
      </c>
      <c r="CV56" s="287">
        <f t="shared" si="606"/>
        <v>0</v>
      </c>
      <c r="CW56" s="287">
        <f t="shared" si="606"/>
        <v>-5304.2126354264701</v>
      </c>
      <c r="CX56" s="286">
        <f t="shared" si="606"/>
        <v>-6184.7355608707594</v>
      </c>
      <c r="CY56" s="287">
        <f t="shared" si="606"/>
        <v>0</v>
      </c>
      <c r="CZ56" s="287">
        <f t="shared" si="606"/>
        <v>-6184.7355608707594</v>
      </c>
      <c r="DA56" s="286">
        <f t="shared" si="606"/>
        <v>-10224.920094581727</v>
      </c>
      <c r="DB56" s="287">
        <f t="shared" si="606"/>
        <v>0</v>
      </c>
      <c r="DC56" s="287">
        <f t="shared" si="606"/>
        <v>-10224.920094581727</v>
      </c>
      <c r="DD56" s="286">
        <f t="shared" si="606"/>
        <v>-6302.0151472876532</v>
      </c>
      <c r="DE56" s="287">
        <f t="shared" si="606"/>
        <v>0</v>
      </c>
      <c r="DF56" s="287">
        <f t="shared" si="606"/>
        <v>-6302.0151472876532</v>
      </c>
      <c r="DG56" s="286">
        <f t="shared" si="606"/>
        <v>-7309.4447962621007</v>
      </c>
      <c r="DH56" s="287">
        <f t="shared" si="606"/>
        <v>0</v>
      </c>
      <c r="DI56" s="287">
        <f t="shared" si="606"/>
        <v>-7309.4447962621007</v>
      </c>
      <c r="DJ56" s="286">
        <f t="shared" si="606"/>
        <v>-15766.032062534139</v>
      </c>
      <c r="DK56" s="287">
        <f t="shared" si="606"/>
        <v>0</v>
      </c>
      <c r="DL56" s="287">
        <f t="shared" si="606"/>
        <v>-15766.032062534139</v>
      </c>
      <c r="DM56" s="286">
        <f t="shared" si="606"/>
        <v>-9432.1192786331994</v>
      </c>
      <c r="DN56" s="287">
        <f t="shared" si="606"/>
        <v>0</v>
      </c>
      <c r="DO56" s="287">
        <f t="shared" si="606"/>
        <v>-9432.1192786331994</v>
      </c>
      <c r="DP56" s="286">
        <f t="shared" si="606"/>
        <v>-16085.198002362351</v>
      </c>
      <c r="DQ56" s="287">
        <f t="shared" si="606"/>
        <v>0</v>
      </c>
      <c r="DR56" s="287">
        <f t="shared" si="606"/>
        <v>-16085.198002362351</v>
      </c>
      <c r="DS56" s="286">
        <f t="shared" si="606"/>
        <v>-9617.2490925543698</v>
      </c>
      <c r="DT56" s="287">
        <f t="shared" si="606"/>
        <v>0</v>
      </c>
      <c r="DU56" s="287">
        <f t="shared" si="606"/>
        <v>-9617.2490925543698</v>
      </c>
      <c r="DV56" s="286">
        <f t="shared" si="606"/>
        <v>-21129.019842002846</v>
      </c>
      <c r="DW56" s="287">
        <f t="shared" si="606"/>
        <v>0</v>
      </c>
      <c r="DX56" s="287">
        <f t="shared" si="606"/>
        <v>-21129.019842002846</v>
      </c>
      <c r="DY56" s="286">
        <f t="shared" si="606"/>
        <v>-22589.045521514687</v>
      </c>
      <c r="DZ56" s="287">
        <f t="shared" si="606"/>
        <v>0</v>
      </c>
      <c r="EA56" s="287">
        <f t="shared" si="606"/>
        <v>-22589.045521514687</v>
      </c>
      <c r="EB56" s="286">
        <f t="shared" si="606"/>
        <v>-34962.735887553004</v>
      </c>
      <c r="EC56" s="287">
        <f t="shared" si="606"/>
        <v>0</v>
      </c>
      <c r="ED56" s="287">
        <f t="shared" si="606"/>
        <v>-34962.735887553004</v>
      </c>
      <c r="EE56" s="286">
        <f t="shared" si="606"/>
        <v>-20044.066053219853</v>
      </c>
      <c r="EF56" s="287">
        <f t="shared" si="606"/>
        <v>0</v>
      </c>
      <c r="EG56" s="287">
        <f t="shared" si="606"/>
        <v>-20044.066053219853</v>
      </c>
      <c r="EH56" s="286">
        <f t="shared" si="606"/>
        <v>-35183.238215185316</v>
      </c>
      <c r="EI56" s="287">
        <f t="shared" si="606"/>
        <v>0</v>
      </c>
      <c r="EJ56" s="287">
        <f t="shared" si="606"/>
        <v>-35183.238215185316</v>
      </c>
      <c r="EK56" s="286">
        <f t="shared" si="606"/>
        <v>-8743.6504881548099</v>
      </c>
      <c r="EL56" s="287">
        <f t="shared" si="606"/>
        <v>0</v>
      </c>
      <c r="EM56" s="287">
        <f t="shared" si="606"/>
        <v>-8743.6504881548099</v>
      </c>
      <c r="EN56" s="286">
        <f t="shared" si="606"/>
        <v>-11750.021877088659</v>
      </c>
      <c r="EO56" s="287">
        <f t="shared" si="606"/>
        <v>0</v>
      </c>
      <c r="EP56" s="287">
        <f t="shared" si="606"/>
        <v>-11750.021877088659</v>
      </c>
      <c r="EQ56" s="286">
        <f t="shared" si="606"/>
        <v>-20600.187000680435</v>
      </c>
      <c r="ER56" s="287">
        <f t="shared" si="606"/>
        <v>0</v>
      </c>
      <c r="ES56" s="287">
        <f t="shared" si="606"/>
        <v>-20600.187000680435</v>
      </c>
      <c r="ET56" s="286">
        <f t="shared" si="606"/>
        <v>-23558.347864064064</v>
      </c>
      <c r="EU56" s="287">
        <f t="shared" si="606"/>
        <v>0</v>
      </c>
      <c r="EV56" s="287">
        <f t="shared" si="606"/>
        <v>-23558.347864064064</v>
      </c>
      <c r="EW56" s="286">
        <f t="shared" si="606"/>
        <v>-22119.629586365245</v>
      </c>
      <c r="EX56" s="287">
        <f t="shared" si="606"/>
        <v>0</v>
      </c>
      <c r="EY56" s="287">
        <f t="shared" si="606"/>
        <v>-22119.629586365245</v>
      </c>
      <c r="EZ56" s="286">
        <f t="shared" si="606"/>
        <v>-20565.052088853037</v>
      </c>
      <c r="FA56" s="287">
        <f t="shared" si="606"/>
        <v>0</v>
      </c>
      <c r="FB56" s="287">
        <f t="shared" si="606"/>
        <v>-20565.052088853037</v>
      </c>
      <c r="FC56" s="286">
        <f t="shared" si="606"/>
        <v>-19998.925041447834</v>
      </c>
      <c r="FD56" s="287">
        <f t="shared" si="606"/>
        <v>0</v>
      </c>
      <c r="FE56" s="287">
        <f t="shared" si="606"/>
        <v>-19998.925041447834</v>
      </c>
      <c r="FF56" s="286">
        <f t="shared" si="606"/>
        <v>-21147.666029588683</v>
      </c>
      <c r="FG56" s="287">
        <f t="shared" ref="FG56:HJ56" si="607">SUM(FG57:FG59)</f>
        <v>0</v>
      </c>
      <c r="FH56" s="287">
        <f t="shared" si="607"/>
        <v>-21147.666029588683</v>
      </c>
      <c r="FI56" s="286">
        <f t="shared" si="607"/>
        <v>-12891.464053402196</v>
      </c>
      <c r="FJ56" s="287">
        <f t="shared" si="607"/>
        <v>0</v>
      </c>
      <c r="FK56" s="287">
        <f t="shared" si="607"/>
        <v>-12891.464053402196</v>
      </c>
      <c r="FL56" s="286">
        <f t="shared" si="607"/>
        <v>-13267.484017421459</v>
      </c>
      <c r="FM56" s="287">
        <f t="shared" si="607"/>
        <v>0</v>
      </c>
      <c r="FN56" s="287">
        <f t="shared" si="607"/>
        <v>-13267.484017421459</v>
      </c>
      <c r="FO56" s="286">
        <f t="shared" si="607"/>
        <v>-7369.685997273913</v>
      </c>
      <c r="FP56" s="287">
        <f t="shared" si="607"/>
        <v>0</v>
      </c>
      <c r="FQ56" s="287">
        <f t="shared" si="607"/>
        <v>-7369.685997273913</v>
      </c>
      <c r="FR56" s="286">
        <f t="shared" si="607"/>
        <v>-16884.013826839422</v>
      </c>
      <c r="FS56" s="287">
        <f t="shared" si="607"/>
        <v>0</v>
      </c>
      <c r="FT56" s="287">
        <f t="shared" si="607"/>
        <v>-16884.013826839422</v>
      </c>
      <c r="FU56" s="286">
        <f t="shared" si="607"/>
        <v>-88703.821674944702</v>
      </c>
      <c r="FV56" s="287">
        <f t="shared" si="607"/>
        <v>0</v>
      </c>
      <c r="FW56" s="287">
        <f t="shared" si="607"/>
        <v>-88703.821674944702</v>
      </c>
      <c r="FX56" s="286">
        <f t="shared" si="607"/>
        <v>-869193.75567809958</v>
      </c>
      <c r="FY56" s="287">
        <f t="shared" si="607"/>
        <v>790201.36336284701</v>
      </c>
      <c r="FZ56" s="287">
        <f t="shared" si="607"/>
        <v>-78992.392315252597</v>
      </c>
      <c r="GA56" s="286">
        <f t="shared" si="607"/>
        <v>-43852.360432235022</v>
      </c>
      <c r="GB56" s="287">
        <f t="shared" si="607"/>
        <v>0</v>
      </c>
      <c r="GC56" s="287">
        <f t="shared" si="607"/>
        <v>-43852.360432235022</v>
      </c>
      <c r="GD56" s="286">
        <f t="shared" si="607"/>
        <v>-32126.099533506025</v>
      </c>
      <c r="GE56" s="287">
        <f t="shared" si="607"/>
        <v>0</v>
      </c>
      <c r="GF56" s="287">
        <f t="shared" si="607"/>
        <v>-32126.099533506025</v>
      </c>
      <c r="GG56" s="286">
        <f t="shared" si="607"/>
        <v>-488368.73590697284</v>
      </c>
      <c r="GH56" s="287">
        <f t="shared" si="607"/>
        <v>315734.05872072134</v>
      </c>
      <c r="GI56" s="287">
        <f t="shared" si="607"/>
        <v>-172634.67718625153</v>
      </c>
      <c r="GJ56" s="286">
        <f t="shared" si="607"/>
        <v>-43205.30547934756</v>
      </c>
      <c r="GK56" s="287">
        <f t="shared" si="607"/>
        <v>0</v>
      </c>
      <c r="GL56" s="287">
        <f t="shared" si="607"/>
        <v>-43205.30547934756</v>
      </c>
      <c r="GM56" s="286">
        <f t="shared" si="607"/>
        <v>-239738.76755649369</v>
      </c>
      <c r="GN56" s="287">
        <f t="shared" si="607"/>
        <v>150000</v>
      </c>
      <c r="GO56" s="287">
        <f t="shared" si="607"/>
        <v>-89738.76755649368</v>
      </c>
      <c r="GP56" s="286">
        <f t="shared" si="607"/>
        <v>-640714.98886169051</v>
      </c>
      <c r="GQ56" s="287">
        <f t="shared" si="607"/>
        <v>587771.25739517005</v>
      </c>
      <c r="GR56" s="287">
        <f t="shared" si="607"/>
        <v>-52943.731466520505</v>
      </c>
      <c r="GS56" s="286">
        <f t="shared" si="607"/>
        <v>-230763.24209220882</v>
      </c>
      <c r="GT56" s="287">
        <f t="shared" si="607"/>
        <v>180000</v>
      </c>
      <c r="GU56" s="287">
        <f t="shared" si="607"/>
        <v>-50763.242092208835</v>
      </c>
      <c r="GV56" s="286">
        <f t="shared" si="607"/>
        <v>-237222.37126328633</v>
      </c>
      <c r="GW56" s="287">
        <f t="shared" si="607"/>
        <v>180000</v>
      </c>
      <c r="GX56" s="287">
        <f t="shared" si="607"/>
        <v>-57222.371263286332</v>
      </c>
      <c r="GY56" s="286">
        <f t="shared" si="607"/>
        <v>-441221.97259363031</v>
      </c>
      <c r="GZ56" s="287">
        <f t="shared" si="607"/>
        <v>357751.40636484697</v>
      </c>
      <c r="HA56" s="287">
        <f t="shared" si="607"/>
        <v>-83470.56622878334</v>
      </c>
      <c r="HB56" s="286">
        <f t="shared" si="607"/>
        <v>-40712.336609305989</v>
      </c>
      <c r="HC56" s="287">
        <f t="shared" si="607"/>
        <v>0</v>
      </c>
      <c r="HD56" s="287">
        <f t="shared" si="607"/>
        <v>-40712.336609305989</v>
      </c>
      <c r="HE56" s="286">
        <f t="shared" si="607"/>
        <v>-392494.82017724548</v>
      </c>
      <c r="HF56" s="287">
        <f t="shared" si="607"/>
        <v>266000</v>
      </c>
      <c r="HG56" s="287">
        <f t="shared" si="607"/>
        <v>-126494.82017724545</v>
      </c>
      <c r="HH56" s="286">
        <f t="shared" si="607"/>
        <v>-405077.08519558347</v>
      </c>
      <c r="HI56" s="287">
        <f t="shared" si="607"/>
        <v>343076.04038003599</v>
      </c>
      <c r="HJ56" s="287">
        <f t="shared" si="607"/>
        <v>-62001.044815547444</v>
      </c>
    </row>
    <row r="57" spans="2:218" ht="14.25" hidden="1" customHeight="1" outlineLevel="1" x14ac:dyDescent="0.2">
      <c r="B57" s="233" t="s">
        <v>303</v>
      </c>
      <c r="C57" s="334">
        <v>0</v>
      </c>
      <c r="D57" s="287">
        <v>0</v>
      </c>
      <c r="E57" s="287">
        <f>SUM(C57:D57)</f>
        <v>0</v>
      </c>
      <c r="F57" s="334">
        <v>0</v>
      </c>
      <c r="G57" s="287">
        <v>0</v>
      </c>
      <c r="H57" s="287">
        <f>SUM(F57:G57)</f>
        <v>0</v>
      </c>
      <c r="I57" s="334">
        <v>0</v>
      </c>
      <c r="J57" s="287">
        <v>0</v>
      </c>
      <c r="K57" s="287">
        <f>SUM(I57:J57)</f>
        <v>0</v>
      </c>
      <c r="L57" s="334">
        <v>0</v>
      </c>
      <c r="M57" s="287">
        <v>0</v>
      </c>
      <c r="N57" s="287">
        <f>SUM(L57:M57)</f>
        <v>0</v>
      </c>
      <c r="O57" s="334">
        <v>0</v>
      </c>
      <c r="P57" s="287">
        <v>0</v>
      </c>
      <c r="Q57" s="287">
        <f>SUM(O57:P57)</f>
        <v>0</v>
      </c>
      <c r="R57" s="334">
        <v>0</v>
      </c>
      <c r="S57" s="287">
        <v>0</v>
      </c>
      <c r="T57" s="287">
        <f>SUM(R57:S57)</f>
        <v>0</v>
      </c>
      <c r="U57" s="334">
        <v>0</v>
      </c>
      <c r="V57" s="287">
        <v>0</v>
      </c>
      <c r="W57" s="287">
        <f>SUM(U57:V57)</f>
        <v>0</v>
      </c>
      <c r="X57" s="334">
        <v>0</v>
      </c>
      <c r="Y57" s="287">
        <v>0</v>
      </c>
      <c r="Z57" s="287">
        <f>SUM(X57:Y57)</f>
        <v>0</v>
      </c>
      <c r="AA57" s="334">
        <v>0</v>
      </c>
      <c r="AB57" s="287">
        <v>0</v>
      </c>
      <c r="AC57" s="287">
        <f>SUM(AA57:AB57)</f>
        <v>0</v>
      </c>
      <c r="AD57" s="334">
        <v>0</v>
      </c>
      <c r="AE57" s="287">
        <v>0</v>
      </c>
      <c r="AF57" s="287">
        <f>SUM(AD57:AE57)</f>
        <v>0</v>
      </c>
      <c r="AG57" s="334">
        <v>0</v>
      </c>
      <c r="AH57" s="287">
        <v>0</v>
      </c>
      <c r="AI57" s="287">
        <f>SUM(AG57:AH57)</f>
        <v>0</v>
      </c>
      <c r="AJ57" s="334">
        <v>0</v>
      </c>
      <c r="AK57" s="287">
        <v>0</v>
      </c>
      <c r="AL57" s="287">
        <f>SUM(AJ57:AK57)</f>
        <v>0</v>
      </c>
      <c r="AM57" s="334">
        <v>-3893.5551104374185</v>
      </c>
      <c r="AN57" s="287">
        <v>0</v>
      </c>
      <c r="AO57" s="287">
        <f>SUM(AM57:AN57)</f>
        <v>-3893.5551104374185</v>
      </c>
      <c r="AP57" s="334">
        <v>-2949.8362090875717</v>
      </c>
      <c r="AQ57" s="287">
        <v>0</v>
      </c>
      <c r="AR57" s="287">
        <f t="shared" ref="AR57:AR59" si="608">SUM(AP57:AQ57)</f>
        <v>-2949.8362090875717</v>
      </c>
      <c r="AS57" s="334">
        <v>-1883.9685436332365</v>
      </c>
      <c r="AT57" s="287">
        <v>0</v>
      </c>
      <c r="AU57" s="287">
        <f t="shared" ref="AU57:AU59" si="609">SUM(AS57:AT57)</f>
        <v>-1883.9685436332365</v>
      </c>
      <c r="AV57" s="334">
        <v>-2202.2107988074936</v>
      </c>
      <c r="AW57" s="287">
        <v>0</v>
      </c>
      <c r="AX57" s="287">
        <f t="shared" ref="AX57:AX59" si="610">SUM(AV57:AW57)</f>
        <v>-2202.2107988074936</v>
      </c>
      <c r="AY57" s="334">
        <v>-1538.3366118121194</v>
      </c>
      <c r="AZ57" s="287">
        <v>0</v>
      </c>
      <c r="BA57" s="287">
        <f t="shared" ref="BA57:BA59" si="611">SUM(AY57:AZ57)</f>
        <v>-1538.3366118121194</v>
      </c>
      <c r="BB57" s="334">
        <v>-1676.7289817475366</v>
      </c>
      <c r="BC57" s="287">
        <v>0</v>
      </c>
      <c r="BD57" s="287">
        <f t="shared" ref="BD57:BD59" si="612">SUM(BB57:BC57)</f>
        <v>-1676.7289817475366</v>
      </c>
      <c r="BE57" s="334">
        <v>-1379.8323241732651</v>
      </c>
      <c r="BF57" s="287">
        <v>0</v>
      </c>
      <c r="BG57" s="287">
        <f t="shared" ref="BG57:BG59" si="613">SUM(BE57:BF57)</f>
        <v>-1379.8323241732651</v>
      </c>
      <c r="BH57" s="334">
        <v>-5196.5459846776776</v>
      </c>
      <c r="BI57" s="287">
        <v>0</v>
      </c>
      <c r="BJ57" s="287">
        <f t="shared" ref="BJ57:BJ59" si="614">SUM(BH57:BI57)</f>
        <v>-5196.5459846776776</v>
      </c>
      <c r="BK57" s="334">
        <v>-3506.6002724667642</v>
      </c>
      <c r="BL57" s="287">
        <v>0</v>
      </c>
      <c r="BM57" s="287">
        <f t="shared" ref="BM57:BM59" si="615">SUM(BK57:BL57)</f>
        <v>-3506.6002724667642</v>
      </c>
      <c r="BN57" s="334">
        <v>-1716.1801746791552</v>
      </c>
      <c r="BO57" s="287">
        <v>0</v>
      </c>
      <c r="BP57" s="287">
        <f t="shared" ref="BP57:BP59" si="616">SUM(BN57:BO57)</f>
        <v>-1716.1801746791552</v>
      </c>
      <c r="BQ57" s="334">
        <v>-2745.9109495683779</v>
      </c>
      <c r="BR57" s="287">
        <v>0</v>
      </c>
      <c r="BS57" s="287">
        <f t="shared" ref="BS57:BS59" si="617">SUM(BQ57:BR57)</f>
        <v>-2745.9109495683779</v>
      </c>
      <c r="BT57" s="334">
        <v>-2163.9873742934742</v>
      </c>
      <c r="BU57" s="287">
        <v>0</v>
      </c>
      <c r="BV57" s="287">
        <f t="shared" ref="BV57:BV59" si="618">SUM(BT57:BU57)</f>
        <v>-2163.9873742934742</v>
      </c>
      <c r="BW57" s="334">
        <v>-3574.4252618498135</v>
      </c>
      <c r="BX57" s="287">
        <v>0</v>
      </c>
      <c r="BY57" s="287">
        <f t="shared" ref="BY57:BY59" si="619">SUM(BW57:BX57)</f>
        <v>-3574.4252618498135</v>
      </c>
      <c r="BZ57" s="334">
        <v>-4996.4378437843789</v>
      </c>
      <c r="CA57" s="287">
        <v>0</v>
      </c>
      <c r="CB57" s="287">
        <f t="shared" ref="CB57:CB59" si="620">SUM(BZ57:CA57)</f>
        <v>-4996.4378437843789</v>
      </c>
      <c r="CC57" s="334">
        <v>-3838.5656616886099</v>
      </c>
      <c r="CD57" s="287">
        <v>0</v>
      </c>
      <c r="CE57" s="287">
        <f t="shared" ref="CE57:CE59" si="621">SUM(CC57:CD57)</f>
        <v>-3838.5656616886099</v>
      </c>
      <c r="CF57" s="334">
        <v>-4208.8743011624028</v>
      </c>
      <c r="CG57" s="287">
        <v>0</v>
      </c>
      <c r="CH57" s="287">
        <f t="shared" ref="CH57:CH59" si="622">SUM(CF57:CG57)</f>
        <v>-4208.8743011624028</v>
      </c>
      <c r="CI57" s="334">
        <v>-2060.8401738290677</v>
      </c>
      <c r="CJ57" s="287">
        <v>0</v>
      </c>
      <c r="CK57" s="287">
        <f t="shared" ref="CK57:CK59" si="623">SUM(CI57:CJ57)</f>
        <v>-2060.8401738290677</v>
      </c>
      <c r="CL57" s="334">
        <v>-3428.2037243092714</v>
      </c>
      <c r="CM57" s="287">
        <v>0</v>
      </c>
      <c r="CN57" s="287">
        <f t="shared" ref="CN57:CN59" si="624">SUM(CL57:CM57)</f>
        <v>-3428.2037243092714</v>
      </c>
      <c r="CO57" s="334">
        <v>-15087.014032666206</v>
      </c>
      <c r="CP57" s="287">
        <v>0</v>
      </c>
      <c r="CQ57" s="287">
        <f t="shared" ref="CQ57:CQ59" si="625">SUM(CO57:CP57)</f>
        <v>-15087.014032666206</v>
      </c>
      <c r="CR57" s="334">
        <v>-9243.2176848838881</v>
      </c>
      <c r="CS57" s="287">
        <v>0</v>
      </c>
      <c r="CT57" s="287">
        <f t="shared" ref="CT57:CT59" si="626">SUM(CR57:CS57)</f>
        <v>-9243.2176848838881</v>
      </c>
      <c r="CU57" s="334">
        <v>-2124.1945544879509</v>
      </c>
      <c r="CV57" s="287">
        <v>0</v>
      </c>
      <c r="CW57" s="287">
        <f t="shared" ref="CW57:CW59" si="627">SUM(CU57:CV57)</f>
        <v>-2124.1945544879509</v>
      </c>
      <c r="CX57" s="334">
        <v>-2619.6691285399529</v>
      </c>
      <c r="CY57" s="287">
        <v>0</v>
      </c>
      <c r="CZ57" s="287">
        <f t="shared" ref="CZ57:CZ59" si="628">SUM(CX57:CY57)</f>
        <v>-2619.6691285399529</v>
      </c>
      <c r="DA57" s="334">
        <v>-5517.9909722334305</v>
      </c>
      <c r="DB57" s="287">
        <v>0</v>
      </c>
      <c r="DC57" s="287">
        <f t="shared" ref="DC57:DC59" si="629">SUM(DA57:DB57)</f>
        <v>-5517.9909722334305</v>
      </c>
      <c r="DD57" s="334">
        <v>-2470.4249610988891</v>
      </c>
      <c r="DE57" s="287">
        <v>0</v>
      </c>
      <c r="DF57" s="287">
        <f t="shared" ref="DF57:DF59" si="630">SUM(DD57:DE57)</f>
        <v>-2470.4249610988891</v>
      </c>
      <c r="DG57" s="334">
        <v>-2600.0862101078692</v>
      </c>
      <c r="DH57" s="287">
        <v>0</v>
      </c>
      <c r="DI57" s="287">
        <f t="shared" ref="DI57:DI59" si="631">SUM(DG57:DH57)</f>
        <v>-2600.0862101078692</v>
      </c>
      <c r="DJ57" s="334">
        <v>-8555.3908648823508</v>
      </c>
      <c r="DK57" s="287">
        <v>0</v>
      </c>
      <c r="DL57" s="287">
        <f t="shared" ref="DL57:DL59" si="632">SUM(DJ57:DK57)</f>
        <v>-8555.3908648823508</v>
      </c>
      <c r="DM57" s="334">
        <v>-3621.5460873233496</v>
      </c>
      <c r="DN57" s="287">
        <v>0</v>
      </c>
      <c r="DO57" s="287">
        <f t="shared" ref="DO57:DO59" si="633">SUM(DM57:DN57)</f>
        <v>-3621.5460873233496</v>
      </c>
      <c r="DP57" s="334">
        <v>-3466.0961104088524</v>
      </c>
      <c r="DQ57" s="287">
        <v>0</v>
      </c>
      <c r="DR57" s="287">
        <f t="shared" ref="DR57:DR59" si="634">SUM(DP57:DQ57)</f>
        <v>-3466.0961104088524</v>
      </c>
      <c r="DS57" s="334">
        <v>-2900.2165668561202</v>
      </c>
      <c r="DT57" s="287">
        <v>0</v>
      </c>
      <c r="DU57" s="287">
        <f t="shared" ref="DU57:DU59" si="635">SUM(DS57:DT57)</f>
        <v>-2900.2165668561202</v>
      </c>
      <c r="DV57" s="334">
        <v>-16607.969448728247</v>
      </c>
      <c r="DW57" s="287">
        <v>0</v>
      </c>
      <c r="DX57" s="287">
        <f t="shared" ref="DX57:DX59" si="636">SUM(DV57:DW57)</f>
        <v>-16607.969448728247</v>
      </c>
      <c r="DY57" s="334">
        <v>-14542.610470819494</v>
      </c>
      <c r="DZ57" s="287">
        <v>0</v>
      </c>
      <c r="EA57" s="287">
        <f t="shared" ref="EA57:EA59" si="637">SUM(DY57:DZ57)</f>
        <v>-14542.610470819494</v>
      </c>
      <c r="EB57" s="334">
        <v>-15227.830928859987</v>
      </c>
      <c r="EC57" s="287">
        <v>0</v>
      </c>
      <c r="ED57" s="287">
        <f t="shared" ref="ED57:ED59" si="638">SUM(EB57:EC57)</f>
        <v>-15227.830928859987</v>
      </c>
      <c r="EE57" s="334">
        <v>-16655.293021114157</v>
      </c>
      <c r="EF57" s="287">
        <v>0</v>
      </c>
      <c r="EG57" s="287">
        <f t="shared" ref="EG57:EG59" si="639">SUM(EE57:EF57)</f>
        <v>-16655.293021114157</v>
      </c>
      <c r="EH57" s="334">
        <v>-29074.081684059012</v>
      </c>
      <c r="EI57" s="287">
        <v>0</v>
      </c>
      <c r="EJ57" s="287">
        <f t="shared" ref="EJ57:EJ59" si="640">SUM(EH57:EI57)</f>
        <v>-29074.081684059012</v>
      </c>
      <c r="EK57" s="334">
        <v>-4669.524092801903</v>
      </c>
      <c r="EL57" s="287">
        <v>0</v>
      </c>
      <c r="EM57" s="287">
        <f t="shared" ref="EM57:EM59" si="641">SUM(EK57:EL57)</f>
        <v>-4669.524092801903</v>
      </c>
      <c r="EN57" s="334">
        <v>-8327.808880375389</v>
      </c>
      <c r="EO57" s="287">
        <v>0</v>
      </c>
      <c r="EP57" s="287">
        <f t="shared" ref="EP57:EP59" si="642">SUM(EN57:EO57)</f>
        <v>-8327.808880375389</v>
      </c>
      <c r="EQ57" s="334">
        <v>-12860.593763341873</v>
      </c>
      <c r="ER57" s="287">
        <v>0</v>
      </c>
      <c r="ES57" s="287">
        <f t="shared" ref="ES57:ES59" si="643">SUM(EQ57:ER57)</f>
        <v>-12860.593763341873</v>
      </c>
      <c r="ET57" s="334">
        <v>-5019.4579249790604</v>
      </c>
      <c r="EU57" s="287">
        <v>0</v>
      </c>
      <c r="EV57" s="287">
        <f t="shared" ref="EV57:EV59" si="644">SUM(ET57:EU57)</f>
        <v>-5019.4579249790604</v>
      </c>
      <c r="EW57" s="334">
        <v>-17649.455299066856</v>
      </c>
      <c r="EX57" s="287">
        <v>0</v>
      </c>
      <c r="EY57" s="287">
        <f t="shared" ref="EY57:EY59" si="645">SUM(EW57:EX57)</f>
        <v>-17649.455299066856</v>
      </c>
      <c r="EZ57" s="334">
        <v>-16122.158780752645</v>
      </c>
      <c r="FA57" s="287">
        <v>0</v>
      </c>
      <c r="FB57" s="287">
        <f t="shared" ref="FB57:FB59" si="646">SUM(EZ57:FA57)</f>
        <v>-16122.158780752645</v>
      </c>
      <c r="FC57" s="334">
        <v>-13969.14611725901</v>
      </c>
      <c r="FD57" s="287">
        <v>0</v>
      </c>
      <c r="FE57" s="287">
        <f t="shared" ref="FE57:FE59" si="647">SUM(FC57:FD57)</f>
        <v>-13969.14611725901</v>
      </c>
      <c r="FF57" s="334">
        <v>-14370.576128361579</v>
      </c>
      <c r="FG57" s="287">
        <v>0</v>
      </c>
      <c r="FH57" s="287">
        <f t="shared" ref="FH57:FH59" si="648">SUM(FF57:FG57)</f>
        <v>-14370.576128361579</v>
      </c>
      <c r="FI57" s="334">
        <v>-5241.6976271103849</v>
      </c>
      <c r="FJ57" s="287">
        <v>0</v>
      </c>
      <c r="FK57" s="287">
        <f t="shared" ref="FK57:FK59" si="649">SUM(FI57:FJ57)</f>
        <v>-5241.6976271103849</v>
      </c>
      <c r="FL57" s="334">
        <v>-4544.0865948915325</v>
      </c>
      <c r="FM57" s="287">
        <v>0</v>
      </c>
      <c r="FN57" s="287">
        <f t="shared" ref="FN57:FN59" si="650">SUM(FL57:FM57)</f>
        <v>-4544.0865948915325</v>
      </c>
      <c r="FO57" s="334">
        <v>-2555.7551327274705</v>
      </c>
      <c r="FP57" s="287">
        <v>0</v>
      </c>
      <c r="FQ57" s="287">
        <f t="shared" ref="FQ57:FQ59" si="651">SUM(FO57:FP57)</f>
        <v>-2555.7551327274705</v>
      </c>
      <c r="FR57" s="334">
        <v>-4747.8010393979066</v>
      </c>
      <c r="FS57" s="287">
        <v>0</v>
      </c>
      <c r="FT57" s="287">
        <f t="shared" ref="FT57:FT59" si="652">SUM(FR57:FS57)</f>
        <v>-4747.8010393979066</v>
      </c>
      <c r="FU57" s="334">
        <v>-78216.384269564471</v>
      </c>
      <c r="FV57" s="287">
        <v>0</v>
      </c>
      <c r="FW57" s="287">
        <f t="shared" ref="FW57:FW59" si="653">SUM(FU57:FV57)</f>
        <v>-78216.384269564471</v>
      </c>
      <c r="FX57" s="334">
        <v>-856790.794504427</v>
      </c>
      <c r="FY57" s="287">
        <v>790201.36336284701</v>
      </c>
      <c r="FZ57" s="287">
        <f t="shared" ref="FZ57:FZ59" si="654">SUM(FX57:FY57)</f>
        <v>-66589.431141579989</v>
      </c>
      <c r="GA57" s="334">
        <v>-35297.112731147237</v>
      </c>
      <c r="GB57" s="287">
        <v>0</v>
      </c>
      <c r="GC57" s="287">
        <f t="shared" ref="GC57:GC59" si="655">SUM(GA57:GB57)</f>
        <v>-35297.112731147237</v>
      </c>
      <c r="GD57" s="334">
        <v>-24321.808731924051</v>
      </c>
      <c r="GE57" s="287">
        <v>0</v>
      </c>
      <c r="GF57" s="287">
        <f t="shared" ref="GF57:GF59" si="656">SUM(GD57:GE57)</f>
        <v>-24321.808731924051</v>
      </c>
      <c r="GG57" s="334">
        <v>-480067.33452985337</v>
      </c>
      <c r="GH57" s="287">
        <v>315734.05872072134</v>
      </c>
      <c r="GI57" s="287">
        <f t="shared" ref="GI57:GI59" si="657">SUM(GG57:GH57)</f>
        <v>-164333.27580913203</v>
      </c>
      <c r="GJ57" s="334">
        <v>-32595.19297793373</v>
      </c>
      <c r="GK57" s="287">
        <v>0</v>
      </c>
      <c r="GL57" s="287">
        <f t="shared" ref="GL57:GL59" si="658">SUM(GJ57:GK57)</f>
        <v>-32595.19297793373</v>
      </c>
      <c r="GM57" s="334">
        <v>-234231.08933242282</v>
      </c>
      <c r="GN57" s="287">
        <v>150000</v>
      </c>
      <c r="GO57" s="287">
        <f>SUM(GM57:GN57)</f>
        <v>-84231.089332422824</v>
      </c>
      <c r="GP57" s="334">
        <v>-635371.28728320636</v>
      </c>
      <c r="GQ57" s="287">
        <v>587771.25739517005</v>
      </c>
      <c r="GR57" s="287">
        <f>SUM(GP57:GQ57)</f>
        <v>-47600.029888036312</v>
      </c>
      <c r="GS57" s="334">
        <v>-224977.9620086003</v>
      </c>
      <c r="GT57" s="287">
        <v>180000</v>
      </c>
      <c r="GU57" s="287">
        <f>SUM(GS57:GT57)</f>
        <v>-44977.962008600298</v>
      </c>
      <c r="GV57" s="334">
        <v>-230749.27530204109</v>
      </c>
      <c r="GW57" s="287">
        <v>180000</v>
      </c>
      <c r="GX57" s="287">
        <f>SUM(GV57:GW57)</f>
        <v>-50749.275302041089</v>
      </c>
      <c r="GY57" s="334">
        <v>-433545.52432287083</v>
      </c>
      <c r="GZ57" s="287">
        <v>357751.40636484697</v>
      </c>
      <c r="HA57" s="287">
        <f>SUM(GY57:GZ57)</f>
        <v>-75794.117958023853</v>
      </c>
      <c r="HB57" s="334">
        <v>-30744.140750681159</v>
      </c>
      <c r="HC57" s="287">
        <v>0</v>
      </c>
      <c r="HD57" s="287">
        <f>SUM(HB57:HC57)</f>
        <v>-30744.140750681159</v>
      </c>
      <c r="HE57" s="334">
        <v>-384607.0280505704</v>
      </c>
      <c r="HF57" s="287">
        <v>266000</v>
      </c>
      <c r="HG57" s="287">
        <f>SUM(HE57:HF57)</f>
        <v>-118607.0280505704</v>
      </c>
      <c r="HH57" s="334">
        <v>-396574.66652627423</v>
      </c>
      <c r="HI57" s="287">
        <v>343076.04038003599</v>
      </c>
      <c r="HJ57" s="287">
        <f>SUM(HH57:HI57)</f>
        <v>-53498.626146238239</v>
      </c>
    </row>
    <row r="58" spans="2:218" ht="14.25" hidden="1" customHeight="1" outlineLevel="1" x14ac:dyDescent="0.2">
      <c r="B58" s="233" t="s">
        <v>304</v>
      </c>
      <c r="C58" s="334">
        <v>0</v>
      </c>
      <c r="D58" s="287">
        <v>0</v>
      </c>
      <c r="E58" s="287">
        <f>SUM(C58:D58)</f>
        <v>0</v>
      </c>
      <c r="F58" s="334">
        <v>0</v>
      </c>
      <c r="G58" s="287">
        <v>0</v>
      </c>
      <c r="H58" s="287">
        <f>SUM(F58:G58)</f>
        <v>0</v>
      </c>
      <c r="I58" s="334">
        <v>0</v>
      </c>
      <c r="J58" s="287">
        <v>0</v>
      </c>
      <c r="K58" s="287">
        <f>SUM(I58:J58)</f>
        <v>0</v>
      </c>
      <c r="L58" s="334">
        <v>0</v>
      </c>
      <c r="M58" s="287">
        <v>0</v>
      </c>
      <c r="N58" s="287">
        <f>SUM(L58:M58)</f>
        <v>0</v>
      </c>
      <c r="O58" s="334">
        <v>0</v>
      </c>
      <c r="P58" s="287">
        <v>0</v>
      </c>
      <c r="Q58" s="287">
        <f>SUM(O58:P58)</f>
        <v>0</v>
      </c>
      <c r="R58" s="334">
        <v>0</v>
      </c>
      <c r="S58" s="287">
        <v>0</v>
      </c>
      <c r="T58" s="287">
        <f>SUM(R58:S58)</f>
        <v>0</v>
      </c>
      <c r="U58" s="334">
        <v>0</v>
      </c>
      <c r="V58" s="287">
        <v>0</v>
      </c>
      <c r="W58" s="287">
        <f>SUM(U58:V58)</f>
        <v>0</v>
      </c>
      <c r="X58" s="334">
        <v>0</v>
      </c>
      <c r="Y58" s="287">
        <v>0</v>
      </c>
      <c r="Z58" s="287">
        <f>SUM(X58:Y58)</f>
        <v>0</v>
      </c>
      <c r="AA58" s="334">
        <v>0</v>
      </c>
      <c r="AB58" s="287">
        <v>0</v>
      </c>
      <c r="AC58" s="287">
        <f>SUM(AA58:AB58)</f>
        <v>0</v>
      </c>
      <c r="AD58" s="334">
        <v>0</v>
      </c>
      <c r="AE58" s="287">
        <v>0</v>
      </c>
      <c r="AF58" s="287">
        <f>SUM(AD58:AE58)</f>
        <v>0</v>
      </c>
      <c r="AG58" s="334">
        <v>0</v>
      </c>
      <c r="AH58" s="287">
        <v>0</v>
      </c>
      <c r="AI58" s="287">
        <f>SUM(AG58:AH58)</f>
        <v>0</v>
      </c>
      <c r="AJ58" s="334">
        <v>0</v>
      </c>
      <c r="AK58" s="287">
        <v>0</v>
      </c>
      <c r="AL58" s="287">
        <f>SUM(AJ58:AK58)</f>
        <v>0</v>
      </c>
      <c r="AM58" s="334">
        <v>-1065.2825898657427</v>
      </c>
      <c r="AN58" s="287">
        <v>0</v>
      </c>
      <c r="AO58" s="287">
        <f>SUM(AM58:AN58)</f>
        <v>-1065.2825898657427</v>
      </c>
      <c r="AP58" s="334">
        <v>-96.015362457993277</v>
      </c>
      <c r="AQ58" s="287">
        <v>0</v>
      </c>
      <c r="AR58" s="287">
        <f t="shared" si="608"/>
        <v>-96.015362457993277</v>
      </c>
      <c r="AS58" s="334">
        <v>-2367.3699273982857</v>
      </c>
      <c r="AT58" s="287">
        <v>0</v>
      </c>
      <c r="AU58" s="287">
        <f t="shared" si="609"/>
        <v>-2367.3699273982857</v>
      </c>
      <c r="AV58" s="334">
        <v>-452.84937859622863</v>
      </c>
      <c r="AW58" s="287">
        <v>0</v>
      </c>
      <c r="AX58" s="287">
        <f t="shared" si="610"/>
        <v>-452.84937859622863</v>
      </c>
      <c r="AY58" s="334">
        <v>-432.63925538550114</v>
      </c>
      <c r="AZ58" s="287">
        <v>0</v>
      </c>
      <c r="BA58" s="287">
        <f t="shared" si="611"/>
        <v>-432.63925538550114</v>
      </c>
      <c r="BB58" s="334">
        <v>-2056.1370854224588</v>
      </c>
      <c r="BC58" s="287">
        <v>0</v>
      </c>
      <c r="BD58" s="287">
        <f t="shared" si="612"/>
        <v>-2056.1370854224588</v>
      </c>
      <c r="BE58" s="334">
        <v>-6140.7335817419662</v>
      </c>
      <c r="BF58" s="287">
        <v>0</v>
      </c>
      <c r="BG58" s="287">
        <f t="shared" si="613"/>
        <v>-6140.7335817419662</v>
      </c>
      <c r="BH58" s="334">
        <v>-15217.262993873432</v>
      </c>
      <c r="BI58" s="287">
        <v>0</v>
      </c>
      <c r="BJ58" s="287">
        <f t="shared" si="614"/>
        <v>-15217.262993873432</v>
      </c>
      <c r="BK58" s="334">
        <v>-44548.85376051112</v>
      </c>
      <c r="BL58" s="287">
        <v>0</v>
      </c>
      <c r="BM58" s="287">
        <f t="shared" si="615"/>
        <v>-44548.85376051112</v>
      </c>
      <c r="BN58" s="334">
        <v>-1125.7809859231718</v>
      </c>
      <c r="BO58" s="287">
        <v>0</v>
      </c>
      <c r="BP58" s="287">
        <f t="shared" si="616"/>
        <v>-1125.7809859231718</v>
      </c>
      <c r="BQ58" s="334">
        <v>-956.48758140239283</v>
      </c>
      <c r="BR58" s="287">
        <v>0</v>
      </c>
      <c r="BS58" s="287">
        <f t="shared" si="617"/>
        <v>-956.48758140239283</v>
      </c>
      <c r="BT58" s="334">
        <v>-2404.5291051897525</v>
      </c>
      <c r="BU58" s="287">
        <v>0</v>
      </c>
      <c r="BV58" s="287">
        <f t="shared" si="618"/>
        <v>-2404.5291051897525</v>
      </c>
      <c r="BW58" s="334">
        <v>-2455.8625421622583</v>
      </c>
      <c r="BX58" s="287">
        <v>0</v>
      </c>
      <c r="BY58" s="287">
        <f t="shared" si="619"/>
        <v>-2455.8625421622583</v>
      </c>
      <c r="BZ58" s="334">
        <v>-2383.8574624129083</v>
      </c>
      <c r="CA58" s="287">
        <v>0</v>
      </c>
      <c r="CB58" s="287">
        <f t="shared" si="620"/>
        <v>-2383.8574624129083</v>
      </c>
      <c r="CC58" s="334">
        <v>-1240.13227124127</v>
      </c>
      <c r="CD58" s="287">
        <v>0</v>
      </c>
      <c r="CE58" s="287">
        <f t="shared" si="621"/>
        <v>-1240.13227124127</v>
      </c>
      <c r="CF58" s="334">
        <v>-1186.4108851829405</v>
      </c>
      <c r="CG58" s="287">
        <v>0</v>
      </c>
      <c r="CH58" s="287">
        <f t="shared" si="622"/>
        <v>-1186.4108851829405</v>
      </c>
      <c r="CI58" s="334">
        <v>-703.56478351842907</v>
      </c>
      <c r="CJ58" s="287">
        <v>0</v>
      </c>
      <c r="CK58" s="287">
        <f t="shared" si="623"/>
        <v>-703.56478351842907</v>
      </c>
      <c r="CL58" s="334">
        <v>-3962.5807844245451</v>
      </c>
      <c r="CM58" s="287">
        <v>0</v>
      </c>
      <c r="CN58" s="287">
        <f t="shared" si="624"/>
        <v>-3962.5807844245451</v>
      </c>
      <c r="CO58" s="334">
        <v>-676.11808143547262</v>
      </c>
      <c r="CP58" s="287">
        <v>0</v>
      </c>
      <c r="CQ58" s="287">
        <f t="shared" si="625"/>
        <v>-676.11808143547262</v>
      </c>
      <c r="CR58" s="334">
        <v>-694.61785702386635</v>
      </c>
      <c r="CS58" s="287">
        <v>0</v>
      </c>
      <c r="CT58" s="287">
        <f t="shared" si="626"/>
        <v>-694.61785702386635</v>
      </c>
      <c r="CU58" s="334">
        <v>-541.55477467224057</v>
      </c>
      <c r="CV58" s="287">
        <v>0</v>
      </c>
      <c r="CW58" s="287">
        <f t="shared" si="627"/>
        <v>-541.55477467224057</v>
      </c>
      <c r="CX58" s="334">
        <v>-944.2353211478686</v>
      </c>
      <c r="CY58" s="287">
        <v>0</v>
      </c>
      <c r="CZ58" s="287">
        <f t="shared" si="628"/>
        <v>-944.2353211478686</v>
      </c>
      <c r="DA58" s="334">
        <v>-2076.3552297023207</v>
      </c>
      <c r="DB58" s="287">
        <v>0</v>
      </c>
      <c r="DC58" s="287">
        <f t="shared" si="629"/>
        <v>-2076.3552297023207</v>
      </c>
      <c r="DD58" s="334">
        <v>-1215.2034286634116</v>
      </c>
      <c r="DE58" s="287">
        <v>0</v>
      </c>
      <c r="DF58" s="287">
        <f t="shared" si="630"/>
        <v>-1215.2034286634116</v>
      </c>
      <c r="DG58" s="334">
        <v>-1711.9422285845046</v>
      </c>
      <c r="DH58" s="287">
        <v>0</v>
      </c>
      <c r="DI58" s="287">
        <f t="shared" si="631"/>
        <v>-1711.9422285845046</v>
      </c>
      <c r="DJ58" s="334">
        <v>-4217.3904512406607</v>
      </c>
      <c r="DK58" s="287">
        <v>0</v>
      </c>
      <c r="DL58" s="287">
        <f t="shared" si="632"/>
        <v>-4217.3904512406607</v>
      </c>
      <c r="DM58" s="334">
        <v>-1811.4912465724531</v>
      </c>
      <c r="DN58" s="287">
        <v>0</v>
      </c>
      <c r="DO58" s="287">
        <f t="shared" si="633"/>
        <v>-1811.4912465724531</v>
      </c>
      <c r="DP58" s="334">
        <v>-6300.1548998072813</v>
      </c>
      <c r="DQ58" s="287">
        <v>0</v>
      </c>
      <c r="DR58" s="287">
        <f t="shared" si="634"/>
        <v>-6300.1548998072813</v>
      </c>
      <c r="DS58" s="334">
        <v>-1433.1342206135046</v>
      </c>
      <c r="DT58" s="287">
        <v>0</v>
      </c>
      <c r="DU58" s="287">
        <f t="shared" si="635"/>
        <v>-1433.1342206135046</v>
      </c>
      <c r="DV58" s="334">
        <v>-751.75373406819051</v>
      </c>
      <c r="DW58" s="287">
        <v>0</v>
      </c>
      <c r="DX58" s="287">
        <f t="shared" si="636"/>
        <v>-751.75373406819051</v>
      </c>
      <c r="DY58" s="334">
        <v>-3147.3830526192201</v>
      </c>
      <c r="DZ58" s="287">
        <v>0</v>
      </c>
      <c r="EA58" s="287">
        <f t="shared" si="637"/>
        <v>-3147.3830526192201</v>
      </c>
      <c r="EB58" s="334">
        <v>-892.98282059747669</v>
      </c>
      <c r="EC58" s="287">
        <v>0</v>
      </c>
      <c r="ED58" s="287">
        <f t="shared" si="638"/>
        <v>-892.98282059747669</v>
      </c>
      <c r="EE58" s="334">
        <v>-31.786348209047226</v>
      </c>
      <c r="EF58" s="287">
        <v>0</v>
      </c>
      <c r="EG58" s="287">
        <f t="shared" si="639"/>
        <v>-31.786348209047226</v>
      </c>
      <c r="EH58" s="334">
        <v>-510.62972292191444</v>
      </c>
      <c r="EI58" s="287">
        <v>0</v>
      </c>
      <c r="EJ58" s="287">
        <f t="shared" si="640"/>
        <v>-510.62972292191444</v>
      </c>
      <c r="EK58" s="334">
        <v>-795.35745529621727</v>
      </c>
      <c r="EL58" s="287">
        <v>0</v>
      </c>
      <c r="EM58" s="287">
        <f t="shared" si="641"/>
        <v>-795.35745529621727</v>
      </c>
      <c r="EN58" s="334">
        <v>-161.16386111666171</v>
      </c>
      <c r="EO58" s="287">
        <v>0</v>
      </c>
      <c r="EP58" s="287">
        <f t="shared" si="642"/>
        <v>-161.16386111666171</v>
      </c>
      <c r="EQ58" s="334">
        <v>-3722.2711512034366</v>
      </c>
      <c r="ER58" s="287">
        <v>0</v>
      </c>
      <c r="ES58" s="287">
        <f t="shared" si="643"/>
        <v>-3722.2711512034366</v>
      </c>
      <c r="ET58" s="334">
        <v>-6417.6774080001042</v>
      </c>
      <c r="EU58" s="287">
        <v>0</v>
      </c>
      <c r="EV58" s="287">
        <f t="shared" si="644"/>
        <v>-6417.6774080001042</v>
      </c>
      <c r="EW58" s="334">
        <v>-25.640342936258588</v>
      </c>
      <c r="EX58" s="287">
        <v>0</v>
      </c>
      <c r="EY58" s="287">
        <f t="shared" si="645"/>
        <v>-25.640342936258588</v>
      </c>
      <c r="EZ58" s="334">
        <v>-16.503583284211835</v>
      </c>
      <c r="FA58" s="287">
        <v>0</v>
      </c>
      <c r="FB58" s="287">
        <f t="shared" si="646"/>
        <v>-16.503583284211835</v>
      </c>
      <c r="FC58" s="334">
        <v>-1601.2970112215078</v>
      </c>
      <c r="FD58" s="287">
        <v>0</v>
      </c>
      <c r="FE58" s="287">
        <f t="shared" si="647"/>
        <v>-1601.2970112215078</v>
      </c>
      <c r="FF58" s="334">
        <v>-2361.396670964717</v>
      </c>
      <c r="FG58" s="287">
        <v>0</v>
      </c>
      <c r="FH58" s="287">
        <f t="shared" si="648"/>
        <v>-2361.396670964717</v>
      </c>
      <c r="FI58" s="334">
        <v>-3150.07065071747</v>
      </c>
      <c r="FJ58" s="287">
        <v>0</v>
      </c>
      <c r="FK58" s="287">
        <f t="shared" si="649"/>
        <v>-3150.07065071747</v>
      </c>
      <c r="FL58" s="334">
        <v>-4159.7614380447931</v>
      </c>
      <c r="FM58" s="287">
        <v>0</v>
      </c>
      <c r="FN58" s="287">
        <f t="shared" si="650"/>
        <v>-4159.7614380447931</v>
      </c>
      <c r="FO58" s="334">
        <v>-274.02474674768388</v>
      </c>
      <c r="FP58" s="287">
        <v>0</v>
      </c>
      <c r="FQ58" s="287">
        <f t="shared" si="651"/>
        <v>-274.02474674768388</v>
      </c>
      <c r="FR58" s="334">
        <v>-2571.5079928847772</v>
      </c>
      <c r="FS58" s="287">
        <v>0</v>
      </c>
      <c r="FT58" s="287">
        <f t="shared" si="652"/>
        <v>-2571.5079928847772</v>
      </c>
      <c r="FU58" s="334">
        <v>-926.1103994410156</v>
      </c>
      <c r="FV58" s="287">
        <v>0</v>
      </c>
      <c r="FW58" s="287">
        <f t="shared" si="653"/>
        <v>-926.1103994410156</v>
      </c>
      <c r="FX58" s="334">
        <v>-2860.3376027966415</v>
      </c>
      <c r="FY58" s="287">
        <v>0</v>
      </c>
      <c r="FZ58" s="287">
        <f t="shared" si="654"/>
        <v>-2860.3376027966415</v>
      </c>
      <c r="GA58" s="334">
        <v>-3399.3910493426438</v>
      </c>
      <c r="GB58" s="287">
        <v>0</v>
      </c>
      <c r="GC58" s="287">
        <f t="shared" si="655"/>
        <v>-3399.3910493426438</v>
      </c>
      <c r="GD58" s="334">
        <v>-2677.2011470981415</v>
      </c>
      <c r="GE58" s="287">
        <v>0</v>
      </c>
      <c r="GF58" s="287">
        <f t="shared" si="656"/>
        <v>-2677.2011470981415</v>
      </c>
      <c r="GG58" s="334">
        <v>-3216.6423460195088</v>
      </c>
      <c r="GH58" s="287">
        <v>0</v>
      </c>
      <c r="GI58" s="287">
        <f t="shared" si="657"/>
        <v>-3216.6423460195088</v>
      </c>
      <c r="GJ58" s="334">
        <v>-366.95530718909549</v>
      </c>
      <c r="GK58" s="287">
        <v>0</v>
      </c>
      <c r="GL58" s="287">
        <f t="shared" si="658"/>
        <v>-366.95530718909549</v>
      </c>
      <c r="GM58" s="334">
        <v>-490.14371740749942</v>
      </c>
      <c r="GN58" s="287">
        <v>0</v>
      </c>
      <c r="GO58" s="287">
        <f>SUM(GM58:GN58)</f>
        <v>-490.14371740749942</v>
      </c>
      <c r="GP58" s="334">
        <v>-351.52608848261025</v>
      </c>
      <c r="GQ58" s="287">
        <v>0</v>
      </c>
      <c r="GR58" s="287">
        <f>SUM(GP58:GQ58)</f>
        <v>-351.52608848261025</v>
      </c>
      <c r="GS58" s="334">
        <v>-251.49657284817766</v>
      </c>
      <c r="GT58" s="287">
        <v>0</v>
      </c>
      <c r="GU58" s="287">
        <f>SUM(GS58:GT58)</f>
        <v>-251.49657284817766</v>
      </c>
      <c r="GV58" s="334">
        <v>-1532.6418744889868</v>
      </c>
      <c r="GW58" s="287">
        <v>0</v>
      </c>
      <c r="GX58" s="287">
        <f>SUM(GV58:GW58)</f>
        <v>-1532.6418744889868</v>
      </c>
      <c r="GY58" s="334">
        <v>-2753.3048057773149</v>
      </c>
      <c r="GZ58" s="287">
        <v>0</v>
      </c>
      <c r="HA58" s="287">
        <f>SUM(GY58:GZ58)</f>
        <v>-2753.3048057773149</v>
      </c>
      <c r="HB58" s="334">
        <v>-5062.3360595828908</v>
      </c>
      <c r="HC58" s="287">
        <v>0</v>
      </c>
      <c r="HD58" s="287">
        <f>SUM(HB58:HC58)</f>
        <v>-5062.3360595828908</v>
      </c>
      <c r="HE58" s="334">
        <v>-2989.1917600192623</v>
      </c>
      <c r="HF58" s="287">
        <v>0</v>
      </c>
      <c r="HG58" s="287">
        <f>SUM(HE58:HF58)</f>
        <v>-2989.1917600192623</v>
      </c>
      <c r="HH58" s="334">
        <v>-3624.7946479309812</v>
      </c>
      <c r="HI58" s="287">
        <v>0</v>
      </c>
      <c r="HJ58" s="287">
        <f>SUM(HH58:HI58)</f>
        <v>-3624.7946479309812</v>
      </c>
    </row>
    <row r="59" spans="2:218" ht="14.25" hidden="1" customHeight="1" outlineLevel="1" x14ac:dyDescent="0.2">
      <c r="B59" s="233" t="s">
        <v>305</v>
      </c>
      <c r="C59" s="334">
        <v>0</v>
      </c>
      <c r="D59" s="287">
        <v>0</v>
      </c>
      <c r="E59" s="287">
        <f>SUM(C59:D59)</f>
        <v>0</v>
      </c>
      <c r="F59" s="334">
        <v>0</v>
      </c>
      <c r="G59" s="287">
        <v>0</v>
      </c>
      <c r="H59" s="287">
        <f>SUM(F59:G59)</f>
        <v>0</v>
      </c>
      <c r="I59" s="334">
        <v>0</v>
      </c>
      <c r="J59" s="287">
        <v>0</v>
      </c>
      <c r="K59" s="287">
        <f>SUM(I59:J59)</f>
        <v>0</v>
      </c>
      <c r="L59" s="334">
        <v>0</v>
      </c>
      <c r="M59" s="287">
        <v>0</v>
      </c>
      <c r="N59" s="287">
        <f>SUM(L59:M59)</f>
        <v>0</v>
      </c>
      <c r="O59" s="334">
        <v>0</v>
      </c>
      <c r="P59" s="287">
        <v>0</v>
      </c>
      <c r="Q59" s="287">
        <f>SUM(O59:P59)</f>
        <v>0</v>
      </c>
      <c r="R59" s="334">
        <v>0</v>
      </c>
      <c r="S59" s="287">
        <v>0</v>
      </c>
      <c r="T59" s="287">
        <f>SUM(R59:S59)</f>
        <v>0</v>
      </c>
      <c r="U59" s="334">
        <v>0</v>
      </c>
      <c r="V59" s="287">
        <v>0</v>
      </c>
      <c r="W59" s="287">
        <f>SUM(U59:V59)</f>
        <v>0</v>
      </c>
      <c r="X59" s="334">
        <v>0</v>
      </c>
      <c r="Y59" s="287">
        <v>0</v>
      </c>
      <c r="Z59" s="287">
        <f>SUM(X59:Y59)</f>
        <v>0</v>
      </c>
      <c r="AA59" s="334">
        <v>0</v>
      </c>
      <c r="AB59" s="287">
        <v>0</v>
      </c>
      <c r="AC59" s="287">
        <f>SUM(AA59:AB59)</f>
        <v>0</v>
      </c>
      <c r="AD59" s="334">
        <v>0</v>
      </c>
      <c r="AE59" s="287">
        <v>0</v>
      </c>
      <c r="AF59" s="287">
        <f>SUM(AD59:AE59)</f>
        <v>0</v>
      </c>
      <c r="AG59" s="334">
        <v>0</v>
      </c>
      <c r="AH59" s="287">
        <v>0</v>
      </c>
      <c r="AI59" s="287">
        <f>SUM(AG59:AH59)</f>
        <v>0</v>
      </c>
      <c r="AJ59" s="334">
        <v>0</v>
      </c>
      <c r="AK59" s="287">
        <v>0</v>
      </c>
      <c r="AL59" s="287">
        <f>SUM(AJ59:AK59)</f>
        <v>0</v>
      </c>
      <c r="AM59" s="334">
        <v>-631.58699653529663</v>
      </c>
      <c r="AN59" s="287">
        <v>0</v>
      </c>
      <c r="AO59" s="287">
        <f>SUM(AM59:AN59)</f>
        <v>-631.58699653529663</v>
      </c>
      <c r="AP59" s="334">
        <v>-1363.5833498065572</v>
      </c>
      <c r="AQ59" s="287">
        <v>0</v>
      </c>
      <c r="AR59" s="287">
        <f t="shared" si="608"/>
        <v>-1363.5833498065572</v>
      </c>
      <c r="AS59" s="334">
        <v>-929.76407724927458</v>
      </c>
      <c r="AT59" s="287">
        <v>0</v>
      </c>
      <c r="AU59" s="287">
        <f t="shared" si="609"/>
        <v>-929.76407724927458</v>
      </c>
      <c r="AV59" s="334">
        <v>-6573.742776871266</v>
      </c>
      <c r="AW59" s="287">
        <v>0</v>
      </c>
      <c r="AX59" s="287">
        <f t="shared" si="610"/>
        <v>-6573.742776871266</v>
      </c>
      <c r="AY59" s="334">
        <v>-6455.9948184042614</v>
      </c>
      <c r="AZ59" s="287">
        <v>0</v>
      </c>
      <c r="BA59" s="287">
        <f t="shared" si="611"/>
        <v>-6455.9948184042614</v>
      </c>
      <c r="BB59" s="334">
        <v>-973.42166796570541</v>
      </c>
      <c r="BC59" s="287">
        <v>0</v>
      </c>
      <c r="BD59" s="287">
        <f t="shared" si="612"/>
        <v>-973.42166796570541</v>
      </c>
      <c r="BE59" s="334">
        <v>-2080.534466697718</v>
      </c>
      <c r="BF59" s="287">
        <v>0</v>
      </c>
      <c r="BG59" s="287">
        <f t="shared" si="613"/>
        <v>-2080.534466697718</v>
      </c>
      <c r="BH59" s="334">
        <v>-987.76220886994918</v>
      </c>
      <c r="BI59" s="287">
        <v>0</v>
      </c>
      <c r="BJ59" s="287">
        <f t="shared" si="614"/>
        <v>-987.76220886994918</v>
      </c>
      <c r="BK59" s="334">
        <v>-982.7159768873023</v>
      </c>
      <c r="BL59" s="287">
        <v>0</v>
      </c>
      <c r="BM59" s="287">
        <f t="shared" si="615"/>
        <v>-982.7159768873023</v>
      </c>
      <c r="BN59" s="334">
        <v>-912.39109812345305</v>
      </c>
      <c r="BO59" s="287">
        <v>0</v>
      </c>
      <c r="BP59" s="287">
        <f t="shared" si="616"/>
        <v>-912.39109812345305</v>
      </c>
      <c r="BQ59" s="334">
        <v>-3868.2824095108281</v>
      </c>
      <c r="BR59" s="287">
        <v>0</v>
      </c>
      <c r="BS59" s="287">
        <f t="shared" si="617"/>
        <v>-3868.2824095108281</v>
      </c>
      <c r="BT59" s="334">
        <v>-614.22814358070912</v>
      </c>
      <c r="BU59" s="287">
        <v>0</v>
      </c>
      <c r="BV59" s="287">
        <f t="shared" si="618"/>
        <v>-614.22814358070912</v>
      </c>
      <c r="BW59" s="334">
        <v>-753.71841529084566</v>
      </c>
      <c r="BX59" s="287">
        <v>0</v>
      </c>
      <c r="BY59" s="287">
        <f t="shared" si="619"/>
        <v>-753.71841529084566</v>
      </c>
      <c r="BZ59" s="334">
        <v>-747.31719838650542</v>
      </c>
      <c r="CA59" s="287">
        <v>0</v>
      </c>
      <c r="CB59" s="287">
        <f t="shared" si="620"/>
        <v>-747.31719838650542</v>
      </c>
      <c r="CC59" s="334">
        <v>-698.36745324076298</v>
      </c>
      <c r="CD59" s="287">
        <v>0</v>
      </c>
      <c r="CE59" s="287">
        <f t="shared" si="621"/>
        <v>-698.36745324076298</v>
      </c>
      <c r="CF59" s="334">
        <v>-768.78400555665269</v>
      </c>
      <c r="CG59" s="287">
        <v>0</v>
      </c>
      <c r="CH59" s="287">
        <f t="shared" si="622"/>
        <v>-768.78400555665269</v>
      </c>
      <c r="CI59" s="334">
        <v>-656.02253339771437</v>
      </c>
      <c r="CJ59" s="287">
        <v>0</v>
      </c>
      <c r="CK59" s="287">
        <f t="shared" si="623"/>
        <v>-656.02253339771437</v>
      </c>
      <c r="CL59" s="334">
        <v>-4115.2466486515132</v>
      </c>
      <c r="CM59" s="287">
        <v>0</v>
      </c>
      <c r="CN59" s="287">
        <f t="shared" si="624"/>
        <v>-4115.2466486515132</v>
      </c>
      <c r="CO59" s="334">
        <v>-2623.4707844490454</v>
      </c>
      <c r="CP59" s="287">
        <v>0</v>
      </c>
      <c r="CQ59" s="287">
        <f t="shared" si="625"/>
        <v>-2623.4707844490454</v>
      </c>
      <c r="CR59" s="334">
        <v>-2719.464589140744</v>
      </c>
      <c r="CS59" s="287">
        <v>0</v>
      </c>
      <c r="CT59" s="287">
        <f t="shared" si="626"/>
        <v>-2719.464589140744</v>
      </c>
      <c r="CU59" s="334">
        <v>-2638.4633062662788</v>
      </c>
      <c r="CV59" s="287">
        <v>0</v>
      </c>
      <c r="CW59" s="287">
        <f t="shared" si="627"/>
        <v>-2638.4633062662788</v>
      </c>
      <c r="CX59" s="334">
        <v>-2620.831111182938</v>
      </c>
      <c r="CY59" s="287">
        <v>0</v>
      </c>
      <c r="CZ59" s="287">
        <f t="shared" si="628"/>
        <v>-2620.831111182938</v>
      </c>
      <c r="DA59" s="334">
        <v>-2630.5738926459749</v>
      </c>
      <c r="DB59" s="287">
        <v>0</v>
      </c>
      <c r="DC59" s="287">
        <f t="shared" si="629"/>
        <v>-2630.5738926459749</v>
      </c>
      <c r="DD59" s="334">
        <v>-2616.3867575253526</v>
      </c>
      <c r="DE59" s="287">
        <v>0</v>
      </c>
      <c r="DF59" s="287">
        <f t="shared" si="630"/>
        <v>-2616.3867575253526</v>
      </c>
      <c r="DG59" s="334">
        <v>-2997.4163575697266</v>
      </c>
      <c r="DH59" s="287">
        <v>0</v>
      </c>
      <c r="DI59" s="287">
        <f t="shared" si="631"/>
        <v>-2997.4163575697266</v>
      </c>
      <c r="DJ59" s="334">
        <v>-2993.2507464111281</v>
      </c>
      <c r="DK59" s="287">
        <v>0</v>
      </c>
      <c r="DL59" s="287">
        <f t="shared" si="632"/>
        <v>-2993.2507464111281</v>
      </c>
      <c r="DM59" s="334">
        <v>-3999.0819447373974</v>
      </c>
      <c r="DN59" s="287">
        <v>0</v>
      </c>
      <c r="DO59" s="287">
        <f t="shared" si="633"/>
        <v>-3999.0819447373974</v>
      </c>
      <c r="DP59" s="334">
        <v>-6318.9469921462169</v>
      </c>
      <c r="DQ59" s="287">
        <v>0</v>
      </c>
      <c r="DR59" s="287">
        <f t="shared" si="634"/>
        <v>-6318.9469921462169</v>
      </c>
      <c r="DS59" s="334">
        <v>-5283.8983050847455</v>
      </c>
      <c r="DT59" s="287">
        <v>0</v>
      </c>
      <c r="DU59" s="287">
        <f t="shared" si="635"/>
        <v>-5283.8983050847455</v>
      </c>
      <c r="DV59" s="334">
        <v>-3769.2966592064058</v>
      </c>
      <c r="DW59" s="287">
        <v>0</v>
      </c>
      <c r="DX59" s="287">
        <f t="shared" si="636"/>
        <v>-3769.2966592064058</v>
      </c>
      <c r="DY59" s="334">
        <v>-4899.0519980759691</v>
      </c>
      <c r="DZ59" s="287">
        <v>0</v>
      </c>
      <c r="EA59" s="287">
        <f t="shared" si="637"/>
        <v>-4899.0519980759691</v>
      </c>
      <c r="EB59" s="334">
        <v>-18841.922138095539</v>
      </c>
      <c r="EC59" s="287">
        <v>0</v>
      </c>
      <c r="ED59" s="287">
        <f t="shared" si="638"/>
        <v>-18841.922138095539</v>
      </c>
      <c r="EE59" s="334">
        <v>-3356.98668389665</v>
      </c>
      <c r="EF59" s="287">
        <v>0</v>
      </c>
      <c r="EG59" s="287">
        <f t="shared" si="639"/>
        <v>-3356.98668389665</v>
      </c>
      <c r="EH59" s="334">
        <v>-5598.5268082043895</v>
      </c>
      <c r="EI59" s="287">
        <v>0</v>
      </c>
      <c r="EJ59" s="287">
        <f t="shared" si="640"/>
        <v>-5598.5268082043895</v>
      </c>
      <c r="EK59" s="334">
        <v>-3278.7689400566887</v>
      </c>
      <c r="EL59" s="287">
        <v>0</v>
      </c>
      <c r="EM59" s="287">
        <f t="shared" si="641"/>
        <v>-3278.7689400566887</v>
      </c>
      <c r="EN59" s="334">
        <v>-3261.0491355966074</v>
      </c>
      <c r="EO59" s="287">
        <v>0</v>
      </c>
      <c r="EP59" s="287">
        <f t="shared" si="642"/>
        <v>-3261.0491355966074</v>
      </c>
      <c r="EQ59" s="334">
        <v>-4017.3220861351265</v>
      </c>
      <c r="ER59" s="287">
        <v>0</v>
      </c>
      <c r="ES59" s="287">
        <f t="shared" si="643"/>
        <v>-4017.3220861351265</v>
      </c>
      <c r="ET59" s="334">
        <v>-12121.212531084901</v>
      </c>
      <c r="EU59" s="287">
        <v>0</v>
      </c>
      <c r="EV59" s="287">
        <f t="shared" si="644"/>
        <v>-12121.212531084901</v>
      </c>
      <c r="EW59" s="334">
        <v>-4444.5339443621315</v>
      </c>
      <c r="EX59" s="287">
        <v>0</v>
      </c>
      <c r="EY59" s="287">
        <f t="shared" si="645"/>
        <v>-4444.5339443621315</v>
      </c>
      <c r="EZ59" s="334">
        <v>-4426.3897248161829</v>
      </c>
      <c r="FA59" s="287">
        <v>0</v>
      </c>
      <c r="FB59" s="287">
        <f t="shared" si="646"/>
        <v>-4426.3897248161829</v>
      </c>
      <c r="FC59" s="334">
        <v>-4428.4819129673169</v>
      </c>
      <c r="FD59" s="287">
        <v>0</v>
      </c>
      <c r="FE59" s="287">
        <f t="shared" si="647"/>
        <v>-4428.4819129673169</v>
      </c>
      <c r="FF59" s="334">
        <v>-4415.6932302623864</v>
      </c>
      <c r="FG59" s="287">
        <v>0</v>
      </c>
      <c r="FH59" s="287">
        <f t="shared" si="648"/>
        <v>-4415.6932302623864</v>
      </c>
      <c r="FI59" s="334">
        <v>-4499.6957755743415</v>
      </c>
      <c r="FJ59" s="287">
        <v>0</v>
      </c>
      <c r="FK59" s="287">
        <f t="shared" si="649"/>
        <v>-4499.6957755743415</v>
      </c>
      <c r="FL59" s="334">
        <v>-4563.6359844851322</v>
      </c>
      <c r="FM59" s="287">
        <v>0</v>
      </c>
      <c r="FN59" s="287">
        <f t="shared" si="650"/>
        <v>-4563.6359844851322</v>
      </c>
      <c r="FO59" s="334">
        <v>-4539.9061177987587</v>
      </c>
      <c r="FP59" s="287">
        <v>0</v>
      </c>
      <c r="FQ59" s="287">
        <f t="shared" si="651"/>
        <v>-4539.9061177987587</v>
      </c>
      <c r="FR59" s="334">
        <v>-9564.7047945567374</v>
      </c>
      <c r="FS59" s="287">
        <v>0</v>
      </c>
      <c r="FT59" s="287">
        <f t="shared" si="652"/>
        <v>-9564.7047945567374</v>
      </c>
      <c r="FU59" s="334">
        <v>-9561.3270059392107</v>
      </c>
      <c r="FV59" s="287">
        <v>0</v>
      </c>
      <c r="FW59" s="287">
        <f t="shared" si="653"/>
        <v>-9561.3270059392107</v>
      </c>
      <c r="FX59" s="334">
        <v>-9542.6235708759559</v>
      </c>
      <c r="FY59" s="287">
        <v>0</v>
      </c>
      <c r="FZ59" s="287">
        <f t="shared" si="654"/>
        <v>-9542.6235708759559</v>
      </c>
      <c r="GA59" s="334">
        <v>-5155.8566517451409</v>
      </c>
      <c r="GB59" s="287">
        <v>0</v>
      </c>
      <c r="GC59" s="287">
        <f t="shared" si="655"/>
        <v>-5155.8566517451409</v>
      </c>
      <c r="GD59" s="334">
        <v>-5127.0896544838333</v>
      </c>
      <c r="GE59" s="287">
        <v>0</v>
      </c>
      <c r="GF59" s="287">
        <f t="shared" si="656"/>
        <v>-5127.0896544838333</v>
      </c>
      <c r="GG59" s="334">
        <v>-5084.759031099994</v>
      </c>
      <c r="GH59" s="287">
        <v>0</v>
      </c>
      <c r="GI59" s="287">
        <f t="shared" si="657"/>
        <v>-5084.759031099994</v>
      </c>
      <c r="GJ59" s="334">
        <v>-10243.157194224734</v>
      </c>
      <c r="GK59" s="287">
        <v>0</v>
      </c>
      <c r="GL59" s="287">
        <f t="shared" si="658"/>
        <v>-10243.157194224734</v>
      </c>
      <c r="GM59" s="334">
        <v>-5017.5345066633554</v>
      </c>
      <c r="GN59" s="287">
        <v>0</v>
      </c>
      <c r="GO59" s="287">
        <f>SUM(GM59:GN59)</f>
        <v>-5017.5345066633554</v>
      </c>
      <c r="GP59" s="334">
        <v>-4992.1754900015767</v>
      </c>
      <c r="GQ59" s="287">
        <v>0</v>
      </c>
      <c r="GR59" s="287">
        <f>SUM(GP59:GQ59)</f>
        <v>-4992.1754900015767</v>
      </c>
      <c r="GS59" s="334">
        <v>-5533.7835107603587</v>
      </c>
      <c r="GT59" s="287">
        <v>0</v>
      </c>
      <c r="GU59" s="287">
        <f>SUM(GS59:GT59)</f>
        <v>-5533.7835107603587</v>
      </c>
      <c r="GV59" s="334">
        <v>-4940.4540867562537</v>
      </c>
      <c r="GW59" s="287">
        <v>0</v>
      </c>
      <c r="GX59" s="287">
        <f>SUM(GV59:GW59)</f>
        <v>-4940.4540867562537</v>
      </c>
      <c r="GY59" s="334">
        <v>-4923.1434649821822</v>
      </c>
      <c r="GZ59" s="287">
        <v>0</v>
      </c>
      <c r="HA59" s="287">
        <f>SUM(GY59:GZ59)</f>
        <v>-4923.1434649821822</v>
      </c>
      <c r="HB59" s="334">
        <v>-4905.8597990419385</v>
      </c>
      <c r="HC59" s="287">
        <v>0</v>
      </c>
      <c r="HD59" s="287">
        <f>SUM(HB59:HC59)</f>
        <v>-4905.8597990419385</v>
      </c>
      <c r="HE59" s="334">
        <v>-4898.6003666557799</v>
      </c>
      <c r="HF59" s="287">
        <v>0</v>
      </c>
      <c r="HG59" s="287">
        <f>SUM(HE59:HF59)</f>
        <v>-4898.6003666557799</v>
      </c>
      <c r="HH59" s="334">
        <v>-4877.6240213782185</v>
      </c>
      <c r="HI59" s="287">
        <v>0</v>
      </c>
      <c r="HJ59" s="287">
        <f>SUM(HH59:HI59)</f>
        <v>-4877.6240213782185</v>
      </c>
    </row>
    <row r="60" spans="2:218" ht="14.25" customHeight="1" collapsed="1" x14ac:dyDescent="0.2">
      <c r="B60" s="163" t="s">
        <v>530</v>
      </c>
      <c r="C60" s="286">
        <f t="shared" ref="C60:BN60" si="659">SUM(C61:C67)</f>
        <v>0</v>
      </c>
      <c r="D60" s="287">
        <f t="shared" si="659"/>
        <v>0</v>
      </c>
      <c r="E60" s="287">
        <f t="shared" si="659"/>
        <v>0</v>
      </c>
      <c r="F60" s="286">
        <f t="shared" si="659"/>
        <v>0</v>
      </c>
      <c r="G60" s="287">
        <f t="shared" si="659"/>
        <v>0</v>
      </c>
      <c r="H60" s="287">
        <f t="shared" si="659"/>
        <v>0</v>
      </c>
      <c r="I60" s="286">
        <f t="shared" si="659"/>
        <v>0</v>
      </c>
      <c r="J60" s="287">
        <f t="shared" si="659"/>
        <v>0</v>
      </c>
      <c r="K60" s="287">
        <f t="shared" si="659"/>
        <v>0</v>
      </c>
      <c r="L60" s="286">
        <f t="shared" si="659"/>
        <v>0</v>
      </c>
      <c r="M60" s="287">
        <f t="shared" si="659"/>
        <v>0</v>
      </c>
      <c r="N60" s="287">
        <f t="shared" si="659"/>
        <v>0</v>
      </c>
      <c r="O60" s="286">
        <f t="shared" si="659"/>
        <v>0</v>
      </c>
      <c r="P60" s="287">
        <f t="shared" si="659"/>
        <v>0</v>
      </c>
      <c r="Q60" s="287">
        <f t="shared" si="659"/>
        <v>0</v>
      </c>
      <c r="R60" s="286">
        <f t="shared" si="659"/>
        <v>0</v>
      </c>
      <c r="S60" s="287">
        <f t="shared" si="659"/>
        <v>0</v>
      </c>
      <c r="T60" s="287">
        <f t="shared" si="659"/>
        <v>0</v>
      </c>
      <c r="U60" s="286">
        <f t="shared" si="659"/>
        <v>0</v>
      </c>
      <c r="V60" s="287">
        <f t="shared" si="659"/>
        <v>0</v>
      </c>
      <c r="W60" s="287">
        <f t="shared" si="659"/>
        <v>0</v>
      </c>
      <c r="X60" s="286">
        <f t="shared" si="659"/>
        <v>0</v>
      </c>
      <c r="Y60" s="287">
        <f t="shared" si="659"/>
        <v>0</v>
      </c>
      <c r="Z60" s="287">
        <f t="shared" si="659"/>
        <v>0</v>
      </c>
      <c r="AA60" s="286">
        <f t="shared" si="659"/>
        <v>0</v>
      </c>
      <c r="AB60" s="287">
        <f t="shared" si="659"/>
        <v>0</v>
      </c>
      <c r="AC60" s="287">
        <f t="shared" si="659"/>
        <v>0</v>
      </c>
      <c r="AD60" s="286">
        <f t="shared" si="659"/>
        <v>0</v>
      </c>
      <c r="AE60" s="287">
        <f t="shared" si="659"/>
        <v>0</v>
      </c>
      <c r="AF60" s="287">
        <f t="shared" si="659"/>
        <v>0</v>
      </c>
      <c r="AG60" s="286">
        <f t="shared" si="659"/>
        <v>0</v>
      </c>
      <c r="AH60" s="287">
        <f t="shared" si="659"/>
        <v>0</v>
      </c>
      <c r="AI60" s="287">
        <f t="shared" si="659"/>
        <v>0</v>
      </c>
      <c r="AJ60" s="286">
        <f t="shared" si="659"/>
        <v>0</v>
      </c>
      <c r="AK60" s="287">
        <f t="shared" si="659"/>
        <v>0</v>
      </c>
      <c r="AL60" s="287">
        <f t="shared" si="659"/>
        <v>0</v>
      </c>
      <c r="AM60" s="286">
        <f t="shared" si="659"/>
        <v>-957.39903637938494</v>
      </c>
      <c r="AN60" s="287">
        <f t="shared" si="659"/>
        <v>0</v>
      </c>
      <c r="AO60" s="287">
        <f t="shared" si="659"/>
        <v>-957.39903637938494</v>
      </c>
      <c r="AP60" s="286">
        <f t="shared" si="659"/>
        <v>-2221.1572675157436</v>
      </c>
      <c r="AQ60" s="287">
        <f t="shared" si="659"/>
        <v>0</v>
      </c>
      <c r="AR60" s="287">
        <f t="shared" si="659"/>
        <v>-2221.1572675157436</v>
      </c>
      <c r="AS60" s="286">
        <f t="shared" si="659"/>
        <v>-1309.4408486392101</v>
      </c>
      <c r="AT60" s="287">
        <f t="shared" si="659"/>
        <v>0</v>
      </c>
      <c r="AU60" s="287">
        <f t="shared" si="659"/>
        <v>-1309.4408486392101</v>
      </c>
      <c r="AV60" s="286">
        <f t="shared" si="659"/>
        <v>-2333.8122170557858</v>
      </c>
      <c r="AW60" s="287">
        <f t="shared" si="659"/>
        <v>0</v>
      </c>
      <c r="AX60" s="287">
        <f t="shared" si="659"/>
        <v>-2333.8122170557858</v>
      </c>
      <c r="AY60" s="286">
        <f t="shared" si="659"/>
        <v>-350.3190519598906</v>
      </c>
      <c r="AZ60" s="287">
        <f t="shared" si="659"/>
        <v>0</v>
      </c>
      <c r="BA60" s="287">
        <f t="shared" si="659"/>
        <v>-350.3190519598906</v>
      </c>
      <c r="BB60" s="286">
        <f t="shared" si="659"/>
        <v>-1259.2431451472182</v>
      </c>
      <c r="BC60" s="287">
        <f t="shared" si="659"/>
        <v>0</v>
      </c>
      <c r="BD60" s="287">
        <f t="shared" si="659"/>
        <v>-1259.2431451472182</v>
      </c>
      <c r="BE60" s="286">
        <f t="shared" si="659"/>
        <v>-1377.411504424779</v>
      </c>
      <c r="BF60" s="287">
        <f t="shared" si="659"/>
        <v>0</v>
      </c>
      <c r="BG60" s="287">
        <f t="shared" si="659"/>
        <v>-1377.411504424779</v>
      </c>
      <c r="BH60" s="286">
        <f t="shared" si="659"/>
        <v>-2033.2251248332609</v>
      </c>
      <c r="BI60" s="287">
        <f t="shared" si="659"/>
        <v>0</v>
      </c>
      <c r="BJ60" s="287">
        <f t="shared" si="659"/>
        <v>-2033.2251248332609</v>
      </c>
      <c r="BK60" s="286">
        <f t="shared" si="659"/>
        <v>-1499.9318833090622</v>
      </c>
      <c r="BL60" s="287">
        <f t="shared" si="659"/>
        <v>0</v>
      </c>
      <c r="BM60" s="287">
        <f t="shared" si="659"/>
        <v>-1499.9318833090622</v>
      </c>
      <c r="BN60" s="286">
        <f t="shared" si="659"/>
        <v>-3554.8690996717951</v>
      </c>
      <c r="BO60" s="287">
        <f t="shared" ref="BO60:DZ60" si="660">SUM(BO61:BO67)</f>
        <v>0</v>
      </c>
      <c r="BP60" s="287">
        <f t="shared" si="660"/>
        <v>-3554.8690996717951</v>
      </c>
      <c r="BQ60" s="286">
        <f t="shared" si="660"/>
        <v>-7928.6119945479331</v>
      </c>
      <c r="BR60" s="287">
        <f t="shared" si="660"/>
        <v>0</v>
      </c>
      <c r="BS60" s="287">
        <f t="shared" si="660"/>
        <v>-7928.6119945479331</v>
      </c>
      <c r="BT60" s="286">
        <f t="shared" si="660"/>
        <v>-3215.6874403582178</v>
      </c>
      <c r="BU60" s="287">
        <f t="shared" si="660"/>
        <v>0</v>
      </c>
      <c r="BV60" s="287">
        <f t="shared" si="660"/>
        <v>-3215.6874403582178</v>
      </c>
      <c r="BW60" s="286">
        <f t="shared" si="660"/>
        <v>-5264.0193206698632</v>
      </c>
      <c r="BX60" s="287">
        <f t="shared" si="660"/>
        <v>0</v>
      </c>
      <c r="BY60" s="287">
        <f t="shared" si="660"/>
        <v>-5264.0193206698632</v>
      </c>
      <c r="BZ60" s="286">
        <f t="shared" si="660"/>
        <v>-4919.2907957462403</v>
      </c>
      <c r="CA60" s="287">
        <f t="shared" si="660"/>
        <v>0</v>
      </c>
      <c r="CB60" s="287">
        <f t="shared" si="660"/>
        <v>-4919.2907957462403</v>
      </c>
      <c r="CC60" s="286">
        <f t="shared" si="660"/>
        <v>-8153.2853118767434</v>
      </c>
      <c r="CD60" s="287">
        <f t="shared" si="660"/>
        <v>0</v>
      </c>
      <c r="CE60" s="287">
        <f t="shared" si="660"/>
        <v>-8153.2853118767434</v>
      </c>
      <c r="CF60" s="286">
        <f t="shared" si="660"/>
        <v>-4944.2795758966568</v>
      </c>
      <c r="CG60" s="287">
        <f t="shared" si="660"/>
        <v>0</v>
      </c>
      <c r="CH60" s="287">
        <f t="shared" si="660"/>
        <v>-4944.2795758966568</v>
      </c>
      <c r="CI60" s="286">
        <f t="shared" si="660"/>
        <v>-16593.572187349106</v>
      </c>
      <c r="CJ60" s="287">
        <f t="shared" si="660"/>
        <v>0</v>
      </c>
      <c r="CK60" s="287">
        <f t="shared" si="660"/>
        <v>-16593.572187349106</v>
      </c>
      <c r="CL60" s="286">
        <f t="shared" si="660"/>
        <v>-14713.84164326463</v>
      </c>
      <c r="CM60" s="287">
        <f t="shared" si="660"/>
        <v>0</v>
      </c>
      <c r="CN60" s="287">
        <f t="shared" si="660"/>
        <v>-14713.84164326463</v>
      </c>
      <c r="CO60" s="286">
        <f t="shared" si="660"/>
        <v>-12587.987117552335</v>
      </c>
      <c r="CP60" s="287">
        <f t="shared" si="660"/>
        <v>0</v>
      </c>
      <c r="CQ60" s="287">
        <f t="shared" si="660"/>
        <v>-12587.987117552335</v>
      </c>
      <c r="CR60" s="286">
        <f t="shared" si="660"/>
        <v>-21896.034117032952</v>
      </c>
      <c r="CS60" s="287">
        <f t="shared" si="660"/>
        <v>0</v>
      </c>
      <c r="CT60" s="287">
        <f t="shared" si="660"/>
        <v>-21896.034117032952</v>
      </c>
      <c r="CU60" s="286">
        <f t="shared" si="660"/>
        <v>-16179.392195057893</v>
      </c>
      <c r="CV60" s="287">
        <f t="shared" si="660"/>
        <v>0</v>
      </c>
      <c r="CW60" s="287">
        <f t="shared" si="660"/>
        <v>-16179.392195057893</v>
      </c>
      <c r="CX60" s="286">
        <f t="shared" si="660"/>
        <v>-15175.31015832485</v>
      </c>
      <c r="CY60" s="287">
        <f t="shared" si="660"/>
        <v>0</v>
      </c>
      <c r="CZ60" s="287">
        <f t="shared" si="660"/>
        <v>-15175.31015832485</v>
      </c>
      <c r="DA60" s="286">
        <f t="shared" si="660"/>
        <v>-20566.906987426766</v>
      </c>
      <c r="DB60" s="287">
        <f t="shared" si="660"/>
        <v>0</v>
      </c>
      <c r="DC60" s="287">
        <f t="shared" si="660"/>
        <v>-20566.906987426766</v>
      </c>
      <c r="DD60" s="286">
        <f t="shared" si="660"/>
        <v>-19365.889587379941</v>
      </c>
      <c r="DE60" s="287">
        <f t="shared" si="660"/>
        <v>0</v>
      </c>
      <c r="DF60" s="287">
        <f t="shared" si="660"/>
        <v>-19365.889587379941</v>
      </c>
      <c r="DG60" s="286">
        <f t="shared" si="660"/>
        <v>-16430.088924129777</v>
      </c>
      <c r="DH60" s="287">
        <f t="shared" si="660"/>
        <v>0</v>
      </c>
      <c r="DI60" s="287">
        <f t="shared" si="660"/>
        <v>-16430.088924129777</v>
      </c>
      <c r="DJ60" s="286">
        <f t="shared" si="660"/>
        <v>-17918.326542379717</v>
      </c>
      <c r="DK60" s="287">
        <f t="shared" si="660"/>
        <v>0</v>
      </c>
      <c r="DL60" s="287">
        <f t="shared" si="660"/>
        <v>-17918.326542379717</v>
      </c>
      <c r="DM60" s="286">
        <f t="shared" si="660"/>
        <v>-28092.844237502642</v>
      </c>
      <c r="DN60" s="287">
        <f t="shared" si="660"/>
        <v>0</v>
      </c>
      <c r="DO60" s="287">
        <f t="shared" si="660"/>
        <v>-28092.844237502642</v>
      </c>
      <c r="DP60" s="286">
        <f t="shared" si="660"/>
        <v>-41011.444406200128</v>
      </c>
      <c r="DQ60" s="287">
        <f t="shared" si="660"/>
        <v>0</v>
      </c>
      <c r="DR60" s="287">
        <f t="shared" si="660"/>
        <v>-41011.444406200128</v>
      </c>
      <c r="DS60" s="286">
        <f t="shared" si="660"/>
        <v>-30964.100230801298</v>
      </c>
      <c r="DT60" s="287">
        <f t="shared" si="660"/>
        <v>0</v>
      </c>
      <c r="DU60" s="287">
        <f t="shared" si="660"/>
        <v>-30964.100230801298</v>
      </c>
      <c r="DV60" s="286">
        <f t="shared" si="660"/>
        <v>-30596.363442688442</v>
      </c>
      <c r="DW60" s="287">
        <f t="shared" si="660"/>
        <v>0</v>
      </c>
      <c r="DX60" s="287">
        <f t="shared" si="660"/>
        <v>-30596.363442688442</v>
      </c>
      <c r="DY60" s="286">
        <f t="shared" si="660"/>
        <v>-37885.290189108026</v>
      </c>
      <c r="DZ60" s="287">
        <f t="shared" si="660"/>
        <v>0</v>
      </c>
      <c r="EA60" s="287">
        <f t="shared" ref="EA60:GL60" si="661">SUM(EA61:EA67)</f>
        <v>-37885.290189108026</v>
      </c>
      <c r="EB60" s="286">
        <f t="shared" si="661"/>
        <v>-23302.653866274428</v>
      </c>
      <c r="EC60" s="287">
        <f t="shared" si="661"/>
        <v>0</v>
      </c>
      <c r="ED60" s="287">
        <f t="shared" si="661"/>
        <v>-23302.653866274428</v>
      </c>
      <c r="EE60" s="286">
        <f t="shared" si="661"/>
        <v>-22865.662619848645</v>
      </c>
      <c r="EF60" s="287">
        <f t="shared" si="661"/>
        <v>0</v>
      </c>
      <c r="EG60" s="287">
        <f t="shared" si="661"/>
        <v>-22865.662619848645</v>
      </c>
      <c r="EH60" s="286">
        <f t="shared" si="661"/>
        <v>-29213.306027347964</v>
      </c>
      <c r="EI60" s="287">
        <f t="shared" si="661"/>
        <v>0</v>
      </c>
      <c r="EJ60" s="287">
        <f t="shared" si="661"/>
        <v>-29213.306027347964</v>
      </c>
      <c r="EK60" s="286">
        <f t="shared" si="661"/>
        <v>-39588.459044336356</v>
      </c>
      <c r="EL60" s="287">
        <f t="shared" si="661"/>
        <v>0</v>
      </c>
      <c r="EM60" s="287">
        <f t="shared" si="661"/>
        <v>-39588.459044336356</v>
      </c>
      <c r="EN60" s="286">
        <f t="shared" si="661"/>
        <v>-51977.000564807851</v>
      </c>
      <c r="EO60" s="287">
        <f t="shared" si="661"/>
        <v>0</v>
      </c>
      <c r="EP60" s="287">
        <f t="shared" si="661"/>
        <v>-51977.000564807851</v>
      </c>
      <c r="EQ60" s="286">
        <f t="shared" si="661"/>
        <v>-23303.064851638381</v>
      </c>
      <c r="ER60" s="287">
        <f t="shared" si="661"/>
        <v>0</v>
      </c>
      <c r="ES60" s="287">
        <f t="shared" si="661"/>
        <v>-23303.064851638381</v>
      </c>
      <c r="ET60" s="286">
        <f t="shared" si="661"/>
        <v>-35045.715622137992</v>
      </c>
      <c r="EU60" s="287">
        <f t="shared" si="661"/>
        <v>0</v>
      </c>
      <c r="EV60" s="287">
        <f t="shared" si="661"/>
        <v>-35045.715622137992</v>
      </c>
      <c r="EW60" s="286">
        <f t="shared" si="661"/>
        <v>-36163.720820785427</v>
      </c>
      <c r="EX60" s="287">
        <f t="shared" si="661"/>
        <v>0</v>
      </c>
      <c r="EY60" s="287">
        <f t="shared" si="661"/>
        <v>-36163.720820785427</v>
      </c>
      <c r="EZ60" s="286">
        <f t="shared" si="661"/>
        <v>-29873.551824527658</v>
      </c>
      <c r="FA60" s="287">
        <f t="shared" si="661"/>
        <v>0</v>
      </c>
      <c r="FB60" s="287">
        <f t="shared" si="661"/>
        <v>-29873.551824527658</v>
      </c>
      <c r="FC60" s="286">
        <f t="shared" si="661"/>
        <v>-38021.104031356866</v>
      </c>
      <c r="FD60" s="287">
        <f t="shared" si="661"/>
        <v>0</v>
      </c>
      <c r="FE60" s="287">
        <f t="shared" si="661"/>
        <v>-38021.104031356866</v>
      </c>
      <c r="FF60" s="286">
        <f t="shared" si="661"/>
        <v>-34878.975030507936</v>
      </c>
      <c r="FG60" s="287">
        <f t="shared" si="661"/>
        <v>0</v>
      </c>
      <c r="FH60" s="287">
        <f t="shared" si="661"/>
        <v>-34878.975030507936</v>
      </c>
      <c r="FI60" s="286">
        <f t="shared" si="661"/>
        <v>-52601.861055862792</v>
      </c>
      <c r="FJ60" s="287">
        <f t="shared" si="661"/>
        <v>0</v>
      </c>
      <c r="FK60" s="287">
        <f t="shared" si="661"/>
        <v>-52601.861055862792</v>
      </c>
      <c r="FL60" s="286">
        <f t="shared" si="661"/>
        <v>-64053.348545093817</v>
      </c>
      <c r="FM60" s="287">
        <f t="shared" si="661"/>
        <v>0</v>
      </c>
      <c r="FN60" s="287">
        <f t="shared" si="661"/>
        <v>-64053.348545093817</v>
      </c>
      <c r="FO60" s="286">
        <f t="shared" si="661"/>
        <v>-51008.697801231152</v>
      </c>
      <c r="FP60" s="287">
        <f t="shared" si="661"/>
        <v>0</v>
      </c>
      <c r="FQ60" s="287">
        <f t="shared" si="661"/>
        <v>-51008.697801231152</v>
      </c>
      <c r="FR60" s="286">
        <f t="shared" si="661"/>
        <v>-51709.32809468179</v>
      </c>
      <c r="FS60" s="287">
        <f t="shared" si="661"/>
        <v>0</v>
      </c>
      <c r="FT60" s="287">
        <f t="shared" si="661"/>
        <v>-51709.32809468179</v>
      </c>
      <c r="FU60" s="286">
        <f t="shared" si="661"/>
        <v>-55402.039254687319</v>
      </c>
      <c r="FV60" s="287">
        <f t="shared" si="661"/>
        <v>0</v>
      </c>
      <c r="FW60" s="287">
        <f t="shared" si="661"/>
        <v>-55402.039254687319</v>
      </c>
      <c r="FX60" s="286">
        <f t="shared" si="661"/>
        <v>-78647.509555288125</v>
      </c>
      <c r="FY60" s="287">
        <f t="shared" si="661"/>
        <v>0</v>
      </c>
      <c r="FZ60" s="287">
        <f t="shared" si="661"/>
        <v>-78647.509555288125</v>
      </c>
      <c r="GA60" s="286">
        <f t="shared" si="661"/>
        <v>-42713.573111674355</v>
      </c>
      <c r="GB60" s="287">
        <f t="shared" si="661"/>
        <v>0</v>
      </c>
      <c r="GC60" s="287">
        <f t="shared" si="661"/>
        <v>-42713.573111674355</v>
      </c>
      <c r="GD60" s="286">
        <f t="shared" si="661"/>
        <v>-48157.574391810565</v>
      </c>
      <c r="GE60" s="287">
        <f t="shared" si="661"/>
        <v>0</v>
      </c>
      <c r="GF60" s="287">
        <f t="shared" si="661"/>
        <v>-48157.574391810565</v>
      </c>
      <c r="GG60" s="286">
        <f t="shared" si="661"/>
        <v>-74351.635039236266</v>
      </c>
      <c r="GH60" s="287">
        <f t="shared" si="661"/>
        <v>0</v>
      </c>
      <c r="GI60" s="287">
        <f t="shared" si="661"/>
        <v>-74351.635039236266</v>
      </c>
      <c r="GJ60" s="286">
        <f t="shared" si="661"/>
        <v>-76863.112257893124</v>
      </c>
      <c r="GK60" s="287">
        <f t="shared" si="661"/>
        <v>0</v>
      </c>
      <c r="GL60" s="287">
        <f t="shared" si="661"/>
        <v>-76863.112257893124</v>
      </c>
      <c r="GM60" s="286">
        <f t="shared" ref="GM60:HJ60" si="662">SUM(GM61:GM67)</f>
        <v>-59273.021860773122</v>
      </c>
      <c r="GN60" s="287">
        <f t="shared" si="662"/>
        <v>0</v>
      </c>
      <c r="GO60" s="287">
        <f t="shared" si="662"/>
        <v>-59273.021860773122</v>
      </c>
      <c r="GP60" s="286">
        <f t="shared" si="662"/>
        <v>-71935.432239687463</v>
      </c>
      <c r="GQ60" s="287">
        <f t="shared" si="662"/>
        <v>0</v>
      </c>
      <c r="GR60" s="287">
        <f t="shared" si="662"/>
        <v>-71935.432239687463</v>
      </c>
      <c r="GS60" s="286">
        <f t="shared" si="662"/>
        <v>-76046.924106097053</v>
      </c>
      <c r="GT60" s="287">
        <f t="shared" si="662"/>
        <v>0</v>
      </c>
      <c r="GU60" s="287">
        <f t="shared" si="662"/>
        <v>-76046.924106097053</v>
      </c>
      <c r="GV60" s="286">
        <f t="shared" si="662"/>
        <v>-71257.492023502331</v>
      </c>
      <c r="GW60" s="287">
        <f t="shared" si="662"/>
        <v>0</v>
      </c>
      <c r="GX60" s="287">
        <f t="shared" si="662"/>
        <v>-71257.492023502331</v>
      </c>
      <c r="GY60" s="286">
        <f t="shared" si="662"/>
        <v>-105108.63886226962</v>
      </c>
      <c r="GZ60" s="287">
        <f t="shared" si="662"/>
        <v>0</v>
      </c>
      <c r="HA60" s="287">
        <f t="shared" si="662"/>
        <v>-105108.63886226962</v>
      </c>
      <c r="HB60" s="286">
        <f t="shared" si="662"/>
        <v>-100038.90814460066</v>
      </c>
      <c r="HC60" s="287">
        <f t="shared" si="662"/>
        <v>0</v>
      </c>
      <c r="HD60" s="287">
        <f t="shared" si="662"/>
        <v>-100038.90814460066</v>
      </c>
      <c r="HE60" s="286">
        <f t="shared" si="662"/>
        <v>-108689.69517037092</v>
      </c>
      <c r="HF60" s="287">
        <f t="shared" si="662"/>
        <v>0</v>
      </c>
      <c r="HG60" s="287">
        <f t="shared" si="662"/>
        <v>-108689.69517037092</v>
      </c>
      <c r="HH60" s="286">
        <f t="shared" si="662"/>
        <v>-136673.99174552783</v>
      </c>
      <c r="HI60" s="287">
        <f t="shared" si="662"/>
        <v>0</v>
      </c>
      <c r="HJ60" s="287">
        <f t="shared" si="662"/>
        <v>-136673.99174552783</v>
      </c>
    </row>
    <row r="61" spans="2:218" ht="14.25" hidden="1" customHeight="1" outlineLevel="1" x14ac:dyDescent="0.2">
      <c r="B61" s="233" t="s">
        <v>307</v>
      </c>
      <c r="C61" s="334">
        <v>0</v>
      </c>
      <c r="D61" s="287">
        <v>0</v>
      </c>
      <c r="E61" s="287">
        <f>SUM(C61:D61)</f>
        <v>0</v>
      </c>
      <c r="F61" s="334">
        <v>0</v>
      </c>
      <c r="G61" s="287">
        <v>0</v>
      </c>
      <c r="H61" s="287">
        <f>SUM(F61:G61)</f>
        <v>0</v>
      </c>
      <c r="I61" s="334">
        <v>0</v>
      </c>
      <c r="J61" s="287">
        <v>0</v>
      </c>
      <c r="K61" s="287">
        <f>SUM(I61:J61)</f>
        <v>0</v>
      </c>
      <c r="L61" s="334">
        <v>0</v>
      </c>
      <c r="M61" s="287">
        <v>0</v>
      </c>
      <c r="N61" s="287">
        <f>SUM(L61:M61)</f>
        <v>0</v>
      </c>
      <c r="O61" s="334">
        <v>0</v>
      </c>
      <c r="P61" s="287">
        <v>0</v>
      </c>
      <c r="Q61" s="287">
        <f>SUM(O61:P61)</f>
        <v>0</v>
      </c>
      <c r="R61" s="334">
        <v>0</v>
      </c>
      <c r="S61" s="287">
        <v>0</v>
      </c>
      <c r="T61" s="287">
        <f>SUM(R61:S61)</f>
        <v>0</v>
      </c>
      <c r="U61" s="334">
        <v>0</v>
      </c>
      <c r="V61" s="287">
        <v>0</v>
      </c>
      <c r="W61" s="287">
        <f>SUM(U61:V61)</f>
        <v>0</v>
      </c>
      <c r="X61" s="334">
        <v>0</v>
      </c>
      <c r="Y61" s="287">
        <v>0</v>
      </c>
      <c r="Z61" s="287">
        <f>SUM(X61:Y61)</f>
        <v>0</v>
      </c>
      <c r="AA61" s="334">
        <v>0</v>
      </c>
      <c r="AB61" s="287">
        <v>0</v>
      </c>
      <c r="AC61" s="287">
        <f>SUM(AA61:AB61)</f>
        <v>0</v>
      </c>
      <c r="AD61" s="334">
        <v>0</v>
      </c>
      <c r="AE61" s="287">
        <v>0</v>
      </c>
      <c r="AF61" s="287">
        <f>SUM(AD61:AE61)</f>
        <v>0</v>
      </c>
      <c r="AG61" s="334">
        <v>0</v>
      </c>
      <c r="AH61" s="287">
        <v>0</v>
      </c>
      <c r="AI61" s="287">
        <f>SUM(AG61:AH61)</f>
        <v>0</v>
      </c>
      <c r="AJ61" s="334">
        <v>0</v>
      </c>
      <c r="AK61" s="287">
        <v>0</v>
      </c>
      <c r="AL61" s="287">
        <f>SUM(AJ61:AK61)</f>
        <v>0</v>
      </c>
      <c r="AM61" s="334">
        <v>0</v>
      </c>
      <c r="AN61" s="287">
        <v>0</v>
      </c>
      <c r="AO61" s="287">
        <f>SUM(AM61:AN61)</f>
        <v>0</v>
      </c>
      <c r="AP61" s="334">
        <v>0</v>
      </c>
      <c r="AQ61" s="287">
        <v>0</v>
      </c>
      <c r="AR61" s="287">
        <f t="shared" ref="AR61:AR67" si="663">SUM(AP61:AQ61)</f>
        <v>0</v>
      </c>
      <c r="AS61" s="334">
        <v>0</v>
      </c>
      <c r="AT61" s="287">
        <v>0</v>
      </c>
      <c r="AU61" s="287">
        <f t="shared" ref="AU61:AU67" si="664">SUM(AS61:AT61)</f>
        <v>0</v>
      </c>
      <c r="AV61" s="334">
        <v>0</v>
      </c>
      <c r="AW61" s="287">
        <v>0</v>
      </c>
      <c r="AX61" s="287">
        <f t="shared" ref="AX61:AX67" si="665">SUM(AV61:AW61)</f>
        <v>0</v>
      </c>
      <c r="AY61" s="334">
        <v>0</v>
      </c>
      <c r="AZ61" s="287">
        <v>0</v>
      </c>
      <c r="BA61" s="287">
        <f t="shared" ref="BA61:BA67" si="666">SUM(AY61:AZ61)</f>
        <v>0</v>
      </c>
      <c r="BB61" s="334">
        <v>0</v>
      </c>
      <c r="BC61" s="287">
        <v>0</v>
      </c>
      <c r="BD61" s="287">
        <f t="shared" ref="BD61:BD67" si="667">SUM(BB61:BC61)</f>
        <v>0</v>
      </c>
      <c r="BE61" s="334">
        <v>0</v>
      </c>
      <c r="BF61" s="287">
        <v>0</v>
      </c>
      <c r="BG61" s="287">
        <f t="shared" ref="BG61:BG67" si="668">SUM(BE61:BF61)</f>
        <v>0</v>
      </c>
      <c r="BH61" s="334">
        <v>0</v>
      </c>
      <c r="BI61" s="287">
        <v>0</v>
      </c>
      <c r="BJ61" s="287">
        <f t="shared" ref="BJ61:BJ67" si="669">SUM(BH61:BI61)</f>
        <v>0</v>
      </c>
      <c r="BK61" s="334">
        <v>0</v>
      </c>
      <c r="BL61" s="287">
        <v>0</v>
      </c>
      <c r="BM61" s="287">
        <f t="shared" ref="BM61:BM67" si="670">SUM(BK61:BL61)</f>
        <v>0</v>
      </c>
      <c r="BN61" s="334">
        <v>0</v>
      </c>
      <c r="BO61" s="287">
        <v>0</v>
      </c>
      <c r="BP61" s="287">
        <f t="shared" ref="BP61:BP67" si="671">SUM(BN61:BO61)</f>
        <v>0</v>
      </c>
      <c r="BQ61" s="334">
        <v>0</v>
      </c>
      <c r="BR61" s="287">
        <v>0</v>
      </c>
      <c r="BS61" s="287">
        <f t="shared" ref="BS61:BS67" si="672">SUM(BQ61:BR61)</f>
        <v>0</v>
      </c>
      <c r="BT61" s="334">
        <v>0</v>
      </c>
      <c r="BU61" s="287">
        <v>0</v>
      </c>
      <c r="BV61" s="287">
        <f t="shared" ref="BV61:BV67" si="673">SUM(BT61:BU61)</f>
        <v>0</v>
      </c>
      <c r="BW61" s="334">
        <v>0</v>
      </c>
      <c r="BX61" s="287">
        <v>0</v>
      </c>
      <c r="BY61" s="287">
        <f t="shared" ref="BY61:BY67" si="674">SUM(BW61:BX61)</f>
        <v>0</v>
      </c>
      <c r="BZ61" s="334">
        <v>0</v>
      </c>
      <c r="CA61" s="287">
        <v>0</v>
      </c>
      <c r="CB61" s="287">
        <f t="shared" ref="CB61:CB67" si="675">SUM(BZ61:CA61)</f>
        <v>0</v>
      </c>
      <c r="CC61" s="334">
        <v>0</v>
      </c>
      <c r="CD61" s="287">
        <v>0</v>
      </c>
      <c r="CE61" s="287">
        <f t="shared" ref="CE61:CE67" si="676">SUM(CC61:CD61)</f>
        <v>0</v>
      </c>
      <c r="CF61" s="334">
        <v>0</v>
      </c>
      <c r="CG61" s="287">
        <v>0</v>
      </c>
      <c r="CH61" s="287">
        <f t="shared" ref="CH61:CH67" si="677">SUM(CF61:CG61)</f>
        <v>0</v>
      </c>
      <c r="CI61" s="334">
        <v>0</v>
      </c>
      <c r="CJ61" s="287">
        <v>0</v>
      </c>
      <c r="CK61" s="287">
        <f t="shared" ref="CK61:CK67" si="678">SUM(CI61:CJ61)</f>
        <v>0</v>
      </c>
      <c r="CL61" s="334">
        <v>0</v>
      </c>
      <c r="CM61" s="287">
        <v>0</v>
      </c>
      <c r="CN61" s="287">
        <f t="shared" ref="CN61:CN67" si="679">SUM(CL61:CM61)</f>
        <v>0</v>
      </c>
      <c r="CO61" s="334">
        <v>0</v>
      </c>
      <c r="CP61" s="287">
        <v>0</v>
      </c>
      <c r="CQ61" s="287">
        <f t="shared" ref="CQ61:CQ67" si="680">SUM(CO61:CP61)</f>
        <v>0</v>
      </c>
      <c r="CR61" s="334">
        <v>0</v>
      </c>
      <c r="CS61" s="287">
        <v>0</v>
      </c>
      <c r="CT61" s="287">
        <f t="shared" ref="CT61:CT67" si="681">SUM(CR61:CS61)</f>
        <v>0</v>
      </c>
      <c r="CU61" s="334">
        <v>0</v>
      </c>
      <c r="CV61" s="287">
        <v>0</v>
      </c>
      <c r="CW61" s="287">
        <f t="shared" ref="CW61:CW67" si="682">SUM(CU61:CV61)</f>
        <v>0</v>
      </c>
      <c r="CX61" s="334">
        <v>0</v>
      </c>
      <c r="CY61" s="287">
        <v>0</v>
      </c>
      <c r="CZ61" s="287">
        <f t="shared" ref="CZ61:CZ67" si="683">SUM(CX61:CY61)</f>
        <v>0</v>
      </c>
      <c r="DA61" s="334">
        <v>0</v>
      </c>
      <c r="DB61" s="287">
        <v>0</v>
      </c>
      <c r="DC61" s="287">
        <f t="shared" ref="DC61:DC67" si="684">SUM(DA61:DB61)</f>
        <v>0</v>
      </c>
      <c r="DD61" s="334">
        <v>0</v>
      </c>
      <c r="DE61" s="287">
        <v>0</v>
      </c>
      <c r="DF61" s="287">
        <f t="shared" ref="DF61:DF67" si="685">SUM(DD61:DE61)</f>
        <v>0</v>
      </c>
      <c r="DG61" s="334">
        <v>-32.816782234331846</v>
      </c>
      <c r="DH61" s="287">
        <v>0</v>
      </c>
      <c r="DI61" s="287">
        <f t="shared" ref="DI61:DI67" si="686">SUM(DG61:DH61)</f>
        <v>-32.816782234331846</v>
      </c>
      <c r="DJ61" s="334">
        <v>0</v>
      </c>
      <c r="DK61" s="287">
        <v>0</v>
      </c>
      <c r="DL61" s="287">
        <f t="shared" ref="DL61:DL67" si="687">SUM(DJ61:DK61)</f>
        <v>0</v>
      </c>
      <c r="DM61" s="334">
        <v>0</v>
      </c>
      <c r="DN61" s="287">
        <v>0</v>
      </c>
      <c r="DO61" s="287">
        <f t="shared" ref="DO61:DO67" si="688">SUM(DM61:DN61)</f>
        <v>0</v>
      </c>
      <c r="DP61" s="334">
        <v>0</v>
      </c>
      <c r="DQ61" s="287">
        <v>0</v>
      </c>
      <c r="DR61" s="287">
        <f t="shared" ref="DR61:DR67" si="689">SUM(DP61:DQ61)</f>
        <v>0</v>
      </c>
      <c r="DS61" s="334">
        <v>0</v>
      </c>
      <c r="DT61" s="287">
        <v>0</v>
      </c>
      <c r="DU61" s="287">
        <f t="shared" ref="DU61:DU67" si="690">SUM(DS61:DT61)</f>
        <v>0</v>
      </c>
      <c r="DV61" s="334">
        <v>-72.816584976094234</v>
      </c>
      <c r="DW61" s="287">
        <v>0</v>
      </c>
      <c r="DX61" s="287">
        <f t="shared" ref="DX61:DX67" si="691">SUM(DV61:DW61)</f>
        <v>-72.816584976094234</v>
      </c>
      <c r="DY61" s="334">
        <v>-40.664093716978066</v>
      </c>
      <c r="DZ61" s="287">
        <v>0</v>
      </c>
      <c r="EA61" s="287">
        <f t="shared" ref="EA61:EA67" si="692">SUM(DY61:DZ61)</f>
        <v>-40.664093716978066</v>
      </c>
      <c r="EB61" s="334">
        <v>-147.76021241472435</v>
      </c>
      <c r="EC61" s="287">
        <v>0</v>
      </c>
      <c r="ED61" s="287">
        <f t="shared" ref="ED61:ED67" si="693">SUM(EB61:EC61)</f>
        <v>-147.76021241472435</v>
      </c>
      <c r="EE61" s="334">
        <v>0</v>
      </c>
      <c r="EF61" s="287">
        <v>0</v>
      </c>
      <c r="EG61" s="287">
        <f t="shared" ref="EG61:EG67" si="694">SUM(EE61:EF61)</f>
        <v>0</v>
      </c>
      <c r="EH61" s="334">
        <v>-30.22670025188917</v>
      </c>
      <c r="EI61" s="287">
        <v>0</v>
      </c>
      <c r="EJ61" s="287">
        <f t="shared" ref="EJ61:EJ67" si="695">SUM(EH61:EI61)</f>
        <v>-30.22670025188917</v>
      </c>
      <c r="EK61" s="334">
        <v>-63.737621163873044</v>
      </c>
      <c r="EL61" s="287">
        <v>0</v>
      </c>
      <c r="EM61" s="287">
        <f t="shared" ref="EM61:EM67" si="696">SUM(EK61:EL61)</f>
        <v>-63.737621163873044</v>
      </c>
      <c r="EN61" s="334">
        <v>0</v>
      </c>
      <c r="EO61" s="287">
        <v>0</v>
      </c>
      <c r="EP61" s="287">
        <f t="shared" ref="EP61:EP67" si="697">SUM(EN61:EO61)</f>
        <v>0</v>
      </c>
      <c r="EQ61" s="334">
        <v>0</v>
      </c>
      <c r="ER61" s="287">
        <v>0</v>
      </c>
      <c r="ES61" s="287">
        <f t="shared" ref="ES61:ES67" si="698">SUM(EQ61:ER61)</f>
        <v>0</v>
      </c>
      <c r="ET61" s="334">
        <v>0</v>
      </c>
      <c r="EU61" s="287">
        <v>0</v>
      </c>
      <c r="EV61" s="287">
        <f t="shared" ref="EV61:EV67" si="699">SUM(ET61:EU61)</f>
        <v>0</v>
      </c>
      <c r="EW61" s="334">
        <v>0</v>
      </c>
      <c r="EX61" s="287">
        <v>0</v>
      </c>
      <c r="EY61" s="287">
        <f t="shared" ref="EY61:EY67" si="700">SUM(EW61:EX61)</f>
        <v>0</v>
      </c>
      <c r="EZ61" s="334">
        <v>0</v>
      </c>
      <c r="FA61" s="287">
        <v>0</v>
      </c>
      <c r="FB61" s="287">
        <f t="shared" ref="FB61:FB67" si="701">SUM(EZ61:FA61)</f>
        <v>0</v>
      </c>
      <c r="FC61" s="334">
        <v>0</v>
      </c>
      <c r="FD61" s="287">
        <v>0</v>
      </c>
      <c r="FE61" s="287">
        <f t="shared" ref="FE61:FE67" si="702">SUM(FC61:FD61)</f>
        <v>0</v>
      </c>
      <c r="FF61" s="334">
        <v>0</v>
      </c>
      <c r="FG61" s="287">
        <v>0</v>
      </c>
      <c r="FH61" s="287">
        <f t="shared" ref="FH61:FH67" si="703">SUM(FF61:FG61)</f>
        <v>0</v>
      </c>
      <c r="FI61" s="334">
        <v>-4.8724632738080738</v>
      </c>
      <c r="FJ61" s="287">
        <v>0</v>
      </c>
      <c r="FK61" s="287">
        <f t="shared" ref="FK61:FK67" si="704">SUM(FI61:FJ61)</f>
        <v>-4.8724632738080738</v>
      </c>
      <c r="FL61" s="334">
        <v>0</v>
      </c>
      <c r="FM61" s="287">
        <v>0</v>
      </c>
      <c r="FN61" s="287">
        <f t="shared" ref="FN61:FN67" si="705">SUM(FL61:FM61)</f>
        <v>0</v>
      </c>
      <c r="FO61" s="334">
        <v>0</v>
      </c>
      <c r="FP61" s="287">
        <v>0</v>
      </c>
      <c r="FQ61" s="287">
        <f t="shared" ref="FQ61:FQ67" si="706">SUM(FO61:FP61)</f>
        <v>0</v>
      </c>
      <c r="FR61" s="334">
        <v>-2.935323091012628</v>
      </c>
      <c r="FS61" s="287">
        <v>0</v>
      </c>
      <c r="FT61" s="287">
        <f t="shared" ref="FT61:FT67" si="707">SUM(FR61:FS61)</f>
        <v>-2.935323091012628</v>
      </c>
      <c r="FU61" s="334">
        <v>0</v>
      </c>
      <c r="FV61" s="287">
        <v>0</v>
      </c>
      <c r="FW61" s="287">
        <f t="shared" ref="FW61:FW67" si="708">SUM(FU61:FV61)</f>
        <v>0</v>
      </c>
      <c r="FX61" s="334">
        <v>0</v>
      </c>
      <c r="FY61" s="287">
        <v>0</v>
      </c>
      <c r="FZ61" s="287">
        <f t="shared" ref="FZ61:FZ67" si="709">SUM(FX61:FY61)</f>
        <v>0</v>
      </c>
      <c r="GA61" s="334">
        <v>-5.644965537485394</v>
      </c>
      <c r="GB61" s="287">
        <v>0</v>
      </c>
      <c r="GC61" s="287">
        <f t="shared" ref="GC61:GC67" si="710">SUM(GA61:GB61)</f>
        <v>-5.644965537485394</v>
      </c>
      <c r="GD61" s="334">
        <v>-20.434488382025837</v>
      </c>
      <c r="GE61" s="287">
        <v>0</v>
      </c>
      <c r="GF61" s="287">
        <f t="shared" ref="GF61:GF67" si="711">SUM(GD61:GE61)</f>
        <v>-20.434488382025837</v>
      </c>
      <c r="GG61" s="334">
        <v>-81.55961890149193</v>
      </c>
      <c r="GH61" s="287">
        <v>0</v>
      </c>
      <c r="GI61" s="287">
        <f t="shared" ref="GI61:GI67" si="712">SUM(GG61:GH61)</f>
        <v>-81.55961890149193</v>
      </c>
      <c r="GJ61" s="334">
        <v>-8.5603133310361343</v>
      </c>
      <c r="GK61" s="287">
        <v>0</v>
      </c>
      <c r="GL61" s="287">
        <f t="shared" ref="GL61:GL67" si="713">SUM(GJ61:GK61)</f>
        <v>-8.5603133310361343</v>
      </c>
      <c r="GM61" s="334">
        <v>-79.035520652263884</v>
      </c>
      <c r="GN61" s="287">
        <v>0</v>
      </c>
      <c r="GO61" s="287">
        <f t="shared" ref="GO61:GO67" si="714">SUM(GM61:GN61)</f>
        <v>-79.035520652263884</v>
      </c>
      <c r="GP61" s="334">
        <v>-256.43882165621295</v>
      </c>
      <c r="GQ61" s="287">
        <v>0</v>
      </c>
      <c r="GR61" s="287">
        <f t="shared" ref="GR61:GR67" si="715">SUM(GP61:GQ61)</f>
        <v>-256.43882165621295</v>
      </c>
      <c r="GS61" s="334">
        <v>-38.616817487952588</v>
      </c>
      <c r="GT61" s="287">
        <v>0</v>
      </c>
      <c r="GU61" s="287">
        <f t="shared" ref="GU61:GU67" si="716">SUM(GS61:GT61)</f>
        <v>-38.616817487952588</v>
      </c>
      <c r="GV61" s="334">
        <v>0</v>
      </c>
      <c r="GW61" s="287">
        <v>0</v>
      </c>
      <c r="GX61" s="287">
        <f t="shared" ref="GX61:GX67" si="717">SUM(GV61:GW61)</f>
        <v>0</v>
      </c>
      <c r="GY61" s="334">
        <v>-102.26934767473735</v>
      </c>
      <c r="GZ61" s="287">
        <v>0</v>
      </c>
      <c r="HA61" s="287">
        <f t="shared" ref="HA61:HA67" si="718">SUM(GY61:GZ61)</f>
        <v>-102.26934767473735</v>
      </c>
      <c r="HB61" s="334">
        <v>-9.2259544070107662</v>
      </c>
      <c r="HC61" s="287">
        <v>0</v>
      </c>
      <c r="HD61" s="287">
        <f t="shared" ref="HD61:HD67" si="719">SUM(HB61:HC61)</f>
        <v>-9.2259544070107662</v>
      </c>
      <c r="HE61" s="334">
        <v>-245.65055177165306</v>
      </c>
      <c r="HF61" s="287">
        <v>0</v>
      </c>
      <c r="HG61" s="287">
        <f t="shared" ref="HG61:HG67" si="720">SUM(HE61:HF61)</f>
        <v>-245.65055177165306</v>
      </c>
      <c r="HH61" s="334">
        <v>-195.01190548873561</v>
      </c>
      <c r="HI61" s="287">
        <v>0</v>
      </c>
      <c r="HJ61" s="287">
        <f t="shared" ref="HJ61:HJ67" si="721">SUM(HH61:HI61)</f>
        <v>-195.01190548873561</v>
      </c>
    </row>
    <row r="62" spans="2:218" ht="14.25" hidden="1" customHeight="1" outlineLevel="1" x14ac:dyDescent="0.2">
      <c r="B62" s="233" t="s">
        <v>308</v>
      </c>
      <c r="C62" s="334">
        <v>0</v>
      </c>
      <c r="D62" s="287">
        <v>0</v>
      </c>
      <c r="E62" s="287">
        <f>SUM(C62:D62)</f>
        <v>0</v>
      </c>
      <c r="F62" s="334">
        <v>0</v>
      </c>
      <c r="G62" s="287">
        <v>0</v>
      </c>
      <c r="H62" s="287">
        <f>SUM(F62:G62)</f>
        <v>0</v>
      </c>
      <c r="I62" s="334">
        <v>0</v>
      </c>
      <c r="J62" s="287">
        <v>0</v>
      </c>
      <c r="K62" s="287">
        <f>SUM(I62:J62)</f>
        <v>0</v>
      </c>
      <c r="L62" s="334">
        <v>0</v>
      </c>
      <c r="M62" s="287">
        <v>0</v>
      </c>
      <c r="N62" s="287">
        <f>SUM(L62:M62)</f>
        <v>0</v>
      </c>
      <c r="O62" s="334">
        <v>0</v>
      </c>
      <c r="P62" s="287">
        <v>0</v>
      </c>
      <c r="Q62" s="287">
        <f>SUM(O62:P62)</f>
        <v>0</v>
      </c>
      <c r="R62" s="334">
        <v>0</v>
      </c>
      <c r="S62" s="287">
        <v>0</v>
      </c>
      <c r="T62" s="287">
        <f>SUM(R62:S62)</f>
        <v>0</v>
      </c>
      <c r="U62" s="334">
        <v>0</v>
      </c>
      <c r="V62" s="287">
        <v>0</v>
      </c>
      <c r="W62" s="287">
        <f>SUM(U62:V62)</f>
        <v>0</v>
      </c>
      <c r="X62" s="334">
        <v>0</v>
      </c>
      <c r="Y62" s="287">
        <v>0</v>
      </c>
      <c r="Z62" s="287">
        <f>SUM(X62:Y62)</f>
        <v>0</v>
      </c>
      <c r="AA62" s="334">
        <v>0</v>
      </c>
      <c r="AB62" s="287">
        <v>0</v>
      </c>
      <c r="AC62" s="287">
        <f>SUM(AA62:AB62)</f>
        <v>0</v>
      </c>
      <c r="AD62" s="334">
        <v>0</v>
      </c>
      <c r="AE62" s="287">
        <v>0</v>
      </c>
      <c r="AF62" s="287">
        <f>SUM(AD62:AE62)</f>
        <v>0</v>
      </c>
      <c r="AG62" s="334">
        <v>0</v>
      </c>
      <c r="AH62" s="287">
        <v>0</v>
      </c>
      <c r="AI62" s="287">
        <f>SUM(AG62:AH62)</f>
        <v>0</v>
      </c>
      <c r="AJ62" s="334">
        <v>0</v>
      </c>
      <c r="AK62" s="287">
        <v>0</v>
      </c>
      <c r="AL62" s="287">
        <f>SUM(AJ62:AK62)</f>
        <v>0</v>
      </c>
      <c r="AM62" s="334">
        <v>-957.39903637938494</v>
      </c>
      <c r="AN62" s="287">
        <v>0</v>
      </c>
      <c r="AO62" s="287">
        <f>SUM(AM62:AN62)</f>
        <v>-957.39903637938494</v>
      </c>
      <c r="AP62" s="334">
        <v>-2210.8935076671091</v>
      </c>
      <c r="AQ62" s="287">
        <v>0</v>
      </c>
      <c r="AR62" s="287">
        <f t="shared" si="663"/>
        <v>-2210.8935076671091</v>
      </c>
      <c r="AS62" s="334">
        <v>-1309.4408486392101</v>
      </c>
      <c r="AT62" s="287">
        <v>0</v>
      </c>
      <c r="AU62" s="287">
        <f t="shared" si="664"/>
        <v>-1309.4408486392101</v>
      </c>
      <c r="AV62" s="334">
        <v>-623.44649057159324</v>
      </c>
      <c r="AW62" s="287">
        <v>0</v>
      </c>
      <c r="AX62" s="287">
        <f t="shared" si="665"/>
        <v>-623.44649057159324</v>
      </c>
      <c r="AY62" s="334">
        <v>-350.3190519598906</v>
      </c>
      <c r="AZ62" s="287">
        <v>0</v>
      </c>
      <c r="BA62" s="287">
        <f t="shared" si="666"/>
        <v>-350.3190519598906</v>
      </c>
      <c r="BB62" s="334">
        <v>-969.68043647700733</v>
      </c>
      <c r="BC62" s="287">
        <v>0</v>
      </c>
      <c r="BD62" s="287">
        <f t="shared" si="667"/>
        <v>-969.68043647700733</v>
      </c>
      <c r="BE62" s="334">
        <v>-1043.1159757801586</v>
      </c>
      <c r="BF62" s="287">
        <v>0</v>
      </c>
      <c r="BG62" s="287">
        <f t="shared" si="668"/>
        <v>-1043.1159757801586</v>
      </c>
      <c r="BH62" s="334">
        <v>-2033.2251248332609</v>
      </c>
      <c r="BI62" s="287">
        <v>0</v>
      </c>
      <c r="BJ62" s="287">
        <f t="shared" si="669"/>
        <v>-2033.2251248332609</v>
      </c>
      <c r="BK62" s="334">
        <v>-1492.5482688965099</v>
      </c>
      <c r="BL62" s="287">
        <v>0</v>
      </c>
      <c r="BM62" s="287">
        <f t="shared" si="670"/>
        <v>-1492.5482688965099</v>
      </c>
      <c r="BN62" s="334">
        <v>-2245.7436948675731</v>
      </c>
      <c r="BO62" s="287">
        <v>0</v>
      </c>
      <c r="BP62" s="287">
        <f t="shared" si="671"/>
        <v>-2245.7436948675731</v>
      </c>
      <c r="BQ62" s="334">
        <v>-5379.9617598061486</v>
      </c>
      <c r="BR62" s="287">
        <v>0</v>
      </c>
      <c r="BS62" s="287">
        <f t="shared" si="672"/>
        <v>-5379.9617598061486</v>
      </c>
      <c r="BT62" s="334">
        <v>-2634.6942670483741</v>
      </c>
      <c r="BU62" s="287">
        <v>0</v>
      </c>
      <c r="BV62" s="287">
        <f t="shared" si="673"/>
        <v>-2634.6942670483741</v>
      </c>
      <c r="BW62" s="334">
        <v>-5163.6132315521636</v>
      </c>
      <c r="BX62" s="287">
        <v>0</v>
      </c>
      <c r="BY62" s="287">
        <f t="shared" si="674"/>
        <v>-5163.6132315521636</v>
      </c>
      <c r="BZ62" s="334">
        <v>-4594.421708837549</v>
      </c>
      <c r="CA62" s="287">
        <v>0</v>
      </c>
      <c r="CB62" s="287">
        <f t="shared" si="675"/>
        <v>-4594.421708837549</v>
      </c>
      <c r="CC62" s="334">
        <v>-4648.5802600286479</v>
      </c>
      <c r="CD62" s="287">
        <v>0</v>
      </c>
      <c r="CE62" s="287">
        <f t="shared" si="676"/>
        <v>-4648.5802600286479</v>
      </c>
      <c r="CF62" s="334">
        <v>-3806.1381944964623</v>
      </c>
      <c r="CG62" s="287">
        <v>0</v>
      </c>
      <c r="CH62" s="287">
        <f t="shared" si="677"/>
        <v>-3806.1381944964623</v>
      </c>
      <c r="CI62" s="334">
        <v>-16255.032995332367</v>
      </c>
      <c r="CJ62" s="287">
        <v>0</v>
      </c>
      <c r="CK62" s="287">
        <f t="shared" si="678"/>
        <v>-16255.032995332367</v>
      </c>
      <c r="CL62" s="334">
        <v>-14049.556980283416</v>
      </c>
      <c r="CM62" s="287">
        <v>0</v>
      </c>
      <c r="CN62" s="287">
        <f t="shared" si="679"/>
        <v>-14049.556980283416</v>
      </c>
      <c r="CO62" s="334">
        <v>-12346.574649183345</v>
      </c>
      <c r="CP62" s="287">
        <v>0</v>
      </c>
      <c r="CQ62" s="287">
        <f t="shared" si="680"/>
        <v>-12346.574649183345</v>
      </c>
      <c r="CR62" s="334">
        <v>-21358.277156469667</v>
      </c>
      <c r="CS62" s="287">
        <v>0</v>
      </c>
      <c r="CT62" s="287">
        <f t="shared" si="681"/>
        <v>-21358.277156469667</v>
      </c>
      <c r="CU62" s="334">
        <v>-16179.392195057893</v>
      </c>
      <c r="CV62" s="287">
        <v>0</v>
      </c>
      <c r="CW62" s="287">
        <f t="shared" si="682"/>
        <v>-16179.392195057893</v>
      </c>
      <c r="CX62" s="334">
        <v>-13567.941776966132</v>
      </c>
      <c r="CY62" s="287">
        <v>0</v>
      </c>
      <c r="CZ62" s="287">
        <f t="shared" si="683"/>
        <v>-13567.941776966132</v>
      </c>
      <c r="DA62" s="334">
        <v>-20200.556131187761</v>
      </c>
      <c r="DB62" s="287">
        <v>0</v>
      </c>
      <c r="DC62" s="287">
        <f t="shared" si="684"/>
        <v>-20200.556131187761</v>
      </c>
      <c r="DD62" s="334">
        <v>-13918.457597252775</v>
      </c>
      <c r="DE62" s="287">
        <v>0</v>
      </c>
      <c r="DF62" s="287">
        <f t="shared" si="685"/>
        <v>-13918.457597252775</v>
      </c>
      <c r="DG62" s="334">
        <v>-16211.295120614323</v>
      </c>
      <c r="DH62" s="287">
        <v>0</v>
      </c>
      <c r="DI62" s="287">
        <f t="shared" si="686"/>
        <v>-16211.295120614323</v>
      </c>
      <c r="DJ62" s="334">
        <v>-17122.679122125061</v>
      </c>
      <c r="DK62" s="287">
        <v>0</v>
      </c>
      <c r="DL62" s="287">
        <f t="shared" si="687"/>
        <v>-17122.679122125061</v>
      </c>
      <c r="DM62" s="334">
        <v>-26037.502636574565</v>
      </c>
      <c r="DN62" s="287">
        <v>0</v>
      </c>
      <c r="DO62" s="287">
        <f t="shared" si="688"/>
        <v>-26037.502636574565</v>
      </c>
      <c r="DP62" s="334">
        <v>-37195.542050065269</v>
      </c>
      <c r="DQ62" s="287">
        <v>0</v>
      </c>
      <c r="DR62" s="287">
        <f t="shared" si="689"/>
        <v>-37195.542050065269</v>
      </c>
      <c r="DS62" s="334">
        <v>-30795.175032790052</v>
      </c>
      <c r="DT62" s="287">
        <v>0</v>
      </c>
      <c r="DU62" s="287">
        <f t="shared" si="690"/>
        <v>-30795.175032790052</v>
      </c>
      <c r="DV62" s="334">
        <v>-29030.951969895483</v>
      </c>
      <c r="DW62" s="287">
        <v>0</v>
      </c>
      <c r="DX62" s="287">
        <f t="shared" si="691"/>
        <v>-29030.951969895483</v>
      </c>
      <c r="DY62" s="334">
        <v>-35153.871689928004</v>
      </c>
      <c r="DZ62" s="287">
        <v>0</v>
      </c>
      <c r="EA62" s="287">
        <f t="shared" si="692"/>
        <v>-35153.871689928004</v>
      </c>
      <c r="EB62" s="334">
        <v>-22303.161669640569</v>
      </c>
      <c r="EC62" s="287">
        <v>0</v>
      </c>
      <c r="ED62" s="287">
        <f t="shared" si="693"/>
        <v>-22303.161669640569</v>
      </c>
      <c r="EE62" s="334">
        <v>-21847.815611107399</v>
      </c>
      <c r="EF62" s="287">
        <v>0</v>
      </c>
      <c r="EG62" s="287">
        <f t="shared" si="694"/>
        <v>-21847.815611107399</v>
      </c>
      <c r="EH62" s="334">
        <v>-27420.907135660309</v>
      </c>
      <c r="EI62" s="287">
        <v>0</v>
      </c>
      <c r="EJ62" s="287">
        <f t="shared" si="695"/>
        <v>-27420.907135660309</v>
      </c>
      <c r="EK62" s="334">
        <v>-37978.995882702868</v>
      </c>
      <c r="EL62" s="287">
        <v>0</v>
      </c>
      <c r="EM62" s="287">
        <f t="shared" si="696"/>
        <v>-37978.995882702868</v>
      </c>
      <c r="EN62" s="334">
        <v>-39344.78843401387</v>
      </c>
      <c r="EO62" s="287">
        <v>0</v>
      </c>
      <c r="EP62" s="287">
        <f t="shared" si="697"/>
        <v>-39344.78843401387</v>
      </c>
      <c r="EQ62" s="334">
        <v>-16282.671309638168</v>
      </c>
      <c r="ER62" s="287">
        <v>0</v>
      </c>
      <c r="ES62" s="287">
        <f t="shared" si="698"/>
        <v>-16282.671309638168</v>
      </c>
      <c r="ET62" s="334">
        <v>-20790.78678141327</v>
      </c>
      <c r="EU62" s="287">
        <v>0</v>
      </c>
      <c r="EV62" s="287">
        <f t="shared" si="699"/>
        <v>-20790.78678141327</v>
      </c>
      <c r="EW62" s="334">
        <v>-28591.555391034417</v>
      </c>
      <c r="EX62" s="287">
        <v>0</v>
      </c>
      <c r="EY62" s="287">
        <f t="shared" si="700"/>
        <v>-28591.555391034417</v>
      </c>
      <c r="EZ62" s="334">
        <v>-24034.653546675767</v>
      </c>
      <c r="FA62" s="287">
        <v>0</v>
      </c>
      <c r="FB62" s="287">
        <f t="shared" si="701"/>
        <v>-24034.653546675767</v>
      </c>
      <c r="FC62" s="334">
        <v>-29079.768842908215</v>
      </c>
      <c r="FD62" s="287">
        <v>0</v>
      </c>
      <c r="FE62" s="287">
        <f t="shared" si="702"/>
        <v>-29079.768842908215</v>
      </c>
      <c r="FF62" s="334">
        <v>-24838.724175730618</v>
      </c>
      <c r="FG62" s="287">
        <v>0</v>
      </c>
      <c r="FH62" s="287">
        <f t="shared" si="703"/>
        <v>-24838.724175730618</v>
      </c>
      <c r="FI62" s="334">
        <v>-40180.11051307038</v>
      </c>
      <c r="FJ62" s="287">
        <v>0</v>
      </c>
      <c r="FK62" s="287">
        <f t="shared" si="704"/>
        <v>-40180.11051307038</v>
      </c>
      <c r="FL62" s="334">
        <v>-42613.10549318097</v>
      </c>
      <c r="FM62" s="287">
        <v>0</v>
      </c>
      <c r="FN62" s="287">
        <f t="shared" si="705"/>
        <v>-42613.10549318097</v>
      </c>
      <c r="FO62" s="334">
        <v>-37150.99130987603</v>
      </c>
      <c r="FP62" s="287">
        <v>0</v>
      </c>
      <c r="FQ62" s="287">
        <f t="shared" si="706"/>
        <v>-37150.99130987603</v>
      </c>
      <c r="FR62" s="334">
        <v>-37127.531659807799</v>
      </c>
      <c r="FS62" s="287">
        <v>0</v>
      </c>
      <c r="FT62" s="287">
        <f t="shared" si="707"/>
        <v>-37127.531659807799</v>
      </c>
      <c r="FU62" s="334">
        <v>-39566.478250844302</v>
      </c>
      <c r="FV62" s="287">
        <v>0</v>
      </c>
      <c r="FW62" s="287">
        <f t="shared" si="708"/>
        <v>-39566.478250844302</v>
      </c>
      <c r="FX62" s="334">
        <v>-39134.74731596894</v>
      </c>
      <c r="FY62" s="287">
        <v>0</v>
      </c>
      <c r="FZ62" s="287">
        <f t="shared" si="709"/>
        <v>-39134.74731596894</v>
      </c>
      <c r="GA62" s="334">
        <v>-25286.592461769476</v>
      </c>
      <c r="GB62" s="287">
        <v>0</v>
      </c>
      <c r="GC62" s="287">
        <f t="shared" si="710"/>
        <v>-25286.592461769476</v>
      </c>
      <c r="GD62" s="334">
        <v>-29434.298179730526</v>
      </c>
      <c r="GE62" s="287">
        <v>0</v>
      </c>
      <c r="GF62" s="287">
        <f t="shared" si="711"/>
        <v>-29434.298179730526</v>
      </c>
      <c r="GG62" s="334">
        <v>-37680.66704267772</v>
      </c>
      <c r="GH62" s="287">
        <v>0</v>
      </c>
      <c r="GI62" s="287">
        <f t="shared" si="712"/>
        <v>-37680.66704267772</v>
      </c>
      <c r="GJ62" s="334">
        <v>-52454.644356805984</v>
      </c>
      <c r="GK62" s="287">
        <v>0</v>
      </c>
      <c r="GL62" s="287">
        <f t="shared" si="713"/>
        <v>-52454.644356805984</v>
      </c>
      <c r="GM62" s="334">
        <v>-35725.494661865741</v>
      </c>
      <c r="GN62" s="287">
        <v>0</v>
      </c>
      <c r="GO62" s="287">
        <f t="shared" si="714"/>
        <v>-35725.494661865741</v>
      </c>
      <c r="GP62" s="334">
        <v>-36982.764608634607</v>
      </c>
      <c r="GQ62" s="287">
        <v>0</v>
      </c>
      <c r="GR62" s="287">
        <f t="shared" si="715"/>
        <v>-36982.764608634607</v>
      </c>
      <c r="GS62" s="334">
        <v>-47614.326615350859</v>
      </c>
      <c r="GT62" s="287">
        <v>0</v>
      </c>
      <c r="GU62" s="287">
        <f t="shared" si="716"/>
        <v>-47614.326615350859</v>
      </c>
      <c r="GV62" s="334">
        <v>-47842.925117671184</v>
      </c>
      <c r="GW62" s="287">
        <v>0</v>
      </c>
      <c r="GX62" s="287">
        <f t="shared" si="717"/>
        <v>-47842.925117671184</v>
      </c>
      <c r="GY62" s="334">
        <v>-61355.308431542348</v>
      </c>
      <c r="GZ62" s="287">
        <v>0</v>
      </c>
      <c r="HA62" s="287">
        <f t="shared" si="718"/>
        <v>-61355.308431542348</v>
      </c>
      <c r="HB62" s="334">
        <v>-65519.875857522507</v>
      </c>
      <c r="HC62" s="287">
        <v>0</v>
      </c>
      <c r="HD62" s="287">
        <f t="shared" si="719"/>
        <v>-65519.875857522507</v>
      </c>
      <c r="HE62" s="334">
        <v>-70481.527685419787</v>
      </c>
      <c r="HF62" s="287">
        <v>0</v>
      </c>
      <c r="HG62" s="287">
        <f t="shared" si="720"/>
        <v>-70481.527685419787</v>
      </c>
      <c r="HH62" s="334">
        <v>-100852.71284806533</v>
      </c>
      <c r="HI62" s="287">
        <v>0</v>
      </c>
      <c r="HJ62" s="287">
        <f t="shared" si="721"/>
        <v>-100852.71284806533</v>
      </c>
    </row>
    <row r="63" spans="2:218" ht="14.25" hidden="1" customHeight="1" outlineLevel="1" x14ac:dyDescent="0.2">
      <c r="B63" s="233" t="s">
        <v>309</v>
      </c>
      <c r="C63" s="334"/>
      <c r="D63" s="287"/>
      <c r="E63" s="287"/>
      <c r="F63" s="334"/>
      <c r="G63" s="287"/>
      <c r="H63" s="287"/>
      <c r="I63" s="334"/>
      <c r="J63" s="287"/>
      <c r="K63" s="287"/>
      <c r="L63" s="334"/>
      <c r="M63" s="287"/>
      <c r="N63" s="287"/>
      <c r="O63" s="334"/>
      <c r="P63" s="287"/>
      <c r="Q63" s="287"/>
      <c r="R63" s="334"/>
      <c r="S63" s="287"/>
      <c r="T63" s="287"/>
      <c r="U63" s="334"/>
      <c r="V63" s="287"/>
      <c r="W63" s="287"/>
      <c r="X63" s="334"/>
      <c r="Y63" s="287"/>
      <c r="Z63" s="287"/>
      <c r="AA63" s="334"/>
      <c r="AB63" s="287"/>
      <c r="AC63" s="287"/>
      <c r="AD63" s="334"/>
      <c r="AE63" s="287"/>
      <c r="AF63" s="287"/>
      <c r="AG63" s="334"/>
      <c r="AH63" s="287"/>
      <c r="AI63" s="287"/>
      <c r="AJ63" s="334"/>
      <c r="AK63" s="287"/>
      <c r="AL63" s="287"/>
      <c r="AM63" s="334">
        <v>0</v>
      </c>
      <c r="AN63" s="287">
        <v>0</v>
      </c>
      <c r="AO63" s="287">
        <f t="shared" ref="AO63:AO67" si="722">SUM(AM63:AN63)</f>
        <v>0</v>
      </c>
      <c r="AP63" s="334">
        <v>0</v>
      </c>
      <c r="AQ63" s="287">
        <v>0</v>
      </c>
      <c r="AR63" s="287">
        <f t="shared" si="663"/>
        <v>0</v>
      </c>
      <c r="AS63" s="334">
        <v>0</v>
      </c>
      <c r="AT63" s="287">
        <v>0</v>
      </c>
      <c r="AU63" s="287">
        <f t="shared" si="664"/>
        <v>0</v>
      </c>
      <c r="AV63" s="334">
        <v>0</v>
      </c>
      <c r="AW63" s="287">
        <v>0</v>
      </c>
      <c r="AX63" s="287">
        <f t="shared" si="665"/>
        <v>0</v>
      </c>
      <c r="AY63" s="334">
        <v>0</v>
      </c>
      <c r="AZ63" s="287">
        <v>0</v>
      </c>
      <c r="BA63" s="287">
        <f t="shared" si="666"/>
        <v>0</v>
      </c>
      <c r="BB63" s="334">
        <v>0</v>
      </c>
      <c r="BC63" s="287">
        <v>0</v>
      </c>
      <c r="BD63" s="287">
        <f t="shared" si="667"/>
        <v>0</v>
      </c>
      <c r="BE63" s="334">
        <v>0</v>
      </c>
      <c r="BF63" s="287">
        <v>0</v>
      </c>
      <c r="BG63" s="287">
        <f t="shared" si="668"/>
        <v>0</v>
      </c>
      <c r="BH63" s="334">
        <v>0</v>
      </c>
      <c r="BI63" s="287">
        <v>0</v>
      </c>
      <c r="BJ63" s="287">
        <f t="shared" si="669"/>
        <v>0</v>
      </c>
      <c r="BK63" s="334">
        <v>0</v>
      </c>
      <c r="BL63" s="287">
        <v>0</v>
      </c>
      <c r="BM63" s="287">
        <f t="shared" si="670"/>
        <v>0</v>
      </c>
      <c r="BN63" s="334">
        <v>0</v>
      </c>
      <c r="BO63" s="287">
        <v>0</v>
      </c>
      <c r="BP63" s="287">
        <f t="shared" si="671"/>
        <v>0</v>
      </c>
      <c r="BQ63" s="334">
        <v>-344.6520520975314</v>
      </c>
      <c r="BR63" s="287">
        <v>0</v>
      </c>
      <c r="BS63" s="287">
        <f t="shared" si="672"/>
        <v>-344.6520520975314</v>
      </c>
      <c r="BT63" s="334">
        <v>-226.88761653086692</v>
      </c>
      <c r="BU63" s="287">
        <v>0</v>
      </c>
      <c r="BV63" s="287">
        <f t="shared" si="673"/>
        <v>-226.88761653086692</v>
      </c>
      <c r="BW63" s="334">
        <v>0</v>
      </c>
      <c r="BX63" s="287">
        <v>0</v>
      </c>
      <c r="BY63" s="287">
        <f t="shared" si="674"/>
        <v>0</v>
      </c>
      <c r="BZ63" s="334">
        <v>-57.509350935093508</v>
      </c>
      <c r="CA63" s="287">
        <v>0</v>
      </c>
      <c r="CB63" s="287">
        <f t="shared" si="675"/>
        <v>-57.509350935093508</v>
      </c>
      <c r="CC63" s="334">
        <v>-374.23427251605477</v>
      </c>
      <c r="CD63" s="287">
        <v>0</v>
      </c>
      <c r="CE63" s="287">
        <f t="shared" si="676"/>
        <v>-374.23427251605477</v>
      </c>
      <c r="CF63" s="334">
        <v>0</v>
      </c>
      <c r="CG63" s="287">
        <v>0</v>
      </c>
      <c r="CH63" s="287">
        <f t="shared" si="677"/>
        <v>0</v>
      </c>
      <c r="CI63" s="334">
        <v>0</v>
      </c>
      <c r="CJ63" s="287">
        <v>0</v>
      </c>
      <c r="CK63" s="287">
        <f t="shared" si="678"/>
        <v>0</v>
      </c>
      <c r="CL63" s="334">
        <v>0</v>
      </c>
      <c r="CM63" s="287">
        <v>0</v>
      </c>
      <c r="CN63" s="287">
        <f t="shared" si="679"/>
        <v>0</v>
      </c>
      <c r="CO63" s="334">
        <v>0</v>
      </c>
      <c r="CP63" s="287">
        <v>0</v>
      </c>
      <c r="CQ63" s="287">
        <f t="shared" si="680"/>
        <v>0</v>
      </c>
      <c r="CR63" s="334">
        <v>0</v>
      </c>
      <c r="CS63" s="287">
        <v>0</v>
      </c>
      <c r="CT63" s="287">
        <f t="shared" si="681"/>
        <v>0</v>
      </c>
      <c r="CU63" s="334">
        <v>0</v>
      </c>
      <c r="CV63" s="287">
        <v>0</v>
      </c>
      <c r="CW63" s="287">
        <f t="shared" si="682"/>
        <v>0</v>
      </c>
      <c r="CX63" s="334">
        <v>0</v>
      </c>
      <c r="CY63" s="287">
        <v>0</v>
      </c>
      <c r="CZ63" s="287">
        <f t="shared" si="683"/>
        <v>0</v>
      </c>
      <c r="DA63" s="334">
        <v>0</v>
      </c>
      <c r="DB63" s="287">
        <v>0</v>
      </c>
      <c r="DC63" s="287">
        <f t="shared" si="684"/>
        <v>0</v>
      </c>
      <c r="DD63" s="334">
        <v>0</v>
      </c>
      <c r="DE63" s="287">
        <v>0</v>
      </c>
      <c r="DF63" s="287">
        <f t="shared" si="685"/>
        <v>0</v>
      </c>
      <c r="DG63" s="334">
        <v>-26.691075125190913</v>
      </c>
      <c r="DH63" s="287">
        <v>0</v>
      </c>
      <c r="DI63" s="287">
        <f t="shared" si="686"/>
        <v>-26.691075125190913</v>
      </c>
      <c r="DJ63" s="334">
        <v>0</v>
      </c>
      <c r="DK63" s="287">
        <v>0</v>
      </c>
      <c r="DL63" s="287">
        <f t="shared" si="687"/>
        <v>0</v>
      </c>
      <c r="DM63" s="334">
        <v>0</v>
      </c>
      <c r="DN63" s="287">
        <v>0</v>
      </c>
      <c r="DO63" s="287">
        <f t="shared" si="688"/>
        <v>0</v>
      </c>
      <c r="DP63" s="334">
        <v>0</v>
      </c>
      <c r="DQ63" s="287">
        <v>0</v>
      </c>
      <c r="DR63" s="287">
        <f t="shared" si="689"/>
        <v>0</v>
      </c>
      <c r="DS63" s="334">
        <v>0</v>
      </c>
      <c r="DT63" s="287">
        <v>0</v>
      </c>
      <c r="DU63" s="287">
        <f t="shared" si="690"/>
        <v>0</v>
      </c>
      <c r="DV63" s="334">
        <v>0</v>
      </c>
      <c r="DW63" s="287">
        <v>0</v>
      </c>
      <c r="DX63" s="287">
        <f t="shared" si="691"/>
        <v>0</v>
      </c>
      <c r="DY63" s="334">
        <v>0</v>
      </c>
      <c r="DZ63" s="287">
        <v>0</v>
      </c>
      <c r="EA63" s="287">
        <f t="shared" si="692"/>
        <v>0</v>
      </c>
      <c r="EB63" s="334">
        <v>0</v>
      </c>
      <c r="EC63" s="287">
        <v>0</v>
      </c>
      <c r="ED63" s="287">
        <f t="shared" si="693"/>
        <v>0</v>
      </c>
      <c r="EE63" s="334">
        <v>0</v>
      </c>
      <c r="EF63" s="287">
        <v>0</v>
      </c>
      <c r="EG63" s="287">
        <f t="shared" si="694"/>
        <v>0</v>
      </c>
      <c r="EH63" s="334">
        <v>0</v>
      </c>
      <c r="EI63" s="287">
        <v>0</v>
      </c>
      <c r="EJ63" s="287">
        <f t="shared" si="695"/>
        <v>0</v>
      </c>
      <c r="EK63" s="334">
        <v>0</v>
      </c>
      <c r="EL63" s="287">
        <v>0</v>
      </c>
      <c r="EM63" s="287">
        <f t="shared" si="696"/>
        <v>0</v>
      </c>
      <c r="EN63" s="334">
        <v>0</v>
      </c>
      <c r="EO63" s="287">
        <v>0</v>
      </c>
      <c r="EP63" s="287">
        <f t="shared" si="697"/>
        <v>0</v>
      </c>
      <c r="EQ63" s="334">
        <v>-8.5888301846515098</v>
      </c>
      <c r="ER63" s="287">
        <v>0</v>
      </c>
      <c r="ES63" s="287">
        <f t="shared" si="698"/>
        <v>-8.5888301846515098</v>
      </c>
      <c r="ET63" s="334">
        <v>-90.813862154155032</v>
      </c>
      <c r="EU63" s="287">
        <v>0</v>
      </c>
      <c r="EV63" s="287">
        <f t="shared" si="699"/>
        <v>-90.813862154155032</v>
      </c>
      <c r="EW63" s="334">
        <v>0</v>
      </c>
      <c r="EX63" s="287">
        <v>0</v>
      </c>
      <c r="EY63" s="287">
        <f t="shared" si="700"/>
        <v>0</v>
      </c>
      <c r="EZ63" s="334">
        <v>-773.13715757143302</v>
      </c>
      <c r="FA63" s="287">
        <v>0</v>
      </c>
      <c r="FB63" s="287">
        <f t="shared" si="701"/>
        <v>-773.13715757143302</v>
      </c>
      <c r="FC63" s="334">
        <v>-229.67658577946463</v>
      </c>
      <c r="FD63" s="287">
        <v>0</v>
      </c>
      <c r="FE63" s="287">
        <f t="shared" si="702"/>
        <v>-229.67658577946463</v>
      </c>
      <c r="FF63" s="334">
        <v>-8.1325691441121855</v>
      </c>
      <c r="FG63" s="287">
        <v>0</v>
      </c>
      <c r="FH63" s="287">
        <f t="shared" si="703"/>
        <v>-8.1325691441121855</v>
      </c>
      <c r="FI63" s="334">
        <v>0</v>
      </c>
      <c r="FJ63" s="287">
        <v>0</v>
      </c>
      <c r="FK63" s="287">
        <f t="shared" si="704"/>
        <v>0</v>
      </c>
      <c r="FL63" s="334">
        <v>0</v>
      </c>
      <c r="FM63" s="287">
        <v>0</v>
      </c>
      <c r="FN63" s="287">
        <f t="shared" si="705"/>
        <v>0</v>
      </c>
      <c r="FO63" s="334">
        <v>0</v>
      </c>
      <c r="FP63" s="287">
        <v>0</v>
      </c>
      <c r="FQ63" s="287">
        <f t="shared" si="706"/>
        <v>0</v>
      </c>
      <c r="FR63" s="334">
        <v>-204.8597209094805</v>
      </c>
      <c r="FS63" s="287">
        <v>0</v>
      </c>
      <c r="FT63" s="287">
        <f t="shared" si="707"/>
        <v>-204.8597209094805</v>
      </c>
      <c r="FU63" s="334">
        <v>0</v>
      </c>
      <c r="FV63" s="287">
        <v>0</v>
      </c>
      <c r="FW63" s="287">
        <f t="shared" si="708"/>
        <v>0</v>
      </c>
      <c r="FX63" s="334">
        <v>-1047.4357431445026</v>
      </c>
      <c r="FY63" s="287">
        <v>0</v>
      </c>
      <c r="FZ63" s="287">
        <f t="shared" si="709"/>
        <v>-1047.4357431445026</v>
      </c>
      <c r="GA63" s="334">
        <v>-1580.7695781517252</v>
      </c>
      <c r="GB63" s="287">
        <v>0</v>
      </c>
      <c r="GC63" s="287">
        <f t="shared" si="710"/>
        <v>-1580.7695781517252</v>
      </c>
      <c r="GD63" s="334">
        <v>-2122.2122686250905</v>
      </c>
      <c r="GE63" s="287">
        <v>0</v>
      </c>
      <c r="GF63" s="287">
        <f t="shared" si="711"/>
        <v>-2122.2122686250905</v>
      </c>
      <c r="GG63" s="334">
        <v>-1465.7470562652452</v>
      </c>
      <c r="GH63" s="287">
        <v>0</v>
      </c>
      <c r="GI63" s="287">
        <f t="shared" si="712"/>
        <v>-1465.7470562652452</v>
      </c>
      <c r="GJ63" s="334">
        <v>-791.89947734320958</v>
      </c>
      <c r="GK63" s="287">
        <v>0</v>
      </c>
      <c r="GL63" s="287">
        <f t="shared" si="713"/>
        <v>-791.89947734320958</v>
      </c>
      <c r="GM63" s="334">
        <v>-1639.3668260077807</v>
      </c>
      <c r="GN63" s="287">
        <v>0</v>
      </c>
      <c r="GO63" s="287">
        <f t="shared" si="714"/>
        <v>-1639.3668260077807</v>
      </c>
      <c r="GP63" s="334">
        <v>-837.20527416179573</v>
      </c>
      <c r="GQ63" s="287">
        <v>0</v>
      </c>
      <c r="GR63" s="287">
        <f t="shared" si="715"/>
        <v>-837.20527416179573</v>
      </c>
      <c r="GS63" s="334">
        <v>-1171.9307785171957</v>
      </c>
      <c r="GT63" s="287">
        <v>0</v>
      </c>
      <c r="GU63" s="287">
        <f t="shared" si="716"/>
        <v>-1171.9307785171957</v>
      </c>
      <c r="GV63" s="334">
        <v>-2241.0951706324167</v>
      </c>
      <c r="GW63" s="287">
        <v>0</v>
      </c>
      <c r="GX63" s="287">
        <f t="shared" si="717"/>
        <v>-2241.0951706324167</v>
      </c>
      <c r="GY63" s="334">
        <v>-1512.6746281835758</v>
      </c>
      <c r="GZ63" s="287">
        <v>0</v>
      </c>
      <c r="HA63" s="287">
        <f t="shared" si="718"/>
        <v>-1512.6746281835758</v>
      </c>
      <c r="HB63" s="334">
        <v>-1465.3475548824472</v>
      </c>
      <c r="HC63" s="287">
        <v>0</v>
      </c>
      <c r="HD63" s="287">
        <f t="shared" si="719"/>
        <v>-1465.3475548824472</v>
      </c>
      <c r="HE63" s="334">
        <v>-1932.2123075235954</v>
      </c>
      <c r="HF63" s="287">
        <v>0</v>
      </c>
      <c r="HG63" s="287">
        <f t="shared" si="720"/>
        <v>-1932.2123075235954</v>
      </c>
      <c r="HH63" s="334">
        <v>-2423.2749699662327</v>
      </c>
      <c r="HI63" s="287">
        <v>0</v>
      </c>
      <c r="HJ63" s="287">
        <f t="shared" si="721"/>
        <v>-2423.2749699662327</v>
      </c>
    </row>
    <row r="64" spans="2:218" ht="14.25" hidden="1" customHeight="1" outlineLevel="1" x14ac:dyDescent="0.2">
      <c r="B64" s="233" t="s">
        <v>310</v>
      </c>
      <c r="C64" s="334"/>
      <c r="D64" s="287"/>
      <c r="E64" s="287"/>
      <c r="F64" s="334"/>
      <c r="G64" s="287"/>
      <c r="H64" s="287"/>
      <c r="I64" s="334"/>
      <c r="J64" s="287"/>
      <c r="K64" s="287"/>
      <c r="L64" s="334"/>
      <c r="M64" s="287"/>
      <c r="N64" s="287"/>
      <c r="O64" s="334"/>
      <c r="P64" s="287"/>
      <c r="Q64" s="287"/>
      <c r="R64" s="334"/>
      <c r="S64" s="287"/>
      <c r="T64" s="287"/>
      <c r="U64" s="334"/>
      <c r="V64" s="287"/>
      <c r="W64" s="287"/>
      <c r="X64" s="334"/>
      <c r="Y64" s="287"/>
      <c r="Z64" s="287"/>
      <c r="AA64" s="334"/>
      <c r="AB64" s="287"/>
      <c r="AC64" s="287"/>
      <c r="AD64" s="334"/>
      <c r="AE64" s="287"/>
      <c r="AF64" s="287"/>
      <c r="AG64" s="334"/>
      <c r="AH64" s="287"/>
      <c r="AI64" s="287"/>
      <c r="AJ64" s="334"/>
      <c r="AK64" s="287"/>
      <c r="AL64" s="287"/>
      <c r="AM64" s="334">
        <v>0</v>
      </c>
      <c r="AN64" s="287">
        <v>0</v>
      </c>
      <c r="AO64" s="287">
        <f t="shared" si="722"/>
        <v>0</v>
      </c>
      <c r="AP64" s="334">
        <v>0</v>
      </c>
      <c r="AQ64" s="287">
        <v>0</v>
      </c>
      <c r="AR64" s="287">
        <f t="shared" si="663"/>
        <v>0</v>
      </c>
      <c r="AS64" s="334">
        <v>0</v>
      </c>
      <c r="AT64" s="287">
        <v>0</v>
      </c>
      <c r="AU64" s="287">
        <f t="shared" si="664"/>
        <v>0</v>
      </c>
      <c r="AV64" s="334">
        <v>0</v>
      </c>
      <c r="AW64" s="287">
        <v>0</v>
      </c>
      <c r="AX64" s="287">
        <f t="shared" si="665"/>
        <v>0</v>
      </c>
      <c r="AY64" s="334">
        <v>0</v>
      </c>
      <c r="AZ64" s="287">
        <v>0</v>
      </c>
      <c r="BA64" s="287">
        <f t="shared" si="666"/>
        <v>0</v>
      </c>
      <c r="BB64" s="334">
        <v>0</v>
      </c>
      <c r="BC64" s="287">
        <v>0</v>
      </c>
      <c r="BD64" s="287">
        <f t="shared" si="667"/>
        <v>0</v>
      </c>
      <c r="BE64" s="334">
        <v>0</v>
      </c>
      <c r="BF64" s="287">
        <v>0</v>
      </c>
      <c r="BG64" s="287">
        <f t="shared" si="668"/>
        <v>0</v>
      </c>
      <c r="BH64" s="334">
        <v>0</v>
      </c>
      <c r="BI64" s="287">
        <v>0</v>
      </c>
      <c r="BJ64" s="287">
        <f t="shared" si="669"/>
        <v>0</v>
      </c>
      <c r="BK64" s="334">
        <v>0</v>
      </c>
      <c r="BL64" s="287">
        <v>0</v>
      </c>
      <c r="BM64" s="287">
        <f t="shared" si="670"/>
        <v>0</v>
      </c>
      <c r="BN64" s="334">
        <v>0</v>
      </c>
      <c r="BO64" s="287">
        <v>0</v>
      </c>
      <c r="BP64" s="287">
        <f t="shared" si="671"/>
        <v>0</v>
      </c>
      <c r="BQ64" s="334">
        <v>0</v>
      </c>
      <c r="BR64" s="287">
        <v>0</v>
      </c>
      <c r="BS64" s="287">
        <f t="shared" si="672"/>
        <v>0</v>
      </c>
      <c r="BT64" s="334">
        <v>0</v>
      </c>
      <c r="BU64" s="287">
        <v>0</v>
      </c>
      <c r="BV64" s="287">
        <f t="shared" si="673"/>
        <v>0</v>
      </c>
      <c r="BW64" s="334">
        <v>0</v>
      </c>
      <c r="BX64" s="287">
        <v>0</v>
      </c>
      <c r="BY64" s="287">
        <f t="shared" si="674"/>
        <v>0</v>
      </c>
      <c r="BZ64" s="334">
        <v>0</v>
      </c>
      <c r="CA64" s="287">
        <v>0</v>
      </c>
      <c r="CB64" s="287">
        <f t="shared" si="675"/>
        <v>0</v>
      </c>
      <c r="CC64" s="334">
        <v>0</v>
      </c>
      <c r="CD64" s="287">
        <v>0</v>
      </c>
      <c r="CE64" s="287">
        <f t="shared" si="676"/>
        <v>0</v>
      </c>
      <c r="CF64" s="334">
        <v>0</v>
      </c>
      <c r="CG64" s="287">
        <v>0</v>
      </c>
      <c r="CH64" s="287">
        <f t="shared" si="677"/>
        <v>0</v>
      </c>
      <c r="CI64" s="334">
        <v>0</v>
      </c>
      <c r="CJ64" s="287">
        <v>0</v>
      </c>
      <c r="CK64" s="287">
        <f t="shared" si="678"/>
        <v>0</v>
      </c>
      <c r="CL64" s="334">
        <v>0</v>
      </c>
      <c r="CM64" s="287">
        <v>0</v>
      </c>
      <c r="CN64" s="287">
        <f t="shared" si="679"/>
        <v>0</v>
      </c>
      <c r="CO64" s="334">
        <v>0</v>
      </c>
      <c r="CP64" s="287">
        <v>0</v>
      </c>
      <c r="CQ64" s="287">
        <f t="shared" si="680"/>
        <v>0</v>
      </c>
      <c r="CR64" s="334">
        <v>0</v>
      </c>
      <c r="CS64" s="287">
        <v>0</v>
      </c>
      <c r="CT64" s="287">
        <f t="shared" si="681"/>
        <v>0</v>
      </c>
      <c r="CU64" s="334">
        <v>0</v>
      </c>
      <c r="CV64" s="287">
        <v>0</v>
      </c>
      <c r="CW64" s="287">
        <f t="shared" si="682"/>
        <v>0</v>
      </c>
      <c r="CX64" s="334">
        <v>0</v>
      </c>
      <c r="CY64" s="287">
        <v>0</v>
      </c>
      <c r="CZ64" s="287">
        <f t="shared" si="683"/>
        <v>0</v>
      </c>
      <c r="DA64" s="334">
        <v>0</v>
      </c>
      <c r="DB64" s="287">
        <v>0</v>
      </c>
      <c r="DC64" s="287">
        <f t="shared" si="684"/>
        <v>0</v>
      </c>
      <c r="DD64" s="334">
        <v>0</v>
      </c>
      <c r="DE64" s="287">
        <v>0</v>
      </c>
      <c r="DF64" s="287">
        <f t="shared" si="685"/>
        <v>0</v>
      </c>
      <c r="DG64" s="334">
        <v>0</v>
      </c>
      <c r="DH64" s="287">
        <v>0</v>
      </c>
      <c r="DI64" s="287">
        <f t="shared" si="686"/>
        <v>0</v>
      </c>
      <c r="DJ64" s="334">
        <v>0</v>
      </c>
      <c r="DK64" s="287">
        <v>0</v>
      </c>
      <c r="DL64" s="287">
        <f t="shared" si="687"/>
        <v>0</v>
      </c>
      <c r="DM64" s="334">
        <v>0</v>
      </c>
      <c r="DN64" s="287">
        <v>0</v>
      </c>
      <c r="DO64" s="287">
        <f t="shared" si="688"/>
        <v>0</v>
      </c>
      <c r="DP64" s="334">
        <v>0</v>
      </c>
      <c r="DQ64" s="287">
        <v>0</v>
      </c>
      <c r="DR64" s="287">
        <f t="shared" si="689"/>
        <v>0</v>
      </c>
      <c r="DS64" s="334">
        <v>0</v>
      </c>
      <c r="DT64" s="287">
        <v>0</v>
      </c>
      <c r="DU64" s="287">
        <f t="shared" si="690"/>
        <v>0</v>
      </c>
      <c r="DV64" s="334">
        <v>0</v>
      </c>
      <c r="DW64" s="287">
        <v>0</v>
      </c>
      <c r="DX64" s="287">
        <f t="shared" si="691"/>
        <v>0</v>
      </c>
      <c r="DY64" s="334">
        <v>0</v>
      </c>
      <c r="DZ64" s="287">
        <v>0</v>
      </c>
      <c r="EA64" s="287">
        <f t="shared" si="692"/>
        <v>0</v>
      </c>
      <c r="EB64" s="334">
        <v>0</v>
      </c>
      <c r="EC64" s="287">
        <v>0</v>
      </c>
      <c r="ED64" s="287">
        <f t="shared" si="693"/>
        <v>0</v>
      </c>
      <c r="EE64" s="334">
        <v>0</v>
      </c>
      <c r="EF64" s="287">
        <v>0</v>
      </c>
      <c r="EG64" s="287">
        <f t="shared" si="694"/>
        <v>0</v>
      </c>
      <c r="EH64" s="334">
        <v>0</v>
      </c>
      <c r="EI64" s="287">
        <v>0</v>
      </c>
      <c r="EJ64" s="287">
        <f t="shared" si="695"/>
        <v>0</v>
      </c>
      <c r="EK64" s="334">
        <v>0</v>
      </c>
      <c r="EL64" s="287">
        <v>0</v>
      </c>
      <c r="EM64" s="287">
        <f t="shared" si="696"/>
        <v>0</v>
      </c>
      <c r="EN64" s="334">
        <v>0</v>
      </c>
      <c r="EO64" s="287">
        <v>0</v>
      </c>
      <c r="EP64" s="287">
        <f t="shared" si="697"/>
        <v>0</v>
      </c>
      <c r="EQ64" s="334">
        <v>0</v>
      </c>
      <c r="ER64" s="287">
        <v>0</v>
      </c>
      <c r="ES64" s="287">
        <f t="shared" si="698"/>
        <v>0</v>
      </c>
      <c r="ET64" s="334">
        <v>0</v>
      </c>
      <c r="EU64" s="287">
        <v>0</v>
      </c>
      <c r="EV64" s="287">
        <f t="shared" si="699"/>
        <v>0</v>
      </c>
      <c r="EW64" s="334">
        <v>0</v>
      </c>
      <c r="EX64" s="287">
        <v>0</v>
      </c>
      <c r="EY64" s="287">
        <f t="shared" si="700"/>
        <v>0</v>
      </c>
      <c r="EZ64" s="334">
        <v>0</v>
      </c>
      <c r="FA64" s="287">
        <v>0</v>
      </c>
      <c r="FB64" s="287">
        <f t="shared" si="701"/>
        <v>0</v>
      </c>
      <c r="FC64" s="334">
        <v>0</v>
      </c>
      <c r="FD64" s="287">
        <v>0</v>
      </c>
      <c r="FE64" s="287">
        <f t="shared" si="702"/>
        <v>0</v>
      </c>
      <c r="FF64" s="334">
        <v>0</v>
      </c>
      <c r="FG64" s="287">
        <v>0</v>
      </c>
      <c r="FH64" s="287">
        <f t="shared" si="703"/>
        <v>0</v>
      </c>
      <c r="FI64" s="334">
        <v>0</v>
      </c>
      <c r="FJ64" s="287">
        <v>0</v>
      </c>
      <c r="FK64" s="287">
        <f t="shared" si="704"/>
        <v>0</v>
      </c>
      <c r="FL64" s="334">
        <v>0</v>
      </c>
      <c r="FM64" s="287">
        <v>0</v>
      </c>
      <c r="FN64" s="287">
        <f t="shared" si="705"/>
        <v>0</v>
      </c>
      <c r="FO64" s="334">
        <v>-579.99358221390071</v>
      </c>
      <c r="FP64" s="287">
        <v>0</v>
      </c>
      <c r="FQ64" s="287">
        <f t="shared" si="706"/>
        <v>-579.99358221390071</v>
      </c>
      <c r="FR64" s="334">
        <v>0</v>
      </c>
      <c r="FS64" s="287">
        <v>0</v>
      </c>
      <c r="FT64" s="287">
        <f t="shared" si="707"/>
        <v>0</v>
      </c>
      <c r="FU64" s="334">
        <v>0</v>
      </c>
      <c r="FV64" s="287">
        <v>0</v>
      </c>
      <c r="FW64" s="287">
        <f t="shared" si="708"/>
        <v>0</v>
      </c>
      <c r="FX64" s="334">
        <v>0</v>
      </c>
      <c r="FY64" s="287">
        <v>0</v>
      </c>
      <c r="FZ64" s="287">
        <f t="shared" si="709"/>
        <v>0</v>
      </c>
      <c r="GA64" s="334">
        <v>-8.467448306228091</v>
      </c>
      <c r="GB64" s="287">
        <v>0</v>
      </c>
      <c r="GC64" s="287">
        <f t="shared" si="710"/>
        <v>-8.467448306228091</v>
      </c>
      <c r="GD64" s="334">
        <v>-12.237839816730549</v>
      </c>
      <c r="GE64" s="287">
        <v>0</v>
      </c>
      <c r="GF64" s="287">
        <f t="shared" si="711"/>
        <v>-12.237839816730549</v>
      </c>
      <c r="GG64" s="334">
        <v>0</v>
      </c>
      <c r="GH64" s="287">
        <v>0</v>
      </c>
      <c r="GI64" s="287">
        <f t="shared" si="712"/>
        <v>0</v>
      </c>
      <c r="GJ64" s="334">
        <v>0</v>
      </c>
      <c r="GK64" s="287">
        <v>0</v>
      </c>
      <c r="GL64" s="287">
        <f t="shared" si="713"/>
        <v>0</v>
      </c>
      <c r="GM64" s="334">
        <v>0</v>
      </c>
      <c r="GN64" s="287">
        <v>0</v>
      </c>
      <c r="GO64" s="287">
        <f t="shared" si="714"/>
        <v>0</v>
      </c>
      <c r="GP64" s="334">
        <v>0</v>
      </c>
      <c r="GQ64" s="287">
        <v>0</v>
      </c>
      <c r="GR64" s="287">
        <f t="shared" si="715"/>
        <v>0</v>
      </c>
      <c r="GS64" s="334">
        <v>0</v>
      </c>
      <c r="GT64" s="287">
        <v>0</v>
      </c>
      <c r="GU64" s="287">
        <f t="shared" si="716"/>
        <v>0</v>
      </c>
      <c r="GV64" s="334">
        <v>-80.627039449615623</v>
      </c>
      <c r="GW64" s="287">
        <v>0</v>
      </c>
      <c r="GX64" s="287">
        <f t="shared" si="717"/>
        <v>-80.627039449615623</v>
      </c>
      <c r="GY64" s="334">
        <v>0</v>
      </c>
      <c r="GZ64" s="287">
        <v>0</v>
      </c>
      <c r="HA64" s="287">
        <f t="shared" si="718"/>
        <v>0</v>
      </c>
      <c r="HB64" s="334">
        <v>0</v>
      </c>
      <c r="HC64" s="287">
        <v>0</v>
      </c>
      <c r="HD64" s="287">
        <f t="shared" si="719"/>
        <v>0</v>
      </c>
      <c r="HE64" s="334">
        <v>0</v>
      </c>
      <c r="HF64" s="287">
        <v>0</v>
      </c>
      <c r="HG64" s="287">
        <f t="shared" si="720"/>
        <v>0</v>
      </c>
      <c r="HH64" s="334">
        <v>0</v>
      </c>
      <c r="HI64" s="287">
        <v>0</v>
      </c>
      <c r="HJ64" s="287">
        <f t="shared" si="721"/>
        <v>0</v>
      </c>
    </row>
    <row r="65" spans="2:218" ht="14.25" hidden="1" customHeight="1" outlineLevel="1" x14ac:dyDescent="0.2">
      <c r="B65" s="233" t="s">
        <v>311</v>
      </c>
      <c r="C65" s="334"/>
      <c r="D65" s="287"/>
      <c r="E65" s="287"/>
      <c r="F65" s="334"/>
      <c r="G65" s="287"/>
      <c r="H65" s="287"/>
      <c r="I65" s="334"/>
      <c r="J65" s="287"/>
      <c r="K65" s="287"/>
      <c r="L65" s="334"/>
      <c r="M65" s="287"/>
      <c r="N65" s="287"/>
      <c r="O65" s="334"/>
      <c r="P65" s="287"/>
      <c r="Q65" s="287"/>
      <c r="R65" s="334"/>
      <c r="S65" s="287"/>
      <c r="T65" s="287"/>
      <c r="U65" s="334"/>
      <c r="V65" s="287"/>
      <c r="W65" s="287"/>
      <c r="X65" s="334"/>
      <c r="Y65" s="287"/>
      <c r="Z65" s="287"/>
      <c r="AA65" s="334"/>
      <c r="AB65" s="287"/>
      <c r="AC65" s="287"/>
      <c r="AD65" s="334"/>
      <c r="AE65" s="287"/>
      <c r="AF65" s="287"/>
      <c r="AG65" s="334"/>
      <c r="AH65" s="287"/>
      <c r="AI65" s="287"/>
      <c r="AJ65" s="334"/>
      <c r="AK65" s="287"/>
      <c r="AL65" s="287"/>
      <c r="AM65" s="334">
        <v>0</v>
      </c>
      <c r="AN65" s="287">
        <v>0</v>
      </c>
      <c r="AO65" s="287">
        <f t="shared" si="722"/>
        <v>0</v>
      </c>
      <c r="AP65" s="334">
        <v>0</v>
      </c>
      <c r="AQ65" s="287">
        <v>0</v>
      </c>
      <c r="AR65" s="287">
        <f t="shared" si="663"/>
        <v>0</v>
      </c>
      <c r="AS65" s="334">
        <v>0</v>
      </c>
      <c r="AT65" s="287">
        <v>0</v>
      </c>
      <c r="AU65" s="287">
        <f t="shared" si="664"/>
        <v>0</v>
      </c>
      <c r="AV65" s="334">
        <v>0</v>
      </c>
      <c r="AW65" s="287">
        <v>0</v>
      </c>
      <c r="AX65" s="287">
        <f t="shared" si="665"/>
        <v>0</v>
      </c>
      <c r="AY65" s="334">
        <v>0</v>
      </c>
      <c r="AZ65" s="287">
        <v>0</v>
      </c>
      <c r="BA65" s="287">
        <f t="shared" si="666"/>
        <v>0</v>
      </c>
      <c r="BB65" s="334">
        <v>0</v>
      </c>
      <c r="BC65" s="287">
        <v>0</v>
      </c>
      <c r="BD65" s="287">
        <f t="shared" si="667"/>
        <v>0</v>
      </c>
      <c r="BE65" s="334">
        <v>0</v>
      </c>
      <c r="BF65" s="287">
        <v>0</v>
      </c>
      <c r="BG65" s="287">
        <f t="shared" si="668"/>
        <v>0</v>
      </c>
      <c r="BH65" s="334">
        <v>0</v>
      </c>
      <c r="BI65" s="287">
        <v>0</v>
      </c>
      <c r="BJ65" s="287">
        <f t="shared" si="669"/>
        <v>0</v>
      </c>
      <c r="BK65" s="334">
        <v>0</v>
      </c>
      <c r="BL65" s="287">
        <v>0</v>
      </c>
      <c r="BM65" s="287">
        <f t="shared" si="670"/>
        <v>0</v>
      </c>
      <c r="BN65" s="334">
        <v>0</v>
      </c>
      <c r="BO65" s="287">
        <v>0</v>
      </c>
      <c r="BP65" s="287">
        <f t="shared" si="671"/>
        <v>0</v>
      </c>
      <c r="BQ65" s="334">
        <v>0</v>
      </c>
      <c r="BR65" s="287">
        <v>0</v>
      </c>
      <c r="BS65" s="287">
        <f t="shared" si="672"/>
        <v>0</v>
      </c>
      <c r="BT65" s="334">
        <v>0</v>
      </c>
      <c r="BU65" s="287">
        <v>0</v>
      </c>
      <c r="BV65" s="287">
        <f t="shared" si="673"/>
        <v>0</v>
      </c>
      <c r="BW65" s="334">
        <v>0</v>
      </c>
      <c r="BX65" s="287">
        <v>0</v>
      </c>
      <c r="BY65" s="287">
        <f t="shared" si="674"/>
        <v>0</v>
      </c>
      <c r="BZ65" s="334">
        <v>0</v>
      </c>
      <c r="CA65" s="287">
        <v>0</v>
      </c>
      <c r="CB65" s="287">
        <f t="shared" si="675"/>
        <v>0</v>
      </c>
      <c r="CC65" s="334">
        <v>0</v>
      </c>
      <c r="CD65" s="287">
        <v>0</v>
      </c>
      <c r="CE65" s="287">
        <f t="shared" si="676"/>
        <v>0</v>
      </c>
      <c r="CF65" s="334">
        <v>0</v>
      </c>
      <c r="CG65" s="287">
        <v>0</v>
      </c>
      <c r="CH65" s="287">
        <f t="shared" si="677"/>
        <v>0</v>
      </c>
      <c r="CI65" s="334">
        <v>0</v>
      </c>
      <c r="CJ65" s="287">
        <v>0</v>
      </c>
      <c r="CK65" s="287">
        <f t="shared" si="678"/>
        <v>0</v>
      </c>
      <c r="CL65" s="334">
        <v>0</v>
      </c>
      <c r="CM65" s="287">
        <v>0</v>
      </c>
      <c r="CN65" s="287">
        <f t="shared" si="679"/>
        <v>0</v>
      </c>
      <c r="CO65" s="334">
        <v>0</v>
      </c>
      <c r="CP65" s="287">
        <v>0</v>
      </c>
      <c r="CQ65" s="287">
        <f t="shared" si="680"/>
        <v>0</v>
      </c>
      <c r="CR65" s="334">
        <v>0</v>
      </c>
      <c r="CS65" s="287">
        <v>0</v>
      </c>
      <c r="CT65" s="287">
        <f t="shared" si="681"/>
        <v>0</v>
      </c>
      <c r="CU65" s="334">
        <v>0</v>
      </c>
      <c r="CV65" s="287">
        <v>0</v>
      </c>
      <c r="CW65" s="287">
        <f t="shared" si="682"/>
        <v>0</v>
      </c>
      <c r="CX65" s="334">
        <v>0</v>
      </c>
      <c r="CY65" s="287">
        <v>0</v>
      </c>
      <c r="CZ65" s="287">
        <f t="shared" si="683"/>
        <v>0</v>
      </c>
      <c r="DA65" s="334">
        <v>0</v>
      </c>
      <c r="DB65" s="287">
        <v>0</v>
      </c>
      <c r="DC65" s="287">
        <f t="shared" si="684"/>
        <v>0</v>
      </c>
      <c r="DD65" s="334">
        <v>0</v>
      </c>
      <c r="DE65" s="287">
        <v>0</v>
      </c>
      <c r="DF65" s="287">
        <f t="shared" si="685"/>
        <v>0</v>
      </c>
      <c r="DG65" s="334">
        <v>0</v>
      </c>
      <c r="DH65" s="287">
        <v>0</v>
      </c>
      <c r="DI65" s="287">
        <f t="shared" si="686"/>
        <v>0</v>
      </c>
      <c r="DJ65" s="334">
        <v>0</v>
      </c>
      <c r="DK65" s="287">
        <v>0</v>
      </c>
      <c r="DL65" s="287">
        <f t="shared" si="687"/>
        <v>0</v>
      </c>
      <c r="DM65" s="334">
        <v>0</v>
      </c>
      <c r="DN65" s="287">
        <v>0</v>
      </c>
      <c r="DO65" s="287">
        <f t="shared" si="688"/>
        <v>0</v>
      </c>
      <c r="DP65" s="334">
        <v>0</v>
      </c>
      <c r="DQ65" s="287">
        <v>0</v>
      </c>
      <c r="DR65" s="287">
        <f t="shared" si="689"/>
        <v>0</v>
      </c>
      <c r="DS65" s="334">
        <v>0</v>
      </c>
      <c r="DT65" s="287">
        <v>0</v>
      </c>
      <c r="DU65" s="287">
        <f t="shared" si="690"/>
        <v>0</v>
      </c>
      <c r="DV65" s="334">
        <v>0</v>
      </c>
      <c r="DW65" s="287">
        <v>0</v>
      </c>
      <c r="DX65" s="287">
        <f t="shared" si="691"/>
        <v>0</v>
      </c>
      <c r="DY65" s="334">
        <v>0</v>
      </c>
      <c r="DZ65" s="287">
        <v>0</v>
      </c>
      <c r="EA65" s="287">
        <f t="shared" si="692"/>
        <v>0</v>
      </c>
      <c r="EB65" s="334">
        <v>0</v>
      </c>
      <c r="EC65" s="287">
        <v>0</v>
      </c>
      <c r="ED65" s="287">
        <f t="shared" si="693"/>
        <v>0</v>
      </c>
      <c r="EE65" s="334">
        <v>0</v>
      </c>
      <c r="EF65" s="287">
        <v>0</v>
      </c>
      <c r="EG65" s="287">
        <f t="shared" si="694"/>
        <v>0</v>
      </c>
      <c r="EH65" s="334">
        <v>0</v>
      </c>
      <c r="EI65" s="287">
        <v>0</v>
      </c>
      <c r="EJ65" s="287">
        <f t="shared" si="695"/>
        <v>0</v>
      </c>
      <c r="EK65" s="334">
        <v>0</v>
      </c>
      <c r="EL65" s="287">
        <v>0</v>
      </c>
      <c r="EM65" s="287">
        <f t="shared" si="696"/>
        <v>0</v>
      </c>
      <c r="EN65" s="334">
        <v>0</v>
      </c>
      <c r="EO65" s="287">
        <v>0</v>
      </c>
      <c r="EP65" s="287">
        <f t="shared" si="697"/>
        <v>0</v>
      </c>
      <c r="EQ65" s="334">
        <v>-6210.5717397801254</v>
      </c>
      <c r="ER65" s="287">
        <v>0</v>
      </c>
      <c r="ES65" s="287">
        <f t="shared" si="698"/>
        <v>-6210.5717397801254</v>
      </c>
      <c r="ET65" s="334">
        <v>-12700.337744645902</v>
      </c>
      <c r="EU65" s="287">
        <v>0</v>
      </c>
      <c r="EV65" s="287">
        <f t="shared" si="699"/>
        <v>-12700.337744645902</v>
      </c>
      <c r="EW65" s="334">
        <v>-6302.6934570217672</v>
      </c>
      <c r="EX65" s="287">
        <v>0</v>
      </c>
      <c r="EY65" s="287">
        <f t="shared" si="700"/>
        <v>-6302.6934570217672</v>
      </c>
      <c r="EZ65" s="334">
        <v>-4143.8164129928964</v>
      </c>
      <c r="FA65" s="287">
        <v>0</v>
      </c>
      <c r="FB65" s="287">
        <f t="shared" si="701"/>
        <v>-4143.8164129928964</v>
      </c>
      <c r="FC65" s="334">
        <v>-6933.4311656639893</v>
      </c>
      <c r="FD65" s="287">
        <v>0</v>
      </c>
      <c r="FE65" s="287">
        <f t="shared" si="702"/>
        <v>-6933.4311656639893</v>
      </c>
      <c r="FF65" s="334">
        <v>-9005.8801879831462</v>
      </c>
      <c r="FG65" s="287">
        <v>0</v>
      </c>
      <c r="FH65" s="287">
        <f t="shared" si="703"/>
        <v>-9005.8801879831462</v>
      </c>
      <c r="FI65" s="334">
        <v>-10733.716139060103</v>
      </c>
      <c r="FJ65" s="287">
        <v>0</v>
      </c>
      <c r="FK65" s="287">
        <f t="shared" si="704"/>
        <v>-10733.716139060103</v>
      </c>
      <c r="FL65" s="334">
        <v>-15345.15586609787</v>
      </c>
      <c r="FM65" s="287">
        <v>0</v>
      </c>
      <c r="FN65" s="287">
        <f t="shared" si="705"/>
        <v>-15345.15586609787</v>
      </c>
      <c r="FO65" s="334">
        <v>-10073.701532320028</v>
      </c>
      <c r="FP65" s="287">
        <v>0</v>
      </c>
      <c r="FQ65" s="287">
        <f t="shared" si="706"/>
        <v>-10073.701532320028</v>
      </c>
      <c r="FR65" s="334">
        <v>-12465.16317361262</v>
      </c>
      <c r="FS65" s="287">
        <v>0</v>
      </c>
      <c r="FT65" s="287">
        <f t="shared" si="707"/>
        <v>-12465.16317361262</v>
      </c>
      <c r="FU65" s="334">
        <v>-7785.2414929544648</v>
      </c>
      <c r="FV65" s="287">
        <v>0</v>
      </c>
      <c r="FW65" s="287">
        <f t="shared" si="708"/>
        <v>-7785.2414929544648</v>
      </c>
      <c r="FX65" s="334">
        <v>-10922.126783288921</v>
      </c>
      <c r="FY65" s="287">
        <v>0</v>
      </c>
      <c r="FZ65" s="287">
        <f t="shared" si="709"/>
        <v>-10922.126783288921</v>
      </c>
      <c r="GA65" s="334">
        <v>-14842.479405246431</v>
      </c>
      <c r="GB65" s="287">
        <v>0</v>
      </c>
      <c r="GC65" s="287">
        <f t="shared" si="710"/>
        <v>-14842.479405246431</v>
      </c>
      <c r="GD65" s="334">
        <v>-13394.968421963491</v>
      </c>
      <c r="GE65" s="287">
        <v>0</v>
      </c>
      <c r="GF65" s="287">
        <f t="shared" si="711"/>
        <v>-13394.968421963491</v>
      </c>
      <c r="GG65" s="334">
        <v>-30090.401193782705</v>
      </c>
      <c r="GH65" s="287">
        <v>0</v>
      </c>
      <c r="GI65" s="287">
        <f t="shared" si="712"/>
        <v>-30090.401193782705</v>
      </c>
      <c r="GJ65" s="334">
        <v>-20603.242398539616</v>
      </c>
      <c r="GK65" s="287">
        <v>0</v>
      </c>
      <c r="GL65" s="287">
        <f t="shared" si="713"/>
        <v>-20603.242398539616</v>
      </c>
      <c r="GM65" s="334">
        <v>-14486.936480837681</v>
      </c>
      <c r="GN65" s="287">
        <v>0</v>
      </c>
      <c r="GO65" s="287">
        <f t="shared" si="714"/>
        <v>-14486.936480837681</v>
      </c>
      <c r="GP65" s="334">
        <v>-24500.93779251301</v>
      </c>
      <c r="GQ65" s="287">
        <v>0</v>
      </c>
      <c r="GR65" s="287">
        <f t="shared" si="715"/>
        <v>-24500.93779251301</v>
      </c>
      <c r="GS65" s="334">
        <v>-24591.964325793935</v>
      </c>
      <c r="GT65" s="287">
        <v>0</v>
      </c>
      <c r="GU65" s="287">
        <f t="shared" si="716"/>
        <v>-24591.964325793935</v>
      </c>
      <c r="GV65" s="334">
        <v>-16369.868684709989</v>
      </c>
      <c r="GW65" s="287">
        <v>0</v>
      </c>
      <c r="GX65" s="287">
        <f t="shared" si="717"/>
        <v>-16369.868684709989</v>
      </c>
      <c r="GY65" s="334">
        <v>-30511.425917672776</v>
      </c>
      <c r="GZ65" s="287">
        <v>0</v>
      </c>
      <c r="HA65" s="287">
        <f t="shared" si="718"/>
        <v>-30511.425917672776</v>
      </c>
      <c r="HB65" s="334">
        <v>-24202.100148981193</v>
      </c>
      <c r="HC65" s="287">
        <v>0</v>
      </c>
      <c r="HD65" s="287">
        <f t="shared" si="719"/>
        <v>-24202.100148981193</v>
      </c>
      <c r="HE65" s="334">
        <v>-31714.441843959114</v>
      </c>
      <c r="HF65" s="287">
        <v>0</v>
      </c>
      <c r="HG65" s="287">
        <f t="shared" si="720"/>
        <v>-31714.441843959114</v>
      </c>
      <c r="HH65" s="334">
        <v>-27991.240806755362</v>
      </c>
      <c r="HI65" s="287">
        <v>0</v>
      </c>
      <c r="HJ65" s="287">
        <f t="shared" si="721"/>
        <v>-27991.240806755362</v>
      </c>
    </row>
    <row r="66" spans="2:218" ht="14.25" hidden="1" customHeight="1" outlineLevel="1" x14ac:dyDescent="0.2">
      <c r="B66" s="233" t="s">
        <v>312</v>
      </c>
      <c r="C66" s="334"/>
      <c r="D66" s="287"/>
      <c r="E66" s="287"/>
      <c r="F66" s="334"/>
      <c r="G66" s="287"/>
      <c r="H66" s="287"/>
      <c r="I66" s="334"/>
      <c r="J66" s="287"/>
      <c r="K66" s="287"/>
      <c r="L66" s="334"/>
      <c r="M66" s="287"/>
      <c r="N66" s="287"/>
      <c r="O66" s="334"/>
      <c r="P66" s="287"/>
      <c r="Q66" s="287"/>
      <c r="R66" s="334"/>
      <c r="S66" s="287"/>
      <c r="T66" s="287"/>
      <c r="U66" s="334"/>
      <c r="V66" s="287"/>
      <c r="W66" s="287"/>
      <c r="X66" s="334"/>
      <c r="Y66" s="287"/>
      <c r="Z66" s="287"/>
      <c r="AA66" s="334"/>
      <c r="AB66" s="287"/>
      <c r="AC66" s="287"/>
      <c r="AD66" s="334"/>
      <c r="AE66" s="287"/>
      <c r="AF66" s="287"/>
      <c r="AG66" s="334"/>
      <c r="AH66" s="287"/>
      <c r="AI66" s="287"/>
      <c r="AJ66" s="334"/>
      <c r="AK66" s="287"/>
      <c r="AL66" s="287"/>
      <c r="AM66" s="334">
        <v>0</v>
      </c>
      <c r="AN66" s="287">
        <v>0</v>
      </c>
      <c r="AO66" s="287">
        <f t="shared" si="722"/>
        <v>0</v>
      </c>
      <c r="AP66" s="334">
        <v>-10.263759848634605</v>
      </c>
      <c r="AQ66" s="287">
        <v>0</v>
      </c>
      <c r="AR66" s="287">
        <f t="shared" si="663"/>
        <v>-10.263759848634605</v>
      </c>
      <c r="AS66" s="334">
        <v>0</v>
      </c>
      <c r="AT66" s="287">
        <v>0</v>
      </c>
      <c r="AU66" s="287">
        <f t="shared" si="664"/>
        <v>0</v>
      </c>
      <c r="AV66" s="334">
        <v>-1710.3657264841927</v>
      </c>
      <c r="AW66" s="287">
        <v>0</v>
      </c>
      <c r="AX66" s="287">
        <f t="shared" si="665"/>
        <v>-1710.3657264841927</v>
      </c>
      <c r="AY66" s="334">
        <v>0</v>
      </c>
      <c r="AZ66" s="287">
        <v>0</v>
      </c>
      <c r="BA66" s="287">
        <f t="shared" si="666"/>
        <v>0</v>
      </c>
      <c r="BB66" s="334">
        <v>-289.56270867021095</v>
      </c>
      <c r="BC66" s="287">
        <v>0</v>
      </c>
      <c r="BD66" s="287">
        <f t="shared" si="667"/>
        <v>-289.56270867021095</v>
      </c>
      <c r="BE66" s="334">
        <v>-334.29552864462045</v>
      </c>
      <c r="BF66" s="287">
        <v>0</v>
      </c>
      <c r="BG66" s="287">
        <f t="shared" si="668"/>
        <v>-334.29552864462045</v>
      </c>
      <c r="BH66" s="334">
        <v>0</v>
      </c>
      <c r="BI66" s="287">
        <v>0</v>
      </c>
      <c r="BJ66" s="287">
        <f t="shared" si="669"/>
        <v>0</v>
      </c>
      <c r="BK66" s="334">
        <v>-7.3836144125522623</v>
      </c>
      <c r="BL66" s="287">
        <v>0</v>
      </c>
      <c r="BM66" s="287">
        <f t="shared" si="670"/>
        <v>-7.3836144125522623</v>
      </c>
      <c r="BN66" s="334">
        <v>-1309.1254048042222</v>
      </c>
      <c r="BO66" s="287">
        <v>0</v>
      </c>
      <c r="BP66" s="287">
        <f t="shared" si="671"/>
        <v>-1309.1254048042222</v>
      </c>
      <c r="BQ66" s="334">
        <v>-2203.9981826442527</v>
      </c>
      <c r="BR66" s="287">
        <v>0</v>
      </c>
      <c r="BS66" s="287">
        <f t="shared" si="672"/>
        <v>-2203.9981826442527</v>
      </c>
      <c r="BT66" s="334">
        <v>-354.10555677897673</v>
      </c>
      <c r="BU66" s="287">
        <v>0</v>
      </c>
      <c r="BV66" s="287">
        <f t="shared" si="673"/>
        <v>-354.10555677897673</v>
      </c>
      <c r="BW66" s="334">
        <v>-100.40608911769928</v>
      </c>
      <c r="BX66" s="287">
        <v>0</v>
      </c>
      <c r="BY66" s="287">
        <f t="shared" si="674"/>
        <v>-100.40608911769928</v>
      </c>
      <c r="BZ66" s="334">
        <v>-267.35973597359737</v>
      </c>
      <c r="CA66" s="287">
        <v>0</v>
      </c>
      <c r="CB66" s="287">
        <f t="shared" si="675"/>
        <v>-267.35973597359737</v>
      </c>
      <c r="CC66" s="334">
        <v>-3130.4707793320399</v>
      </c>
      <c r="CD66" s="287">
        <v>0</v>
      </c>
      <c r="CE66" s="287">
        <f t="shared" si="676"/>
        <v>-3130.4707793320399</v>
      </c>
      <c r="CF66" s="334">
        <v>-1138.1413814001949</v>
      </c>
      <c r="CG66" s="287">
        <v>0</v>
      </c>
      <c r="CH66" s="287">
        <f t="shared" si="677"/>
        <v>-1138.1413814001949</v>
      </c>
      <c r="CI66" s="334">
        <v>-338.53919201673909</v>
      </c>
      <c r="CJ66" s="287">
        <v>0</v>
      </c>
      <c r="CK66" s="287">
        <f t="shared" si="678"/>
        <v>-338.53919201673909</v>
      </c>
      <c r="CL66" s="334">
        <v>-664.2846629812135</v>
      </c>
      <c r="CM66" s="287">
        <v>0</v>
      </c>
      <c r="CN66" s="287">
        <f t="shared" si="679"/>
        <v>-664.2846629812135</v>
      </c>
      <c r="CO66" s="334">
        <v>-241.41246836899009</v>
      </c>
      <c r="CP66" s="287">
        <v>0</v>
      </c>
      <c r="CQ66" s="287">
        <f t="shared" si="680"/>
        <v>-241.41246836899009</v>
      </c>
      <c r="CR66" s="334">
        <v>-537.75696056328638</v>
      </c>
      <c r="CS66" s="287">
        <v>0</v>
      </c>
      <c r="CT66" s="287">
        <f t="shared" si="681"/>
        <v>-537.75696056328638</v>
      </c>
      <c r="CU66" s="334">
        <v>0</v>
      </c>
      <c r="CV66" s="287">
        <v>0</v>
      </c>
      <c r="CW66" s="287">
        <f t="shared" si="682"/>
        <v>0</v>
      </c>
      <c r="CX66" s="334">
        <v>-1607.3683813587172</v>
      </c>
      <c r="CY66" s="287">
        <v>0</v>
      </c>
      <c r="CZ66" s="287">
        <f t="shared" si="683"/>
        <v>-1607.3683813587172</v>
      </c>
      <c r="DA66" s="334">
        <v>-366.35085623900449</v>
      </c>
      <c r="DB66" s="287">
        <v>0</v>
      </c>
      <c r="DC66" s="287">
        <f t="shared" si="684"/>
        <v>-366.35085623900449</v>
      </c>
      <c r="DD66" s="334">
        <v>-5447.4319901271656</v>
      </c>
      <c r="DE66" s="287">
        <v>0</v>
      </c>
      <c r="DF66" s="287">
        <f t="shared" si="685"/>
        <v>-5447.4319901271656</v>
      </c>
      <c r="DG66" s="334">
        <v>-159.28594615593386</v>
      </c>
      <c r="DH66" s="287">
        <v>0</v>
      </c>
      <c r="DI66" s="287">
        <f t="shared" si="686"/>
        <v>-159.28594615593386</v>
      </c>
      <c r="DJ66" s="334">
        <v>-17.337420254654795</v>
      </c>
      <c r="DK66" s="287">
        <v>0</v>
      </c>
      <c r="DL66" s="287">
        <f t="shared" si="687"/>
        <v>-17.337420254654795</v>
      </c>
      <c r="DM66" s="334">
        <v>-1635.0116009280744</v>
      </c>
      <c r="DN66" s="287">
        <v>0</v>
      </c>
      <c r="DO66" s="287">
        <f t="shared" si="688"/>
        <v>-1635.0116009280744</v>
      </c>
      <c r="DP66" s="334">
        <v>-3815.9023561348617</v>
      </c>
      <c r="DQ66" s="287">
        <v>0</v>
      </c>
      <c r="DR66" s="287">
        <f t="shared" si="689"/>
        <v>-3815.9023561348617</v>
      </c>
      <c r="DS66" s="334">
        <v>-168.92519801124519</v>
      </c>
      <c r="DT66" s="287">
        <v>0</v>
      </c>
      <c r="DU66" s="287">
        <f t="shared" si="690"/>
        <v>-168.92519801124519</v>
      </c>
      <c r="DV66" s="334">
        <v>-1156.5348878168643</v>
      </c>
      <c r="DW66" s="287">
        <v>0</v>
      </c>
      <c r="DX66" s="287">
        <f t="shared" si="691"/>
        <v>-1156.5348878168643</v>
      </c>
      <c r="DY66" s="334">
        <v>-981.27440546303637</v>
      </c>
      <c r="DZ66" s="287">
        <v>0</v>
      </c>
      <c r="EA66" s="287">
        <f t="shared" si="692"/>
        <v>-981.27440546303637</v>
      </c>
      <c r="EB66" s="334">
        <v>-263.36198421913662</v>
      </c>
      <c r="EC66" s="287">
        <v>0</v>
      </c>
      <c r="ED66" s="287">
        <f t="shared" si="693"/>
        <v>-263.36198421913662</v>
      </c>
      <c r="EE66" s="334">
        <v>-591.72700874124575</v>
      </c>
      <c r="EF66" s="287">
        <v>0</v>
      </c>
      <c r="EG66" s="287">
        <f t="shared" si="694"/>
        <v>-591.72700874124575</v>
      </c>
      <c r="EH66" s="334">
        <v>-1359.2202231018352</v>
      </c>
      <c r="EI66" s="287">
        <v>0</v>
      </c>
      <c r="EJ66" s="287">
        <f t="shared" si="695"/>
        <v>-1359.2202231018352</v>
      </c>
      <c r="EK66" s="334">
        <v>0</v>
      </c>
      <c r="EL66" s="287">
        <v>0</v>
      </c>
      <c r="EM66" s="287">
        <f t="shared" si="696"/>
        <v>0</v>
      </c>
      <c r="EN66" s="334">
        <v>-11202.638686961254</v>
      </c>
      <c r="EO66" s="287">
        <v>0</v>
      </c>
      <c r="EP66" s="287">
        <f t="shared" si="697"/>
        <v>-11202.638686961254</v>
      </c>
      <c r="EQ66" s="334">
        <v>-197.87297203543602</v>
      </c>
      <c r="ER66" s="287">
        <v>0</v>
      </c>
      <c r="ES66" s="287">
        <f t="shared" si="698"/>
        <v>-197.87297203543602</v>
      </c>
      <c r="ET66" s="334">
        <v>-41.438167530905645</v>
      </c>
      <c r="EU66" s="287">
        <v>0</v>
      </c>
      <c r="EV66" s="287">
        <f t="shared" si="699"/>
        <v>-41.438167530905645</v>
      </c>
      <c r="EW66" s="334">
        <v>-3.566562148582741</v>
      </c>
      <c r="EX66" s="287">
        <v>0</v>
      </c>
      <c r="EY66" s="287">
        <f t="shared" si="700"/>
        <v>-3.566562148582741</v>
      </c>
      <c r="EZ66" s="334">
        <v>0</v>
      </c>
      <c r="FA66" s="287">
        <v>0</v>
      </c>
      <c r="FB66" s="287">
        <f t="shared" si="701"/>
        <v>0</v>
      </c>
      <c r="FC66" s="334">
        <v>0</v>
      </c>
      <c r="FD66" s="287">
        <v>0</v>
      </c>
      <c r="FE66" s="287">
        <f t="shared" si="702"/>
        <v>0</v>
      </c>
      <c r="FF66" s="334">
        <v>0</v>
      </c>
      <c r="FG66" s="287">
        <v>0</v>
      </c>
      <c r="FH66" s="287">
        <f t="shared" si="703"/>
        <v>0</v>
      </c>
      <c r="FI66" s="334">
        <v>0</v>
      </c>
      <c r="FJ66" s="287">
        <v>0</v>
      </c>
      <c r="FK66" s="287">
        <f t="shared" si="704"/>
        <v>0</v>
      </c>
      <c r="FL66" s="334">
        <v>0</v>
      </c>
      <c r="FM66" s="287">
        <v>0</v>
      </c>
      <c r="FN66" s="287">
        <f t="shared" si="705"/>
        <v>0</v>
      </c>
      <c r="FO66" s="334">
        <v>-988.57457438008009</v>
      </c>
      <c r="FP66" s="287">
        <v>0</v>
      </c>
      <c r="FQ66" s="287">
        <f t="shared" si="706"/>
        <v>-988.57457438008009</v>
      </c>
      <c r="FR66" s="334">
        <v>0</v>
      </c>
      <c r="FS66" s="287">
        <v>0</v>
      </c>
      <c r="FT66" s="287">
        <f t="shared" si="707"/>
        <v>0</v>
      </c>
      <c r="FU66" s="334">
        <v>0</v>
      </c>
      <c r="FV66" s="287">
        <v>0</v>
      </c>
      <c r="FW66" s="287">
        <f t="shared" si="708"/>
        <v>0</v>
      </c>
      <c r="FX66" s="334">
        <v>-24873.385770365912</v>
      </c>
      <c r="FY66" s="287">
        <v>0</v>
      </c>
      <c r="FZ66" s="287">
        <f t="shared" si="709"/>
        <v>-24873.385770365912</v>
      </c>
      <c r="GA66" s="334">
        <v>-460.2123071538648</v>
      </c>
      <c r="GB66" s="287">
        <v>0</v>
      </c>
      <c r="GC66" s="287">
        <f t="shared" si="710"/>
        <v>-460.2123071538648</v>
      </c>
      <c r="GD66" s="334">
        <v>-1362.5958919686491</v>
      </c>
      <c r="GE66" s="287">
        <v>0</v>
      </c>
      <c r="GF66" s="287">
        <f t="shared" si="711"/>
        <v>-1362.5958919686491</v>
      </c>
      <c r="GG66" s="334">
        <v>-1920.2505179730572</v>
      </c>
      <c r="GH66" s="287">
        <v>0</v>
      </c>
      <c r="GI66" s="287">
        <f t="shared" si="712"/>
        <v>-1920.2505179730572</v>
      </c>
      <c r="GJ66" s="334">
        <v>-657.59535790284951</v>
      </c>
      <c r="GK66" s="287">
        <v>0</v>
      </c>
      <c r="GL66" s="287">
        <f t="shared" si="713"/>
        <v>-657.59535790284951</v>
      </c>
      <c r="GM66" s="334">
        <v>-5492.9587265127066</v>
      </c>
      <c r="GN66" s="287">
        <v>0</v>
      </c>
      <c r="GO66" s="287">
        <f t="shared" si="714"/>
        <v>-5492.9587265127066</v>
      </c>
      <c r="GP66" s="334">
        <v>-7519.8009980618672</v>
      </c>
      <c r="GQ66" s="287">
        <v>0</v>
      </c>
      <c r="GR66" s="287">
        <f t="shared" si="715"/>
        <v>-7519.8009980618672</v>
      </c>
      <c r="GS66" s="334">
        <v>-261.20184776860987</v>
      </c>
      <c r="GT66" s="287">
        <v>0</v>
      </c>
      <c r="GU66" s="287">
        <f t="shared" si="716"/>
        <v>-261.20184776860987</v>
      </c>
      <c r="GV66" s="334">
        <v>-286.83703309033859</v>
      </c>
      <c r="GW66" s="287">
        <v>0</v>
      </c>
      <c r="GX66" s="287">
        <f t="shared" si="717"/>
        <v>-286.83703309033859</v>
      </c>
      <c r="GY66" s="334">
        <v>-4952.6532325165617</v>
      </c>
      <c r="GZ66" s="287">
        <v>0</v>
      </c>
      <c r="HA66" s="287">
        <f t="shared" si="718"/>
        <v>-4952.6532325165617</v>
      </c>
      <c r="HB66" s="334">
        <v>-3311.9254447029844</v>
      </c>
      <c r="HC66" s="287">
        <v>0</v>
      </c>
      <c r="HD66" s="287">
        <f t="shared" si="719"/>
        <v>-3311.9254447029844</v>
      </c>
      <c r="HE66" s="334">
        <v>-1240.0296090038073</v>
      </c>
      <c r="HF66" s="287">
        <v>0</v>
      </c>
      <c r="HG66" s="287">
        <f t="shared" si="720"/>
        <v>-1240.0296090038073</v>
      </c>
      <c r="HH66" s="334">
        <v>-2665.398469898134</v>
      </c>
      <c r="HI66" s="287">
        <v>0</v>
      </c>
      <c r="HJ66" s="287">
        <f t="shared" si="721"/>
        <v>-2665.398469898134</v>
      </c>
    </row>
    <row r="67" spans="2:218" ht="14.25" hidden="1" customHeight="1" outlineLevel="1" x14ac:dyDescent="0.2">
      <c r="B67" s="233" t="s">
        <v>313</v>
      </c>
      <c r="C67" s="334">
        <v>0</v>
      </c>
      <c r="D67" s="287">
        <v>0</v>
      </c>
      <c r="E67" s="287">
        <f>SUM(C67:D67)</f>
        <v>0</v>
      </c>
      <c r="F67" s="334">
        <v>0</v>
      </c>
      <c r="G67" s="287">
        <v>0</v>
      </c>
      <c r="H67" s="287">
        <f>SUM(F67:G67)</f>
        <v>0</v>
      </c>
      <c r="I67" s="334">
        <v>0</v>
      </c>
      <c r="J67" s="287">
        <v>0</v>
      </c>
      <c r="K67" s="287">
        <f>SUM(I67:J67)</f>
        <v>0</v>
      </c>
      <c r="L67" s="334">
        <v>0</v>
      </c>
      <c r="M67" s="287">
        <v>0</v>
      </c>
      <c r="N67" s="287">
        <f>SUM(L67:M67)</f>
        <v>0</v>
      </c>
      <c r="O67" s="334">
        <v>0</v>
      </c>
      <c r="P67" s="287">
        <v>0</v>
      </c>
      <c r="Q67" s="287">
        <f>SUM(O67:P67)</f>
        <v>0</v>
      </c>
      <c r="R67" s="334">
        <v>0</v>
      </c>
      <c r="S67" s="287">
        <v>0</v>
      </c>
      <c r="T67" s="287">
        <f>SUM(R67:S67)</f>
        <v>0</v>
      </c>
      <c r="U67" s="334">
        <v>0</v>
      </c>
      <c r="V67" s="287">
        <v>0</v>
      </c>
      <c r="W67" s="287">
        <f>SUM(U67:V67)</f>
        <v>0</v>
      </c>
      <c r="X67" s="334">
        <v>0</v>
      </c>
      <c r="Y67" s="287">
        <v>0</v>
      </c>
      <c r="Z67" s="287">
        <f>SUM(X67:Y67)</f>
        <v>0</v>
      </c>
      <c r="AA67" s="334">
        <v>0</v>
      </c>
      <c r="AB67" s="287">
        <v>0</v>
      </c>
      <c r="AC67" s="287">
        <f>SUM(AA67:AB67)</f>
        <v>0</v>
      </c>
      <c r="AD67" s="334">
        <v>0</v>
      </c>
      <c r="AE67" s="287">
        <v>0</v>
      </c>
      <c r="AF67" s="287">
        <f>SUM(AD67:AE67)</f>
        <v>0</v>
      </c>
      <c r="AG67" s="334">
        <v>0</v>
      </c>
      <c r="AH67" s="287">
        <v>0</v>
      </c>
      <c r="AI67" s="287">
        <f>SUM(AG67:AH67)</f>
        <v>0</v>
      </c>
      <c r="AJ67" s="334">
        <v>0</v>
      </c>
      <c r="AK67" s="287">
        <v>0</v>
      </c>
      <c r="AL67" s="287">
        <f>SUM(AJ67:AK67)</f>
        <v>0</v>
      </c>
      <c r="AM67" s="334">
        <v>0</v>
      </c>
      <c r="AN67" s="287">
        <v>0</v>
      </c>
      <c r="AO67" s="287">
        <f t="shared" si="722"/>
        <v>0</v>
      </c>
      <c r="AP67" s="334">
        <v>0</v>
      </c>
      <c r="AQ67" s="287">
        <v>0</v>
      </c>
      <c r="AR67" s="287">
        <f t="shared" si="663"/>
        <v>0</v>
      </c>
      <c r="AS67" s="334">
        <v>0</v>
      </c>
      <c r="AT67" s="287">
        <v>0</v>
      </c>
      <c r="AU67" s="287">
        <f t="shared" si="664"/>
        <v>0</v>
      </c>
      <c r="AV67" s="334">
        <v>0</v>
      </c>
      <c r="AW67" s="287">
        <v>0</v>
      </c>
      <c r="AX67" s="287">
        <f t="shared" si="665"/>
        <v>0</v>
      </c>
      <c r="AY67" s="334">
        <v>0</v>
      </c>
      <c r="AZ67" s="287">
        <v>0</v>
      </c>
      <c r="BA67" s="287">
        <f t="shared" si="666"/>
        <v>0</v>
      </c>
      <c r="BB67" s="334">
        <v>0</v>
      </c>
      <c r="BC67" s="287">
        <v>0</v>
      </c>
      <c r="BD67" s="287">
        <f t="shared" si="667"/>
        <v>0</v>
      </c>
      <c r="BE67" s="334">
        <v>0</v>
      </c>
      <c r="BF67" s="287">
        <v>0</v>
      </c>
      <c r="BG67" s="287">
        <f t="shared" si="668"/>
        <v>0</v>
      </c>
      <c r="BH67" s="334">
        <v>0</v>
      </c>
      <c r="BI67" s="287">
        <v>0</v>
      </c>
      <c r="BJ67" s="287">
        <f t="shared" si="669"/>
        <v>0</v>
      </c>
      <c r="BK67" s="334">
        <v>0</v>
      </c>
      <c r="BL67" s="287">
        <v>0</v>
      </c>
      <c r="BM67" s="287">
        <f t="shared" si="670"/>
        <v>0</v>
      </c>
      <c r="BN67" s="334">
        <v>0</v>
      </c>
      <c r="BO67" s="287">
        <v>0</v>
      </c>
      <c r="BP67" s="287">
        <f t="shared" si="671"/>
        <v>0</v>
      </c>
      <c r="BQ67" s="334">
        <v>0</v>
      </c>
      <c r="BR67" s="287">
        <v>0</v>
      </c>
      <c r="BS67" s="287">
        <f t="shared" si="672"/>
        <v>0</v>
      </c>
      <c r="BT67" s="334">
        <v>0</v>
      </c>
      <c r="BU67" s="287">
        <v>0</v>
      </c>
      <c r="BV67" s="287">
        <f t="shared" si="673"/>
        <v>0</v>
      </c>
      <c r="BW67" s="334">
        <v>0</v>
      </c>
      <c r="BX67" s="287">
        <v>0</v>
      </c>
      <c r="BY67" s="287">
        <f t="shared" si="674"/>
        <v>0</v>
      </c>
      <c r="BZ67" s="334">
        <v>0</v>
      </c>
      <c r="CA67" s="287">
        <v>0</v>
      </c>
      <c r="CB67" s="287">
        <f t="shared" si="675"/>
        <v>0</v>
      </c>
      <c r="CC67" s="334">
        <v>0</v>
      </c>
      <c r="CD67" s="287">
        <v>0</v>
      </c>
      <c r="CE67" s="287">
        <f t="shared" si="676"/>
        <v>0</v>
      </c>
      <c r="CF67" s="334">
        <v>0</v>
      </c>
      <c r="CG67" s="287">
        <v>0</v>
      </c>
      <c r="CH67" s="287">
        <f t="shared" si="677"/>
        <v>0</v>
      </c>
      <c r="CI67" s="334">
        <v>0</v>
      </c>
      <c r="CJ67" s="287">
        <v>0</v>
      </c>
      <c r="CK67" s="287">
        <f t="shared" si="678"/>
        <v>0</v>
      </c>
      <c r="CL67" s="334">
        <v>0</v>
      </c>
      <c r="CM67" s="287">
        <v>0</v>
      </c>
      <c r="CN67" s="287">
        <f t="shared" si="679"/>
        <v>0</v>
      </c>
      <c r="CO67" s="334">
        <v>0</v>
      </c>
      <c r="CP67" s="287">
        <v>0</v>
      </c>
      <c r="CQ67" s="287">
        <f t="shared" si="680"/>
        <v>0</v>
      </c>
      <c r="CR67" s="334">
        <v>0</v>
      </c>
      <c r="CS67" s="287">
        <v>0</v>
      </c>
      <c r="CT67" s="287">
        <f t="shared" si="681"/>
        <v>0</v>
      </c>
      <c r="CU67" s="334">
        <v>0</v>
      </c>
      <c r="CV67" s="287">
        <v>0</v>
      </c>
      <c r="CW67" s="287">
        <f t="shared" si="682"/>
        <v>0</v>
      </c>
      <c r="CX67" s="334">
        <v>0</v>
      </c>
      <c r="CY67" s="287">
        <v>0</v>
      </c>
      <c r="CZ67" s="287">
        <f t="shared" si="683"/>
        <v>0</v>
      </c>
      <c r="DA67" s="334">
        <v>0</v>
      </c>
      <c r="DB67" s="287">
        <v>0</v>
      </c>
      <c r="DC67" s="287">
        <f t="shared" si="684"/>
        <v>0</v>
      </c>
      <c r="DD67" s="334">
        <v>0</v>
      </c>
      <c r="DE67" s="287">
        <v>0</v>
      </c>
      <c r="DF67" s="287">
        <f t="shared" si="685"/>
        <v>0</v>
      </c>
      <c r="DG67" s="334">
        <v>0</v>
      </c>
      <c r="DH67" s="287">
        <v>0</v>
      </c>
      <c r="DI67" s="287">
        <f t="shared" si="686"/>
        <v>0</v>
      </c>
      <c r="DJ67" s="334">
        <v>-778.31</v>
      </c>
      <c r="DK67" s="287">
        <v>0</v>
      </c>
      <c r="DL67" s="287">
        <f t="shared" si="687"/>
        <v>-778.31</v>
      </c>
      <c r="DM67" s="334">
        <v>-420.33</v>
      </c>
      <c r="DN67" s="287">
        <v>0</v>
      </c>
      <c r="DO67" s="287">
        <f t="shared" si="688"/>
        <v>-420.33</v>
      </c>
      <c r="DP67" s="334">
        <v>0</v>
      </c>
      <c r="DQ67" s="287">
        <v>0</v>
      </c>
      <c r="DR67" s="287">
        <f t="shared" si="689"/>
        <v>0</v>
      </c>
      <c r="DS67" s="334">
        <v>0</v>
      </c>
      <c r="DT67" s="287">
        <v>0</v>
      </c>
      <c r="DU67" s="287">
        <f t="shared" si="690"/>
        <v>0</v>
      </c>
      <c r="DV67" s="334">
        <v>-336.06</v>
      </c>
      <c r="DW67" s="287">
        <v>0</v>
      </c>
      <c r="DX67" s="287">
        <f t="shared" si="691"/>
        <v>-336.06</v>
      </c>
      <c r="DY67" s="334">
        <v>-1709.48</v>
      </c>
      <c r="DZ67" s="287">
        <v>0</v>
      </c>
      <c r="EA67" s="287">
        <f t="shared" si="692"/>
        <v>-1709.48</v>
      </c>
      <c r="EB67" s="334">
        <v>-588.37</v>
      </c>
      <c r="EC67" s="287">
        <v>0</v>
      </c>
      <c r="ED67" s="287">
        <f t="shared" si="693"/>
        <v>-588.37</v>
      </c>
      <c r="EE67" s="334">
        <v>-426.12</v>
      </c>
      <c r="EF67" s="287">
        <v>0</v>
      </c>
      <c r="EG67" s="287">
        <f t="shared" si="694"/>
        <v>-426.12</v>
      </c>
      <c r="EH67" s="334">
        <v>-402.95196833393305</v>
      </c>
      <c r="EI67" s="287">
        <v>0</v>
      </c>
      <c r="EJ67" s="287">
        <f t="shared" si="695"/>
        <v>-402.95196833393305</v>
      </c>
      <c r="EK67" s="334">
        <v>-1545.7255404696084</v>
      </c>
      <c r="EL67" s="287">
        <v>0</v>
      </c>
      <c r="EM67" s="287">
        <f t="shared" si="696"/>
        <v>-1545.7255404696084</v>
      </c>
      <c r="EN67" s="334">
        <v>-1429.5734438327281</v>
      </c>
      <c r="EO67" s="287">
        <v>0</v>
      </c>
      <c r="EP67" s="287">
        <f t="shared" si="697"/>
        <v>-1429.5734438327281</v>
      </c>
      <c r="EQ67" s="334">
        <v>-603.36</v>
      </c>
      <c r="ER67" s="287">
        <v>0</v>
      </c>
      <c r="ES67" s="287">
        <f t="shared" si="698"/>
        <v>-603.36</v>
      </c>
      <c r="ET67" s="334">
        <v>-1422.3390663937607</v>
      </c>
      <c r="EU67" s="287">
        <v>0</v>
      </c>
      <c r="EV67" s="287">
        <f t="shared" si="699"/>
        <v>-1422.3390663937607</v>
      </c>
      <c r="EW67" s="334">
        <v>-1265.9054105806549</v>
      </c>
      <c r="EX67" s="287">
        <v>0</v>
      </c>
      <c r="EY67" s="287">
        <f t="shared" si="700"/>
        <v>-1265.9054105806549</v>
      </c>
      <c r="EZ67" s="334">
        <v>-921.94470728756244</v>
      </c>
      <c r="FA67" s="287">
        <v>0</v>
      </c>
      <c r="FB67" s="287">
        <f t="shared" si="701"/>
        <v>-921.94470728756244</v>
      </c>
      <c r="FC67" s="334">
        <v>-1778.2274370051962</v>
      </c>
      <c r="FD67" s="287">
        <v>0</v>
      </c>
      <c r="FE67" s="287">
        <f t="shared" si="702"/>
        <v>-1778.2274370051962</v>
      </c>
      <c r="FF67" s="334">
        <v>-1026.2380976500565</v>
      </c>
      <c r="FG67" s="287">
        <v>0</v>
      </c>
      <c r="FH67" s="287">
        <f t="shared" si="703"/>
        <v>-1026.2380976500565</v>
      </c>
      <c r="FI67" s="334">
        <v>-1683.1619404584987</v>
      </c>
      <c r="FJ67" s="287">
        <v>0</v>
      </c>
      <c r="FK67" s="287">
        <f t="shared" si="704"/>
        <v>-1683.1619404584987</v>
      </c>
      <c r="FL67" s="334">
        <v>-6095.0871858149776</v>
      </c>
      <c r="FM67" s="287">
        <v>0</v>
      </c>
      <c r="FN67" s="287">
        <f t="shared" si="705"/>
        <v>-6095.0871858149776</v>
      </c>
      <c r="FO67" s="334">
        <v>-2215.4368024411137</v>
      </c>
      <c r="FP67" s="287">
        <v>0</v>
      </c>
      <c r="FQ67" s="287">
        <f t="shared" si="706"/>
        <v>-2215.4368024411137</v>
      </c>
      <c r="FR67" s="334">
        <v>-1908.838217260874</v>
      </c>
      <c r="FS67" s="287">
        <v>0</v>
      </c>
      <c r="FT67" s="287">
        <f t="shared" si="707"/>
        <v>-1908.838217260874</v>
      </c>
      <c r="FU67" s="334">
        <v>-8050.3195108885548</v>
      </c>
      <c r="FV67" s="287">
        <v>0</v>
      </c>
      <c r="FW67" s="287">
        <f t="shared" si="708"/>
        <v>-8050.3195108885548</v>
      </c>
      <c r="FX67" s="334">
        <v>-2669.8139425198433</v>
      </c>
      <c r="FY67" s="287">
        <v>0</v>
      </c>
      <c r="FZ67" s="287">
        <f t="shared" si="709"/>
        <v>-2669.8139425198433</v>
      </c>
      <c r="GA67" s="334">
        <v>-529.40694550914759</v>
      </c>
      <c r="GB67" s="287">
        <v>0</v>
      </c>
      <c r="GC67" s="287">
        <f t="shared" si="710"/>
        <v>-529.40694550914759</v>
      </c>
      <c r="GD67" s="334">
        <v>-1810.8273013240441</v>
      </c>
      <c r="GE67" s="287">
        <v>0</v>
      </c>
      <c r="GF67" s="287">
        <f t="shared" si="711"/>
        <v>-1810.8273013240441</v>
      </c>
      <c r="GG67" s="334">
        <v>-3113.0096096360548</v>
      </c>
      <c r="GH67" s="287">
        <v>0</v>
      </c>
      <c r="GI67" s="287">
        <f t="shared" si="712"/>
        <v>-3113.0096096360548</v>
      </c>
      <c r="GJ67" s="334">
        <v>-2347.1703539704295</v>
      </c>
      <c r="GK67" s="287">
        <v>0</v>
      </c>
      <c r="GL67" s="287">
        <f t="shared" si="713"/>
        <v>-2347.1703539704295</v>
      </c>
      <c r="GM67" s="334">
        <v>-1849.2296448969457</v>
      </c>
      <c r="GN67" s="287">
        <v>0</v>
      </c>
      <c r="GO67" s="287">
        <f t="shared" si="714"/>
        <v>-1849.2296448969457</v>
      </c>
      <c r="GP67" s="334">
        <v>-1838.2847446599621</v>
      </c>
      <c r="GQ67" s="287">
        <v>0</v>
      </c>
      <c r="GR67" s="287">
        <f t="shared" si="715"/>
        <v>-1838.2847446599621</v>
      </c>
      <c r="GS67" s="334">
        <v>-2368.8837211785012</v>
      </c>
      <c r="GT67" s="287">
        <v>0</v>
      </c>
      <c r="GU67" s="287">
        <f t="shared" si="716"/>
        <v>-2368.8837211785012</v>
      </c>
      <c r="GV67" s="334">
        <v>-4436.1389779487772</v>
      </c>
      <c r="GW67" s="287">
        <v>0</v>
      </c>
      <c r="GX67" s="287">
        <f t="shared" si="717"/>
        <v>-4436.1389779487772</v>
      </c>
      <c r="GY67" s="334">
        <v>-6674.3073046796344</v>
      </c>
      <c r="GZ67" s="287">
        <v>0</v>
      </c>
      <c r="HA67" s="287">
        <f t="shared" si="718"/>
        <v>-6674.3073046796344</v>
      </c>
      <c r="HB67" s="334">
        <v>-5530.4331841045187</v>
      </c>
      <c r="HC67" s="287">
        <v>0</v>
      </c>
      <c r="HD67" s="287">
        <f t="shared" si="719"/>
        <v>-5530.4331841045187</v>
      </c>
      <c r="HE67" s="334">
        <v>-3075.833172692965</v>
      </c>
      <c r="HF67" s="287">
        <v>0</v>
      </c>
      <c r="HG67" s="287">
        <f t="shared" si="720"/>
        <v>-3075.833172692965</v>
      </c>
      <c r="HH67" s="334">
        <v>-2546.3527453540419</v>
      </c>
      <c r="HI67" s="287">
        <v>0</v>
      </c>
      <c r="HJ67" s="287">
        <f t="shared" si="721"/>
        <v>-2546.3527453540419</v>
      </c>
    </row>
    <row r="68" spans="2:218" ht="14.25" customHeight="1" collapsed="1" x14ac:dyDescent="0.2">
      <c r="B68" s="163" t="s">
        <v>531</v>
      </c>
      <c r="C68" s="286">
        <f t="shared" ref="C68:AL68" si="723">SUM(C74)</f>
        <v>0</v>
      </c>
      <c r="D68" s="287">
        <f t="shared" si="723"/>
        <v>0</v>
      </c>
      <c r="E68" s="287">
        <f t="shared" si="723"/>
        <v>0</v>
      </c>
      <c r="F68" s="286">
        <f t="shared" si="723"/>
        <v>0</v>
      </c>
      <c r="G68" s="287">
        <f t="shared" si="723"/>
        <v>0</v>
      </c>
      <c r="H68" s="287">
        <f t="shared" si="723"/>
        <v>0</v>
      </c>
      <c r="I68" s="286">
        <f t="shared" si="723"/>
        <v>0</v>
      </c>
      <c r="J68" s="287">
        <f t="shared" si="723"/>
        <v>0</v>
      </c>
      <c r="K68" s="287">
        <f t="shared" si="723"/>
        <v>0</v>
      </c>
      <c r="L68" s="286">
        <f t="shared" si="723"/>
        <v>0</v>
      </c>
      <c r="M68" s="287">
        <f t="shared" si="723"/>
        <v>0</v>
      </c>
      <c r="N68" s="287">
        <f t="shared" si="723"/>
        <v>0</v>
      </c>
      <c r="O68" s="286">
        <f t="shared" si="723"/>
        <v>0</v>
      </c>
      <c r="P68" s="287">
        <f t="shared" si="723"/>
        <v>0</v>
      </c>
      <c r="Q68" s="287">
        <f t="shared" si="723"/>
        <v>0</v>
      </c>
      <c r="R68" s="286">
        <f t="shared" si="723"/>
        <v>0</v>
      </c>
      <c r="S68" s="287">
        <f t="shared" si="723"/>
        <v>0</v>
      </c>
      <c r="T68" s="287">
        <f t="shared" si="723"/>
        <v>0</v>
      </c>
      <c r="U68" s="286">
        <f t="shared" si="723"/>
        <v>0</v>
      </c>
      <c r="V68" s="287">
        <f t="shared" si="723"/>
        <v>0</v>
      </c>
      <c r="W68" s="287">
        <f t="shared" si="723"/>
        <v>0</v>
      </c>
      <c r="X68" s="286">
        <f t="shared" si="723"/>
        <v>0</v>
      </c>
      <c r="Y68" s="287">
        <f t="shared" si="723"/>
        <v>0</v>
      </c>
      <c r="Z68" s="287">
        <f t="shared" si="723"/>
        <v>0</v>
      </c>
      <c r="AA68" s="286">
        <f t="shared" si="723"/>
        <v>0</v>
      </c>
      <c r="AB68" s="287">
        <f t="shared" si="723"/>
        <v>0</v>
      </c>
      <c r="AC68" s="287">
        <f t="shared" si="723"/>
        <v>0</v>
      </c>
      <c r="AD68" s="286">
        <f t="shared" si="723"/>
        <v>0</v>
      </c>
      <c r="AE68" s="287">
        <f t="shared" si="723"/>
        <v>0</v>
      </c>
      <c r="AF68" s="287">
        <f t="shared" si="723"/>
        <v>0</v>
      </c>
      <c r="AG68" s="286">
        <f t="shared" si="723"/>
        <v>0</v>
      </c>
      <c r="AH68" s="287">
        <f t="shared" si="723"/>
        <v>0</v>
      </c>
      <c r="AI68" s="287">
        <f t="shared" si="723"/>
        <v>0</v>
      </c>
      <c r="AJ68" s="286">
        <f t="shared" si="723"/>
        <v>0</v>
      </c>
      <c r="AK68" s="287">
        <f t="shared" si="723"/>
        <v>0</v>
      </c>
      <c r="AL68" s="287">
        <f t="shared" si="723"/>
        <v>0</v>
      </c>
      <c r="AM68" s="286">
        <f>+SUM(AM69:AM74)</f>
        <v>-1224.6860112602858</v>
      </c>
      <c r="AN68" s="286">
        <f t="shared" ref="AN68:CY68" si="724">+SUM(AN69:AN74)</f>
        <v>0</v>
      </c>
      <c r="AO68" s="286">
        <f t="shared" si="724"/>
        <v>-1224.6860112602858</v>
      </c>
      <c r="AP68" s="286">
        <f t="shared" si="724"/>
        <v>-1403.9041540764169</v>
      </c>
      <c r="AQ68" s="286">
        <f t="shared" si="724"/>
        <v>0</v>
      </c>
      <c r="AR68" s="286">
        <f t="shared" si="724"/>
        <v>-1403.9041540764169</v>
      </c>
      <c r="AS68" s="286">
        <f t="shared" si="724"/>
        <v>-1823.181346742113</v>
      </c>
      <c r="AT68" s="286">
        <f t="shared" si="724"/>
        <v>0</v>
      </c>
      <c r="AU68" s="286">
        <f t="shared" si="724"/>
        <v>-1823.181346742113</v>
      </c>
      <c r="AV68" s="286">
        <f t="shared" si="724"/>
        <v>-784.63727931884819</v>
      </c>
      <c r="AW68" s="286">
        <f t="shared" si="724"/>
        <v>0</v>
      </c>
      <c r="AX68" s="286">
        <f t="shared" si="724"/>
        <v>-784.63727931884819</v>
      </c>
      <c r="AY68" s="286">
        <f t="shared" si="724"/>
        <v>-1007.2554334788658</v>
      </c>
      <c r="AZ68" s="286">
        <f t="shared" si="724"/>
        <v>0</v>
      </c>
      <c r="BA68" s="286">
        <f t="shared" si="724"/>
        <v>-1007.2554334788658</v>
      </c>
      <c r="BB68" s="286">
        <f t="shared" si="724"/>
        <v>-1084.8221868056444</v>
      </c>
      <c r="BC68" s="286">
        <f t="shared" si="724"/>
        <v>0</v>
      </c>
      <c r="BD68" s="286">
        <f t="shared" si="724"/>
        <v>-1084.8221868056444</v>
      </c>
      <c r="BE68" s="286">
        <f t="shared" si="724"/>
        <v>-709.30600838379132</v>
      </c>
      <c r="BF68" s="286">
        <f t="shared" si="724"/>
        <v>0</v>
      </c>
      <c r="BG68" s="286">
        <f t="shared" si="724"/>
        <v>-709.30600838379132</v>
      </c>
      <c r="BH68" s="286">
        <f t="shared" si="724"/>
        <v>-1678.3492498199807</v>
      </c>
      <c r="BI68" s="286">
        <f t="shared" si="724"/>
        <v>0</v>
      </c>
      <c r="BJ68" s="286">
        <f t="shared" si="724"/>
        <v>-1678.3492498199807</v>
      </c>
      <c r="BK68" s="286">
        <f t="shared" si="724"/>
        <v>-1152.3993517170102</v>
      </c>
      <c r="BL68" s="286">
        <f t="shared" si="724"/>
        <v>0</v>
      </c>
      <c r="BM68" s="286">
        <f t="shared" si="724"/>
        <v>-1152.3993517170102</v>
      </c>
      <c r="BN68" s="286">
        <f t="shared" si="724"/>
        <v>-1413.6046930030204</v>
      </c>
      <c r="BO68" s="286">
        <f t="shared" si="724"/>
        <v>0</v>
      </c>
      <c r="BP68" s="286">
        <f t="shared" si="724"/>
        <v>-1413.6046930030204</v>
      </c>
      <c r="BQ68" s="286">
        <f t="shared" si="724"/>
        <v>-1877.679653187945</v>
      </c>
      <c r="BR68" s="286">
        <f t="shared" si="724"/>
        <v>0</v>
      </c>
      <c r="BS68" s="286">
        <f t="shared" si="724"/>
        <v>-1877.679653187945</v>
      </c>
      <c r="BT68" s="286">
        <f t="shared" si="724"/>
        <v>-4530.6775306467007</v>
      </c>
      <c r="BU68" s="286">
        <f t="shared" si="724"/>
        <v>0</v>
      </c>
      <c r="BV68" s="286">
        <f t="shared" si="724"/>
        <v>-4530.6775306467007</v>
      </c>
      <c r="BW68" s="286">
        <f t="shared" si="724"/>
        <v>-1391.5571927332981</v>
      </c>
      <c r="BX68" s="286">
        <f t="shared" si="724"/>
        <v>0</v>
      </c>
      <c r="BY68" s="286">
        <f t="shared" si="724"/>
        <v>-1391.5571927332981</v>
      </c>
      <c r="BZ68" s="286">
        <f t="shared" si="724"/>
        <v>-1837.2768610194353</v>
      </c>
      <c r="CA68" s="286">
        <f t="shared" si="724"/>
        <v>0</v>
      </c>
      <c r="CB68" s="286">
        <f t="shared" si="724"/>
        <v>-1837.2768610194353</v>
      </c>
      <c r="CC68" s="286">
        <f t="shared" si="724"/>
        <v>-2569.535388980652</v>
      </c>
      <c r="CD68" s="286">
        <f t="shared" si="724"/>
        <v>0</v>
      </c>
      <c r="CE68" s="286">
        <f t="shared" si="724"/>
        <v>-2569.535388980652</v>
      </c>
      <c r="CF68" s="286">
        <f t="shared" si="724"/>
        <v>-3587.3735963663848</v>
      </c>
      <c r="CG68" s="286">
        <f t="shared" si="724"/>
        <v>0</v>
      </c>
      <c r="CH68" s="286">
        <f t="shared" si="724"/>
        <v>-3587.3735963663848</v>
      </c>
      <c r="CI68" s="286">
        <f t="shared" si="724"/>
        <v>-971.62272654112348</v>
      </c>
      <c r="CJ68" s="286">
        <f t="shared" si="724"/>
        <v>0</v>
      </c>
      <c r="CK68" s="286">
        <f t="shared" si="724"/>
        <v>-971.62272654112348</v>
      </c>
      <c r="CL68" s="286">
        <f t="shared" si="724"/>
        <v>-1973.52419976804</v>
      </c>
      <c r="CM68" s="286">
        <f t="shared" si="724"/>
        <v>0</v>
      </c>
      <c r="CN68" s="286">
        <f t="shared" si="724"/>
        <v>-1973.52419976804</v>
      </c>
      <c r="CO68" s="286">
        <f t="shared" si="724"/>
        <v>-1318.6277892799633</v>
      </c>
      <c r="CP68" s="286">
        <f t="shared" si="724"/>
        <v>0</v>
      </c>
      <c r="CQ68" s="286">
        <f t="shared" si="724"/>
        <v>-1318.6277892799633</v>
      </c>
      <c r="CR68" s="286">
        <f t="shared" si="724"/>
        <v>-2106.8733827171463</v>
      </c>
      <c r="CS68" s="286">
        <f t="shared" si="724"/>
        <v>0</v>
      </c>
      <c r="CT68" s="286">
        <f t="shared" si="724"/>
        <v>-2106.8733827171463</v>
      </c>
      <c r="CU68" s="286">
        <f t="shared" si="724"/>
        <v>-3162.7191446518855</v>
      </c>
      <c r="CV68" s="286">
        <f t="shared" si="724"/>
        <v>0</v>
      </c>
      <c r="CW68" s="286">
        <f t="shared" si="724"/>
        <v>-3162.7191446518855</v>
      </c>
      <c r="CX68" s="286">
        <f t="shared" si="724"/>
        <v>-4075.1857448378773</v>
      </c>
      <c r="CY68" s="286">
        <f t="shared" si="724"/>
        <v>0</v>
      </c>
      <c r="CZ68" s="286">
        <f t="shared" ref="CZ68:FK68" si="725">+SUM(CZ69:CZ74)</f>
        <v>-4075.1857448378773</v>
      </c>
      <c r="DA68" s="286">
        <f t="shared" si="725"/>
        <v>-8148.5865655212483</v>
      </c>
      <c r="DB68" s="286">
        <f t="shared" si="725"/>
        <v>0</v>
      </c>
      <c r="DC68" s="286">
        <f t="shared" si="725"/>
        <v>-8148.5865655212483</v>
      </c>
      <c r="DD68" s="286">
        <f t="shared" si="725"/>
        <v>-2517.3928953157697</v>
      </c>
      <c r="DE68" s="286">
        <f t="shared" si="725"/>
        <v>0</v>
      </c>
      <c r="DF68" s="286">
        <f t="shared" si="725"/>
        <v>-2517.3928953157697</v>
      </c>
      <c r="DG68" s="286">
        <f t="shared" si="725"/>
        <v>-3654.2771708184109</v>
      </c>
      <c r="DH68" s="286">
        <f t="shared" si="725"/>
        <v>0</v>
      </c>
      <c r="DI68" s="286">
        <f t="shared" si="725"/>
        <v>-3654.2771708184109</v>
      </c>
      <c r="DJ68" s="286">
        <f t="shared" si="725"/>
        <v>-6513.3710223313483</v>
      </c>
      <c r="DK68" s="286">
        <f t="shared" si="725"/>
        <v>0</v>
      </c>
      <c r="DL68" s="286">
        <f t="shared" si="725"/>
        <v>-6513.3710223313483</v>
      </c>
      <c r="DM68" s="286">
        <f t="shared" si="725"/>
        <v>-7226.3597954018142</v>
      </c>
      <c r="DN68" s="286">
        <f t="shared" si="725"/>
        <v>0</v>
      </c>
      <c r="DO68" s="286">
        <f t="shared" si="725"/>
        <v>-7226.3597954018142</v>
      </c>
      <c r="DP68" s="286">
        <f t="shared" si="725"/>
        <v>-3805.5618942329606</v>
      </c>
      <c r="DQ68" s="286">
        <f t="shared" si="725"/>
        <v>0</v>
      </c>
      <c r="DR68" s="286">
        <f t="shared" si="725"/>
        <v>-3805.5618942329606</v>
      </c>
      <c r="DS68" s="286">
        <f t="shared" si="725"/>
        <v>-5139.6393002755376</v>
      </c>
      <c r="DT68" s="286">
        <f t="shared" si="725"/>
        <v>0</v>
      </c>
      <c r="DU68" s="286">
        <f t="shared" si="725"/>
        <v>-5139.6393002755376</v>
      </c>
      <c r="DV68" s="286">
        <f t="shared" si="725"/>
        <v>-3403.8354832917366</v>
      </c>
      <c r="DW68" s="286">
        <f t="shared" si="725"/>
        <v>0</v>
      </c>
      <c r="DX68" s="286">
        <f t="shared" si="725"/>
        <v>-3403.8354832917366</v>
      </c>
      <c r="DY68" s="286">
        <f t="shared" si="725"/>
        <v>-4448.3390269250722</v>
      </c>
      <c r="DZ68" s="286">
        <f t="shared" si="725"/>
        <v>0</v>
      </c>
      <c r="EA68" s="286">
        <f t="shared" si="725"/>
        <v>-4448.3390269250722</v>
      </c>
      <c r="EB68" s="286">
        <f t="shared" si="725"/>
        <v>-3075.1617284014737</v>
      </c>
      <c r="EC68" s="286">
        <f t="shared" si="725"/>
        <v>0</v>
      </c>
      <c r="ED68" s="286">
        <f t="shared" si="725"/>
        <v>-3075.1617284014737</v>
      </c>
      <c r="EE68" s="286">
        <f t="shared" si="725"/>
        <v>-3124.3017400797626</v>
      </c>
      <c r="EF68" s="286">
        <f t="shared" si="725"/>
        <v>0</v>
      </c>
      <c r="EG68" s="286">
        <f t="shared" si="725"/>
        <v>-3124.3017400797626</v>
      </c>
      <c r="EH68" s="286">
        <f t="shared" si="725"/>
        <v>-4348.1651673263768</v>
      </c>
      <c r="EI68" s="286">
        <f t="shared" si="725"/>
        <v>0</v>
      </c>
      <c r="EJ68" s="286">
        <f t="shared" si="725"/>
        <v>-4348.1651673263768</v>
      </c>
      <c r="EK68" s="286">
        <f t="shared" si="725"/>
        <v>-4847.2198271337093</v>
      </c>
      <c r="EL68" s="286">
        <f t="shared" si="725"/>
        <v>0</v>
      </c>
      <c r="EM68" s="286">
        <f t="shared" si="725"/>
        <v>-4847.2198271337093</v>
      </c>
      <c r="EN68" s="286">
        <f t="shared" si="725"/>
        <v>-5158.7662716617624</v>
      </c>
      <c r="EO68" s="286">
        <f t="shared" si="725"/>
        <v>0</v>
      </c>
      <c r="EP68" s="286">
        <f t="shared" si="725"/>
        <v>-5158.7662716617624</v>
      </c>
      <c r="EQ68" s="286">
        <f t="shared" si="725"/>
        <v>-3331.1639449247523</v>
      </c>
      <c r="ER68" s="286">
        <f t="shared" si="725"/>
        <v>0</v>
      </c>
      <c r="ES68" s="286">
        <f t="shared" si="725"/>
        <v>-3331.1639449247523</v>
      </c>
      <c r="ET68" s="286">
        <f t="shared" si="725"/>
        <v>-2595.4520991066452</v>
      </c>
      <c r="EU68" s="286">
        <f t="shared" si="725"/>
        <v>0</v>
      </c>
      <c r="EV68" s="286">
        <f t="shared" si="725"/>
        <v>-2595.4520991066452</v>
      </c>
      <c r="EW68" s="286">
        <f t="shared" si="725"/>
        <v>-4882.6166807103054</v>
      </c>
      <c r="EX68" s="286">
        <f t="shared" si="725"/>
        <v>0</v>
      </c>
      <c r="EY68" s="286">
        <f t="shared" si="725"/>
        <v>-4882.6166807103054</v>
      </c>
      <c r="EZ68" s="286">
        <f t="shared" si="725"/>
        <v>-5428.4198104427151</v>
      </c>
      <c r="FA68" s="286">
        <f t="shared" si="725"/>
        <v>0</v>
      </c>
      <c r="FB68" s="286">
        <f t="shared" si="725"/>
        <v>-5428.4198104427151</v>
      </c>
      <c r="FC68" s="286">
        <f t="shared" si="725"/>
        <v>-6069.6323649956057</v>
      </c>
      <c r="FD68" s="286">
        <f t="shared" si="725"/>
        <v>0</v>
      </c>
      <c r="FE68" s="286">
        <f t="shared" si="725"/>
        <v>-6069.6323649956057</v>
      </c>
      <c r="FF68" s="286">
        <f t="shared" si="725"/>
        <v>-3867.805726175126</v>
      </c>
      <c r="FG68" s="286">
        <f t="shared" si="725"/>
        <v>0</v>
      </c>
      <c r="FH68" s="286">
        <f t="shared" si="725"/>
        <v>-3867.805726175126</v>
      </c>
      <c r="FI68" s="286">
        <f t="shared" si="725"/>
        <v>-2689.1121762857215</v>
      </c>
      <c r="FJ68" s="286">
        <f t="shared" si="725"/>
        <v>0</v>
      </c>
      <c r="FK68" s="286">
        <f t="shared" si="725"/>
        <v>-2689.1121762857215</v>
      </c>
      <c r="FL68" s="286">
        <f t="shared" ref="FL68:HJ68" si="726">+SUM(FL69:FL74)</f>
        <v>-8535.0183322112262</v>
      </c>
      <c r="FM68" s="286">
        <f t="shared" si="726"/>
        <v>0</v>
      </c>
      <c r="FN68" s="286">
        <f t="shared" si="726"/>
        <v>-8535.0183322112262</v>
      </c>
      <c r="FO68" s="286">
        <f t="shared" si="726"/>
        <v>-1477.4373603469137</v>
      </c>
      <c r="FP68" s="286">
        <f t="shared" si="726"/>
        <v>0</v>
      </c>
      <c r="FQ68" s="286">
        <f t="shared" si="726"/>
        <v>-1477.4373603469137</v>
      </c>
      <c r="FR68" s="286">
        <f t="shared" si="726"/>
        <v>-11978.809847832852</v>
      </c>
      <c r="FS68" s="286">
        <f t="shared" si="726"/>
        <v>0</v>
      </c>
      <c r="FT68" s="286">
        <f t="shared" si="726"/>
        <v>-11978.809847832852</v>
      </c>
      <c r="FU68" s="286">
        <f t="shared" si="726"/>
        <v>-5291.9851403284038</v>
      </c>
      <c r="FV68" s="286">
        <f t="shared" si="726"/>
        <v>0</v>
      </c>
      <c r="FW68" s="286">
        <f t="shared" si="726"/>
        <v>-5291.9851403284038</v>
      </c>
      <c r="FX68" s="286">
        <f t="shared" si="726"/>
        <v>-9588.4757417117962</v>
      </c>
      <c r="FY68" s="286">
        <f t="shared" si="726"/>
        <v>0</v>
      </c>
      <c r="FZ68" s="286">
        <f t="shared" si="726"/>
        <v>-9588.4757417117962</v>
      </c>
      <c r="GA68" s="286">
        <f t="shared" si="726"/>
        <v>-10185.176849149586</v>
      </c>
      <c r="GB68" s="286">
        <f t="shared" si="726"/>
        <v>0</v>
      </c>
      <c r="GC68" s="286">
        <f t="shared" si="726"/>
        <v>-10185.176849149586</v>
      </c>
      <c r="GD68" s="286">
        <f t="shared" si="726"/>
        <v>-7300.2819040275999</v>
      </c>
      <c r="GE68" s="286">
        <f t="shared" si="726"/>
        <v>0</v>
      </c>
      <c r="GF68" s="286">
        <f t="shared" si="726"/>
        <v>-7300.2819040275999</v>
      </c>
      <c r="GG68" s="286">
        <f t="shared" si="726"/>
        <v>-9542.429232751565</v>
      </c>
      <c r="GH68" s="286">
        <f t="shared" si="726"/>
        <v>0</v>
      </c>
      <c r="GI68" s="286">
        <f t="shared" si="726"/>
        <v>-9542.429232751565</v>
      </c>
      <c r="GJ68" s="286">
        <f t="shared" si="726"/>
        <v>-12681.904580283188</v>
      </c>
      <c r="GK68" s="286">
        <f t="shared" si="726"/>
        <v>0</v>
      </c>
      <c r="GL68" s="286">
        <f t="shared" si="726"/>
        <v>-12681.904580283188</v>
      </c>
      <c r="GM68" s="286">
        <f t="shared" si="726"/>
        <v>-6912.7968595314969</v>
      </c>
      <c r="GN68" s="286">
        <f t="shared" si="726"/>
        <v>0</v>
      </c>
      <c r="GO68" s="286">
        <f t="shared" si="726"/>
        <v>-6912.7968595314969</v>
      </c>
      <c r="GP68" s="286">
        <f t="shared" si="726"/>
        <v>-7266.9500324548153</v>
      </c>
      <c r="GQ68" s="286">
        <f t="shared" si="726"/>
        <v>0</v>
      </c>
      <c r="GR68" s="286">
        <f t="shared" si="726"/>
        <v>-7266.9500324548153</v>
      </c>
      <c r="GS68" s="286">
        <f t="shared" si="726"/>
        <v>-10556.315309441379</v>
      </c>
      <c r="GT68" s="286">
        <f t="shared" si="726"/>
        <v>0</v>
      </c>
      <c r="GU68" s="286">
        <f t="shared" si="726"/>
        <v>-10556.315309441379</v>
      </c>
      <c r="GV68" s="286">
        <f t="shared" si="726"/>
        <v>-8370.0864707240016</v>
      </c>
      <c r="GW68" s="286">
        <f t="shared" si="726"/>
        <v>0</v>
      </c>
      <c r="GX68" s="286">
        <f t="shared" si="726"/>
        <v>-8370.0864707240016</v>
      </c>
      <c r="GY68" s="286">
        <f t="shared" si="726"/>
        <v>-10645.97831993072</v>
      </c>
      <c r="GZ68" s="286">
        <f t="shared" si="726"/>
        <v>0</v>
      </c>
      <c r="HA68" s="286">
        <f t="shared" si="726"/>
        <v>-10645.97831993072</v>
      </c>
      <c r="HB68" s="286">
        <f t="shared" si="726"/>
        <v>-11888.281301290916</v>
      </c>
      <c r="HC68" s="286">
        <f t="shared" si="726"/>
        <v>0</v>
      </c>
      <c r="HD68" s="286">
        <f t="shared" si="726"/>
        <v>-11888.281301290916</v>
      </c>
      <c r="HE68" s="286">
        <f t="shared" si="726"/>
        <v>-2463.0755059396806</v>
      </c>
      <c r="HF68" s="286">
        <f t="shared" si="726"/>
        <v>0</v>
      </c>
      <c r="HG68" s="286">
        <f t="shared" si="726"/>
        <v>-2463.0755059396806</v>
      </c>
      <c r="HH68" s="286">
        <f t="shared" si="726"/>
        <v>-15877.042587647411</v>
      </c>
      <c r="HI68" s="286">
        <f t="shared" si="726"/>
        <v>0</v>
      </c>
      <c r="HJ68" s="286">
        <f t="shared" si="726"/>
        <v>-15877.042587647411</v>
      </c>
    </row>
    <row r="69" spans="2:218" ht="14.25" hidden="1" customHeight="1" outlineLevel="1" x14ac:dyDescent="0.2">
      <c r="B69" s="233" t="s">
        <v>315</v>
      </c>
      <c r="C69" s="286"/>
      <c r="D69" s="287"/>
      <c r="E69" s="287"/>
      <c r="F69" s="286"/>
      <c r="G69" s="287"/>
      <c r="H69" s="287"/>
      <c r="I69" s="286"/>
      <c r="J69" s="287"/>
      <c r="K69" s="287"/>
      <c r="L69" s="286"/>
      <c r="M69" s="287"/>
      <c r="N69" s="287"/>
      <c r="O69" s="286"/>
      <c r="P69" s="287"/>
      <c r="Q69" s="287"/>
      <c r="R69" s="286"/>
      <c r="S69" s="287"/>
      <c r="T69" s="287"/>
      <c r="U69" s="286"/>
      <c r="V69" s="287"/>
      <c r="W69" s="287"/>
      <c r="X69" s="286"/>
      <c r="Y69" s="287"/>
      <c r="Z69" s="287"/>
      <c r="AA69" s="286"/>
      <c r="AB69" s="287"/>
      <c r="AC69" s="287"/>
      <c r="AD69" s="286"/>
      <c r="AE69" s="287"/>
      <c r="AF69" s="287"/>
      <c r="AG69" s="286"/>
      <c r="AH69" s="287"/>
      <c r="AI69" s="287"/>
      <c r="AJ69" s="286"/>
      <c r="AK69" s="287"/>
      <c r="AL69" s="287"/>
      <c r="AM69" s="334">
        <v>-192.62126461671721</v>
      </c>
      <c r="AN69" s="287">
        <v>0</v>
      </c>
      <c r="AO69" s="287">
        <f t="shared" ref="AO69:AO74" si="727">SUM(AM69:AN69)</f>
        <v>-192.62126461671721</v>
      </c>
      <c r="AP69" s="334">
        <v>-245.99983056112507</v>
      </c>
      <c r="AQ69" s="287">
        <v>0</v>
      </c>
      <c r="AR69" s="287">
        <f t="shared" ref="AR69:AR74" si="728">SUM(AP69:AQ69)</f>
        <v>-245.99983056112507</v>
      </c>
      <c r="AS69" s="334">
        <v>-207.51749399361944</v>
      </c>
      <c r="AT69" s="287">
        <v>0</v>
      </c>
      <c r="AU69" s="287">
        <f t="shared" ref="AU69:AU74" si="729">SUM(AS69:AT69)</f>
        <v>-207.51749399361944</v>
      </c>
      <c r="AV69" s="334">
        <v>-133.57175281257284</v>
      </c>
      <c r="AW69" s="287">
        <v>0</v>
      </c>
      <c r="AX69" s="287">
        <f t="shared" ref="AX69:AX74" si="730">SUM(AV69:AW69)</f>
        <v>-133.57175281257284</v>
      </c>
      <c r="AY69" s="334">
        <v>-123.45511682579284</v>
      </c>
      <c r="AZ69" s="287">
        <v>0</v>
      </c>
      <c r="BA69" s="287">
        <f t="shared" ref="BA69:BA74" si="731">SUM(AY69:AZ69)</f>
        <v>-123.45511682579284</v>
      </c>
      <c r="BB69" s="334">
        <v>-224.33429113202502</v>
      </c>
      <c r="BC69" s="287">
        <v>0</v>
      </c>
      <c r="BD69" s="287">
        <f t="shared" ref="BD69:BD74" si="732">SUM(BB69:BC69)</f>
        <v>-224.33429113202502</v>
      </c>
      <c r="BE69" s="334">
        <v>-104.77177456916628</v>
      </c>
      <c r="BF69" s="287">
        <v>0</v>
      </c>
      <c r="BG69" s="287">
        <f t="shared" ref="BG69:BG74" si="733">SUM(BE69:BF69)</f>
        <v>-104.77177456916628</v>
      </c>
      <c r="BH69" s="334">
        <v>-302.58756035083167</v>
      </c>
      <c r="BI69" s="287">
        <v>0</v>
      </c>
      <c r="BJ69" s="287">
        <f t="shared" ref="BJ69:BJ74" si="734">SUM(BH69:BI69)</f>
        <v>-302.58756035083167</v>
      </c>
      <c r="BK69" s="334">
        <v>-174.3341006247945</v>
      </c>
      <c r="BL69" s="287">
        <v>0</v>
      </c>
      <c r="BM69" s="287">
        <f t="shared" ref="BM69:BM74" si="735">SUM(BK69:BL69)</f>
        <v>-174.3341006247945</v>
      </c>
      <c r="BN69" s="334">
        <v>-120.69108394849036</v>
      </c>
      <c r="BO69" s="287">
        <v>0</v>
      </c>
      <c r="BP69" s="287">
        <f t="shared" ref="BP69:BP74" si="736">SUM(BN69:BO69)</f>
        <v>-120.69108394849036</v>
      </c>
      <c r="BQ69" s="334">
        <v>-210.56716643949719</v>
      </c>
      <c r="BR69" s="287">
        <v>0</v>
      </c>
      <c r="BS69" s="287">
        <f t="shared" ref="BS69:BS74" si="737">SUM(BQ69:BR69)</f>
        <v>-210.56716643949719</v>
      </c>
      <c r="BT69" s="334">
        <v>-152.07663510240033</v>
      </c>
      <c r="BU69" s="287">
        <v>0</v>
      </c>
      <c r="BV69" s="287">
        <f t="shared" ref="BV69:BV74" si="738">SUM(BT69:BU69)</f>
        <v>-152.07663510240033</v>
      </c>
      <c r="BW69" s="334">
        <v>-164.62142730339076</v>
      </c>
      <c r="BX69" s="287">
        <v>0</v>
      </c>
      <c r="BY69" s="287">
        <f t="shared" ref="BY69:BY74" si="739">SUM(BW69:BX69)</f>
        <v>-164.62142730339076</v>
      </c>
      <c r="BZ69" s="334">
        <v>-145.11477814448111</v>
      </c>
      <c r="CA69" s="287">
        <v>0</v>
      </c>
      <c r="CB69" s="287">
        <f t="shared" ref="CB69:CB74" si="740">SUM(BZ69:CA69)</f>
        <v>-145.11477814448111</v>
      </c>
      <c r="CC69" s="334">
        <v>-115.52016010198277</v>
      </c>
      <c r="CD69" s="287">
        <v>0</v>
      </c>
      <c r="CE69" s="287">
        <f t="shared" ref="CE69:CE74" si="741">SUM(CC69:CD69)</f>
        <v>-115.52016010198277</v>
      </c>
      <c r="CF69" s="334">
        <v>-174.94807662188205</v>
      </c>
      <c r="CG69" s="287">
        <v>0</v>
      </c>
      <c r="CH69" s="287">
        <f t="shared" ref="CH69:CH74" si="742">SUM(CF69:CG69)</f>
        <v>-174.94807662188205</v>
      </c>
      <c r="CI69" s="334">
        <v>-214.43296314179943</v>
      </c>
      <c r="CJ69" s="287">
        <v>0</v>
      </c>
      <c r="CK69" s="287">
        <f t="shared" ref="CK69:CK74" si="743">SUM(CI69:CJ69)</f>
        <v>-214.43296314179943</v>
      </c>
      <c r="CL69" s="334">
        <v>-150.08683775175587</v>
      </c>
      <c r="CM69" s="287">
        <v>0</v>
      </c>
      <c r="CN69" s="287">
        <f t="shared" ref="CN69:CN74" si="744">SUM(CL69:CM69)</f>
        <v>-150.08683775175587</v>
      </c>
      <c r="CO69" s="334">
        <v>-123.09581320450884</v>
      </c>
      <c r="CP69" s="287">
        <v>0</v>
      </c>
      <c r="CQ69" s="287">
        <f t="shared" ref="CQ69:CQ74" si="745">SUM(CO69:CP69)</f>
        <v>-123.09581320450884</v>
      </c>
      <c r="CR69" s="334">
        <v>-261.03250669124748</v>
      </c>
      <c r="CS69" s="287">
        <v>0</v>
      </c>
      <c r="CT69" s="287">
        <f t="shared" ref="CT69:CT74" si="746">SUM(CR69:CS69)</f>
        <v>-261.03250669124748</v>
      </c>
      <c r="CU69" s="334">
        <v>-75.595876469171998</v>
      </c>
      <c r="CV69" s="287">
        <v>0</v>
      </c>
      <c r="CW69" s="287">
        <f t="shared" ref="CW69:CW74" si="747">SUM(CU69:CV69)</f>
        <v>-75.595876469171998</v>
      </c>
      <c r="CX69" s="334">
        <v>-140.08543831579854</v>
      </c>
      <c r="CY69" s="287">
        <v>0</v>
      </c>
      <c r="CZ69" s="287">
        <f t="shared" ref="CZ69:CZ74" si="748">SUM(CX69:CY69)</f>
        <v>-140.08543831579854</v>
      </c>
      <c r="DA69" s="334">
        <v>-178.35380452033934</v>
      </c>
      <c r="DB69" s="287">
        <v>0</v>
      </c>
      <c r="DC69" s="287">
        <f t="shared" ref="DC69:DC74" si="749">SUM(DA69:DB69)</f>
        <v>-178.35380452033934</v>
      </c>
      <c r="DD69" s="334">
        <v>0</v>
      </c>
      <c r="DE69" s="287">
        <v>0</v>
      </c>
      <c r="DF69" s="287">
        <f t="shared" ref="DF69:DF74" si="750">SUM(DD69:DE69)</f>
        <v>0</v>
      </c>
      <c r="DG69" s="334">
        <v>-217.51023079829497</v>
      </c>
      <c r="DH69" s="287">
        <v>0</v>
      </c>
      <c r="DI69" s="287">
        <f t="shared" ref="DI69:DI74" si="751">SUM(DG69:DH69)</f>
        <v>-217.51023079829497</v>
      </c>
      <c r="DJ69" s="334">
        <v>-224.54167970345071</v>
      </c>
      <c r="DK69" s="287">
        <v>0</v>
      </c>
      <c r="DL69" s="287">
        <f t="shared" ref="DL69:DL74" si="752">SUM(DJ69:DK69)</f>
        <v>-224.54167970345071</v>
      </c>
      <c r="DM69" s="334">
        <v>-211.22758911622023</v>
      </c>
      <c r="DN69" s="287">
        <v>0</v>
      </c>
      <c r="DO69" s="287">
        <f t="shared" ref="DO69:DO74" si="753">SUM(DM69:DN69)</f>
        <v>-211.22758911622023</v>
      </c>
      <c r="DP69" s="334">
        <v>-220.80319953581861</v>
      </c>
      <c r="DQ69" s="287">
        <v>0</v>
      </c>
      <c r="DR69" s="287">
        <f t="shared" ref="DR69:DR74" si="754">SUM(DP69:DQ69)</f>
        <v>-220.80319953581861</v>
      </c>
      <c r="DS69" s="334">
        <v>-194.06525474566104</v>
      </c>
      <c r="DT69" s="287">
        <v>0</v>
      </c>
      <c r="DU69" s="287">
        <f t="shared" ref="DU69:DU74" si="755">SUM(DS69:DT69)</f>
        <v>-194.06525474566104</v>
      </c>
      <c r="DV69" s="334">
        <v>-237.97559163018869</v>
      </c>
      <c r="DW69" s="287">
        <v>0</v>
      </c>
      <c r="DX69" s="287">
        <f t="shared" ref="DX69:DX74" si="756">SUM(DV69:DW69)</f>
        <v>-237.97559163018869</v>
      </c>
      <c r="DY69" s="334">
        <v>-206.76327221630956</v>
      </c>
      <c r="DZ69" s="287">
        <v>0</v>
      </c>
      <c r="EA69" s="287">
        <f t="shared" ref="EA69:EA74" si="757">SUM(DY69:DZ69)</f>
        <v>-206.76327221630956</v>
      </c>
      <c r="EB69" s="334">
        <v>-204.60219537257896</v>
      </c>
      <c r="EC69" s="287">
        <v>0</v>
      </c>
      <c r="ED69" s="287">
        <f t="shared" ref="ED69:ED74" si="758">SUM(EB69:EC69)</f>
        <v>-204.60219537257896</v>
      </c>
      <c r="EE69" s="334">
        <v>0</v>
      </c>
      <c r="EF69" s="287">
        <v>0</v>
      </c>
      <c r="EG69" s="287">
        <f t="shared" ref="EG69:EG74" si="759">SUM(EE69:EF69)</f>
        <v>0</v>
      </c>
      <c r="EH69" s="334">
        <v>0</v>
      </c>
      <c r="EI69" s="287">
        <v>0</v>
      </c>
      <c r="EJ69" s="287">
        <f t="shared" ref="EJ69:EJ74" si="760">SUM(EH69:EI69)</f>
        <v>0</v>
      </c>
      <c r="EK69" s="334">
        <v>-199.44815760926619</v>
      </c>
      <c r="EL69" s="287">
        <v>0</v>
      </c>
      <c r="EM69" s="287">
        <f t="shared" ref="EM69:EM74" si="761">SUM(EK69:EL69)</f>
        <v>-199.44815760926619</v>
      </c>
      <c r="EN69" s="334">
        <v>-288.25114208738438</v>
      </c>
      <c r="EO69" s="287">
        <v>0</v>
      </c>
      <c r="EP69" s="287">
        <f t="shared" ref="EP69:EP74" si="762">SUM(EN69:EO69)</f>
        <v>-288.25114208738438</v>
      </c>
      <c r="EQ69" s="334">
        <v>-135.56843046216244</v>
      </c>
      <c r="ER69" s="287">
        <v>0</v>
      </c>
      <c r="ES69" s="287">
        <f t="shared" ref="ES69:ES74" si="763">SUM(EQ69:ER69)</f>
        <v>-135.56843046216244</v>
      </c>
      <c r="ET69" s="334">
        <v>-137.75719393392239</v>
      </c>
      <c r="EU69" s="287">
        <v>0</v>
      </c>
      <c r="EV69" s="287">
        <f t="shared" ref="EV69:EV74" si="764">SUM(ET69:EU69)</f>
        <v>-137.75719393392239</v>
      </c>
      <c r="EW69" s="334">
        <v>-512.78618481846115</v>
      </c>
      <c r="EX69" s="287">
        <v>0</v>
      </c>
      <c r="EY69" s="287">
        <f t="shared" ref="EY69:EY74" si="765">SUM(EW69:EX69)</f>
        <v>-512.78618481846115</v>
      </c>
      <c r="EZ69" s="334">
        <v>-102.00260602488135</v>
      </c>
      <c r="FA69" s="287">
        <v>0</v>
      </c>
      <c r="FB69" s="287">
        <f t="shared" ref="FB69:FB74" si="766">SUM(EZ69:FA69)</f>
        <v>-102.00260602488135</v>
      </c>
      <c r="FC69" s="334">
        <v>-196.73604144472642</v>
      </c>
      <c r="FD69" s="287">
        <v>0</v>
      </c>
      <c r="FE69" s="287">
        <f t="shared" ref="FE69:FE74" si="767">SUM(FC69:FD69)</f>
        <v>-196.73604144472642</v>
      </c>
      <c r="FF69" s="334">
        <v>-103.54095589460113</v>
      </c>
      <c r="FG69" s="287">
        <v>0</v>
      </c>
      <c r="FH69" s="287">
        <f t="shared" ref="FH69:FH74" si="768">SUM(FF69:FG69)</f>
        <v>-103.54095589460113</v>
      </c>
      <c r="FI69" s="334">
        <v>-305.3779813384657</v>
      </c>
      <c r="FJ69" s="287">
        <v>0</v>
      </c>
      <c r="FK69" s="287">
        <f t="shared" ref="FK69:FK74" si="769">SUM(FI69:FJ69)</f>
        <v>-305.3779813384657</v>
      </c>
      <c r="FL69" s="334">
        <v>-229.77585662450323</v>
      </c>
      <c r="FM69" s="287">
        <v>0</v>
      </c>
      <c r="FN69" s="287">
        <f t="shared" ref="FN69:FN74" si="770">SUM(FL69:FM69)</f>
        <v>-229.77585662450323</v>
      </c>
      <c r="FO69" s="334">
        <v>-211.21552279933232</v>
      </c>
      <c r="FP69" s="287">
        <v>0</v>
      </c>
      <c r="FQ69" s="287">
        <f t="shared" ref="FQ69:FQ74" si="771">SUM(FO69:FP69)</f>
        <v>-211.21552279933232</v>
      </c>
      <c r="FR69" s="334">
        <v>-118.48196831025191</v>
      </c>
      <c r="FS69" s="287">
        <v>0</v>
      </c>
      <c r="FT69" s="287">
        <f t="shared" ref="FT69:FT74" si="772">SUM(FR69:FS69)</f>
        <v>-118.48196831025191</v>
      </c>
      <c r="FU69" s="334">
        <v>-244.79038080819848</v>
      </c>
      <c r="FV69" s="287">
        <v>0</v>
      </c>
      <c r="FW69" s="287">
        <f t="shared" ref="FW69:FW74" si="773">SUM(FU69:FV69)</f>
        <v>-244.79038080819848</v>
      </c>
      <c r="FX69" s="334">
        <v>-668.1300323791512</v>
      </c>
      <c r="FY69" s="287">
        <v>0</v>
      </c>
      <c r="FZ69" s="287">
        <f t="shared" ref="FZ69:FZ74" si="774">SUM(FX69:FY69)</f>
        <v>-668.1300323791512</v>
      </c>
      <c r="GA69" s="334">
        <v>-351.95654505529245</v>
      </c>
      <c r="GB69" s="287">
        <v>0</v>
      </c>
      <c r="GC69" s="287">
        <f t="shared" ref="GC69:GC74" si="775">SUM(GA69:GB69)</f>
        <v>-351.95654505529245</v>
      </c>
      <c r="GD69" s="334">
        <v>-328.2930536218459</v>
      </c>
      <c r="GE69" s="287">
        <v>0</v>
      </c>
      <c r="GF69" s="287">
        <f t="shared" ref="GF69:GF74" si="776">SUM(GD69:GE69)</f>
        <v>-328.2930536218459</v>
      </c>
      <c r="GG69" s="334">
        <v>-206.2127052645512</v>
      </c>
      <c r="GH69" s="287">
        <v>0</v>
      </c>
      <c r="GI69" s="287">
        <f t="shared" ref="GI69:GI74" si="777">SUM(GG69:GH69)</f>
        <v>-206.2127052645512</v>
      </c>
      <c r="GJ69" s="334">
        <v>-117.90263906169034</v>
      </c>
      <c r="GK69" s="287">
        <v>0</v>
      </c>
      <c r="GL69" s="287">
        <f t="shared" ref="GL69:GL74" si="778">SUM(GJ69:GK69)</f>
        <v>-117.90263906169034</v>
      </c>
      <c r="GM69" s="334">
        <v>-305.42923805976329</v>
      </c>
      <c r="GN69" s="287">
        <v>0</v>
      </c>
      <c r="GO69" s="287">
        <f t="shared" ref="GO69:GO74" si="779">SUM(GM69:GN69)</f>
        <v>-305.42923805976329</v>
      </c>
      <c r="GP69" s="334">
        <v>-109.73898799985757</v>
      </c>
      <c r="GQ69" s="287">
        <v>0</v>
      </c>
      <c r="GR69" s="287">
        <f t="shared" ref="GR69:GR74" si="780">SUM(GP69:GQ69)</f>
        <v>-109.73898799985757</v>
      </c>
      <c r="GS69" s="334">
        <v>-432.94355924931909</v>
      </c>
      <c r="GT69" s="287">
        <v>0</v>
      </c>
      <c r="GU69" s="287">
        <f t="shared" ref="GU69:GU74" si="781">SUM(GS69:GT69)</f>
        <v>-432.94355924931909</v>
      </c>
      <c r="GV69" s="334">
        <v>-403.59679728147051</v>
      </c>
      <c r="GW69" s="287">
        <v>0</v>
      </c>
      <c r="GX69" s="287">
        <f t="shared" ref="GX69:GX74" si="782">SUM(GV69:GW69)</f>
        <v>-403.59679728147051</v>
      </c>
      <c r="GY69" s="334">
        <v>-454.96406158652997</v>
      </c>
      <c r="GZ69" s="287">
        <v>0</v>
      </c>
      <c r="HA69" s="287">
        <f t="shared" ref="HA69:HA74" si="783">SUM(GY69:GZ69)</f>
        <v>-454.96406158652997</v>
      </c>
      <c r="HB69" s="334">
        <v>-483.79562953359812</v>
      </c>
      <c r="HC69" s="287">
        <v>0</v>
      </c>
      <c r="HD69" s="287">
        <f t="shared" ref="HD69:HD74" si="784">SUM(HB69:HC69)</f>
        <v>-483.79562953359812</v>
      </c>
      <c r="HE69" s="334">
        <v>-179.0379219342642</v>
      </c>
      <c r="HF69" s="287">
        <v>0</v>
      </c>
      <c r="HG69" s="287">
        <f t="shared" ref="HG69:HG74" si="785">SUM(HE69:HF69)</f>
        <v>-179.0379219342642</v>
      </c>
      <c r="HH69" s="334">
        <v>-151.65479248756617</v>
      </c>
      <c r="HI69" s="287">
        <v>0</v>
      </c>
      <c r="HJ69" s="287">
        <f t="shared" ref="HJ69:HJ74" si="786">SUM(HH69:HI69)</f>
        <v>-151.65479248756617</v>
      </c>
    </row>
    <row r="70" spans="2:218" ht="14.25" hidden="1" customHeight="1" outlineLevel="1" x14ac:dyDescent="0.2">
      <c r="B70" s="233" t="s">
        <v>316</v>
      </c>
      <c r="C70" s="286"/>
      <c r="D70" s="287"/>
      <c r="E70" s="287"/>
      <c r="F70" s="286"/>
      <c r="G70" s="287"/>
      <c r="H70" s="287"/>
      <c r="I70" s="286"/>
      <c r="J70" s="287"/>
      <c r="K70" s="287"/>
      <c r="L70" s="286"/>
      <c r="M70" s="287"/>
      <c r="N70" s="287"/>
      <c r="O70" s="286"/>
      <c r="P70" s="287"/>
      <c r="Q70" s="287"/>
      <c r="R70" s="286"/>
      <c r="S70" s="287"/>
      <c r="T70" s="287"/>
      <c r="U70" s="286"/>
      <c r="V70" s="287"/>
      <c r="W70" s="287"/>
      <c r="X70" s="286"/>
      <c r="Y70" s="287"/>
      <c r="Z70" s="287"/>
      <c r="AA70" s="286"/>
      <c r="AB70" s="287"/>
      <c r="AC70" s="287"/>
      <c r="AD70" s="286"/>
      <c r="AE70" s="287"/>
      <c r="AF70" s="287"/>
      <c r="AG70" s="286"/>
      <c r="AH70" s="287"/>
      <c r="AI70" s="287"/>
      <c r="AJ70" s="286"/>
      <c r="AK70" s="287"/>
      <c r="AL70" s="287"/>
      <c r="AM70" s="334">
        <v>0</v>
      </c>
      <c r="AN70" s="287">
        <v>0</v>
      </c>
      <c r="AO70" s="287">
        <f t="shared" si="727"/>
        <v>0</v>
      </c>
      <c r="AP70" s="334">
        <v>0</v>
      </c>
      <c r="AQ70" s="287">
        <v>0</v>
      </c>
      <c r="AR70" s="287">
        <f t="shared" si="728"/>
        <v>0</v>
      </c>
      <c r="AS70" s="334">
        <v>0</v>
      </c>
      <c r="AT70" s="287">
        <v>0</v>
      </c>
      <c r="AU70" s="287">
        <f t="shared" si="729"/>
        <v>0</v>
      </c>
      <c r="AV70" s="334">
        <v>0</v>
      </c>
      <c r="AW70" s="287">
        <v>0</v>
      </c>
      <c r="AX70" s="287">
        <f t="shared" si="730"/>
        <v>0</v>
      </c>
      <c r="AY70" s="334">
        <v>0</v>
      </c>
      <c r="AZ70" s="287">
        <v>0</v>
      </c>
      <c r="BA70" s="287">
        <f t="shared" si="731"/>
        <v>0</v>
      </c>
      <c r="BB70" s="334">
        <v>0</v>
      </c>
      <c r="BC70" s="287">
        <v>0</v>
      </c>
      <c r="BD70" s="287">
        <f t="shared" si="732"/>
        <v>0</v>
      </c>
      <c r="BE70" s="334">
        <v>0</v>
      </c>
      <c r="BF70" s="287">
        <v>0</v>
      </c>
      <c r="BG70" s="287">
        <f t="shared" si="733"/>
        <v>0</v>
      </c>
      <c r="BH70" s="334">
        <v>0</v>
      </c>
      <c r="BI70" s="287">
        <v>0</v>
      </c>
      <c r="BJ70" s="287">
        <f t="shared" si="734"/>
        <v>0</v>
      </c>
      <c r="BK70" s="334">
        <v>0</v>
      </c>
      <c r="BL70" s="287">
        <v>0</v>
      </c>
      <c r="BM70" s="287">
        <f t="shared" si="735"/>
        <v>0</v>
      </c>
      <c r="BN70" s="334">
        <v>0</v>
      </c>
      <c r="BO70" s="287">
        <v>0</v>
      </c>
      <c r="BP70" s="287">
        <f t="shared" si="736"/>
        <v>0</v>
      </c>
      <c r="BQ70" s="334">
        <v>0</v>
      </c>
      <c r="BR70" s="287">
        <v>0</v>
      </c>
      <c r="BS70" s="287">
        <f t="shared" si="737"/>
        <v>0</v>
      </c>
      <c r="BT70" s="334">
        <v>0</v>
      </c>
      <c r="BU70" s="287">
        <v>0</v>
      </c>
      <c r="BV70" s="287">
        <f t="shared" si="738"/>
        <v>0</v>
      </c>
      <c r="BW70" s="334">
        <v>0</v>
      </c>
      <c r="BX70" s="287">
        <v>0</v>
      </c>
      <c r="BY70" s="287">
        <f t="shared" si="739"/>
        <v>0</v>
      </c>
      <c r="BZ70" s="334">
        <v>0</v>
      </c>
      <c r="CA70" s="287">
        <v>0</v>
      </c>
      <c r="CB70" s="287">
        <f t="shared" si="740"/>
        <v>0</v>
      </c>
      <c r="CC70" s="334">
        <v>0</v>
      </c>
      <c r="CD70" s="287">
        <v>0</v>
      </c>
      <c r="CE70" s="287">
        <f t="shared" si="741"/>
        <v>0</v>
      </c>
      <c r="CF70" s="334">
        <v>-1273.399568269879</v>
      </c>
      <c r="CG70" s="287">
        <v>0</v>
      </c>
      <c r="CH70" s="287">
        <f t="shared" si="742"/>
        <v>-1273.399568269879</v>
      </c>
      <c r="CI70" s="334">
        <v>0</v>
      </c>
      <c r="CJ70" s="287">
        <v>0</v>
      </c>
      <c r="CK70" s="287">
        <f t="shared" si="743"/>
        <v>0</v>
      </c>
      <c r="CL70" s="334">
        <v>0</v>
      </c>
      <c r="CM70" s="287">
        <v>0</v>
      </c>
      <c r="CN70" s="287">
        <f t="shared" si="744"/>
        <v>0</v>
      </c>
      <c r="CO70" s="334">
        <v>0</v>
      </c>
      <c r="CP70" s="287">
        <v>0</v>
      </c>
      <c r="CQ70" s="287">
        <f t="shared" si="745"/>
        <v>0</v>
      </c>
      <c r="CR70" s="334">
        <v>0</v>
      </c>
      <c r="CS70" s="287">
        <v>0</v>
      </c>
      <c r="CT70" s="287">
        <f t="shared" si="746"/>
        <v>0</v>
      </c>
      <c r="CU70" s="334">
        <v>-1050.5811026724157</v>
      </c>
      <c r="CV70" s="287">
        <v>0</v>
      </c>
      <c r="CW70" s="287">
        <f t="shared" si="747"/>
        <v>-1050.5811026724157</v>
      </c>
      <c r="CX70" s="334">
        <v>-204.70718791581149</v>
      </c>
      <c r="CY70" s="287">
        <v>0</v>
      </c>
      <c r="CZ70" s="287">
        <f t="shared" si="748"/>
        <v>-204.70718791581149</v>
      </c>
      <c r="DA70" s="334">
        <v>-957.6534263010368</v>
      </c>
      <c r="DB70" s="287">
        <v>0</v>
      </c>
      <c r="DC70" s="287">
        <f t="shared" si="749"/>
        <v>-957.6534263010368</v>
      </c>
      <c r="DD70" s="334">
        <v>-303.16037988946721</v>
      </c>
      <c r="DE70" s="287">
        <v>0</v>
      </c>
      <c r="DF70" s="287">
        <f t="shared" si="750"/>
        <v>-303.16037988946721</v>
      </c>
      <c r="DG70" s="334">
        <v>-436.37215094219135</v>
      </c>
      <c r="DH70" s="287">
        <v>0</v>
      </c>
      <c r="DI70" s="287">
        <f t="shared" si="751"/>
        <v>-436.37215094219135</v>
      </c>
      <c r="DJ70" s="334">
        <v>-848.49577608196466</v>
      </c>
      <c r="DK70" s="287">
        <v>0</v>
      </c>
      <c r="DL70" s="287">
        <f t="shared" si="752"/>
        <v>-848.49577608196466</v>
      </c>
      <c r="DM70" s="334">
        <v>-337.48207129297623</v>
      </c>
      <c r="DN70" s="287">
        <v>0</v>
      </c>
      <c r="DO70" s="287">
        <f t="shared" si="753"/>
        <v>-337.48207129297623</v>
      </c>
      <c r="DP70" s="334">
        <v>-621.67146735188669</v>
      </c>
      <c r="DQ70" s="287">
        <v>0</v>
      </c>
      <c r="DR70" s="287">
        <f t="shared" si="754"/>
        <v>-621.67146735188669</v>
      </c>
      <c r="DS70" s="334">
        <v>-1413.2766667005583</v>
      </c>
      <c r="DT70" s="287">
        <v>0</v>
      </c>
      <c r="DU70" s="287">
        <f t="shared" si="755"/>
        <v>-1413.2766667005583</v>
      </c>
      <c r="DV70" s="334">
        <v>-313.58913007057896</v>
      </c>
      <c r="DW70" s="287">
        <v>0</v>
      </c>
      <c r="DX70" s="287">
        <f t="shared" si="756"/>
        <v>-313.58913007057896</v>
      </c>
      <c r="DY70" s="334">
        <v>-151.49850963341149</v>
      </c>
      <c r="DZ70" s="287">
        <v>0</v>
      </c>
      <c r="EA70" s="287">
        <f t="shared" si="757"/>
        <v>-151.49850963341149</v>
      </c>
      <c r="EB70" s="334">
        <v>-139.11198329172339</v>
      </c>
      <c r="EC70" s="287">
        <v>0</v>
      </c>
      <c r="ED70" s="287">
        <f t="shared" si="758"/>
        <v>-139.11198329172339</v>
      </c>
      <c r="EE70" s="334">
        <v>-575.57092885947907</v>
      </c>
      <c r="EF70" s="287">
        <v>0</v>
      </c>
      <c r="EG70" s="287">
        <f t="shared" si="759"/>
        <v>-575.57092885947907</v>
      </c>
      <c r="EH70" s="334">
        <v>-1106.5131342209429</v>
      </c>
      <c r="EI70" s="287">
        <v>0</v>
      </c>
      <c r="EJ70" s="287">
        <f t="shared" si="760"/>
        <v>-1106.5131342209429</v>
      </c>
      <c r="EK70" s="334">
        <v>-591.38467998740236</v>
      </c>
      <c r="EL70" s="287">
        <v>0</v>
      </c>
      <c r="EM70" s="287">
        <f t="shared" si="761"/>
        <v>-591.38467998740236</v>
      </c>
      <c r="EN70" s="334">
        <v>-270.411495979439</v>
      </c>
      <c r="EO70" s="287">
        <v>0</v>
      </c>
      <c r="EP70" s="287">
        <f t="shared" si="762"/>
        <v>-270.411495979439</v>
      </c>
      <c r="EQ70" s="334">
        <v>0</v>
      </c>
      <c r="ER70" s="287">
        <v>0</v>
      </c>
      <c r="ES70" s="287">
        <f t="shared" si="763"/>
        <v>0</v>
      </c>
      <c r="ET70" s="334">
        <v>-114.07302629220295</v>
      </c>
      <c r="EU70" s="287">
        <v>0</v>
      </c>
      <c r="EV70" s="287">
        <f t="shared" si="764"/>
        <v>-114.07302629220295</v>
      </c>
      <c r="EW70" s="334">
        <v>0</v>
      </c>
      <c r="EX70" s="287">
        <v>0</v>
      </c>
      <c r="EY70" s="287">
        <f t="shared" si="765"/>
        <v>0</v>
      </c>
      <c r="EZ70" s="334">
        <v>-155.12052865076166</v>
      </c>
      <c r="FA70" s="287">
        <v>0</v>
      </c>
      <c r="FB70" s="287">
        <f t="shared" si="766"/>
        <v>-155.12052865076166</v>
      </c>
      <c r="FC70" s="334">
        <v>-147.5288147069146</v>
      </c>
      <c r="FD70" s="287">
        <v>0</v>
      </c>
      <c r="FE70" s="287">
        <f t="shared" si="767"/>
        <v>-147.5288147069146</v>
      </c>
      <c r="FF70" s="334">
        <v>0</v>
      </c>
      <c r="FG70" s="287">
        <v>0</v>
      </c>
      <c r="FH70" s="287">
        <f t="shared" si="768"/>
        <v>0</v>
      </c>
      <c r="FI70" s="334">
        <v>-274.0760591517041</v>
      </c>
      <c r="FJ70" s="287">
        <v>0</v>
      </c>
      <c r="FK70" s="287">
        <f t="shared" si="769"/>
        <v>-274.0760591517041</v>
      </c>
      <c r="FL70" s="334">
        <v>0</v>
      </c>
      <c r="FM70" s="287">
        <v>0</v>
      </c>
      <c r="FN70" s="287">
        <f t="shared" si="770"/>
        <v>0</v>
      </c>
      <c r="FO70" s="334">
        <v>0</v>
      </c>
      <c r="FP70" s="287">
        <v>0</v>
      </c>
      <c r="FQ70" s="287">
        <f t="shared" si="771"/>
        <v>0</v>
      </c>
      <c r="FR70" s="334">
        <v>-337.56215546645223</v>
      </c>
      <c r="FS70" s="287">
        <v>0</v>
      </c>
      <c r="FT70" s="287">
        <f t="shared" si="772"/>
        <v>-337.56215546645223</v>
      </c>
      <c r="FU70" s="334">
        <v>-232.91021311284501</v>
      </c>
      <c r="FV70" s="287">
        <v>0</v>
      </c>
      <c r="FW70" s="287">
        <f t="shared" si="773"/>
        <v>-232.91021311284501</v>
      </c>
      <c r="FX70" s="334">
        <v>-1361.0708043210407</v>
      </c>
      <c r="FY70" s="287">
        <v>0</v>
      </c>
      <c r="FZ70" s="287">
        <f t="shared" si="774"/>
        <v>-1361.0708043210407</v>
      </c>
      <c r="GA70" s="334">
        <v>-134.0679315152781</v>
      </c>
      <c r="GB70" s="287">
        <v>0</v>
      </c>
      <c r="GC70" s="287">
        <f t="shared" si="775"/>
        <v>-134.0679315152781</v>
      </c>
      <c r="GD70" s="334">
        <v>0</v>
      </c>
      <c r="GE70" s="287">
        <v>0</v>
      </c>
      <c r="GF70" s="287">
        <f t="shared" si="776"/>
        <v>0</v>
      </c>
      <c r="GG70" s="334">
        <v>0</v>
      </c>
      <c r="GH70" s="287">
        <v>0</v>
      </c>
      <c r="GI70" s="287">
        <f t="shared" si="777"/>
        <v>0</v>
      </c>
      <c r="GJ70" s="334">
        <v>-341.94958610948174</v>
      </c>
      <c r="GK70" s="287">
        <v>0</v>
      </c>
      <c r="GL70" s="287">
        <f t="shared" si="778"/>
        <v>-341.94958610948174</v>
      </c>
      <c r="GM70" s="334">
        <v>-181.06944789338633</v>
      </c>
      <c r="GN70" s="287">
        <v>0</v>
      </c>
      <c r="GO70" s="287">
        <f t="shared" si="779"/>
        <v>-181.06944789338633</v>
      </c>
      <c r="GP70" s="334">
        <v>-127.17404021751847</v>
      </c>
      <c r="GQ70" s="287">
        <v>0</v>
      </c>
      <c r="GR70" s="287">
        <f t="shared" si="780"/>
        <v>-127.17404021751847</v>
      </c>
      <c r="GS70" s="334">
        <v>-137.1858444162867</v>
      </c>
      <c r="GT70" s="287">
        <v>0</v>
      </c>
      <c r="GU70" s="287">
        <f t="shared" si="781"/>
        <v>-137.1858444162867</v>
      </c>
      <c r="GV70" s="334">
        <v>-98.212773062200611</v>
      </c>
      <c r="GW70" s="287">
        <v>0</v>
      </c>
      <c r="GX70" s="287">
        <f t="shared" si="782"/>
        <v>-98.212773062200611</v>
      </c>
      <c r="GY70" s="334">
        <v>-606.4531466427967</v>
      </c>
      <c r="GZ70" s="287">
        <v>0</v>
      </c>
      <c r="HA70" s="287">
        <f t="shared" si="783"/>
        <v>-606.4531466427967</v>
      </c>
      <c r="HB70" s="334">
        <v>0</v>
      </c>
      <c r="HC70" s="287">
        <v>0</v>
      </c>
      <c r="HD70" s="287">
        <f t="shared" si="784"/>
        <v>0</v>
      </c>
      <c r="HE70" s="334">
        <v>-297.99722028192923</v>
      </c>
      <c r="HF70" s="287">
        <v>0</v>
      </c>
      <c r="HG70" s="287">
        <f t="shared" si="785"/>
        <v>-297.99722028192923</v>
      </c>
      <c r="HH70" s="334">
        <v>0</v>
      </c>
      <c r="HI70" s="287">
        <v>0</v>
      </c>
      <c r="HJ70" s="287">
        <f t="shared" si="786"/>
        <v>0</v>
      </c>
    </row>
    <row r="71" spans="2:218" ht="14.25" hidden="1" customHeight="1" outlineLevel="1" x14ac:dyDescent="0.2">
      <c r="B71" s="233" t="s">
        <v>317</v>
      </c>
      <c r="C71" s="286"/>
      <c r="D71" s="287"/>
      <c r="E71" s="287"/>
      <c r="F71" s="286"/>
      <c r="G71" s="287"/>
      <c r="H71" s="287"/>
      <c r="I71" s="286"/>
      <c r="J71" s="287"/>
      <c r="K71" s="287"/>
      <c r="L71" s="286"/>
      <c r="M71" s="287"/>
      <c r="N71" s="287"/>
      <c r="O71" s="286"/>
      <c r="P71" s="287"/>
      <c r="Q71" s="287"/>
      <c r="R71" s="286"/>
      <c r="S71" s="287"/>
      <c r="T71" s="287"/>
      <c r="U71" s="286"/>
      <c r="V71" s="287"/>
      <c r="W71" s="287"/>
      <c r="X71" s="286"/>
      <c r="Y71" s="287"/>
      <c r="Z71" s="287"/>
      <c r="AA71" s="286"/>
      <c r="AB71" s="287"/>
      <c r="AC71" s="287"/>
      <c r="AD71" s="286"/>
      <c r="AE71" s="287"/>
      <c r="AF71" s="287"/>
      <c r="AG71" s="286"/>
      <c r="AH71" s="287"/>
      <c r="AI71" s="287"/>
      <c r="AJ71" s="286"/>
      <c r="AK71" s="287"/>
      <c r="AL71" s="287"/>
      <c r="AM71" s="334">
        <v>-467.54818103074922</v>
      </c>
      <c r="AN71" s="287">
        <v>0</v>
      </c>
      <c r="AO71" s="287">
        <f t="shared" si="727"/>
        <v>-467.54818103074922</v>
      </c>
      <c r="AP71" s="334">
        <v>-593.01629437180532</v>
      </c>
      <c r="AQ71" s="287">
        <v>0</v>
      </c>
      <c r="AR71" s="287">
        <f t="shared" si="728"/>
        <v>-593.01629437180532</v>
      </c>
      <c r="AS71" s="334">
        <v>-170.78076382780395</v>
      </c>
      <c r="AT71" s="287">
        <v>0</v>
      </c>
      <c r="AU71" s="287">
        <f t="shared" si="729"/>
        <v>-170.78076382780395</v>
      </c>
      <c r="AV71" s="334">
        <v>0</v>
      </c>
      <c r="AW71" s="287">
        <v>0</v>
      </c>
      <c r="AX71" s="287">
        <f t="shared" si="730"/>
        <v>0</v>
      </c>
      <c r="AY71" s="334">
        <v>-466.55351916710651</v>
      </c>
      <c r="AZ71" s="287">
        <v>0</v>
      </c>
      <c r="BA71" s="287">
        <f t="shared" si="731"/>
        <v>-466.55351916710651</v>
      </c>
      <c r="BB71" s="334">
        <v>-46.163958074010303</v>
      </c>
      <c r="BC71" s="287">
        <v>0</v>
      </c>
      <c r="BD71" s="287">
        <f t="shared" si="732"/>
        <v>-46.163958074010303</v>
      </c>
      <c r="BE71" s="334">
        <v>-168.83325570563579</v>
      </c>
      <c r="BF71" s="287">
        <v>0</v>
      </c>
      <c r="BG71" s="287">
        <f t="shared" si="733"/>
        <v>-168.83325570563579</v>
      </c>
      <c r="BH71" s="334">
        <v>-165.53067415862975</v>
      </c>
      <c r="BI71" s="287">
        <v>0</v>
      </c>
      <c r="BJ71" s="287">
        <f t="shared" si="734"/>
        <v>-165.53067415862975</v>
      </c>
      <c r="BK71" s="334">
        <v>0</v>
      </c>
      <c r="BL71" s="287">
        <v>0</v>
      </c>
      <c r="BM71" s="287">
        <f t="shared" si="735"/>
        <v>0</v>
      </c>
      <c r="BN71" s="334">
        <v>-193.86660269760443</v>
      </c>
      <c r="BO71" s="287">
        <v>0</v>
      </c>
      <c r="BP71" s="287">
        <f t="shared" si="736"/>
        <v>-193.86660269760443</v>
      </c>
      <c r="BQ71" s="334">
        <v>-487.45740572467065</v>
      </c>
      <c r="BR71" s="287">
        <v>0</v>
      </c>
      <c r="BS71" s="287">
        <f t="shared" si="737"/>
        <v>-487.45740572467065</v>
      </c>
      <c r="BT71" s="334">
        <v>-114.65462820230493</v>
      </c>
      <c r="BU71" s="287">
        <v>0</v>
      </c>
      <c r="BV71" s="287">
        <f t="shared" si="738"/>
        <v>-114.65462820230493</v>
      </c>
      <c r="BW71" s="334">
        <v>-304.71699508846677</v>
      </c>
      <c r="BX71" s="287">
        <v>0</v>
      </c>
      <c r="BY71" s="287">
        <f t="shared" si="739"/>
        <v>-304.71699508846677</v>
      </c>
      <c r="BZ71" s="334">
        <v>-67.523285661899521</v>
      </c>
      <c r="CA71" s="287">
        <v>0</v>
      </c>
      <c r="CB71" s="287">
        <f t="shared" si="740"/>
        <v>-67.523285661899521</v>
      </c>
      <c r="CC71" s="334">
        <v>0</v>
      </c>
      <c r="CD71" s="287">
        <v>0</v>
      </c>
      <c r="CE71" s="287">
        <f t="shared" si="741"/>
        <v>0</v>
      </c>
      <c r="CF71" s="334">
        <v>-790.82539444743315</v>
      </c>
      <c r="CG71" s="287">
        <v>0</v>
      </c>
      <c r="CH71" s="287">
        <f t="shared" si="742"/>
        <v>-790.82539444743315</v>
      </c>
      <c r="CI71" s="334">
        <v>-29.538709158216641</v>
      </c>
      <c r="CJ71" s="287">
        <v>0</v>
      </c>
      <c r="CK71" s="287">
        <f t="shared" si="743"/>
        <v>-29.538709158216641</v>
      </c>
      <c r="CL71" s="334">
        <v>-42.757731503558873</v>
      </c>
      <c r="CM71" s="287">
        <v>0</v>
      </c>
      <c r="CN71" s="287">
        <f t="shared" si="744"/>
        <v>-42.757731503558873</v>
      </c>
      <c r="CO71" s="334">
        <v>-191.53496664366227</v>
      </c>
      <c r="CP71" s="287">
        <v>0</v>
      </c>
      <c r="CQ71" s="287">
        <f t="shared" si="745"/>
        <v>-191.53496664366227</v>
      </c>
      <c r="CR71" s="334">
        <v>-298.89497240207459</v>
      </c>
      <c r="CS71" s="287">
        <v>0</v>
      </c>
      <c r="CT71" s="287">
        <f t="shared" si="746"/>
        <v>-298.89497240207459</v>
      </c>
      <c r="CU71" s="334">
        <v>-32.413162905732229</v>
      </c>
      <c r="CV71" s="287">
        <v>0</v>
      </c>
      <c r="CW71" s="287">
        <f t="shared" si="747"/>
        <v>-32.413162905732229</v>
      </c>
      <c r="CX71" s="334">
        <v>-488.18839525725764</v>
      </c>
      <c r="CY71" s="287">
        <v>0</v>
      </c>
      <c r="CZ71" s="287">
        <f t="shared" si="748"/>
        <v>-488.18839525725764</v>
      </c>
      <c r="DA71" s="334">
        <v>-175.0342979808577</v>
      </c>
      <c r="DB71" s="287">
        <v>0</v>
      </c>
      <c r="DC71" s="287">
        <f t="shared" si="749"/>
        <v>-175.0342979808577</v>
      </c>
      <c r="DD71" s="334">
        <v>-491.39775714975576</v>
      </c>
      <c r="DE71" s="287">
        <v>0</v>
      </c>
      <c r="DF71" s="287">
        <f t="shared" si="750"/>
        <v>-491.39775714975576</v>
      </c>
      <c r="DG71" s="334">
        <v>-695.94972141363291</v>
      </c>
      <c r="DH71" s="287">
        <v>0</v>
      </c>
      <c r="DI71" s="287">
        <f t="shared" si="751"/>
        <v>-695.94972141363291</v>
      </c>
      <c r="DJ71" s="334">
        <v>-2246.2769596275102</v>
      </c>
      <c r="DK71" s="287">
        <v>0</v>
      </c>
      <c r="DL71" s="287">
        <f t="shared" si="752"/>
        <v>-2246.2769596275102</v>
      </c>
      <c r="DM71" s="334">
        <v>-1078.2872368698586</v>
      </c>
      <c r="DN71" s="287">
        <v>0</v>
      </c>
      <c r="DO71" s="287">
        <f t="shared" si="753"/>
        <v>-1078.2872368698586</v>
      </c>
      <c r="DP71" s="334">
        <v>-1874.2445931160246</v>
      </c>
      <c r="DQ71" s="287">
        <v>0</v>
      </c>
      <c r="DR71" s="287">
        <f t="shared" si="754"/>
        <v>-1874.2445931160246</v>
      </c>
      <c r="DS71" s="334">
        <v>-1827.0317874391221</v>
      </c>
      <c r="DT71" s="287">
        <v>0</v>
      </c>
      <c r="DU71" s="287">
        <f t="shared" si="755"/>
        <v>-1827.0317874391221</v>
      </c>
      <c r="DV71" s="334">
        <v>-851.25845430840809</v>
      </c>
      <c r="DW71" s="287">
        <v>0</v>
      </c>
      <c r="DX71" s="287">
        <f t="shared" si="756"/>
        <v>-851.25845430840809</v>
      </c>
      <c r="DY71" s="334">
        <v>-371.83869953679334</v>
      </c>
      <c r="DZ71" s="287">
        <v>0</v>
      </c>
      <c r="EA71" s="287">
        <f t="shared" si="757"/>
        <v>-371.83869953679334</v>
      </c>
      <c r="EB71" s="334">
        <v>0</v>
      </c>
      <c r="EC71" s="287">
        <v>0</v>
      </c>
      <c r="ED71" s="287">
        <f t="shared" si="758"/>
        <v>0</v>
      </c>
      <c r="EE71" s="334">
        <v>-103.58710424882472</v>
      </c>
      <c r="EF71" s="287">
        <v>0</v>
      </c>
      <c r="EG71" s="287">
        <f t="shared" si="759"/>
        <v>-103.58710424882472</v>
      </c>
      <c r="EH71" s="334">
        <v>-294.56027347966898</v>
      </c>
      <c r="EI71" s="287">
        <v>0</v>
      </c>
      <c r="EJ71" s="287">
        <f t="shared" si="760"/>
        <v>-294.56027347966898</v>
      </c>
      <c r="EK71" s="334">
        <v>-847.74958883017803</v>
      </c>
      <c r="EL71" s="287">
        <v>0</v>
      </c>
      <c r="EM71" s="287">
        <f t="shared" si="761"/>
        <v>-847.74958883017803</v>
      </c>
      <c r="EN71" s="334">
        <v>-2306.1208803202667</v>
      </c>
      <c r="EO71" s="287">
        <v>0</v>
      </c>
      <c r="EP71" s="287">
        <f t="shared" si="762"/>
        <v>-2306.1208803202667</v>
      </c>
      <c r="EQ71" s="334">
        <v>-1388.9732762301207</v>
      </c>
      <c r="ER71" s="287">
        <v>0</v>
      </c>
      <c r="ES71" s="287">
        <f t="shared" si="763"/>
        <v>-1388.9732762301207</v>
      </c>
      <c r="ET71" s="334">
        <v>-491.85195439686333</v>
      </c>
      <c r="EU71" s="287">
        <v>0</v>
      </c>
      <c r="EV71" s="287">
        <f t="shared" si="764"/>
        <v>-491.85195439686333</v>
      </c>
      <c r="EW71" s="334">
        <v>-2578.6883251942877</v>
      </c>
      <c r="EX71" s="287">
        <v>0</v>
      </c>
      <c r="EY71" s="287">
        <f t="shared" si="765"/>
        <v>-2578.6883251942877</v>
      </c>
      <c r="EZ71" s="334">
        <v>-2854.8104659820683</v>
      </c>
      <c r="FA71" s="287">
        <v>0</v>
      </c>
      <c r="FB71" s="287">
        <f t="shared" si="766"/>
        <v>-2854.8104659820683</v>
      </c>
      <c r="FC71" s="334">
        <v>-1438.293207121138</v>
      </c>
      <c r="FD71" s="287">
        <v>0</v>
      </c>
      <c r="FE71" s="287">
        <f t="shared" si="767"/>
        <v>-1438.293207121138</v>
      </c>
      <c r="FF71" s="334">
        <v>-2127.4859018810653</v>
      </c>
      <c r="FG71" s="287">
        <v>0</v>
      </c>
      <c r="FH71" s="287">
        <f t="shared" si="768"/>
        <v>-2127.4859018810653</v>
      </c>
      <c r="FI71" s="334">
        <v>-687.12542938582601</v>
      </c>
      <c r="FJ71" s="287">
        <v>0</v>
      </c>
      <c r="FK71" s="287">
        <f t="shared" si="769"/>
        <v>-687.12542938582601</v>
      </c>
      <c r="FL71" s="334">
        <v>-3977.1077349126244</v>
      </c>
      <c r="FM71" s="287">
        <v>0</v>
      </c>
      <c r="FN71" s="287">
        <f t="shared" si="770"/>
        <v>-3977.1077349126244</v>
      </c>
      <c r="FO71" s="334">
        <v>-515.16481640127051</v>
      </c>
      <c r="FP71" s="287">
        <v>0</v>
      </c>
      <c r="FQ71" s="287">
        <f t="shared" si="771"/>
        <v>-515.16481640127051</v>
      </c>
      <c r="FR71" s="334">
        <v>-8330.3444347448331</v>
      </c>
      <c r="FS71" s="287">
        <v>0</v>
      </c>
      <c r="FT71" s="287">
        <f t="shared" si="772"/>
        <v>-8330.3444347448331</v>
      </c>
      <c r="FU71" s="334">
        <v>-2977.6500989868405</v>
      </c>
      <c r="FV71" s="287">
        <v>0</v>
      </c>
      <c r="FW71" s="287">
        <f t="shared" si="773"/>
        <v>-2977.6500989868405</v>
      </c>
      <c r="FX71" s="334">
        <v>-3594.9326602481451</v>
      </c>
      <c r="FY71" s="287">
        <v>0</v>
      </c>
      <c r="FZ71" s="287">
        <f t="shared" si="774"/>
        <v>-3594.9326602481451</v>
      </c>
      <c r="GA71" s="334">
        <v>-8730.6442240712622</v>
      </c>
      <c r="GB71" s="287">
        <v>0</v>
      </c>
      <c r="GC71" s="287">
        <f t="shared" si="775"/>
        <v>-8730.6442240712622</v>
      </c>
      <c r="GD71" s="334">
        <v>-6715.6554042855314</v>
      </c>
      <c r="GE71" s="287">
        <v>0</v>
      </c>
      <c r="GF71" s="287">
        <f t="shared" si="776"/>
        <v>-6715.6554042855314</v>
      </c>
      <c r="GG71" s="334">
        <v>-5220.4947283173915</v>
      </c>
      <c r="GH71" s="287">
        <v>0</v>
      </c>
      <c r="GI71" s="287">
        <f t="shared" si="777"/>
        <v>-5220.4947283173915</v>
      </c>
      <c r="GJ71" s="334">
        <v>-4930.7623371465097</v>
      </c>
      <c r="GK71" s="287">
        <v>0</v>
      </c>
      <c r="GL71" s="287">
        <f t="shared" si="778"/>
        <v>-4930.7623371465097</v>
      </c>
      <c r="GM71" s="334">
        <v>-2259.1405500372484</v>
      </c>
      <c r="GN71" s="287">
        <v>0</v>
      </c>
      <c r="GO71" s="287">
        <f t="shared" si="779"/>
        <v>-2259.1405500372484</v>
      </c>
      <c r="GP71" s="334">
        <v>-6080.4414176853306</v>
      </c>
      <c r="GQ71" s="287">
        <v>0</v>
      </c>
      <c r="GR71" s="287">
        <f t="shared" si="780"/>
        <v>-6080.4414176853306</v>
      </c>
      <c r="GS71" s="334">
        <v>-5600.3157983218434</v>
      </c>
      <c r="GT71" s="287">
        <v>0</v>
      </c>
      <c r="GU71" s="287">
        <f t="shared" si="781"/>
        <v>-5600.3157983218434</v>
      </c>
      <c r="GV71" s="334">
        <v>-4058.3100226380438</v>
      </c>
      <c r="GW71" s="287">
        <v>0</v>
      </c>
      <c r="GX71" s="287">
        <f t="shared" si="782"/>
        <v>-4058.3100226380438</v>
      </c>
      <c r="GY71" s="334">
        <v>-6613.7530977869319</v>
      </c>
      <c r="GZ71" s="287">
        <v>0</v>
      </c>
      <c r="HA71" s="287">
        <f t="shared" si="783"/>
        <v>-6613.7530977869319</v>
      </c>
      <c r="HB71" s="334">
        <v>-6635.8781198942734</v>
      </c>
      <c r="HC71" s="287">
        <v>0</v>
      </c>
      <c r="HD71" s="287">
        <f t="shared" si="784"/>
        <v>-6635.8781198942734</v>
      </c>
      <c r="HE71" s="334">
        <v>-1100.2083435645714</v>
      </c>
      <c r="HF71" s="287">
        <v>0</v>
      </c>
      <c r="HG71" s="287">
        <f t="shared" si="785"/>
        <v>-1100.2083435645714</v>
      </c>
      <c r="HH71" s="334">
        <v>-12878.103279809513</v>
      </c>
      <c r="HI71" s="287">
        <v>0</v>
      </c>
      <c r="HJ71" s="287">
        <f t="shared" si="786"/>
        <v>-12878.103279809513</v>
      </c>
    </row>
    <row r="72" spans="2:218" ht="14.25" hidden="1" customHeight="1" outlineLevel="1" x14ac:dyDescent="0.2">
      <c r="B72" s="233" t="s">
        <v>318</v>
      </c>
      <c r="C72" s="286"/>
      <c r="D72" s="287"/>
      <c r="E72" s="287"/>
      <c r="F72" s="286"/>
      <c r="G72" s="287"/>
      <c r="H72" s="287"/>
      <c r="I72" s="286"/>
      <c r="J72" s="287"/>
      <c r="K72" s="287"/>
      <c r="L72" s="286"/>
      <c r="M72" s="287"/>
      <c r="N72" s="287"/>
      <c r="O72" s="286"/>
      <c r="P72" s="287"/>
      <c r="Q72" s="287"/>
      <c r="R72" s="286"/>
      <c r="S72" s="287"/>
      <c r="T72" s="287"/>
      <c r="U72" s="286"/>
      <c r="V72" s="287"/>
      <c r="W72" s="287"/>
      <c r="X72" s="286"/>
      <c r="Y72" s="287"/>
      <c r="Z72" s="287"/>
      <c r="AA72" s="286"/>
      <c r="AB72" s="287"/>
      <c r="AC72" s="287"/>
      <c r="AD72" s="286"/>
      <c r="AE72" s="287"/>
      <c r="AF72" s="287"/>
      <c r="AG72" s="286"/>
      <c r="AH72" s="287"/>
      <c r="AI72" s="287"/>
      <c r="AJ72" s="286"/>
      <c r="AK72" s="287"/>
      <c r="AL72" s="287"/>
      <c r="AM72" s="334">
        <v>-40.601992204417499</v>
      </c>
      <c r="AN72" s="287">
        <v>0</v>
      </c>
      <c r="AO72" s="287">
        <f t="shared" si="727"/>
        <v>-40.601992204417499</v>
      </c>
      <c r="AP72" s="334">
        <v>0</v>
      </c>
      <c r="AQ72" s="287">
        <v>0</v>
      </c>
      <c r="AR72" s="287">
        <f t="shared" si="728"/>
        <v>0</v>
      </c>
      <c r="AS72" s="334">
        <v>0</v>
      </c>
      <c r="AT72" s="287">
        <v>0</v>
      </c>
      <c r="AU72" s="287">
        <f t="shared" si="729"/>
        <v>0</v>
      </c>
      <c r="AV72" s="334">
        <v>0</v>
      </c>
      <c r="AW72" s="287">
        <v>0</v>
      </c>
      <c r="AX72" s="287">
        <f t="shared" si="730"/>
        <v>0</v>
      </c>
      <c r="AY72" s="334">
        <v>0</v>
      </c>
      <c r="AZ72" s="287">
        <v>0</v>
      </c>
      <c r="BA72" s="287">
        <f t="shared" si="731"/>
        <v>0</v>
      </c>
      <c r="BB72" s="334">
        <v>0</v>
      </c>
      <c r="BC72" s="287">
        <v>0</v>
      </c>
      <c r="BD72" s="287">
        <f t="shared" si="732"/>
        <v>0</v>
      </c>
      <c r="BE72" s="334">
        <v>0</v>
      </c>
      <c r="BF72" s="287">
        <v>0</v>
      </c>
      <c r="BG72" s="287">
        <f t="shared" si="733"/>
        <v>0</v>
      </c>
      <c r="BH72" s="334">
        <v>0</v>
      </c>
      <c r="BI72" s="287">
        <v>0</v>
      </c>
      <c r="BJ72" s="287">
        <f t="shared" si="734"/>
        <v>0</v>
      </c>
      <c r="BK72" s="334">
        <v>0</v>
      </c>
      <c r="BL72" s="287">
        <v>0</v>
      </c>
      <c r="BM72" s="287">
        <f t="shared" si="735"/>
        <v>0</v>
      </c>
      <c r="BN72" s="334">
        <v>-73.730523056121967</v>
      </c>
      <c r="BO72" s="287">
        <v>0</v>
      </c>
      <c r="BP72" s="287">
        <f t="shared" si="736"/>
        <v>-73.730523056121967</v>
      </c>
      <c r="BQ72" s="334">
        <v>-36.418105406633352</v>
      </c>
      <c r="BR72" s="287">
        <v>0</v>
      </c>
      <c r="BS72" s="287">
        <f t="shared" si="737"/>
        <v>-36.418105406633352</v>
      </c>
      <c r="BT72" s="334">
        <v>-3215.3563825882698</v>
      </c>
      <c r="BU72" s="287">
        <v>0</v>
      </c>
      <c r="BV72" s="287">
        <f t="shared" si="738"/>
        <v>-3215.3563825882698</v>
      </c>
      <c r="BW72" s="334">
        <v>-90.020119533700225</v>
      </c>
      <c r="BX72" s="287">
        <v>0</v>
      </c>
      <c r="BY72" s="287">
        <f t="shared" si="739"/>
        <v>-90.020119533700225</v>
      </c>
      <c r="BZ72" s="334">
        <v>-766.76127612761275</v>
      </c>
      <c r="CA72" s="287">
        <v>0</v>
      </c>
      <c r="CB72" s="287">
        <f t="shared" si="740"/>
        <v>-766.76127612761275</v>
      </c>
      <c r="CC72" s="334">
        <v>-150.64390330827172</v>
      </c>
      <c r="CD72" s="287">
        <v>0</v>
      </c>
      <c r="CE72" s="287">
        <f t="shared" si="741"/>
        <v>-150.64390330827172</v>
      </c>
      <c r="CF72" s="334">
        <v>-121.34748827042377</v>
      </c>
      <c r="CG72" s="287">
        <v>0</v>
      </c>
      <c r="CH72" s="287">
        <f t="shared" si="742"/>
        <v>-121.34748827042377</v>
      </c>
      <c r="CI72" s="334">
        <v>0</v>
      </c>
      <c r="CJ72" s="287">
        <v>0</v>
      </c>
      <c r="CK72" s="287">
        <f t="shared" si="743"/>
        <v>0</v>
      </c>
      <c r="CL72" s="334">
        <v>0</v>
      </c>
      <c r="CM72" s="287">
        <v>0</v>
      </c>
      <c r="CN72" s="287">
        <f t="shared" si="744"/>
        <v>0</v>
      </c>
      <c r="CO72" s="334">
        <v>0</v>
      </c>
      <c r="CP72" s="287">
        <v>0</v>
      </c>
      <c r="CQ72" s="287">
        <f t="shared" si="745"/>
        <v>0</v>
      </c>
      <c r="CR72" s="334">
        <v>-61.081927523516541</v>
      </c>
      <c r="CS72" s="287">
        <v>0</v>
      </c>
      <c r="CT72" s="287">
        <f t="shared" si="746"/>
        <v>-61.081927523516541</v>
      </c>
      <c r="CU72" s="334">
        <v>-1285.5484908840201</v>
      </c>
      <c r="CV72" s="287">
        <v>0</v>
      </c>
      <c r="CW72" s="287">
        <f t="shared" si="747"/>
        <v>-1285.5484908840201</v>
      </c>
      <c r="CX72" s="334">
        <v>-259.26219219850134</v>
      </c>
      <c r="CY72" s="287">
        <v>0</v>
      </c>
      <c r="CZ72" s="287">
        <f t="shared" si="748"/>
        <v>-259.26219219850134</v>
      </c>
      <c r="DA72" s="334">
        <v>-821.37019761017052</v>
      </c>
      <c r="DB72" s="287">
        <v>0</v>
      </c>
      <c r="DC72" s="287">
        <f t="shared" si="749"/>
        <v>-821.37019761017052</v>
      </c>
      <c r="DD72" s="334">
        <v>0</v>
      </c>
      <c r="DE72" s="287">
        <v>0</v>
      </c>
      <c r="DF72" s="287">
        <f t="shared" si="750"/>
        <v>0</v>
      </c>
      <c r="DG72" s="334">
        <v>-48.841751235944294</v>
      </c>
      <c r="DH72" s="287">
        <v>0</v>
      </c>
      <c r="DI72" s="287">
        <f t="shared" si="751"/>
        <v>-48.841751235944294</v>
      </c>
      <c r="DJ72" s="334">
        <v>0</v>
      </c>
      <c r="DK72" s="287">
        <v>0</v>
      </c>
      <c r="DL72" s="287">
        <f t="shared" si="752"/>
        <v>0</v>
      </c>
      <c r="DM72" s="334">
        <v>-2613.3705969204811</v>
      </c>
      <c r="DN72" s="287">
        <v>0</v>
      </c>
      <c r="DO72" s="287">
        <f t="shared" si="753"/>
        <v>-2613.3705969204811</v>
      </c>
      <c r="DP72" s="334">
        <v>0</v>
      </c>
      <c r="DQ72" s="287">
        <v>0</v>
      </c>
      <c r="DR72" s="287">
        <f t="shared" si="754"/>
        <v>0</v>
      </c>
      <c r="DS72" s="334">
        <v>-430.8246825211229</v>
      </c>
      <c r="DT72" s="287">
        <v>0</v>
      </c>
      <c r="DU72" s="287">
        <f t="shared" si="755"/>
        <v>-430.8246825211229</v>
      </c>
      <c r="DV72" s="334">
        <v>-1030.1174024545833</v>
      </c>
      <c r="DW72" s="287">
        <v>0</v>
      </c>
      <c r="DX72" s="287">
        <f t="shared" si="756"/>
        <v>-1030.1174024545833</v>
      </c>
      <c r="DY72" s="334">
        <v>-2370.0048100776812</v>
      </c>
      <c r="DZ72" s="287">
        <v>0</v>
      </c>
      <c r="EA72" s="287">
        <f t="shared" si="757"/>
        <v>-2370.0048100776812</v>
      </c>
      <c r="EB72" s="334">
        <v>-129.28140313910828</v>
      </c>
      <c r="EC72" s="287">
        <v>0</v>
      </c>
      <c r="ED72" s="287">
        <f t="shared" si="758"/>
        <v>-129.28140313910828</v>
      </c>
      <c r="EE72" s="334">
        <v>-204.23471395999971</v>
      </c>
      <c r="EF72" s="287">
        <v>0</v>
      </c>
      <c r="EG72" s="287">
        <f t="shared" si="759"/>
        <v>-204.23471395999971</v>
      </c>
      <c r="EH72" s="334">
        <v>-377.83375314861462</v>
      </c>
      <c r="EI72" s="287">
        <v>0</v>
      </c>
      <c r="EJ72" s="287">
        <f t="shared" si="760"/>
        <v>-377.83375314861462</v>
      </c>
      <c r="EK72" s="334">
        <v>-2061.4910592434476</v>
      </c>
      <c r="EL72" s="287">
        <v>0</v>
      </c>
      <c r="EM72" s="287">
        <f t="shared" si="761"/>
        <v>-2061.4910592434476</v>
      </c>
      <c r="EN72" s="334">
        <v>-351.31021367197457</v>
      </c>
      <c r="EO72" s="287">
        <v>0</v>
      </c>
      <c r="EP72" s="287">
        <f t="shared" si="762"/>
        <v>-351.31021367197457</v>
      </c>
      <c r="EQ72" s="334">
        <v>-1259.8723182837016</v>
      </c>
      <c r="ER72" s="287">
        <v>0</v>
      </c>
      <c r="ES72" s="287">
        <f t="shared" si="763"/>
        <v>-1259.8723182837016</v>
      </c>
      <c r="ET72" s="334">
        <v>-264.32349806564741</v>
      </c>
      <c r="EU72" s="287">
        <v>0</v>
      </c>
      <c r="EV72" s="287">
        <f t="shared" si="764"/>
        <v>-264.32349806564741</v>
      </c>
      <c r="EW72" s="334">
        <v>-1357.3453450819595</v>
      </c>
      <c r="EX72" s="287">
        <v>0</v>
      </c>
      <c r="EY72" s="287">
        <f t="shared" si="765"/>
        <v>-1357.3453450819595</v>
      </c>
      <c r="EZ72" s="334">
        <v>0</v>
      </c>
      <c r="FA72" s="287">
        <v>0</v>
      </c>
      <c r="FB72" s="287">
        <f t="shared" si="766"/>
        <v>0</v>
      </c>
      <c r="FC72" s="334">
        <v>-2846.7442719996525</v>
      </c>
      <c r="FD72" s="287">
        <v>0</v>
      </c>
      <c r="FE72" s="287">
        <f t="shared" si="767"/>
        <v>-2846.7442719996525</v>
      </c>
      <c r="FF72" s="334">
        <v>-414.58704785642453</v>
      </c>
      <c r="FG72" s="287">
        <v>0</v>
      </c>
      <c r="FH72" s="287">
        <f t="shared" si="768"/>
        <v>-414.58704785642453</v>
      </c>
      <c r="FI72" s="334">
        <v>-358.59167539649673</v>
      </c>
      <c r="FJ72" s="287">
        <v>0</v>
      </c>
      <c r="FK72" s="287">
        <f t="shared" si="769"/>
        <v>-358.59167539649673</v>
      </c>
      <c r="FL72" s="334">
        <v>-3644.7118965198797</v>
      </c>
      <c r="FM72" s="287">
        <v>0</v>
      </c>
      <c r="FN72" s="287">
        <f t="shared" si="770"/>
        <v>-3644.7118965198797</v>
      </c>
      <c r="FO72" s="334">
        <v>-58.878771553310315</v>
      </c>
      <c r="FP72" s="287">
        <v>0</v>
      </c>
      <c r="FQ72" s="287">
        <f t="shared" si="771"/>
        <v>-58.878771553310315</v>
      </c>
      <c r="FR72" s="334">
        <v>-813.65776481017269</v>
      </c>
      <c r="FS72" s="287">
        <v>0</v>
      </c>
      <c r="FT72" s="287">
        <f t="shared" si="772"/>
        <v>-813.65776481017269</v>
      </c>
      <c r="FU72" s="334">
        <v>-274.86898800512404</v>
      </c>
      <c r="FV72" s="287">
        <v>0</v>
      </c>
      <c r="FW72" s="287">
        <f t="shared" si="773"/>
        <v>-274.86898800512404</v>
      </c>
      <c r="FX72" s="334">
        <v>-2917.9297401071663</v>
      </c>
      <c r="FY72" s="287">
        <v>0</v>
      </c>
      <c r="FZ72" s="287">
        <f t="shared" si="774"/>
        <v>-2917.9297401071663</v>
      </c>
      <c r="GA72" s="334">
        <v>-612.72431681804585</v>
      </c>
      <c r="GB72" s="287">
        <v>0</v>
      </c>
      <c r="GC72" s="287">
        <f t="shared" si="775"/>
        <v>-612.72431681804585</v>
      </c>
      <c r="GD72" s="334">
        <v>-152.95455427915311</v>
      </c>
      <c r="GE72" s="287">
        <v>0</v>
      </c>
      <c r="GF72" s="287">
        <f t="shared" si="776"/>
        <v>-152.95455427915311</v>
      </c>
      <c r="GG72" s="334">
        <v>-4075.7499466494505</v>
      </c>
      <c r="GH72" s="287">
        <v>0</v>
      </c>
      <c r="GI72" s="287">
        <f t="shared" si="777"/>
        <v>-4075.7499466494505</v>
      </c>
      <c r="GJ72" s="334">
        <v>-6957.9039016447778</v>
      </c>
      <c r="GK72" s="287">
        <v>0</v>
      </c>
      <c r="GL72" s="287">
        <f t="shared" si="778"/>
        <v>-6957.9039016447778</v>
      </c>
      <c r="GM72" s="334">
        <v>-3799.2027770879899</v>
      </c>
      <c r="GN72" s="287">
        <v>0</v>
      </c>
      <c r="GO72" s="287">
        <f t="shared" si="779"/>
        <v>-3799.2027770879899</v>
      </c>
      <c r="GP72" s="334">
        <v>-880.55305446609793</v>
      </c>
      <c r="GQ72" s="287">
        <v>0</v>
      </c>
      <c r="GR72" s="287">
        <f t="shared" si="780"/>
        <v>-880.55305446609793</v>
      </c>
      <c r="GS72" s="334">
        <v>-4381.2763770964493</v>
      </c>
      <c r="GT72" s="287">
        <v>0</v>
      </c>
      <c r="GU72" s="287">
        <f t="shared" si="781"/>
        <v>-4381.2763770964493</v>
      </c>
      <c r="GV72" s="334">
        <v>-3738.7599164209305</v>
      </c>
      <c r="GW72" s="287">
        <v>0</v>
      </c>
      <c r="GX72" s="287">
        <f t="shared" si="782"/>
        <v>-3738.7599164209305</v>
      </c>
      <c r="GY72" s="334">
        <v>-2906.9708150487709</v>
      </c>
      <c r="GZ72" s="287">
        <v>0</v>
      </c>
      <c r="HA72" s="287">
        <f t="shared" si="783"/>
        <v>-2906.9708150487709</v>
      </c>
      <c r="HB72" s="334">
        <v>-4767.0099041219646</v>
      </c>
      <c r="HC72" s="287">
        <v>0</v>
      </c>
      <c r="HD72" s="287">
        <f t="shared" si="784"/>
        <v>-4767.0099041219646</v>
      </c>
      <c r="HE72" s="334">
        <v>-595.63684389952016</v>
      </c>
      <c r="HF72" s="287">
        <v>0</v>
      </c>
      <c r="HG72" s="287">
        <f t="shared" si="785"/>
        <v>-595.63684389952016</v>
      </c>
      <c r="HH72" s="334">
        <v>-2314.6134590728275</v>
      </c>
      <c r="HI72" s="287">
        <v>0</v>
      </c>
      <c r="HJ72" s="287">
        <f t="shared" si="786"/>
        <v>-2314.6134590728275</v>
      </c>
    </row>
    <row r="73" spans="2:218" ht="14.25" hidden="1" customHeight="1" outlineLevel="1" x14ac:dyDescent="0.2">
      <c r="B73" s="233" t="s">
        <v>319</v>
      </c>
      <c r="C73" s="286"/>
      <c r="D73" s="287"/>
      <c r="E73" s="287"/>
      <c r="F73" s="286"/>
      <c r="G73" s="287"/>
      <c r="H73" s="287"/>
      <c r="I73" s="286"/>
      <c r="J73" s="287"/>
      <c r="K73" s="287"/>
      <c r="L73" s="286"/>
      <c r="M73" s="287"/>
      <c r="N73" s="287"/>
      <c r="O73" s="286"/>
      <c r="P73" s="287"/>
      <c r="Q73" s="287"/>
      <c r="R73" s="286"/>
      <c r="S73" s="287"/>
      <c r="T73" s="287"/>
      <c r="U73" s="286"/>
      <c r="V73" s="287"/>
      <c r="W73" s="287"/>
      <c r="X73" s="286"/>
      <c r="Y73" s="287"/>
      <c r="Z73" s="287"/>
      <c r="AA73" s="286"/>
      <c r="AB73" s="287"/>
      <c r="AC73" s="287"/>
      <c r="AD73" s="286"/>
      <c r="AE73" s="287"/>
      <c r="AF73" s="287"/>
      <c r="AG73" s="286"/>
      <c r="AH73" s="287"/>
      <c r="AI73" s="287"/>
      <c r="AJ73" s="286"/>
      <c r="AK73" s="287"/>
      <c r="AL73" s="287"/>
      <c r="AM73" s="334">
        <v>-385.40358380251195</v>
      </c>
      <c r="AN73" s="287">
        <v>0</v>
      </c>
      <c r="AO73" s="287">
        <f t="shared" si="727"/>
        <v>-385.40358380251195</v>
      </c>
      <c r="AP73" s="334">
        <v>-167.30535709242892</v>
      </c>
      <c r="AQ73" s="287">
        <v>0</v>
      </c>
      <c r="AR73" s="287">
        <f t="shared" si="728"/>
        <v>-167.30535709242892</v>
      </c>
      <c r="AS73" s="334">
        <v>-834.6125064002415</v>
      </c>
      <c r="AT73" s="287">
        <v>0</v>
      </c>
      <c r="AU73" s="287">
        <f t="shared" si="729"/>
        <v>-834.6125064002415</v>
      </c>
      <c r="AV73" s="334">
        <v>-411.80483136831521</v>
      </c>
      <c r="AW73" s="287">
        <v>0</v>
      </c>
      <c r="AX73" s="287">
        <f t="shared" si="730"/>
        <v>-411.80483136831521</v>
      </c>
      <c r="AY73" s="334">
        <v>-47.537542580242778</v>
      </c>
      <c r="AZ73" s="287">
        <v>0</v>
      </c>
      <c r="BA73" s="287">
        <f t="shared" si="731"/>
        <v>-47.537542580242778</v>
      </c>
      <c r="BB73" s="334">
        <v>-382.2582333849071</v>
      </c>
      <c r="BC73" s="287">
        <v>0</v>
      </c>
      <c r="BD73" s="287">
        <f t="shared" si="732"/>
        <v>-382.2582333849071</v>
      </c>
      <c r="BE73" s="334">
        <v>-65.542617605961809</v>
      </c>
      <c r="BF73" s="287">
        <v>0</v>
      </c>
      <c r="BG73" s="287">
        <f t="shared" si="733"/>
        <v>-65.542617605961809</v>
      </c>
      <c r="BH73" s="334">
        <v>-574.45846564281749</v>
      </c>
      <c r="BI73" s="287">
        <v>0</v>
      </c>
      <c r="BJ73" s="287">
        <f t="shared" si="734"/>
        <v>-574.45846564281749</v>
      </c>
      <c r="BK73" s="334">
        <v>-265.60576877906703</v>
      </c>
      <c r="BL73" s="287">
        <v>0</v>
      </c>
      <c r="BM73" s="287">
        <f t="shared" si="735"/>
        <v>-265.60576877906703</v>
      </c>
      <c r="BN73" s="334">
        <v>-409.11995289550873</v>
      </c>
      <c r="BO73" s="287">
        <v>0</v>
      </c>
      <c r="BP73" s="287">
        <f t="shared" si="736"/>
        <v>-409.11995289550873</v>
      </c>
      <c r="BQ73" s="334">
        <v>-334.31962744207181</v>
      </c>
      <c r="BR73" s="287">
        <v>0</v>
      </c>
      <c r="BS73" s="287">
        <f t="shared" si="737"/>
        <v>-334.31962744207181</v>
      </c>
      <c r="BT73" s="334">
        <v>-287.47485869485428</v>
      </c>
      <c r="BU73" s="287">
        <v>0</v>
      </c>
      <c r="BV73" s="287">
        <f t="shared" si="738"/>
        <v>-287.47485869485428</v>
      </c>
      <c r="BW73" s="334">
        <v>-335.80389372152206</v>
      </c>
      <c r="BX73" s="287">
        <v>0</v>
      </c>
      <c r="BY73" s="287">
        <f t="shared" si="739"/>
        <v>-335.80389372152206</v>
      </c>
      <c r="BZ73" s="334">
        <v>-227.3142647598093</v>
      </c>
      <c r="CA73" s="287">
        <v>0</v>
      </c>
      <c r="CB73" s="287">
        <f t="shared" si="740"/>
        <v>-227.3142647598093</v>
      </c>
      <c r="CC73" s="334">
        <v>-1447.4891540501824</v>
      </c>
      <c r="CD73" s="287">
        <v>0</v>
      </c>
      <c r="CE73" s="287">
        <f t="shared" si="741"/>
        <v>-1447.4891540501824</v>
      </c>
      <c r="CF73" s="334">
        <v>-747.18660410892664</v>
      </c>
      <c r="CG73" s="287">
        <v>0</v>
      </c>
      <c r="CH73" s="287">
        <f t="shared" si="742"/>
        <v>-747.18660410892664</v>
      </c>
      <c r="CI73" s="334">
        <v>-185.41123450828906</v>
      </c>
      <c r="CJ73" s="287">
        <v>0</v>
      </c>
      <c r="CK73" s="287">
        <f t="shared" si="743"/>
        <v>-185.41123450828906</v>
      </c>
      <c r="CL73" s="334">
        <v>-906.18225919449878</v>
      </c>
      <c r="CM73" s="287">
        <v>0</v>
      </c>
      <c r="CN73" s="287">
        <f t="shared" si="744"/>
        <v>-906.18225919449878</v>
      </c>
      <c r="CO73" s="334">
        <v>-121.0858063031976</v>
      </c>
      <c r="CP73" s="287">
        <v>0</v>
      </c>
      <c r="CQ73" s="287">
        <f t="shared" si="745"/>
        <v>-121.0858063031976</v>
      </c>
      <c r="CR73" s="334">
        <v>-434.56848394655884</v>
      </c>
      <c r="CS73" s="287">
        <v>0</v>
      </c>
      <c r="CT73" s="287">
        <f t="shared" si="746"/>
        <v>-434.56848394655884</v>
      </c>
      <c r="CU73" s="334">
        <v>-291.41587690691415</v>
      </c>
      <c r="CV73" s="287">
        <v>0</v>
      </c>
      <c r="CW73" s="287">
        <f t="shared" si="747"/>
        <v>-291.41587690691415</v>
      </c>
      <c r="CX73" s="334">
        <v>-1918.0325484428786</v>
      </c>
      <c r="CY73" s="287">
        <v>0</v>
      </c>
      <c r="CZ73" s="287">
        <f t="shared" si="748"/>
        <v>-1918.0325484428786</v>
      </c>
      <c r="DA73" s="334">
        <v>-1060.4263171769669</v>
      </c>
      <c r="DB73" s="287">
        <v>0</v>
      </c>
      <c r="DC73" s="287">
        <f t="shared" si="749"/>
        <v>-1060.4263171769669</v>
      </c>
      <c r="DD73" s="334">
        <v>-429.28153672801415</v>
      </c>
      <c r="DE73" s="287">
        <v>0</v>
      </c>
      <c r="DF73" s="287">
        <f t="shared" si="750"/>
        <v>-429.28153672801415</v>
      </c>
      <c r="DG73" s="334">
        <v>-1105.2886176049556</v>
      </c>
      <c r="DH73" s="287">
        <v>0</v>
      </c>
      <c r="DI73" s="287">
        <f t="shared" si="751"/>
        <v>-1105.2886176049556</v>
      </c>
      <c r="DJ73" s="334">
        <v>-1922.6442310241875</v>
      </c>
      <c r="DK73" s="287">
        <v>0</v>
      </c>
      <c r="DL73" s="287">
        <f t="shared" si="752"/>
        <v>-1922.6442310241875</v>
      </c>
      <c r="DM73" s="334">
        <v>-1798.0447163045769</v>
      </c>
      <c r="DN73" s="287">
        <v>0</v>
      </c>
      <c r="DO73" s="287">
        <f t="shared" si="753"/>
        <v>-1798.0447163045769</v>
      </c>
      <c r="DP73" s="334">
        <v>-390.24234826035598</v>
      </c>
      <c r="DQ73" s="287">
        <v>0</v>
      </c>
      <c r="DR73" s="287">
        <f t="shared" si="754"/>
        <v>-390.24234826035598</v>
      </c>
      <c r="DS73" s="334">
        <v>-261.53955649548055</v>
      </c>
      <c r="DT73" s="287">
        <v>0</v>
      </c>
      <c r="DU73" s="287">
        <f t="shared" si="755"/>
        <v>-261.53955649548055</v>
      </c>
      <c r="DV73" s="334">
        <v>-60.075003543981893</v>
      </c>
      <c r="DW73" s="287">
        <v>0</v>
      </c>
      <c r="DX73" s="287">
        <f t="shared" si="756"/>
        <v>-60.075003543981893</v>
      </c>
      <c r="DY73" s="334">
        <v>-30.950766771831887</v>
      </c>
      <c r="DZ73" s="287">
        <v>0</v>
      </c>
      <c r="EA73" s="287">
        <f t="shared" si="757"/>
        <v>-30.950766771831887</v>
      </c>
      <c r="EB73" s="334">
        <v>0</v>
      </c>
      <c r="EC73" s="287">
        <v>0</v>
      </c>
      <c r="ED73" s="287">
        <f t="shared" si="758"/>
        <v>0</v>
      </c>
      <c r="EE73" s="334">
        <v>-176.91999197914578</v>
      </c>
      <c r="EF73" s="287">
        <v>0</v>
      </c>
      <c r="EG73" s="287">
        <f t="shared" si="759"/>
        <v>-176.91999197914578</v>
      </c>
      <c r="EH73" s="334">
        <v>-1116.7268801727241</v>
      </c>
      <c r="EI73" s="287">
        <v>0</v>
      </c>
      <c r="EJ73" s="287">
        <f t="shared" si="760"/>
        <v>-1116.7268801727241</v>
      </c>
      <c r="EK73" s="334">
        <v>-279.49819785141898</v>
      </c>
      <c r="EL73" s="287">
        <v>0</v>
      </c>
      <c r="EM73" s="287">
        <f t="shared" si="761"/>
        <v>-279.49819785141898</v>
      </c>
      <c r="EN73" s="334">
        <v>-1325.4539065245403</v>
      </c>
      <c r="EO73" s="287">
        <v>0</v>
      </c>
      <c r="EP73" s="287">
        <f t="shared" si="762"/>
        <v>-1325.4539065245403</v>
      </c>
      <c r="EQ73" s="334">
        <v>-83.80363432596863</v>
      </c>
      <c r="ER73" s="287">
        <v>0</v>
      </c>
      <c r="ES73" s="287">
        <f t="shared" si="763"/>
        <v>-83.80363432596863</v>
      </c>
      <c r="ET73" s="334">
        <v>-814.80733065859249</v>
      </c>
      <c r="EU73" s="287">
        <v>0</v>
      </c>
      <c r="EV73" s="287">
        <f t="shared" si="764"/>
        <v>-814.80733065859249</v>
      </c>
      <c r="EW73" s="334">
        <v>-169.6425606826148</v>
      </c>
      <c r="EX73" s="287">
        <v>0</v>
      </c>
      <c r="EY73" s="287">
        <f t="shared" si="765"/>
        <v>-169.6425606826148</v>
      </c>
      <c r="EZ73" s="334">
        <v>-2084.6970496075451</v>
      </c>
      <c r="FA73" s="287">
        <v>0</v>
      </c>
      <c r="FB73" s="287">
        <f t="shared" si="766"/>
        <v>-2084.6970496075451</v>
      </c>
      <c r="FC73" s="334">
        <v>-826.58096536644609</v>
      </c>
      <c r="FD73" s="287">
        <v>0</v>
      </c>
      <c r="FE73" s="287">
        <f t="shared" si="767"/>
        <v>-826.58096536644609</v>
      </c>
      <c r="FF73" s="334">
        <v>-788.13892367773258</v>
      </c>
      <c r="FG73" s="287">
        <v>0</v>
      </c>
      <c r="FH73" s="287">
        <f t="shared" si="768"/>
        <v>-788.13892367773258</v>
      </c>
      <c r="FI73" s="334">
        <v>-132.97500426340537</v>
      </c>
      <c r="FJ73" s="287">
        <v>0</v>
      </c>
      <c r="FK73" s="287">
        <f t="shared" si="769"/>
        <v>-132.97500426340537</v>
      </c>
      <c r="FL73" s="334">
        <v>-125.71780098785145</v>
      </c>
      <c r="FM73" s="287">
        <v>0</v>
      </c>
      <c r="FN73" s="287">
        <f t="shared" si="770"/>
        <v>-125.71780098785145</v>
      </c>
      <c r="FO73" s="334">
        <v>-36.063247576402567</v>
      </c>
      <c r="FP73" s="287">
        <v>0</v>
      </c>
      <c r="FQ73" s="287">
        <f t="shared" si="771"/>
        <v>-36.063247576402567</v>
      </c>
      <c r="FR73" s="334">
        <v>-1370.4741720921222</v>
      </c>
      <c r="FS73" s="287">
        <v>0</v>
      </c>
      <c r="FT73" s="287">
        <f t="shared" si="772"/>
        <v>-1370.4741720921222</v>
      </c>
      <c r="FU73" s="334">
        <v>-757.29067194596485</v>
      </c>
      <c r="FV73" s="287">
        <v>0</v>
      </c>
      <c r="FW73" s="287">
        <f t="shared" si="773"/>
        <v>-757.29067194596485</v>
      </c>
      <c r="FX73" s="334">
        <v>-100.82953666294162</v>
      </c>
      <c r="FY73" s="287">
        <v>0</v>
      </c>
      <c r="FZ73" s="287">
        <f t="shared" si="774"/>
        <v>-100.82953666294162</v>
      </c>
      <c r="GA73" s="334">
        <v>-252.95288147265859</v>
      </c>
      <c r="GB73" s="287">
        <v>0</v>
      </c>
      <c r="GC73" s="287">
        <f t="shared" si="775"/>
        <v>-252.95288147265859</v>
      </c>
      <c r="GD73" s="334">
        <v>-103.37889184107034</v>
      </c>
      <c r="GE73" s="287">
        <v>0</v>
      </c>
      <c r="GF73" s="287">
        <f t="shared" si="776"/>
        <v>-103.37889184107034</v>
      </c>
      <c r="GG73" s="334">
        <v>-16.084853036118997</v>
      </c>
      <c r="GH73" s="287">
        <v>0</v>
      </c>
      <c r="GI73" s="287">
        <f t="shared" si="777"/>
        <v>-16.084853036118997</v>
      </c>
      <c r="GJ73" s="334">
        <v>-333.38611632072769</v>
      </c>
      <c r="GK73" s="287">
        <v>0</v>
      </c>
      <c r="GL73" s="287">
        <f t="shared" si="778"/>
        <v>-333.38611632072769</v>
      </c>
      <c r="GM73" s="334">
        <v>-304.26651353364792</v>
      </c>
      <c r="GN73" s="287">
        <v>0</v>
      </c>
      <c r="GO73" s="287">
        <f t="shared" si="779"/>
        <v>-304.26651353364792</v>
      </c>
      <c r="GP73" s="334">
        <v>-69.042532086010354</v>
      </c>
      <c r="GQ73" s="287">
        <v>0</v>
      </c>
      <c r="GR73" s="287">
        <f t="shared" si="780"/>
        <v>-69.042532086010354</v>
      </c>
      <c r="GS73" s="334">
        <v>-4.593730357481367</v>
      </c>
      <c r="GT73" s="287">
        <v>0</v>
      </c>
      <c r="GU73" s="287">
        <f t="shared" si="781"/>
        <v>-4.593730357481367</v>
      </c>
      <c r="GV73" s="334">
        <v>-71.206961321354655</v>
      </c>
      <c r="GW73" s="287">
        <v>0</v>
      </c>
      <c r="GX73" s="287">
        <f t="shared" si="782"/>
        <v>-71.206961321354655</v>
      </c>
      <c r="GY73" s="334">
        <v>-63.837198865690027</v>
      </c>
      <c r="GZ73" s="287">
        <v>0</v>
      </c>
      <c r="HA73" s="287">
        <f t="shared" si="783"/>
        <v>-63.837198865690027</v>
      </c>
      <c r="HB73" s="334">
        <v>-1.5976477410789813</v>
      </c>
      <c r="HC73" s="287">
        <v>0</v>
      </c>
      <c r="HD73" s="287">
        <f t="shared" si="784"/>
        <v>-1.5976477410789813</v>
      </c>
      <c r="HE73" s="334">
        <v>-290.19517625939585</v>
      </c>
      <c r="HF73" s="287">
        <v>0</v>
      </c>
      <c r="HG73" s="287">
        <f t="shared" si="785"/>
        <v>-290.19517625939585</v>
      </c>
      <c r="HH73" s="334">
        <v>-532.67105627750357</v>
      </c>
      <c r="HI73" s="287">
        <v>0</v>
      </c>
      <c r="HJ73" s="287">
        <f t="shared" si="786"/>
        <v>-532.67105627750357</v>
      </c>
    </row>
    <row r="74" spans="2:218" ht="14.25" hidden="1" customHeight="1" outlineLevel="1" x14ac:dyDescent="0.2">
      <c r="B74" s="233" t="s">
        <v>320</v>
      </c>
      <c r="C74" s="334">
        <v>0</v>
      </c>
      <c r="D74" s="287">
        <v>0</v>
      </c>
      <c r="E74" s="287">
        <f>SUM(C74:D74)</f>
        <v>0</v>
      </c>
      <c r="F74" s="334">
        <v>0</v>
      </c>
      <c r="G74" s="287">
        <v>0</v>
      </c>
      <c r="H74" s="287">
        <f>SUM(F74:G74)</f>
        <v>0</v>
      </c>
      <c r="I74" s="334">
        <v>0</v>
      </c>
      <c r="J74" s="287">
        <v>0</v>
      </c>
      <c r="K74" s="287">
        <f>SUM(I74:J74)</f>
        <v>0</v>
      </c>
      <c r="L74" s="334">
        <v>0</v>
      </c>
      <c r="M74" s="287">
        <v>0</v>
      </c>
      <c r="N74" s="287">
        <f>SUM(L74:M74)</f>
        <v>0</v>
      </c>
      <c r="O74" s="334">
        <v>0</v>
      </c>
      <c r="P74" s="287">
        <v>0</v>
      </c>
      <c r="Q74" s="287">
        <f>SUM(O74:P74)</f>
        <v>0</v>
      </c>
      <c r="R74" s="334">
        <v>0</v>
      </c>
      <c r="S74" s="287">
        <v>0</v>
      </c>
      <c r="T74" s="287">
        <f>SUM(R74:S74)</f>
        <v>0</v>
      </c>
      <c r="U74" s="334">
        <v>0</v>
      </c>
      <c r="V74" s="287">
        <v>0</v>
      </c>
      <c r="W74" s="287">
        <f>SUM(U74:V74)</f>
        <v>0</v>
      </c>
      <c r="X74" s="334">
        <v>0</v>
      </c>
      <c r="Y74" s="287">
        <v>0</v>
      </c>
      <c r="Z74" s="287">
        <f>SUM(X74:Y74)</f>
        <v>0</v>
      </c>
      <c r="AA74" s="334">
        <v>0</v>
      </c>
      <c r="AB74" s="287">
        <v>0</v>
      </c>
      <c r="AC74" s="287">
        <f>SUM(AA74:AB74)</f>
        <v>0</v>
      </c>
      <c r="AD74" s="334">
        <v>0</v>
      </c>
      <c r="AE74" s="287">
        <v>0</v>
      </c>
      <c r="AF74" s="287">
        <f>SUM(AD74:AE74)</f>
        <v>0</v>
      </c>
      <c r="AG74" s="334">
        <v>0</v>
      </c>
      <c r="AH74" s="287">
        <v>0</v>
      </c>
      <c r="AI74" s="287">
        <f>SUM(AG74:AH74)</f>
        <v>0</v>
      </c>
      <c r="AJ74" s="334">
        <v>0</v>
      </c>
      <c r="AK74" s="287">
        <v>0</v>
      </c>
      <c r="AL74" s="287">
        <f>SUM(AJ74:AK74)</f>
        <v>0</v>
      </c>
      <c r="AM74" s="334">
        <v>-138.51098960589002</v>
      </c>
      <c r="AN74" s="287">
        <v>0</v>
      </c>
      <c r="AO74" s="287">
        <f t="shared" si="727"/>
        <v>-138.51098960589002</v>
      </c>
      <c r="AP74" s="334">
        <v>-397.58267205105761</v>
      </c>
      <c r="AQ74" s="287">
        <v>0</v>
      </c>
      <c r="AR74" s="287">
        <f t="shared" si="728"/>
        <v>-397.58267205105761</v>
      </c>
      <c r="AS74" s="334">
        <v>-610.27058252044787</v>
      </c>
      <c r="AT74" s="287">
        <v>0</v>
      </c>
      <c r="AU74" s="287">
        <f t="shared" si="729"/>
        <v>-610.27058252044787</v>
      </c>
      <c r="AV74" s="334">
        <v>-239.2606951379602</v>
      </c>
      <c r="AW74" s="287">
        <v>0</v>
      </c>
      <c r="AX74" s="287">
        <f t="shared" si="730"/>
        <v>-239.2606951379602</v>
      </c>
      <c r="AY74" s="334">
        <v>-369.70925490572375</v>
      </c>
      <c r="AZ74" s="287">
        <v>0</v>
      </c>
      <c r="BA74" s="287">
        <f t="shared" si="731"/>
        <v>-369.70925490572375</v>
      </c>
      <c r="BB74" s="334">
        <v>-432.06570421470207</v>
      </c>
      <c r="BC74" s="287">
        <v>0</v>
      </c>
      <c r="BD74" s="287">
        <f t="shared" si="732"/>
        <v>-432.06570421470207</v>
      </c>
      <c r="BE74" s="334">
        <v>-370.1583605030275</v>
      </c>
      <c r="BF74" s="287">
        <v>0</v>
      </c>
      <c r="BG74" s="287">
        <f t="shared" si="733"/>
        <v>-370.1583605030275</v>
      </c>
      <c r="BH74" s="334">
        <v>-635.77254966770158</v>
      </c>
      <c r="BI74" s="287">
        <v>0</v>
      </c>
      <c r="BJ74" s="287">
        <f t="shared" si="734"/>
        <v>-635.77254966770158</v>
      </c>
      <c r="BK74" s="334">
        <v>-712.45948231314878</v>
      </c>
      <c r="BL74" s="287">
        <v>0</v>
      </c>
      <c r="BM74" s="287">
        <f t="shared" si="735"/>
        <v>-712.45948231314878</v>
      </c>
      <c r="BN74" s="334">
        <v>-616.19653040529488</v>
      </c>
      <c r="BO74" s="287">
        <v>0</v>
      </c>
      <c r="BP74" s="287">
        <f t="shared" si="736"/>
        <v>-616.19653040529488</v>
      </c>
      <c r="BQ74" s="334">
        <v>-808.91734817507188</v>
      </c>
      <c r="BR74" s="287">
        <v>0</v>
      </c>
      <c r="BS74" s="287">
        <f t="shared" si="737"/>
        <v>-808.91734817507188</v>
      </c>
      <c r="BT74" s="334">
        <v>-761.11502605887108</v>
      </c>
      <c r="BU74" s="287">
        <v>0</v>
      </c>
      <c r="BV74" s="287">
        <f t="shared" si="738"/>
        <v>-761.11502605887108</v>
      </c>
      <c r="BW74" s="334">
        <v>-496.39475708621819</v>
      </c>
      <c r="BX74" s="287">
        <v>0</v>
      </c>
      <c r="BY74" s="287">
        <f t="shared" si="739"/>
        <v>-496.39475708621819</v>
      </c>
      <c r="BZ74" s="334">
        <v>-630.56325632563255</v>
      </c>
      <c r="CA74" s="287">
        <v>0</v>
      </c>
      <c r="CB74" s="287">
        <f t="shared" si="740"/>
        <v>-630.56325632563255</v>
      </c>
      <c r="CC74" s="334">
        <v>-855.88217152021502</v>
      </c>
      <c r="CD74" s="287">
        <v>0</v>
      </c>
      <c r="CE74" s="287">
        <f t="shared" si="741"/>
        <v>-855.88217152021502</v>
      </c>
      <c r="CF74" s="334">
        <v>-479.66646464784031</v>
      </c>
      <c r="CG74" s="287">
        <v>0</v>
      </c>
      <c r="CH74" s="287">
        <f t="shared" si="742"/>
        <v>-479.66646464784031</v>
      </c>
      <c r="CI74" s="334">
        <v>-542.23981973281832</v>
      </c>
      <c r="CJ74" s="287">
        <v>0</v>
      </c>
      <c r="CK74" s="287">
        <f t="shared" si="743"/>
        <v>-542.23981973281832</v>
      </c>
      <c r="CL74" s="334">
        <v>-874.49737131822644</v>
      </c>
      <c r="CM74" s="287">
        <v>0</v>
      </c>
      <c r="CN74" s="287">
        <f t="shared" si="744"/>
        <v>-874.49737131822644</v>
      </c>
      <c r="CO74" s="334">
        <v>-882.91120312859448</v>
      </c>
      <c r="CP74" s="287">
        <v>0</v>
      </c>
      <c r="CQ74" s="287">
        <f t="shared" si="745"/>
        <v>-882.91120312859448</v>
      </c>
      <c r="CR74" s="334">
        <v>-1051.2954921537487</v>
      </c>
      <c r="CS74" s="287">
        <v>0</v>
      </c>
      <c r="CT74" s="287">
        <f t="shared" si="746"/>
        <v>-1051.2954921537487</v>
      </c>
      <c r="CU74" s="334">
        <v>-427.16463481363127</v>
      </c>
      <c r="CV74" s="287">
        <v>0</v>
      </c>
      <c r="CW74" s="287">
        <f t="shared" si="747"/>
        <v>-427.16463481363127</v>
      </c>
      <c r="CX74" s="334">
        <v>-1064.9099827076298</v>
      </c>
      <c r="CY74" s="287">
        <v>0</v>
      </c>
      <c r="CZ74" s="287">
        <f t="shared" si="748"/>
        <v>-1064.9099827076298</v>
      </c>
      <c r="DA74" s="334">
        <v>-4955.7485219318769</v>
      </c>
      <c r="DB74" s="287">
        <v>0</v>
      </c>
      <c r="DC74" s="287">
        <f t="shared" si="749"/>
        <v>-4955.7485219318769</v>
      </c>
      <c r="DD74" s="334">
        <v>-1293.5532215485325</v>
      </c>
      <c r="DE74" s="287">
        <v>0</v>
      </c>
      <c r="DF74" s="287">
        <f t="shared" si="750"/>
        <v>-1293.5532215485325</v>
      </c>
      <c r="DG74" s="334">
        <v>-1150.3146988233921</v>
      </c>
      <c r="DH74" s="287">
        <v>0</v>
      </c>
      <c r="DI74" s="287">
        <f t="shared" si="751"/>
        <v>-1150.3146988233921</v>
      </c>
      <c r="DJ74" s="334">
        <v>-1271.4123758942349</v>
      </c>
      <c r="DK74" s="287">
        <v>0</v>
      </c>
      <c r="DL74" s="287">
        <f t="shared" si="752"/>
        <v>-1271.4123758942349</v>
      </c>
      <c r="DM74" s="334">
        <v>-1187.9475848977008</v>
      </c>
      <c r="DN74" s="287">
        <v>0</v>
      </c>
      <c r="DO74" s="287">
        <f t="shared" si="753"/>
        <v>-1187.9475848977008</v>
      </c>
      <c r="DP74" s="334">
        <v>-698.60028596887503</v>
      </c>
      <c r="DQ74" s="287">
        <v>0</v>
      </c>
      <c r="DR74" s="287">
        <f t="shared" si="754"/>
        <v>-698.60028596887503</v>
      </c>
      <c r="DS74" s="334">
        <v>-1012.901352373593</v>
      </c>
      <c r="DT74" s="287">
        <v>0</v>
      </c>
      <c r="DU74" s="287">
        <f t="shared" si="755"/>
        <v>-1012.901352373593</v>
      </c>
      <c r="DV74" s="334">
        <v>-910.81990128399548</v>
      </c>
      <c r="DW74" s="287">
        <v>0</v>
      </c>
      <c r="DX74" s="287">
        <f t="shared" si="756"/>
        <v>-910.81990128399548</v>
      </c>
      <c r="DY74" s="334">
        <v>-1317.2829686890454</v>
      </c>
      <c r="DZ74" s="287">
        <v>0</v>
      </c>
      <c r="EA74" s="287">
        <f t="shared" si="757"/>
        <v>-1317.2829686890454</v>
      </c>
      <c r="EB74" s="334">
        <v>-2602.1661465980628</v>
      </c>
      <c r="EC74" s="287">
        <v>0</v>
      </c>
      <c r="ED74" s="287">
        <f t="shared" si="758"/>
        <v>-2602.1661465980628</v>
      </c>
      <c r="EE74" s="334">
        <v>-2063.9890010323134</v>
      </c>
      <c r="EF74" s="287">
        <v>0</v>
      </c>
      <c r="EG74" s="287">
        <f t="shared" si="759"/>
        <v>-2063.9890010323134</v>
      </c>
      <c r="EH74" s="334">
        <v>-1452.5311263044262</v>
      </c>
      <c r="EI74" s="287">
        <v>0</v>
      </c>
      <c r="EJ74" s="287">
        <f t="shared" si="760"/>
        <v>-1452.5311263044262</v>
      </c>
      <c r="EK74" s="334">
        <v>-867.64814361199569</v>
      </c>
      <c r="EL74" s="287">
        <v>0</v>
      </c>
      <c r="EM74" s="287">
        <f t="shared" si="761"/>
        <v>-867.64814361199569</v>
      </c>
      <c r="EN74" s="334">
        <v>-617.21863307815806</v>
      </c>
      <c r="EO74" s="287">
        <v>0</v>
      </c>
      <c r="EP74" s="287">
        <f t="shared" si="762"/>
        <v>-617.21863307815806</v>
      </c>
      <c r="EQ74" s="334">
        <v>-462.9462856227986</v>
      </c>
      <c r="ER74" s="287">
        <v>0</v>
      </c>
      <c r="ES74" s="287">
        <f t="shared" si="763"/>
        <v>-462.9462856227986</v>
      </c>
      <c r="ET74" s="334">
        <v>-772.63909575941659</v>
      </c>
      <c r="EU74" s="287">
        <v>0</v>
      </c>
      <c r="EV74" s="287">
        <f t="shared" si="764"/>
        <v>-772.63909575941659</v>
      </c>
      <c r="EW74" s="334">
        <v>-264.15426493298213</v>
      </c>
      <c r="EX74" s="287">
        <v>0</v>
      </c>
      <c r="EY74" s="287">
        <f t="shared" si="765"/>
        <v>-264.15426493298213</v>
      </c>
      <c r="EZ74" s="334">
        <v>-231.78916017745792</v>
      </c>
      <c r="FA74" s="287">
        <v>0</v>
      </c>
      <c r="FB74" s="287">
        <f t="shared" si="766"/>
        <v>-231.78916017745792</v>
      </c>
      <c r="FC74" s="334">
        <v>-613.74906435672779</v>
      </c>
      <c r="FD74" s="287">
        <v>0</v>
      </c>
      <c r="FE74" s="287">
        <f t="shared" si="767"/>
        <v>-613.74906435672779</v>
      </c>
      <c r="FF74" s="334">
        <v>-434.0528968653025</v>
      </c>
      <c r="FG74" s="287">
        <v>0</v>
      </c>
      <c r="FH74" s="287">
        <f t="shared" si="768"/>
        <v>-434.0528968653025</v>
      </c>
      <c r="FI74" s="334">
        <v>-930.9660267498233</v>
      </c>
      <c r="FJ74" s="287">
        <v>0</v>
      </c>
      <c r="FK74" s="287">
        <f t="shared" si="769"/>
        <v>-930.9660267498233</v>
      </c>
      <c r="FL74" s="334">
        <v>-557.70504316636777</v>
      </c>
      <c r="FM74" s="287">
        <v>0</v>
      </c>
      <c r="FN74" s="287">
        <f t="shared" si="770"/>
        <v>-557.70504316636777</v>
      </c>
      <c r="FO74" s="334">
        <v>-656.11500201659794</v>
      </c>
      <c r="FP74" s="287">
        <v>0</v>
      </c>
      <c r="FQ74" s="287">
        <f t="shared" si="771"/>
        <v>-656.11500201659794</v>
      </c>
      <c r="FR74" s="334">
        <v>-1008.2893524090197</v>
      </c>
      <c r="FS74" s="287">
        <v>0</v>
      </c>
      <c r="FT74" s="287">
        <f t="shared" si="772"/>
        <v>-1008.2893524090197</v>
      </c>
      <c r="FU74" s="334">
        <v>-804.47478746943057</v>
      </c>
      <c r="FV74" s="287">
        <v>0</v>
      </c>
      <c r="FW74" s="287">
        <f t="shared" si="773"/>
        <v>-804.47478746943057</v>
      </c>
      <c r="FX74" s="334">
        <v>-945.58296799335221</v>
      </c>
      <c r="FY74" s="287">
        <v>0</v>
      </c>
      <c r="FZ74" s="287">
        <f t="shared" si="774"/>
        <v>-945.58296799335221</v>
      </c>
      <c r="GA74" s="334">
        <v>-102.83095021704894</v>
      </c>
      <c r="GB74" s="287">
        <v>0</v>
      </c>
      <c r="GC74" s="287">
        <f t="shared" si="775"/>
        <v>-102.83095021704894</v>
      </c>
      <c r="GD74" s="334">
        <v>0</v>
      </c>
      <c r="GE74" s="287">
        <v>0</v>
      </c>
      <c r="GF74" s="287">
        <f t="shared" si="776"/>
        <v>0</v>
      </c>
      <c r="GG74" s="334">
        <v>-23.886999484052911</v>
      </c>
      <c r="GH74" s="287">
        <v>0</v>
      </c>
      <c r="GI74" s="287">
        <f t="shared" si="777"/>
        <v>-23.886999484052911</v>
      </c>
      <c r="GJ74" s="334">
        <v>0</v>
      </c>
      <c r="GK74" s="287">
        <v>0</v>
      </c>
      <c r="GL74" s="287">
        <f t="shared" si="778"/>
        <v>0</v>
      </c>
      <c r="GM74" s="334">
        <v>-63.688332919460308</v>
      </c>
      <c r="GN74" s="287">
        <v>0</v>
      </c>
      <c r="GO74" s="287">
        <f t="shared" si="779"/>
        <v>-63.688332919460308</v>
      </c>
      <c r="GP74" s="334">
        <v>0</v>
      </c>
      <c r="GQ74" s="287">
        <v>0</v>
      </c>
      <c r="GR74" s="287">
        <f t="shared" si="780"/>
        <v>0</v>
      </c>
      <c r="GS74" s="334">
        <v>0</v>
      </c>
      <c r="GT74" s="287">
        <v>0</v>
      </c>
      <c r="GU74" s="287">
        <f t="shared" si="781"/>
        <v>0</v>
      </c>
      <c r="GV74" s="334">
        <v>0</v>
      </c>
      <c r="GW74" s="287">
        <v>0</v>
      </c>
      <c r="GX74" s="287">
        <f t="shared" si="782"/>
        <v>0</v>
      </c>
      <c r="GY74" s="334">
        <v>0</v>
      </c>
      <c r="GZ74" s="287">
        <v>0</v>
      </c>
      <c r="HA74" s="287">
        <f t="shared" si="783"/>
        <v>0</v>
      </c>
      <c r="HB74" s="334">
        <v>0</v>
      </c>
      <c r="HC74" s="287">
        <v>0</v>
      </c>
      <c r="HD74" s="287">
        <f t="shared" si="784"/>
        <v>0</v>
      </c>
      <c r="HE74" s="334">
        <v>0</v>
      </c>
      <c r="HF74" s="287">
        <v>0</v>
      </c>
      <c r="HG74" s="287">
        <f t="shared" si="785"/>
        <v>0</v>
      </c>
      <c r="HH74" s="334">
        <v>0</v>
      </c>
      <c r="HI74" s="287">
        <v>0</v>
      </c>
      <c r="HJ74" s="287">
        <f t="shared" si="786"/>
        <v>0</v>
      </c>
    </row>
    <row r="75" spans="2:218" ht="14.25" customHeight="1" collapsed="1" x14ac:dyDescent="0.2">
      <c r="B75" s="163" t="s">
        <v>321</v>
      </c>
      <c r="C75" s="286">
        <f t="shared" ref="C75:AH75" si="787">SUM(C76:C78)</f>
        <v>0</v>
      </c>
      <c r="D75" s="287">
        <f t="shared" si="787"/>
        <v>0</v>
      </c>
      <c r="E75" s="287">
        <f t="shared" si="787"/>
        <v>0</v>
      </c>
      <c r="F75" s="286">
        <f t="shared" si="787"/>
        <v>0</v>
      </c>
      <c r="G75" s="287">
        <f t="shared" si="787"/>
        <v>0</v>
      </c>
      <c r="H75" s="287">
        <f t="shared" si="787"/>
        <v>0</v>
      </c>
      <c r="I75" s="286">
        <f t="shared" si="787"/>
        <v>0</v>
      </c>
      <c r="J75" s="287">
        <f t="shared" si="787"/>
        <v>0</v>
      </c>
      <c r="K75" s="287">
        <f t="shared" si="787"/>
        <v>0</v>
      </c>
      <c r="L75" s="286">
        <f t="shared" si="787"/>
        <v>0</v>
      </c>
      <c r="M75" s="287">
        <f t="shared" si="787"/>
        <v>0</v>
      </c>
      <c r="N75" s="287">
        <f t="shared" si="787"/>
        <v>0</v>
      </c>
      <c r="O75" s="286">
        <f t="shared" si="787"/>
        <v>0</v>
      </c>
      <c r="P75" s="287">
        <f t="shared" si="787"/>
        <v>0</v>
      </c>
      <c r="Q75" s="287">
        <f t="shared" si="787"/>
        <v>0</v>
      </c>
      <c r="R75" s="286">
        <f t="shared" si="787"/>
        <v>0</v>
      </c>
      <c r="S75" s="287">
        <f t="shared" si="787"/>
        <v>0</v>
      </c>
      <c r="T75" s="287">
        <f t="shared" si="787"/>
        <v>0</v>
      </c>
      <c r="U75" s="286">
        <f t="shared" si="787"/>
        <v>0</v>
      </c>
      <c r="V75" s="287">
        <f t="shared" si="787"/>
        <v>0</v>
      </c>
      <c r="W75" s="287">
        <f t="shared" si="787"/>
        <v>0</v>
      </c>
      <c r="X75" s="286">
        <f t="shared" si="787"/>
        <v>0</v>
      </c>
      <c r="Y75" s="287">
        <f t="shared" si="787"/>
        <v>0</v>
      </c>
      <c r="Z75" s="287">
        <f t="shared" si="787"/>
        <v>0</v>
      </c>
      <c r="AA75" s="286">
        <f t="shared" si="787"/>
        <v>0</v>
      </c>
      <c r="AB75" s="287">
        <f t="shared" si="787"/>
        <v>0</v>
      </c>
      <c r="AC75" s="287">
        <f t="shared" si="787"/>
        <v>0</v>
      </c>
      <c r="AD75" s="286">
        <f t="shared" si="787"/>
        <v>0</v>
      </c>
      <c r="AE75" s="287">
        <f t="shared" si="787"/>
        <v>0</v>
      </c>
      <c r="AF75" s="287">
        <f t="shared" si="787"/>
        <v>0</v>
      </c>
      <c r="AG75" s="286">
        <f t="shared" si="787"/>
        <v>0</v>
      </c>
      <c r="AH75" s="287">
        <f t="shared" si="787"/>
        <v>0</v>
      </c>
      <c r="AI75" s="287">
        <f t="shared" ref="AI75:CT75" si="788">SUM(AI76:AI78)</f>
        <v>0</v>
      </c>
      <c r="AJ75" s="286">
        <f t="shared" si="788"/>
        <v>0</v>
      </c>
      <c r="AK75" s="287">
        <f t="shared" si="788"/>
        <v>0</v>
      </c>
      <c r="AL75" s="287">
        <f t="shared" si="788"/>
        <v>0</v>
      </c>
      <c r="AM75" s="286">
        <f t="shared" si="788"/>
        <v>-66427.974772628833</v>
      </c>
      <c r="AN75" s="287">
        <f t="shared" si="788"/>
        <v>0</v>
      </c>
      <c r="AO75" s="287">
        <f t="shared" si="788"/>
        <v>-66427.974772628833</v>
      </c>
      <c r="AP75" s="286">
        <f t="shared" si="788"/>
        <v>-60314.348648724968</v>
      </c>
      <c r="AQ75" s="287">
        <f t="shared" si="788"/>
        <v>0</v>
      </c>
      <c r="AR75" s="287">
        <f t="shared" si="788"/>
        <v>-60314.348648724968</v>
      </c>
      <c r="AS75" s="286">
        <f t="shared" si="788"/>
        <v>-60505.626961099661</v>
      </c>
      <c r="AT75" s="287">
        <f t="shared" si="788"/>
        <v>0</v>
      </c>
      <c r="AU75" s="287">
        <f t="shared" si="788"/>
        <v>-60505.626961099661</v>
      </c>
      <c r="AV75" s="286">
        <f t="shared" si="788"/>
        <v>-63768.70038891412</v>
      </c>
      <c r="AW75" s="287">
        <f t="shared" si="788"/>
        <v>0</v>
      </c>
      <c r="AX75" s="287">
        <f t="shared" si="788"/>
        <v>-63768.70038891412</v>
      </c>
      <c r="AY75" s="286">
        <f t="shared" si="788"/>
        <v>-54209.234515184959</v>
      </c>
      <c r="AZ75" s="287">
        <f t="shared" si="788"/>
        <v>0</v>
      </c>
      <c r="BA75" s="287">
        <f t="shared" si="788"/>
        <v>-54209.234515184959</v>
      </c>
      <c r="BB75" s="286">
        <f t="shared" si="788"/>
        <v>-59103.520201021383</v>
      </c>
      <c r="BC75" s="287">
        <f t="shared" si="788"/>
        <v>0</v>
      </c>
      <c r="BD75" s="287">
        <f t="shared" si="788"/>
        <v>-59103.520201021383</v>
      </c>
      <c r="BE75" s="286">
        <f t="shared" si="788"/>
        <v>-53994.214019562183</v>
      </c>
      <c r="BF75" s="287">
        <f t="shared" si="788"/>
        <v>0</v>
      </c>
      <c r="BG75" s="287">
        <f t="shared" si="788"/>
        <v>-53994.214019562183</v>
      </c>
      <c r="BH75" s="286">
        <f t="shared" si="788"/>
        <v>-57568.152467744032</v>
      </c>
      <c r="BI75" s="287">
        <f t="shared" si="788"/>
        <v>0</v>
      </c>
      <c r="BJ75" s="287">
        <f t="shared" si="788"/>
        <v>-57568.152467744032</v>
      </c>
      <c r="BK75" s="286">
        <f t="shared" si="788"/>
        <v>-63045.130831023635</v>
      </c>
      <c r="BL75" s="287">
        <f t="shared" si="788"/>
        <v>0</v>
      </c>
      <c r="BM75" s="287">
        <f t="shared" si="788"/>
        <v>-63045.130831023635</v>
      </c>
      <c r="BN75" s="286">
        <f t="shared" si="788"/>
        <v>-57654.069849854437</v>
      </c>
      <c r="BO75" s="287">
        <f t="shared" si="788"/>
        <v>0</v>
      </c>
      <c r="BP75" s="287">
        <f t="shared" si="788"/>
        <v>-57654.069849854437</v>
      </c>
      <c r="BQ75" s="286">
        <f t="shared" si="788"/>
        <v>-56347.039224594897</v>
      </c>
      <c r="BR75" s="287">
        <f t="shared" si="788"/>
        <v>0</v>
      </c>
      <c r="BS75" s="287">
        <f t="shared" si="788"/>
        <v>-56347.039224594897</v>
      </c>
      <c r="BT75" s="286">
        <f t="shared" si="788"/>
        <v>-45047.092417235559</v>
      </c>
      <c r="BU75" s="287">
        <f t="shared" si="788"/>
        <v>0</v>
      </c>
      <c r="BV75" s="287">
        <f t="shared" si="788"/>
        <v>-45047.092417235559</v>
      </c>
      <c r="BW75" s="286">
        <f t="shared" si="788"/>
        <v>-55716.935173678918</v>
      </c>
      <c r="BX75" s="287">
        <f t="shared" si="788"/>
        <v>0</v>
      </c>
      <c r="BY75" s="287">
        <f t="shared" si="788"/>
        <v>-55716.935173678918</v>
      </c>
      <c r="BZ75" s="286">
        <f t="shared" si="788"/>
        <v>-67127.35826916025</v>
      </c>
      <c r="CA75" s="287">
        <f t="shared" si="788"/>
        <v>0</v>
      </c>
      <c r="CB75" s="287">
        <f t="shared" si="788"/>
        <v>-67127.35826916025</v>
      </c>
      <c r="CC75" s="286">
        <f t="shared" si="788"/>
        <v>-58220.478798138531</v>
      </c>
      <c r="CD75" s="287">
        <f t="shared" si="788"/>
        <v>0</v>
      </c>
      <c r="CE75" s="287">
        <f t="shared" si="788"/>
        <v>-58220.478798138531</v>
      </c>
      <c r="CF75" s="286">
        <f t="shared" si="788"/>
        <v>-65107.171895322455</v>
      </c>
      <c r="CG75" s="287">
        <f t="shared" si="788"/>
        <v>0</v>
      </c>
      <c r="CH75" s="287">
        <f t="shared" si="788"/>
        <v>-65107.171895322455</v>
      </c>
      <c r="CI75" s="286">
        <f t="shared" si="788"/>
        <v>-62447.641397070664</v>
      </c>
      <c r="CJ75" s="287">
        <f t="shared" si="788"/>
        <v>0</v>
      </c>
      <c r="CK75" s="287">
        <f t="shared" si="788"/>
        <v>-62447.641397070664</v>
      </c>
      <c r="CL75" s="286">
        <f t="shared" si="788"/>
        <v>-79502.205973259857</v>
      </c>
      <c r="CM75" s="287">
        <f t="shared" si="788"/>
        <v>0</v>
      </c>
      <c r="CN75" s="287">
        <f t="shared" si="788"/>
        <v>-79502.205973259857</v>
      </c>
      <c r="CO75" s="286">
        <f t="shared" si="788"/>
        <v>-78350.288704853927</v>
      </c>
      <c r="CP75" s="287">
        <f t="shared" si="788"/>
        <v>0</v>
      </c>
      <c r="CQ75" s="287">
        <f t="shared" si="788"/>
        <v>-78350.288704853927</v>
      </c>
      <c r="CR75" s="286">
        <f t="shared" si="788"/>
        <v>-79381.427762291351</v>
      </c>
      <c r="CS75" s="287">
        <f t="shared" si="788"/>
        <v>0</v>
      </c>
      <c r="CT75" s="287">
        <f t="shared" si="788"/>
        <v>-79381.427762291351</v>
      </c>
      <c r="CU75" s="286">
        <f t="shared" ref="CU75:FF75" si="789">SUM(CU76:CU78)</f>
        <v>-76994.344371730622</v>
      </c>
      <c r="CV75" s="287">
        <f t="shared" si="789"/>
        <v>0</v>
      </c>
      <c r="CW75" s="287">
        <f t="shared" si="789"/>
        <v>-76994.344371730622</v>
      </c>
      <c r="CX75" s="286">
        <f t="shared" si="789"/>
        <v>-89777.906168689486</v>
      </c>
      <c r="CY75" s="287">
        <f t="shared" si="789"/>
        <v>0</v>
      </c>
      <c r="CZ75" s="287">
        <f t="shared" si="789"/>
        <v>-89777.906168689486</v>
      </c>
      <c r="DA75" s="286">
        <f t="shared" si="789"/>
        <v>-91891.511854996221</v>
      </c>
      <c r="DB75" s="287">
        <f t="shared" si="789"/>
        <v>0</v>
      </c>
      <c r="DC75" s="287">
        <f t="shared" si="789"/>
        <v>-91891.511854996221</v>
      </c>
      <c r="DD75" s="286">
        <f t="shared" si="789"/>
        <v>-99882.777271019979</v>
      </c>
      <c r="DE75" s="287">
        <f t="shared" si="789"/>
        <v>0</v>
      </c>
      <c r="DF75" s="287">
        <f t="shared" si="789"/>
        <v>-99882.777271019979</v>
      </c>
      <c r="DG75" s="286">
        <f t="shared" si="789"/>
        <v>-122349.17169115494</v>
      </c>
      <c r="DH75" s="287">
        <f t="shared" si="789"/>
        <v>0</v>
      </c>
      <c r="DI75" s="287">
        <f t="shared" si="789"/>
        <v>-122349.17169115494</v>
      </c>
      <c r="DJ75" s="286">
        <f t="shared" si="789"/>
        <v>-130844.32435872281</v>
      </c>
      <c r="DK75" s="287">
        <f t="shared" si="789"/>
        <v>0</v>
      </c>
      <c r="DL75" s="287">
        <f t="shared" si="789"/>
        <v>-130844.32435872281</v>
      </c>
      <c r="DM75" s="286">
        <f t="shared" si="789"/>
        <v>-123826.2397173592</v>
      </c>
      <c r="DN75" s="287">
        <f t="shared" si="789"/>
        <v>0</v>
      </c>
      <c r="DO75" s="287">
        <f t="shared" si="789"/>
        <v>-123826.2397173592</v>
      </c>
      <c r="DP75" s="286">
        <f t="shared" si="789"/>
        <v>-124764.16374826456</v>
      </c>
      <c r="DQ75" s="287">
        <f t="shared" si="789"/>
        <v>0</v>
      </c>
      <c r="DR75" s="287">
        <f t="shared" si="789"/>
        <v>-124764.16374826456</v>
      </c>
      <c r="DS75" s="286">
        <f t="shared" si="789"/>
        <v>-137521.27235569831</v>
      </c>
      <c r="DT75" s="287">
        <f t="shared" si="789"/>
        <v>0</v>
      </c>
      <c r="DU75" s="287">
        <f t="shared" si="789"/>
        <v>-137521.27235569831</v>
      </c>
      <c r="DV75" s="286">
        <f t="shared" si="789"/>
        <v>-121769.65921929298</v>
      </c>
      <c r="DW75" s="287">
        <f t="shared" si="789"/>
        <v>0</v>
      </c>
      <c r="DX75" s="287">
        <f t="shared" si="789"/>
        <v>-121769.65921929298</v>
      </c>
      <c r="DY75" s="286">
        <f t="shared" si="789"/>
        <v>-130354.36713391334</v>
      </c>
      <c r="DZ75" s="287">
        <f t="shared" si="789"/>
        <v>0</v>
      </c>
      <c r="EA75" s="287">
        <f t="shared" si="789"/>
        <v>-130354.36713391334</v>
      </c>
      <c r="EB75" s="286">
        <f t="shared" si="789"/>
        <v>-128881.51109000729</v>
      </c>
      <c r="EC75" s="287">
        <f t="shared" si="789"/>
        <v>0</v>
      </c>
      <c r="ED75" s="287">
        <f t="shared" si="789"/>
        <v>-128881.51109000729</v>
      </c>
      <c r="EE75" s="286">
        <f t="shared" si="789"/>
        <v>-118726.70461718987</v>
      </c>
      <c r="EF75" s="287">
        <f t="shared" si="789"/>
        <v>0</v>
      </c>
      <c r="EG75" s="287">
        <f t="shared" si="789"/>
        <v>-118726.70461718987</v>
      </c>
      <c r="EH75" s="286">
        <f t="shared" si="789"/>
        <v>-146419.37531486148</v>
      </c>
      <c r="EI75" s="287">
        <f t="shared" si="789"/>
        <v>0</v>
      </c>
      <c r="EJ75" s="287">
        <f t="shared" si="789"/>
        <v>-146419.37531486148</v>
      </c>
      <c r="EK75" s="286">
        <f t="shared" si="789"/>
        <v>-133952.29415264027</v>
      </c>
      <c r="EL75" s="287">
        <f t="shared" si="789"/>
        <v>0</v>
      </c>
      <c r="EM75" s="287">
        <f t="shared" si="789"/>
        <v>-133952.29415264027</v>
      </c>
      <c r="EN75" s="286">
        <f t="shared" si="789"/>
        <v>-141003.97198354563</v>
      </c>
      <c r="EO75" s="287">
        <f t="shared" si="789"/>
        <v>0</v>
      </c>
      <c r="EP75" s="287">
        <f t="shared" si="789"/>
        <v>-141003.97198354563</v>
      </c>
      <c r="EQ75" s="286">
        <f t="shared" si="789"/>
        <v>-192279.2096942043</v>
      </c>
      <c r="ER75" s="287">
        <f t="shared" si="789"/>
        <v>0</v>
      </c>
      <c r="ES75" s="287">
        <f t="shared" si="789"/>
        <v>-192279.2096942043</v>
      </c>
      <c r="ET75" s="286">
        <f t="shared" si="789"/>
        <v>-175804.49675869648</v>
      </c>
      <c r="EU75" s="287">
        <f t="shared" si="789"/>
        <v>0</v>
      </c>
      <c r="EV75" s="287">
        <f t="shared" si="789"/>
        <v>-175804.49675869648</v>
      </c>
      <c r="EW75" s="286">
        <f t="shared" si="789"/>
        <v>-151600.77307881459</v>
      </c>
      <c r="EX75" s="287">
        <f t="shared" si="789"/>
        <v>0</v>
      </c>
      <c r="EY75" s="287">
        <f t="shared" si="789"/>
        <v>-151600.77307881459</v>
      </c>
      <c r="EZ75" s="286">
        <f t="shared" si="789"/>
        <v>-165850.87984363854</v>
      </c>
      <c r="FA75" s="287">
        <f t="shared" si="789"/>
        <v>0</v>
      </c>
      <c r="FB75" s="287">
        <f t="shared" si="789"/>
        <v>-165850.87984363854</v>
      </c>
      <c r="FC75" s="286">
        <f t="shared" si="789"/>
        <v>-167091.64924791365</v>
      </c>
      <c r="FD75" s="287">
        <f t="shared" si="789"/>
        <v>0</v>
      </c>
      <c r="FE75" s="287">
        <f t="shared" si="789"/>
        <v>-167091.64924791365</v>
      </c>
      <c r="FF75" s="286">
        <f t="shared" si="789"/>
        <v>-170575.35551456304</v>
      </c>
      <c r="FG75" s="287">
        <f t="shared" ref="FG75:HJ75" si="790">SUM(FG76:FG78)</f>
        <v>0</v>
      </c>
      <c r="FH75" s="287">
        <f t="shared" si="790"/>
        <v>-170575.35551456304</v>
      </c>
      <c r="FI75" s="286">
        <f t="shared" si="790"/>
        <v>-187591.51125539016</v>
      </c>
      <c r="FJ75" s="287">
        <f t="shared" si="790"/>
        <v>0</v>
      </c>
      <c r="FK75" s="287">
        <f t="shared" si="790"/>
        <v>-187591.51125539016</v>
      </c>
      <c r="FL75" s="286">
        <f t="shared" si="790"/>
        <v>-181047.35996997124</v>
      </c>
      <c r="FM75" s="287">
        <f t="shared" si="790"/>
        <v>0</v>
      </c>
      <c r="FN75" s="287">
        <f t="shared" si="790"/>
        <v>-181047.35996997124</v>
      </c>
      <c r="FO75" s="286">
        <f t="shared" si="790"/>
        <v>-178619.85333298007</v>
      </c>
      <c r="FP75" s="287">
        <f t="shared" si="790"/>
        <v>0</v>
      </c>
      <c r="FQ75" s="287">
        <f t="shared" si="790"/>
        <v>-178619.85333298007</v>
      </c>
      <c r="FR75" s="286">
        <f t="shared" si="790"/>
        <v>-197973.36840065988</v>
      </c>
      <c r="FS75" s="287">
        <f t="shared" si="790"/>
        <v>0</v>
      </c>
      <c r="FT75" s="287">
        <f t="shared" si="790"/>
        <v>-197973.36840065988</v>
      </c>
      <c r="FU75" s="286">
        <f t="shared" si="790"/>
        <v>-200187.74834051466</v>
      </c>
      <c r="FV75" s="287">
        <f t="shared" si="790"/>
        <v>0</v>
      </c>
      <c r="FW75" s="287">
        <f t="shared" si="790"/>
        <v>-200187.74834051466</v>
      </c>
      <c r="FX75" s="286">
        <f t="shared" si="790"/>
        <v>-207341.34301842458</v>
      </c>
      <c r="FY75" s="287">
        <f t="shared" si="790"/>
        <v>0</v>
      </c>
      <c r="FZ75" s="287">
        <f t="shared" si="790"/>
        <v>-207341.34301842458</v>
      </c>
      <c r="GA75" s="286">
        <f t="shared" si="790"/>
        <v>-212702.50749369175</v>
      </c>
      <c r="GB75" s="287">
        <f t="shared" si="790"/>
        <v>0</v>
      </c>
      <c r="GC75" s="287">
        <f t="shared" si="790"/>
        <v>-212702.50749369175</v>
      </c>
      <c r="GD75" s="286">
        <f t="shared" si="790"/>
        <v>-251937.60740177837</v>
      </c>
      <c r="GE75" s="287">
        <f t="shared" si="790"/>
        <v>0</v>
      </c>
      <c r="GF75" s="287">
        <f t="shared" si="790"/>
        <v>-251937.60740177837</v>
      </c>
      <c r="GG75" s="286">
        <f t="shared" si="790"/>
        <v>-218162.84181494522</v>
      </c>
      <c r="GH75" s="287">
        <f t="shared" si="790"/>
        <v>0</v>
      </c>
      <c r="GI75" s="287">
        <f t="shared" si="790"/>
        <v>-218162.84181494522</v>
      </c>
      <c r="GJ75" s="286">
        <f t="shared" si="790"/>
        <v>-236735.96047062785</v>
      </c>
      <c r="GK75" s="287">
        <f t="shared" si="790"/>
        <v>0</v>
      </c>
      <c r="GL75" s="287">
        <f t="shared" si="790"/>
        <v>-236735.96047062785</v>
      </c>
      <c r="GM75" s="286">
        <f t="shared" si="790"/>
        <v>-270738.07605951489</v>
      </c>
      <c r="GN75" s="287">
        <f t="shared" si="790"/>
        <v>0</v>
      </c>
      <c r="GO75" s="287">
        <f t="shared" si="790"/>
        <v>-270738.07605951489</v>
      </c>
      <c r="GP75" s="286">
        <f t="shared" si="790"/>
        <v>-246996.43709208918</v>
      </c>
      <c r="GQ75" s="287">
        <f t="shared" si="790"/>
        <v>0</v>
      </c>
      <c r="GR75" s="287">
        <f t="shared" si="790"/>
        <v>-246996.43709208918</v>
      </c>
      <c r="GS75" s="286">
        <f t="shared" si="790"/>
        <v>-245202.51948038995</v>
      </c>
      <c r="GT75" s="287">
        <f t="shared" si="790"/>
        <v>0</v>
      </c>
      <c r="GU75" s="287">
        <f t="shared" si="790"/>
        <v>-245202.51948038995</v>
      </c>
      <c r="GV75" s="286">
        <f t="shared" si="790"/>
        <v>-264833.95878500992</v>
      </c>
      <c r="GW75" s="287">
        <f t="shared" si="790"/>
        <v>0</v>
      </c>
      <c r="GX75" s="287">
        <f t="shared" si="790"/>
        <v>-264833.95878500992</v>
      </c>
      <c r="GY75" s="286">
        <f t="shared" si="790"/>
        <v>-227248.33868225012</v>
      </c>
      <c r="GZ75" s="287">
        <f t="shared" si="790"/>
        <v>0</v>
      </c>
      <c r="HA75" s="287">
        <f t="shared" si="790"/>
        <v>-227248.33868225012</v>
      </c>
      <c r="HB75" s="286">
        <f t="shared" si="790"/>
        <v>-229458.0624057934</v>
      </c>
      <c r="HC75" s="287">
        <f t="shared" si="790"/>
        <v>0</v>
      </c>
      <c r="HD75" s="287">
        <f t="shared" si="790"/>
        <v>-229458.0624057934</v>
      </c>
      <c r="HE75" s="286">
        <f t="shared" si="790"/>
        <v>-258694.76097046962</v>
      </c>
      <c r="HF75" s="287">
        <f t="shared" si="790"/>
        <v>0</v>
      </c>
      <c r="HG75" s="287">
        <f t="shared" si="790"/>
        <v>-258694.76097046962</v>
      </c>
      <c r="HH75" s="286">
        <f t="shared" si="790"/>
        <v>-221813.9568960254</v>
      </c>
      <c r="HI75" s="287">
        <f t="shared" si="790"/>
        <v>0</v>
      </c>
      <c r="HJ75" s="287">
        <f t="shared" si="790"/>
        <v>-221813.9568960254</v>
      </c>
    </row>
    <row r="76" spans="2:218" ht="14.25" hidden="1" customHeight="1" outlineLevel="1" x14ac:dyDescent="0.2">
      <c r="B76" s="233" t="s">
        <v>322</v>
      </c>
      <c r="C76" s="334">
        <v>0</v>
      </c>
      <c r="D76" s="336">
        <v>0</v>
      </c>
      <c r="E76" s="287">
        <f>SUM(C76:D76)</f>
        <v>0</v>
      </c>
      <c r="F76" s="334">
        <v>0</v>
      </c>
      <c r="G76" s="336">
        <v>0</v>
      </c>
      <c r="H76" s="287">
        <f>SUM(F76:G76)</f>
        <v>0</v>
      </c>
      <c r="I76" s="334">
        <v>0</v>
      </c>
      <c r="J76" s="336">
        <v>0</v>
      </c>
      <c r="K76" s="287">
        <f>SUM(I76:J76)</f>
        <v>0</v>
      </c>
      <c r="L76" s="334">
        <v>0</v>
      </c>
      <c r="M76" s="336">
        <v>0</v>
      </c>
      <c r="N76" s="287">
        <f>SUM(L76:M76)</f>
        <v>0</v>
      </c>
      <c r="O76" s="334">
        <v>0</v>
      </c>
      <c r="P76" s="336">
        <v>0</v>
      </c>
      <c r="Q76" s="287">
        <f>SUM(O76:P76)</f>
        <v>0</v>
      </c>
      <c r="R76" s="334">
        <v>0</v>
      </c>
      <c r="S76" s="336">
        <v>0</v>
      </c>
      <c r="T76" s="287">
        <f>SUM(R76:S76)</f>
        <v>0</v>
      </c>
      <c r="U76" s="334">
        <v>0</v>
      </c>
      <c r="V76" s="336">
        <v>0</v>
      </c>
      <c r="W76" s="287">
        <f>SUM(U76:V76)</f>
        <v>0</v>
      </c>
      <c r="X76" s="334">
        <v>0</v>
      </c>
      <c r="Y76" s="336">
        <v>0</v>
      </c>
      <c r="Z76" s="287">
        <f>SUM(X76:Y76)</f>
        <v>0</v>
      </c>
      <c r="AA76" s="334">
        <v>0</v>
      </c>
      <c r="AB76" s="336">
        <v>0</v>
      </c>
      <c r="AC76" s="287">
        <f>SUM(AA76:AB76)</f>
        <v>0</v>
      </c>
      <c r="AD76" s="334">
        <v>0</v>
      </c>
      <c r="AE76" s="336">
        <v>0</v>
      </c>
      <c r="AF76" s="287">
        <f>SUM(AD76:AE76)</f>
        <v>0</v>
      </c>
      <c r="AG76" s="334">
        <v>0</v>
      </c>
      <c r="AH76" s="336">
        <v>0</v>
      </c>
      <c r="AI76" s="287">
        <f>SUM(AG76:AH76)</f>
        <v>0</v>
      </c>
      <c r="AJ76" s="334">
        <v>0</v>
      </c>
      <c r="AK76" s="336">
        <v>0</v>
      </c>
      <c r="AL76" s="287">
        <f>SUM(AJ76:AK76)</f>
        <v>0</v>
      </c>
      <c r="AM76" s="334">
        <v>-74892.678107405794</v>
      </c>
      <c r="AN76" s="336">
        <v>0</v>
      </c>
      <c r="AO76" s="287">
        <f>SUM(AM76:AN76)</f>
        <v>-74892.678107405794</v>
      </c>
      <c r="AP76" s="334">
        <v>-69057.140436587491</v>
      </c>
      <c r="AQ76" s="336">
        <v>0</v>
      </c>
      <c r="AR76" s="287">
        <f t="shared" ref="AR76:AR78" si="791">SUM(AP76:AQ76)</f>
        <v>-69057.140436587491</v>
      </c>
      <c r="AS76" s="334">
        <v>-67449.132849321904</v>
      </c>
      <c r="AT76" s="336">
        <v>0</v>
      </c>
      <c r="AU76" s="287">
        <f t="shared" ref="AU76:AU78" si="792">SUM(AS76:AT76)</f>
        <v>-67449.132849321904</v>
      </c>
      <c r="AV76" s="334">
        <v>-73619.781864579389</v>
      </c>
      <c r="AW76" s="336">
        <v>0</v>
      </c>
      <c r="AX76" s="287">
        <f t="shared" ref="AX76:AX78" si="793">SUM(AV76:AW76)</f>
        <v>-73619.781864579389</v>
      </c>
      <c r="AY76" s="334">
        <v>-63561.070863119516</v>
      </c>
      <c r="AZ76" s="336">
        <v>0</v>
      </c>
      <c r="BA76" s="287">
        <f t="shared" ref="BA76:BA78" si="794">SUM(AY76:AZ76)</f>
        <v>-63561.070863119516</v>
      </c>
      <c r="BB76" s="334">
        <v>-70546.074382568826</v>
      </c>
      <c r="BC76" s="336">
        <v>0</v>
      </c>
      <c r="BD76" s="287">
        <f t="shared" ref="BD76:BD78" si="795">SUM(BB76:BC76)</f>
        <v>-70546.074382568826</v>
      </c>
      <c r="BE76" s="334">
        <v>-65212.872612948304</v>
      </c>
      <c r="BF76" s="336">
        <v>0</v>
      </c>
      <c r="BG76" s="287">
        <f t="shared" ref="BG76:BG78" si="796">SUM(BE76:BF76)</f>
        <v>-65212.872612948304</v>
      </c>
      <c r="BH76" s="334">
        <v>-69911.010116511039</v>
      </c>
      <c r="BI76" s="336">
        <v>0</v>
      </c>
      <c r="BJ76" s="287">
        <f t="shared" ref="BJ76:BJ78" si="797">SUM(BH76:BI76)</f>
        <v>-69911.010116511039</v>
      </c>
      <c r="BK76" s="334">
        <v>-76272.097994080905</v>
      </c>
      <c r="BL76" s="336">
        <v>0</v>
      </c>
      <c r="BM76" s="287">
        <f t="shared" ref="BM76:BM78" si="798">SUM(BK76:BL76)</f>
        <v>-76272.097994080905</v>
      </c>
      <c r="BN76" s="334">
        <v>-70544.502840444446</v>
      </c>
      <c r="BO76" s="336">
        <v>0</v>
      </c>
      <c r="BP76" s="287">
        <f t="shared" ref="BP76:BP78" si="799">SUM(BN76:BO76)</f>
        <v>-70544.502840444446</v>
      </c>
      <c r="BQ76" s="334">
        <v>-68601.357337573849</v>
      </c>
      <c r="BR76" s="336">
        <v>0</v>
      </c>
      <c r="BS76" s="287">
        <f t="shared" ref="BS76:BS78" si="800">SUM(BQ76:BR76)</f>
        <v>-68601.357337573849</v>
      </c>
      <c r="BT76" s="334">
        <v>-55170.905821037952</v>
      </c>
      <c r="BU76" s="336">
        <v>0</v>
      </c>
      <c r="BV76" s="287">
        <f t="shared" ref="BV76:BV78" si="801">SUM(BT76:BU76)</f>
        <v>-55170.905821037952</v>
      </c>
      <c r="BW76" s="334">
        <v>-62866.05716314575</v>
      </c>
      <c r="BX76" s="336">
        <v>0</v>
      </c>
      <c r="BY76" s="287">
        <f t="shared" ref="BY76:BY78" si="802">SUM(BW76:BX76)</f>
        <v>-62866.05716314575</v>
      </c>
      <c r="BZ76" s="334">
        <v>-65299.39860652732</v>
      </c>
      <c r="CA76" s="336">
        <v>0</v>
      </c>
      <c r="CB76" s="287">
        <f t="shared" ref="CB76:CB78" si="803">SUM(BZ76:CA76)</f>
        <v>-65299.39860652732</v>
      </c>
      <c r="CC76" s="334">
        <v>-66805.8777166277</v>
      </c>
      <c r="CD76" s="336">
        <v>0</v>
      </c>
      <c r="CE76" s="287">
        <f t="shared" ref="CE76:CE78" si="804">SUM(CC76:CD76)</f>
        <v>-66805.8777166277</v>
      </c>
      <c r="CF76" s="334">
        <v>-77373.898032699799</v>
      </c>
      <c r="CG76" s="336">
        <v>0</v>
      </c>
      <c r="CH76" s="287">
        <f t="shared" ref="CH76:CH78" si="805">SUM(CF76:CG76)</f>
        <v>-77373.898032699799</v>
      </c>
      <c r="CI76" s="334">
        <v>-75040.054723965877</v>
      </c>
      <c r="CJ76" s="336">
        <v>0</v>
      </c>
      <c r="CK76" s="287">
        <f t="shared" ref="CK76:CK78" si="806">SUM(CI76:CJ76)</f>
        <v>-75040.054723965877</v>
      </c>
      <c r="CL76" s="334">
        <v>-96819.439881782906</v>
      </c>
      <c r="CM76" s="336">
        <v>0</v>
      </c>
      <c r="CN76" s="287">
        <f t="shared" ref="CN76:CN78" si="807">SUM(CL76:CM76)</f>
        <v>-96819.439881782906</v>
      </c>
      <c r="CO76" s="334">
        <v>-96444.298941798945</v>
      </c>
      <c r="CP76" s="336">
        <v>0</v>
      </c>
      <c r="CQ76" s="287">
        <f t="shared" ref="CQ76:CQ78" si="808">SUM(CO76:CP76)</f>
        <v>-96444.298941798945</v>
      </c>
      <c r="CR76" s="334">
        <v>-96395.837544284397</v>
      </c>
      <c r="CS76" s="336">
        <v>0</v>
      </c>
      <c r="CT76" s="287">
        <f t="shared" ref="CT76:CT78" si="809">SUM(CR76:CS76)</f>
        <v>-96395.837544284397</v>
      </c>
      <c r="CU76" s="334">
        <v>-94314.734399964989</v>
      </c>
      <c r="CV76" s="336">
        <v>0</v>
      </c>
      <c r="CW76" s="287">
        <f t="shared" ref="CW76:CW78" si="810">SUM(CU76:CV76)</f>
        <v>-94314.734399964989</v>
      </c>
      <c r="CX76" s="334">
        <v>-111339.83655747154</v>
      </c>
      <c r="CY76" s="336">
        <v>0</v>
      </c>
      <c r="CZ76" s="287">
        <f t="shared" ref="CZ76:CZ78" si="811">SUM(CX76:CY76)</f>
        <v>-111339.83655747154</v>
      </c>
      <c r="DA76" s="334">
        <v>-115059.99106907481</v>
      </c>
      <c r="DB76" s="336">
        <v>0</v>
      </c>
      <c r="DC76" s="287">
        <f t="shared" ref="DC76:DC78" si="812">SUM(DA76:DB76)</f>
        <v>-115059.99106907481</v>
      </c>
      <c r="DD76" s="334">
        <v>-125448.0538713312</v>
      </c>
      <c r="DE76" s="336">
        <v>0</v>
      </c>
      <c r="DF76" s="287">
        <f t="shared" ref="DF76:DF78" si="813">SUM(DD76:DE76)</f>
        <v>-125448.0538713312</v>
      </c>
      <c r="DG76" s="334">
        <v>-138871.60547700265</v>
      </c>
      <c r="DH76" s="336">
        <v>0</v>
      </c>
      <c r="DI76" s="287">
        <f t="shared" ref="DI76:DI78" si="814">SUM(DG76:DH76)</f>
        <v>-138871.60547700265</v>
      </c>
      <c r="DJ76" s="334">
        <v>-135280.41565686831</v>
      </c>
      <c r="DK76" s="336">
        <v>0</v>
      </c>
      <c r="DL76" s="287">
        <f t="shared" ref="DL76:DL78" si="815">SUM(DJ76:DK76)</f>
        <v>-135280.41565686831</v>
      </c>
      <c r="DM76" s="334">
        <v>-137885.66968993883</v>
      </c>
      <c r="DN76" s="336">
        <v>0</v>
      </c>
      <c r="DO76" s="287">
        <f t="shared" ref="DO76:DO78" si="816">SUM(DM76:DN76)</f>
        <v>-137885.66968993883</v>
      </c>
      <c r="DP76" s="334">
        <v>-146474.67880307525</v>
      </c>
      <c r="DQ76" s="336">
        <v>0</v>
      </c>
      <c r="DR76" s="287">
        <f t="shared" ref="DR76:DR78" si="817">SUM(DP76:DQ76)</f>
        <v>-146474.67880307525</v>
      </c>
      <c r="DS76" s="334">
        <v>-163465.23339399914</v>
      </c>
      <c r="DT76" s="336">
        <v>0</v>
      </c>
      <c r="DU76" s="287">
        <f t="shared" ref="DU76:DU78" si="818">SUM(DS76:DT76)</f>
        <v>-163465.23339399914</v>
      </c>
      <c r="DV76" s="334">
        <v>-146657.60495556059</v>
      </c>
      <c r="DW76" s="336">
        <v>0</v>
      </c>
      <c r="DX76" s="287">
        <f t="shared" ref="DX76:DX78" si="819">SUM(DV76:DW76)</f>
        <v>-146657.60495556059</v>
      </c>
      <c r="DY76" s="334">
        <v>-159345.24010620048</v>
      </c>
      <c r="DZ76" s="336">
        <v>0</v>
      </c>
      <c r="EA76" s="287">
        <f t="shared" ref="EA76:EA78" si="820">SUM(DY76:DZ76)</f>
        <v>-159345.24010620048</v>
      </c>
      <c r="EB76" s="334">
        <v>-157972.77522842184</v>
      </c>
      <c r="EC76" s="336">
        <v>0</v>
      </c>
      <c r="ED76" s="287">
        <f t="shared" ref="ED76:ED78" si="821">SUM(EB76:EC76)</f>
        <v>-157972.77522842184</v>
      </c>
      <c r="EE76" s="334">
        <v>-146970.47954310838</v>
      </c>
      <c r="EF76" s="336">
        <v>0</v>
      </c>
      <c r="EG76" s="287">
        <f t="shared" ref="EG76:EG78" si="822">SUM(EE76:EF76)</f>
        <v>-146970.47954310838</v>
      </c>
      <c r="EH76" s="334">
        <v>-181939.30010795253</v>
      </c>
      <c r="EI76" s="336">
        <v>0</v>
      </c>
      <c r="EJ76" s="287">
        <f t="shared" ref="EJ76:EJ78" si="823">SUM(EH76:EI76)</f>
        <v>-181939.30010795253</v>
      </c>
      <c r="EK76" s="334">
        <v>-169341.31644329356</v>
      </c>
      <c r="EL76" s="336">
        <v>0</v>
      </c>
      <c r="EM76" s="287">
        <f t="shared" ref="EM76:EM78" si="824">SUM(EK76:EL76)</f>
        <v>-169341.31644329356</v>
      </c>
      <c r="EN76" s="334">
        <v>-177275.16692046385</v>
      </c>
      <c r="EO76" s="336">
        <v>0</v>
      </c>
      <c r="EP76" s="287">
        <f t="shared" ref="EP76:EP78" si="825">SUM(EN76:EO76)</f>
        <v>-177275.16692046385</v>
      </c>
      <c r="EQ76" s="334">
        <v>-216016.47354306755</v>
      </c>
      <c r="ER76" s="336">
        <v>0</v>
      </c>
      <c r="ES76" s="287">
        <f t="shared" ref="ES76:ES78" si="826">SUM(EQ76:ER76)</f>
        <v>-216016.47354306755</v>
      </c>
      <c r="ET76" s="334">
        <v>-198235.74364205846</v>
      </c>
      <c r="EU76" s="336">
        <v>0</v>
      </c>
      <c r="EV76" s="287">
        <f t="shared" ref="EV76:EV78" si="827">SUM(ET76:EU76)</f>
        <v>-198235.74364205846</v>
      </c>
      <c r="EW76" s="334">
        <v>-180203.30845155573</v>
      </c>
      <c r="EX76" s="336">
        <v>0</v>
      </c>
      <c r="EY76" s="287">
        <f t="shared" ref="EY76:EY78" si="828">SUM(EW76:EX76)</f>
        <v>-180203.30845155573</v>
      </c>
      <c r="EZ76" s="334">
        <v>-200486.66428815192</v>
      </c>
      <c r="FA76" s="336">
        <v>0</v>
      </c>
      <c r="FB76" s="287">
        <f t="shared" ref="FB76:FB78" si="829">SUM(EZ76:FA76)</f>
        <v>-200486.66428815192</v>
      </c>
      <c r="FC76" s="334">
        <v>-204164.88317270813</v>
      </c>
      <c r="FD76" s="336">
        <v>0</v>
      </c>
      <c r="FE76" s="287">
        <f t="shared" ref="FE76:FE78" si="830">SUM(FC76:FD76)</f>
        <v>-204164.88317270813</v>
      </c>
      <c r="FF76" s="334">
        <v>-204550.60337222146</v>
      </c>
      <c r="FG76" s="336">
        <v>0</v>
      </c>
      <c r="FH76" s="287">
        <f t="shared" ref="FH76:FH78" si="831">SUM(FF76:FG76)</f>
        <v>-204550.60337222146</v>
      </c>
      <c r="FI76" s="334">
        <v>-226126.7994615928</v>
      </c>
      <c r="FJ76" s="336">
        <v>0</v>
      </c>
      <c r="FK76" s="287">
        <f t="shared" ref="FK76:FK78" si="832">SUM(FI76:FJ76)</f>
        <v>-226126.7994615928</v>
      </c>
      <c r="FL76" s="334">
        <v>-224650.57287042943</v>
      </c>
      <c r="FM76" s="336">
        <v>0</v>
      </c>
      <c r="FN76" s="287">
        <f t="shared" ref="FN76:FN78" si="833">SUM(FL76:FM76)</f>
        <v>-224650.57287042943</v>
      </c>
      <c r="FO76" s="334">
        <v>-223530.65699877241</v>
      </c>
      <c r="FP76" s="336">
        <v>0</v>
      </c>
      <c r="FQ76" s="287">
        <f t="shared" ref="FQ76:FQ78" si="834">SUM(FO76:FP76)</f>
        <v>-223530.65699877241</v>
      </c>
      <c r="FR76" s="334">
        <v>-243425.90011682588</v>
      </c>
      <c r="FS76" s="336">
        <v>0</v>
      </c>
      <c r="FT76" s="287">
        <f t="shared" ref="FT76:FT78" si="835">SUM(FR76:FS76)</f>
        <v>-243425.90011682588</v>
      </c>
      <c r="FU76" s="334">
        <v>-244941.21258879695</v>
      </c>
      <c r="FV76" s="336">
        <v>0</v>
      </c>
      <c r="FW76" s="287">
        <f t="shared" ref="FW76:FW78" si="836">SUM(FU76:FV76)</f>
        <v>-244941.21258879695</v>
      </c>
      <c r="FX76" s="334">
        <v>-262379.48766440299</v>
      </c>
      <c r="FY76" s="336">
        <v>0</v>
      </c>
      <c r="FZ76" s="287">
        <f t="shared" ref="FZ76:FZ78" si="837">SUM(FX76:FY76)</f>
        <v>-262379.48766440299</v>
      </c>
      <c r="GA76" s="334">
        <v>-239301.49281113638</v>
      </c>
      <c r="GB76" s="336">
        <v>0</v>
      </c>
      <c r="GC76" s="287">
        <f t="shared" ref="GC76:GC78" si="838">SUM(GA76:GB76)</f>
        <v>-239301.49281113638</v>
      </c>
      <c r="GD76" s="334">
        <v>-290237.64983553457</v>
      </c>
      <c r="GE76" s="336">
        <v>0</v>
      </c>
      <c r="GF76" s="287">
        <f t="shared" ref="GF76:GF78" si="839">SUM(GD76:GE76)</f>
        <v>-290237.64983553457</v>
      </c>
      <c r="GG76" s="334">
        <v>-254800.61373391718</v>
      </c>
      <c r="GH76" s="336">
        <v>0</v>
      </c>
      <c r="GI76" s="287">
        <f t="shared" ref="GI76:GI78" si="840">SUM(GG76:GH76)</f>
        <v>-254800.61373391718</v>
      </c>
      <c r="GJ76" s="334">
        <v>-284228.67115760455</v>
      </c>
      <c r="GK76" s="336">
        <v>0</v>
      </c>
      <c r="GL76" s="287">
        <f t="shared" ref="GL76:GL78" si="841">SUM(GJ76:GK76)</f>
        <v>-284228.67115760455</v>
      </c>
      <c r="GM76" s="334">
        <v>-328655.8932931876</v>
      </c>
      <c r="GN76" s="336">
        <v>0</v>
      </c>
      <c r="GO76" s="287">
        <f>SUM(GM76:GN76)</f>
        <v>-328655.8932931876</v>
      </c>
      <c r="GP76" s="334">
        <v>-283851.48259496078</v>
      </c>
      <c r="GQ76" s="336">
        <v>0</v>
      </c>
      <c r="GR76" s="287">
        <f>SUM(GP76:GQ76)</f>
        <v>-283851.48259496078</v>
      </c>
      <c r="GS76" s="334">
        <v>-298410.34505981306</v>
      </c>
      <c r="GT76" s="336">
        <v>0</v>
      </c>
      <c r="GU76" s="287">
        <f>SUM(GS76:GT76)</f>
        <v>-298410.34505981306</v>
      </c>
      <c r="GV76" s="334">
        <v>-310708.10942867183</v>
      </c>
      <c r="GW76" s="336">
        <v>0</v>
      </c>
      <c r="GX76" s="287">
        <f>SUM(GV76:GW76)</f>
        <v>-310708.10942867183</v>
      </c>
      <c r="GY76" s="334">
        <v>-277253.41736348136</v>
      </c>
      <c r="GZ76" s="336">
        <v>0</v>
      </c>
      <c r="HA76" s="287">
        <f>SUM(GY76:GZ76)</f>
        <v>-277253.41736348136</v>
      </c>
      <c r="HB76" s="334">
        <v>-280010.1497480236</v>
      </c>
      <c r="HC76" s="336">
        <v>0</v>
      </c>
      <c r="HD76" s="287">
        <f>SUM(HB76:HC76)</f>
        <v>-280010.1497480236</v>
      </c>
      <c r="HE76" s="334">
        <v>-309866.04691191437</v>
      </c>
      <c r="HF76" s="336">
        <v>0</v>
      </c>
      <c r="HG76" s="287">
        <f>SUM(HE76:HF76)</f>
        <v>-309866.04691191437</v>
      </c>
      <c r="HH76" s="334">
        <v>-270862.52166235377</v>
      </c>
      <c r="HI76" s="336">
        <v>0</v>
      </c>
      <c r="HJ76" s="287">
        <f>SUM(HH76:HI76)</f>
        <v>-270862.52166235377</v>
      </c>
    </row>
    <row r="77" spans="2:218" ht="14.25" hidden="1" customHeight="1" outlineLevel="1" x14ac:dyDescent="0.2">
      <c r="B77" s="233" t="s">
        <v>323</v>
      </c>
      <c r="C77" s="334">
        <v>0</v>
      </c>
      <c r="D77" s="287">
        <v>0</v>
      </c>
      <c r="E77" s="287">
        <f>SUM(C77:D77)</f>
        <v>0</v>
      </c>
      <c r="F77" s="334">
        <v>0</v>
      </c>
      <c r="G77" s="287"/>
      <c r="H77" s="287">
        <f>SUM(F77:G77)</f>
        <v>0</v>
      </c>
      <c r="I77" s="334">
        <v>0</v>
      </c>
      <c r="J77" s="287"/>
      <c r="K77" s="287">
        <f>SUM(I77:J77)</f>
        <v>0</v>
      </c>
      <c r="L77" s="334">
        <v>0</v>
      </c>
      <c r="M77" s="287"/>
      <c r="N77" s="287">
        <f>SUM(L77:M77)</f>
        <v>0</v>
      </c>
      <c r="O77" s="334">
        <v>0</v>
      </c>
      <c r="P77" s="287"/>
      <c r="Q77" s="287">
        <f>SUM(O77:P77)</f>
        <v>0</v>
      </c>
      <c r="R77" s="334">
        <v>0</v>
      </c>
      <c r="S77" s="287"/>
      <c r="T77" s="287">
        <f>SUM(R77:S77)</f>
        <v>0</v>
      </c>
      <c r="U77" s="334">
        <v>0</v>
      </c>
      <c r="V77" s="287"/>
      <c r="W77" s="287">
        <f>SUM(U77:V77)</f>
        <v>0</v>
      </c>
      <c r="X77" s="334">
        <v>0</v>
      </c>
      <c r="Y77" s="287"/>
      <c r="Z77" s="287">
        <f>SUM(X77:Y77)</f>
        <v>0</v>
      </c>
      <c r="AA77" s="334">
        <v>0</v>
      </c>
      <c r="AB77" s="287"/>
      <c r="AC77" s="287">
        <f>SUM(AA77:AB77)</f>
        <v>0</v>
      </c>
      <c r="AD77" s="334">
        <v>0</v>
      </c>
      <c r="AE77" s="287"/>
      <c r="AF77" s="287">
        <f>SUM(AD77:AE77)</f>
        <v>0</v>
      </c>
      <c r="AG77" s="334">
        <v>0</v>
      </c>
      <c r="AH77" s="287"/>
      <c r="AI77" s="287">
        <f>SUM(AG77:AH77)</f>
        <v>0</v>
      </c>
      <c r="AJ77" s="334">
        <v>0</v>
      </c>
      <c r="AK77" s="287"/>
      <c r="AL77" s="287">
        <f>SUM(AJ77:AK77)</f>
        <v>0</v>
      </c>
      <c r="AM77" s="334">
        <v>-777.6973256821135</v>
      </c>
      <c r="AN77" s="336">
        <v>0</v>
      </c>
      <c r="AO77" s="287">
        <f t="shared" ref="AO77:AO78" si="842">SUM(AM77:AN77)</f>
        <v>-777.6973256821135</v>
      </c>
      <c r="AP77" s="334">
        <v>-811.36511253565277</v>
      </c>
      <c r="AQ77" s="336">
        <v>0</v>
      </c>
      <c r="AR77" s="287">
        <f t="shared" si="791"/>
        <v>-811.36511253565277</v>
      </c>
      <c r="AS77" s="334">
        <v>-1715.8069555856059</v>
      </c>
      <c r="AT77" s="336">
        <v>0</v>
      </c>
      <c r="AU77" s="287">
        <f t="shared" si="792"/>
        <v>-1715.8069555856059</v>
      </c>
      <c r="AV77" s="334">
        <v>-704.98349875473878</v>
      </c>
      <c r="AW77" s="336">
        <v>0</v>
      </c>
      <c r="AX77" s="287">
        <f t="shared" si="793"/>
        <v>-704.98349875473878</v>
      </c>
      <c r="AY77" s="334">
        <v>-1111.8900830014875</v>
      </c>
      <c r="AZ77" s="336">
        <v>0</v>
      </c>
      <c r="BA77" s="287">
        <f t="shared" si="794"/>
        <v>-1111.8900830014875</v>
      </c>
      <c r="BB77" s="334">
        <v>-1378.8718139621458</v>
      </c>
      <c r="BC77" s="336">
        <v>0</v>
      </c>
      <c r="BD77" s="287">
        <f t="shared" si="795"/>
        <v>-1378.8718139621458</v>
      </c>
      <c r="BE77" s="334">
        <v>-628.20563577084306</v>
      </c>
      <c r="BF77" s="336">
        <v>0</v>
      </c>
      <c r="BG77" s="287">
        <f t="shared" si="796"/>
        <v>-628.20563577084306</v>
      </c>
      <c r="BH77" s="334">
        <v>-475.51733500171167</v>
      </c>
      <c r="BI77" s="336">
        <v>0</v>
      </c>
      <c r="BJ77" s="287">
        <f t="shared" si="797"/>
        <v>-475.51733500171167</v>
      </c>
      <c r="BK77" s="334">
        <v>-473.08803495090899</v>
      </c>
      <c r="BL77" s="336">
        <v>0</v>
      </c>
      <c r="BM77" s="287">
        <f t="shared" si="798"/>
        <v>-473.08803495090899</v>
      </c>
      <c r="BN77" s="334">
        <v>-439.23302548222136</v>
      </c>
      <c r="BO77" s="336">
        <v>0</v>
      </c>
      <c r="BP77" s="287">
        <f t="shared" si="799"/>
        <v>-439.23302548222136</v>
      </c>
      <c r="BQ77" s="334">
        <v>-381.28975465697408</v>
      </c>
      <c r="BR77" s="336">
        <v>0</v>
      </c>
      <c r="BS77" s="287">
        <f t="shared" si="800"/>
        <v>-381.28975465697408</v>
      </c>
      <c r="BT77" s="334">
        <v>-295.69478088526751</v>
      </c>
      <c r="BU77" s="336">
        <v>0</v>
      </c>
      <c r="BV77" s="287">
        <f t="shared" si="801"/>
        <v>-295.69478088526751</v>
      </c>
      <c r="BW77" s="334">
        <v>0</v>
      </c>
      <c r="BX77" s="336">
        <v>0</v>
      </c>
      <c r="BY77" s="287">
        <f t="shared" si="802"/>
        <v>0</v>
      </c>
      <c r="BZ77" s="334">
        <v>-9985.6252291895853</v>
      </c>
      <c r="CA77" s="336">
        <v>0</v>
      </c>
      <c r="CB77" s="287">
        <f t="shared" si="803"/>
        <v>-9985.6252291895853</v>
      </c>
      <c r="CC77" s="334">
        <v>-213.4208776823593</v>
      </c>
      <c r="CD77" s="336">
        <v>0</v>
      </c>
      <c r="CE77" s="287">
        <f t="shared" si="804"/>
        <v>-213.4208776823593</v>
      </c>
      <c r="CF77" s="334">
        <v>0</v>
      </c>
      <c r="CG77" s="336">
        <v>0</v>
      </c>
      <c r="CH77" s="287">
        <f t="shared" si="805"/>
        <v>0</v>
      </c>
      <c r="CI77" s="334">
        <v>0</v>
      </c>
      <c r="CJ77" s="336">
        <v>0</v>
      </c>
      <c r="CK77" s="287">
        <f t="shared" si="806"/>
        <v>0</v>
      </c>
      <c r="CL77" s="334">
        <v>-1059.7149366820324</v>
      </c>
      <c r="CM77" s="336">
        <v>0</v>
      </c>
      <c r="CN77" s="287">
        <f t="shared" si="807"/>
        <v>-1059.7149366820324</v>
      </c>
      <c r="CO77" s="334">
        <v>0</v>
      </c>
      <c r="CP77" s="336">
        <v>0</v>
      </c>
      <c r="CQ77" s="287">
        <f t="shared" si="808"/>
        <v>0</v>
      </c>
      <c r="CR77" s="334">
        <v>-1110.5805004275735</v>
      </c>
      <c r="CS77" s="336">
        <v>0</v>
      </c>
      <c r="CT77" s="287">
        <f t="shared" si="809"/>
        <v>-1110.5805004275735</v>
      </c>
      <c r="CU77" s="334">
        <v>-1278.1232900698196</v>
      </c>
      <c r="CV77" s="336">
        <v>0</v>
      </c>
      <c r="CW77" s="287">
        <f t="shared" si="810"/>
        <v>-1278.1232900698196</v>
      </c>
      <c r="CX77" s="334">
        <v>-1077.4062521884816</v>
      </c>
      <c r="CY77" s="336">
        <v>0</v>
      </c>
      <c r="CZ77" s="287">
        <f t="shared" si="811"/>
        <v>-1077.4062521884816</v>
      </c>
      <c r="DA77" s="334">
        <v>-1076.015085731502</v>
      </c>
      <c r="DB77" s="336">
        <v>0</v>
      </c>
      <c r="DC77" s="287">
        <f t="shared" si="812"/>
        <v>-1076.015085731502</v>
      </c>
      <c r="DD77" s="334">
        <v>-1146.0251113376617</v>
      </c>
      <c r="DE77" s="336">
        <v>0</v>
      </c>
      <c r="DF77" s="287">
        <f t="shared" si="813"/>
        <v>-1146.0251113376617</v>
      </c>
      <c r="DG77" s="334">
        <v>0</v>
      </c>
      <c r="DH77" s="336">
        <v>0</v>
      </c>
      <c r="DI77" s="287">
        <f t="shared" si="814"/>
        <v>0</v>
      </c>
      <c r="DJ77" s="334">
        <v>-13485.037307298655</v>
      </c>
      <c r="DK77" s="336">
        <v>0</v>
      </c>
      <c r="DL77" s="287">
        <f t="shared" si="815"/>
        <v>-13485.037307298655</v>
      </c>
      <c r="DM77" s="334">
        <v>-6392.2595443999153</v>
      </c>
      <c r="DN77" s="336">
        <v>0</v>
      </c>
      <c r="DO77" s="287">
        <f t="shared" si="816"/>
        <v>-6392.2595443999153</v>
      </c>
      <c r="DP77" s="334">
        <v>-2394.6168431522888</v>
      </c>
      <c r="DQ77" s="336">
        <v>0</v>
      </c>
      <c r="DR77" s="287">
        <f t="shared" si="817"/>
        <v>-2394.6168431522888</v>
      </c>
      <c r="DS77" s="334">
        <v>-2349.842404400476</v>
      </c>
      <c r="DT77" s="336">
        <v>0</v>
      </c>
      <c r="DU77" s="287">
        <f t="shared" si="818"/>
        <v>-2349.842404400476</v>
      </c>
      <c r="DV77" s="334">
        <v>-1985.6097152356856</v>
      </c>
      <c r="DW77" s="336">
        <v>0</v>
      </c>
      <c r="DX77" s="287">
        <f t="shared" si="819"/>
        <v>-1985.6097152356856</v>
      </c>
      <c r="DY77" s="334">
        <v>-330.37317870385448</v>
      </c>
      <c r="DZ77" s="336">
        <v>0</v>
      </c>
      <c r="EA77" s="287">
        <f t="shared" si="820"/>
        <v>-330.37317870385448</v>
      </c>
      <c r="EB77" s="334">
        <v>-323.58597306050069</v>
      </c>
      <c r="EC77" s="336">
        <v>0</v>
      </c>
      <c r="ED77" s="287">
        <f t="shared" si="821"/>
        <v>-323.58597306050069</v>
      </c>
      <c r="EE77" s="334">
        <v>-323.9092009595318</v>
      </c>
      <c r="EF77" s="336">
        <v>0</v>
      </c>
      <c r="EG77" s="287">
        <f t="shared" si="822"/>
        <v>-323.9092009595318</v>
      </c>
      <c r="EH77" s="334">
        <v>-313.88305145735876</v>
      </c>
      <c r="EI77" s="336">
        <v>0</v>
      </c>
      <c r="EJ77" s="287">
        <f t="shared" si="823"/>
        <v>-313.88305145735876</v>
      </c>
      <c r="EK77" s="334">
        <v>-305.23882842845643</v>
      </c>
      <c r="EL77" s="336">
        <v>0</v>
      </c>
      <c r="EM77" s="287">
        <f t="shared" si="824"/>
        <v>-305.23882842845643</v>
      </c>
      <c r="EN77" s="334">
        <v>-300.51919326943613</v>
      </c>
      <c r="EO77" s="336">
        <v>0</v>
      </c>
      <c r="EP77" s="287">
        <f t="shared" si="825"/>
        <v>-300.51919326943613</v>
      </c>
      <c r="EQ77" s="334">
        <v>-394.94276336855592</v>
      </c>
      <c r="ER77" s="336">
        <v>0</v>
      </c>
      <c r="ES77" s="287">
        <f t="shared" si="826"/>
        <v>-394.94276336855592</v>
      </c>
      <c r="ET77" s="334">
        <v>-5221.5060246854027</v>
      </c>
      <c r="EU77" s="336">
        <v>0</v>
      </c>
      <c r="EV77" s="287">
        <f t="shared" si="827"/>
        <v>-5221.5060246854027</v>
      </c>
      <c r="EW77" s="334">
        <v>0</v>
      </c>
      <c r="EX77" s="336">
        <v>0</v>
      </c>
      <c r="EY77" s="287">
        <f t="shared" si="828"/>
        <v>0</v>
      </c>
      <c r="EZ77" s="334">
        <v>0</v>
      </c>
      <c r="FA77" s="336">
        <v>0</v>
      </c>
      <c r="FB77" s="287">
        <f t="shared" si="829"/>
        <v>0</v>
      </c>
      <c r="FC77" s="334">
        <v>-263.25849222445498</v>
      </c>
      <c r="FD77" s="336">
        <v>0</v>
      </c>
      <c r="FE77" s="287">
        <f t="shared" si="830"/>
        <v>-263.25849222445498</v>
      </c>
      <c r="FF77" s="334">
        <v>-5280.7534749427787</v>
      </c>
      <c r="FG77" s="336">
        <v>0</v>
      </c>
      <c r="FH77" s="287">
        <f t="shared" si="831"/>
        <v>-5280.7534749427787</v>
      </c>
      <c r="FI77" s="334">
        <v>-5634.6276829000899</v>
      </c>
      <c r="FJ77" s="336">
        <v>0</v>
      </c>
      <c r="FK77" s="287">
        <f t="shared" si="832"/>
        <v>-5634.6276829000899</v>
      </c>
      <c r="FL77" s="334">
        <v>-661.29028414134984</v>
      </c>
      <c r="FM77" s="336">
        <v>0</v>
      </c>
      <c r="FN77" s="287">
        <f t="shared" si="833"/>
        <v>-661.29028414134984</v>
      </c>
      <c r="FO77" s="334">
        <v>-917.36541048807567</v>
      </c>
      <c r="FP77" s="336">
        <v>0</v>
      </c>
      <c r="FQ77" s="287">
        <f t="shared" si="834"/>
        <v>-917.36541048807567</v>
      </c>
      <c r="FR77" s="334">
        <v>-6275.8892561304228</v>
      </c>
      <c r="FS77" s="336">
        <v>0</v>
      </c>
      <c r="FT77" s="287">
        <f t="shared" si="835"/>
        <v>-6275.8892561304228</v>
      </c>
      <c r="FU77" s="334">
        <v>-8420.8049959240707</v>
      </c>
      <c r="FV77" s="336">
        <v>0</v>
      </c>
      <c r="FW77" s="287">
        <f t="shared" si="836"/>
        <v>-8420.8049959240707</v>
      </c>
      <c r="FX77" s="334">
        <v>-668.31485142840768</v>
      </c>
      <c r="FY77" s="336">
        <v>0</v>
      </c>
      <c r="FZ77" s="287">
        <f t="shared" si="837"/>
        <v>-668.31485142840768</v>
      </c>
      <c r="GA77" s="334">
        <v>-1428.6606190269208</v>
      </c>
      <c r="GB77" s="336">
        <v>0</v>
      </c>
      <c r="GC77" s="287">
        <f t="shared" si="838"/>
        <v>-1428.6606190269208</v>
      </c>
      <c r="GD77" s="334">
        <v>-1972.2921439308634</v>
      </c>
      <c r="GE77" s="336">
        <v>0</v>
      </c>
      <c r="GF77" s="287">
        <f t="shared" si="839"/>
        <v>-1972.2921439308634</v>
      </c>
      <c r="GG77" s="334">
        <v>-4020.2805023325673</v>
      </c>
      <c r="GH77" s="336">
        <v>0</v>
      </c>
      <c r="GI77" s="287">
        <f t="shared" si="840"/>
        <v>-4020.2805023325673</v>
      </c>
      <c r="GJ77" s="334">
        <v>-3173.6125395543609</v>
      </c>
      <c r="GK77" s="336">
        <v>0</v>
      </c>
      <c r="GL77" s="287">
        <f t="shared" si="841"/>
        <v>-3173.6125395543609</v>
      </c>
      <c r="GM77" s="334">
        <v>-2415.878497227051</v>
      </c>
      <c r="GN77" s="336">
        <v>0</v>
      </c>
      <c r="GO77" s="287">
        <f>SUM(GM77:GN77)</f>
        <v>-2415.878497227051</v>
      </c>
      <c r="GP77" s="334">
        <v>-14621.495973669886</v>
      </c>
      <c r="GQ77" s="336">
        <v>0</v>
      </c>
      <c r="GR77" s="287">
        <f>SUM(GP77:GQ77)</f>
        <v>-14621.495973669886</v>
      </c>
      <c r="GS77" s="334">
        <v>0</v>
      </c>
      <c r="GT77" s="336">
        <v>0</v>
      </c>
      <c r="GU77" s="287">
        <f>SUM(GS77:GT77)</f>
        <v>0</v>
      </c>
      <c r="GV77" s="334">
        <v>-6633.7292126527518</v>
      </c>
      <c r="GW77" s="336">
        <v>0</v>
      </c>
      <c r="GX77" s="287">
        <f>SUM(GV77:GW77)</f>
        <v>-6633.7292126527518</v>
      </c>
      <c r="GY77" s="334">
        <v>0</v>
      </c>
      <c r="GZ77" s="336">
        <v>0</v>
      </c>
      <c r="HA77" s="287">
        <f>SUM(GY77:GZ77)</f>
        <v>0</v>
      </c>
      <c r="HB77" s="334">
        <v>0</v>
      </c>
      <c r="HC77" s="336">
        <v>0</v>
      </c>
      <c r="HD77" s="287">
        <f>SUM(HB77:HC77)</f>
        <v>0</v>
      </c>
      <c r="HE77" s="334">
        <v>0</v>
      </c>
      <c r="HF77" s="336">
        <v>0</v>
      </c>
      <c r="HG77" s="287">
        <f>SUM(HE77:HF77)</f>
        <v>0</v>
      </c>
      <c r="HH77" s="334">
        <v>-2341.9293936419526</v>
      </c>
      <c r="HI77" s="336">
        <v>0</v>
      </c>
      <c r="HJ77" s="287">
        <f>SUM(HH77:HI77)</f>
        <v>-2341.9293936419526</v>
      </c>
    </row>
    <row r="78" spans="2:218" ht="14.25" hidden="1" customHeight="1" outlineLevel="1" x14ac:dyDescent="0.2">
      <c r="B78" s="233" t="s">
        <v>324</v>
      </c>
      <c r="C78" s="334">
        <v>0</v>
      </c>
      <c r="D78" s="287">
        <v>0</v>
      </c>
      <c r="E78" s="287">
        <f>SUM(C78:D78)</f>
        <v>0</v>
      </c>
      <c r="F78" s="334">
        <v>0</v>
      </c>
      <c r="G78" s="287">
        <v>0</v>
      </c>
      <c r="H78" s="287">
        <f>SUM(F78:G78)</f>
        <v>0</v>
      </c>
      <c r="I78" s="334">
        <v>0</v>
      </c>
      <c r="J78" s="287">
        <v>0</v>
      </c>
      <c r="K78" s="287">
        <f>SUM(I78:J78)</f>
        <v>0</v>
      </c>
      <c r="L78" s="334">
        <v>0</v>
      </c>
      <c r="M78" s="287">
        <v>0</v>
      </c>
      <c r="N78" s="287">
        <f>SUM(L78:M78)</f>
        <v>0</v>
      </c>
      <c r="O78" s="334">
        <v>0</v>
      </c>
      <c r="P78" s="287">
        <v>0</v>
      </c>
      <c r="Q78" s="287">
        <f>SUM(O78:P78)</f>
        <v>0</v>
      </c>
      <c r="R78" s="334">
        <v>0</v>
      </c>
      <c r="S78" s="287">
        <v>0</v>
      </c>
      <c r="T78" s="287">
        <f>SUM(R78:S78)</f>
        <v>0</v>
      </c>
      <c r="U78" s="334">
        <v>0</v>
      </c>
      <c r="V78" s="287">
        <v>0</v>
      </c>
      <c r="W78" s="287">
        <f>SUM(U78:V78)</f>
        <v>0</v>
      </c>
      <c r="X78" s="334">
        <v>0</v>
      </c>
      <c r="Y78" s="287">
        <v>0</v>
      </c>
      <c r="Z78" s="287">
        <f>SUM(X78:Y78)</f>
        <v>0</v>
      </c>
      <c r="AA78" s="334">
        <v>0</v>
      </c>
      <c r="AB78" s="287">
        <v>0</v>
      </c>
      <c r="AC78" s="287">
        <f>SUM(AA78:AB78)</f>
        <v>0</v>
      </c>
      <c r="AD78" s="334">
        <v>0</v>
      </c>
      <c r="AE78" s="287">
        <v>0</v>
      </c>
      <c r="AF78" s="287">
        <f>SUM(AD78:AE78)</f>
        <v>0</v>
      </c>
      <c r="AG78" s="334">
        <v>0</v>
      </c>
      <c r="AH78" s="287">
        <v>0</v>
      </c>
      <c r="AI78" s="287">
        <f>SUM(AG78:AH78)</f>
        <v>0</v>
      </c>
      <c r="AJ78" s="334">
        <v>0</v>
      </c>
      <c r="AK78" s="287">
        <v>0</v>
      </c>
      <c r="AL78" s="287">
        <f>SUM(AJ78:AK78)</f>
        <v>0</v>
      </c>
      <c r="AM78" s="334">
        <v>9242.4006604590741</v>
      </c>
      <c r="AN78" s="336">
        <v>0</v>
      </c>
      <c r="AO78" s="287">
        <f t="shared" si="842"/>
        <v>9242.4006604590741</v>
      </c>
      <c r="AP78" s="334">
        <v>9554.1569003981804</v>
      </c>
      <c r="AQ78" s="336">
        <v>0</v>
      </c>
      <c r="AR78" s="287">
        <f t="shared" si="791"/>
        <v>9554.1569003981804</v>
      </c>
      <c r="AS78" s="334">
        <v>8659.3128438078493</v>
      </c>
      <c r="AT78" s="336">
        <v>0</v>
      </c>
      <c r="AU78" s="287">
        <f t="shared" si="792"/>
        <v>8659.3128438078493</v>
      </c>
      <c r="AV78" s="334">
        <v>10556.064974420004</v>
      </c>
      <c r="AW78" s="336">
        <v>0</v>
      </c>
      <c r="AX78" s="287">
        <f t="shared" si="793"/>
        <v>10556.064974420004</v>
      </c>
      <c r="AY78" s="334">
        <v>10463.726430936047</v>
      </c>
      <c r="AZ78" s="336">
        <v>0</v>
      </c>
      <c r="BA78" s="287">
        <f t="shared" si="794"/>
        <v>10463.726430936047</v>
      </c>
      <c r="BB78" s="334">
        <v>12821.425995509591</v>
      </c>
      <c r="BC78" s="336">
        <v>0</v>
      </c>
      <c r="BD78" s="287">
        <f t="shared" si="795"/>
        <v>12821.425995509591</v>
      </c>
      <c r="BE78" s="334">
        <v>11846.864229156963</v>
      </c>
      <c r="BF78" s="336">
        <v>0</v>
      </c>
      <c r="BG78" s="287">
        <f t="shared" si="796"/>
        <v>11846.864229156963</v>
      </c>
      <c r="BH78" s="334">
        <v>12818.374983768725</v>
      </c>
      <c r="BI78" s="336">
        <v>0</v>
      </c>
      <c r="BJ78" s="287">
        <f t="shared" si="797"/>
        <v>12818.374983768725</v>
      </c>
      <c r="BK78" s="334">
        <v>13700.055198008176</v>
      </c>
      <c r="BL78" s="336">
        <v>0</v>
      </c>
      <c r="BM78" s="287">
        <f t="shared" si="798"/>
        <v>13700.055198008176</v>
      </c>
      <c r="BN78" s="334">
        <v>13329.666016072228</v>
      </c>
      <c r="BO78" s="336">
        <v>0</v>
      </c>
      <c r="BP78" s="287">
        <f t="shared" si="799"/>
        <v>13329.666016072228</v>
      </c>
      <c r="BQ78" s="334">
        <v>12635.607867635923</v>
      </c>
      <c r="BR78" s="336">
        <v>0</v>
      </c>
      <c r="BS78" s="287">
        <f t="shared" si="800"/>
        <v>12635.607867635923</v>
      </c>
      <c r="BT78" s="334">
        <v>10419.508184687664</v>
      </c>
      <c r="BU78" s="336">
        <v>0</v>
      </c>
      <c r="BV78" s="287">
        <f t="shared" si="801"/>
        <v>10419.508184687664</v>
      </c>
      <c r="BW78" s="334">
        <v>7149.121989466832</v>
      </c>
      <c r="BX78" s="336">
        <v>0</v>
      </c>
      <c r="BY78" s="287">
        <f t="shared" si="802"/>
        <v>7149.121989466832</v>
      </c>
      <c r="BZ78" s="334">
        <v>8157.6655665566559</v>
      </c>
      <c r="CA78" s="336">
        <v>0</v>
      </c>
      <c r="CB78" s="287">
        <f t="shared" si="803"/>
        <v>8157.6655665566559</v>
      </c>
      <c r="CC78" s="334">
        <v>8798.8197961715341</v>
      </c>
      <c r="CD78" s="336">
        <v>0</v>
      </c>
      <c r="CE78" s="287">
        <f t="shared" si="804"/>
        <v>8798.8197961715341</v>
      </c>
      <c r="CF78" s="334">
        <v>12266.726137377342</v>
      </c>
      <c r="CG78" s="336">
        <v>0</v>
      </c>
      <c r="CH78" s="287">
        <f t="shared" si="805"/>
        <v>12266.726137377342</v>
      </c>
      <c r="CI78" s="334">
        <v>12592.413326895217</v>
      </c>
      <c r="CJ78" s="336">
        <v>0</v>
      </c>
      <c r="CK78" s="287">
        <f t="shared" si="806"/>
        <v>12592.413326895217</v>
      </c>
      <c r="CL78" s="334">
        <v>18376.948845205086</v>
      </c>
      <c r="CM78" s="336">
        <v>0</v>
      </c>
      <c r="CN78" s="287">
        <f t="shared" si="807"/>
        <v>18376.948845205086</v>
      </c>
      <c r="CO78" s="334">
        <v>18094.010236945018</v>
      </c>
      <c r="CP78" s="336">
        <v>0</v>
      </c>
      <c r="CQ78" s="287">
        <f t="shared" si="808"/>
        <v>18094.010236945018</v>
      </c>
      <c r="CR78" s="334">
        <v>18124.990282420622</v>
      </c>
      <c r="CS78" s="336">
        <v>0</v>
      </c>
      <c r="CT78" s="287">
        <f t="shared" si="809"/>
        <v>18124.990282420622</v>
      </c>
      <c r="CU78" s="334">
        <v>18598.513318304187</v>
      </c>
      <c r="CV78" s="336">
        <v>0</v>
      </c>
      <c r="CW78" s="287">
        <f t="shared" si="810"/>
        <v>18598.513318304187</v>
      </c>
      <c r="CX78" s="334">
        <v>22639.33664097053</v>
      </c>
      <c r="CY78" s="336">
        <v>0</v>
      </c>
      <c r="CZ78" s="287">
        <f t="shared" si="811"/>
        <v>22639.33664097053</v>
      </c>
      <c r="DA78" s="334">
        <v>24244.494299810085</v>
      </c>
      <c r="DB78" s="336">
        <v>0</v>
      </c>
      <c r="DC78" s="287">
        <f t="shared" si="812"/>
        <v>24244.494299810085</v>
      </c>
      <c r="DD78" s="334">
        <v>26711.301711648874</v>
      </c>
      <c r="DE78" s="336">
        <v>0</v>
      </c>
      <c r="DF78" s="287">
        <f t="shared" si="813"/>
        <v>26711.301711648874</v>
      </c>
      <c r="DG78" s="334">
        <v>16522.433785847705</v>
      </c>
      <c r="DH78" s="336">
        <v>0</v>
      </c>
      <c r="DI78" s="287">
        <f t="shared" si="814"/>
        <v>16522.433785847705</v>
      </c>
      <c r="DJ78" s="334">
        <v>17921.128605444163</v>
      </c>
      <c r="DK78" s="336">
        <v>0</v>
      </c>
      <c r="DL78" s="287">
        <f t="shared" si="815"/>
        <v>17921.128605444163</v>
      </c>
      <c r="DM78" s="334">
        <v>20451.689516979543</v>
      </c>
      <c r="DN78" s="336">
        <v>0</v>
      </c>
      <c r="DO78" s="287">
        <f t="shared" si="816"/>
        <v>20451.689516979543</v>
      </c>
      <c r="DP78" s="334">
        <v>24105.13189796299</v>
      </c>
      <c r="DQ78" s="336">
        <v>0</v>
      </c>
      <c r="DR78" s="287">
        <f t="shared" si="817"/>
        <v>24105.13189796299</v>
      </c>
      <c r="DS78" s="334">
        <v>28293.80344270129</v>
      </c>
      <c r="DT78" s="336">
        <v>0</v>
      </c>
      <c r="DU78" s="287">
        <f t="shared" si="818"/>
        <v>28293.80344270129</v>
      </c>
      <c r="DV78" s="334">
        <v>26873.555451503289</v>
      </c>
      <c r="DW78" s="336">
        <v>0</v>
      </c>
      <c r="DX78" s="287">
        <f t="shared" si="819"/>
        <v>26873.555451503289</v>
      </c>
      <c r="DY78" s="334">
        <v>29321.246150990992</v>
      </c>
      <c r="DZ78" s="336">
        <v>0</v>
      </c>
      <c r="EA78" s="287">
        <f t="shared" si="820"/>
        <v>29321.246150990992</v>
      </c>
      <c r="EB78" s="334">
        <v>29414.850111475069</v>
      </c>
      <c r="EC78" s="336">
        <v>0</v>
      </c>
      <c r="ED78" s="287">
        <f t="shared" si="821"/>
        <v>29414.850111475069</v>
      </c>
      <c r="EE78" s="334">
        <v>28567.68412687803</v>
      </c>
      <c r="EF78" s="336">
        <v>0</v>
      </c>
      <c r="EG78" s="287">
        <f t="shared" si="822"/>
        <v>28567.68412687803</v>
      </c>
      <c r="EH78" s="334">
        <v>35833.807844548399</v>
      </c>
      <c r="EI78" s="336">
        <v>0</v>
      </c>
      <c r="EJ78" s="287">
        <f t="shared" si="823"/>
        <v>35833.807844548399</v>
      </c>
      <c r="EK78" s="334">
        <v>35694.26111908177</v>
      </c>
      <c r="EL78" s="336">
        <v>0</v>
      </c>
      <c r="EM78" s="287">
        <f t="shared" si="824"/>
        <v>35694.26111908177</v>
      </c>
      <c r="EN78" s="334">
        <v>36571.714130187625</v>
      </c>
      <c r="EO78" s="336">
        <v>0</v>
      </c>
      <c r="EP78" s="287">
        <f t="shared" si="825"/>
        <v>36571.714130187625</v>
      </c>
      <c r="EQ78" s="334">
        <v>24132.206612231828</v>
      </c>
      <c r="ER78" s="336">
        <v>0</v>
      </c>
      <c r="ES78" s="287">
        <f t="shared" si="826"/>
        <v>24132.206612231828</v>
      </c>
      <c r="ET78" s="334">
        <v>27652.752908047365</v>
      </c>
      <c r="EU78" s="336">
        <v>0</v>
      </c>
      <c r="EV78" s="287">
        <f t="shared" si="827"/>
        <v>27652.752908047365</v>
      </c>
      <c r="EW78" s="334">
        <v>28602.535372741135</v>
      </c>
      <c r="EX78" s="336">
        <v>0</v>
      </c>
      <c r="EY78" s="287">
        <f t="shared" si="828"/>
        <v>28602.535372741135</v>
      </c>
      <c r="EZ78" s="334">
        <v>34635.784444513389</v>
      </c>
      <c r="FA78" s="336">
        <v>0</v>
      </c>
      <c r="FB78" s="287">
        <f t="shared" si="829"/>
        <v>34635.784444513389</v>
      </c>
      <c r="FC78" s="334">
        <v>37336.492417018926</v>
      </c>
      <c r="FD78" s="336">
        <v>0</v>
      </c>
      <c r="FE78" s="287">
        <f t="shared" si="830"/>
        <v>37336.492417018926</v>
      </c>
      <c r="FF78" s="334">
        <v>39256.001332601219</v>
      </c>
      <c r="FG78" s="336">
        <v>0</v>
      </c>
      <c r="FH78" s="287">
        <f t="shared" si="831"/>
        <v>39256.001332601219</v>
      </c>
      <c r="FI78" s="334">
        <v>44169.915889102733</v>
      </c>
      <c r="FJ78" s="336">
        <v>0</v>
      </c>
      <c r="FK78" s="287">
        <f t="shared" si="832"/>
        <v>44169.915889102733</v>
      </c>
      <c r="FL78" s="334">
        <v>44264.503184599533</v>
      </c>
      <c r="FM78" s="336">
        <v>0</v>
      </c>
      <c r="FN78" s="287">
        <f t="shared" si="833"/>
        <v>44264.503184599533</v>
      </c>
      <c r="FO78" s="334">
        <v>45828.169076280392</v>
      </c>
      <c r="FP78" s="336">
        <v>0</v>
      </c>
      <c r="FQ78" s="287">
        <f t="shared" si="834"/>
        <v>45828.169076280392</v>
      </c>
      <c r="FR78" s="334">
        <v>51728.420972296422</v>
      </c>
      <c r="FS78" s="336">
        <v>0</v>
      </c>
      <c r="FT78" s="287">
        <f t="shared" si="835"/>
        <v>51728.420972296422</v>
      </c>
      <c r="FU78" s="334">
        <v>53174.269244206349</v>
      </c>
      <c r="FV78" s="336">
        <v>0</v>
      </c>
      <c r="FW78" s="287">
        <f t="shared" si="836"/>
        <v>53174.269244206349</v>
      </c>
      <c r="FX78" s="334">
        <v>55706.459497406795</v>
      </c>
      <c r="FY78" s="336">
        <v>0</v>
      </c>
      <c r="FZ78" s="287">
        <f t="shared" si="837"/>
        <v>55706.459497406795</v>
      </c>
      <c r="GA78" s="334">
        <v>28027.645936471556</v>
      </c>
      <c r="GB78" s="336">
        <v>0</v>
      </c>
      <c r="GC78" s="287">
        <f t="shared" si="838"/>
        <v>28027.645936471556</v>
      </c>
      <c r="GD78" s="334">
        <v>40272.334577687056</v>
      </c>
      <c r="GE78" s="336">
        <v>0</v>
      </c>
      <c r="GF78" s="287">
        <f t="shared" si="839"/>
        <v>40272.334577687056</v>
      </c>
      <c r="GG78" s="334">
        <v>40658.052421304557</v>
      </c>
      <c r="GH78" s="336">
        <v>0</v>
      </c>
      <c r="GI78" s="287">
        <f t="shared" si="840"/>
        <v>40658.052421304557</v>
      </c>
      <c r="GJ78" s="334">
        <v>50666.323226531073</v>
      </c>
      <c r="GK78" s="336">
        <v>0</v>
      </c>
      <c r="GL78" s="287">
        <f t="shared" si="841"/>
        <v>50666.323226531073</v>
      </c>
      <c r="GM78" s="334">
        <v>60333.695730899766</v>
      </c>
      <c r="GN78" s="336">
        <v>0</v>
      </c>
      <c r="GO78" s="287">
        <f>SUM(GM78:GN78)</f>
        <v>60333.695730899766</v>
      </c>
      <c r="GP78" s="334">
        <v>51476.541476541468</v>
      </c>
      <c r="GQ78" s="336">
        <v>0</v>
      </c>
      <c r="GR78" s="287">
        <f>SUM(GP78:GQ78)</f>
        <v>51476.541476541468</v>
      </c>
      <c r="GS78" s="334">
        <v>53207.825579423115</v>
      </c>
      <c r="GT78" s="336">
        <v>0</v>
      </c>
      <c r="GU78" s="287">
        <f>SUM(GS78:GT78)</f>
        <v>53207.825579423115</v>
      </c>
      <c r="GV78" s="334">
        <v>52507.879856314714</v>
      </c>
      <c r="GW78" s="336">
        <v>0</v>
      </c>
      <c r="GX78" s="287">
        <f>SUM(GV78:GW78)</f>
        <v>52507.879856314714</v>
      </c>
      <c r="GY78" s="334">
        <v>50005.078681231244</v>
      </c>
      <c r="GZ78" s="336">
        <v>0</v>
      </c>
      <c r="HA78" s="287">
        <f>SUM(GY78:GZ78)</f>
        <v>50005.078681231244</v>
      </c>
      <c r="HB78" s="334">
        <v>50552.087342230181</v>
      </c>
      <c r="HC78" s="336">
        <v>0</v>
      </c>
      <c r="HD78" s="287">
        <f>SUM(HB78:HC78)</f>
        <v>50552.087342230181</v>
      </c>
      <c r="HE78" s="334">
        <v>51171.285941444745</v>
      </c>
      <c r="HF78" s="336">
        <v>0</v>
      </c>
      <c r="HG78" s="287">
        <f>SUM(HE78:HF78)</f>
        <v>51171.285941444745</v>
      </c>
      <c r="HH78" s="334">
        <v>51390.494159970316</v>
      </c>
      <c r="HI78" s="336">
        <v>0</v>
      </c>
      <c r="HJ78" s="287">
        <f>SUM(HH78:HI78)</f>
        <v>51390.494159970316</v>
      </c>
    </row>
    <row r="79" spans="2:218" ht="14.25" customHeight="1" collapsed="1" x14ac:dyDescent="0.2">
      <c r="B79" s="163" t="s">
        <v>325</v>
      </c>
      <c r="C79" s="286">
        <f t="shared" ref="C79:BN79" si="843">SUM(C80:C90)</f>
        <v>0</v>
      </c>
      <c r="D79" s="287">
        <f t="shared" si="843"/>
        <v>0</v>
      </c>
      <c r="E79" s="287">
        <f t="shared" si="843"/>
        <v>0</v>
      </c>
      <c r="F79" s="286">
        <f t="shared" si="843"/>
        <v>0</v>
      </c>
      <c r="G79" s="287">
        <f t="shared" si="843"/>
        <v>0</v>
      </c>
      <c r="H79" s="287">
        <f t="shared" si="843"/>
        <v>0</v>
      </c>
      <c r="I79" s="286">
        <f t="shared" si="843"/>
        <v>0</v>
      </c>
      <c r="J79" s="287">
        <f t="shared" si="843"/>
        <v>0</v>
      </c>
      <c r="K79" s="287">
        <f t="shared" si="843"/>
        <v>0</v>
      </c>
      <c r="L79" s="286">
        <f t="shared" si="843"/>
        <v>0</v>
      </c>
      <c r="M79" s="287">
        <f t="shared" si="843"/>
        <v>0</v>
      </c>
      <c r="N79" s="287">
        <f t="shared" si="843"/>
        <v>0</v>
      </c>
      <c r="O79" s="286">
        <f t="shared" si="843"/>
        <v>0</v>
      </c>
      <c r="P79" s="287">
        <f t="shared" si="843"/>
        <v>0</v>
      </c>
      <c r="Q79" s="287">
        <f t="shared" si="843"/>
        <v>0</v>
      </c>
      <c r="R79" s="286">
        <f t="shared" si="843"/>
        <v>0</v>
      </c>
      <c r="S79" s="287">
        <f t="shared" si="843"/>
        <v>0</v>
      </c>
      <c r="T79" s="287">
        <f t="shared" si="843"/>
        <v>0</v>
      </c>
      <c r="U79" s="286">
        <f t="shared" si="843"/>
        <v>0</v>
      </c>
      <c r="V79" s="287">
        <f t="shared" si="843"/>
        <v>0</v>
      </c>
      <c r="W79" s="287">
        <f t="shared" si="843"/>
        <v>0</v>
      </c>
      <c r="X79" s="286">
        <f t="shared" si="843"/>
        <v>0</v>
      </c>
      <c r="Y79" s="287">
        <f t="shared" si="843"/>
        <v>0</v>
      </c>
      <c r="Z79" s="287">
        <f t="shared" si="843"/>
        <v>0</v>
      </c>
      <c r="AA79" s="286">
        <f t="shared" si="843"/>
        <v>0</v>
      </c>
      <c r="AB79" s="287">
        <f t="shared" si="843"/>
        <v>0</v>
      </c>
      <c r="AC79" s="287">
        <f t="shared" si="843"/>
        <v>0</v>
      </c>
      <c r="AD79" s="286">
        <f t="shared" si="843"/>
        <v>0</v>
      </c>
      <c r="AE79" s="287">
        <f t="shared" si="843"/>
        <v>0</v>
      </c>
      <c r="AF79" s="287">
        <f t="shared" si="843"/>
        <v>0</v>
      </c>
      <c r="AG79" s="286">
        <f t="shared" si="843"/>
        <v>0</v>
      </c>
      <c r="AH79" s="287">
        <f t="shared" si="843"/>
        <v>0</v>
      </c>
      <c r="AI79" s="287">
        <f t="shared" si="843"/>
        <v>0</v>
      </c>
      <c r="AJ79" s="286">
        <f t="shared" si="843"/>
        <v>0</v>
      </c>
      <c r="AK79" s="287">
        <f t="shared" si="843"/>
        <v>0</v>
      </c>
      <c r="AL79" s="287">
        <f t="shared" si="843"/>
        <v>0</v>
      </c>
      <c r="AM79" s="286">
        <f t="shared" si="843"/>
        <v>3583.649577739282</v>
      </c>
      <c r="AN79" s="287">
        <f t="shared" si="843"/>
        <v>0</v>
      </c>
      <c r="AO79" s="287">
        <f t="shared" si="843"/>
        <v>3583.649577739282</v>
      </c>
      <c r="AP79" s="286">
        <f t="shared" si="843"/>
        <v>5000.5436163903869</v>
      </c>
      <c r="AQ79" s="287">
        <f t="shared" si="843"/>
        <v>0</v>
      </c>
      <c r="AR79" s="287">
        <f t="shared" si="843"/>
        <v>5000.5436163903869</v>
      </c>
      <c r="AS79" s="286">
        <f t="shared" si="843"/>
        <v>-1161.771849440061</v>
      </c>
      <c r="AT79" s="287">
        <f t="shared" si="843"/>
        <v>0</v>
      </c>
      <c r="AU79" s="287">
        <f t="shared" si="843"/>
        <v>-1161.771849440061</v>
      </c>
      <c r="AV79" s="286">
        <f t="shared" si="843"/>
        <v>3120.8933982750382</v>
      </c>
      <c r="AW79" s="287">
        <f t="shared" si="843"/>
        <v>0</v>
      </c>
      <c r="AX79" s="287">
        <f t="shared" si="843"/>
        <v>3120.8933982750382</v>
      </c>
      <c r="AY79" s="286">
        <f t="shared" si="843"/>
        <v>7151.6072542340371</v>
      </c>
      <c r="AZ79" s="287">
        <f t="shared" si="843"/>
        <v>0</v>
      </c>
      <c r="BA79" s="287">
        <f t="shared" si="843"/>
        <v>7151.6072542340371</v>
      </c>
      <c r="BB79" s="286">
        <f t="shared" si="843"/>
        <v>5987.9782692151093</v>
      </c>
      <c r="BC79" s="287">
        <f t="shared" si="843"/>
        <v>0</v>
      </c>
      <c r="BD79" s="287">
        <f t="shared" si="843"/>
        <v>5987.9782692151093</v>
      </c>
      <c r="BE79" s="286">
        <f t="shared" si="843"/>
        <v>4351.094550535634</v>
      </c>
      <c r="BF79" s="287">
        <f t="shared" si="843"/>
        <v>0</v>
      </c>
      <c r="BG79" s="287">
        <f t="shared" si="843"/>
        <v>4351.094550535634</v>
      </c>
      <c r="BH79" s="286">
        <f t="shared" si="843"/>
        <v>7973.4350099748544</v>
      </c>
      <c r="BI79" s="287">
        <f t="shared" si="843"/>
        <v>0</v>
      </c>
      <c r="BJ79" s="287">
        <f t="shared" si="843"/>
        <v>7973.4350099748544</v>
      </c>
      <c r="BK79" s="286">
        <f t="shared" si="843"/>
        <v>8617.8395264715564</v>
      </c>
      <c r="BL79" s="287">
        <f t="shared" si="843"/>
        <v>0</v>
      </c>
      <c r="BM79" s="287">
        <f t="shared" si="843"/>
        <v>8617.8395264715564</v>
      </c>
      <c r="BN79" s="286">
        <f t="shared" si="843"/>
        <v>-1819.0108056830695</v>
      </c>
      <c r="BO79" s="287">
        <f t="shared" ref="BO79:DZ79" si="844">SUM(BO80:BO90)</f>
        <v>0</v>
      </c>
      <c r="BP79" s="287">
        <f t="shared" si="844"/>
        <v>-1819.0108056830695</v>
      </c>
      <c r="BQ79" s="286">
        <f t="shared" si="844"/>
        <v>2523.4457822202048</v>
      </c>
      <c r="BR79" s="287">
        <f t="shared" si="844"/>
        <v>0</v>
      </c>
      <c r="BS79" s="287">
        <f t="shared" si="844"/>
        <v>2523.4457822202048</v>
      </c>
      <c r="BT79" s="286">
        <f t="shared" si="844"/>
        <v>-1048.5539161711838</v>
      </c>
      <c r="BU79" s="287">
        <f t="shared" si="844"/>
        <v>0</v>
      </c>
      <c r="BV79" s="287">
        <f t="shared" si="844"/>
        <v>-1048.5539161711838</v>
      </c>
      <c r="BW79" s="286">
        <f t="shared" si="844"/>
        <v>1998.3852594828122</v>
      </c>
      <c r="BX79" s="287">
        <f t="shared" si="844"/>
        <v>0</v>
      </c>
      <c r="BY79" s="287">
        <f t="shared" si="844"/>
        <v>1998.3852594828122</v>
      </c>
      <c r="BZ79" s="286">
        <f t="shared" si="844"/>
        <v>1538.8382838283806</v>
      </c>
      <c r="CA79" s="287">
        <f t="shared" si="844"/>
        <v>0</v>
      </c>
      <c r="CB79" s="287">
        <f t="shared" si="844"/>
        <v>1538.8382838283806</v>
      </c>
      <c r="CC79" s="286">
        <f t="shared" si="844"/>
        <v>-563.71661400755295</v>
      </c>
      <c r="CD79" s="287">
        <f t="shared" si="844"/>
        <v>0</v>
      </c>
      <c r="CE79" s="287">
        <f t="shared" si="844"/>
        <v>-563.71661400755295</v>
      </c>
      <c r="CF79" s="286">
        <f t="shared" si="844"/>
        <v>8602.3186767539883</v>
      </c>
      <c r="CG79" s="287">
        <f t="shared" si="844"/>
        <v>0</v>
      </c>
      <c r="CH79" s="287">
        <f t="shared" si="844"/>
        <v>8602.3186767539883</v>
      </c>
      <c r="CI79" s="286">
        <f t="shared" si="844"/>
        <v>3306.800579430228</v>
      </c>
      <c r="CJ79" s="287">
        <f t="shared" si="844"/>
        <v>0</v>
      </c>
      <c r="CK79" s="287">
        <f t="shared" si="844"/>
        <v>3306.800579430228</v>
      </c>
      <c r="CL79" s="286">
        <f t="shared" si="844"/>
        <v>13572.875359861526</v>
      </c>
      <c r="CM79" s="287">
        <f t="shared" si="844"/>
        <v>0</v>
      </c>
      <c r="CN79" s="287">
        <f t="shared" si="844"/>
        <v>13572.875359861526</v>
      </c>
      <c r="CO79" s="286">
        <f t="shared" si="844"/>
        <v>1932.4309868875089</v>
      </c>
      <c r="CP79" s="287">
        <f t="shared" si="844"/>
        <v>0</v>
      </c>
      <c r="CQ79" s="287">
        <f t="shared" si="844"/>
        <v>1932.4309868875089</v>
      </c>
      <c r="CR79" s="286">
        <f t="shared" si="844"/>
        <v>-4565.1892318114697</v>
      </c>
      <c r="CS79" s="287">
        <f t="shared" si="844"/>
        <v>0</v>
      </c>
      <c r="CT79" s="287">
        <f t="shared" si="844"/>
        <v>-4565.1892318114697</v>
      </c>
      <c r="CU79" s="286">
        <f t="shared" si="844"/>
        <v>5891.1110989516073</v>
      </c>
      <c r="CV79" s="287">
        <f t="shared" si="844"/>
        <v>0</v>
      </c>
      <c r="CW79" s="287">
        <f t="shared" si="844"/>
        <v>5891.1110989516073</v>
      </c>
      <c r="CX79" s="286">
        <f t="shared" si="844"/>
        <v>19015.57996358367</v>
      </c>
      <c r="CY79" s="287">
        <f t="shared" si="844"/>
        <v>0</v>
      </c>
      <c r="CZ79" s="287">
        <f t="shared" si="844"/>
        <v>19015.57996358367</v>
      </c>
      <c r="DA79" s="286">
        <f t="shared" si="844"/>
        <v>1972.0001291218109</v>
      </c>
      <c r="DB79" s="287">
        <f t="shared" si="844"/>
        <v>0</v>
      </c>
      <c r="DC79" s="287">
        <f t="shared" si="844"/>
        <v>1972.0001291218109</v>
      </c>
      <c r="DD79" s="286">
        <f t="shared" si="844"/>
        <v>7742.8502441380042</v>
      </c>
      <c r="DE79" s="287">
        <f t="shared" si="844"/>
        <v>0</v>
      </c>
      <c r="DF79" s="287">
        <f t="shared" si="844"/>
        <v>7742.8502441380042</v>
      </c>
      <c r="DG79" s="286">
        <f t="shared" si="844"/>
        <v>6222.7209469275667</v>
      </c>
      <c r="DH79" s="287">
        <f t="shared" si="844"/>
        <v>0</v>
      </c>
      <c r="DI79" s="287">
        <f t="shared" si="844"/>
        <v>6222.7209469275667</v>
      </c>
      <c r="DJ79" s="286">
        <f t="shared" si="844"/>
        <v>-5331.2951306418363</v>
      </c>
      <c r="DK79" s="287">
        <f t="shared" si="844"/>
        <v>0</v>
      </c>
      <c r="DL79" s="287">
        <f t="shared" si="844"/>
        <v>-5331.2951306418363</v>
      </c>
      <c r="DM79" s="286">
        <f t="shared" si="844"/>
        <v>6388.1918983336818</v>
      </c>
      <c r="DN79" s="287">
        <f t="shared" si="844"/>
        <v>0</v>
      </c>
      <c r="DO79" s="287">
        <f t="shared" si="844"/>
        <v>6388.1918983336818</v>
      </c>
      <c r="DP79" s="286">
        <f t="shared" si="844"/>
        <v>36137.894245187235</v>
      </c>
      <c r="DQ79" s="287">
        <f t="shared" si="844"/>
        <v>0</v>
      </c>
      <c r="DR79" s="287">
        <f t="shared" si="844"/>
        <v>36137.894245187235</v>
      </c>
      <c r="DS79" s="286">
        <f t="shared" si="844"/>
        <v>34289.377873577825</v>
      </c>
      <c r="DT79" s="287">
        <f t="shared" si="844"/>
        <v>0</v>
      </c>
      <c r="DU79" s="287">
        <f t="shared" si="844"/>
        <v>34289.377873577825</v>
      </c>
      <c r="DV79" s="286">
        <f t="shared" si="844"/>
        <v>2715.4244412751455</v>
      </c>
      <c r="DW79" s="287">
        <f t="shared" si="844"/>
        <v>0</v>
      </c>
      <c r="DX79" s="287">
        <f t="shared" si="844"/>
        <v>2715.4244412751455</v>
      </c>
      <c r="DY79" s="286">
        <f t="shared" si="844"/>
        <v>-4286.7051962852529</v>
      </c>
      <c r="DZ79" s="287">
        <f t="shared" si="844"/>
        <v>0</v>
      </c>
      <c r="EA79" s="287">
        <f t="shared" ref="EA79:GL79" si="845">SUM(EA80:EA90)</f>
        <v>-4286.7051962852529</v>
      </c>
      <c r="EB79" s="286">
        <f t="shared" si="845"/>
        <v>1698.3407901931641</v>
      </c>
      <c r="EC79" s="287">
        <f t="shared" si="845"/>
        <v>0</v>
      </c>
      <c r="ED79" s="287">
        <f t="shared" si="845"/>
        <v>1698.3407901931641</v>
      </c>
      <c r="EE79" s="286">
        <f t="shared" si="845"/>
        <v>-4715.3798281457739</v>
      </c>
      <c r="EF79" s="287">
        <f t="shared" si="845"/>
        <v>0</v>
      </c>
      <c r="EG79" s="287">
        <f t="shared" si="845"/>
        <v>-4715.3798281457739</v>
      </c>
      <c r="EH79" s="286">
        <f t="shared" si="845"/>
        <v>-17262.974023029867</v>
      </c>
      <c r="EI79" s="287">
        <f t="shared" si="845"/>
        <v>0</v>
      </c>
      <c r="EJ79" s="287">
        <f t="shared" si="845"/>
        <v>-17262.974023029867</v>
      </c>
      <c r="EK79" s="286">
        <f t="shared" si="845"/>
        <v>-4628.2461983413232</v>
      </c>
      <c r="EL79" s="287">
        <f t="shared" si="845"/>
        <v>0</v>
      </c>
      <c r="EM79" s="287">
        <f t="shared" si="845"/>
        <v>-4628.2461983413232</v>
      </c>
      <c r="EN79" s="286">
        <f t="shared" si="845"/>
        <v>-10841.905287571746</v>
      </c>
      <c r="EO79" s="287">
        <f t="shared" si="845"/>
        <v>0</v>
      </c>
      <c r="EP79" s="287">
        <f t="shared" si="845"/>
        <v>-10841.905287571746</v>
      </c>
      <c r="EQ79" s="286">
        <f t="shared" si="845"/>
        <v>-401.79825941935951</v>
      </c>
      <c r="ER79" s="287">
        <f t="shared" si="845"/>
        <v>0</v>
      </c>
      <c r="ES79" s="287">
        <f t="shared" si="845"/>
        <v>-401.79825941935951</v>
      </c>
      <c r="ET79" s="286">
        <f t="shared" si="845"/>
        <v>-9895.5813694955723</v>
      </c>
      <c r="EU79" s="287">
        <f t="shared" si="845"/>
        <v>0</v>
      </c>
      <c r="EV79" s="287">
        <f t="shared" si="845"/>
        <v>-9895.5813694955723</v>
      </c>
      <c r="EW79" s="286">
        <f t="shared" si="845"/>
        <v>-883.11205119611532</v>
      </c>
      <c r="EX79" s="287">
        <f t="shared" si="845"/>
        <v>0</v>
      </c>
      <c r="EY79" s="287">
        <f t="shared" si="845"/>
        <v>-883.11205119611532</v>
      </c>
      <c r="EZ79" s="286">
        <f t="shared" si="845"/>
        <v>338.34058387367418</v>
      </c>
      <c r="FA79" s="287">
        <f t="shared" si="845"/>
        <v>0</v>
      </c>
      <c r="FB79" s="287">
        <f t="shared" si="845"/>
        <v>338.34058387367418</v>
      </c>
      <c r="FC79" s="286">
        <f t="shared" si="845"/>
        <v>23653.877101602317</v>
      </c>
      <c r="FD79" s="287">
        <f t="shared" si="845"/>
        <v>0</v>
      </c>
      <c r="FE79" s="287">
        <f t="shared" si="845"/>
        <v>23653.877101602317</v>
      </c>
      <c r="FF79" s="286">
        <f t="shared" si="845"/>
        <v>-15856.185585264888</v>
      </c>
      <c r="FG79" s="287">
        <f t="shared" si="845"/>
        <v>0</v>
      </c>
      <c r="FH79" s="287">
        <f t="shared" si="845"/>
        <v>-15856.185585264888</v>
      </c>
      <c r="FI79" s="286">
        <f t="shared" si="845"/>
        <v>-4356.4899176553718</v>
      </c>
      <c r="FJ79" s="287">
        <f t="shared" si="845"/>
        <v>0</v>
      </c>
      <c r="FK79" s="287">
        <f t="shared" si="845"/>
        <v>-4356.4899176553718</v>
      </c>
      <c r="FL79" s="286">
        <f t="shared" si="845"/>
        <v>-3038.9835548948649</v>
      </c>
      <c r="FM79" s="287">
        <f t="shared" si="845"/>
        <v>0</v>
      </c>
      <c r="FN79" s="287">
        <f t="shared" si="845"/>
        <v>-3038.9835548948649</v>
      </c>
      <c r="FO79" s="286">
        <f t="shared" si="845"/>
        <v>-7472.6584278484843</v>
      </c>
      <c r="FP79" s="287">
        <f t="shared" si="845"/>
        <v>0</v>
      </c>
      <c r="FQ79" s="287">
        <f t="shared" si="845"/>
        <v>-7472.6584278484843</v>
      </c>
      <c r="FR79" s="286">
        <f t="shared" si="845"/>
        <v>-4983.7570789425799</v>
      </c>
      <c r="FS79" s="287">
        <f t="shared" si="845"/>
        <v>0</v>
      </c>
      <c r="FT79" s="287">
        <f t="shared" si="845"/>
        <v>-4983.7570789425799</v>
      </c>
      <c r="FU79" s="286">
        <f t="shared" si="845"/>
        <v>-9898.5751717712847</v>
      </c>
      <c r="FV79" s="287">
        <f t="shared" si="845"/>
        <v>0</v>
      </c>
      <c r="FW79" s="287">
        <f t="shared" si="845"/>
        <v>-9898.5751717712847</v>
      </c>
      <c r="FX79" s="286">
        <f t="shared" si="845"/>
        <v>751815.01267199626</v>
      </c>
      <c r="FY79" s="287">
        <f t="shared" si="845"/>
        <v>-790201.36336284701</v>
      </c>
      <c r="FZ79" s="287">
        <f t="shared" si="845"/>
        <v>-38386.350690850712</v>
      </c>
      <c r="GA79" s="286">
        <f t="shared" si="845"/>
        <v>-5227.8363080796435</v>
      </c>
      <c r="GB79" s="287">
        <f t="shared" si="845"/>
        <v>0</v>
      </c>
      <c r="GC79" s="287">
        <f t="shared" si="845"/>
        <v>-5227.8363080796435</v>
      </c>
      <c r="GD79" s="286">
        <f t="shared" si="845"/>
        <v>-16416.90450546646</v>
      </c>
      <c r="GE79" s="287">
        <f t="shared" si="845"/>
        <v>0</v>
      </c>
      <c r="GF79" s="287">
        <f t="shared" si="845"/>
        <v>-16416.90450546646</v>
      </c>
      <c r="GG79" s="286">
        <f t="shared" si="845"/>
        <v>305821.26426450524</v>
      </c>
      <c r="GH79" s="287">
        <f t="shared" si="845"/>
        <v>-315734.05872072134</v>
      </c>
      <c r="GI79" s="287">
        <f t="shared" si="845"/>
        <v>-9912.7944562160774</v>
      </c>
      <c r="GJ79" s="286">
        <f t="shared" si="845"/>
        <v>-11539.271712010059</v>
      </c>
      <c r="GK79" s="287">
        <f t="shared" si="845"/>
        <v>0</v>
      </c>
      <c r="GL79" s="287">
        <f t="shared" si="845"/>
        <v>-11539.271712010059</v>
      </c>
      <c r="GM79" s="286">
        <f t="shared" ref="GM79:HJ79" si="846">SUM(GM80:GM90)</f>
        <v>-38166.799041883947</v>
      </c>
      <c r="GN79" s="287">
        <f t="shared" si="846"/>
        <v>0</v>
      </c>
      <c r="GO79" s="287">
        <f t="shared" si="846"/>
        <v>-38166.799041883947</v>
      </c>
      <c r="GP79" s="286">
        <f t="shared" si="846"/>
        <v>730503.91851475975</v>
      </c>
      <c r="GQ79" s="287">
        <f t="shared" si="846"/>
        <v>-737771.25739517005</v>
      </c>
      <c r="GR79" s="287">
        <f t="shared" si="846"/>
        <v>-7267.3388804102688</v>
      </c>
      <c r="GS79" s="286">
        <f t="shared" si="846"/>
        <v>-19886.139144658729</v>
      </c>
      <c r="GT79" s="287">
        <f t="shared" si="846"/>
        <v>0</v>
      </c>
      <c r="GU79" s="287">
        <f t="shared" si="846"/>
        <v>-19886.139144658729</v>
      </c>
      <c r="GV79" s="286">
        <f t="shared" si="846"/>
        <v>-30055.622998485062</v>
      </c>
      <c r="GW79" s="287">
        <f t="shared" si="846"/>
        <v>0</v>
      </c>
      <c r="GX79" s="287">
        <f t="shared" si="846"/>
        <v>-30055.622998485062</v>
      </c>
      <c r="GY79" s="286">
        <f t="shared" si="846"/>
        <v>709378.56537382992</v>
      </c>
      <c r="GZ79" s="287">
        <f t="shared" si="846"/>
        <v>-717751.40636484697</v>
      </c>
      <c r="HA79" s="287">
        <f t="shared" si="846"/>
        <v>-8372.8409910170521</v>
      </c>
      <c r="HB79" s="286">
        <f t="shared" si="846"/>
        <v>-21014.149708004534</v>
      </c>
      <c r="HC79" s="287">
        <f t="shared" si="846"/>
        <v>0</v>
      </c>
      <c r="HD79" s="287">
        <f t="shared" si="846"/>
        <v>-21014.149708004534</v>
      </c>
      <c r="HE79" s="286">
        <f t="shared" si="846"/>
        <v>22862.662848891719</v>
      </c>
      <c r="HF79" s="287">
        <f t="shared" si="846"/>
        <v>0</v>
      </c>
      <c r="HG79" s="287">
        <f t="shared" si="846"/>
        <v>22862.662848891719</v>
      </c>
      <c r="HH79" s="286">
        <f t="shared" si="846"/>
        <v>542046.33178255928</v>
      </c>
      <c r="HI79" s="287">
        <f t="shared" si="846"/>
        <v>-609076.04038003599</v>
      </c>
      <c r="HJ79" s="287">
        <f t="shared" si="846"/>
        <v>-67029.70859747674</v>
      </c>
    </row>
    <row r="80" spans="2:218" ht="14.25" hidden="1" customHeight="1" outlineLevel="1" x14ac:dyDescent="0.2">
      <c r="B80" s="233" t="s">
        <v>326</v>
      </c>
      <c r="C80" s="334">
        <v>0</v>
      </c>
      <c r="D80" s="287">
        <v>0</v>
      </c>
      <c r="E80" s="287">
        <f>SUM(C80:D80)</f>
        <v>0</v>
      </c>
      <c r="F80" s="334">
        <v>0</v>
      </c>
      <c r="G80" s="287">
        <v>0</v>
      </c>
      <c r="H80" s="287">
        <f>SUM(F80:G80)</f>
        <v>0</v>
      </c>
      <c r="I80" s="334">
        <v>0</v>
      </c>
      <c r="J80" s="287">
        <v>0</v>
      </c>
      <c r="K80" s="287">
        <f>SUM(I80:J80)</f>
        <v>0</v>
      </c>
      <c r="L80" s="334">
        <v>0</v>
      </c>
      <c r="M80" s="287">
        <v>0</v>
      </c>
      <c r="N80" s="287">
        <f>SUM(L80:M80)</f>
        <v>0</v>
      </c>
      <c r="O80" s="334">
        <v>0</v>
      </c>
      <c r="P80" s="287">
        <v>0</v>
      </c>
      <c r="Q80" s="287">
        <f>SUM(O80:P80)</f>
        <v>0</v>
      </c>
      <c r="R80" s="334">
        <v>0</v>
      </c>
      <c r="S80" s="287">
        <v>0</v>
      </c>
      <c r="T80" s="287">
        <f>SUM(R80:S80)</f>
        <v>0</v>
      </c>
      <c r="U80" s="334">
        <v>0</v>
      </c>
      <c r="V80" s="287">
        <v>0</v>
      </c>
      <c r="W80" s="287">
        <f>SUM(U80:V80)</f>
        <v>0</v>
      </c>
      <c r="X80" s="334">
        <v>0</v>
      </c>
      <c r="Y80" s="287">
        <v>0</v>
      </c>
      <c r="Z80" s="287">
        <f>SUM(X80:Y80)</f>
        <v>0</v>
      </c>
      <c r="AA80" s="334">
        <v>0</v>
      </c>
      <c r="AB80" s="287">
        <v>0</v>
      </c>
      <c r="AC80" s="287">
        <f>SUM(AA80:AB80)</f>
        <v>0</v>
      </c>
      <c r="AD80" s="334">
        <v>0</v>
      </c>
      <c r="AE80" s="287">
        <v>0</v>
      </c>
      <c r="AF80" s="287">
        <f>SUM(AD80:AE80)</f>
        <v>0</v>
      </c>
      <c r="AG80" s="334">
        <v>0</v>
      </c>
      <c r="AH80" s="287">
        <v>0</v>
      </c>
      <c r="AI80" s="287">
        <f>SUM(AG80:AH80)</f>
        <v>0</v>
      </c>
      <c r="AJ80" s="334">
        <v>0</v>
      </c>
      <c r="AK80" s="287">
        <v>0</v>
      </c>
      <c r="AL80" s="287">
        <f>SUM(AJ80:AK80)</f>
        <v>0</v>
      </c>
      <c r="AM80" s="334">
        <v>-1244.2209831095711</v>
      </c>
      <c r="AN80" s="287">
        <v>0</v>
      </c>
      <c r="AO80" s="287">
        <f>SUM(AM80:AN80)</f>
        <v>-1244.2209831095711</v>
      </c>
      <c r="AP80" s="334">
        <v>-1486.3008669622436</v>
      </c>
      <c r="AQ80" s="287">
        <v>0</v>
      </c>
      <c r="AR80" s="287">
        <f t="shared" ref="AR80:AR90" si="847">SUM(AP80:AQ80)</f>
        <v>-1486.3008669622436</v>
      </c>
      <c r="AS80" s="334">
        <v>-1398.8341713820585</v>
      </c>
      <c r="AT80" s="287">
        <v>0</v>
      </c>
      <c r="AU80" s="287">
        <f t="shared" ref="AU80:AU90" si="848">SUM(AS80:AT80)</f>
        <v>-1398.8341713820585</v>
      </c>
      <c r="AV80" s="334">
        <v>-1275.5597541375801</v>
      </c>
      <c r="AW80" s="287">
        <v>0</v>
      </c>
      <c r="AX80" s="287">
        <f t="shared" ref="AX80:AX90" si="849">SUM(AV80:AW80)</f>
        <v>-1275.5597541375801</v>
      </c>
      <c r="AY80" s="334">
        <v>-968.4774264741161</v>
      </c>
      <c r="AZ80" s="287">
        <v>0</v>
      </c>
      <c r="BA80" s="287">
        <f t="shared" ref="BA80:BA90" si="850">SUM(AY80:AZ80)</f>
        <v>-968.4774264741161</v>
      </c>
      <c r="BB80" s="334">
        <v>-1571.1252777422319</v>
      </c>
      <c r="BC80" s="287">
        <v>0</v>
      </c>
      <c r="BD80" s="287">
        <f t="shared" ref="BD80:BD90" si="851">SUM(BB80:BC80)</f>
        <v>-1571.1252777422319</v>
      </c>
      <c r="BE80" s="334">
        <v>-1214.4748486259896</v>
      </c>
      <c r="BF80" s="287">
        <v>0</v>
      </c>
      <c r="BG80" s="287">
        <f t="shared" ref="BG80:BG90" si="852">SUM(BE80:BF80)</f>
        <v>-1214.4748486259896</v>
      </c>
      <c r="BH80" s="334">
        <v>-1651.4844238782714</v>
      </c>
      <c r="BI80" s="287">
        <v>0</v>
      </c>
      <c r="BJ80" s="287">
        <f t="shared" ref="BJ80:BJ90" si="853">SUM(BH80:BI80)</f>
        <v>-1651.4844238782714</v>
      </c>
      <c r="BK80" s="334">
        <v>-1631.3877014140087</v>
      </c>
      <c r="BL80" s="287">
        <v>0</v>
      </c>
      <c r="BM80" s="287">
        <f t="shared" ref="BM80:BM90" si="854">SUM(BK80:BL80)</f>
        <v>-1631.3877014140087</v>
      </c>
      <c r="BN80" s="334">
        <v>-1617.5017173512449</v>
      </c>
      <c r="BO80" s="287">
        <v>0</v>
      </c>
      <c r="BP80" s="287">
        <f t="shared" ref="BP80:BP90" si="855">SUM(BN80:BO80)</f>
        <v>-1617.5017173512449</v>
      </c>
      <c r="BQ80" s="334">
        <v>-1801.3923595335455</v>
      </c>
      <c r="BR80" s="287">
        <v>0</v>
      </c>
      <c r="BS80" s="287">
        <f t="shared" ref="BS80:BS90" si="856">SUM(BQ80:BR80)</f>
        <v>-1801.3923595335455</v>
      </c>
      <c r="BT80" s="334">
        <v>-1800.7509359171988</v>
      </c>
      <c r="BU80" s="287">
        <v>0</v>
      </c>
      <c r="BV80" s="287">
        <f t="shared" ref="BV80:BV90" si="857">SUM(BT80:BU80)</f>
        <v>-1800.7509359171988</v>
      </c>
      <c r="BW80" s="334">
        <v>-957.73714420971669</v>
      </c>
      <c r="BX80" s="287">
        <v>0</v>
      </c>
      <c r="BY80" s="287">
        <f t="shared" ref="BY80:BY90" si="858">SUM(BW80:BX80)</f>
        <v>-957.73714420971669</v>
      </c>
      <c r="BZ80" s="334">
        <v>-998.2090209020904</v>
      </c>
      <c r="CA80" s="287">
        <v>0</v>
      </c>
      <c r="CB80" s="287">
        <f t="shared" ref="CB80:CB90" si="859">SUM(BZ80:CA80)</f>
        <v>-998.2090209020904</v>
      </c>
      <c r="CC80" s="334">
        <v>-1260.2178099748467</v>
      </c>
      <c r="CD80" s="287">
        <v>0</v>
      </c>
      <c r="CE80" s="287">
        <f t="shared" ref="CE80:CE90" si="860">SUM(CC80:CD80)</f>
        <v>-1260.2178099748467</v>
      </c>
      <c r="CF80" s="334">
        <v>-1538.15908642093</v>
      </c>
      <c r="CG80" s="287">
        <v>0</v>
      </c>
      <c r="CH80" s="287">
        <f t="shared" ref="CH80:CH90" si="861">SUM(CF80:CG80)</f>
        <v>-1538.15908642093</v>
      </c>
      <c r="CI80" s="334">
        <v>-1392.0051504909059</v>
      </c>
      <c r="CJ80" s="287">
        <v>0</v>
      </c>
      <c r="CK80" s="287">
        <f t="shared" ref="CK80:CK90" si="862">SUM(CI80:CJ80)</f>
        <v>-1392.0051504909059</v>
      </c>
      <c r="CL80" s="334">
        <v>-1502.0646779349686</v>
      </c>
      <c r="CM80" s="287">
        <v>0</v>
      </c>
      <c r="CN80" s="287">
        <f t="shared" ref="CN80:CN90" si="863">SUM(CL80:CM80)</f>
        <v>-1502.0646779349686</v>
      </c>
      <c r="CO80" s="334">
        <v>-1202.5471589602023</v>
      </c>
      <c r="CP80" s="287">
        <v>0</v>
      </c>
      <c r="CQ80" s="287">
        <f t="shared" ref="CQ80:CQ90" si="864">SUM(CO80:CP80)</f>
        <v>-1202.5471589602023</v>
      </c>
      <c r="CR80" s="334">
        <v>-1794.8841109247801</v>
      </c>
      <c r="CS80" s="287">
        <v>0</v>
      </c>
      <c r="CT80" s="287">
        <f t="shared" ref="CT80:CT90" si="865">SUM(CR80:CS80)</f>
        <v>-1794.8841109247801</v>
      </c>
      <c r="CU80" s="334">
        <v>-1563.0983387686308</v>
      </c>
      <c r="CV80" s="287">
        <v>0</v>
      </c>
      <c r="CW80" s="287">
        <f t="shared" ref="CW80:CW90" si="866">SUM(CU80:CV80)</f>
        <v>-1563.0983387686308</v>
      </c>
      <c r="CX80" s="334">
        <v>-1097.7088956047214</v>
      </c>
      <c r="CY80" s="287">
        <v>0</v>
      </c>
      <c r="CZ80" s="287">
        <f t="shared" ref="CZ80:CZ90" si="867">SUM(CX80:CY80)</f>
        <v>-1097.7088956047214</v>
      </c>
      <c r="DA80" s="334">
        <v>-1384.1266254552888</v>
      </c>
      <c r="DB80" s="287">
        <v>0</v>
      </c>
      <c r="DC80" s="287">
        <f t="shared" ref="DC80:DC90" si="868">SUM(DA80:DB80)</f>
        <v>-1384.1266254552888</v>
      </c>
      <c r="DD80" s="334">
        <v>-2063.7607984117612</v>
      </c>
      <c r="DE80" s="287">
        <v>0</v>
      </c>
      <c r="DF80" s="287">
        <f t="shared" ref="DF80:DF90" si="869">SUM(DD80:DE80)</f>
        <v>-2063.7607984117612</v>
      </c>
      <c r="DG80" s="334">
        <v>-1734.405815457153</v>
      </c>
      <c r="DH80" s="287">
        <v>0</v>
      </c>
      <c r="DI80" s="287">
        <f t="shared" ref="DI80:DI90" si="870">SUM(DG80:DH80)</f>
        <v>-1734.405815457153</v>
      </c>
      <c r="DJ80" s="334">
        <v>-1414.9907991239281</v>
      </c>
      <c r="DK80" s="287">
        <v>0</v>
      </c>
      <c r="DL80" s="287">
        <f t="shared" ref="DL80:DL90" si="871">SUM(DJ80:DK80)</f>
        <v>-1414.9907991239281</v>
      </c>
      <c r="DM80" s="334">
        <v>-2191.7754693102725</v>
      </c>
      <c r="DN80" s="287">
        <v>0</v>
      </c>
      <c r="DO80" s="287">
        <f t="shared" ref="DO80:DO90" si="872">SUM(DM80:DN80)</f>
        <v>-2191.7754693102725</v>
      </c>
      <c r="DP80" s="334">
        <v>-2169.994413452971</v>
      </c>
      <c r="DQ80" s="287">
        <v>0</v>
      </c>
      <c r="DR80" s="287">
        <f t="shared" ref="DR80:DR90" si="873">SUM(DP80:DQ80)</f>
        <v>-2169.994413452971</v>
      </c>
      <c r="DS80" s="334">
        <v>-2131.8709139528028</v>
      </c>
      <c r="DT80" s="287">
        <v>0</v>
      </c>
      <c r="DU80" s="287">
        <f t="shared" ref="DU80:DU90" si="874">SUM(DS80:DT80)</f>
        <v>-2131.8709139528028</v>
      </c>
      <c r="DV80" s="334">
        <v>-1784.8330462350029</v>
      </c>
      <c r="DW80" s="287">
        <v>0</v>
      </c>
      <c r="DX80" s="287">
        <f t="shared" ref="DX80:DX90" si="875">SUM(DV80:DW80)</f>
        <v>-1784.8330462350029</v>
      </c>
      <c r="DY80" s="334">
        <v>-2021.3126348620794</v>
      </c>
      <c r="DZ80" s="287">
        <v>0</v>
      </c>
      <c r="EA80" s="287">
        <f t="shared" ref="EA80:EA90" si="876">SUM(DY80:DZ80)</f>
        <v>-2021.3126348620794</v>
      </c>
      <c r="EB80" s="334">
        <v>-1834.0208556685348</v>
      </c>
      <c r="EC80" s="287">
        <v>0</v>
      </c>
      <c r="ED80" s="287">
        <f t="shared" ref="ED80:ED90" si="877">SUM(EB80:EC80)</f>
        <v>-1834.0208556685348</v>
      </c>
      <c r="EE80" s="334">
        <v>-1916.6945168549339</v>
      </c>
      <c r="EF80" s="287">
        <v>0</v>
      </c>
      <c r="EG80" s="287">
        <f t="shared" ref="EG80:EG90" si="878">SUM(EE80:EF80)</f>
        <v>-1916.6945168549339</v>
      </c>
      <c r="EH80" s="334">
        <v>-2437.6550017992085</v>
      </c>
      <c r="EI80" s="287">
        <v>0</v>
      </c>
      <c r="EJ80" s="287">
        <f t="shared" ref="EJ80:EJ90" si="879">SUM(EH80:EI80)</f>
        <v>-2437.6550017992085</v>
      </c>
      <c r="EK80" s="334">
        <v>-2905.8028396962591</v>
      </c>
      <c r="EL80" s="287">
        <v>0</v>
      </c>
      <c r="EM80" s="287">
        <f t="shared" ref="EM80:EM90" si="880">SUM(EK80:EL80)</f>
        <v>-2905.8028396962591</v>
      </c>
      <c r="EN80" s="334">
        <v>-4664.2855052401665</v>
      </c>
      <c r="EO80" s="287">
        <v>0</v>
      </c>
      <c r="EP80" s="287">
        <f t="shared" ref="EP80:EP90" si="881">SUM(EN80:EO80)</f>
        <v>-4664.2855052401665</v>
      </c>
      <c r="EQ80" s="334">
        <v>-3951.4047630483506</v>
      </c>
      <c r="ER80" s="287">
        <v>0</v>
      </c>
      <c r="ES80" s="287">
        <f t="shared" ref="ES80:ES90" si="882">SUM(EQ80:ER80)</f>
        <v>-3951.4047630483506</v>
      </c>
      <c r="ET80" s="334">
        <v>-3668.2566416575141</v>
      </c>
      <c r="EU80" s="287">
        <v>0</v>
      </c>
      <c r="EV80" s="287">
        <f t="shared" ref="EV80:EV90" si="883">SUM(ET80:EU80)</f>
        <v>-3668.2566416575141</v>
      </c>
      <c r="EW80" s="334">
        <v>-3910.8720974304842</v>
      </c>
      <c r="EX80" s="287">
        <v>0</v>
      </c>
      <c r="EY80" s="287">
        <f t="shared" ref="EY80:EY90" si="884">SUM(EW80:EX80)</f>
        <v>-3910.8720974304842</v>
      </c>
      <c r="EZ80" s="334">
        <v>-3090.0541867030684</v>
      </c>
      <c r="FA80" s="287">
        <v>0</v>
      </c>
      <c r="FB80" s="287">
        <f t="shared" ref="FB80:FB90" si="885">SUM(EZ80:FA80)</f>
        <v>-3090.0541867030684</v>
      </c>
      <c r="FC80" s="334">
        <v>-4473.5214197862533</v>
      </c>
      <c r="FD80" s="287">
        <v>0</v>
      </c>
      <c r="FE80" s="287">
        <f t="shared" ref="FE80:FE90" si="886">SUM(FC80:FD80)</f>
        <v>-4473.5214197862533</v>
      </c>
      <c r="FF80" s="334">
        <v>-3003.2552933882002</v>
      </c>
      <c r="FG80" s="287">
        <v>0</v>
      </c>
      <c r="FH80" s="287">
        <f t="shared" ref="FH80:FH90" si="887">SUM(FF80:FG80)</f>
        <v>-3003.2552933882002</v>
      </c>
      <c r="FI80" s="334">
        <v>-4810.2027478256623</v>
      </c>
      <c r="FJ80" s="287">
        <v>0</v>
      </c>
      <c r="FK80" s="287">
        <f t="shared" ref="FK80:FK90" si="888">SUM(FI80:FJ80)</f>
        <v>-4810.2027478256623</v>
      </c>
      <c r="FL80" s="334">
        <v>-3742.5627359552905</v>
      </c>
      <c r="FM80" s="287">
        <v>0</v>
      </c>
      <c r="FN80" s="287">
        <f t="shared" ref="FN80:FN90" si="889">SUM(FL80:FM80)</f>
        <v>-3742.5627359552905</v>
      </c>
      <c r="FO80" s="334">
        <v>-4801.9155480877644</v>
      </c>
      <c r="FP80" s="287">
        <v>0</v>
      </c>
      <c r="FQ80" s="287">
        <f t="shared" ref="FQ80:FQ90" si="890">SUM(FO80:FP80)</f>
        <v>-4801.9155480877644</v>
      </c>
      <c r="FR80" s="334">
        <v>-3863.9715598893977</v>
      </c>
      <c r="FS80" s="287">
        <v>0</v>
      </c>
      <c r="FT80" s="287">
        <f t="shared" ref="FT80:FT90" si="891">SUM(FR80:FS80)</f>
        <v>-3863.9715598893977</v>
      </c>
      <c r="FU80" s="334">
        <v>-6900.3455234657049</v>
      </c>
      <c r="FV80" s="287">
        <v>0</v>
      </c>
      <c r="FW80" s="287">
        <f t="shared" ref="FW80:FW90" si="892">SUM(FU80:FV80)</f>
        <v>-6900.3455234657049</v>
      </c>
      <c r="FX80" s="334">
        <v>-6454.2652442763392</v>
      </c>
      <c r="FY80" s="287">
        <v>0</v>
      </c>
      <c r="FZ80" s="287">
        <f t="shared" ref="FZ80:FZ90" si="893">SUM(FX80:FY80)</f>
        <v>-6454.2652442763392</v>
      </c>
      <c r="GA80" s="334">
        <v>-5731.6863483846928</v>
      </c>
      <c r="GB80" s="287">
        <v>0</v>
      </c>
      <c r="GC80" s="287">
        <f t="shared" ref="GC80:GC90" si="894">SUM(GA80:GB80)</f>
        <v>-5731.6863483846928</v>
      </c>
      <c r="GD80" s="334">
        <v>-4119.4332736117503</v>
      </c>
      <c r="GE80" s="287">
        <v>0</v>
      </c>
      <c r="GF80" s="287">
        <f t="shared" ref="GF80:GF90" si="895">SUM(GD80:GE80)</f>
        <v>-4119.4332736117503</v>
      </c>
      <c r="GG80" s="334">
        <v>-5880.0315500833349</v>
      </c>
      <c r="GH80" s="287">
        <v>0</v>
      </c>
      <c r="GI80" s="287">
        <f t="shared" ref="GI80:GI90" si="896">SUM(GG80:GH80)</f>
        <v>-5880.0315500833349</v>
      </c>
      <c r="GJ80" s="334">
        <v>-7957.0733287477015</v>
      </c>
      <c r="GK80" s="287">
        <v>0</v>
      </c>
      <c r="GL80" s="287">
        <f t="shared" ref="GL80:GL90" si="897">SUM(GJ80:GK80)</f>
        <v>-7957.0733287477015</v>
      </c>
      <c r="GM80" s="334">
        <v>-5994.4303728995947</v>
      </c>
      <c r="GN80" s="287">
        <v>0</v>
      </c>
      <c r="GO80" s="287">
        <f t="shared" ref="GO80:GO90" si="898">SUM(GM80:GN80)</f>
        <v>-5994.4303728995947</v>
      </c>
      <c r="GP80" s="334">
        <v>-11520.109880049446</v>
      </c>
      <c r="GQ80" s="287">
        <v>0</v>
      </c>
      <c r="GR80" s="287">
        <f t="shared" ref="GR80:GR90" si="899">SUM(GP80:GQ80)</f>
        <v>-11520.109880049446</v>
      </c>
      <c r="GS80" s="334">
        <v>-6636.8320922088415</v>
      </c>
      <c r="GT80" s="287">
        <v>0</v>
      </c>
      <c r="GU80" s="287">
        <f t="shared" ref="GU80:GU90" si="900">SUM(GS80:GT80)</f>
        <v>-6636.8320922088415</v>
      </c>
      <c r="GV80" s="334">
        <v>-4710.3673039611667</v>
      </c>
      <c r="GW80" s="287">
        <v>0</v>
      </c>
      <c r="GX80" s="287">
        <f t="shared" ref="GX80:GX90" si="901">SUM(GV80:GW80)</f>
        <v>-4710.3673039611667</v>
      </c>
      <c r="GY80" s="334">
        <v>-5516.6621171279348</v>
      </c>
      <c r="GZ80" s="287">
        <v>0</v>
      </c>
      <c r="HA80" s="287">
        <f t="shared" ref="HA80:HA90" si="902">SUM(GY80:GZ80)</f>
        <v>-5516.6621171279348</v>
      </c>
      <c r="HB80" s="334">
        <v>-4832.9645861380632</v>
      </c>
      <c r="HC80" s="287">
        <v>0</v>
      </c>
      <c r="HD80" s="287">
        <f t="shared" ref="HD80:HD90" si="903">SUM(HB80:HC80)</f>
        <v>-4832.9645861380632</v>
      </c>
      <c r="HE80" s="334">
        <v>-5556.2811635957059</v>
      </c>
      <c r="HF80" s="287">
        <v>0</v>
      </c>
      <c r="HG80" s="287">
        <f t="shared" ref="HG80:HG90" si="904">SUM(HE80:HF80)</f>
        <v>-5556.2811635957059</v>
      </c>
      <c r="HH80" s="334">
        <v>-6092.9372023275591</v>
      </c>
      <c r="HI80" s="287">
        <v>0</v>
      </c>
      <c r="HJ80" s="287">
        <f t="shared" ref="HJ80:HJ90" si="905">SUM(HH80:HI80)</f>
        <v>-6092.9372023275591</v>
      </c>
    </row>
    <row r="81" spans="2:218" ht="14.25" hidden="1" customHeight="1" outlineLevel="1" x14ac:dyDescent="0.2">
      <c r="B81" s="233" t="s">
        <v>327</v>
      </c>
      <c r="C81" s="334">
        <v>0</v>
      </c>
      <c r="D81" s="287">
        <v>0</v>
      </c>
      <c r="E81" s="287">
        <f>SUM(C81:D81)</f>
        <v>0</v>
      </c>
      <c r="F81" s="334">
        <v>0</v>
      </c>
      <c r="G81" s="287">
        <v>0</v>
      </c>
      <c r="H81" s="287">
        <f>SUM(F81:G81)</f>
        <v>0</v>
      </c>
      <c r="I81" s="334">
        <v>0</v>
      </c>
      <c r="J81" s="287">
        <v>0</v>
      </c>
      <c r="K81" s="287">
        <f>SUM(I81:J81)</f>
        <v>0</v>
      </c>
      <c r="L81" s="334">
        <v>0</v>
      </c>
      <c r="M81" s="287">
        <v>0</v>
      </c>
      <c r="N81" s="287">
        <f>SUM(L81:M81)</f>
        <v>0</v>
      </c>
      <c r="O81" s="334">
        <v>0</v>
      </c>
      <c r="P81" s="287">
        <v>0</v>
      </c>
      <c r="Q81" s="287">
        <f>SUM(O81:P81)</f>
        <v>0</v>
      </c>
      <c r="R81" s="334">
        <v>0</v>
      </c>
      <c r="S81" s="287">
        <v>0</v>
      </c>
      <c r="T81" s="287">
        <f>SUM(R81:S81)</f>
        <v>0</v>
      </c>
      <c r="U81" s="334">
        <v>0</v>
      </c>
      <c r="V81" s="287">
        <v>0</v>
      </c>
      <c r="W81" s="287">
        <f>SUM(U81:V81)</f>
        <v>0</v>
      </c>
      <c r="X81" s="334">
        <v>0</v>
      </c>
      <c r="Y81" s="287">
        <v>0</v>
      </c>
      <c r="Z81" s="287">
        <f>SUM(X81:Y81)</f>
        <v>0</v>
      </c>
      <c r="AA81" s="334">
        <v>0</v>
      </c>
      <c r="AB81" s="287">
        <v>0</v>
      </c>
      <c r="AC81" s="287">
        <f>SUM(AA81:AB81)</f>
        <v>0</v>
      </c>
      <c r="AD81" s="334">
        <v>0</v>
      </c>
      <c r="AE81" s="287">
        <v>0</v>
      </c>
      <c r="AF81" s="287">
        <f>SUM(AD81:AE81)</f>
        <v>0</v>
      </c>
      <c r="AG81" s="334">
        <v>0</v>
      </c>
      <c r="AH81" s="287">
        <v>0</v>
      </c>
      <c r="AI81" s="287">
        <f>SUM(AG81:AH81)</f>
        <v>0</v>
      </c>
      <c r="AJ81" s="334">
        <v>0</v>
      </c>
      <c r="AK81" s="287">
        <v>0</v>
      </c>
      <c r="AL81" s="287">
        <f>SUM(AJ81:AK81)</f>
        <v>0</v>
      </c>
      <c r="AM81" s="334">
        <v>0</v>
      </c>
      <c r="AN81" s="287">
        <v>0</v>
      </c>
      <c r="AO81" s="287">
        <f>SUM(AM81:AN81)</f>
        <v>0</v>
      </c>
      <c r="AP81" s="334">
        <v>0</v>
      </c>
      <c r="AQ81" s="287">
        <v>0</v>
      </c>
      <c r="AR81" s="287">
        <f t="shared" si="847"/>
        <v>0</v>
      </c>
      <c r="AS81" s="334">
        <v>0</v>
      </c>
      <c r="AT81" s="287">
        <v>0</v>
      </c>
      <c r="AU81" s="287">
        <f t="shared" si="848"/>
        <v>0</v>
      </c>
      <c r="AV81" s="334">
        <v>0</v>
      </c>
      <c r="AW81" s="287">
        <v>0</v>
      </c>
      <c r="AX81" s="287">
        <f t="shared" si="849"/>
        <v>0</v>
      </c>
      <c r="AY81" s="334">
        <v>0</v>
      </c>
      <c r="AZ81" s="287">
        <v>0</v>
      </c>
      <c r="BA81" s="287">
        <f t="shared" si="850"/>
        <v>0</v>
      </c>
      <c r="BB81" s="334">
        <v>0</v>
      </c>
      <c r="BC81" s="287">
        <v>0</v>
      </c>
      <c r="BD81" s="287">
        <f t="shared" si="851"/>
        <v>0</v>
      </c>
      <c r="BE81" s="334">
        <v>0</v>
      </c>
      <c r="BF81" s="287">
        <v>0</v>
      </c>
      <c r="BG81" s="287">
        <f t="shared" si="852"/>
        <v>0</v>
      </c>
      <c r="BH81" s="334">
        <v>0</v>
      </c>
      <c r="BI81" s="287">
        <v>0</v>
      </c>
      <c r="BJ81" s="287">
        <f t="shared" si="853"/>
        <v>0</v>
      </c>
      <c r="BK81" s="334">
        <v>0</v>
      </c>
      <c r="BL81" s="287">
        <v>0</v>
      </c>
      <c r="BM81" s="287">
        <f t="shared" si="854"/>
        <v>0</v>
      </c>
      <c r="BN81" s="334">
        <v>0</v>
      </c>
      <c r="BO81" s="287">
        <v>0</v>
      </c>
      <c r="BP81" s="287">
        <f t="shared" si="855"/>
        <v>0</v>
      </c>
      <c r="BQ81" s="334">
        <v>0</v>
      </c>
      <c r="BR81" s="287">
        <v>0</v>
      </c>
      <c r="BS81" s="287">
        <f t="shared" si="856"/>
        <v>0</v>
      </c>
      <c r="BT81" s="334">
        <v>0</v>
      </c>
      <c r="BU81" s="287">
        <v>0</v>
      </c>
      <c r="BV81" s="287">
        <f t="shared" si="857"/>
        <v>0</v>
      </c>
      <c r="BW81" s="334">
        <v>-555.12456358364398</v>
      </c>
      <c r="BX81" s="287">
        <v>0</v>
      </c>
      <c r="BY81" s="287">
        <f t="shared" si="858"/>
        <v>-555.12456358364398</v>
      </c>
      <c r="BZ81" s="334">
        <v>-827.55628896222959</v>
      </c>
      <c r="CA81" s="287">
        <v>0</v>
      </c>
      <c r="CB81" s="287">
        <f t="shared" si="859"/>
        <v>-827.55628896222959</v>
      </c>
      <c r="CC81" s="334">
        <v>-4987.617454954182</v>
      </c>
      <c r="CD81" s="287">
        <v>0</v>
      </c>
      <c r="CE81" s="287">
        <f t="shared" si="860"/>
        <v>-4987.617454954182</v>
      </c>
      <c r="CF81" s="334">
        <v>-1172.4223873177573</v>
      </c>
      <c r="CG81" s="287">
        <v>0</v>
      </c>
      <c r="CH81" s="287">
        <f t="shared" si="861"/>
        <v>-1172.4223873177573</v>
      </c>
      <c r="CI81" s="334">
        <v>-1802.8372766779332</v>
      </c>
      <c r="CJ81" s="287">
        <v>0</v>
      </c>
      <c r="CK81" s="287">
        <f t="shared" si="862"/>
        <v>-1802.8372766779332</v>
      </c>
      <c r="CL81" s="334">
        <v>-3763.7883631525337</v>
      </c>
      <c r="CM81" s="287">
        <v>0</v>
      </c>
      <c r="CN81" s="287">
        <f t="shared" si="863"/>
        <v>-3763.7883631525337</v>
      </c>
      <c r="CO81" s="334">
        <v>-4231.2405106970318</v>
      </c>
      <c r="CP81" s="287">
        <v>0</v>
      </c>
      <c r="CQ81" s="287">
        <f t="shared" si="864"/>
        <v>-4231.2405106970318</v>
      </c>
      <c r="CR81" s="334">
        <v>-12129.322656952789</v>
      </c>
      <c r="CS81" s="287">
        <v>0</v>
      </c>
      <c r="CT81" s="287">
        <f t="shared" si="865"/>
        <v>-12129.322656952789</v>
      </c>
      <c r="CU81" s="334">
        <v>-3544.8685679266346</v>
      </c>
      <c r="CV81" s="287">
        <v>0</v>
      </c>
      <c r="CW81" s="287">
        <f t="shared" si="866"/>
        <v>-3544.8685679266346</v>
      </c>
      <c r="CX81" s="334">
        <v>-5907.9938156881144</v>
      </c>
      <c r="CY81" s="287">
        <v>0</v>
      </c>
      <c r="CZ81" s="287">
        <f t="shared" si="867"/>
        <v>-5907.9938156881144</v>
      </c>
      <c r="DA81" s="334">
        <v>-2969.6068778884273</v>
      </c>
      <c r="DB81" s="287">
        <v>0</v>
      </c>
      <c r="DC81" s="287">
        <f t="shared" si="868"/>
        <v>-2969.6068778884273</v>
      </c>
      <c r="DD81" s="334">
        <v>-4751.9933465686545</v>
      </c>
      <c r="DE81" s="287">
        <v>0</v>
      </c>
      <c r="DF81" s="287">
        <f t="shared" si="869"/>
        <v>-4751.9933465686545</v>
      </c>
      <c r="DG81" s="334">
        <v>-2264.6123472032268</v>
      </c>
      <c r="DH81" s="287">
        <v>0</v>
      </c>
      <c r="DI81" s="287">
        <f t="shared" si="870"/>
        <v>-2264.6123472032268</v>
      </c>
      <c r="DJ81" s="334">
        <v>-8297.9418674331391</v>
      </c>
      <c r="DK81" s="287">
        <v>0</v>
      </c>
      <c r="DL81" s="287">
        <f t="shared" si="871"/>
        <v>-8297.9418674331391</v>
      </c>
      <c r="DM81" s="334">
        <v>-5073.934296561908</v>
      </c>
      <c r="DN81" s="287">
        <v>0</v>
      </c>
      <c r="DO81" s="287">
        <f t="shared" si="872"/>
        <v>-5073.934296561908</v>
      </c>
      <c r="DP81" s="334">
        <v>-1580.1609092981328</v>
      </c>
      <c r="DQ81" s="287">
        <v>0</v>
      </c>
      <c r="DR81" s="287">
        <f t="shared" si="873"/>
        <v>-1580.1609092981328</v>
      </c>
      <c r="DS81" s="334">
        <v>-801.48190700842872</v>
      </c>
      <c r="DT81" s="287">
        <v>0</v>
      </c>
      <c r="DU81" s="287">
        <f t="shared" si="874"/>
        <v>-801.48190700842872</v>
      </c>
      <c r="DV81" s="334">
        <v>-1476.4765517271005</v>
      </c>
      <c r="DW81" s="287">
        <v>0</v>
      </c>
      <c r="DX81" s="287">
        <f t="shared" si="875"/>
        <v>-1476.4765517271005</v>
      </c>
      <c r="DY81" s="334">
        <v>-1821.1340420938611</v>
      </c>
      <c r="DZ81" s="287">
        <v>0</v>
      </c>
      <c r="EA81" s="287">
        <f t="shared" si="876"/>
        <v>-1821.1340420938611</v>
      </c>
      <c r="EB81" s="334">
        <v>-2527.4254637993517</v>
      </c>
      <c r="EC81" s="287">
        <v>0</v>
      </c>
      <c r="ED81" s="287">
        <f t="shared" si="877"/>
        <v>-2527.4254637993517</v>
      </c>
      <c r="EE81" s="334">
        <v>-2502.967344725917</v>
      </c>
      <c r="EF81" s="287">
        <v>0</v>
      </c>
      <c r="EG81" s="287">
        <f t="shared" si="878"/>
        <v>-2502.967344725917</v>
      </c>
      <c r="EH81" s="334">
        <v>-2593.4026628283559</v>
      </c>
      <c r="EI81" s="287">
        <v>0</v>
      </c>
      <c r="EJ81" s="287">
        <f t="shared" si="879"/>
        <v>-2593.4026628283559</v>
      </c>
      <c r="EK81" s="334">
        <v>-3675.7616264828357</v>
      </c>
      <c r="EL81" s="287">
        <v>0</v>
      </c>
      <c r="EM81" s="287">
        <f t="shared" si="880"/>
        <v>-3675.7616264828357</v>
      </c>
      <c r="EN81" s="334">
        <v>-3883.4716011272731</v>
      </c>
      <c r="EO81" s="287">
        <v>0</v>
      </c>
      <c r="EP81" s="287">
        <f t="shared" si="881"/>
        <v>-3883.4716011272731</v>
      </c>
      <c r="EQ81" s="334">
        <v>-3967.5072046109508</v>
      </c>
      <c r="ER81" s="287">
        <v>0</v>
      </c>
      <c r="ES81" s="287">
        <f t="shared" si="882"/>
        <v>-3967.5072046109508</v>
      </c>
      <c r="ET81" s="334">
        <v>-3446.0587769416043</v>
      </c>
      <c r="EU81" s="287">
        <v>0</v>
      </c>
      <c r="EV81" s="287">
        <f t="shared" si="883"/>
        <v>-3446.0587769416043</v>
      </c>
      <c r="EW81" s="334">
        <v>-1509.0551711392263</v>
      </c>
      <c r="EX81" s="287">
        <v>0</v>
      </c>
      <c r="EY81" s="287">
        <f t="shared" si="884"/>
        <v>-1509.0551711392263</v>
      </c>
      <c r="EZ81" s="334">
        <v>-1107.638445071821</v>
      </c>
      <c r="FA81" s="287">
        <v>0</v>
      </c>
      <c r="FB81" s="287">
        <f t="shared" si="885"/>
        <v>-1107.638445071821</v>
      </c>
      <c r="FC81" s="334">
        <v>-3423.5710669594469</v>
      </c>
      <c r="FD81" s="287">
        <v>0</v>
      </c>
      <c r="FE81" s="287">
        <f t="shared" si="886"/>
        <v>-3423.5710669594469</v>
      </c>
      <c r="FF81" s="334">
        <v>-6075.0087914664164</v>
      </c>
      <c r="FG81" s="287">
        <v>0</v>
      </c>
      <c r="FH81" s="287">
        <f t="shared" si="887"/>
        <v>-6075.0087914664164</v>
      </c>
      <c r="FI81" s="334">
        <v>-4192.0986917436112</v>
      </c>
      <c r="FJ81" s="287">
        <v>0</v>
      </c>
      <c r="FK81" s="287">
        <f t="shared" si="888"/>
        <v>-4192.0986917436112</v>
      </c>
      <c r="FL81" s="334">
        <v>-5752.6984193185135</v>
      </c>
      <c r="FM81" s="287">
        <v>0</v>
      </c>
      <c r="FN81" s="287">
        <f t="shared" si="889"/>
        <v>-5752.6984193185135</v>
      </c>
      <c r="FO81" s="334">
        <v>-3186.0931285529655</v>
      </c>
      <c r="FP81" s="287">
        <v>0</v>
      </c>
      <c r="FQ81" s="287">
        <f t="shared" si="890"/>
        <v>-3186.0931285529655</v>
      </c>
      <c r="FR81" s="334">
        <v>-1915.8692372269416</v>
      </c>
      <c r="FS81" s="287">
        <v>0</v>
      </c>
      <c r="FT81" s="287">
        <f t="shared" si="891"/>
        <v>-1915.8692372269416</v>
      </c>
      <c r="FU81" s="334">
        <v>-6877.5168859904525</v>
      </c>
      <c r="FV81" s="287">
        <v>0</v>
      </c>
      <c r="FW81" s="287">
        <f t="shared" si="892"/>
        <v>-6877.5168859904525</v>
      </c>
      <c r="FX81" s="334">
        <v>-2474.0004011576261</v>
      </c>
      <c r="FY81" s="287">
        <v>0</v>
      </c>
      <c r="FZ81" s="287">
        <f t="shared" si="893"/>
        <v>-2474.0004011576261</v>
      </c>
      <c r="GA81" s="334">
        <v>-2914.5880021902467</v>
      </c>
      <c r="GB81" s="287">
        <v>0</v>
      </c>
      <c r="GC81" s="287">
        <f t="shared" si="894"/>
        <v>-2914.5880021902467</v>
      </c>
      <c r="GD81" s="334">
        <v>-6624.7563525829119</v>
      </c>
      <c r="GE81" s="287">
        <v>0</v>
      </c>
      <c r="GF81" s="287">
        <f t="shared" si="895"/>
        <v>-6624.7563525829119</v>
      </c>
      <c r="GG81" s="334">
        <v>-4725.3918901762054</v>
      </c>
      <c r="GH81" s="287">
        <v>0</v>
      </c>
      <c r="GI81" s="287">
        <f t="shared" si="896"/>
        <v>-4725.3918901762054</v>
      </c>
      <c r="GJ81" s="334">
        <v>-2199.9679093465347</v>
      </c>
      <c r="GK81" s="287">
        <v>0</v>
      </c>
      <c r="GL81" s="287">
        <f t="shared" si="897"/>
        <v>-2199.9679093465347</v>
      </c>
      <c r="GM81" s="334">
        <v>-10184.593059349392</v>
      </c>
      <c r="GN81" s="287">
        <v>0</v>
      </c>
      <c r="GO81" s="287">
        <f t="shared" si="898"/>
        <v>-10184.593059349392</v>
      </c>
      <c r="GP81" s="334">
        <v>-7201.3274426317894</v>
      </c>
      <c r="GQ81" s="287">
        <v>0</v>
      </c>
      <c r="GR81" s="287">
        <f t="shared" si="899"/>
        <v>-7201.3274426317894</v>
      </c>
      <c r="GS81" s="334">
        <v>-7252.0480599427301</v>
      </c>
      <c r="GT81" s="287">
        <v>0</v>
      </c>
      <c r="GU81" s="287">
        <f t="shared" si="900"/>
        <v>-7252.0480599427301</v>
      </c>
      <c r="GV81" s="334">
        <v>-9435.4963059720722</v>
      </c>
      <c r="GW81" s="287">
        <v>0</v>
      </c>
      <c r="GX81" s="287">
        <f t="shared" si="901"/>
        <v>-9435.4963059720722</v>
      </c>
      <c r="GY81" s="334">
        <v>-4791.8073031513723</v>
      </c>
      <c r="GZ81" s="287">
        <v>0</v>
      </c>
      <c r="HA81" s="287">
        <f t="shared" si="902"/>
        <v>-4791.8073031513723</v>
      </c>
      <c r="HB81" s="334">
        <v>-11568.757323850172</v>
      </c>
      <c r="HC81" s="287">
        <v>0</v>
      </c>
      <c r="HD81" s="287">
        <f t="shared" si="903"/>
        <v>-11568.757323850172</v>
      </c>
      <c r="HE81" s="334">
        <v>-6829.519366243353</v>
      </c>
      <c r="HF81" s="287">
        <v>0</v>
      </c>
      <c r="HG81" s="287">
        <f t="shared" si="904"/>
        <v>-6829.519366243353</v>
      </c>
      <c r="HH81" s="334">
        <v>-8137.1448900327332</v>
      </c>
      <c r="HI81" s="287">
        <v>0</v>
      </c>
      <c r="HJ81" s="287">
        <f t="shared" si="905"/>
        <v>-8137.1448900327332</v>
      </c>
    </row>
    <row r="82" spans="2:218" ht="14.25" hidden="1" customHeight="1" outlineLevel="1" x14ac:dyDescent="0.2">
      <c r="B82" s="233" t="s">
        <v>328</v>
      </c>
      <c r="C82" s="334">
        <v>0</v>
      </c>
      <c r="D82" s="287">
        <v>0</v>
      </c>
      <c r="E82" s="287">
        <f>SUM(C82:D82)</f>
        <v>0</v>
      </c>
      <c r="F82" s="334">
        <v>0</v>
      </c>
      <c r="G82" s="287">
        <v>0</v>
      </c>
      <c r="H82" s="287">
        <f>SUM(F82:G82)</f>
        <v>0</v>
      </c>
      <c r="I82" s="334">
        <v>0</v>
      </c>
      <c r="J82" s="287">
        <v>0</v>
      </c>
      <c r="K82" s="287">
        <f>SUM(I82:J82)</f>
        <v>0</v>
      </c>
      <c r="L82" s="334">
        <v>0</v>
      </c>
      <c r="M82" s="287">
        <v>0</v>
      </c>
      <c r="N82" s="287">
        <f>SUM(L82:M82)</f>
        <v>0</v>
      </c>
      <c r="O82" s="334">
        <v>0</v>
      </c>
      <c r="P82" s="287">
        <v>0</v>
      </c>
      <c r="Q82" s="287">
        <f>SUM(O82:P82)</f>
        <v>0</v>
      </c>
      <c r="R82" s="334">
        <v>0</v>
      </c>
      <c r="S82" s="287">
        <v>0</v>
      </c>
      <c r="T82" s="287">
        <f>SUM(R82:S82)</f>
        <v>0</v>
      </c>
      <c r="U82" s="334">
        <v>0</v>
      </c>
      <c r="V82" s="287">
        <v>0</v>
      </c>
      <c r="W82" s="287">
        <f>SUM(U82:V82)</f>
        <v>0</v>
      </c>
      <c r="X82" s="334">
        <v>0</v>
      </c>
      <c r="Y82" s="287">
        <v>0</v>
      </c>
      <c r="Z82" s="287">
        <f>SUM(X82:Y82)</f>
        <v>0</v>
      </c>
      <c r="AA82" s="334">
        <v>0</v>
      </c>
      <c r="AB82" s="287">
        <v>0</v>
      </c>
      <c r="AC82" s="287">
        <f>SUM(AA82:AB82)</f>
        <v>0</v>
      </c>
      <c r="AD82" s="334">
        <v>0</v>
      </c>
      <c r="AE82" s="287">
        <v>0</v>
      </c>
      <c r="AF82" s="287">
        <f>SUM(AD82:AE82)</f>
        <v>0</v>
      </c>
      <c r="AG82" s="334">
        <v>0</v>
      </c>
      <c r="AH82" s="287">
        <v>0</v>
      </c>
      <c r="AI82" s="287">
        <f>SUM(AG82:AH82)</f>
        <v>0</v>
      </c>
      <c r="AJ82" s="334">
        <v>0</v>
      </c>
      <c r="AK82" s="287">
        <v>0</v>
      </c>
      <c r="AL82" s="287">
        <f>SUM(AJ82:AK82)</f>
        <v>0</v>
      </c>
      <c r="AM82" s="334">
        <v>-279.98592464270251</v>
      </c>
      <c r="AN82" s="287">
        <v>0</v>
      </c>
      <c r="AO82" s="287">
        <f>SUM(AM82:AN82)</f>
        <v>-279.98592464270251</v>
      </c>
      <c r="AP82" s="334">
        <v>0</v>
      </c>
      <c r="AQ82" s="287">
        <v>0</v>
      </c>
      <c r="AR82" s="287">
        <f t="shared" si="847"/>
        <v>0</v>
      </c>
      <c r="AS82" s="334">
        <v>-1253.2342554057425</v>
      </c>
      <c r="AT82" s="287">
        <v>0</v>
      </c>
      <c r="AU82" s="287">
        <f t="shared" si="848"/>
        <v>-1253.2342554057425</v>
      </c>
      <c r="AV82" s="334">
        <v>-1245.6133678489491</v>
      </c>
      <c r="AW82" s="287">
        <v>0</v>
      </c>
      <c r="AX82" s="287">
        <f t="shared" si="849"/>
        <v>-1245.6133678489491</v>
      </c>
      <c r="AY82" s="334">
        <v>0</v>
      </c>
      <c r="AZ82" s="287">
        <v>0</v>
      </c>
      <c r="BA82" s="287">
        <f t="shared" si="850"/>
        <v>0</v>
      </c>
      <c r="BB82" s="334">
        <v>-934.42607694186904</v>
      </c>
      <c r="BC82" s="287">
        <v>0</v>
      </c>
      <c r="BD82" s="287">
        <f t="shared" si="851"/>
        <v>-934.42607694186904</v>
      </c>
      <c r="BE82" s="334">
        <v>-135.07219375873314</v>
      </c>
      <c r="BF82" s="287">
        <v>0</v>
      </c>
      <c r="BG82" s="287">
        <f t="shared" si="852"/>
        <v>-135.07219375873314</v>
      </c>
      <c r="BH82" s="334">
        <v>-675.10299481779657</v>
      </c>
      <c r="BI82" s="287">
        <v>0</v>
      </c>
      <c r="BJ82" s="287">
        <f t="shared" si="853"/>
        <v>-675.10299481779657</v>
      </c>
      <c r="BK82" s="334">
        <v>-748.77037628599624</v>
      </c>
      <c r="BL82" s="287">
        <v>0</v>
      </c>
      <c r="BM82" s="287">
        <f t="shared" si="854"/>
        <v>-748.77037628599624</v>
      </c>
      <c r="BN82" s="334">
        <v>-574.47634416809331</v>
      </c>
      <c r="BO82" s="287">
        <v>0</v>
      </c>
      <c r="BP82" s="287">
        <f t="shared" si="855"/>
        <v>-574.47634416809331</v>
      </c>
      <c r="BQ82" s="334">
        <v>-1208.9854990155991</v>
      </c>
      <c r="BR82" s="287">
        <v>0</v>
      </c>
      <c r="BS82" s="287">
        <f t="shared" si="856"/>
        <v>-1208.9854990155991</v>
      </c>
      <c r="BT82" s="334">
        <v>-4427.7794905674227</v>
      </c>
      <c r="BU82" s="287">
        <v>0</v>
      </c>
      <c r="BV82" s="287">
        <f t="shared" si="857"/>
        <v>-4427.7794905674227</v>
      </c>
      <c r="BW82" s="334">
        <v>0</v>
      </c>
      <c r="BX82" s="287">
        <v>0</v>
      </c>
      <c r="BY82" s="287">
        <f t="shared" si="858"/>
        <v>0</v>
      </c>
      <c r="BZ82" s="334">
        <v>0</v>
      </c>
      <c r="CA82" s="287">
        <v>0</v>
      </c>
      <c r="CB82" s="287">
        <f t="shared" si="859"/>
        <v>0</v>
      </c>
      <c r="CC82" s="334">
        <v>0</v>
      </c>
      <c r="CD82" s="287">
        <v>0</v>
      </c>
      <c r="CE82" s="287">
        <f t="shared" si="860"/>
        <v>0</v>
      </c>
      <c r="CF82" s="334">
        <v>0</v>
      </c>
      <c r="CG82" s="287">
        <v>0</v>
      </c>
      <c r="CH82" s="287">
        <f t="shared" si="861"/>
        <v>0</v>
      </c>
      <c r="CI82" s="334">
        <v>0</v>
      </c>
      <c r="CJ82" s="287">
        <v>0</v>
      </c>
      <c r="CK82" s="287">
        <f t="shared" si="862"/>
        <v>0</v>
      </c>
      <c r="CL82" s="334">
        <v>-655.63562290632706</v>
      </c>
      <c r="CM82" s="287">
        <v>0</v>
      </c>
      <c r="CN82" s="287">
        <f t="shared" si="863"/>
        <v>-655.63562290632706</v>
      </c>
      <c r="CO82" s="334">
        <v>0</v>
      </c>
      <c r="CP82" s="287">
        <v>0</v>
      </c>
      <c r="CQ82" s="287">
        <f t="shared" si="864"/>
        <v>0</v>
      </c>
      <c r="CR82" s="334">
        <v>-890</v>
      </c>
      <c r="CS82" s="287">
        <v>0</v>
      </c>
      <c r="CT82" s="287">
        <f t="shared" si="865"/>
        <v>-890</v>
      </c>
      <c r="CU82" s="334">
        <v>0</v>
      </c>
      <c r="CV82" s="287">
        <v>0</v>
      </c>
      <c r="CW82" s="287">
        <f t="shared" si="866"/>
        <v>0</v>
      </c>
      <c r="CX82" s="334">
        <v>0</v>
      </c>
      <c r="CY82" s="287">
        <v>0</v>
      </c>
      <c r="CZ82" s="287">
        <f t="shared" si="867"/>
        <v>0</v>
      </c>
      <c r="DA82" s="334">
        <v>0</v>
      </c>
      <c r="DB82" s="287">
        <v>0</v>
      </c>
      <c r="DC82" s="287">
        <f t="shared" si="868"/>
        <v>0</v>
      </c>
      <c r="DD82" s="334">
        <v>0</v>
      </c>
      <c r="DE82" s="287">
        <v>0</v>
      </c>
      <c r="DF82" s="287">
        <f t="shared" si="869"/>
        <v>0</v>
      </c>
      <c r="DG82" s="334">
        <v>0</v>
      </c>
      <c r="DH82" s="287">
        <v>0</v>
      </c>
      <c r="DI82" s="287">
        <f t="shared" si="870"/>
        <v>0</v>
      </c>
      <c r="DJ82" s="334">
        <v>-683.31</v>
      </c>
      <c r="DK82" s="287">
        <v>0</v>
      </c>
      <c r="DL82" s="287">
        <f t="shared" si="871"/>
        <v>-683.31</v>
      </c>
      <c r="DM82" s="334">
        <v>0</v>
      </c>
      <c r="DN82" s="287">
        <v>0</v>
      </c>
      <c r="DO82" s="287">
        <f t="shared" si="872"/>
        <v>0</v>
      </c>
      <c r="DP82" s="334">
        <v>0</v>
      </c>
      <c r="DQ82" s="287">
        <v>0</v>
      </c>
      <c r="DR82" s="287">
        <f t="shared" si="873"/>
        <v>0</v>
      </c>
      <c r="DS82" s="334">
        <v>0</v>
      </c>
      <c r="DT82" s="287">
        <v>0</v>
      </c>
      <c r="DU82" s="287">
        <f t="shared" si="874"/>
        <v>0</v>
      </c>
      <c r="DV82" s="334">
        <v>-523.97231999793803</v>
      </c>
      <c r="DW82" s="287">
        <v>0</v>
      </c>
      <c r="DX82" s="287">
        <f t="shared" si="875"/>
        <v>-523.97231999793803</v>
      </c>
      <c r="DY82" s="334">
        <v>-3358.9</v>
      </c>
      <c r="DZ82" s="287">
        <v>0</v>
      </c>
      <c r="EA82" s="287">
        <f t="shared" si="876"/>
        <v>-3358.9</v>
      </c>
      <c r="EB82" s="334">
        <v>-2446.2399999999998</v>
      </c>
      <c r="EC82" s="287">
        <v>0</v>
      </c>
      <c r="ED82" s="287">
        <f t="shared" si="877"/>
        <v>-2446.2399999999998</v>
      </c>
      <c r="EE82" s="334">
        <v>0</v>
      </c>
      <c r="EF82" s="287">
        <v>0</v>
      </c>
      <c r="EG82" s="287">
        <f t="shared" si="878"/>
        <v>0</v>
      </c>
      <c r="EH82" s="334">
        <v>-77.18603814321699</v>
      </c>
      <c r="EI82" s="287">
        <v>0</v>
      </c>
      <c r="EJ82" s="287">
        <f t="shared" si="879"/>
        <v>-77.18603814321699</v>
      </c>
      <c r="EK82" s="334">
        <v>-905.56</v>
      </c>
      <c r="EL82" s="287">
        <v>0</v>
      </c>
      <c r="EM82" s="287">
        <f t="shared" si="880"/>
        <v>-905.56</v>
      </c>
      <c r="EN82" s="334">
        <v>0</v>
      </c>
      <c r="EO82" s="287">
        <v>0</v>
      </c>
      <c r="EP82" s="287">
        <f t="shared" si="881"/>
        <v>0</v>
      </c>
      <c r="EQ82" s="334">
        <v>-331.03419521827306</v>
      </c>
      <c r="ER82" s="287">
        <v>0</v>
      </c>
      <c r="ES82" s="287">
        <f t="shared" si="882"/>
        <v>-331.03419521827306</v>
      </c>
      <c r="ET82" s="334">
        <v>0</v>
      </c>
      <c r="EU82" s="287">
        <v>0</v>
      </c>
      <c r="EV82" s="287">
        <f t="shared" si="883"/>
        <v>0</v>
      </c>
      <c r="EW82" s="334">
        <v>0</v>
      </c>
      <c r="EX82" s="287">
        <v>0</v>
      </c>
      <c r="EY82" s="287">
        <f t="shared" si="884"/>
        <v>0</v>
      </c>
      <c r="EZ82" s="334">
        <v>0</v>
      </c>
      <c r="FA82" s="287">
        <v>0</v>
      </c>
      <c r="FB82" s="287">
        <f t="shared" si="885"/>
        <v>0</v>
      </c>
      <c r="FC82" s="334">
        <v>0</v>
      </c>
      <c r="FD82" s="287">
        <v>0</v>
      </c>
      <c r="FE82" s="287">
        <f t="shared" si="886"/>
        <v>0</v>
      </c>
      <c r="FF82" s="334">
        <v>-2678.8</v>
      </c>
      <c r="FG82" s="287">
        <v>0</v>
      </c>
      <c r="FH82" s="287">
        <f t="shared" si="887"/>
        <v>-2678.8</v>
      </c>
      <c r="FI82" s="334">
        <v>-875.98</v>
      </c>
      <c r="FJ82" s="287">
        <v>0</v>
      </c>
      <c r="FK82" s="287">
        <f t="shared" si="888"/>
        <v>-875.98</v>
      </c>
      <c r="FL82" s="334">
        <v>0</v>
      </c>
      <c r="FM82" s="287">
        <v>0</v>
      </c>
      <c r="FN82" s="287">
        <f t="shared" si="889"/>
        <v>0</v>
      </c>
      <c r="FO82" s="334">
        <v>0</v>
      </c>
      <c r="FP82" s="287">
        <v>0</v>
      </c>
      <c r="FQ82" s="287">
        <f t="shared" si="890"/>
        <v>0</v>
      </c>
      <c r="FR82" s="334">
        <v>0</v>
      </c>
      <c r="FS82" s="287">
        <v>0</v>
      </c>
      <c r="FT82" s="287">
        <f t="shared" si="891"/>
        <v>0</v>
      </c>
      <c r="FU82" s="334">
        <v>0</v>
      </c>
      <c r="FV82" s="287">
        <v>0</v>
      </c>
      <c r="FW82" s="287">
        <f t="shared" si="892"/>
        <v>0</v>
      </c>
      <c r="FX82" s="334">
        <v>0</v>
      </c>
      <c r="FY82" s="287">
        <v>0</v>
      </c>
      <c r="FZ82" s="287">
        <f t="shared" si="893"/>
        <v>0</v>
      </c>
      <c r="GA82" s="334">
        <v>0</v>
      </c>
      <c r="GB82" s="287">
        <v>0</v>
      </c>
      <c r="GC82" s="287">
        <f t="shared" si="894"/>
        <v>0</v>
      </c>
      <c r="GD82" s="334">
        <v>-1245.2984818699697</v>
      </c>
      <c r="GE82" s="287">
        <v>0</v>
      </c>
      <c r="GF82" s="287">
        <f t="shared" si="895"/>
        <v>-1245.2984818699697</v>
      </c>
      <c r="GG82" s="334">
        <v>0</v>
      </c>
      <c r="GH82" s="287">
        <v>0</v>
      </c>
      <c r="GI82" s="287">
        <f t="shared" si="896"/>
        <v>0</v>
      </c>
      <c r="GJ82" s="334">
        <v>0</v>
      </c>
      <c r="GK82" s="287">
        <v>0</v>
      </c>
      <c r="GL82" s="287">
        <f t="shared" si="897"/>
        <v>0</v>
      </c>
      <c r="GM82" s="334">
        <v>-20414.419999999998</v>
      </c>
      <c r="GN82" s="287">
        <v>0</v>
      </c>
      <c r="GO82" s="287">
        <f t="shared" si="898"/>
        <v>-20414.419999999998</v>
      </c>
      <c r="GP82" s="334">
        <v>0</v>
      </c>
      <c r="GQ82" s="287">
        <v>0</v>
      </c>
      <c r="GR82" s="287">
        <f t="shared" si="899"/>
        <v>0</v>
      </c>
      <c r="GS82" s="334">
        <v>5518.05</v>
      </c>
      <c r="GT82" s="287">
        <v>0</v>
      </c>
      <c r="GU82" s="287">
        <f t="shared" si="900"/>
        <v>5518.05</v>
      </c>
      <c r="GV82" s="334">
        <v>-2575.764033991441</v>
      </c>
      <c r="GW82" s="287">
        <v>0</v>
      </c>
      <c r="GX82" s="287">
        <f t="shared" si="901"/>
        <v>-2575.764033991441</v>
      </c>
      <c r="GY82" s="334">
        <v>0</v>
      </c>
      <c r="GZ82" s="287">
        <v>0</v>
      </c>
      <c r="HA82" s="287">
        <f t="shared" si="902"/>
        <v>0</v>
      </c>
      <c r="HB82" s="334">
        <v>-5518.05</v>
      </c>
      <c r="HC82" s="287">
        <v>0</v>
      </c>
      <c r="HD82" s="287">
        <f t="shared" si="903"/>
        <v>-5518.05</v>
      </c>
      <c r="HE82" s="334">
        <v>-200</v>
      </c>
      <c r="HF82" s="287">
        <v>0</v>
      </c>
      <c r="HG82" s="287">
        <f t="shared" si="904"/>
        <v>-200</v>
      </c>
      <c r="HH82" s="334">
        <v>-46261.1</v>
      </c>
      <c r="HI82" s="287">
        <v>0</v>
      </c>
      <c r="HJ82" s="287">
        <f t="shared" si="905"/>
        <v>-46261.1</v>
      </c>
    </row>
    <row r="83" spans="2:218" ht="14.25" hidden="1" customHeight="1" outlineLevel="1" x14ac:dyDescent="0.2">
      <c r="B83" s="233" t="s">
        <v>329</v>
      </c>
      <c r="C83" s="334"/>
      <c r="D83" s="287"/>
      <c r="E83" s="287"/>
      <c r="F83" s="334"/>
      <c r="G83" s="287"/>
      <c r="H83" s="287"/>
      <c r="I83" s="334"/>
      <c r="J83" s="287"/>
      <c r="K83" s="287"/>
      <c r="L83" s="334"/>
      <c r="M83" s="287"/>
      <c r="N83" s="287"/>
      <c r="O83" s="334"/>
      <c r="P83" s="287"/>
      <c r="Q83" s="287"/>
      <c r="R83" s="334"/>
      <c r="S83" s="287"/>
      <c r="T83" s="287"/>
      <c r="U83" s="334"/>
      <c r="V83" s="287"/>
      <c r="W83" s="287"/>
      <c r="X83" s="334"/>
      <c r="Y83" s="287"/>
      <c r="Z83" s="287"/>
      <c r="AA83" s="334"/>
      <c r="AB83" s="287"/>
      <c r="AC83" s="287"/>
      <c r="AD83" s="334"/>
      <c r="AE83" s="287"/>
      <c r="AF83" s="287"/>
      <c r="AG83" s="334"/>
      <c r="AH83" s="287"/>
      <c r="AI83" s="287"/>
      <c r="AJ83" s="334"/>
      <c r="AK83" s="287"/>
      <c r="AL83" s="287"/>
      <c r="AM83" s="334">
        <v>-408.49529016890432</v>
      </c>
      <c r="AN83" s="287">
        <v>0</v>
      </c>
      <c r="AO83" s="287">
        <f t="shared" ref="AO83:AO90" si="906">SUM(AM83:AN83)</f>
        <v>-408.49529016890432</v>
      </c>
      <c r="AP83" s="334">
        <v>-384.93688401909009</v>
      </c>
      <c r="AQ83" s="287">
        <v>0</v>
      </c>
      <c r="AR83" s="287">
        <f t="shared" si="847"/>
        <v>-384.93688401909009</v>
      </c>
      <c r="AS83" s="334">
        <v>-423.56995628142681</v>
      </c>
      <c r="AT83" s="287">
        <v>0</v>
      </c>
      <c r="AU83" s="287">
        <f t="shared" si="848"/>
        <v>-423.56995628142681</v>
      </c>
      <c r="AV83" s="334">
        <v>-426.1848384840938</v>
      </c>
      <c r="AW83" s="287">
        <v>0</v>
      </c>
      <c r="AX83" s="287">
        <f t="shared" si="849"/>
        <v>-426.1848384840938</v>
      </c>
      <c r="AY83" s="334">
        <v>-360.50472580722544</v>
      </c>
      <c r="AZ83" s="287">
        <v>0</v>
      </c>
      <c r="BA83" s="287">
        <f t="shared" si="850"/>
        <v>-360.50472580722544</v>
      </c>
      <c r="BB83" s="334">
        <v>-330.14273914914907</v>
      </c>
      <c r="BC83" s="287">
        <v>0</v>
      </c>
      <c r="BD83" s="287">
        <f t="shared" si="851"/>
        <v>-330.14273914914907</v>
      </c>
      <c r="BE83" s="334">
        <v>-341.46949231485797</v>
      </c>
      <c r="BF83" s="287">
        <v>0</v>
      </c>
      <c r="BG83" s="287">
        <f t="shared" si="852"/>
        <v>-341.46949231485797</v>
      </c>
      <c r="BH83" s="334">
        <v>-345.18078689221255</v>
      </c>
      <c r="BI83" s="287">
        <v>0</v>
      </c>
      <c r="BJ83" s="287">
        <f t="shared" si="853"/>
        <v>-345.18078689221255</v>
      </c>
      <c r="BK83" s="334">
        <v>-342.31338375534369</v>
      </c>
      <c r="BL83" s="287">
        <v>0</v>
      </c>
      <c r="BM83" s="287">
        <f t="shared" si="854"/>
        <v>-342.31338375534369</v>
      </c>
      <c r="BN83" s="334">
        <v>-344.94335466846951</v>
      </c>
      <c r="BO83" s="287">
        <v>0</v>
      </c>
      <c r="BP83" s="287">
        <f t="shared" si="855"/>
        <v>-344.94335466846951</v>
      </c>
      <c r="BQ83" s="334">
        <v>-286.52695744358624</v>
      </c>
      <c r="BR83" s="287">
        <v>0</v>
      </c>
      <c r="BS83" s="287">
        <f t="shared" si="856"/>
        <v>-286.52695744358624</v>
      </c>
      <c r="BT83" s="334">
        <v>-240.36335608896718</v>
      </c>
      <c r="BU83" s="287">
        <v>0</v>
      </c>
      <c r="BV83" s="287">
        <f t="shared" si="857"/>
        <v>-240.36335608896718</v>
      </c>
      <c r="BW83" s="334">
        <v>-231.97304574235164</v>
      </c>
      <c r="BX83" s="287">
        <v>0</v>
      </c>
      <c r="BY83" s="287">
        <f t="shared" si="858"/>
        <v>-231.97304574235164</v>
      </c>
      <c r="BZ83" s="334">
        <v>-207.74477447744775</v>
      </c>
      <c r="CA83" s="287">
        <v>0</v>
      </c>
      <c r="CB83" s="287">
        <f t="shared" si="859"/>
        <v>-207.74477447744775</v>
      </c>
      <c r="CC83" s="334">
        <v>-298.05492539768483</v>
      </c>
      <c r="CD83" s="287">
        <v>0</v>
      </c>
      <c r="CE83" s="287">
        <f t="shared" si="860"/>
        <v>-298.05492539768483</v>
      </c>
      <c r="CF83" s="334">
        <v>-330.54184173073389</v>
      </c>
      <c r="CG83" s="287">
        <v>0</v>
      </c>
      <c r="CH83" s="287">
        <f t="shared" si="861"/>
        <v>-330.54184173073389</v>
      </c>
      <c r="CI83" s="334">
        <v>-321.62369225816832</v>
      </c>
      <c r="CJ83" s="287">
        <v>0</v>
      </c>
      <c r="CK83" s="287">
        <f t="shared" si="862"/>
        <v>-321.62369225816832</v>
      </c>
      <c r="CL83" s="334">
        <v>-280.67079955491971</v>
      </c>
      <c r="CM83" s="287">
        <v>0</v>
      </c>
      <c r="CN83" s="287">
        <f t="shared" si="863"/>
        <v>-280.67079955491971</v>
      </c>
      <c r="CO83" s="334">
        <v>-283.31608005521048</v>
      </c>
      <c r="CP83" s="287">
        <v>0</v>
      </c>
      <c r="CQ83" s="287">
        <f t="shared" si="864"/>
        <v>-283.31608005521048</v>
      </c>
      <c r="CR83" s="334">
        <v>-269.94602578767922</v>
      </c>
      <c r="CS83" s="287">
        <v>0</v>
      </c>
      <c r="CT83" s="287">
        <f t="shared" si="865"/>
        <v>-269.94602578767922</v>
      </c>
      <c r="CU83" s="334">
        <v>-273.61345181553543</v>
      </c>
      <c r="CV83" s="287">
        <v>0</v>
      </c>
      <c r="CW83" s="287">
        <f t="shared" si="866"/>
        <v>-273.61345181553543</v>
      </c>
      <c r="CX83" s="334">
        <v>-317.65114662960394</v>
      </c>
      <c r="CY83" s="287">
        <v>0</v>
      </c>
      <c r="CZ83" s="287">
        <f t="shared" si="867"/>
        <v>-317.65114662960394</v>
      </c>
      <c r="DA83" s="334">
        <v>-293.48419064835292</v>
      </c>
      <c r="DB83" s="287">
        <v>0</v>
      </c>
      <c r="DC83" s="287">
        <f t="shared" si="868"/>
        <v>-293.48419064835292</v>
      </c>
      <c r="DD83" s="334">
        <v>-290.32247679347535</v>
      </c>
      <c r="DE83" s="287">
        <v>0</v>
      </c>
      <c r="DF83" s="287">
        <f t="shared" si="869"/>
        <v>-290.32247679347535</v>
      </c>
      <c r="DG83" s="334">
        <v>-257.54418268028292</v>
      </c>
      <c r="DH83" s="287">
        <v>0</v>
      </c>
      <c r="DI83" s="287">
        <f t="shared" si="870"/>
        <v>-257.54418268028292</v>
      </c>
      <c r="DJ83" s="334">
        <v>-231.0289602214574</v>
      </c>
      <c r="DK83" s="287">
        <v>0</v>
      </c>
      <c r="DL83" s="287">
        <f t="shared" si="871"/>
        <v>-231.0289602214574</v>
      </c>
      <c r="DM83" s="334">
        <v>-277.90550516768616</v>
      </c>
      <c r="DN83" s="287">
        <v>0</v>
      </c>
      <c r="DO83" s="287">
        <f t="shared" si="872"/>
        <v>-277.90550516768616</v>
      </c>
      <c r="DP83" s="334">
        <v>-832.47974387135537</v>
      </c>
      <c r="DQ83" s="287">
        <v>0</v>
      </c>
      <c r="DR83" s="287">
        <f t="shared" si="873"/>
        <v>-832.47974387135537</v>
      </c>
      <c r="DS83" s="334">
        <v>-844.14456091832494</v>
      </c>
      <c r="DT83" s="287">
        <v>0</v>
      </c>
      <c r="DU83" s="287">
        <f t="shared" si="874"/>
        <v>-844.14456091832494</v>
      </c>
      <c r="DV83" s="334">
        <v>-690.28991919721295</v>
      </c>
      <c r="DW83" s="287">
        <v>0</v>
      </c>
      <c r="DX83" s="287">
        <f t="shared" si="875"/>
        <v>-690.28991919721295</v>
      </c>
      <c r="DY83" s="334">
        <v>-628.90174942904014</v>
      </c>
      <c r="DZ83" s="287">
        <v>0</v>
      </c>
      <c r="EA83" s="287">
        <f t="shared" si="876"/>
        <v>-628.90174942904014</v>
      </c>
      <c r="EB83" s="334">
        <v>-615.981555605842</v>
      </c>
      <c r="EC83" s="287">
        <v>0</v>
      </c>
      <c r="ED83" s="287">
        <f t="shared" si="877"/>
        <v>-615.981555605842</v>
      </c>
      <c r="EE83" s="334">
        <v>-601.08170131230088</v>
      </c>
      <c r="EF83" s="287">
        <v>0</v>
      </c>
      <c r="EG83" s="287">
        <f t="shared" si="878"/>
        <v>-601.08170131230088</v>
      </c>
      <c r="EH83" s="334">
        <v>-612</v>
      </c>
      <c r="EI83" s="287">
        <v>0</v>
      </c>
      <c r="EJ83" s="287">
        <f t="shared" si="879"/>
        <v>-612</v>
      </c>
      <c r="EK83" s="334">
        <v>-575.94779018091469</v>
      </c>
      <c r="EL83" s="287">
        <v>0</v>
      </c>
      <c r="EM83" s="287">
        <f t="shared" si="880"/>
        <v>-575.94779018091469</v>
      </c>
      <c r="EN83" s="334">
        <v>-585.94353988520561</v>
      </c>
      <c r="EO83" s="287">
        <v>0</v>
      </c>
      <c r="EP83" s="287">
        <f t="shared" si="881"/>
        <v>-585.94353988520561</v>
      </c>
      <c r="EQ83" s="334">
        <v>-2349.0583973743201</v>
      </c>
      <c r="ER83" s="287">
        <v>0</v>
      </c>
      <c r="ES83" s="287">
        <f t="shared" si="882"/>
        <v>-2349.0583973743201</v>
      </c>
      <c r="ET83" s="334">
        <v>-2029.2238797214011</v>
      </c>
      <c r="EU83" s="287">
        <v>0</v>
      </c>
      <c r="EV83" s="287">
        <f t="shared" si="883"/>
        <v>-2029.2238797214011</v>
      </c>
      <c r="EW83" s="334">
        <v>-2102.8320119783366</v>
      </c>
      <c r="EX83" s="287">
        <v>0</v>
      </c>
      <c r="EY83" s="287">
        <f t="shared" si="884"/>
        <v>-2102.8320119783366</v>
      </c>
      <c r="EZ83" s="334">
        <v>-2414.5952905407503</v>
      </c>
      <c r="FA83" s="287">
        <v>0</v>
      </c>
      <c r="FB83" s="287">
        <f t="shared" si="885"/>
        <v>-2414.5952905407503</v>
      </c>
      <c r="FC83" s="334">
        <v>-1526.6551956542671</v>
      </c>
      <c r="FD83" s="287">
        <v>0</v>
      </c>
      <c r="FE83" s="287">
        <f t="shared" si="886"/>
        <v>-1526.6551956542671</v>
      </c>
      <c r="FF83" s="334">
        <v>-2408.3179611201253</v>
      </c>
      <c r="FG83" s="287">
        <v>0</v>
      </c>
      <c r="FH83" s="287">
        <f t="shared" si="887"/>
        <v>-2408.3179611201253</v>
      </c>
      <c r="FI83" s="334">
        <v>-1999.4064730674588</v>
      </c>
      <c r="FJ83" s="287">
        <v>0</v>
      </c>
      <c r="FK83" s="287">
        <f t="shared" si="888"/>
        <v>-1999.4064730674588</v>
      </c>
      <c r="FL83" s="334">
        <v>-1793.7752846477874</v>
      </c>
      <c r="FM83" s="287">
        <v>0</v>
      </c>
      <c r="FN83" s="287">
        <f t="shared" si="889"/>
        <v>-1793.7752846477874</v>
      </c>
      <c r="FO83" s="334">
        <v>-1715.9876472337282</v>
      </c>
      <c r="FP83" s="287">
        <v>0</v>
      </c>
      <c r="FQ83" s="287">
        <f t="shared" si="890"/>
        <v>-1715.9876472337282</v>
      </c>
      <c r="FR83" s="334">
        <v>-2244.8041845965986</v>
      </c>
      <c r="FS83" s="287">
        <v>0</v>
      </c>
      <c r="FT83" s="287">
        <f t="shared" si="891"/>
        <v>-2244.8041845965986</v>
      </c>
      <c r="FU83" s="334">
        <v>-2174.5469896354953</v>
      </c>
      <c r="FV83" s="287">
        <v>0</v>
      </c>
      <c r="FW83" s="287">
        <f t="shared" si="892"/>
        <v>-2174.5469896354953</v>
      </c>
      <c r="FX83" s="334">
        <v>-2337.7735751740734</v>
      </c>
      <c r="FY83" s="287">
        <v>0</v>
      </c>
      <c r="FZ83" s="287">
        <f t="shared" si="893"/>
        <v>-2337.7735751740734</v>
      </c>
      <c r="GA83" s="334">
        <v>-2436.880817842607</v>
      </c>
      <c r="GB83" s="287">
        <v>0</v>
      </c>
      <c r="GC83" s="287">
        <f t="shared" si="894"/>
        <v>-2436.880817842607</v>
      </c>
      <c r="GD83" s="334">
        <v>-2236.0551028671907</v>
      </c>
      <c r="GE83" s="287">
        <v>0</v>
      </c>
      <c r="GF83" s="287">
        <f t="shared" si="895"/>
        <v>-2236.0551028671907</v>
      </c>
      <c r="GG83" s="334">
        <v>-2132.1618723206543</v>
      </c>
      <c r="GH83" s="287">
        <v>0</v>
      </c>
      <c r="GI83" s="287">
        <f t="shared" si="896"/>
        <v>-2132.1618723206543</v>
      </c>
      <c r="GJ83" s="334">
        <v>-2521.4762752746778</v>
      </c>
      <c r="GK83" s="287">
        <v>0</v>
      </c>
      <c r="GL83" s="287">
        <f t="shared" si="897"/>
        <v>-2521.4762752746778</v>
      </c>
      <c r="GM83" s="334">
        <v>-2031.1680014071685</v>
      </c>
      <c r="GN83" s="287">
        <v>0</v>
      </c>
      <c r="GO83" s="287">
        <f t="shared" si="898"/>
        <v>-2031.1680014071685</v>
      </c>
      <c r="GP83" s="334">
        <v>-1947.7055259663955</v>
      </c>
      <c r="GQ83" s="287">
        <v>0</v>
      </c>
      <c r="GR83" s="287">
        <f t="shared" si="899"/>
        <v>-1947.7055259663955</v>
      </c>
      <c r="GS83" s="334">
        <v>-1958.5980604415888</v>
      </c>
      <c r="GT83" s="287">
        <v>0</v>
      </c>
      <c r="GU83" s="287">
        <f t="shared" si="900"/>
        <v>-1958.5980604415888</v>
      </c>
      <c r="GV83" s="334">
        <v>-1996.504852938649</v>
      </c>
      <c r="GW83" s="287">
        <v>0</v>
      </c>
      <c r="GX83" s="287">
        <f t="shared" si="901"/>
        <v>-1996.504852938649</v>
      </c>
      <c r="GY83" s="334">
        <v>-1867.7434848738455</v>
      </c>
      <c r="GZ83" s="287">
        <v>0</v>
      </c>
      <c r="HA83" s="287">
        <f t="shared" si="902"/>
        <v>-1867.7434848738455</v>
      </c>
      <c r="HB83" s="334">
        <v>-2147.5647074893182</v>
      </c>
      <c r="HC83" s="287">
        <v>0</v>
      </c>
      <c r="HD83" s="287">
        <f t="shared" si="903"/>
        <v>-2147.5647074893182</v>
      </c>
      <c r="HE83" s="334">
        <v>-3982.6007766999555</v>
      </c>
      <c r="HF83" s="287">
        <v>0</v>
      </c>
      <c r="HG83" s="287">
        <f t="shared" si="904"/>
        <v>-3982.6007766999555</v>
      </c>
      <c r="HH83" s="334">
        <v>-2728.8871303310525</v>
      </c>
      <c r="HI83" s="287">
        <v>0</v>
      </c>
      <c r="HJ83" s="287">
        <f t="shared" si="905"/>
        <v>-2728.8871303310525</v>
      </c>
    </row>
    <row r="84" spans="2:218" ht="14.25" hidden="1" customHeight="1" outlineLevel="1" x14ac:dyDescent="0.2">
      <c r="B84" s="233" t="s">
        <v>330</v>
      </c>
      <c r="C84" s="334"/>
      <c r="D84" s="287"/>
      <c r="E84" s="287"/>
      <c r="F84" s="334"/>
      <c r="G84" s="287"/>
      <c r="H84" s="287"/>
      <c r="I84" s="334"/>
      <c r="J84" s="287"/>
      <c r="K84" s="287"/>
      <c r="L84" s="334"/>
      <c r="M84" s="287"/>
      <c r="N84" s="287"/>
      <c r="O84" s="334"/>
      <c r="P84" s="287"/>
      <c r="Q84" s="287"/>
      <c r="R84" s="334"/>
      <c r="S84" s="287"/>
      <c r="T84" s="287"/>
      <c r="U84" s="334"/>
      <c r="V84" s="287"/>
      <c r="W84" s="287"/>
      <c r="X84" s="334"/>
      <c r="Y84" s="287"/>
      <c r="Z84" s="287"/>
      <c r="AA84" s="334"/>
      <c r="AB84" s="287"/>
      <c r="AC84" s="287"/>
      <c r="AD84" s="334"/>
      <c r="AE84" s="287"/>
      <c r="AF84" s="287"/>
      <c r="AG84" s="334"/>
      <c r="AH84" s="287"/>
      <c r="AI84" s="287"/>
      <c r="AJ84" s="334"/>
      <c r="AK84" s="287"/>
      <c r="AL84" s="287"/>
      <c r="AM84" s="334">
        <v>0</v>
      </c>
      <c r="AN84" s="287">
        <v>0</v>
      </c>
      <c r="AO84" s="287">
        <f t="shared" si="906"/>
        <v>0</v>
      </c>
      <c r="AP84" s="334">
        <v>0</v>
      </c>
      <c r="AQ84" s="287">
        <v>0</v>
      </c>
      <c r="AR84" s="287">
        <f t="shared" si="847"/>
        <v>0</v>
      </c>
      <c r="AS84" s="334">
        <v>0</v>
      </c>
      <c r="AT84" s="287">
        <v>0</v>
      </c>
      <c r="AU84" s="287">
        <f t="shared" si="848"/>
        <v>0</v>
      </c>
      <c r="AV84" s="334">
        <v>0</v>
      </c>
      <c r="AW84" s="287">
        <v>0</v>
      </c>
      <c r="AX84" s="287">
        <f t="shared" si="849"/>
        <v>0</v>
      </c>
      <c r="AY84" s="334">
        <v>0</v>
      </c>
      <c r="AZ84" s="287">
        <v>0</v>
      </c>
      <c r="BA84" s="287">
        <f t="shared" si="850"/>
        <v>0</v>
      </c>
      <c r="BB84" s="334">
        <v>0</v>
      </c>
      <c r="BC84" s="287">
        <v>0</v>
      </c>
      <c r="BD84" s="287">
        <f t="shared" si="851"/>
        <v>0</v>
      </c>
      <c r="BE84" s="334">
        <v>0</v>
      </c>
      <c r="BF84" s="287">
        <v>0</v>
      </c>
      <c r="BG84" s="287">
        <f t="shared" si="852"/>
        <v>0</v>
      </c>
      <c r="BH84" s="334">
        <v>0</v>
      </c>
      <c r="BI84" s="287">
        <v>0</v>
      </c>
      <c r="BJ84" s="287">
        <f t="shared" si="853"/>
        <v>0</v>
      </c>
      <c r="BK84" s="334">
        <v>0</v>
      </c>
      <c r="BL84" s="287">
        <v>0</v>
      </c>
      <c r="BM84" s="287">
        <f t="shared" si="854"/>
        <v>0</v>
      </c>
      <c r="BN84" s="334">
        <v>0</v>
      </c>
      <c r="BO84" s="287">
        <v>0</v>
      </c>
      <c r="BP84" s="287">
        <f t="shared" si="855"/>
        <v>0</v>
      </c>
      <c r="BQ84" s="334">
        <v>0</v>
      </c>
      <c r="BR84" s="287">
        <v>0</v>
      </c>
      <c r="BS84" s="287">
        <f t="shared" si="856"/>
        <v>0</v>
      </c>
      <c r="BT84" s="334">
        <v>0</v>
      </c>
      <c r="BU84" s="287">
        <v>0</v>
      </c>
      <c r="BV84" s="287">
        <f t="shared" si="857"/>
        <v>0</v>
      </c>
      <c r="BW84" s="334">
        <v>0</v>
      </c>
      <c r="BX84" s="287">
        <v>0</v>
      </c>
      <c r="BY84" s="287">
        <f t="shared" si="858"/>
        <v>0</v>
      </c>
      <c r="BZ84" s="334">
        <v>0</v>
      </c>
      <c r="CA84" s="287">
        <v>0</v>
      </c>
      <c r="CB84" s="287">
        <f t="shared" si="859"/>
        <v>0</v>
      </c>
      <c r="CC84" s="334">
        <v>0</v>
      </c>
      <c r="CD84" s="287">
        <v>0</v>
      </c>
      <c r="CE84" s="287">
        <f t="shared" si="860"/>
        <v>0</v>
      </c>
      <c r="CF84" s="334">
        <v>0</v>
      </c>
      <c r="CG84" s="287">
        <v>0</v>
      </c>
      <c r="CH84" s="287">
        <f t="shared" si="861"/>
        <v>0</v>
      </c>
      <c r="CI84" s="334">
        <v>0</v>
      </c>
      <c r="CJ84" s="287">
        <v>0</v>
      </c>
      <c r="CK84" s="287">
        <f t="shared" si="862"/>
        <v>0</v>
      </c>
      <c r="CL84" s="334">
        <v>8541.3023896571813</v>
      </c>
      <c r="CM84" s="287">
        <v>0</v>
      </c>
      <c r="CN84" s="287">
        <f t="shared" si="863"/>
        <v>8541.3023896571813</v>
      </c>
      <c r="CO84" s="334">
        <v>0</v>
      </c>
      <c r="CP84" s="287">
        <v>0</v>
      </c>
      <c r="CQ84" s="287">
        <f t="shared" si="864"/>
        <v>0</v>
      </c>
      <c r="CR84" s="334">
        <v>0</v>
      </c>
      <c r="CS84" s="287">
        <v>0</v>
      </c>
      <c r="CT84" s="287">
        <f t="shared" si="865"/>
        <v>0</v>
      </c>
      <c r="CU84" s="334">
        <v>0</v>
      </c>
      <c r="CV84" s="287">
        <v>0</v>
      </c>
      <c r="CW84" s="287">
        <f t="shared" si="866"/>
        <v>0</v>
      </c>
      <c r="CX84" s="334">
        <v>16056.531506052332</v>
      </c>
      <c r="CY84" s="287">
        <v>0</v>
      </c>
      <c r="CZ84" s="287">
        <f t="shared" si="867"/>
        <v>16056.531506052332</v>
      </c>
      <c r="DA84" s="334">
        <v>0</v>
      </c>
      <c r="DB84" s="287">
        <v>0</v>
      </c>
      <c r="DC84" s="287">
        <f t="shared" si="868"/>
        <v>0</v>
      </c>
      <c r="DD84" s="334">
        <v>5718.4632719858346</v>
      </c>
      <c r="DE84" s="287">
        <v>0</v>
      </c>
      <c r="DF84" s="287">
        <f t="shared" si="869"/>
        <v>5718.4632719858346</v>
      </c>
      <c r="DG84" s="334">
        <v>0</v>
      </c>
      <c r="DH84" s="287">
        <v>0</v>
      </c>
      <c r="DI84" s="287">
        <f t="shared" si="870"/>
        <v>0</v>
      </c>
      <c r="DJ84" s="334">
        <v>0</v>
      </c>
      <c r="DK84" s="287">
        <v>0</v>
      </c>
      <c r="DL84" s="287">
        <f t="shared" si="871"/>
        <v>0</v>
      </c>
      <c r="DM84" s="334">
        <v>8068.9585530478817</v>
      </c>
      <c r="DN84" s="287">
        <v>0</v>
      </c>
      <c r="DO84" s="287">
        <f t="shared" si="872"/>
        <v>8068.9585530478817</v>
      </c>
      <c r="DP84" s="334">
        <v>25548.700188573679</v>
      </c>
      <c r="DQ84" s="287">
        <v>0</v>
      </c>
      <c r="DR84" s="287">
        <f t="shared" si="873"/>
        <v>25548.700188573679</v>
      </c>
      <c r="DS84" s="334">
        <v>29949.213547121082</v>
      </c>
      <c r="DT84" s="287">
        <v>0</v>
      </c>
      <c r="DU84" s="287">
        <f t="shared" si="874"/>
        <v>29949.213547121082</v>
      </c>
      <c r="DV84" s="334">
        <v>0</v>
      </c>
      <c r="DW84" s="287">
        <v>0</v>
      </c>
      <c r="DX84" s="287">
        <f t="shared" si="875"/>
        <v>0</v>
      </c>
      <c r="DY84" s="334">
        <v>0</v>
      </c>
      <c r="DZ84" s="287">
        <v>0</v>
      </c>
      <c r="EA84" s="287">
        <f t="shared" si="876"/>
        <v>0</v>
      </c>
      <c r="EB84" s="334">
        <v>0</v>
      </c>
      <c r="EC84" s="287">
        <v>0</v>
      </c>
      <c r="ED84" s="287">
        <f t="shared" si="877"/>
        <v>0</v>
      </c>
      <c r="EE84" s="334">
        <v>0</v>
      </c>
      <c r="EF84" s="287">
        <v>0</v>
      </c>
      <c r="EG84" s="287">
        <f t="shared" si="878"/>
        <v>0</v>
      </c>
      <c r="EH84" s="334">
        <v>0</v>
      </c>
      <c r="EI84" s="287">
        <v>0</v>
      </c>
      <c r="EJ84" s="287">
        <f t="shared" si="879"/>
        <v>0</v>
      </c>
      <c r="EK84" s="334">
        <v>0</v>
      </c>
      <c r="EL84" s="287">
        <v>0</v>
      </c>
      <c r="EM84" s="287">
        <f t="shared" si="880"/>
        <v>0</v>
      </c>
      <c r="EN84" s="334">
        <v>2709.8650166403681</v>
      </c>
      <c r="EO84" s="287">
        <v>0</v>
      </c>
      <c r="EP84" s="287">
        <f t="shared" si="881"/>
        <v>2709.8650166403681</v>
      </c>
      <c r="EQ84" s="334">
        <v>0</v>
      </c>
      <c r="ER84" s="287">
        <v>0</v>
      </c>
      <c r="ES84" s="287">
        <f t="shared" si="882"/>
        <v>0</v>
      </c>
      <c r="ET84" s="334">
        <v>0</v>
      </c>
      <c r="EU84" s="287">
        <v>0</v>
      </c>
      <c r="EV84" s="287">
        <f t="shared" si="883"/>
        <v>0</v>
      </c>
      <c r="EW84" s="334">
        <v>0</v>
      </c>
      <c r="EX84" s="287">
        <v>0</v>
      </c>
      <c r="EY84" s="287">
        <f t="shared" si="884"/>
        <v>0</v>
      </c>
      <c r="EZ84" s="334">
        <v>0</v>
      </c>
      <c r="FA84" s="287">
        <v>0</v>
      </c>
      <c r="FB84" s="287">
        <f t="shared" si="885"/>
        <v>0</v>
      </c>
      <c r="FC84" s="334">
        <v>21502.34027288172</v>
      </c>
      <c r="FD84" s="287">
        <v>0</v>
      </c>
      <c r="FE84" s="287">
        <f t="shared" si="886"/>
        <v>21502.34027288172</v>
      </c>
      <c r="FF84" s="334">
        <v>0</v>
      </c>
      <c r="FG84" s="287">
        <v>0</v>
      </c>
      <c r="FH84" s="287">
        <f t="shared" si="887"/>
        <v>0</v>
      </c>
      <c r="FI84" s="334">
        <v>27029.771359660874</v>
      </c>
      <c r="FJ84" s="287">
        <v>0</v>
      </c>
      <c r="FK84" s="287">
        <f t="shared" si="888"/>
        <v>27029.771359660874</v>
      </c>
      <c r="FL84" s="334">
        <v>0</v>
      </c>
      <c r="FM84" s="287">
        <v>0</v>
      </c>
      <c r="FN84" s="287">
        <f t="shared" si="889"/>
        <v>0</v>
      </c>
      <c r="FO84" s="334">
        <v>0</v>
      </c>
      <c r="FP84" s="287">
        <v>0</v>
      </c>
      <c r="FQ84" s="287">
        <f t="shared" si="890"/>
        <v>0</v>
      </c>
      <c r="FR84" s="334">
        <v>0</v>
      </c>
      <c r="FS84" s="287">
        <v>0</v>
      </c>
      <c r="FT84" s="287">
        <f t="shared" si="891"/>
        <v>0</v>
      </c>
      <c r="FU84" s="334">
        <v>0</v>
      </c>
      <c r="FV84" s="287">
        <v>0</v>
      </c>
      <c r="FW84" s="287">
        <f t="shared" si="892"/>
        <v>0</v>
      </c>
      <c r="FX84" s="334">
        <v>0</v>
      </c>
      <c r="FY84" s="287">
        <v>0</v>
      </c>
      <c r="FZ84" s="287">
        <f t="shared" si="893"/>
        <v>0</v>
      </c>
      <c r="GA84" s="334">
        <v>0</v>
      </c>
      <c r="GB84" s="287">
        <v>0</v>
      </c>
      <c r="GC84" s="287">
        <f t="shared" si="894"/>
        <v>0</v>
      </c>
      <c r="GD84" s="334">
        <v>0</v>
      </c>
      <c r="GE84" s="287">
        <v>0</v>
      </c>
      <c r="GF84" s="287">
        <f t="shared" si="895"/>
        <v>0</v>
      </c>
      <c r="GG84" s="334">
        <v>0</v>
      </c>
      <c r="GH84" s="287">
        <v>0</v>
      </c>
      <c r="GI84" s="287">
        <f t="shared" si="896"/>
        <v>0</v>
      </c>
      <c r="GJ84" s="334">
        <v>0</v>
      </c>
      <c r="GK84" s="287">
        <v>0</v>
      </c>
      <c r="GL84" s="287">
        <f t="shared" si="897"/>
        <v>0</v>
      </c>
      <c r="GM84" s="334">
        <v>0</v>
      </c>
      <c r="GN84" s="287">
        <v>0</v>
      </c>
      <c r="GO84" s="287">
        <f t="shared" si="898"/>
        <v>0</v>
      </c>
      <c r="GP84" s="334">
        <v>0</v>
      </c>
      <c r="GQ84" s="287">
        <v>0</v>
      </c>
      <c r="GR84" s="287">
        <f t="shared" si="899"/>
        <v>0</v>
      </c>
      <c r="GS84" s="334">
        <v>0</v>
      </c>
      <c r="GT84" s="287">
        <v>0</v>
      </c>
      <c r="GU84" s="287">
        <f t="shared" si="900"/>
        <v>0</v>
      </c>
      <c r="GV84" s="334">
        <v>0</v>
      </c>
      <c r="GW84" s="287">
        <v>0</v>
      </c>
      <c r="GX84" s="287">
        <f t="shared" si="901"/>
        <v>0</v>
      </c>
      <c r="GY84" s="334">
        <v>0</v>
      </c>
      <c r="GZ84" s="287">
        <v>0</v>
      </c>
      <c r="HA84" s="287">
        <f t="shared" si="902"/>
        <v>0</v>
      </c>
      <c r="HB84" s="334">
        <v>0</v>
      </c>
      <c r="HC84" s="287">
        <v>0</v>
      </c>
      <c r="HD84" s="287">
        <f t="shared" si="903"/>
        <v>0</v>
      </c>
      <c r="HE84" s="334">
        <v>0</v>
      </c>
      <c r="HF84" s="287">
        <v>0</v>
      </c>
      <c r="HG84" s="287">
        <f t="shared" si="904"/>
        <v>0</v>
      </c>
      <c r="HH84" s="334">
        <v>0</v>
      </c>
      <c r="HI84" s="287">
        <v>0</v>
      </c>
      <c r="HJ84" s="287">
        <f t="shared" si="905"/>
        <v>0</v>
      </c>
    </row>
    <row r="85" spans="2:218" ht="14.25" hidden="1" customHeight="1" outlineLevel="1" x14ac:dyDescent="0.2">
      <c r="B85" s="233" t="s">
        <v>331</v>
      </c>
      <c r="C85" s="334"/>
      <c r="D85" s="287"/>
      <c r="E85" s="287"/>
      <c r="F85" s="334"/>
      <c r="G85" s="287"/>
      <c r="H85" s="287"/>
      <c r="I85" s="334"/>
      <c r="J85" s="287"/>
      <c r="K85" s="287"/>
      <c r="L85" s="334"/>
      <c r="M85" s="287"/>
      <c r="N85" s="287"/>
      <c r="O85" s="334"/>
      <c r="P85" s="287"/>
      <c r="Q85" s="287"/>
      <c r="R85" s="334"/>
      <c r="S85" s="287"/>
      <c r="T85" s="287"/>
      <c r="U85" s="334"/>
      <c r="V85" s="287"/>
      <c r="W85" s="287"/>
      <c r="X85" s="334"/>
      <c r="Y85" s="287"/>
      <c r="Z85" s="287"/>
      <c r="AA85" s="334"/>
      <c r="AB85" s="287"/>
      <c r="AC85" s="287"/>
      <c r="AD85" s="334"/>
      <c r="AE85" s="287"/>
      <c r="AF85" s="287"/>
      <c r="AG85" s="334"/>
      <c r="AH85" s="287"/>
      <c r="AI85" s="287"/>
      <c r="AJ85" s="334"/>
      <c r="AK85" s="287"/>
      <c r="AL85" s="287"/>
      <c r="AM85" s="334">
        <v>10064.900931139022</v>
      </c>
      <c r="AN85" s="287">
        <v>0</v>
      </c>
      <c r="AO85" s="287">
        <f t="shared" si="906"/>
        <v>10064.900931139022</v>
      </c>
      <c r="AP85" s="334">
        <v>11197.219790460591</v>
      </c>
      <c r="AQ85" s="287">
        <v>0</v>
      </c>
      <c r="AR85" s="287">
        <f t="shared" si="847"/>
        <v>11197.219790460591</v>
      </c>
      <c r="AS85" s="334">
        <v>11218.867255707702</v>
      </c>
      <c r="AT85" s="287">
        <v>0</v>
      </c>
      <c r="AU85" s="287">
        <f t="shared" si="848"/>
        <v>11218.867255707702</v>
      </c>
      <c r="AV85" s="334">
        <v>10150.941613809518</v>
      </c>
      <c r="AW85" s="287">
        <v>0</v>
      </c>
      <c r="AX85" s="287">
        <f t="shared" si="849"/>
        <v>10150.941613809518</v>
      </c>
      <c r="AY85" s="334">
        <v>9896.671544403398</v>
      </c>
      <c r="AZ85" s="287">
        <v>0</v>
      </c>
      <c r="BA85" s="287">
        <f t="shared" si="850"/>
        <v>9896.671544403398</v>
      </c>
      <c r="BB85" s="334">
        <v>11667.778411139936</v>
      </c>
      <c r="BC85" s="287">
        <v>0</v>
      </c>
      <c r="BD85" s="287">
        <f t="shared" si="851"/>
        <v>11667.778411139936</v>
      </c>
      <c r="BE85" s="334">
        <v>11140.887284583141</v>
      </c>
      <c r="BF85" s="287">
        <v>0</v>
      </c>
      <c r="BG85" s="287">
        <f t="shared" si="852"/>
        <v>11140.887284583141</v>
      </c>
      <c r="BH85" s="334">
        <v>13897.412439649168</v>
      </c>
      <c r="BI85" s="287">
        <v>0</v>
      </c>
      <c r="BJ85" s="287">
        <f t="shared" si="853"/>
        <v>13897.412439649168</v>
      </c>
      <c r="BK85" s="334">
        <v>13924.567811340254</v>
      </c>
      <c r="BL85" s="287">
        <v>0</v>
      </c>
      <c r="BM85" s="287">
        <f t="shared" si="854"/>
        <v>13924.567811340254</v>
      </c>
      <c r="BN85" s="334">
        <v>12258.046472069873</v>
      </c>
      <c r="BO85" s="287">
        <v>0</v>
      </c>
      <c r="BP85" s="287">
        <f t="shared" si="855"/>
        <v>12258.046472069873</v>
      </c>
      <c r="BQ85" s="334">
        <v>12570.501097985765</v>
      </c>
      <c r="BR85" s="287">
        <v>0</v>
      </c>
      <c r="BS85" s="287">
        <f t="shared" si="856"/>
        <v>12570.501097985765</v>
      </c>
      <c r="BT85" s="334">
        <v>10149.765103134405</v>
      </c>
      <c r="BU85" s="287">
        <v>0</v>
      </c>
      <c r="BV85" s="287">
        <f t="shared" si="857"/>
        <v>10149.765103134405</v>
      </c>
      <c r="BW85" s="334">
        <v>11260.077519379845</v>
      </c>
      <c r="BX85" s="287">
        <v>0</v>
      </c>
      <c r="BY85" s="287">
        <f t="shared" si="858"/>
        <v>11260.077519379845</v>
      </c>
      <c r="BZ85" s="334">
        <v>10885.856985698569</v>
      </c>
      <c r="CA85" s="287">
        <v>0</v>
      </c>
      <c r="CB85" s="287">
        <f t="shared" si="859"/>
        <v>10885.856985698569</v>
      </c>
      <c r="CC85" s="334">
        <v>12895.680125011137</v>
      </c>
      <c r="CD85" s="287">
        <v>0</v>
      </c>
      <c r="CE85" s="287">
        <f t="shared" si="860"/>
        <v>12895.680125011137</v>
      </c>
      <c r="CF85" s="334">
        <v>13479.68008389456</v>
      </c>
      <c r="CG85" s="287">
        <v>0</v>
      </c>
      <c r="CH85" s="287">
        <f t="shared" si="861"/>
        <v>13479.68008389456</v>
      </c>
      <c r="CI85" s="334">
        <v>12444.076613552228</v>
      </c>
      <c r="CJ85" s="287">
        <v>0</v>
      </c>
      <c r="CK85" s="287">
        <f t="shared" si="862"/>
        <v>12444.076613552228</v>
      </c>
      <c r="CL85" s="334">
        <v>15288.545070264987</v>
      </c>
      <c r="CM85" s="287">
        <v>0</v>
      </c>
      <c r="CN85" s="287">
        <f t="shared" si="863"/>
        <v>15288.545070264987</v>
      </c>
      <c r="CO85" s="334">
        <v>15213.39141936968</v>
      </c>
      <c r="CP85" s="287">
        <v>0</v>
      </c>
      <c r="CQ85" s="287">
        <f t="shared" si="864"/>
        <v>15213.39141936968</v>
      </c>
      <c r="CR85" s="334">
        <v>14831.429983452348</v>
      </c>
      <c r="CS85" s="287">
        <v>0</v>
      </c>
      <c r="CT85" s="287">
        <f t="shared" si="865"/>
        <v>14831.429983452348</v>
      </c>
      <c r="CU85" s="334">
        <v>15270.620937205891</v>
      </c>
      <c r="CV85" s="287">
        <v>0</v>
      </c>
      <c r="CW85" s="287">
        <f t="shared" si="866"/>
        <v>15270.620937205891</v>
      </c>
      <c r="CX85" s="334">
        <v>15428.110067822727</v>
      </c>
      <c r="CY85" s="287">
        <v>0</v>
      </c>
      <c r="CZ85" s="287">
        <f t="shared" si="867"/>
        <v>15428.110067822727</v>
      </c>
      <c r="DA85" s="334">
        <v>16109.309144514205</v>
      </c>
      <c r="DB85" s="287">
        <v>0</v>
      </c>
      <c r="DC85" s="287">
        <f t="shared" si="868"/>
        <v>16109.309144514205</v>
      </c>
      <c r="DD85" s="334">
        <v>16310.180286526802</v>
      </c>
      <c r="DE85" s="287">
        <v>0</v>
      </c>
      <c r="DF85" s="287">
        <f t="shared" si="869"/>
        <v>16310.180286526802</v>
      </c>
      <c r="DG85" s="334">
        <v>14968.184212907036</v>
      </c>
      <c r="DH85" s="287">
        <v>0</v>
      </c>
      <c r="DI85" s="287">
        <f t="shared" si="870"/>
        <v>14968.184212907036</v>
      </c>
      <c r="DJ85" s="334">
        <v>13696.873823374999</v>
      </c>
      <c r="DK85" s="287">
        <v>0</v>
      </c>
      <c r="DL85" s="287">
        <f t="shared" si="871"/>
        <v>13696.873823374999</v>
      </c>
      <c r="DM85" s="334">
        <v>14904.824404134151</v>
      </c>
      <c r="DN85" s="287">
        <v>0</v>
      </c>
      <c r="DO85" s="287">
        <f t="shared" si="872"/>
        <v>14904.824404134151</v>
      </c>
      <c r="DP85" s="334">
        <v>13825.758439190171</v>
      </c>
      <c r="DQ85" s="287">
        <v>0</v>
      </c>
      <c r="DR85" s="287">
        <f t="shared" si="873"/>
        <v>13825.758439190171</v>
      </c>
      <c r="DS85" s="334">
        <v>15362.926906144194</v>
      </c>
      <c r="DT85" s="287">
        <v>0</v>
      </c>
      <c r="DU85" s="287">
        <f t="shared" si="874"/>
        <v>15362.926906144194</v>
      </c>
      <c r="DV85" s="334">
        <v>12896.990407622354</v>
      </c>
      <c r="DW85" s="287">
        <v>0</v>
      </c>
      <c r="DX85" s="287">
        <f t="shared" si="875"/>
        <v>12896.990407622354</v>
      </c>
      <c r="DY85" s="334">
        <v>16606.496256093084</v>
      </c>
      <c r="DZ85" s="287">
        <v>0</v>
      </c>
      <c r="EA85" s="287">
        <f t="shared" si="876"/>
        <v>16606.496256093084</v>
      </c>
      <c r="EB85" s="334">
        <v>14610.141449064611</v>
      </c>
      <c r="EC85" s="287">
        <v>0</v>
      </c>
      <c r="ED85" s="287">
        <f t="shared" si="877"/>
        <v>14610.141449064611</v>
      </c>
      <c r="EE85" s="334">
        <v>13801.243232404249</v>
      </c>
      <c r="EF85" s="287">
        <v>0</v>
      </c>
      <c r="EG85" s="287">
        <f t="shared" si="878"/>
        <v>13801.243232404249</v>
      </c>
      <c r="EH85" s="334">
        <v>17055.200791651674</v>
      </c>
      <c r="EI85" s="287">
        <v>0</v>
      </c>
      <c r="EJ85" s="287">
        <f t="shared" si="879"/>
        <v>17055.200791651674</v>
      </c>
      <c r="EK85" s="334">
        <v>15020.484655492179</v>
      </c>
      <c r="EL85" s="287">
        <v>0</v>
      </c>
      <c r="EM85" s="287">
        <f t="shared" si="880"/>
        <v>15020.484655492179</v>
      </c>
      <c r="EN85" s="334">
        <v>14834.106898001091</v>
      </c>
      <c r="EO85" s="287">
        <v>0</v>
      </c>
      <c r="EP85" s="287">
        <f t="shared" si="881"/>
        <v>14834.106898001091</v>
      </c>
      <c r="EQ85" s="334">
        <v>21435.658154552249</v>
      </c>
      <c r="ER85" s="287">
        <v>0</v>
      </c>
      <c r="ES85" s="287">
        <f t="shared" si="882"/>
        <v>21435.658154552249</v>
      </c>
      <c r="ET85" s="334">
        <v>18433.49607751751</v>
      </c>
      <c r="EU85" s="287">
        <v>0</v>
      </c>
      <c r="EV85" s="287">
        <f t="shared" si="883"/>
        <v>18433.49607751751</v>
      </c>
      <c r="EW85" s="334">
        <v>18019.688137249683</v>
      </c>
      <c r="EX85" s="287">
        <v>0</v>
      </c>
      <c r="EY85" s="287">
        <f t="shared" si="884"/>
        <v>18019.688137249683</v>
      </c>
      <c r="EZ85" s="334">
        <v>21978.835665311952</v>
      </c>
      <c r="FA85" s="287">
        <v>0</v>
      </c>
      <c r="FB85" s="287">
        <f t="shared" si="885"/>
        <v>21978.835665311952</v>
      </c>
      <c r="FC85" s="334">
        <v>21100.286050607043</v>
      </c>
      <c r="FD85" s="287">
        <v>0</v>
      </c>
      <c r="FE85" s="287">
        <f t="shared" si="886"/>
        <v>21100.286050607043</v>
      </c>
      <c r="FF85" s="334">
        <v>18569.614224284192</v>
      </c>
      <c r="FG85" s="287">
        <v>0</v>
      </c>
      <c r="FH85" s="287">
        <f t="shared" si="887"/>
        <v>18569.614224284192</v>
      </c>
      <c r="FI85" s="334">
        <v>23108.602638438864</v>
      </c>
      <c r="FJ85" s="287">
        <v>0</v>
      </c>
      <c r="FK85" s="287">
        <f t="shared" si="888"/>
        <v>23108.602638438864</v>
      </c>
      <c r="FL85" s="334">
        <v>20767.961856302769</v>
      </c>
      <c r="FM85" s="287">
        <v>0</v>
      </c>
      <c r="FN85" s="287">
        <f t="shared" si="889"/>
        <v>20767.961856302769</v>
      </c>
      <c r="FO85" s="334">
        <v>22999.687059329193</v>
      </c>
      <c r="FP85" s="287">
        <v>0</v>
      </c>
      <c r="FQ85" s="287">
        <f t="shared" si="890"/>
        <v>22999.687059329193</v>
      </c>
      <c r="FR85" s="334">
        <v>22924.88772389177</v>
      </c>
      <c r="FS85" s="287">
        <v>0</v>
      </c>
      <c r="FT85" s="287">
        <f t="shared" si="891"/>
        <v>22924.88772389177</v>
      </c>
      <c r="FU85" s="334">
        <v>20593.530918830791</v>
      </c>
      <c r="FV85" s="287">
        <v>0</v>
      </c>
      <c r="FW85" s="287">
        <f t="shared" si="892"/>
        <v>20593.530918830791</v>
      </c>
      <c r="FX85" s="334">
        <v>22294.573483480905</v>
      </c>
      <c r="FY85" s="287">
        <v>0</v>
      </c>
      <c r="FZ85" s="287">
        <f t="shared" si="893"/>
        <v>22294.573483480905</v>
      </c>
      <c r="GA85" s="334">
        <v>24264.191161112958</v>
      </c>
      <c r="GB85" s="287">
        <v>0</v>
      </c>
      <c r="GC85" s="287">
        <f t="shared" si="894"/>
        <v>24264.191161112958</v>
      </c>
      <c r="GD85" s="334">
        <v>24821.001935866789</v>
      </c>
      <c r="GE85" s="287">
        <v>0</v>
      </c>
      <c r="GF85" s="287">
        <f t="shared" si="895"/>
        <v>24821.001935866789</v>
      </c>
      <c r="GG85" s="334">
        <v>23802.822041475665</v>
      </c>
      <c r="GH85" s="287">
        <v>0</v>
      </c>
      <c r="GI85" s="287">
        <f t="shared" si="896"/>
        <v>23802.822041475665</v>
      </c>
      <c r="GJ85" s="334">
        <v>26094.268924936805</v>
      </c>
      <c r="GK85" s="287">
        <v>0</v>
      </c>
      <c r="GL85" s="287">
        <f t="shared" si="897"/>
        <v>26094.268924936805</v>
      </c>
      <c r="GM85" s="334">
        <v>28331.177830891484</v>
      </c>
      <c r="GN85" s="287">
        <v>0</v>
      </c>
      <c r="GO85" s="287">
        <f t="shared" si="898"/>
        <v>28331.177830891484</v>
      </c>
      <c r="GP85" s="334">
        <v>26618.462618462618</v>
      </c>
      <c r="GQ85" s="287">
        <v>0</v>
      </c>
      <c r="GR85" s="287">
        <f t="shared" si="899"/>
        <v>26618.462618462618</v>
      </c>
      <c r="GS85" s="334">
        <v>23551.854253758895</v>
      </c>
      <c r="GT85" s="287">
        <v>0</v>
      </c>
      <c r="GU85" s="287">
        <f t="shared" si="900"/>
        <v>23551.854253758895</v>
      </c>
      <c r="GV85" s="334">
        <v>26810.150044564049</v>
      </c>
      <c r="GW85" s="287">
        <v>0</v>
      </c>
      <c r="GX85" s="287">
        <f t="shared" si="901"/>
        <v>26810.150044564049</v>
      </c>
      <c r="GY85" s="334">
        <v>24333.904612197468</v>
      </c>
      <c r="GZ85" s="287">
        <v>0</v>
      </c>
      <c r="HA85" s="287">
        <f t="shared" si="902"/>
        <v>24333.904612197468</v>
      </c>
      <c r="HB85" s="334">
        <v>22985.652562538788</v>
      </c>
      <c r="HC85" s="287">
        <v>0</v>
      </c>
      <c r="HD85" s="287">
        <f t="shared" si="903"/>
        <v>22985.652562538788</v>
      </c>
      <c r="HE85" s="334">
        <v>26677.858806533055</v>
      </c>
      <c r="HF85" s="287">
        <v>0</v>
      </c>
      <c r="HG85" s="287">
        <f t="shared" si="904"/>
        <v>26677.858806533055</v>
      </c>
      <c r="HH85" s="334">
        <v>24173.267363932238</v>
      </c>
      <c r="HI85" s="287">
        <v>0</v>
      </c>
      <c r="HJ85" s="287">
        <f t="shared" si="905"/>
        <v>24173.267363932238</v>
      </c>
    </row>
    <row r="86" spans="2:218" ht="14.25" hidden="1" customHeight="1" outlineLevel="1" x14ac:dyDescent="0.2">
      <c r="B86" s="233" t="s">
        <v>332</v>
      </c>
      <c r="C86" s="334"/>
      <c r="D86" s="287"/>
      <c r="E86" s="287"/>
      <c r="F86" s="334"/>
      <c r="G86" s="287"/>
      <c r="H86" s="287"/>
      <c r="I86" s="334"/>
      <c r="J86" s="287"/>
      <c r="K86" s="287"/>
      <c r="L86" s="334"/>
      <c r="M86" s="287"/>
      <c r="N86" s="287"/>
      <c r="O86" s="334"/>
      <c r="P86" s="287"/>
      <c r="Q86" s="287"/>
      <c r="R86" s="334"/>
      <c r="S86" s="287"/>
      <c r="T86" s="287"/>
      <c r="U86" s="334"/>
      <c r="V86" s="287"/>
      <c r="W86" s="287"/>
      <c r="X86" s="334"/>
      <c r="Y86" s="287"/>
      <c r="Z86" s="287"/>
      <c r="AA86" s="334"/>
      <c r="AB86" s="287"/>
      <c r="AC86" s="287"/>
      <c r="AD86" s="334"/>
      <c r="AE86" s="287"/>
      <c r="AF86" s="287"/>
      <c r="AG86" s="334"/>
      <c r="AH86" s="287"/>
      <c r="AI86" s="287"/>
      <c r="AJ86" s="334"/>
      <c r="AK86" s="287"/>
      <c r="AL86" s="287"/>
      <c r="AM86" s="334">
        <v>-938.84121914248601</v>
      </c>
      <c r="AN86" s="287">
        <v>0</v>
      </c>
      <c r="AO86" s="287">
        <f t="shared" si="906"/>
        <v>-938.84121914248601</v>
      </c>
      <c r="AP86" s="334">
        <v>-392.29194318149723</v>
      </c>
      <c r="AQ86" s="287">
        <v>0</v>
      </c>
      <c r="AR86" s="287">
        <f t="shared" si="847"/>
        <v>-392.29194318149723</v>
      </c>
      <c r="AS86" s="334">
        <v>-8495.1778282503383</v>
      </c>
      <c r="AT86" s="287">
        <v>0</v>
      </c>
      <c r="AU86" s="287">
        <f t="shared" si="848"/>
        <v>-8495.1778282503383</v>
      </c>
      <c r="AV86" s="334">
        <v>-565.50933025800828</v>
      </c>
      <c r="AW86" s="287">
        <v>0</v>
      </c>
      <c r="AX86" s="287">
        <f t="shared" si="849"/>
        <v>-565.50933025800828</v>
      </c>
      <c r="AY86" s="334">
        <v>-59.944585712229525</v>
      </c>
      <c r="AZ86" s="287">
        <v>0</v>
      </c>
      <c r="BA86" s="287">
        <f t="shared" si="850"/>
        <v>-59.944585712229525</v>
      </c>
      <c r="BB86" s="334">
        <v>-995.85277044240991</v>
      </c>
      <c r="BC86" s="287">
        <v>0</v>
      </c>
      <c r="BD86" s="287">
        <f t="shared" si="851"/>
        <v>-995.85277044240991</v>
      </c>
      <c r="BE86" s="334">
        <v>-75.435491383325584</v>
      </c>
      <c r="BF86" s="287">
        <v>0</v>
      </c>
      <c r="BG86" s="287">
        <f t="shared" si="852"/>
        <v>-75.435491383325584</v>
      </c>
      <c r="BH86" s="334">
        <v>-643.81381842220208</v>
      </c>
      <c r="BI86" s="287">
        <v>0</v>
      </c>
      <c r="BJ86" s="287">
        <f t="shared" si="853"/>
        <v>-643.81381842220208</v>
      </c>
      <c r="BK86" s="334">
        <v>-1028.8650349978861</v>
      </c>
      <c r="BL86" s="287">
        <v>0</v>
      </c>
      <c r="BM86" s="287">
        <f t="shared" si="854"/>
        <v>-1028.8650349978861</v>
      </c>
      <c r="BN86" s="334">
        <v>-8997.1301152533506</v>
      </c>
      <c r="BO86" s="287">
        <v>0</v>
      </c>
      <c r="BP86" s="287">
        <f t="shared" si="855"/>
        <v>-8997.1301152533506</v>
      </c>
      <c r="BQ86" s="334">
        <v>-311.22217174011814</v>
      </c>
      <c r="BR86" s="287">
        <v>0</v>
      </c>
      <c r="BS86" s="287">
        <f t="shared" si="856"/>
        <v>-311.22217174011814</v>
      </c>
      <c r="BT86" s="334">
        <v>-326.25779930999045</v>
      </c>
      <c r="BU86" s="287">
        <v>0</v>
      </c>
      <c r="BV86" s="287">
        <f t="shared" si="857"/>
        <v>-326.25779930999045</v>
      </c>
      <c r="BW86" s="334">
        <v>-292.87605775489675</v>
      </c>
      <c r="BX86" s="287">
        <v>0</v>
      </c>
      <c r="BY86" s="287">
        <f t="shared" si="858"/>
        <v>-292.87605775489675</v>
      </c>
      <c r="BZ86" s="334">
        <v>-2325.7917125045838</v>
      </c>
      <c r="CA86" s="287">
        <v>0</v>
      </c>
      <c r="CB86" s="287">
        <f t="shared" si="859"/>
        <v>-2325.7917125045838</v>
      </c>
      <c r="CC86" s="334">
        <v>-312.99594947466539</v>
      </c>
      <c r="CD86" s="287">
        <v>0</v>
      </c>
      <c r="CE86" s="287">
        <f t="shared" si="860"/>
        <v>-312.99594947466539</v>
      </c>
      <c r="CF86" s="334">
        <v>-462.13168449653051</v>
      </c>
      <c r="CG86" s="287">
        <v>0</v>
      </c>
      <c r="CH86" s="287">
        <f t="shared" si="861"/>
        <v>-462.13168449653051</v>
      </c>
      <c r="CI86" s="334">
        <v>-687.31176565266378</v>
      </c>
      <c r="CJ86" s="287">
        <v>0</v>
      </c>
      <c r="CK86" s="287">
        <f t="shared" si="862"/>
        <v>-687.31176565266378</v>
      </c>
      <c r="CL86" s="334">
        <v>-567.19122556032426</v>
      </c>
      <c r="CM86" s="287">
        <v>0</v>
      </c>
      <c r="CN86" s="287">
        <f t="shared" si="863"/>
        <v>-567.19122556032426</v>
      </c>
      <c r="CO86" s="334">
        <v>-441.50908672647796</v>
      </c>
      <c r="CP86" s="287">
        <v>0</v>
      </c>
      <c r="CQ86" s="287">
        <f t="shared" si="864"/>
        <v>-441.50908672647796</v>
      </c>
      <c r="CR86" s="334">
        <v>-777.30195573226126</v>
      </c>
      <c r="CS86" s="287">
        <v>0</v>
      </c>
      <c r="CT86" s="287">
        <f t="shared" si="865"/>
        <v>-777.30195573226126</v>
      </c>
      <c r="CU86" s="334">
        <v>-1212.9221475628706</v>
      </c>
      <c r="CV86" s="287">
        <v>0</v>
      </c>
      <c r="CW86" s="287">
        <f t="shared" si="866"/>
        <v>-1212.9221475628706</v>
      </c>
      <c r="CX86" s="334">
        <v>-1249.6307190070625</v>
      </c>
      <c r="CY86" s="287">
        <v>0</v>
      </c>
      <c r="CZ86" s="287">
        <f t="shared" si="867"/>
        <v>-1249.6307190070625</v>
      </c>
      <c r="DA86" s="334">
        <v>-3017.2404517111331</v>
      </c>
      <c r="DB86" s="287">
        <v>0</v>
      </c>
      <c r="DC86" s="287">
        <f t="shared" si="868"/>
        <v>-3017.2404517111331</v>
      </c>
      <c r="DD86" s="334">
        <v>-875.19289585233673</v>
      </c>
      <c r="DE86" s="287">
        <v>0</v>
      </c>
      <c r="DF86" s="287">
        <f t="shared" si="869"/>
        <v>-875.19289585233673</v>
      </c>
      <c r="DG86" s="334">
        <v>-281.53261722179946</v>
      </c>
      <c r="DH86" s="287">
        <v>0</v>
      </c>
      <c r="DI86" s="287">
        <f t="shared" si="870"/>
        <v>-281.53261722179946</v>
      </c>
      <c r="DJ86" s="334">
        <v>-962.61160689190706</v>
      </c>
      <c r="DK86" s="287">
        <v>0</v>
      </c>
      <c r="DL86" s="287">
        <f t="shared" si="871"/>
        <v>-962.61160689190706</v>
      </c>
      <c r="DM86" s="334">
        <v>-3900.7592723054208</v>
      </c>
      <c r="DN86" s="287">
        <v>0</v>
      </c>
      <c r="DO86" s="287">
        <f t="shared" si="872"/>
        <v>-3900.7592723054208</v>
      </c>
      <c r="DP86" s="334">
        <v>-302.4473133431419</v>
      </c>
      <c r="DQ86" s="287">
        <v>0</v>
      </c>
      <c r="DR86" s="287">
        <f t="shared" si="873"/>
        <v>-302.4473133431419</v>
      </c>
      <c r="DS86" s="334">
        <v>-1609.588929671693</v>
      </c>
      <c r="DT86" s="287">
        <v>0</v>
      </c>
      <c r="DU86" s="287">
        <f t="shared" si="874"/>
        <v>-1609.588929671693</v>
      </c>
      <c r="DV86" s="334">
        <v>-1433.0771642990005</v>
      </c>
      <c r="DW86" s="287">
        <v>0</v>
      </c>
      <c r="DX86" s="287">
        <f t="shared" si="875"/>
        <v>-1433.0771642990005</v>
      </c>
      <c r="DY86" s="334">
        <v>-6831.5476708997876</v>
      </c>
      <c r="DZ86" s="287">
        <v>0</v>
      </c>
      <c r="EA86" s="287">
        <f t="shared" si="876"/>
        <v>-6831.5476708997876</v>
      </c>
      <c r="EB86" s="334">
        <v>-533.47627862460911</v>
      </c>
      <c r="EC86" s="287">
        <v>0</v>
      </c>
      <c r="ED86" s="287">
        <f t="shared" si="877"/>
        <v>-533.47627862460911</v>
      </c>
      <c r="EE86" s="334">
        <v>-11050.091521585751</v>
      </c>
      <c r="EF86" s="287">
        <v>0</v>
      </c>
      <c r="EG86" s="287">
        <f t="shared" si="878"/>
        <v>-11050.091521585751</v>
      </c>
      <c r="EH86" s="334">
        <v>-1489.4264375674702</v>
      </c>
      <c r="EI86" s="287">
        <v>0</v>
      </c>
      <c r="EJ86" s="287">
        <f t="shared" si="879"/>
        <v>-1489.4264375674702</v>
      </c>
      <c r="EK86" s="334">
        <v>-6813.0512793505259</v>
      </c>
      <c r="EL86" s="287">
        <v>0</v>
      </c>
      <c r="EM86" s="287">
        <f t="shared" si="880"/>
        <v>-6813.0512793505259</v>
      </c>
      <c r="EN86" s="334">
        <v>-5461.8765000103349</v>
      </c>
      <c r="EO86" s="287">
        <v>0</v>
      </c>
      <c r="EP86" s="287">
        <f t="shared" si="881"/>
        <v>-5461.8765000103349</v>
      </c>
      <c r="EQ86" s="334">
        <v>-3719.5625221475079</v>
      </c>
      <c r="ER86" s="287">
        <v>0</v>
      </c>
      <c r="ES86" s="287">
        <f t="shared" si="882"/>
        <v>-3719.5625221475079</v>
      </c>
      <c r="ET86" s="334">
        <v>-11776.188050785313</v>
      </c>
      <c r="EU86" s="287">
        <v>0</v>
      </c>
      <c r="EV86" s="287">
        <f t="shared" si="883"/>
        <v>-11776.188050785313</v>
      </c>
      <c r="EW86" s="334">
        <v>-5922.7237376857138</v>
      </c>
      <c r="EX86" s="287">
        <v>0</v>
      </c>
      <c r="EY86" s="287">
        <f t="shared" si="884"/>
        <v>-5922.7237376857138</v>
      </c>
      <c r="EZ86" s="334">
        <v>-6798.8881546861912</v>
      </c>
      <c r="FA86" s="287">
        <v>0</v>
      </c>
      <c r="FB86" s="287">
        <f t="shared" si="885"/>
        <v>-6798.8881546861912</v>
      </c>
      <c r="FC86" s="334">
        <v>-2990.7560570051342</v>
      </c>
      <c r="FD86" s="287">
        <v>0</v>
      </c>
      <c r="FE86" s="287">
        <f t="shared" si="886"/>
        <v>-2990.7560570051342</v>
      </c>
      <c r="FF86" s="334">
        <v>-18322.800136776714</v>
      </c>
      <c r="FG86" s="287">
        <v>0</v>
      </c>
      <c r="FH86" s="287">
        <f t="shared" si="887"/>
        <v>-18322.800136776714</v>
      </c>
      <c r="FI86" s="334">
        <v>-37093.892586790753</v>
      </c>
      <c r="FJ86" s="287">
        <v>0</v>
      </c>
      <c r="FK86" s="287">
        <f t="shared" si="888"/>
        <v>-37093.892586790753</v>
      </c>
      <c r="FL86" s="334">
        <v>-17.514396951840752</v>
      </c>
      <c r="FM86" s="287">
        <v>0</v>
      </c>
      <c r="FN86" s="287">
        <f t="shared" si="889"/>
        <v>-17.514396951840752</v>
      </c>
      <c r="FO86" s="334">
        <v>-7590.3432926775413</v>
      </c>
      <c r="FP86" s="287">
        <v>0</v>
      </c>
      <c r="FQ86" s="287">
        <f t="shared" si="890"/>
        <v>-7590.3432926775413</v>
      </c>
      <c r="FR86" s="334">
        <v>-5408.5623374564839</v>
      </c>
      <c r="FS86" s="287">
        <v>0</v>
      </c>
      <c r="FT86" s="287">
        <f t="shared" si="891"/>
        <v>-5408.5623374564839</v>
      </c>
      <c r="FU86" s="334">
        <v>-4235.9866658902993</v>
      </c>
      <c r="FV86" s="287">
        <v>0</v>
      </c>
      <c r="FW86" s="287">
        <f t="shared" si="892"/>
        <v>-4235.9866658902993</v>
      </c>
      <c r="FX86" s="334">
        <v>-23233.564572050778</v>
      </c>
      <c r="FY86" s="287">
        <v>0</v>
      </c>
      <c r="FZ86" s="287">
        <f t="shared" si="893"/>
        <v>-23233.564572050778</v>
      </c>
      <c r="GA86" s="334">
        <v>-8285.0682194085221</v>
      </c>
      <c r="GB86" s="287">
        <v>0</v>
      </c>
      <c r="GC86" s="287">
        <f t="shared" si="894"/>
        <v>-8285.0682194085221</v>
      </c>
      <c r="GD86" s="334">
        <v>-16906.102718478374</v>
      </c>
      <c r="GE86" s="287">
        <v>0</v>
      </c>
      <c r="GF86" s="287">
        <f t="shared" si="895"/>
        <v>-16906.102718478374</v>
      </c>
      <c r="GG86" s="334">
        <v>-15102.446675517904</v>
      </c>
      <c r="GH86" s="287">
        <v>0</v>
      </c>
      <c r="GI86" s="287">
        <f t="shared" si="896"/>
        <v>-15102.446675517904</v>
      </c>
      <c r="GJ86" s="334">
        <v>-13730.276479392276</v>
      </c>
      <c r="GK86" s="287">
        <v>0</v>
      </c>
      <c r="GL86" s="287">
        <f t="shared" si="897"/>
        <v>-13730.276479392276</v>
      </c>
      <c r="GM86" s="334">
        <v>-18018.745085257844</v>
      </c>
      <c r="GN86" s="287">
        <v>0</v>
      </c>
      <c r="GO86" s="287">
        <f t="shared" si="898"/>
        <v>-18018.745085257844</v>
      </c>
      <c r="GP86" s="334">
        <v>-4761.4962788875837</v>
      </c>
      <c r="GQ86" s="287">
        <v>0</v>
      </c>
      <c r="GR86" s="287">
        <f t="shared" si="899"/>
        <v>-4761.4962788875837</v>
      </c>
      <c r="GS86" s="334">
        <v>-24731.280372945956</v>
      </c>
      <c r="GT86" s="287">
        <v>0</v>
      </c>
      <c r="GU86" s="287">
        <f t="shared" si="900"/>
        <v>-24731.280372945956</v>
      </c>
      <c r="GV86" s="334">
        <v>-26193.972191053308</v>
      </c>
      <c r="GW86" s="287">
        <v>0</v>
      </c>
      <c r="GX86" s="287">
        <f t="shared" si="901"/>
        <v>-26193.972191053308</v>
      </c>
      <c r="GY86" s="334">
        <v>-1243.7815507249541</v>
      </c>
      <c r="GZ86" s="287">
        <v>0</v>
      </c>
      <c r="HA86" s="287">
        <f t="shared" si="902"/>
        <v>-1243.7815507249541</v>
      </c>
      <c r="HB86" s="334">
        <v>-5652.8004485970559</v>
      </c>
      <c r="HC86" s="287">
        <v>0</v>
      </c>
      <c r="HD86" s="287">
        <f t="shared" si="903"/>
        <v>-5652.8004485970559</v>
      </c>
      <c r="HE86" s="334">
        <v>-14183.047564075359</v>
      </c>
      <c r="HF86" s="287">
        <v>0</v>
      </c>
      <c r="HG86" s="287">
        <f t="shared" si="904"/>
        <v>-14183.047564075359</v>
      </c>
      <c r="HH86" s="334">
        <v>-6226.593621288047</v>
      </c>
      <c r="HI86" s="287">
        <v>0</v>
      </c>
      <c r="HJ86" s="287">
        <f t="shared" si="905"/>
        <v>-6226.593621288047</v>
      </c>
    </row>
    <row r="87" spans="2:218" ht="14.25" hidden="1" customHeight="1" outlineLevel="1" x14ac:dyDescent="0.2">
      <c r="B87" s="233" t="s">
        <v>333</v>
      </c>
      <c r="C87" s="334"/>
      <c r="D87" s="287"/>
      <c r="E87" s="287"/>
      <c r="F87" s="334"/>
      <c r="G87" s="287"/>
      <c r="H87" s="287"/>
      <c r="I87" s="334"/>
      <c r="J87" s="287"/>
      <c r="K87" s="287"/>
      <c r="L87" s="334"/>
      <c r="M87" s="287"/>
      <c r="N87" s="287"/>
      <c r="O87" s="334"/>
      <c r="P87" s="287"/>
      <c r="Q87" s="287"/>
      <c r="R87" s="334"/>
      <c r="S87" s="287"/>
      <c r="T87" s="287"/>
      <c r="U87" s="334"/>
      <c r="V87" s="287"/>
      <c r="W87" s="287"/>
      <c r="X87" s="334"/>
      <c r="Y87" s="287"/>
      <c r="Z87" s="287"/>
      <c r="AA87" s="334"/>
      <c r="AB87" s="287"/>
      <c r="AC87" s="287"/>
      <c r="AD87" s="334"/>
      <c r="AE87" s="287"/>
      <c r="AF87" s="287"/>
      <c r="AG87" s="334"/>
      <c r="AH87" s="287"/>
      <c r="AI87" s="287"/>
      <c r="AJ87" s="334"/>
      <c r="AK87" s="287"/>
      <c r="AL87" s="287"/>
      <c r="AM87" s="334">
        <v>-441.08109571242971</v>
      </c>
      <c r="AN87" s="287">
        <v>0</v>
      </c>
      <c r="AO87" s="287">
        <f t="shared" si="906"/>
        <v>-441.08109571242971</v>
      </c>
      <c r="AP87" s="334">
        <v>-521.31258648442576</v>
      </c>
      <c r="AQ87" s="287">
        <v>0</v>
      </c>
      <c r="AR87" s="287">
        <f t="shared" si="847"/>
        <v>-521.31258648442576</v>
      </c>
      <c r="AS87" s="334">
        <v>-369.88013496304268</v>
      </c>
      <c r="AT87" s="287">
        <v>0</v>
      </c>
      <c r="AU87" s="287">
        <f t="shared" si="848"/>
        <v>-369.88013496304268</v>
      </c>
      <c r="AV87" s="334">
        <v>-603.40330515648566</v>
      </c>
      <c r="AW87" s="287">
        <v>0</v>
      </c>
      <c r="AX87" s="287">
        <f t="shared" si="849"/>
        <v>-603.40330515648566</v>
      </c>
      <c r="AY87" s="334">
        <v>-563.35940123782564</v>
      </c>
      <c r="AZ87" s="287">
        <v>0</v>
      </c>
      <c r="BA87" s="287">
        <f t="shared" si="850"/>
        <v>-563.35940123782564</v>
      </c>
      <c r="BB87" s="334">
        <v>-562.12003117692905</v>
      </c>
      <c r="BC87" s="287">
        <v>0</v>
      </c>
      <c r="BD87" s="287">
        <f t="shared" si="851"/>
        <v>-562.12003117692905</v>
      </c>
      <c r="BE87" s="334">
        <v>-632.55589194224501</v>
      </c>
      <c r="BF87" s="287">
        <v>0</v>
      </c>
      <c r="BG87" s="287">
        <f t="shared" si="852"/>
        <v>-632.55589194224501</v>
      </c>
      <c r="BH87" s="334">
        <v>-609.49441053911437</v>
      </c>
      <c r="BI87" s="287">
        <v>0</v>
      </c>
      <c r="BJ87" s="287">
        <f t="shared" si="853"/>
        <v>-609.49441053911437</v>
      </c>
      <c r="BK87" s="334">
        <v>-621.04805749988247</v>
      </c>
      <c r="BL87" s="287">
        <v>0</v>
      </c>
      <c r="BM87" s="287">
        <f t="shared" si="854"/>
        <v>-621.04805749988247</v>
      </c>
      <c r="BN87" s="334">
        <v>-523.34943463706645</v>
      </c>
      <c r="BO87" s="287">
        <v>0</v>
      </c>
      <c r="BP87" s="287">
        <f t="shared" si="855"/>
        <v>-523.34943463706645</v>
      </c>
      <c r="BQ87" s="334">
        <v>-460.2055883689232</v>
      </c>
      <c r="BR87" s="287">
        <v>0</v>
      </c>
      <c r="BS87" s="287">
        <f t="shared" si="856"/>
        <v>-460.2055883689232</v>
      </c>
      <c r="BT87" s="334">
        <v>-387.17463113851568</v>
      </c>
      <c r="BU87" s="287">
        <v>0</v>
      </c>
      <c r="BV87" s="287">
        <f t="shared" si="857"/>
        <v>-387.17463113851568</v>
      </c>
      <c r="BW87" s="334">
        <v>-370.6987099828392</v>
      </c>
      <c r="BX87" s="287">
        <v>0</v>
      </c>
      <c r="BY87" s="287">
        <f t="shared" si="858"/>
        <v>-370.6987099828392</v>
      </c>
      <c r="BZ87" s="334">
        <v>-393.5980931426476</v>
      </c>
      <c r="CA87" s="287">
        <v>0</v>
      </c>
      <c r="CB87" s="287">
        <f t="shared" si="859"/>
        <v>-393.5980931426476</v>
      </c>
      <c r="CC87" s="334">
        <v>-364.22652785678548</v>
      </c>
      <c r="CD87" s="287">
        <v>0</v>
      </c>
      <c r="CE87" s="287">
        <f t="shared" si="860"/>
        <v>-364.22652785678548</v>
      </c>
      <c r="CF87" s="334">
        <v>-356.04047640125015</v>
      </c>
      <c r="CG87" s="287">
        <v>0</v>
      </c>
      <c r="CH87" s="287">
        <f t="shared" si="861"/>
        <v>-356.04047640125015</v>
      </c>
      <c r="CI87" s="334">
        <v>-405.20650249476898</v>
      </c>
      <c r="CJ87" s="287">
        <v>0</v>
      </c>
      <c r="CK87" s="287">
        <f t="shared" si="862"/>
        <v>-405.20650249476898</v>
      </c>
      <c r="CL87" s="334">
        <v>-405.386884261467</v>
      </c>
      <c r="CM87" s="287">
        <v>0</v>
      </c>
      <c r="CN87" s="287">
        <f t="shared" si="863"/>
        <v>-405.386884261467</v>
      </c>
      <c r="CO87" s="334">
        <v>-404.31389463998153</v>
      </c>
      <c r="CP87" s="287">
        <v>0</v>
      </c>
      <c r="CQ87" s="287">
        <f t="shared" si="864"/>
        <v>-404.31389463998153</v>
      </c>
      <c r="CR87" s="334">
        <v>-422.64362582321775</v>
      </c>
      <c r="CS87" s="287">
        <v>0</v>
      </c>
      <c r="CT87" s="287">
        <f t="shared" si="865"/>
        <v>-422.64362582321775</v>
      </c>
      <c r="CU87" s="334">
        <v>-537.2288734706384</v>
      </c>
      <c r="CV87" s="287">
        <v>0</v>
      </c>
      <c r="CW87" s="287">
        <f t="shared" si="866"/>
        <v>-537.2288734706384</v>
      </c>
      <c r="CX87" s="334">
        <v>-539.50902597087759</v>
      </c>
      <c r="CY87" s="287">
        <v>0</v>
      </c>
      <c r="CZ87" s="287">
        <f t="shared" si="867"/>
        <v>-539.50902597087759</v>
      </c>
      <c r="DA87" s="334">
        <v>-423.81705591512389</v>
      </c>
      <c r="DB87" s="287">
        <v>0</v>
      </c>
      <c r="DC87" s="287">
        <f t="shared" si="868"/>
        <v>-423.81705591512389</v>
      </c>
      <c r="DD87" s="334">
        <v>-440.69539088909158</v>
      </c>
      <c r="DE87" s="287">
        <v>0</v>
      </c>
      <c r="DF87" s="287">
        <f t="shared" si="869"/>
        <v>-440.69539088909158</v>
      </c>
      <c r="DG87" s="334">
        <v>-505.44773379170158</v>
      </c>
      <c r="DH87" s="287">
        <v>0</v>
      </c>
      <c r="DI87" s="287">
        <f t="shared" si="870"/>
        <v>-505.44773379170158</v>
      </c>
      <c r="DJ87" s="334">
        <v>-590.84260933663541</v>
      </c>
      <c r="DK87" s="287">
        <v>0</v>
      </c>
      <c r="DL87" s="287">
        <f t="shared" si="871"/>
        <v>-590.84260933663541</v>
      </c>
      <c r="DM87" s="334">
        <v>-621.69004429445272</v>
      </c>
      <c r="DN87" s="287">
        <v>0</v>
      </c>
      <c r="DO87" s="287">
        <f t="shared" si="872"/>
        <v>-621.69004429445272</v>
      </c>
      <c r="DP87" s="334">
        <v>-561.21029073502291</v>
      </c>
      <c r="DQ87" s="287">
        <v>0</v>
      </c>
      <c r="DR87" s="287">
        <f t="shared" si="873"/>
        <v>-561.21029073502291</v>
      </c>
      <c r="DS87" s="334">
        <v>-745.12622899148994</v>
      </c>
      <c r="DT87" s="287">
        <v>0</v>
      </c>
      <c r="DU87" s="287">
        <f t="shared" si="874"/>
        <v>-745.12622899148994</v>
      </c>
      <c r="DV87" s="334">
        <v>-531.93320990252982</v>
      </c>
      <c r="DW87" s="287">
        <v>0</v>
      </c>
      <c r="DX87" s="287">
        <f t="shared" si="875"/>
        <v>-531.93320990252982</v>
      </c>
      <c r="DY87" s="334">
        <v>-513.92081930394022</v>
      </c>
      <c r="DZ87" s="287">
        <v>0</v>
      </c>
      <c r="EA87" s="287">
        <f t="shared" si="876"/>
        <v>-513.92081930394022</v>
      </c>
      <c r="EB87" s="334">
        <v>-564.55797631015673</v>
      </c>
      <c r="EC87" s="287">
        <v>0</v>
      </c>
      <c r="ED87" s="287">
        <f t="shared" si="877"/>
        <v>-564.55797631015673</v>
      </c>
      <c r="EE87" s="334">
        <v>-595.05194988451456</v>
      </c>
      <c r="EF87" s="287">
        <v>0</v>
      </c>
      <c r="EG87" s="287">
        <f t="shared" si="878"/>
        <v>-595.05194988451456</v>
      </c>
      <c r="EH87" s="334">
        <v>-635.02770780856417</v>
      </c>
      <c r="EI87" s="287">
        <v>0</v>
      </c>
      <c r="EJ87" s="287">
        <f t="shared" si="879"/>
        <v>-635.02770780856417</v>
      </c>
      <c r="EK87" s="334">
        <v>-662.7256185043916</v>
      </c>
      <c r="EL87" s="287">
        <v>0</v>
      </c>
      <c r="EM87" s="287">
        <f t="shared" si="880"/>
        <v>-662.7256185043916</v>
      </c>
      <c r="EN87" s="334">
        <v>-690.4202468149025</v>
      </c>
      <c r="EO87" s="287">
        <v>0</v>
      </c>
      <c r="EP87" s="287">
        <f t="shared" si="881"/>
        <v>-690.4202468149025</v>
      </c>
      <c r="EQ87" s="334">
        <v>-794.44844700608394</v>
      </c>
      <c r="ER87" s="287">
        <v>0</v>
      </c>
      <c r="ES87" s="287">
        <f t="shared" si="882"/>
        <v>-794.44844700608394</v>
      </c>
      <c r="ET87" s="334">
        <v>-824.07429739163865</v>
      </c>
      <c r="EU87" s="287">
        <v>0</v>
      </c>
      <c r="EV87" s="287">
        <f t="shared" si="883"/>
        <v>-824.07429739163865</v>
      </c>
      <c r="EW87" s="334">
        <v>-774.49591690342459</v>
      </c>
      <c r="EX87" s="287">
        <v>0</v>
      </c>
      <c r="EY87" s="287">
        <f t="shared" si="884"/>
        <v>-774.49591690342459</v>
      </c>
      <c r="EZ87" s="334">
        <v>-915.87348369683252</v>
      </c>
      <c r="FA87" s="287">
        <v>0</v>
      </c>
      <c r="FB87" s="287">
        <f t="shared" si="885"/>
        <v>-915.87348369683252</v>
      </c>
      <c r="FC87" s="334">
        <v>-818.17337586304336</v>
      </c>
      <c r="FD87" s="287">
        <v>0</v>
      </c>
      <c r="FE87" s="287">
        <f t="shared" si="886"/>
        <v>-818.17337586304336</v>
      </c>
      <c r="FF87" s="334">
        <v>-846.0376706624138</v>
      </c>
      <c r="FG87" s="287">
        <v>0</v>
      </c>
      <c r="FH87" s="287">
        <f t="shared" si="887"/>
        <v>-846.0376706624138</v>
      </c>
      <c r="FI87" s="334">
        <v>-907.88608180865856</v>
      </c>
      <c r="FJ87" s="287">
        <v>0</v>
      </c>
      <c r="FK87" s="287">
        <f t="shared" si="888"/>
        <v>-907.88608180865856</v>
      </c>
      <c r="FL87" s="334">
        <v>-818.46710240170648</v>
      </c>
      <c r="FM87" s="287">
        <v>0</v>
      </c>
      <c r="FN87" s="287">
        <f t="shared" si="889"/>
        <v>-818.46710240170648</v>
      </c>
      <c r="FO87" s="334">
        <v>-1175.3203741157147</v>
      </c>
      <c r="FP87" s="287">
        <v>0</v>
      </c>
      <c r="FQ87" s="287">
        <f t="shared" si="890"/>
        <v>-1175.3203741157147</v>
      </c>
      <c r="FR87" s="334">
        <v>-997.4753286094201</v>
      </c>
      <c r="FS87" s="287">
        <v>0</v>
      </c>
      <c r="FT87" s="287">
        <f t="shared" si="891"/>
        <v>-997.4753286094201</v>
      </c>
      <c r="FU87" s="334">
        <v>-1116.9899266332832</v>
      </c>
      <c r="FV87" s="287">
        <v>0</v>
      </c>
      <c r="FW87" s="287">
        <f t="shared" si="892"/>
        <v>-1116.9899266332832</v>
      </c>
      <c r="FX87" s="334">
        <v>-1114.1264792687468</v>
      </c>
      <c r="FY87" s="287">
        <v>0</v>
      </c>
      <c r="FZ87" s="287">
        <f t="shared" si="893"/>
        <v>-1114.1264792687468</v>
      </c>
      <c r="GA87" s="334">
        <v>-1167.1770656340145</v>
      </c>
      <c r="GB87" s="287">
        <v>0</v>
      </c>
      <c r="GC87" s="287">
        <f t="shared" si="894"/>
        <v>-1167.1770656340145</v>
      </c>
      <c r="GD87" s="334">
        <v>-1210.4764229175566</v>
      </c>
      <c r="GE87" s="287">
        <v>0</v>
      </c>
      <c r="GF87" s="287">
        <f t="shared" si="895"/>
        <v>-1210.4764229175566</v>
      </c>
      <c r="GG87" s="334">
        <v>-1227.5002498696626</v>
      </c>
      <c r="GH87" s="287">
        <v>0</v>
      </c>
      <c r="GI87" s="287">
        <f t="shared" si="896"/>
        <v>-1227.5002498696626</v>
      </c>
      <c r="GJ87" s="334">
        <v>-1356.9338169727991</v>
      </c>
      <c r="GK87" s="287">
        <v>0</v>
      </c>
      <c r="GL87" s="287">
        <f t="shared" si="897"/>
        <v>-1356.9338169727991</v>
      </c>
      <c r="GM87" s="334">
        <v>-1289.4777957122756</v>
      </c>
      <c r="GN87" s="287">
        <v>0</v>
      </c>
      <c r="GO87" s="287">
        <f t="shared" si="898"/>
        <v>-1289.4777957122756</v>
      </c>
      <c r="GP87" s="334">
        <v>-1645.0697168088475</v>
      </c>
      <c r="GQ87" s="287">
        <v>0</v>
      </c>
      <c r="GR87" s="287">
        <f t="shared" si="899"/>
        <v>-1645.0697168088475</v>
      </c>
      <c r="GS87" s="334">
        <v>-1829.642368975047</v>
      </c>
      <c r="GT87" s="287">
        <v>0</v>
      </c>
      <c r="GU87" s="287">
        <f t="shared" si="900"/>
        <v>-1829.642368975047</v>
      </c>
      <c r="GV87" s="334">
        <v>-1731.85580400659</v>
      </c>
      <c r="GW87" s="287">
        <v>0</v>
      </c>
      <c r="GX87" s="287">
        <f t="shared" si="901"/>
        <v>-1731.85580400659</v>
      </c>
      <c r="GY87" s="334">
        <v>-1669.9575240216088</v>
      </c>
      <c r="GZ87" s="287">
        <v>0</v>
      </c>
      <c r="HA87" s="287">
        <f t="shared" si="902"/>
        <v>-1669.9575240216088</v>
      </c>
      <c r="HB87" s="334">
        <v>-1656.8951428345488</v>
      </c>
      <c r="HC87" s="287">
        <v>0</v>
      </c>
      <c r="HD87" s="287">
        <f t="shared" si="903"/>
        <v>-1656.8951428345488</v>
      </c>
      <c r="HE87" s="334">
        <v>-1595.7415005232833</v>
      </c>
      <c r="HF87" s="287">
        <v>0</v>
      </c>
      <c r="HG87" s="287">
        <f t="shared" si="904"/>
        <v>-1595.7415005232833</v>
      </c>
      <c r="HH87" s="334">
        <v>-2261.7340684835658</v>
      </c>
      <c r="HI87" s="287">
        <v>0</v>
      </c>
      <c r="HJ87" s="287">
        <f t="shared" si="905"/>
        <v>-2261.7340684835658</v>
      </c>
    </row>
    <row r="88" spans="2:218" ht="14.25" hidden="1" customHeight="1" outlineLevel="1" x14ac:dyDescent="0.2">
      <c r="B88" s="233" t="s">
        <v>334</v>
      </c>
      <c r="C88" s="334"/>
      <c r="D88" s="287"/>
      <c r="E88" s="287"/>
      <c r="F88" s="334"/>
      <c r="G88" s="287"/>
      <c r="H88" s="287"/>
      <c r="I88" s="334"/>
      <c r="J88" s="287"/>
      <c r="K88" s="287"/>
      <c r="L88" s="334"/>
      <c r="M88" s="287"/>
      <c r="N88" s="287"/>
      <c r="O88" s="334"/>
      <c r="P88" s="287"/>
      <c r="Q88" s="287"/>
      <c r="R88" s="334"/>
      <c r="S88" s="287"/>
      <c r="T88" s="287"/>
      <c r="U88" s="334"/>
      <c r="V88" s="287"/>
      <c r="W88" s="287"/>
      <c r="X88" s="334"/>
      <c r="Y88" s="287"/>
      <c r="Z88" s="287"/>
      <c r="AA88" s="334"/>
      <c r="AB88" s="287"/>
      <c r="AC88" s="287"/>
      <c r="AD88" s="334"/>
      <c r="AE88" s="287"/>
      <c r="AF88" s="287"/>
      <c r="AG88" s="334"/>
      <c r="AH88" s="287"/>
      <c r="AI88" s="287"/>
      <c r="AJ88" s="334"/>
      <c r="AK88" s="287"/>
      <c r="AL88" s="287"/>
      <c r="AM88" s="334">
        <v>-3383.205662624513</v>
      </c>
      <c r="AN88" s="287">
        <v>0</v>
      </c>
      <c r="AO88" s="287">
        <f t="shared" si="906"/>
        <v>-3383.205662624513</v>
      </c>
      <c r="AP88" s="334">
        <v>-3798.0147411821185</v>
      </c>
      <c r="AQ88" s="287">
        <v>0</v>
      </c>
      <c r="AR88" s="287">
        <f t="shared" si="847"/>
        <v>-3798.0147411821185</v>
      </c>
      <c r="AS88" s="334">
        <v>-1868.9965734091297</v>
      </c>
      <c r="AT88" s="287">
        <v>0</v>
      </c>
      <c r="AU88" s="287">
        <f t="shared" si="848"/>
        <v>-1868.9965734091297</v>
      </c>
      <c r="AV88" s="334">
        <v>-2967.4207756198703</v>
      </c>
      <c r="AW88" s="287">
        <v>0</v>
      </c>
      <c r="AX88" s="287">
        <f t="shared" si="849"/>
        <v>-2967.4207756198703</v>
      </c>
      <c r="AY88" s="334">
        <v>-4343.7269107134289</v>
      </c>
      <c r="AZ88" s="287">
        <v>0</v>
      </c>
      <c r="BA88" s="287">
        <f t="shared" si="850"/>
        <v>-4343.7269107134289</v>
      </c>
      <c r="BB88" s="334">
        <v>-5522.6381731250221</v>
      </c>
      <c r="BC88" s="287">
        <v>0</v>
      </c>
      <c r="BD88" s="287">
        <f t="shared" si="851"/>
        <v>-5522.6381731250221</v>
      </c>
      <c r="BE88" s="334">
        <v>-5502.0971122496503</v>
      </c>
      <c r="BF88" s="287">
        <v>0</v>
      </c>
      <c r="BG88" s="287">
        <f t="shared" si="852"/>
        <v>-5502.0971122496503</v>
      </c>
      <c r="BH88" s="334">
        <v>-2815.7767993106145</v>
      </c>
      <c r="BI88" s="287">
        <v>0</v>
      </c>
      <c r="BJ88" s="287">
        <f t="shared" si="853"/>
        <v>-2815.7767993106145</v>
      </c>
      <c r="BK88" s="334">
        <v>-1898.5742471931226</v>
      </c>
      <c r="BL88" s="287">
        <v>0</v>
      </c>
      <c r="BM88" s="287">
        <f t="shared" si="854"/>
        <v>-1898.5742471931226</v>
      </c>
      <c r="BN88" s="334">
        <v>-4853.8474119789344</v>
      </c>
      <c r="BO88" s="287">
        <v>0</v>
      </c>
      <c r="BP88" s="287">
        <f t="shared" si="855"/>
        <v>-4853.8474119789344</v>
      </c>
      <c r="BQ88" s="334">
        <v>-6236.7948281084355</v>
      </c>
      <c r="BR88" s="287">
        <v>0</v>
      </c>
      <c r="BS88" s="287">
        <f t="shared" si="856"/>
        <v>-6236.7948281084355</v>
      </c>
      <c r="BT88" s="334">
        <v>-6000.8713205608183</v>
      </c>
      <c r="BU88" s="287">
        <v>0</v>
      </c>
      <c r="BV88" s="287">
        <f t="shared" si="857"/>
        <v>-6000.8713205608183</v>
      </c>
      <c r="BW88" s="334">
        <v>-6963.0865731700096</v>
      </c>
      <c r="BX88" s="287">
        <v>0</v>
      </c>
      <c r="BY88" s="287">
        <f t="shared" si="858"/>
        <v>-6963.0865731700096</v>
      </c>
      <c r="BZ88" s="334">
        <v>-11897.052438577191</v>
      </c>
      <c r="CA88" s="287">
        <v>0</v>
      </c>
      <c r="CB88" s="287">
        <f t="shared" si="859"/>
        <v>-11897.052438577191</v>
      </c>
      <c r="CC88" s="334">
        <v>-6170.3077988033483</v>
      </c>
      <c r="CD88" s="287">
        <v>0</v>
      </c>
      <c r="CE88" s="287">
        <f t="shared" si="860"/>
        <v>-6170.3077988033483</v>
      </c>
      <c r="CF88" s="334">
        <v>-1749.4439942526776</v>
      </c>
      <c r="CG88" s="287">
        <v>0</v>
      </c>
      <c r="CH88" s="287">
        <f t="shared" si="861"/>
        <v>-1749.4439942526776</v>
      </c>
      <c r="CI88" s="334">
        <v>-5268.7333011427636</v>
      </c>
      <c r="CJ88" s="287">
        <v>0</v>
      </c>
      <c r="CK88" s="287">
        <f t="shared" si="862"/>
        <v>-5268.7333011427636</v>
      </c>
      <c r="CL88" s="334">
        <v>-5966.551334357725</v>
      </c>
      <c r="CM88" s="287">
        <v>0</v>
      </c>
      <c r="CN88" s="287">
        <f t="shared" si="863"/>
        <v>-5966.551334357725</v>
      </c>
      <c r="CO88" s="334">
        <v>-9681.3595583160804</v>
      </c>
      <c r="CP88" s="287">
        <v>0</v>
      </c>
      <c r="CQ88" s="287">
        <f t="shared" si="864"/>
        <v>-9681.3595583160804</v>
      </c>
      <c r="CR88" s="334">
        <v>-18839.87610363937</v>
      </c>
      <c r="CS88" s="287">
        <v>0</v>
      </c>
      <c r="CT88" s="287">
        <f t="shared" si="865"/>
        <v>-18839.87610363937</v>
      </c>
      <c r="CU88" s="334">
        <v>-2458.0276434152638</v>
      </c>
      <c r="CV88" s="287">
        <v>0</v>
      </c>
      <c r="CW88" s="287">
        <f t="shared" si="866"/>
        <v>-2458.0276434152638</v>
      </c>
      <c r="CX88" s="334">
        <v>-5229.6592475394746</v>
      </c>
      <c r="CY88" s="287">
        <v>0</v>
      </c>
      <c r="CZ88" s="287">
        <f t="shared" si="867"/>
        <v>-5229.6592475394746</v>
      </c>
      <c r="DA88" s="334">
        <v>-8548.4925781859456</v>
      </c>
      <c r="DB88" s="287">
        <v>0</v>
      </c>
      <c r="DC88" s="287">
        <f t="shared" si="868"/>
        <v>-8548.4925781859456</v>
      </c>
      <c r="DD88" s="334">
        <v>-54399.79234855395</v>
      </c>
      <c r="DE88" s="287">
        <v>0</v>
      </c>
      <c r="DF88" s="287">
        <f t="shared" si="869"/>
        <v>-54399.79234855395</v>
      </c>
      <c r="DG88" s="334">
        <v>-8074.7601283572712</v>
      </c>
      <c r="DH88" s="287">
        <v>0</v>
      </c>
      <c r="DI88" s="287">
        <f t="shared" si="870"/>
        <v>-8074.7601283572712</v>
      </c>
      <c r="DJ88" s="334">
        <v>-26513.929118784112</v>
      </c>
      <c r="DK88" s="287">
        <v>0</v>
      </c>
      <c r="DL88" s="287">
        <f t="shared" si="871"/>
        <v>-26513.929118784112</v>
      </c>
      <c r="DM88" s="334">
        <v>-19943.422273781907</v>
      </c>
      <c r="DN88" s="287">
        <v>0</v>
      </c>
      <c r="DO88" s="287">
        <f t="shared" si="872"/>
        <v>-19943.422273781907</v>
      </c>
      <c r="DP88" s="334">
        <v>-9969.8850322233066</v>
      </c>
      <c r="DQ88" s="287">
        <v>0</v>
      </c>
      <c r="DR88" s="287">
        <f t="shared" si="873"/>
        <v>-9969.8850322233066</v>
      </c>
      <c r="DS88" s="334">
        <v>-5095.7308673858452</v>
      </c>
      <c r="DT88" s="287">
        <v>0</v>
      </c>
      <c r="DU88" s="287">
        <f t="shared" si="874"/>
        <v>-5095.7308673858452</v>
      </c>
      <c r="DV88" s="334">
        <v>-4525.2892848888914</v>
      </c>
      <c r="DW88" s="287">
        <v>0</v>
      </c>
      <c r="DX88" s="287">
        <f t="shared" si="875"/>
        <v>-4525.2892848888914</v>
      </c>
      <c r="DY88" s="334">
        <v>-15335.97530763666</v>
      </c>
      <c r="DZ88" s="287">
        <v>0</v>
      </c>
      <c r="EA88" s="287">
        <f t="shared" si="876"/>
        <v>-15335.97530763666</v>
      </c>
      <c r="EB88" s="334">
        <v>-16107.303157025894</v>
      </c>
      <c r="EC88" s="287">
        <v>0</v>
      </c>
      <c r="ED88" s="287">
        <f t="shared" si="877"/>
        <v>-16107.303157025894</v>
      </c>
      <c r="EE88" s="334">
        <v>-2893.8670557523637</v>
      </c>
      <c r="EF88" s="287">
        <v>0</v>
      </c>
      <c r="EG88" s="287">
        <f t="shared" si="878"/>
        <v>-2893.8670557523637</v>
      </c>
      <c r="EH88" s="334">
        <v>-38496.197729399064</v>
      </c>
      <c r="EI88" s="287">
        <v>0</v>
      </c>
      <c r="EJ88" s="287">
        <f t="shared" si="879"/>
        <v>-38496.197729399064</v>
      </c>
      <c r="EK88" s="334">
        <v>-4035.5747394758023</v>
      </c>
      <c r="EL88" s="287">
        <v>0</v>
      </c>
      <c r="EM88" s="287">
        <f t="shared" si="880"/>
        <v>-4035.5747394758023</v>
      </c>
      <c r="EN88" s="334">
        <v>-26719.538871073324</v>
      </c>
      <c r="EO88" s="287">
        <v>0</v>
      </c>
      <c r="EP88" s="287">
        <f t="shared" si="881"/>
        <v>-26719.538871073324</v>
      </c>
      <c r="EQ88" s="334">
        <v>-7682.0275600384248</v>
      </c>
      <c r="ER88" s="287">
        <v>0</v>
      </c>
      <c r="ES88" s="287">
        <f t="shared" si="882"/>
        <v>-7682.0275600384248</v>
      </c>
      <c r="ET88" s="334">
        <v>-5832.8115363355182</v>
      </c>
      <c r="EU88" s="287">
        <v>0</v>
      </c>
      <c r="EV88" s="287">
        <f t="shared" si="883"/>
        <v>-5832.8115363355182</v>
      </c>
      <c r="EW88" s="334">
        <v>-11999.161470635225</v>
      </c>
      <c r="EX88" s="287">
        <v>0</v>
      </c>
      <c r="EY88" s="287">
        <f t="shared" si="884"/>
        <v>-11999.161470635225</v>
      </c>
      <c r="EZ88" s="334">
        <v>-8139.0379260385325</v>
      </c>
      <c r="FA88" s="287">
        <v>0</v>
      </c>
      <c r="FB88" s="287">
        <f t="shared" si="885"/>
        <v>-8139.0379260385325</v>
      </c>
      <c r="FC88" s="334">
        <v>-40089.498284752364</v>
      </c>
      <c r="FD88" s="287">
        <v>0</v>
      </c>
      <c r="FE88" s="287">
        <f t="shared" si="886"/>
        <v>-40089.498284752364</v>
      </c>
      <c r="FF88" s="334">
        <v>-7776.0829143865403</v>
      </c>
      <c r="FG88" s="287">
        <v>0</v>
      </c>
      <c r="FH88" s="287">
        <f t="shared" si="887"/>
        <v>-7776.0829143865403</v>
      </c>
      <c r="FI88" s="334">
        <v>-7461.8721073403667</v>
      </c>
      <c r="FJ88" s="287">
        <v>0</v>
      </c>
      <c r="FK88" s="287">
        <f t="shared" si="888"/>
        <v>-7461.8721073403667</v>
      </c>
      <c r="FL88" s="334">
        <v>-16070.614844940686</v>
      </c>
      <c r="FM88" s="287">
        <v>0</v>
      </c>
      <c r="FN88" s="287">
        <f t="shared" si="889"/>
        <v>-16070.614844940686</v>
      </c>
      <c r="FO88" s="334">
        <v>-21319.672316496948</v>
      </c>
      <c r="FP88" s="287">
        <v>0</v>
      </c>
      <c r="FQ88" s="287">
        <f t="shared" si="890"/>
        <v>-21319.672316496948</v>
      </c>
      <c r="FR88" s="334">
        <v>-19861.281594526212</v>
      </c>
      <c r="FS88" s="287">
        <v>0</v>
      </c>
      <c r="FT88" s="287">
        <f t="shared" si="891"/>
        <v>-19861.281594526212</v>
      </c>
      <c r="FU88" s="334">
        <v>-21240.572433911726</v>
      </c>
      <c r="FV88" s="287">
        <v>0</v>
      </c>
      <c r="FW88" s="287">
        <f t="shared" si="892"/>
        <v>-21240.572433911726</v>
      </c>
      <c r="FX88" s="334">
        <v>-5250.2578870454727</v>
      </c>
      <c r="FY88" s="287">
        <v>0</v>
      </c>
      <c r="FZ88" s="287">
        <f t="shared" si="893"/>
        <v>-5250.2578870454727</v>
      </c>
      <c r="GA88" s="334">
        <v>-5476.2871893716583</v>
      </c>
      <c r="GB88" s="287">
        <v>0</v>
      </c>
      <c r="GC88" s="287">
        <f t="shared" si="894"/>
        <v>-5476.2871893716583</v>
      </c>
      <c r="GD88" s="334">
        <v>-6263.5648340645985</v>
      </c>
      <c r="GE88" s="287">
        <v>0</v>
      </c>
      <c r="GF88" s="287">
        <f t="shared" si="895"/>
        <v>-6263.5648340645985</v>
      </c>
      <c r="GG88" s="334">
        <v>-11372.893210730619</v>
      </c>
      <c r="GH88" s="287">
        <v>0</v>
      </c>
      <c r="GI88" s="287">
        <f t="shared" si="896"/>
        <v>-11372.893210730619</v>
      </c>
      <c r="GJ88" s="334">
        <v>-5855.9216618749888</v>
      </c>
      <c r="GK88" s="287">
        <v>0</v>
      </c>
      <c r="GL88" s="287">
        <f t="shared" si="897"/>
        <v>-5855.9216618749888</v>
      </c>
      <c r="GM88" s="334">
        <v>-3582.6695633639602</v>
      </c>
      <c r="GN88" s="287">
        <v>0</v>
      </c>
      <c r="GO88" s="287">
        <f t="shared" si="898"/>
        <v>-3582.6695633639602</v>
      </c>
      <c r="GP88" s="334">
        <v>-4570.362212624821</v>
      </c>
      <c r="GQ88" s="287">
        <v>0</v>
      </c>
      <c r="GR88" s="287">
        <f t="shared" si="899"/>
        <v>-4570.362212624821</v>
      </c>
      <c r="GS88" s="334">
        <v>-5968.7835308144349</v>
      </c>
      <c r="GT88" s="287">
        <v>0</v>
      </c>
      <c r="GU88" s="287">
        <f t="shared" si="900"/>
        <v>-5968.7835308144349</v>
      </c>
      <c r="GV88" s="334">
        <v>-4618.922394746598</v>
      </c>
      <c r="GW88" s="287">
        <v>0</v>
      </c>
      <c r="GX88" s="287">
        <f t="shared" si="901"/>
        <v>-4618.922394746598</v>
      </c>
      <c r="GY88" s="334">
        <v>-12621.201567366026</v>
      </c>
      <c r="GZ88" s="287">
        <v>0</v>
      </c>
      <c r="HA88" s="287">
        <f t="shared" si="902"/>
        <v>-12621.201567366026</v>
      </c>
      <c r="HB88" s="334">
        <v>-4641.7616288722047</v>
      </c>
      <c r="HC88" s="287">
        <v>0</v>
      </c>
      <c r="HD88" s="287">
        <f t="shared" si="903"/>
        <v>-4641.7616288722047</v>
      </c>
      <c r="HE88" s="334">
        <v>-5409.9657489862129</v>
      </c>
      <c r="HF88" s="287">
        <v>0</v>
      </c>
      <c r="HG88" s="287">
        <f t="shared" si="904"/>
        <v>-5409.9657489862129</v>
      </c>
      <c r="HH88" s="334">
        <v>-9502.9658907982539</v>
      </c>
      <c r="HI88" s="287">
        <v>0</v>
      </c>
      <c r="HJ88" s="287">
        <f t="shared" si="905"/>
        <v>-9502.9658907982539</v>
      </c>
    </row>
    <row r="89" spans="2:218" ht="14.25" hidden="1" customHeight="1" outlineLevel="1" x14ac:dyDescent="0.2">
      <c r="B89" s="233" t="s">
        <v>335</v>
      </c>
      <c r="C89" s="334"/>
      <c r="D89" s="287"/>
      <c r="E89" s="287"/>
      <c r="F89" s="334"/>
      <c r="G89" s="287"/>
      <c r="H89" s="287"/>
      <c r="I89" s="334"/>
      <c r="J89" s="287"/>
      <c r="K89" s="287"/>
      <c r="L89" s="334"/>
      <c r="M89" s="287"/>
      <c r="N89" s="287"/>
      <c r="O89" s="334"/>
      <c r="P89" s="287"/>
      <c r="Q89" s="287"/>
      <c r="R89" s="334"/>
      <c r="S89" s="287"/>
      <c r="T89" s="287"/>
      <c r="U89" s="334"/>
      <c r="V89" s="287"/>
      <c r="W89" s="287"/>
      <c r="X89" s="334"/>
      <c r="Y89" s="287"/>
      <c r="Z89" s="287"/>
      <c r="AA89" s="334"/>
      <c r="AB89" s="287"/>
      <c r="AC89" s="287"/>
      <c r="AD89" s="334"/>
      <c r="AE89" s="287"/>
      <c r="AF89" s="287"/>
      <c r="AG89" s="334"/>
      <c r="AH89" s="287"/>
      <c r="AI89" s="287"/>
      <c r="AJ89" s="334"/>
      <c r="AK89" s="287"/>
      <c r="AL89" s="287"/>
      <c r="AM89" s="334">
        <v>0</v>
      </c>
      <c r="AN89" s="287">
        <v>0</v>
      </c>
      <c r="AO89" s="287">
        <f t="shared" si="906"/>
        <v>0</v>
      </c>
      <c r="AP89" s="334">
        <v>-3.3280619016689728</v>
      </c>
      <c r="AQ89" s="287">
        <v>0</v>
      </c>
      <c r="AR89" s="287">
        <f t="shared" si="847"/>
        <v>-3.3280619016689728</v>
      </c>
      <c r="AS89" s="334">
        <v>0</v>
      </c>
      <c r="AT89" s="287">
        <v>0</v>
      </c>
      <c r="AU89" s="287">
        <f t="shared" si="848"/>
        <v>0</v>
      </c>
      <c r="AV89" s="334">
        <v>0</v>
      </c>
      <c r="AW89" s="287">
        <v>0</v>
      </c>
      <c r="AX89" s="287">
        <f t="shared" si="849"/>
        <v>0</v>
      </c>
      <c r="AY89" s="334">
        <v>0</v>
      </c>
      <c r="AZ89" s="287">
        <v>0</v>
      </c>
      <c r="BA89" s="287">
        <f t="shared" si="850"/>
        <v>0</v>
      </c>
      <c r="BB89" s="334">
        <v>-27.782366421982061</v>
      </c>
      <c r="BC89" s="287">
        <v>0</v>
      </c>
      <c r="BD89" s="287">
        <f t="shared" si="851"/>
        <v>-27.782366421982061</v>
      </c>
      <c r="BE89" s="334">
        <v>0</v>
      </c>
      <c r="BF89" s="287">
        <v>0</v>
      </c>
      <c r="BG89" s="287">
        <f t="shared" si="852"/>
        <v>0</v>
      </c>
      <c r="BH89" s="334">
        <v>0</v>
      </c>
      <c r="BI89" s="287">
        <v>0</v>
      </c>
      <c r="BJ89" s="287">
        <f t="shared" si="853"/>
        <v>0</v>
      </c>
      <c r="BK89" s="334">
        <v>0</v>
      </c>
      <c r="BL89" s="287">
        <v>0</v>
      </c>
      <c r="BM89" s="287">
        <f t="shared" si="854"/>
        <v>0</v>
      </c>
      <c r="BN89" s="334">
        <v>0</v>
      </c>
      <c r="BO89" s="287">
        <v>0</v>
      </c>
      <c r="BP89" s="287">
        <f t="shared" si="855"/>
        <v>0</v>
      </c>
      <c r="BQ89" s="334">
        <v>-66.80012872936544</v>
      </c>
      <c r="BR89" s="287">
        <v>0</v>
      </c>
      <c r="BS89" s="287">
        <f t="shared" si="856"/>
        <v>-66.80012872936544</v>
      </c>
      <c r="BT89" s="334">
        <v>0</v>
      </c>
      <c r="BU89" s="287">
        <v>0</v>
      </c>
      <c r="BV89" s="287">
        <f t="shared" si="857"/>
        <v>0</v>
      </c>
      <c r="BW89" s="334">
        <v>0</v>
      </c>
      <c r="BX89" s="287">
        <v>0</v>
      </c>
      <c r="BY89" s="287">
        <f t="shared" si="858"/>
        <v>0</v>
      </c>
      <c r="BZ89" s="334">
        <v>0</v>
      </c>
      <c r="CA89" s="287">
        <v>0</v>
      </c>
      <c r="CB89" s="287">
        <f t="shared" si="859"/>
        <v>0</v>
      </c>
      <c r="CC89" s="334">
        <v>-154.16258301520833</v>
      </c>
      <c r="CD89" s="287">
        <v>0</v>
      </c>
      <c r="CE89" s="287">
        <f t="shared" si="860"/>
        <v>-154.16258301520833</v>
      </c>
      <c r="CF89" s="334">
        <v>0</v>
      </c>
      <c r="CG89" s="287">
        <v>0</v>
      </c>
      <c r="CH89" s="287">
        <f t="shared" si="861"/>
        <v>0</v>
      </c>
      <c r="CI89" s="334">
        <v>0</v>
      </c>
      <c r="CJ89" s="287">
        <v>0</v>
      </c>
      <c r="CK89" s="287">
        <f t="shared" si="862"/>
        <v>0</v>
      </c>
      <c r="CL89" s="334">
        <v>0</v>
      </c>
      <c r="CM89" s="287">
        <v>0</v>
      </c>
      <c r="CN89" s="287">
        <f t="shared" si="863"/>
        <v>0</v>
      </c>
      <c r="CO89" s="334">
        <v>0</v>
      </c>
      <c r="CP89" s="287">
        <v>0</v>
      </c>
      <c r="CQ89" s="287">
        <f t="shared" si="864"/>
        <v>0</v>
      </c>
      <c r="CR89" s="334">
        <v>0</v>
      </c>
      <c r="CS89" s="287">
        <v>0</v>
      </c>
      <c r="CT89" s="287">
        <f t="shared" si="865"/>
        <v>0</v>
      </c>
      <c r="CU89" s="334">
        <v>0</v>
      </c>
      <c r="CV89" s="287">
        <v>0</v>
      </c>
      <c r="CW89" s="287">
        <f t="shared" si="866"/>
        <v>0</v>
      </c>
      <c r="CX89" s="334">
        <v>0</v>
      </c>
      <c r="CY89" s="287">
        <v>0</v>
      </c>
      <c r="CZ89" s="287">
        <f t="shared" si="867"/>
        <v>0</v>
      </c>
      <c r="DA89" s="334">
        <v>0</v>
      </c>
      <c r="DB89" s="287">
        <v>0</v>
      </c>
      <c r="DC89" s="287">
        <f t="shared" si="868"/>
        <v>0</v>
      </c>
      <c r="DD89" s="334">
        <v>0</v>
      </c>
      <c r="DE89" s="287">
        <v>0</v>
      </c>
      <c r="DF89" s="287">
        <f t="shared" si="869"/>
        <v>0</v>
      </c>
      <c r="DG89" s="334">
        <v>-304.44141703873606</v>
      </c>
      <c r="DH89" s="287">
        <v>0</v>
      </c>
      <c r="DI89" s="287">
        <f t="shared" si="870"/>
        <v>-304.44141703873606</v>
      </c>
      <c r="DJ89" s="334">
        <v>-109.61504807258882</v>
      </c>
      <c r="DK89" s="287">
        <v>0</v>
      </c>
      <c r="DL89" s="287">
        <f t="shared" si="871"/>
        <v>-109.61504807258882</v>
      </c>
      <c r="DM89" s="334">
        <v>-60.601666315123396</v>
      </c>
      <c r="DN89" s="287">
        <v>0</v>
      </c>
      <c r="DO89" s="287">
        <f t="shared" si="872"/>
        <v>-60.601666315123396</v>
      </c>
      <c r="DP89" s="334">
        <v>-53.669933895600636</v>
      </c>
      <c r="DQ89" s="287">
        <v>0</v>
      </c>
      <c r="DR89" s="287">
        <f t="shared" si="873"/>
        <v>-53.669933895600636</v>
      </c>
      <c r="DS89" s="334">
        <v>-80.619299868839789</v>
      </c>
      <c r="DT89" s="287">
        <v>0</v>
      </c>
      <c r="DU89" s="287">
        <f t="shared" si="874"/>
        <v>-80.619299868839789</v>
      </c>
      <c r="DV89" s="334">
        <v>-27.27061845705768</v>
      </c>
      <c r="DW89" s="287">
        <v>0</v>
      </c>
      <c r="DX89" s="287">
        <f t="shared" si="875"/>
        <v>-27.27061845705768</v>
      </c>
      <c r="DY89" s="334">
        <v>-24.043949717644654</v>
      </c>
      <c r="DZ89" s="287">
        <v>0</v>
      </c>
      <c r="EA89" s="287">
        <f t="shared" si="876"/>
        <v>-24.043949717644654</v>
      </c>
      <c r="EB89" s="334">
        <v>-229.71394866582332</v>
      </c>
      <c r="EC89" s="287">
        <v>0</v>
      </c>
      <c r="ED89" s="287">
        <f t="shared" si="877"/>
        <v>-229.71394866582332</v>
      </c>
      <c r="EE89" s="334">
        <v>-23.573513356950293</v>
      </c>
      <c r="EF89" s="287">
        <v>0</v>
      </c>
      <c r="EG89" s="287">
        <f t="shared" si="878"/>
        <v>-23.573513356950293</v>
      </c>
      <c r="EH89" s="334">
        <v>-562.60633321338616</v>
      </c>
      <c r="EI89" s="287">
        <v>0</v>
      </c>
      <c r="EJ89" s="287">
        <f t="shared" si="879"/>
        <v>-562.60633321338616</v>
      </c>
      <c r="EK89" s="334">
        <v>-716.61755957588275</v>
      </c>
      <c r="EL89" s="287">
        <v>0</v>
      </c>
      <c r="EM89" s="287">
        <f t="shared" si="880"/>
        <v>-716.61755957588275</v>
      </c>
      <c r="EN89" s="334">
        <v>-90.675536936105118</v>
      </c>
      <c r="EO89" s="287">
        <v>0</v>
      </c>
      <c r="EP89" s="287">
        <f t="shared" si="881"/>
        <v>-90.675536936105118</v>
      </c>
      <c r="EQ89" s="334">
        <v>-94.802340164371884</v>
      </c>
      <c r="ER89" s="287">
        <v>0</v>
      </c>
      <c r="ES89" s="287">
        <f t="shared" si="882"/>
        <v>-94.802340164371884</v>
      </c>
      <c r="ET89" s="334">
        <v>-1802.7693671554425</v>
      </c>
      <c r="EU89" s="287">
        <v>0</v>
      </c>
      <c r="EV89" s="287">
        <f t="shared" si="883"/>
        <v>-1802.7693671554425</v>
      </c>
      <c r="EW89" s="334">
        <v>-106.01642009378436</v>
      </c>
      <c r="EX89" s="287">
        <v>0</v>
      </c>
      <c r="EY89" s="287">
        <f t="shared" si="884"/>
        <v>-106.01642009378436</v>
      </c>
      <c r="EZ89" s="334">
        <v>-761.71935593956505</v>
      </c>
      <c r="FA89" s="287">
        <v>0</v>
      </c>
      <c r="FB89" s="287">
        <f t="shared" si="885"/>
        <v>-761.71935593956505</v>
      </c>
      <c r="FC89" s="334">
        <v>-94.845498507629571</v>
      </c>
      <c r="FD89" s="287">
        <v>0</v>
      </c>
      <c r="FE89" s="287">
        <f t="shared" si="886"/>
        <v>-94.845498507629571</v>
      </c>
      <c r="FF89" s="334">
        <v>-947.08771107231212</v>
      </c>
      <c r="FG89" s="287">
        <v>0</v>
      </c>
      <c r="FH89" s="287">
        <f t="shared" si="887"/>
        <v>-947.08771107231212</v>
      </c>
      <c r="FI89" s="334">
        <v>-136.8891149170463</v>
      </c>
      <c r="FJ89" s="287">
        <v>0</v>
      </c>
      <c r="FK89" s="287">
        <f t="shared" si="888"/>
        <v>-136.8891149170463</v>
      </c>
      <c r="FL89" s="334">
        <v>-35.848640661586401</v>
      </c>
      <c r="FM89" s="287">
        <v>0</v>
      </c>
      <c r="FN89" s="287">
        <f t="shared" si="889"/>
        <v>-35.848640661586401</v>
      </c>
      <c r="FO89" s="334">
        <v>-3573.7353575854995</v>
      </c>
      <c r="FP89" s="287">
        <v>0</v>
      </c>
      <c r="FQ89" s="287">
        <f t="shared" si="890"/>
        <v>-3573.7353575854995</v>
      </c>
      <c r="FR89" s="334">
        <v>-49.001696616746607</v>
      </c>
      <c r="FS89" s="287">
        <v>0</v>
      </c>
      <c r="FT89" s="287">
        <f t="shared" si="891"/>
        <v>-49.001696616746607</v>
      </c>
      <c r="FU89" s="334">
        <v>-180.25445440782579</v>
      </c>
      <c r="FV89" s="287">
        <v>0</v>
      </c>
      <c r="FW89" s="287">
        <f t="shared" si="892"/>
        <v>-180.25445440782579</v>
      </c>
      <c r="FX89" s="334">
        <v>-9143.6754634803292</v>
      </c>
      <c r="FY89" s="287">
        <v>0</v>
      </c>
      <c r="FZ89" s="287">
        <f t="shared" si="893"/>
        <v>-9143.6754634803292</v>
      </c>
      <c r="GA89" s="334">
        <v>-471.47429564942507</v>
      </c>
      <c r="GB89" s="287">
        <v>0</v>
      </c>
      <c r="GC89" s="287">
        <f t="shared" si="894"/>
        <v>-471.47429564942507</v>
      </c>
      <c r="GD89" s="334">
        <v>-30.469101014527322</v>
      </c>
      <c r="GE89" s="287">
        <v>0</v>
      </c>
      <c r="GF89" s="287">
        <f t="shared" si="895"/>
        <v>-30.469101014527322</v>
      </c>
      <c r="GG89" s="334">
        <v>-1093.7970193925871</v>
      </c>
      <c r="GH89" s="287">
        <v>0</v>
      </c>
      <c r="GI89" s="287">
        <f t="shared" si="896"/>
        <v>-1093.7970193925871</v>
      </c>
      <c r="GJ89" s="334">
        <v>-114.39791884221131</v>
      </c>
      <c r="GK89" s="287">
        <v>0</v>
      </c>
      <c r="GL89" s="287">
        <f t="shared" si="897"/>
        <v>-114.39791884221131</v>
      </c>
      <c r="GM89" s="334">
        <v>-858.69210951080208</v>
      </c>
      <c r="GN89" s="287">
        <v>0</v>
      </c>
      <c r="GO89" s="287">
        <f t="shared" si="898"/>
        <v>-858.69210951080208</v>
      </c>
      <c r="GP89" s="334">
        <v>-749.63373876417347</v>
      </c>
      <c r="GQ89" s="287">
        <v>0</v>
      </c>
      <c r="GR89" s="287">
        <f t="shared" si="899"/>
        <v>-749.63373876417347</v>
      </c>
      <c r="GS89" s="334">
        <v>-488.38784184218144</v>
      </c>
      <c r="GT89" s="287">
        <v>0</v>
      </c>
      <c r="GU89" s="287">
        <f t="shared" si="900"/>
        <v>-488.38784184218144</v>
      </c>
      <c r="GV89" s="334">
        <v>-407.99869377011828</v>
      </c>
      <c r="GW89" s="287">
        <v>0</v>
      </c>
      <c r="GX89" s="287">
        <f t="shared" si="901"/>
        <v>-407.99869377011828</v>
      </c>
      <c r="GY89" s="334">
        <v>-122.2100122988698</v>
      </c>
      <c r="GZ89" s="287">
        <v>0</v>
      </c>
      <c r="HA89" s="287">
        <f t="shared" si="902"/>
        <v>-122.2100122988698</v>
      </c>
      <c r="HB89" s="334">
        <v>-52.652641618400146</v>
      </c>
      <c r="HC89" s="287">
        <v>0</v>
      </c>
      <c r="HD89" s="287">
        <f t="shared" si="903"/>
        <v>-52.652641618400146</v>
      </c>
      <c r="HE89" s="334">
        <v>-290.37921934264193</v>
      </c>
      <c r="HF89" s="287">
        <v>0</v>
      </c>
      <c r="HG89" s="287">
        <f t="shared" si="904"/>
        <v>-290.37921934264193</v>
      </c>
      <c r="HH89" s="334">
        <v>-63.962062115185013</v>
      </c>
      <c r="HI89" s="287">
        <v>0</v>
      </c>
      <c r="HJ89" s="287">
        <f t="shared" si="905"/>
        <v>-63.962062115185013</v>
      </c>
    </row>
    <row r="90" spans="2:218" ht="14.25" hidden="1" customHeight="1" outlineLevel="1" x14ac:dyDescent="0.2">
      <c r="B90" s="233" t="s">
        <v>68</v>
      </c>
      <c r="C90" s="334">
        <v>0</v>
      </c>
      <c r="D90" s="287">
        <v>0</v>
      </c>
      <c r="E90" s="287">
        <f>SUM(C90:D90)</f>
        <v>0</v>
      </c>
      <c r="F90" s="334">
        <v>0</v>
      </c>
      <c r="G90" s="287">
        <v>0</v>
      </c>
      <c r="H90" s="287">
        <f>SUM(F90:G90)</f>
        <v>0</v>
      </c>
      <c r="I90" s="334">
        <v>0</v>
      </c>
      <c r="J90" s="287">
        <v>0</v>
      </c>
      <c r="K90" s="287">
        <f>SUM(I90:J90)</f>
        <v>0</v>
      </c>
      <c r="L90" s="334">
        <v>0</v>
      </c>
      <c r="M90" s="287">
        <v>0</v>
      </c>
      <c r="N90" s="287">
        <f>SUM(L90:M90)</f>
        <v>0</v>
      </c>
      <c r="O90" s="334">
        <v>0</v>
      </c>
      <c r="P90" s="287">
        <v>0</v>
      </c>
      <c r="Q90" s="287">
        <f>SUM(O90:P90)</f>
        <v>0</v>
      </c>
      <c r="R90" s="334">
        <v>0</v>
      </c>
      <c r="S90" s="287">
        <v>0</v>
      </c>
      <c r="T90" s="287">
        <f>SUM(R90:S90)</f>
        <v>0</v>
      </c>
      <c r="U90" s="334">
        <v>0</v>
      </c>
      <c r="V90" s="287">
        <v>0</v>
      </c>
      <c r="W90" s="287">
        <f>SUM(U90:V90)</f>
        <v>0</v>
      </c>
      <c r="X90" s="334">
        <v>0</v>
      </c>
      <c r="Y90" s="287">
        <v>0</v>
      </c>
      <c r="Z90" s="287">
        <f>SUM(X90:Y90)</f>
        <v>0</v>
      </c>
      <c r="AA90" s="334">
        <v>0</v>
      </c>
      <c r="AB90" s="287">
        <v>0</v>
      </c>
      <c r="AC90" s="287">
        <f>SUM(AA90:AB90)</f>
        <v>0</v>
      </c>
      <c r="AD90" s="334">
        <v>0</v>
      </c>
      <c r="AE90" s="287">
        <v>0</v>
      </c>
      <c r="AF90" s="287">
        <f>SUM(AD90:AE90)</f>
        <v>0</v>
      </c>
      <c r="AG90" s="334">
        <v>0</v>
      </c>
      <c r="AH90" s="287">
        <v>0</v>
      </c>
      <c r="AI90" s="287">
        <f>SUM(AG90:AH90)</f>
        <v>0</v>
      </c>
      <c r="AJ90" s="334">
        <v>0</v>
      </c>
      <c r="AK90" s="287">
        <v>0</v>
      </c>
      <c r="AL90" s="287">
        <f>SUM(AJ90:AK90)</f>
        <v>0</v>
      </c>
      <c r="AM90" s="334">
        <v>214.57882200086618</v>
      </c>
      <c r="AN90" s="287">
        <v>0</v>
      </c>
      <c r="AO90" s="287">
        <f t="shared" si="906"/>
        <v>214.57882200086618</v>
      </c>
      <c r="AP90" s="334">
        <v>389.50890966083978</v>
      </c>
      <c r="AQ90" s="287">
        <v>0</v>
      </c>
      <c r="AR90" s="287">
        <f t="shared" si="847"/>
        <v>389.50890966083978</v>
      </c>
      <c r="AS90" s="334">
        <v>1429.0538145439746</v>
      </c>
      <c r="AT90" s="287">
        <v>0</v>
      </c>
      <c r="AU90" s="287">
        <f t="shared" si="848"/>
        <v>1429.0538145439746</v>
      </c>
      <c r="AV90" s="334">
        <v>53.643155970506328</v>
      </c>
      <c r="AW90" s="287">
        <v>0</v>
      </c>
      <c r="AX90" s="287">
        <f t="shared" si="849"/>
        <v>53.643155970506328</v>
      </c>
      <c r="AY90" s="334">
        <v>3550.9487597754646</v>
      </c>
      <c r="AZ90" s="287">
        <v>0</v>
      </c>
      <c r="BA90" s="287">
        <f t="shared" si="850"/>
        <v>3550.9487597754646</v>
      </c>
      <c r="BB90" s="334">
        <v>4264.2872930747662</v>
      </c>
      <c r="BC90" s="287">
        <v>0</v>
      </c>
      <c r="BD90" s="287">
        <f t="shared" si="851"/>
        <v>4264.2872930747662</v>
      </c>
      <c r="BE90" s="334">
        <v>1111.3122962272942</v>
      </c>
      <c r="BF90" s="287">
        <v>0</v>
      </c>
      <c r="BG90" s="287">
        <f t="shared" si="852"/>
        <v>1111.3122962272942</v>
      </c>
      <c r="BH90" s="334">
        <v>816.87580418589835</v>
      </c>
      <c r="BI90" s="287">
        <v>0</v>
      </c>
      <c r="BJ90" s="287">
        <f t="shared" si="853"/>
        <v>816.87580418589835</v>
      </c>
      <c r="BK90" s="334">
        <v>964.23051627754035</v>
      </c>
      <c r="BL90" s="287">
        <v>0</v>
      </c>
      <c r="BM90" s="287">
        <f t="shared" si="854"/>
        <v>964.23051627754035</v>
      </c>
      <c r="BN90" s="334">
        <v>2834.1911003042169</v>
      </c>
      <c r="BO90" s="287">
        <v>0</v>
      </c>
      <c r="BP90" s="287">
        <f t="shared" si="855"/>
        <v>2834.1911003042169</v>
      </c>
      <c r="BQ90" s="334">
        <v>324.87221717401184</v>
      </c>
      <c r="BR90" s="287">
        <v>0</v>
      </c>
      <c r="BS90" s="287">
        <f t="shared" si="856"/>
        <v>324.87221717401184</v>
      </c>
      <c r="BT90" s="334">
        <v>1984.8785142773252</v>
      </c>
      <c r="BU90" s="287">
        <v>0</v>
      </c>
      <c r="BV90" s="287">
        <f t="shared" si="857"/>
        <v>1984.8785142773252</v>
      </c>
      <c r="BW90" s="334">
        <v>109.80383454642288</v>
      </c>
      <c r="BX90" s="287">
        <v>0</v>
      </c>
      <c r="BY90" s="287">
        <f t="shared" si="858"/>
        <v>109.80383454642288</v>
      </c>
      <c r="BZ90" s="334">
        <v>7302.9336266960026</v>
      </c>
      <c r="CA90" s="287">
        <v>0</v>
      </c>
      <c r="CB90" s="287">
        <f t="shared" si="859"/>
        <v>7302.9336266960026</v>
      </c>
      <c r="CC90" s="334">
        <v>88.186310458031485</v>
      </c>
      <c r="CD90" s="287">
        <v>0</v>
      </c>
      <c r="CE90" s="287">
        <f t="shared" si="860"/>
        <v>88.186310458031485</v>
      </c>
      <c r="CF90" s="334">
        <v>731.37806347930893</v>
      </c>
      <c r="CG90" s="287">
        <v>0</v>
      </c>
      <c r="CH90" s="287">
        <f t="shared" si="861"/>
        <v>731.37806347930893</v>
      </c>
      <c r="CI90" s="334">
        <v>740.44165459520354</v>
      </c>
      <c r="CJ90" s="287">
        <v>0</v>
      </c>
      <c r="CK90" s="287">
        <f t="shared" si="862"/>
        <v>740.44165459520354</v>
      </c>
      <c r="CL90" s="334">
        <v>2884.3168076676261</v>
      </c>
      <c r="CM90" s="287">
        <v>0</v>
      </c>
      <c r="CN90" s="287">
        <f t="shared" si="863"/>
        <v>2884.3168076676261</v>
      </c>
      <c r="CO90" s="334">
        <v>2963.3258569128129</v>
      </c>
      <c r="CP90" s="287">
        <v>0</v>
      </c>
      <c r="CQ90" s="287">
        <f t="shared" si="864"/>
        <v>2963.3258569128129</v>
      </c>
      <c r="CR90" s="334">
        <v>15727.355263596281</v>
      </c>
      <c r="CS90" s="287">
        <v>0</v>
      </c>
      <c r="CT90" s="287">
        <f t="shared" si="865"/>
        <v>15727.355263596281</v>
      </c>
      <c r="CU90" s="334">
        <v>210.24918470529013</v>
      </c>
      <c r="CV90" s="287">
        <v>0</v>
      </c>
      <c r="CW90" s="287">
        <f t="shared" si="866"/>
        <v>210.24918470529013</v>
      </c>
      <c r="CX90" s="334">
        <v>1873.0912401484666</v>
      </c>
      <c r="CY90" s="287">
        <v>0</v>
      </c>
      <c r="CZ90" s="287">
        <f t="shared" si="867"/>
        <v>1873.0912401484666</v>
      </c>
      <c r="DA90" s="334">
        <v>2499.4587644118769</v>
      </c>
      <c r="DB90" s="287">
        <v>0</v>
      </c>
      <c r="DC90" s="287">
        <f t="shared" si="868"/>
        <v>2499.4587644118769</v>
      </c>
      <c r="DD90" s="334">
        <v>48535.963942694638</v>
      </c>
      <c r="DE90" s="287">
        <v>0</v>
      </c>
      <c r="DF90" s="287">
        <f t="shared" si="869"/>
        <v>48535.963942694638</v>
      </c>
      <c r="DG90" s="334">
        <v>4677.2809757707018</v>
      </c>
      <c r="DH90" s="287">
        <v>0</v>
      </c>
      <c r="DI90" s="287">
        <f t="shared" si="870"/>
        <v>4677.2809757707018</v>
      </c>
      <c r="DJ90" s="334">
        <v>19776.101055846932</v>
      </c>
      <c r="DK90" s="287">
        <v>0</v>
      </c>
      <c r="DL90" s="287">
        <f t="shared" si="871"/>
        <v>19776.101055846932</v>
      </c>
      <c r="DM90" s="334">
        <v>15484.497468888421</v>
      </c>
      <c r="DN90" s="287">
        <v>0</v>
      </c>
      <c r="DO90" s="287">
        <f t="shared" si="872"/>
        <v>15484.497468888421</v>
      </c>
      <c r="DP90" s="334">
        <v>12233.283254242908</v>
      </c>
      <c r="DQ90" s="287">
        <v>0</v>
      </c>
      <c r="DR90" s="287">
        <f t="shared" si="873"/>
        <v>12233.283254242908</v>
      </c>
      <c r="DS90" s="334">
        <v>285.80012810997118</v>
      </c>
      <c r="DT90" s="287">
        <v>0</v>
      </c>
      <c r="DU90" s="287">
        <f t="shared" si="874"/>
        <v>285.80012810997118</v>
      </c>
      <c r="DV90" s="334">
        <v>811.57614835752554</v>
      </c>
      <c r="DW90" s="287">
        <v>0</v>
      </c>
      <c r="DX90" s="287">
        <f t="shared" si="875"/>
        <v>811.57614835752554</v>
      </c>
      <c r="DY90" s="334">
        <v>9642.5347215646761</v>
      </c>
      <c r="DZ90" s="287">
        <v>0</v>
      </c>
      <c r="EA90" s="287">
        <f t="shared" si="876"/>
        <v>9642.5347215646761</v>
      </c>
      <c r="EB90" s="334">
        <v>11946.918576828764</v>
      </c>
      <c r="EC90" s="287">
        <v>0</v>
      </c>
      <c r="ED90" s="287">
        <f t="shared" si="877"/>
        <v>11946.918576828764</v>
      </c>
      <c r="EE90" s="334">
        <v>1066.7045429227101</v>
      </c>
      <c r="EF90" s="287">
        <v>0</v>
      </c>
      <c r="EG90" s="287">
        <f t="shared" si="878"/>
        <v>1066.7045429227101</v>
      </c>
      <c r="EH90" s="334">
        <v>12585.327096077726</v>
      </c>
      <c r="EI90" s="287">
        <v>0</v>
      </c>
      <c r="EJ90" s="287">
        <f t="shared" si="879"/>
        <v>12585.327096077726</v>
      </c>
      <c r="EK90" s="334">
        <v>642.3105994331105</v>
      </c>
      <c r="EL90" s="287">
        <v>0</v>
      </c>
      <c r="EM90" s="287">
        <f t="shared" si="880"/>
        <v>642.3105994331105</v>
      </c>
      <c r="EN90" s="334">
        <v>13710.334598874106</v>
      </c>
      <c r="EO90" s="287">
        <v>0</v>
      </c>
      <c r="EP90" s="287">
        <f t="shared" si="881"/>
        <v>13710.334598874106</v>
      </c>
      <c r="EQ90" s="334">
        <v>1052.3890156366742</v>
      </c>
      <c r="ER90" s="287">
        <v>0</v>
      </c>
      <c r="ES90" s="287">
        <f t="shared" si="882"/>
        <v>1052.3890156366742</v>
      </c>
      <c r="ET90" s="334">
        <v>1050.3051029753503</v>
      </c>
      <c r="EU90" s="287">
        <v>0</v>
      </c>
      <c r="EV90" s="287">
        <f t="shared" si="883"/>
        <v>1050.3051029753503</v>
      </c>
      <c r="EW90" s="334">
        <v>7422.3566374203974</v>
      </c>
      <c r="EX90" s="287">
        <v>0</v>
      </c>
      <c r="EY90" s="287">
        <f t="shared" si="884"/>
        <v>7422.3566374203974</v>
      </c>
      <c r="EZ90" s="334">
        <v>1587.3117612384824</v>
      </c>
      <c r="FA90" s="287">
        <v>0</v>
      </c>
      <c r="FB90" s="287">
        <f t="shared" si="885"/>
        <v>1587.3117612384824</v>
      </c>
      <c r="FC90" s="334">
        <v>34468.271676641692</v>
      </c>
      <c r="FD90" s="287">
        <v>0</v>
      </c>
      <c r="FE90" s="287">
        <f t="shared" si="886"/>
        <v>34468.271676641692</v>
      </c>
      <c r="FF90" s="334">
        <v>7631.5906693236429</v>
      </c>
      <c r="FG90" s="287">
        <v>0</v>
      </c>
      <c r="FH90" s="287">
        <f t="shared" si="887"/>
        <v>7631.5906693236429</v>
      </c>
      <c r="FI90" s="334">
        <v>2983.363887738446</v>
      </c>
      <c r="FJ90" s="287">
        <v>0</v>
      </c>
      <c r="FK90" s="287">
        <f t="shared" si="888"/>
        <v>2983.363887738446</v>
      </c>
      <c r="FL90" s="334">
        <v>4424.5360136797772</v>
      </c>
      <c r="FM90" s="287">
        <v>0</v>
      </c>
      <c r="FN90" s="287">
        <f t="shared" si="889"/>
        <v>4424.5360136797772</v>
      </c>
      <c r="FO90" s="334">
        <v>12890.722177572487</v>
      </c>
      <c r="FP90" s="287">
        <v>0</v>
      </c>
      <c r="FQ90" s="287">
        <f t="shared" si="890"/>
        <v>12890.722177572487</v>
      </c>
      <c r="FR90" s="334">
        <v>6432.3211360874493</v>
      </c>
      <c r="FS90" s="287">
        <v>0</v>
      </c>
      <c r="FT90" s="287">
        <f t="shared" si="891"/>
        <v>6432.3211360874493</v>
      </c>
      <c r="FU90" s="334">
        <v>12234.106789332713</v>
      </c>
      <c r="FV90" s="287">
        <v>0</v>
      </c>
      <c r="FW90" s="287">
        <f t="shared" si="892"/>
        <v>12234.106789332713</v>
      </c>
      <c r="FX90" s="334">
        <v>779528.10281096876</v>
      </c>
      <c r="FY90" s="287">
        <v>-790201.36336284701</v>
      </c>
      <c r="FZ90" s="287">
        <f t="shared" si="893"/>
        <v>-10673.260551878251</v>
      </c>
      <c r="GA90" s="334">
        <v>-3008.865530711435</v>
      </c>
      <c r="GB90" s="287">
        <v>0</v>
      </c>
      <c r="GC90" s="287">
        <f t="shared" si="894"/>
        <v>-3008.865530711435</v>
      </c>
      <c r="GD90" s="334">
        <v>-2601.7501539263708</v>
      </c>
      <c r="GE90" s="287">
        <v>0</v>
      </c>
      <c r="GF90" s="287">
        <f t="shared" si="895"/>
        <v>-2601.7501539263708</v>
      </c>
      <c r="GG90" s="334">
        <v>323552.66469112056</v>
      </c>
      <c r="GH90" s="287">
        <v>-315734.05872072134</v>
      </c>
      <c r="GI90" s="287">
        <f t="shared" si="896"/>
        <v>7818.6059703992214</v>
      </c>
      <c r="GJ90" s="334">
        <v>-3897.4932464956746</v>
      </c>
      <c r="GK90" s="287">
        <v>0</v>
      </c>
      <c r="GL90" s="287">
        <f t="shared" si="897"/>
        <v>-3897.4932464956746</v>
      </c>
      <c r="GM90" s="334">
        <v>-4123.7808852743983</v>
      </c>
      <c r="GN90" s="287">
        <v>0</v>
      </c>
      <c r="GO90" s="287">
        <f t="shared" si="898"/>
        <v>-4123.7808852743983</v>
      </c>
      <c r="GP90" s="334">
        <v>736281.16069203021</v>
      </c>
      <c r="GQ90" s="287">
        <v>-737771.25739517005</v>
      </c>
      <c r="GR90" s="287">
        <f t="shared" si="899"/>
        <v>-1490.0967031398322</v>
      </c>
      <c r="GS90" s="334">
        <v>-90.47107124684544</v>
      </c>
      <c r="GT90" s="287">
        <v>0</v>
      </c>
      <c r="GU90" s="287">
        <f t="shared" si="900"/>
        <v>-90.47107124684544</v>
      </c>
      <c r="GV90" s="334">
        <v>-5194.8914626091691</v>
      </c>
      <c r="GW90" s="287">
        <v>0</v>
      </c>
      <c r="GX90" s="287">
        <f t="shared" si="901"/>
        <v>-5194.8914626091691</v>
      </c>
      <c r="GY90" s="334">
        <v>712878.02432119707</v>
      </c>
      <c r="GZ90" s="287">
        <v>-717751.40636484697</v>
      </c>
      <c r="HA90" s="287">
        <f t="shared" si="902"/>
        <v>-4873.3820436499082</v>
      </c>
      <c r="HB90" s="334">
        <v>-7928.3557911435628</v>
      </c>
      <c r="HC90" s="287">
        <v>0</v>
      </c>
      <c r="HD90" s="287">
        <f t="shared" si="903"/>
        <v>-7928.3557911435628</v>
      </c>
      <c r="HE90" s="334">
        <v>34232.339381825179</v>
      </c>
      <c r="HF90" s="287">
        <v>0</v>
      </c>
      <c r="HG90" s="287">
        <f t="shared" si="904"/>
        <v>34232.339381825179</v>
      </c>
      <c r="HH90" s="334">
        <v>599148.38928400341</v>
      </c>
      <c r="HI90" s="287">
        <v>-609076.04038003599</v>
      </c>
      <c r="HJ90" s="287">
        <f t="shared" si="905"/>
        <v>-9927.6510960325832</v>
      </c>
    </row>
    <row r="91" spans="2:218" ht="14.25" customHeight="1" collapsed="1" x14ac:dyDescent="0.2">
      <c r="B91" s="325" t="s">
        <v>336</v>
      </c>
      <c r="C91" s="286">
        <f t="shared" ref="C91:BO91" si="907">C92</f>
        <v>0</v>
      </c>
      <c r="D91" s="287">
        <f t="shared" si="907"/>
        <v>0</v>
      </c>
      <c r="E91" s="287">
        <f t="shared" si="907"/>
        <v>0</v>
      </c>
      <c r="F91" s="286">
        <f t="shared" si="907"/>
        <v>0</v>
      </c>
      <c r="G91" s="287">
        <f t="shared" si="907"/>
        <v>0</v>
      </c>
      <c r="H91" s="287">
        <f t="shared" si="907"/>
        <v>0</v>
      </c>
      <c r="I91" s="286">
        <f t="shared" si="907"/>
        <v>0</v>
      </c>
      <c r="J91" s="287">
        <f t="shared" si="907"/>
        <v>0</v>
      </c>
      <c r="K91" s="287">
        <f t="shared" si="907"/>
        <v>0</v>
      </c>
      <c r="L91" s="286">
        <f t="shared" si="907"/>
        <v>0</v>
      </c>
      <c r="M91" s="287">
        <f t="shared" si="907"/>
        <v>0</v>
      </c>
      <c r="N91" s="287">
        <f t="shared" si="907"/>
        <v>0</v>
      </c>
      <c r="O91" s="286">
        <f t="shared" si="907"/>
        <v>0</v>
      </c>
      <c r="P91" s="287">
        <f t="shared" si="907"/>
        <v>0</v>
      </c>
      <c r="Q91" s="287">
        <f t="shared" si="907"/>
        <v>0</v>
      </c>
      <c r="R91" s="286">
        <f t="shared" si="907"/>
        <v>0</v>
      </c>
      <c r="S91" s="287">
        <f t="shared" si="907"/>
        <v>0</v>
      </c>
      <c r="T91" s="287">
        <f t="shared" si="907"/>
        <v>0</v>
      </c>
      <c r="U91" s="286">
        <f t="shared" si="907"/>
        <v>0</v>
      </c>
      <c r="V91" s="287">
        <f t="shared" si="907"/>
        <v>0</v>
      </c>
      <c r="W91" s="287">
        <f t="shared" si="907"/>
        <v>0</v>
      </c>
      <c r="X91" s="286">
        <f t="shared" si="907"/>
        <v>0</v>
      </c>
      <c r="Y91" s="287">
        <f t="shared" si="907"/>
        <v>0</v>
      </c>
      <c r="Z91" s="287">
        <f t="shared" si="907"/>
        <v>0</v>
      </c>
      <c r="AA91" s="286">
        <f t="shared" si="907"/>
        <v>0</v>
      </c>
      <c r="AB91" s="287">
        <f t="shared" si="907"/>
        <v>0</v>
      </c>
      <c r="AC91" s="287">
        <f t="shared" si="907"/>
        <v>0</v>
      </c>
      <c r="AD91" s="286">
        <f t="shared" si="907"/>
        <v>0</v>
      </c>
      <c r="AE91" s="287">
        <f t="shared" si="907"/>
        <v>0</v>
      </c>
      <c r="AF91" s="287">
        <f t="shared" si="907"/>
        <v>0</v>
      </c>
      <c r="AG91" s="286">
        <f t="shared" si="907"/>
        <v>0</v>
      </c>
      <c r="AH91" s="287">
        <f t="shared" si="907"/>
        <v>0</v>
      </c>
      <c r="AI91" s="287">
        <f t="shared" si="907"/>
        <v>0</v>
      </c>
      <c r="AJ91" s="286">
        <f t="shared" si="907"/>
        <v>0</v>
      </c>
      <c r="AK91" s="287">
        <f t="shared" si="907"/>
        <v>0</v>
      </c>
      <c r="AL91" s="287">
        <f t="shared" si="907"/>
        <v>0</v>
      </c>
      <c r="AM91" s="286">
        <f t="shared" si="907"/>
        <v>0</v>
      </c>
      <c r="AN91" s="287">
        <f t="shared" si="907"/>
        <v>0</v>
      </c>
      <c r="AO91" s="287">
        <f t="shared" si="907"/>
        <v>0</v>
      </c>
      <c r="AP91" s="286">
        <f t="shared" si="907"/>
        <v>0</v>
      </c>
      <c r="AQ91" s="287">
        <f t="shared" si="907"/>
        <v>0</v>
      </c>
      <c r="AR91" s="287">
        <f t="shared" si="907"/>
        <v>0</v>
      </c>
      <c r="AS91" s="286">
        <f t="shared" si="907"/>
        <v>0</v>
      </c>
      <c r="AT91" s="287">
        <f t="shared" si="907"/>
        <v>0</v>
      </c>
      <c r="AU91" s="287">
        <f t="shared" si="907"/>
        <v>0</v>
      </c>
      <c r="AV91" s="286">
        <f t="shared" si="907"/>
        <v>0</v>
      </c>
      <c r="AW91" s="287">
        <f t="shared" si="907"/>
        <v>0</v>
      </c>
      <c r="AX91" s="287">
        <f t="shared" si="907"/>
        <v>0</v>
      </c>
      <c r="AY91" s="286">
        <f t="shared" si="907"/>
        <v>0</v>
      </c>
      <c r="AZ91" s="287">
        <f t="shared" si="907"/>
        <v>0</v>
      </c>
      <c r="BA91" s="287">
        <f t="shared" si="907"/>
        <v>0</v>
      </c>
      <c r="BB91" s="286">
        <f t="shared" si="907"/>
        <v>0</v>
      </c>
      <c r="BC91" s="287">
        <f t="shared" si="907"/>
        <v>0</v>
      </c>
      <c r="BD91" s="287">
        <f t="shared" si="907"/>
        <v>0</v>
      </c>
      <c r="BE91" s="286">
        <f t="shared" si="907"/>
        <v>0</v>
      </c>
      <c r="BF91" s="287">
        <f t="shared" si="907"/>
        <v>0</v>
      </c>
      <c r="BG91" s="287">
        <f t="shared" si="907"/>
        <v>0</v>
      </c>
      <c r="BH91" s="286">
        <f t="shared" si="907"/>
        <v>0</v>
      </c>
      <c r="BI91" s="287">
        <f t="shared" si="907"/>
        <v>0</v>
      </c>
      <c r="BJ91" s="287">
        <f t="shared" si="907"/>
        <v>0</v>
      </c>
      <c r="BK91" s="286">
        <f t="shared" si="907"/>
        <v>0</v>
      </c>
      <c r="BL91" s="287">
        <f t="shared" si="907"/>
        <v>0</v>
      </c>
      <c r="BM91" s="287">
        <f t="shared" si="907"/>
        <v>0</v>
      </c>
      <c r="BN91" s="286">
        <f t="shared" si="907"/>
        <v>0</v>
      </c>
      <c r="BO91" s="287">
        <f t="shared" si="907"/>
        <v>0</v>
      </c>
      <c r="BP91" s="287">
        <f t="shared" ref="BP91:EA91" si="908">BP92</f>
        <v>0</v>
      </c>
      <c r="BQ91" s="286">
        <f t="shared" si="908"/>
        <v>0</v>
      </c>
      <c r="BR91" s="287">
        <f t="shared" si="908"/>
        <v>0</v>
      </c>
      <c r="BS91" s="287">
        <f t="shared" si="908"/>
        <v>0</v>
      </c>
      <c r="BT91" s="286">
        <f t="shared" si="908"/>
        <v>-6697.4638479042796</v>
      </c>
      <c r="BU91" s="287">
        <f t="shared" si="908"/>
        <v>0</v>
      </c>
      <c r="BV91" s="287">
        <f t="shared" si="908"/>
        <v>-6697.4638479042796</v>
      </c>
      <c r="BW91" s="286">
        <f t="shared" si="908"/>
        <v>0</v>
      </c>
      <c r="BX91" s="287">
        <f t="shared" si="908"/>
        <v>0</v>
      </c>
      <c r="BY91" s="287">
        <f t="shared" si="908"/>
        <v>0</v>
      </c>
      <c r="BZ91" s="286">
        <f t="shared" si="908"/>
        <v>0</v>
      </c>
      <c r="CA91" s="287">
        <f t="shared" si="908"/>
        <v>0</v>
      </c>
      <c r="CB91" s="287">
        <f t="shared" si="908"/>
        <v>0</v>
      </c>
      <c r="CC91" s="286">
        <f t="shared" si="908"/>
        <v>0</v>
      </c>
      <c r="CD91" s="287">
        <f t="shared" si="908"/>
        <v>0</v>
      </c>
      <c r="CE91" s="287">
        <f t="shared" si="908"/>
        <v>0</v>
      </c>
      <c r="CF91" s="286">
        <f t="shared" si="908"/>
        <v>0</v>
      </c>
      <c r="CG91" s="287">
        <f t="shared" si="908"/>
        <v>0</v>
      </c>
      <c r="CH91" s="287">
        <f t="shared" si="908"/>
        <v>0</v>
      </c>
      <c r="CI91" s="286">
        <f t="shared" si="908"/>
        <v>0</v>
      </c>
      <c r="CJ91" s="287">
        <f t="shared" si="908"/>
        <v>0</v>
      </c>
      <c r="CK91" s="287">
        <f t="shared" si="908"/>
        <v>0</v>
      </c>
      <c r="CL91" s="286">
        <f t="shared" si="908"/>
        <v>0</v>
      </c>
      <c r="CM91" s="287">
        <f t="shared" si="908"/>
        <v>0</v>
      </c>
      <c r="CN91" s="287">
        <f t="shared" si="908"/>
        <v>0</v>
      </c>
      <c r="CO91" s="286">
        <f t="shared" si="908"/>
        <v>0</v>
      </c>
      <c r="CP91" s="287">
        <f t="shared" si="908"/>
        <v>0</v>
      </c>
      <c r="CQ91" s="287">
        <f t="shared" si="908"/>
        <v>0</v>
      </c>
      <c r="CR91" s="286">
        <f t="shared" si="908"/>
        <v>0</v>
      </c>
      <c r="CS91" s="287">
        <f t="shared" si="908"/>
        <v>0</v>
      </c>
      <c r="CT91" s="287">
        <f t="shared" si="908"/>
        <v>0</v>
      </c>
      <c r="CU91" s="286">
        <f t="shared" si="908"/>
        <v>0</v>
      </c>
      <c r="CV91" s="287">
        <f t="shared" si="908"/>
        <v>0</v>
      </c>
      <c r="CW91" s="287">
        <f t="shared" si="908"/>
        <v>0</v>
      </c>
      <c r="CX91" s="286">
        <f t="shared" si="908"/>
        <v>0</v>
      </c>
      <c r="CY91" s="287">
        <f t="shared" si="908"/>
        <v>0</v>
      </c>
      <c r="CZ91" s="287">
        <f t="shared" si="908"/>
        <v>0</v>
      </c>
      <c r="DA91" s="286">
        <f t="shared" si="908"/>
        <v>0</v>
      </c>
      <c r="DB91" s="287">
        <f t="shared" si="908"/>
        <v>0</v>
      </c>
      <c r="DC91" s="287">
        <f t="shared" si="908"/>
        <v>0</v>
      </c>
      <c r="DD91" s="286">
        <f t="shared" si="908"/>
        <v>-5568.5743413639539</v>
      </c>
      <c r="DE91" s="287">
        <f t="shared" si="908"/>
        <v>0</v>
      </c>
      <c r="DF91" s="287">
        <f t="shared" si="908"/>
        <v>-5568.5743413639539</v>
      </c>
      <c r="DG91" s="286">
        <f t="shared" si="908"/>
        <v>0</v>
      </c>
      <c r="DH91" s="287">
        <f t="shared" si="908"/>
        <v>0</v>
      </c>
      <c r="DI91" s="287">
        <f t="shared" si="908"/>
        <v>0</v>
      </c>
      <c r="DJ91" s="286">
        <f t="shared" si="908"/>
        <v>0</v>
      </c>
      <c r="DK91" s="287">
        <f t="shared" si="908"/>
        <v>0</v>
      </c>
      <c r="DL91" s="287">
        <f t="shared" si="908"/>
        <v>0</v>
      </c>
      <c r="DM91" s="286">
        <f t="shared" si="908"/>
        <v>0</v>
      </c>
      <c r="DN91" s="287">
        <f t="shared" si="908"/>
        <v>0</v>
      </c>
      <c r="DO91" s="287">
        <f t="shared" si="908"/>
        <v>0</v>
      </c>
      <c r="DP91" s="286">
        <f t="shared" si="908"/>
        <v>0</v>
      </c>
      <c r="DQ91" s="287">
        <f t="shared" si="908"/>
        <v>0</v>
      </c>
      <c r="DR91" s="287">
        <f t="shared" si="908"/>
        <v>0</v>
      </c>
      <c r="DS91" s="286">
        <f t="shared" si="908"/>
        <v>0</v>
      </c>
      <c r="DT91" s="287">
        <f t="shared" si="908"/>
        <v>0</v>
      </c>
      <c r="DU91" s="287">
        <f t="shared" si="908"/>
        <v>0</v>
      </c>
      <c r="DV91" s="286">
        <f t="shared" si="908"/>
        <v>0</v>
      </c>
      <c r="DW91" s="287">
        <f t="shared" si="908"/>
        <v>0</v>
      </c>
      <c r="DX91" s="287">
        <f t="shared" si="908"/>
        <v>0</v>
      </c>
      <c r="DY91" s="286">
        <f t="shared" si="908"/>
        <v>0</v>
      </c>
      <c r="DZ91" s="287">
        <f t="shared" si="908"/>
        <v>0</v>
      </c>
      <c r="EA91" s="287">
        <f t="shared" si="908"/>
        <v>0</v>
      </c>
      <c r="EB91" s="286">
        <f t="shared" ref="EB91:GM91" si="909">EB92</f>
        <v>0</v>
      </c>
      <c r="EC91" s="287">
        <f t="shared" si="909"/>
        <v>0</v>
      </c>
      <c r="ED91" s="287">
        <f t="shared" si="909"/>
        <v>0</v>
      </c>
      <c r="EE91" s="286">
        <f t="shared" si="909"/>
        <v>0</v>
      </c>
      <c r="EF91" s="287">
        <f t="shared" si="909"/>
        <v>0</v>
      </c>
      <c r="EG91" s="287">
        <f t="shared" si="909"/>
        <v>0</v>
      </c>
      <c r="EH91" s="286">
        <f t="shared" si="909"/>
        <v>0</v>
      </c>
      <c r="EI91" s="287">
        <f t="shared" si="909"/>
        <v>0</v>
      </c>
      <c r="EJ91" s="287">
        <f t="shared" si="909"/>
        <v>0</v>
      </c>
      <c r="EK91" s="286">
        <f t="shared" si="909"/>
        <v>0</v>
      </c>
      <c r="EL91" s="287">
        <f t="shared" si="909"/>
        <v>0</v>
      </c>
      <c r="EM91" s="287">
        <f t="shared" si="909"/>
        <v>0</v>
      </c>
      <c r="EN91" s="286">
        <f t="shared" si="909"/>
        <v>0</v>
      </c>
      <c r="EO91" s="287">
        <f t="shared" si="909"/>
        <v>0</v>
      </c>
      <c r="EP91" s="287">
        <f t="shared" si="909"/>
        <v>0</v>
      </c>
      <c r="EQ91" s="286">
        <f t="shared" si="909"/>
        <v>0</v>
      </c>
      <c r="ER91" s="287">
        <f t="shared" si="909"/>
        <v>0</v>
      </c>
      <c r="ES91" s="287">
        <f t="shared" si="909"/>
        <v>0</v>
      </c>
      <c r="ET91" s="286">
        <f t="shared" si="909"/>
        <v>0</v>
      </c>
      <c r="EU91" s="287">
        <f t="shared" si="909"/>
        <v>0</v>
      </c>
      <c r="EV91" s="287">
        <f t="shared" si="909"/>
        <v>0</v>
      </c>
      <c r="EW91" s="286">
        <f t="shared" si="909"/>
        <v>0</v>
      </c>
      <c r="EX91" s="287">
        <f t="shared" si="909"/>
        <v>0</v>
      </c>
      <c r="EY91" s="287">
        <f t="shared" si="909"/>
        <v>0</v>
      </c>
      <c r="EZ91" s="286">
        <f t="shared" si="909"/>
        <v>0</v>
      </c>
      <c r="FA91" s="287">
        <f t="shared" si="909"/>
        <v>0</v>
      </c>
      <c r="FB91" s="287">
        <f t="shared" si="909"/>
        <v>0</v>
      </c>
      <c r="FC91" s="286">
        <f t="shared" si="909"/>
        <v>0</v>
      </c>
      <c r="FD91" s="287">
        <f t="shared" si="909"/>
        <v>0</v>
      </c>
      <c r="FE91" s="287">
        <f t="shared" si="909"/>
        <v>0</v>
      </c>
      <c r="FF91" s="286">
        <f t="shared" si="909"/>
        <v>0</v>
      </c>
      <c r="FG91" s="287">
        <f t="shared" si="909"/>
        <v>0</v>
      </c>
      <c r="FH91" s="287">
        <f t="shared" si="909"/>
        <v>0</v>
      </c>
      <c r="FI91" s="286">
        <f t="shared" si="909"/>
        <v>0</v>
      </c>
      <c r="FJ91" s="287">
        <f t="shared" si="909"/>
        <v>0</v>
      </c>
      <c r="FK91" s="287">
        <f t="shared" si="909"/>
        <v>0</v>
      </c>
      <c r="FL91" s="286">
        <f t="shared" si="909"/>
        <v>0</v>
      </c>
      <c r="FM91" s="287">
        <f t="shared" si="909"/>
        <v>-41804.333749999998</v>
      </c>
      <c r="FN91" s="287">
        <f t="shared" si="909"/>
        <v>-41804.333749999998</v>
      </c>
      <c r="FO91" s="286">
        <f t="shared" si="909"/>
        <v>0</v>
      </c>
      <c r="FP91" s="287">
        <f t="shared" si="909"/>
        <v>-41804.333749999998</v>
      </c>
      <c r="FQ91" s="287">
        <f t="shared" si="909"/>
        <v>-41804.333749999998</v>
      </c>
      <c r="FR91" s="286">
        <f t="shared" si="909"/>
        <v>0</v>
      </c>
      <c r="FS91" s="287">
        <f t="shared" si="909"/>
        <v>-41804.333749999998</v>
      </c>
      <c r="FT91" s="287">
        <f t="shared" si="909"/>
        <v>-41804.333749999998</v>
      </c>
      <c r="FU91" s="286">
        <f t="shared" si="909"/>
        <v>0</v>
      </c>
      <c r="FV91" s="287">
        <f t="shared" si="909"/>
        <v>-41804.333749999998</v>
      </c>
      <c r="FW91" s="287">
        <f t="shared" si="909"/>
        <v>-41804.333749999998</v>
      </c>
      <c r="FX91" s="286">
        <f t="shared" si="909"/>
        <v>0</v>
      </c>
      <c r="FY91" s="287">
        <f t="shared" si="909"/>
        <v>-41804.333749999998</v>
      </c>
      <c r="FZ91" s="287">
        <f t="shared" si="909"/>
        <v>-41804.333749999998</v>
      </c>
      <c r="GA91" s="286">
        <f t="shared" si="909"/>
        <v>0</v>
      </c>
      <c r="GB91" s="287">
        <f t="shared" si="909"/>
        <v>-41804.333749999998</v>
      </c>
      <c r="GC91" s="287">
        <f t="shared" si="909"/>
        <v>-41804.333749999998</v>
      </c>
      <c r="GD91" s="286">
        <f t="shared" si="909"/>
        <v>0</v>
      </c>
      <c r="GE91" s="287">
        <f t="shared" si="909"/>
        <v>-41804.333749999998</v>
      </c>
      <c r="GF91" s="287">
        <f t="shared" si="909"/>
        <v>-41804.333749999998</v>
      </c>
      <c r="GG91" s="286">
        <f t="shared" si="909"/>
        <v>0</v>
      </c>
      <c r="GH91" s="287">
        <f t="shared" si="909"/>
        <v>-41804.333749999998</v>
      </c>
      <c r="GI91" s="287">
        <f t="shared" si="909"/>
        <v>-41804.333749999998</v>
      </c>
      <c r="GJ91" s="286">
        <f t="shared" si="909"/>
        <v>0</v>
      </c>
      <c r="GK91" s="287">
        <f t="shared" si="909"/>
        <v>0</v>
      </c>
      <c r="GL91" s="287">
        <f t="shared" si="909"/>
        <v>0</v>
      </c>
      <c r="GM91" s="286">
        <f t="shared" si="909"/>
        <v>0</v>
      </c>
      <c r="GN91" s="287">
        <f t="shared" ref="GN91:HJ91" si="910">GN92</f>
        <v>0</v>
      </c>
      <c r="GO91" s="287">
        <f t="shared" si="910"/>
        <v>0</v>
      </c>
      <c r="GP91" s="286">
        <f t="shared" si="910"/>
        <v>0</v>
      </c>
      <c r="GQ91" s="287">
        <f t="shared" si="910"/>
        <v>0</v>
      </c>
      <c r="GR91" s="287">
        <f t="shared" si="910"/>
        <v>0</v>
      </c>
      <c r="GS91" s="286">
        <f t="shared" si="910"/>
        <v>0</v>
      </c>
      <c r="GT91" s="287">
        <f t="shared" si="910"/>
        <v>0</v>
      </c>
      <c r="GU91" s="287">
        <f t="shared" si="910"/>
        <v>0</v>
      </c>
      <c r="GV91" s="286">
        <f t="shared" si="910"/>
        <v>0</v>
      </c>
      <c r="GW91" s="287">
        <f t="shared" si="910"/>
        <v>0</v>
      </c>
      <c r="GX91" s="287">
        <f t="shared" si="910"/>
        <v>0</v>
      </c>
      <c r="GY91" s="286">
        <f t="shared" si="910"/>
        <v>0</v>
      </c>
      <c r="GZ91" s="287">
        <f t="shared" si="910"/>
        <v>0</v>
      </c>
      <c r="HA91" s="287">
        <f t="shared" si="910"/>
        <v>0</v>
      </c>
      <c r="HB91" s="286">
        <f t="shared" si="910"/>
        <v>0</v>
      </c>
      <c r="HC91" s="287">
        <f t="shared" si="910"/>
        <v>0</v>
      </c>
      <c r="HD91" s="287">
        <f t="shared" si="910"/>
        <v>0</v>
      </c>
      <c r="HE91" s="286">
        <f t="shared" si="910"/>
        <v>0</v>
      </c>
      <c r="HF91" s="287">
        <f t="shared" si="910"/>
        <v>0</v>
      </c>
      <c r="HG91" s="287">
        <f t="shared" si="910"/>
        <v>0</v>
      </c>
      <c r="HH91" s="286">
        <f t="shared" si="910"/>
        <v>0</v>
      </c>
      <c r="HI91" s="287">
        <f t="shared" si="910"/>
        <v>0</v>
      </c>
      <c r="HJ91" s="287">
        <f t="shared" si="910"/>
        <v>0</v>
      </c>
    </row>
    <row r="92" spans="2:218" ht="14.25" hidden="1" customHeight="1" outlineLevel="1" x14ac:dyDescent="0.2">
      <c r="B92" s="233" t="s">
        <v>336</v>
      </c>
      <c r="C92" s="334">
        <v>0</v>
      </c>
      <c r="D92" s="287">
        <v>0</v>
      </c>
      <c r="E92" s="287">
        <f>SUM(C92:D92)</f>
        <v>0</v>
      </c>
      <c r="F92" s="334">
        <v>0</v>
      </c>
      <c r="G92" s="287">
        <v>0</v>
      </c>
      <c r="H92" s="287">
        <f>SUM(F92:G92)</f>
        <v>0</v>
      </c>
      <c r="I92" s="334">
        <v>0</v>
      </c>
      <c r="J92" s="287">
        <v>0</v>
      </c>
      <c r="K92" s="287">
        <f>SUM(I92:J92)</f>
        <v>0</v>
      </c>
      <c r="L92" s="334">
        <v>0</v>
      </c>
      <c r="M92" s="287">
        <v>0</v>
      </c>
      <c r="N92" s="287">
        <f>SUM(L92:M92)</f>
        <v>0</v>
      </c>
      <c r="O92" s="334">
        <v>0</v>
      </c>
      <c r="P92" s="287">
        <v>0</v>
      </c>
      <c r="Q92" s="287">
        <f>SUM(O92:P92)</f>
        <v>0</v>
      </c>
      <c r="R92" s="334">
        <v>0</v>
      </c>
      <c r="S92" s="287">
        <v>0</v>
      </c>
      <c r="T92" s="287">
        <f>SUM(R92:S92)</f>
        <v>0</v>
      </c>
      <c r="U92" s="334">
        <v>0</v>
      </c>
      <c r="V92" s="287">
        <v>0</v>
      </c>
      <c r="W92" s="287">
        <f>SUM(U92:V92)</f>
        <v>0</v>
      </c>
      <c r="X92" s="334">
        <v>0</v>
      </c>
      <c r="Y92" s="287">
        <v>0</v>
      </c>
      <c r="Z92" s="287">
        <f>SUM(X92:Y92)</f>
        <v>0</v>
      </c>
      <c r="AA92" s="334">
        <v>0</v>
      </c>
      <c r="AB92" s="287">
        <v>0</v>
      </c>
      <c r="AC92" s="287">
        <f>SUM(AA92:AB92)</f>
        <v>0</v>
      </c>
      <c r="AD92" s="334">
        <v>0</v>
      </c>
      <c r="AE92" s="287">
        <v>0</v>
      </c>
      <c r="AF92" s="287">
        <f>SUM(AD92:AE92)</f>
        <v>0</v>
      </c>
      <c r="AG92" s="334">
        <v>0</v>
      </c>
      <c r="AH92" s="287">
        <v>0</v>
      </c>
      <c r="AI92" s="287">
        <f>SUM(AG92:AH92)</f>
        <v>0</v>
      </c>
      <c r="AJ92" s="334">
        <v>0</v>
      </c>
      <c r="AK92" s="287">
        <v>0</v>
      </c>
      <c r="AL92" s="287">
        <f>SUM(AJ92:AK92)</f>
        <v>0</v>
      </c>
      <c r="AM92" s="334">
        <v>0</v>
      </c>
      <c r="AN92" s="287">
        <v>0</v>
      </c>
      <c r="AO92" s="287">
        <f>SUM(AM92:AN92)</f>
        <v>0</v>
      </c>
      <c r="AP92" s="334">
        <v>0</v>
      </c>
      <c r="AQ92" s="287">
        <v>0</v>
      </c>
      <c r="AR92" s="287">
        <f t="shared" ref="AR92" si="911">SUM(AP92:AQ92)</f>
        <v>0</v>
      </c>
      <c r="AS92" s="334">
        <v>0</v>
      </c>
      <c r="AT92" s="287">
        <v>0</v>
      </c>
      <c r="AU92" s="287">
        <f t="shared" ref="AU92" si="912">SUM(AS92:AT92)</f>
        <v>0</v>
      </c>
      <c r="AV92" s="334">
        <v>0</v>
      </c>
      <c r="AW92" s="287">
        <v>0</v>
      </c>
      <c r="AX92" s="287">
        <f t="shared" ref="AX92" si="913">SUM(AV92:AW92)</f>
        <v>0</v>
      </c>
      <c r="AY92" s="334">
        <v>0</v>
      </c>
      <c r="AZ92" s="287">
        <v>0</v>
      </c>
      <c r="BA92" s="287">
        <f t="shared" ref="BA92" si="914">SUM(AY92:AZ92)</f>
        <v>0</v>
      </c>
      <c r="BB92" s="334">
        <v>0</v>
      </c>
      <c r="BC92" s="287">
        <v>0</v>
      </c>
      <c r="BD92" s="287">
        <f t="shared" ref="BD92" si="915">SUM(BB92:BC92)</f>
        <v>0</v>
      </c>
      <c r="BE92" s="334">
        <v>0</v>
      </c>
      <c r="BF92" s="287">
        <v>0</v>
      </c>
      <c r="BG92" s="287">
        <f t="shared" ref="BG92" si="916">SUM(BE92:BF92)</f>
        <v>0</v>
      </c>
      <c r="BH92" s="334">
        <v>0</v>
      </c>
      <c r="BI92" s="287">
        <v>0</v>
      </c>
      <c r="BJ92" s="287">
        <f t="shared" ref="BJ92" si="917">SUM(BH92:BI92)</f>
        <v>0</v>
      </c>
      <c r="BK92" s="334">
        <v>0</v>
      </c>
      <c r="BL92" s="287">
        <v>0</v>
      </c>
      <c r="BM92" s="287">
        <f t="shared" ref="BM92" si="918">SUM(BK92:BL92)</f>
        <v>0</v>
      </c>
      <c r="BN92" s="334">
        <v>0</v>
      </c>
      <c r="BO92" s="287">
        <v>0</v>
      </c>
      <c r="BP92" s="287">
        <f t="shared" ref="BP92" si="919">SUM(BN92:BO92)</f>
        <v>0</v>
      </c>
      <c r="BQ92" s="334">
        <v>0</v>
      </c>
      <c r="BR92" s="287">
        <v>0</v>
      </c>
      <c r="BS92" s="287">
        <f t="shared" ref="BS92" si="920">SUM(BQ92:BR92)</f>
        <v>0</v>
      </c>
      <c r="BT92" s="334">
        <v>-6697.4638479042796</v>
      </c>
      <c r="BU92" s="287">
        <v>0</v>
      </c>
      <c r="BV92" s="287">
        <f t="shared" ref="BV92" si="921">SUM(BT92:BU92)</f>
        <v>-6697.4638479042796</v>
      </c>
      <c r="BW92" s="334">
        <v>0</v>
      </c>
      <c r="BX92" s="287">
        <v>0</v>
      </c>
      <c r="BY92" s="287">
        <f t="shared" ref="BY92" si="922">SUM(BW92:BX92)</f>
        <v>0</v>
      </c>
      <c r="BZ92" s="334">
        <v>0</v>
      </c>
      <c r="CA92" s="287">
        <v>0</v>
      </c>
      <c r="CB92" s="287">
        <f t="shared" ref="CB92" si="923">SUM(BZ92:CA92)</f>
        <v>0</v>
      </c>
      <c r="CC92" s="334">
        <v>0</v>
      </c>
      <c r="CD92" s="287">
        <v>0</v>
      </c>
      <c r="CE92" s="287">
        <f t="shared" ref="CE92" si="924">SUM(CC92:CD92)</f>
        <v>0</v>
      </c>
      <c r="CF92" s="334">
        <v>0</v>
      </c>
      <c r="CG92" s="287">
        <v>0</v>
      </c>
      <c r="CH92" s="287">
        <f t="shared" ref="CH92" si="925">SUM(CF92:CG92)</f>
        <v>0</v>
      </c>
      <c r="CI92" s="334">
        <v>0</v>
      </c>
      <c r="CJ92" s="287">
        <v>0</v>
      </c>
      <c r="CK92" s="287">
        <f t="shared" ref="CK92" si="926">SUM(CI92:CJ92)</f>
        <v>0</v>
      </c>
      <c r="CL92" s="334">
        <v>0</v>
      </c>
      <c r="CM92" s="287">
        <v>0</v>
      </c>
      <c r="CN92" s="287">
        <f t="shared" ref="CN92" si="927">SUM(CL92:CM92)</f>
        <v>0</v>
      </c>
      <c r="CO92" s="334">
        <v>0</v>
      </c>
      <c r="CP92" s="287">
        <v>0</v>
      </c>
      <c r="CQ92" s="287">
        <f t="shared" ref="CQ92" si="928">SUM(CO92:CP92)</f>
        <v>0</v>
      </c>
      <c r="CR92" s="334">
        <v>0</v>
      </c>
      <c r="CS92" s="287">
        <v>0</v>
      </c>
      <c r="CT92" s="287">
        <f t="shared" ref="CT92" si="929">SUM(CR92:CS92)</f>
        <v>0</v>
      </c>
      <c r="CU92" s="334">
        <v>0</v>
      </c>
      <c r="CV92" s="287">
        <v>0</v>
      </c>
      <c r="CW92" s="287">
        <f t="shared" ref="CW92" si="930">SUM(CU92:CV92)</f>
        <v>0</v>
      </c>
      <c r="CX92" s="334">
        <v>0</v>
      </c>
      <c r="CY92" s="287">
        <v>0</v>
      </c>
      <c r="CZ92" s="287">
        <f t="shared" ref="CZ92" si="931">SUM(CX92:CY92)</f>
        <v>0</v>
      </c>
      <c r="DA92" s="334">
        <v>0</v>
      </c>
      <c r="DB92" s="287">
        <v>0</v>
      </c>
      <c r="DC92" s="287">
        <f t="shared" ref="DC92" si="932">SUM(DA92:DB92)</f>
        <v>0</v>
      </c>
      <c r="DD92" s="334">
        <v>-5568.5743413639539</v>
      </c>
      <c r="DE92" s="287">
        <v>0</v>
      </c>
      <c r="DF92" s="287">
        <f t="shared" ref="DF92" si="933">SUM(DD92:DE92)</f>
        <v>-5568.5743413639539</v>
      </c>
      <c r="DG92" s="334">
        <v>0</v>
      </c>
      <c r="DH92" s="287">
        <v>0</v>
      </c>
      <c r="DI92" s="287">
        <f t="shared" ref="DI92" si="934">SUM(DG92:DH92)</f>
        <v>0</v>
      </c>
      <c r="DJ92" s="334">
        <v>0</v>
      </c>
      <c r="DK92" s="287">
        <v>0</v>
      </c>
      <c r="DL92" s="287">
        <f t="shared" ref="DL92" si="935">SUM(DJ92:DK92)</f>
        <v>0</v>
      </c>
      <c r="DM92" s="334">
        <v>0</v>
      </c>
      <c r="DN92" s="287">
        <v>0</v>
      </c>
      <c r="DO92" s="287">
        <f t="shared" ref="DO92" si="936">SUM(DM92:DN92)</f>
        <v>0</v>
      </c>
      <c r="DP92" s="334">
        <v>0</v>
      </c>
      <c r="DQ92" s="287">
        <v>0</v>
      </c>
      <c r="DR92" s="287">
        <f t="shared" ref="DR92" si="937">SUM(DP92:DQ92)</f>
        <v>0</v>
      </c>
      <c r="DS92" s="334">
        <v>0</v>
      </c>
      <c r="DT92" s="287">
        <v>0</v>
      </c>
      <c r="DU92" s="287">
        <f t="shared" ref="DU92" si="938">SUM(DS92:DT92)</f>
        <v>0</v>
      </c>
      <c r="DV92" s="334">
        <v>0</v>
      </c>
      <c r="DW92" s="287">
        <v>0</v>
      </c>
      <c r="DX92" s="287">
        <f t="shared" ref="DX92" si="939">SUM(DV92:DW92)</f>
        <v>0</v>
      </c>
      <c r="DY92" s="334">
        <v>0</v>
      </c>
      <c r="DZ92" s="287">
        <v>0</v>
      </c>
      <c r="EA92" s="287">
        <f t="shared" ref="EA92" si="940">SUM(DY92:DZ92)</f>
        <v>0</v>
      </c>
      <c r="EB92" s="334">
        <v>0</v>
      </c>
      <c r="EC92" s="287">
        <v>0</v>
      </c>
      <c r="ED92" s="287">
        <f t="shared" ref="ED92" si="941">SUM(EB92:EC92)</f>
        <v>0</v>
      </c>
      <c r="EE92" s="334">
        <v>0</v>
      </c>
      <c r="EF92" s="287">
        <v>0</v>
      </c>
      <c r="EG92" s="287">
        <f t="shared" ref="EG92" si="942">SUM(EE92:EF92)</f>
        <v>0</v>
      </c>
      <c r="EH92" s="334">
        <v>0</v>
      </c>
      <c r="EI92" s="287">
        <v>0</v>
      </c>
      <c r="EJ92" s="287">
        <f t="shared" ref="EJ92" si="943">SUM(EH92:EI92)</f>
        <v>0</v>
      </c>
      <c r="EK92" s="334">
        <v>0</v>
      </c>
      <c r="EL92" s="287">
        <v>0</v>
      </c>
      <c r="EM92" s="287">
        <f t="shared" ref="EM92" si="944">SUM(EK92:EL92)</f>
        <v>0</v>
      </c>
      <c r="EN92" s="334">
        <v>0</v>
      </c>
      <c r="EO92" s="287">
        <v>0</v>
      </c>
      <c r="EP92" s="287">
        <f t="shared" ref="EP92" si="945">SUM(EN92:EO92)</f>
        <v>0</v>
      </c>
      <c r="EQ92" s="334">
        <v>0</v>
      </c>
      <c r="ER92" s="287">
        <v>0</v>
      </c>
      <c r="ES92" s="287">
        <f t="shared" ref="ES92" si="946">SUM(EQ92:ER92)</f>
        <v>0</v>
      </c>
      <c r="ET92" s="334">
        <v>0</v>
      </c>
      <c r="EU92" s="287">
        <v>0</v>
      </c>
      <c r="EV92" s="287">
        <f t="shared" ref="EV92" si="947">SUM(ET92:EU92)</f>
        <v>0</v>
      </c>
      <c r="EW92" s="334">
        <v>0</v>
      </c>
      <c r="EX92" s="287">
        <v>0</v>
      </c>
      <c r="EY92" s="287">
        <f t="shared" ref="EY92" si="948">SUM(EW92:EX92)</f>
        <v>0</v>
      </c>
      <c r="EZ92" s="334">
        <v>0</v>
      </c>
      <c r="FA92" s="287">
        <v>0</v>
      </c>
      <c r="FB92" s="287">
        <f t="shared" ref="FB92" si="949">SUM(EZ92:FA92)</f>
        <v>0</v>
      </c>
      <c r="FC92" s="334">
        <v>0</v>
      </c>
      <c r="FD92" s="287">
        <v>0</v>
      </c>
      <c r="FE92" s="287">
        <f t="shared" ref="FE92" si="950">SUM(FC92:FD92)</f>
        <v>0</v>
      </c>
      <c r="FF92" s="334">
        <v>0</v>
      </c>
      <c r="FG92" s="287">
        <v>0</v>
      </c>
      <c r="FH92" s="287">
        <f t="shared" ref="FH92" si="951">SUM(FF92:FG92)</f>
        <v>0</v>
      </c>
      <c r="FI92" s="334">
        <v>0</v>
      </c>
      <c r="FJ92" s="287">
        <v>0</v>
      </c>
      <c r="FK92" s="287">
        <f t="shared" ref="FK92" si="952">SUM(FI92:FJ92)</f>
        <v>0</v>
      </c>
      <c r="FL92" s="334">
        <v>0</v>
      </c>
      <c r="FM92" s="287">
        <v>-41804.333749999998</v>
      </c>
      <c r="FN92" s="287">
        <f t="shared" ref="FN92" si="953">SUM(FL92:FM92)</f>
        <v>-41804.333749999998</v>
      </c>
      <c r="FO92" s="334">
        <v>0</v>
      </c>
      <c r="FP92" s="287">
        <v>-41804.333749999998</v>
      </c>
      <c r="FQ92" s="287">
        <f t="shared" ref="FQ92" si="954">SUM(FO92:FP92)</f>
        <v>-41804.333749999998</v>
      </c>
      <c r="FR92" s="334">
        <v>0</v>
      </c>
      <c r="FS92" s="287">
        <v>-41804.333749999998</v>
      </c>
      <c r="FT92" s="287">
        <f t="shared" ref="FT92" si="955">SUM(FR92:FS92)</f>
        <v>-41804.333749999998</v>
      </c>
      <c r="FU92" s="334">
        <v>0</v>
      </c>
      <c r="FV92" s="287">
        <v>-41804.333749999998</v>
      </c>
      <c r="FW92" s="287">
        <f t="shared" ref="FW92" si="956">SUM(FU92:FV92)</f>
        <v>-41804.333749999998</v>
      </c>
      <c r="FX92" s="334">
        <v>0</v>
      </c>
      <c r="FY92" s="287">
        <v>-41804.333749999998</v>
      </c>
      <c r="FZ92" s="287">
        <f t="shared" ref="FZ92" si="957">SUM(FX92:FY92)</f>
        <v>-41804.333749999998</v>
      </c>
      <c r="GA92" s="334">
        <v>0</v>
      </c>
      <c r="GB92" s="287">
        <v>-41804.333749999998</v>
      </c>
      <c r="GC92" s="287">
        <f t="shared" ref="GC92" si="958">SUM(GA92:GB92)</f>
        <v>-41804.333749999998</v>
      </c>
      <c r="GD92" s="334">
        <v>0</v>
      </c>
      <c r="GE92" s="287">
        <v>-41804.333749999998</v>
      </c>
      <c r="GF92" s="287">
        <f t="shared" ref="GF92" si="959">SUM(GD92:GE92)</f>
        <v>-41804.333749999998</v>
      </c>
      <c r="GG92" s="334">
        <v>0</v>
      </c>
      <c r="GH92" s="287">
        <v>-41804.333749999998</v>
      </c>
      <c r="GI92" s="287">
        <f t="shared" ref="GI92" si="960">SUM(GG92:GH92)</f>
        <v>-41804.333749999998</v>
      </c>
      <c r="GJ92" s="334">
        <v>0</v>
      </c>
      <c r="GK92" s="287">
        <v>0</v>
      </c>
      <c r="GL92" s="287">
        <f t="shared" ref="GL92" si="961">SUM(GJ92:GK92)</f>
        <v>0</v>
      </c>
      <c r="GM92" s="334">
        <v>0</v>
      </c>
      <c r="GN92" s="287">
        <v>0</v>
      </c>
      <c r="GO92" s="287">
        <f>SUM(GM92:GN92)</f>
        <v>0</v>
      </c>
      <c r="GP92" s="334">
        <v>0</v>
      </c>
      <c r="GQ92" s="287">
        <v>0</v>
      </c>
      <c r="GR92" s="287">
        <f>SUM(GP92:GQ92)</f>
        <v>0</v>
      </c>
      <c r="GS92" s="334">
        <v>0</v>
      </c>
      <c r="GT92" s="287">
        <v>0</v>
      </c>
      <c r="GU92" s="287">
        <f>SUM(GS92:GT92)</f>
        <v>0</v>
      </c>
      <c r="GV92" s="334">
        <v>0</v>
      </c>
      <c r="GW92" s="287">
        <v>0</v>
      </c>
      <c r="GX92" s="287">
        <f>SUM(GV92:GW92)</f>
        <v>0</v>
      </c>
      <c r="GY92" s="334">
        <v>0</v>
      </c>
      <c r="GZ92" s="287">
        <v>0</v>
      </c>
      <c r="HA92" s="287">
        <f>SUM(GY92:GZ92)</f>
        <v>0</v>
      </c>
      <c r="HB92" s="334">
        <v>0</v>
      </c>
      <c r="HC92" s="287">
        <v>0</v>
      </c>
      <c r="HD92" s="287">
        <f>SUM(HB92:HC92)</f>
        <v>0</v>
      </c>
      <c r="HE92" s="334">
        <v>0</v>
      </c>
      <c r="HF92" s="287">
        <v>0</v>
      </c>
      <c r="HG92" s="287">
        <f>SUM(HE92:HF92)</f>
        <v>0</v>
      </c>
      <c r="HH92" s="334">
        <v>0</v>
      </c>
      <c r="HI92" s="287">
        <v>0</v>
      </c>
      <c r="HJ92" s="287">
        <f>SUM(HH92:HI92)</f>
        <v>0</v>
      </c>
    </row>
    <row r="93" spans="2:218" ht="14.25" customHeight="1" collapsed="1" x14ac:dyDescent="0.2">
      <c r="B93" s="337" t="s">
        <v>84</v>
      </c>
      <c r="C93" s="338">
        <f t="shared" ref="C93:BN93" si="962">SUM(C19,C22,C37,C41,C44,C56,C60,C68,C75,C79,C91)</f>
        <v>0</v>
      </c>
      <c r="D93" s="338">
        <f t="shared" si="962"/>
        <v>0</v>
      </c>
      <c r="E93" s="338">
        <f t="shared" si="962"/>
        <v>0</v>
      </c>
      <c r="F93" s="338">
        <f t="shared" si="962"/>
        <v>0</v>
      </c>
      <c r="G93" s="338">
        <f t="shared" si="962"/>
        <v>0</v>
      </c>
      <c r="H93" s="338">
        <f t="shared" si="962"/>
        <v>0</v>
      </c>
      <c r="I93" s="338">
        <f t="shared" si="962"/>
        <v>0</v>
      </c>
      <c r="J93" s="338">
        <f t="shared" si="962"/>
        <v>0</v>
      </c>
      <c r="K93" s="338">
        <f t="shared" si="962"/>
        <v>0</v>
      </c>
      <c r="L93" s="338">
        <f t="shared" si="962"/>
        <v>0</v>
      </c>
      <c r="M93" s="338">
        <f t="shared" si="962"/>
        <v>0</v>
      </c>
      <c r="N93" s="338">
        <f t="shared" si="962"/>
        <v>0</v>
      </c>
      <c r="O93" s="338">
        <f t="shared" si="962"/>
        <v>0</v>
      </c>
      <c r="P93" s="338">
        <f t="shared" si="962"/>
        <v>0</v>
      </c>
      <c r="Q93" s="338">
        <f t="shared" si="962"/>
        <v>0</v>
      </c>
      <c r="R93" s="338">
        <f t="shared" si="962"/>
        <v>0</v>
      </c>
      <c r="S93" s="338">
        <f t="shared" si="962"/>
        <v>0</v>
      </c>
      <c r="T93" s="338">
        <f t="shared" si="962"/>
        <v>0</v>
      </c>
      <c r="U93" s="338">
        <f t="shared" si="962"/>
        <v>0</v>
      </c>
      <c r="V93" s="338">
        <f t="shared" si="962"/>
        <v>0</v>
      </c>
      <c r="W93" s="338">
        <f t="shared" si="962"/>
        <v>0</v>
      </c>
      <c r="X93" s="338">
        <f t="shared" si="962"/>
        <v>0</v>
      </c>
      <c r="Y93" s="338">
        <f t="shared" si="962"/>
        <v>0</v>
      </c>
      <c r="Z93" s="338">
        <f t="shared" si="962"/>
        <v>0</v>
      </c>
      <c r="AA93" s="338">
        <f t="shared" si="962"/>
        <v>0</v>
      </c>
      <c r="AB93" s="338">
        <f t="shared" si="962"/>
        <v>0</v>
      </c>
      <c r="AC93" s="338">
        <f t="shared" si="962"/>
        <v>0</v>
      </c>
      <c r="AD93" s="338">
        <f t="shared" si="962"/>
        <v>0</v>
      </c>
      <c r="AE93" s="338">
        <f t="shared" si="962"/>
        <v>0</v>
      </c>
      <c r="AF93" s="338">
        <f t="shared" si="962"/>
        <v>0</v>
      </c>
      <c r="AG93" s="338">
        <f t="shared" si="962"/>
        <v>0</v>
      </c>
      <c r="AH93" s="338">
        <f t="shared" si="962"/>
        <v>0</v>
      </c>
      <c r="AI93" s="338">
        <f t="shared" si="962"/>
        <v>0</v>
      </c>
      <c r="AJ93" s="338">
        <f t="shared" si="962"/>
        <v>0</v>
      </c>
      <c r="AK93" s="338">
        <f t="shared" si="962"/>
        <v>0</v>
      </c>
      <c r="AL93" s="338">
        <f t="shared" si="962"/>
        <v>0</v>
      </c>
      <c r="AM93" s="338">
        <f t="shared" si="962"/>
        <v>5910.0300454742219</v>
      </c>
      <c r="AN93" s="338">
        <f t="shared" si="962"/>
        <v>-67318.455123887019</v>
      </c>
      <c r="AO93" s="338">
        <f t="shared" si="962"/>
        <v>-61408.425078412765</v>
      </c>
      <c r="AP93" s="338">
        <f t="shared" si="962"/>
        <v>-50360.238344017685</v>
      </c>
      <c r="AQ93" s="338">
        <f t="shared" si="962"/>
        <v>34138.194384842995</v>
      </c>
      <c r="AR93" s="338">
        <f t="shared" si="962"/>
        <v>-16222.043959174676</v>
      </c>
      <c r="AS93" s="338">
        <f t="shared" si="962"/>
        <v>-33439.849545090525</v>
      </c>
      <c r="AT93" s="338">
        <f t="shared" si="962"/>
        <v>21832.177584340236</v>
      </c>
      <c r="AU93" s="338">
        <f t="shared" si="962"/>
        <v>-11607.67196075034</v>
      </c>
      <c r="AV93" s="338">
        <f t="shared" si="962"/>
        <v>-62724.733465016157</v>
      </c>
      <c r="AW93" s="338">
        <f t="shared" si="962"/>
        <v>132255.92333257844</v>
      </c>
      <c r="AX93" s="338">
        <f t="shared" si="962"/>
        <v>69531.189867562309</v>
      </c>
      <c r="AY93" s="338">
        <f t="shared" si="962"/>
        <v>23068.854051719882</v>
      </c>
      <c r="AZ93" s="338">
        <f t="shared" si="962"/>
        <v>-25809.137554279598</v>
      </c>
      <c r="BA93" s="338">
        <f t="shared" si="962"/>
        <v>-2740.2835025597706</v>
      </c>
      <c r="BB93" s="338">
        <f t="shared" si="962"/>
        <v>-41875.47259803857</v>
      </c>
      <c r="BC93" s="338">
        <f t="shared" si="962"/>
        <v>29810.259485301736</v>
      </c>
      <c r="BD93" s="338">
        <f t="shared" si="962"/>
        <v>-12065.213112736823</v>
      </c>
      <c r="BE93" s="338">
        <f t="shared" si="962"/>
        <v>-74418.589892873657</v>
      </c>
      <c r="BF93" s="338">
        <f t="shared" si="962"/>
        <v>49971.489654061508</v>
      </c>
      <c r="BG93" s="338">
        <f t="shared" si="962"/>
        <v>-24447.100238812134</v>
      </c>
      <c r="BH93" s="338">
        <f t="shared" si="962"/>
        <v>-76253.70604275621</v>
      </c>
      <c r="BI93" s="338">
        <f t="shared" si="962"/>
        <v>-825.12455999570011</v>
      </c>
      <c r="BJ93" s="338">
        <f t="shared" si="962"/>
        <v>-77078.830602751899</v>
      </c>
      <c r="BK93" s="338">
        <f t="shared" si="962"/>
        <v>56993.184807628997</v>
      </c>
      <c r="BL93" s="338">
        <f t="shared" si="962"/>
        <v>-173938.85688814364</v>
      </c>
      <c r="BM93" s="338">
        <f t="shared" si="962"/>
        <v>-116945.67208051468</v>
      </c>
      <c r="BN93" s="338">
        <f t="shared" si="962"/>
        <v>-70372.712106508319</v>
      </c>
      <c r="BO93" s="338">
        <f t="shared" ref="BO93:DZ93" si="963">SUM(BO19,BO22,BO37,BO41,BO44,BO56,BO60,BO68,BO75,BO79,BO91)</f>
        <v>6232.0125797737091</v>
      </c>
      <c r="BP93" s="338">
        <f t="shared" si="963"/>
        <v>-64140.699526734548</v>
      </c>
      <c r="BQ93" s="338">
        <f t="shared" si="963"/>
        <v>-62255.269385128086</v>
      </c>
      <c r="BR93" s="338">
        <f t="shared" si="963"/>
        <v>39514.725671199747</v>
      </c>
      <c r="BS93" s="338">
        <f t="shared" si="963"/>
        <v>-22740.543713928291</v>
      </c>
      <c r="BT93" s="338">
        <f t="shared" si="963"/>
        <v>22017.205461351863</v>
      </c>
      <c r="BU93" s="338">
        <f t="shared" si="963"/>
        <v>-51557.920012703733</v>
      </c>
      <c r="BV93" s="338">
        <f t="shared" si="963"/>
        <v>-29540.714551351935</v>
      </c>
      <c r="BW93" s="338">
        <f t="shared" si="963"/>
        <v>-8391.1782413158435</v>
      </c>
      <c r="BX93" s="338">
        <f t="shared" si="963"/>
        <v>-49437.252410853645</v>
      </c>
      <c r="BY93" s="338">
        <f t="shared" si="963"/>
        <v>-57828.430652169518</v>
      </c>
      <c r="BZ93" s="338">
        <f t="shared" si="963"/>
        <v>19055.055628896131</v>
      </c>
      <c r="CA93" s="338">
        <f t="shared" si="963"/>
        <v>-116769.21574287659</v>
      </c>
      <c r="CB93" s="338">
        <f t="shared" si="963"/>
        <v>-97714.160113980484</v>
      </c>
      <c r="CC93" s="338">
        <f t="shared" si="963"/>
        <v>-13455.488628372976</v>
      </c>
      <c r="CD93" s="338">
        <f t="shared" si="963"/>
        <v>-141209.90585785458</v>
      </c>
      <c r="CE93" s="338">
        <f t="shared" si="963"/>
        <v>-154665.3944862276</v>
      </c>
      <c r="CF93" s="338">
        <f t="shared" si="963"/>
        <v>11047.023684551335</v>
      </c>
      <c r="CG93" s="338">
        <f t="shared" si="963"/>
        <v>-94908.054995975719</v>
      </c>
      <c r="CH93" s="338">
        <f t="shared" si="963"/>
        <v>-83861.031311424391</v>
      </c>
      <c r="CI93" s="338">
        <f t="shared" si="963"/>
        <v>-91921.491710928487</v>
      </c>
      <c r="CJ93" s="338">
        <f t="shared" si="963"/>
        <v>-15252.585418609553</v>
      </c>
      <c r="CK93" s="338">
        <f t="shared" si="963"/>
        <v>-107174.07712953804</v>
      </c>
      <c r="CL93" s="338">
        <f t="shared" si="963"/>
        <v>31899.827241150208</v>
      </c>
      <c r="CM93" s="338">
        <f t="shared" si="963"/>
        <v>-262754.64813955879</v>
      </c>
      <c r="CN93" s="338">
        <f t="shared" si="963"/>
        <v>-230854.82089840854</v>
      </c>
      <c r="CO93" s="338">
        <f t="shared" si="963"/>
        <v>-125485.92714515756</v>
      </c>
      <c r="CP93" s="338">
        <f t="shared" si="963"/>
        <v>21608.559773978592</v>
      </c>
      <c r="CQ93" s="338">
        <f t="shared" si="963"/>
        <v>-103877.36737117902</v>
      </c>
      <c r="CR93" s="338">
        <f t="shared" si="963"/>
        <v>52301.86955454592</v>
      </c>
      <c r="CS93" s="338">
        <f t="shared" si="963"/>
        <v>-248734.96994689392</v>
      </c>
      <c r="CT93" s="338">
        <f t="shared" si="963"/>
        <v>-196433.10039234805</v>
      </c>
      <c r="CU93" s="338">
        <f t="shared" si="963"/>
        <v>8193.4174451178169</v>
      </c>
      <c r="CV93" s="338">
        <f t="shared" si="963"/>
        <v>-152052.3260409646</v>
      </c>
      <c r="CW93" s="338">
        <f t="shared" si="963"/>
        <v>-143858.90859584682</v>
      </c>
      <c r="CX93" s="338">
        <f t="shared" si="963"/>
        <v>-125256.88504441598</v>
      </c>
      <c r="CY93" s="338">
        <f t="shared" si="963"/>
        <v>-15507.422988622962</v>
      </c>
      <c r="CZ93" s="338">
        <f t="shared" si="963"/>
        <v>-140764.30803303886</v>
      </c>
      <c r="DA93" s="338">
        <f t="shared" si="963"/>
        <v>-90999.116816609283</v>
      </c>
      <c r="DB93" s="338">
        <f t="shared" si="963"/>
        <v>-69070.662772099648</v>
      </c>
      <c r="DC93" s="338">
        <f t="shared" si="963"/>
        <v>-160069.77958870889</v>
      </c>
      <c r="DD93" s="338">
        <f t="shared" si="963"/>
        <v>102948.31288029278</v>
      </c>
      <c r="DE93" s="338">
        <f t="shared" si="963"/>
        <v>-332954.39390440832</v>
      </c>
      <c r="DF93" s="338">
        <f t="shared" si="963"/>
        <v>-230006.0810241155</v>
      </c>
      <c r="DG93" s="338">
        <f t="shared" si="963"/>
        <v>-376287.99108342698</v>
      </c>
      <c r="DH93" s="338">
        <f t="shared" si="963"/>
        <v>146775.76517050649</v>
      </c>
      <c r="DI93" s="338">
        <f t="shared" si="963"/>
        <v>-229512.2259129204</v>
      </c>
      <c r="DJ93" s="338">
        <f t="shared" si="963"/>
        <v>-6657.6586622402501</v>
      </c>
      <c r="DK93" s="338">
        <f t="shared" si="963"/>
        <v>-208847.03624472191</v>
      </c>
      <c r="DL93" s="338">
        <f t="shared" si="963"/>
        <v>-215504.69490696205</v>
      </c>
      <c r="DM93" s="338">
        <f t="shared" si="963"/>
        <v>-286009.21352879162</v>
      </c>
      <c r="DN93" s="338">
        <f t="shared" si="963"/>
        <v>-3456.3966612498916</v>
      </c>
      <c r="DO93" s="338">
        <f t="shared" si="963"/>
        <v>-289465.61019004148</v>
      </c>
      <c r="DP93" s="338">
        <f t="shared" si="963"/>
        <v>-399860.27694738586</v>
      </c>
      <c r="DQ93" s="338">
        <f t="shared" si="963"/>
        <v>65704.186549513775</v>
      </c>
      <c r="DR93" s="338">
        <f t="shared" si="963"/>
        <v>-334156.09039787215</v>
      </c>
      <c r="DS93" s="338">
        <f t="shared" si="963"/>
        <v>-3583.1578360595668</v>
      </c>
      <c r="DT93" s="338">
        <f t="shared" si="963"/>
        <v>-176641.95443994584</v>
      </c>
      <c r="DU93" s="338">
        <f t="shared" si="963"/>
        <v>-180225.11227600533</v>
      </c>
      <c r="DV93" s="338">
        <f t="shared" si="963"/>
        <v>-17.691369995909099</v>
      </c>
      <c r="DW93" s="338">
        <f t="shared" si="963"/>
        <v>-260394.04872593776</v>
      </c>
      <c r="DX93" s="338">
        <f t="shared" si="963"/>
        <v>-260411.74009593375</v>
      </c>
      <c r="DY93" s="338">
        <f t="shared" si="963"/>
        <v>-40275.466626052279</v>
      </c>
      <c r="DZ93" s="338">
        <f t="shared" si="963"/>
        <v>-215850.48515088935</v>
      </c>
      <c r="EA93" s="338">
        <f t="shared" ref="EA93:GL93" si="964">SUM(EA19,EA22,EA37,EA41,EA44,EA56,EA60,EA68,EA75,EA79,EA91)</f>
        <v>-256125.95177694157</v>
      </c>
      <c r="EB93" s="338">
        <f t="shared" si="964"/>
        <v>-34832.442597684116</v>
      </c>
      <c r="EC93" s="338">
        <f t="shared" si="964"/>
        <v>-219352.61457476526</v>
      </c>
      <c r="ED93" s="338">
        <f t="shared" si="964"/>
        <v>-254185.0571724496</v>
      </c>
      <c r="EE93" s="338">
        <f t="shared" si="964"/>
        <v>-40822.787874176531</v>
      </c>
      <c r="EF93" s="338">
        <f t="shared" si="964"/>
        <v>-151609.20325390191</v>
      </c>
      <c r="EG93" s="338">
        <f t="shared" si="964"/>
        <v>-192431.99112807843</v>
      </c>
      <c r="EH93" s="338">
        <f t="shared" si="964"/>
        <v>-297377.81703490461</v>
      </c>
      <c r="EI93" s="338">
        <f t="shared" si="964"/>
        <v>22311.41463259111</v>
      </c>
      <c r="EJ93" s="338">
        <f t="shared" si="964"/>
        <v>-275066.40240231348</v>
      </c>
      <c r="EK93" s="338">
        <f t="shared" si="964"/>
        <v>118714.91980298828</v>
      </c>
      <c r="EL93" s="338">
        <f t="shared" si="964"/>
        <v>-330979.0251380977</v>
      </c>
      <c r="EM93" s="338">
        <f t="shared" si="964"/>
        <v>-212264.10533510934</v>
      </c>
      <c r="EN93" s="338">
        <f t="shared" si="964"/>
        <v>24553.911974381364</v>
      </c>
      <c r="EO93" s="338">
        <f t="shared" si="964"/>
        <v>-358885.65304974793</v>
      </c>
      <c r="EP93" s="338">
        <f t="shared" si="964"/>
        <v>-334331.7410753665</v>
      </c>
      <c r="EQ93" s="338">
        <f t="shared" si="964"/>
        <v>-440290.78757945099</v>
      </c>
      <c r="ER93" s="338">
        <f t="shared" si="964"/>
        <v>115798.02234511141</v>
      </c>
      <c r="ES93" s="338">
        <f t="shared" si="964"/>
        <v>-324492.76523433952</v>
      </c>
      <c r="ET93" s="338">
        <f t="shared" si="964"/>
        <v>-234975.6473992978</v>
      </c>
      <c r="EU93" s="338">
        <f t="shared" si="964"/>
        <v>-149213.16764469029</v>
      </c>
      <c r="EV93" s="338">
        <f t="shared" si="964"/>
        <v>-384188.81504398806</v>
      </c>
      <c r="EW93" s="338">
        <f t="shared" si="964"/>
        <v>-255985.74043662651</v>
      </c>
      <c r="EX93" s="338">
        <f t="shared" si="964"/>
        <v>-189055.52213929416</v>
      </c>
      <c r="EY93" s="338">
        <f t="shared" si="964"/>
        <v>-445041.26257592085</v>
      </c>
      <c r="EZ93" s="338">
        <f t="shared" si="964"/>
        <v>-487471.46202742634</v>
      </c>
      <c r="FA93" s="338">
        <f t="shared" si="964"/>
        <v>130511.21926925593</v>
      </c>
      <c r="FB93" s="338">
        <f t="shared" si="964"/>
        <v>-356960.24275817047</v>
      </c>
      <c r="FC93" s="338">
        <f t="shared" si="964"/>
        <v>-311113.48990253749</v>
      </c>
      <c r="FD93" s="338">
        <f t="shared" si="964"/>
        <v>71347.713845292295</v>
      </c>
      <c r="FE93" s="338">
        <f t="shared" si="964"/>
        <v>-239765.77605724538</v>
      </c>
      <c r="FF93" s="338">
        <f t="shared" si="964"/>
        <v>-249903.32456761401</v>
      </c>
      <c r="FG93" s="338">
        <f t="shared" si="964"/>
        <v>-81483.340426132185</v>
      </c>
      <c r="FH93" s="338">
        <f t="shared" si="964"/>
        <v>-331386.66499374615</v>
      </c>
      <c r="FI93" s="338">
        <f t="shared" si="964"/>
        <v>-178689.82333982998</v>
      </c>
      <c r="FJ93" s="338">
        <f t="shared" si="964"/>
        <v>-117190.54545672254</v>
      </c>
      <c r="FK93" s="338">
        <f t="shared" si="964"/>
        <v>-295880.36879655236</v>
      </c>
      <c r="FL93" s="338">
        <f t="shared" si="964"/>
        <v>-377381.07109748042</v>
      </c>
      <c r="FM93" s="338">
        <f t="shared" si="964"/>
        <v>72902.545653986686</v>
      </c>
      <c r="FN93" s="338">
        <f t="shared" si="964"/>
        <v>-304478.5254434938</v>
      </c>
      <c r="FO93" s="338">
        <f t="shared" si="964"/>
        <v>-145034.85113294507</v>
      </c>
      <c r="FP93" s="338">
        <f t="shared" si="964"/>
        <v>-204379.84856949167</v>
      </c>
      <c r="FQ93" s="338">
        <f t="shared" si="964"/>
        <v>-349414.69970243686</v>
      </c>
      <c r="FR93" s="338">
        <f t="shared" si="964"/>
        <v>-418232.57074498507</v>
      </c>
      <c r="FS93" s="338">
        <f t="shared" si="964"/>
        <v>122023.7462406081</v>
      </c>
      <c r="FT93" s="338">
        <f t="shared" si="964"/>
        <v>-296208.82450437697</v>
      </c>
      <c r="FU93" s="338">
        <f t="shared" si="964"/>
        <v>36597.605841359415</v>
      </c>
      <c r="FV93" s="338">
        <f t="shared" si="964"/>
        <v>-422264.36716472032</v>
      </c>
      <c r="FW93" s="338">
        <f t="shared" si="964"/>
        <v>-385666.76132336067</v>
      </c>
      <c r="FX93" s="338">
        <f t="shared" si="964"/>
        <v>-493874.31959483086</v>
      </c>
      <c r="FY93" s="338">
        <f t="shared" si="964"/>
        <v>11075.59322137024</v>
      </c>
      <c r="FZ93" s="338">
        <f t="shared" si="964"/>
        <v>-482798.72637346067</v>
      </c>
      <c r="GA93" s="338">
        <f t="shared" si="964"/>
        <v>-610169.81419042696</v>
      </c>
      <c r="GB93" s="338">
        <f t="shared" si="964"/>
        <v>285274.46038887318</v>
      </c>
      <c r="GC93" s="338">
        <f t="shared" si="964"/>
        <v>-324895.3538015536</v>
      </c>
      <c r="GD93" s="338">
        <f t="shared" si="964"/>
        <v>-580090.10327901971</v>
      </c>
      <c r="GE93" s="338">
        <f t="shared" si="964"/>
        <v>144930.32259681157</v>
      </c>
      <c r="GF93" s="338">
        <f t="shared" si="964"/>
        <v>-435159.78068220802</v>
      </c>
      <c r="GG93" s="338">
        <f t="shared" si="964"/>
        <v>-254341.12332367233</v>
      </c>
      <c r="GH93" s="338">
        <f t="shared" si="964"/>
        <v>-67642.767970350804</v>
      </c>
      <c r="GI93" s="338">
        <f t="shared" si="964"/>
        <v>-321983.89129402314</v>
      </c>
      <c r="GJ93" s="338">
        <f t="shared" si="964"/>
        <v>-527212.62672956777</v>
      </c>
      <c r="GK93" s="338">
        <f t="shared" si="964"/>
        <v>367271.35475089244</v>
      </c>
      <c r="GL93" s="338">
        <f t="shared" si="964"/>
        <v>-159941.27197867559</v>
      </c>
      <c r="GM93" s="338">
        <f t="shared" ref="GM93:HJ93" si="965">SUM(GM19,GM22,GM37,GM41,GM44,GM56,GM60,GM68,GM75,GM79,GM91)</f>
        <v>-726531.35596830735</v>
      </c>
      <c r="GN93" s="338">
        <f t="shared" si="965"/>
        <v>218449.14407789093</v>
      </c>
      <c r="GO93" s="338">
        <f t="shared" si="965"/>
        <v>-508082.21189041651</v>
      </c>
      <c r="GP93" s="338">
        <f t="shared" si="965"/>
        <v>-594610.56078789476</v>
      </c>
      <c r="GQ93" s="338">
        <f t="shared" si="965"/>
        <v>194570.98353799479</v>
      </c>
      <c r="GR93" s="338">
        <f t="shared" si="965"/>
        <v>-400039.57724989968</v>
      </c>
      <c r="GS93" s="338">
        <f t="shared" si="965"/>
        <v>-584991.75787207333</v>
      </c>
      <c r="GT93" s="338">
        <f t="shared" si="965"/>
        <v>274676.35801452392</v>
      </c>
      <c r="GU93" s="338">
        <f t="shared" si="965"/>
        <v>-310315.39985754964</v>
      </c>
      <c r="GV93" s="338">
        <f t="shared" si="965"/>
        <v>-533573.96994205413</v>
      </c>
      <c r="GW93" s="338">
        <f t="shared" si="965"/>
        <v>163146.81868601404</v>
      </c>
      <c r="GX93" s="338">
        <f t="shared" si="965"/>
        <v>-370427.15125604009</v>
      </c>
      <c r="GY93" s="338">
        <f t="shared" si="965"/>
        <v>-85162.814262905042</v>
      </c>
      <c r="GZ93" s="338">
        <f t="shared" si="965"/>
        <v>-307710.13134763681</v>
      </c>
      <c r="HA93" s="338">
        <f t="shared" si="965"/>
        <v>-392872.94561054208</v>
      </c>
      <c r="HB93" s="338">
        <f t="shared" si="965"/>
        <v>212315.21730300182</v>
      </c>
      <c r="HC93" s="338">
        <f t="shared" si="965"/>
        <v>-520878.1634769066</v>
      </c>
      <c r="HD93" s="338">
        <f t="shared" si="965"/>
        <v>-308562.94617390458</v>
      </c>
      <c r="HE93" s="338">
        <f t="shared" si="965"/>
        <v>-1233304.0018603958</v>
      </c>
      <c r="HF93" s="338">
        <f t="shared" si="965"/>
        <v>665081.27198439557</v>
      </c>
      <c r="HG93" s="338">
        <f t="shared" si="965"/>
        <v>-568222.7298760002</v>
      </c>
      <c r="HH93" s="338">
        <f t="shared" si="965"/>
        <v>-602927.24872557225</v>
      </c>
      <c r="HI93" s="338">
        <f t="shared" si="965"/>
        <v>50380.238481104607</v>
      </c>
      <c r="HJ93" s="338">
        <f t="shared" si="965"/>
        <v>-552547.01024446776</v>
      </c>
    </row>
    <row r="94" spans="2:218" ht="14.25" customHeight="1" x14ac:dyDescent="0.2">
      <c r="B94" s="339" t="s">
        <v>337</v>
      </c>
      <c r="C94" s="340">
        <f>IFERROR(C93/#REF!,0)</f>
        <v>0</v>
      </c>
      <c r="D94" s="340">
        <f>IFERROR(D93/D5,0)</f>
        <v>0</v>
      </c>
      <c r="E94" s="340">
        <f>IFERROR(E93/E5,0)</f>
        <v>0</v>
      </c>
      <c r="F94" s="340">
        <f>IFERROR(F93/#REF!,0)</f>
        <v>0</v>
      </c>
      <c r="G94" s="340">
        <f>IFERROR(G93/G5,0)</f>
        <v>0</v>
      </c>
      <c r="H94" s="340">
        <f>IFERROR(H93/H5,0)</f>
        <v>0</v>
      </c>
      <c r="I94" s="340">
        <f>IFERROR(I93/#REF!,0)</f>
        <v>0</v>
      </c>
      <c r="J94" s="340">
        <f>IFERROR(J93/J5,0)</f>
        <v>0</v>
      </c>
      <c r="K94" s="340">
        <f>IFERROR(K93/K5,0)</f>
        <v>0</v>
      </c>
      <c r="L94" s="340">
        <f>IFERROR(L93/#REF!,0)</f>
        <v>0</v>
      </c>
      <c r="M94" s="340">
        <f>IFERROR(M93/M5,0)</f>
        <v>0</v>
      </c>
      <c r="N94" s="340">
        <f>IFERROR(N93/N5,0)</f>
        <v>0</v>
      </c>
      <c r="O94" s="340">
        <f>IFERROR(O93/#REF!,0)</f>
        <v>0</v>
      </c>
      <c r="P94" s="340">
        <f>IFERROR(P93/P5,0)</f>
        <v>0</v>
      </c>
      <c r="Q94" s="340">
        <f>IFERROR(Q93/Q5,0)</f>
        <v>0</v>
      </c>
      <c r="R94" s="340">
        <f>IFERROR(R93/#REF!,0)</f>
        <v>0</v>
      </c>
      <c r="S94" s="340">
        <f>IFERROR(S93/S5,0)</f>
        <v>0</v>
      </c>
      <c r="T94" s="340">
        <f>IFERROR(T93/T5,0)</f>
        <v>0</v>
      </c>
      <c r="U94" s="340">
        <f>IFERROR(U93/#REF!,0)</f>
        <v>0</v>
      </c>
      <c r="V94" s="340">
        <f>IFERROR(V93/V5,0)</f>
        <v>0</v>
      </c>
      <c r="W94" s="340">
        <f>IFERROR(W93/W5,0)</f>
        <v>0</v>
      </c>
      <c r="X94" s="340">
        <f>IFERROR(X93/#REF!,0)</f>
        <v>0</v>
      </c>
      <c r="Y94" s="340">
        <f>IFERROR(Y93/Y5,0)</f>
        <v>0</v>
      </c>
      <c r="Z94" s="340">
        <f>IFERROR(Z93/Z5,0)</f>
        <v>0</v>
      </c>
      <c r="AA94" s="340">
        <f>IFERROR(AA93/#REF!,0)</f>
        <v>0</v>
      </c>
      <c r="AB94" s="340">
        <f>IFERROR(AB93/AB5,0)</f>
        <v>0</v>
      </c>
      <c r="AC94" s="340">
        <f>IFERROR(AC93/AC5,0)</f>
        <v>0</v>
      </c>
      <c r="AD94" s="340">
        <f>IFERROR(AD93/#REF!,0)</f>
        <v>0</v>
      </c>
      <c r="AE94" s="340">
        <f>IFERROR(AE93/AE5,0)</f>
        <v>0</v>
      </c>
      <c r="AF94" s="340">
        <f>IFERROR(AF93/AF5,0)</f>
        <v>0</v>
      </c>
      <c r="AG94" s="340">
        <f>IFERROR(AG93/#REF!,0)</f>
        <v>0</v>
      </c>
      <c r="AH94" s="340">
        <f>IFERROR(AH93/AH5,0)</f>
        <v>0</v>
      </c>
      <c r="AI94" s="340">
        <f>IFERROR(AI93/AI5,0)</f>
        <v>0</v>
      </c>
      <c r="AJ94" s="340">
        <f>IFERROR(AJ93/#REF!,0)</f>
        <v>0</v>
      </c>
      <c r="AK94" s="340">
        <f>IFERROR(AK93/AK5,0)</f>
        <v>0</v>
      </c>
      <c r="AL94" s="340">
        <f>IFERROR(AL93/AL5,0)</f>
        <v>0</v>
      </c>
      <c r="AM94" s="340">
        <f t="shared" ref="AM94" si="966">IFERROR(AM93/AM5,0)</f>
        <v>1.7735389966752196E-2</v>
      </c>
      <c r="AN94" s="340">
        <f>IFERROR(AN93/AN5,0)</f>
        <v>0.90575470995927143</v>
      </c>
      <c r="AO94" s="340">
        <f t="shared" ref="AO94:CZ94" si="967">IFERROR(AO93/AO5,0)</f>
        <v>-0.2371799694007983</v>
      </c>
      <c r="AP94" s="340">
        <f t="shared" si="967"/>
        <v>-0.17541612304266269</v>
      </c>
      <c r="AQ94" s="340">
        <f t="shared" si="967"/>
        <v>1.8285266308869923</v>
      </c>
      <c r="AR94" s="340">
        <f t="shared" si="967"/>
        <v>-5.3054841607998338E-2</v>
      </c>
      <c r="AS94" s="340">
        <f t="shared" si="967"/>
        <v>-9.8722551650545887E-2</v>
      </c>
      <c r="AT94" s="340">
        <f t="shared" si="967"/>
        <v>3.5931341911658299</v>
      </c>
      <c r="AU94" s="340">
        <f t="shared" si="967"/>
        <v>-3.3664783599383824E-2</v>
      </c>
      <c r="AV94" s="340">
        <f t="shared" si="967"/>
        <v>-0.2484316563029291</v>
      </c>
      <c r="AW94" s="340">
        <f t="shared" si="967"/>
        <v>0.9683585076648904</v>
      </c>
      <c r="AX94" s="340">
        <f t="shared" si="967"/>
        <v>0.1787157197242891</v>
      </c>
      <c r="AY94" s="340">
        <f t="shared" si="967"/>
        <v>7.8627711283260654E-2</v>
      </c>
      <c r="AZ94" s="340">
        <f t="shared" si="967"/>
        <v>134.03305263242316</v>
      </c>
      <c r="BA94" s="340">
        <f t="shared" si="967"/>
        <v>-9.3460959603211043E-3</v>
      </c>
      <c r="BB94" s="340">
        <f t="shared" si="967"/>
        <v>-0.13131769916446387</v>
      </c>
      <c r="BC94" s="340">
        <f t="shared" si="967"/>
        <v>1.7580347982126447</v>
      </c>
      <c r="BD94" s="340">
        <f t="shared" si="967"/>
        <v>-3.592512479835034E-2</v>
      </c>
      <c r="BE94" s="340">
        <f t="shared" si="967"/>
        <v>-0.33412831947908472</v>
      </c>
      <c r="BF94" s="340">
        <f t="shared" si="967"/>
        <v>0.68495198857422523</v>
      </c>
      <c r="BG94" s="340">
        <f t="shared" si="967"/>
        <v>-8.2680723207147339E-2</v>
      </c>
      <c r="BH94" s="340">
        <f t="shared" si="967"/>
        <v>-0.24059100687672966</v>
      </c>
      <c r="BI94" s="340">
        <f t="shared" si="967"/>
        <v>4.5154324731593087E-2</v>
      </c>
      <c r="BJ94" s="340">
        <f t="shared" si="967"/>
        <v>-0.25807368284986421</v>
      </c>
      <c r="BK94" s="340">
        <f t="shared" si="967"/>
        <v>9.6867613631070451E-2</v>
      </c>
      <c r="BL94" s="340">
        <f t="shared" si="967"/>
        <v>0.715287830291916</v>
      </c>
      <c r="BM94" s="340">
        <f t="shared" si="967"/>
        <v>-0.33878798419914424</v>
      </c>
      <c r="BN94" s="340">
        <f t="shared" si="967"/>
        <v>-0.22890139134249041</v>
      </c>
      <c r="BO94" s="340">
        <f t="shared" si="967"/>
        <v>0.54091260450175516</v>
      </c>
      <c r="BP94" s="340">
        <f t="shared" si="967"/>
        <v>-0.20109443907634661</v>
      </c>
      <c r="BQ94" s="340">
        <f t="shared" si="967"/>
        <v>-0.18038662143250106</v>
      </c>
      <c r="BR94" s="340">
        <f t="shared" si="967"/>
        <v>1.8273152927724228</v>
      </c>
      <c r="BS94" s="340">
        <f t="shared" si="967"/>
        <v>-6.2006283739210168E-2</v>
      </c>
      <c r="BT94" s="340">
        <f t="shared" si="967"/>
        <v>4.6753082234712501E-2</v>
      </c>
      <c r="BU94" s="340">
        <f t="shared" si="967"/>
        <v>0.47567789384272713</v>
      </c>
      <c r="BV94" s="340">
        <f t="shared" si="967"/>
        <v>-8.1483328603696795E-2</v>
      </c>
      <c r="BW94" s="340">
        <f t="shared" si="967"/>
        <v>-1.9658573164224629E-2</v>
      </c>
      <c r="BX94" s="340">
        <f t="shared" si="967"/>
        <v>0.45830090064452411</v>
      </c>
      <c r="BY94" s="340">
        <f t="shared" si="967"/>
        <v>-0.18129454793570171</v>
      </c>
      <c r="BZ94" s="340">
        <f t="shared" si="967"/>
        <v>3.867313630372228E-2</v>
      </c>
      <c r="CA94" s="340">
        <f t="shared" si="967"/>
        <v>0.7335656151257578</v>
      </c>
      <c r="CB94" s="340">
        <f t="shared" si="967"/>
        <v>-0.2929604994612694</v>
      </c>
      <c r="CC94" s="340">
        <f t="shared" si="967"/>
        <v>-2.4612917217143603E-2</v>
      </c>
      <c r="CD94" s="340">
        <f t="shared" si="967"/>
        <v>0.63912726567063083</v>
      </c>
      <c r="CE94" s="340">
        <f t="shared" si="967"/>
        <v>-0.47480911663239977</v>
      </c>
      <c r="CF94" s="340">
        <f t="shared" si="967"/>
        <v>2.5573096253889083E-2</v>
      </c>
      <c r="CG94" s="340">
        <f t="shared" si="967"/>
        <v>0.96451759053995501</v>
      </c>
      <c r="CH94" s="340">
        <f t="shared" si="967"/>
        <v>-0.25139793881040162</v>
      </c>
      <c r="CI94" s="340">
        <f t="shared" si="967"/>
        <v>-0.23572081456259453</v>
      </c>
      <c r="CJ94" s="340">
        <f t="shared" si="967"/>
        <v>0.34811474449457647</v>
      </c>
      <c r="CK94" s="340">
        <f t="shared" si="967"/>
        <v>-0.3096225016299024</v>
      </c>
      <c r="CL94" s="340">
        <f t="shared" si="967"/>
        <v>4.1338032665579616E-2</v>
      </c>
      <c r="CM94" s="340">
        <f t="shared" si="967"/>
        <v>0.6371747849352718</v>
      </c>
      <c r="CN94" s="340">
        <f t="shared" si="967"/>
        <v>-0.64249885347939406</v>
      </c>
      <c r="CO94" s="340">
        <f t="shared" si="967"/>
        <v>-0.32721344757347026</v>
      </c>
      <c r="CP94" s="340">
        <f t="shared" si="967"/>
        <v>9.1287474639096331</v>
      </c>
      <c r="CQ94" s="340">
        <f t="shared" si="967"/>
        <v>-0.26920596247166068</v>
      </c>
      <c r="CR94" s="340">
        <f t="shared" si="967"/>
        <v>7.9644231502856544E-2</v>
      </c>
      <c r="CS94" s="340">
        <f t="shared" si="967"/>
        <v>0.94920865579117797</v>
      </c>
      <c r="CT94" s="340">
        <f t="shared" si="967"/>
        <v>-0.49774104458641177</v>
      </c>
      <c r="CU94" s="340">
        <f t="shared" si="967"/>
        <v>1.2441501797370368E-2</v>
      </c>
      <c r="CV94" s="340">
        <f t="shared" si="967"/>
        <v>0.66416758017907485</v>
      </c>
      <c r="CW94" s="340">
        <f t="shared" si="967"/>
        <v>-0.33485256735498686</v>
      </c>
      <c r="CX94" s="340">
        <f t="shared" si="967"/>
        <v>-0.30149857395470026</v>
      </c>
      <c r="CY94" s="340">
        <f t="shared" si="967"/>
        <v>0.87225656593281342</v>
      </c>
      <c r="CZ94" s="340">
        <f t="shared" si="967"/>
        <v>-0.35397339473660189</v>
      </c>
      <c r="DA94" s="340">
        <f t="shared" ref="DA94:FL94" si="968">IFERROR(DA93/DA5,0)</f>
        <v>-0.18277795032101904</v>
      </c>
      <c r="DB94" s="340">
        <f t="shared" si="968"/>
        <v>0.87155724828825754</v>
      </c>
      <c r="DC94" s="340">
        <f t="shared" si="968"/>
        <v>-0.38237734153799313</v>
      </c>
      <c r="DD94" s="340">
        <f t="shared" si="968"/>
        <v>0.11537537446845003</v>
      </c>
      <c r="DE94" s="340">
        <f t="shared" si="968"/>
        <v>0.7368756106645924</v>
      </c>
      <c r="DF94" s="340">
        <f t="shared" si="968"/>
        <v>-0.52221408185488594</v>
      </c>
      <c r="DG94" s="340">
        <f t="shared" si="968"/>
        <v>-1.2918390589807067</v>
      </c>
      <c r="DH94" s="340">
        <f t="shared" si="968"/>
        <v>1.0027541256370012</v>
      </c>
      <c r="DI94" s="340">
        <f t="shared" si="968"/>
        <v>-0.52441538370591423</v>
      </c>
      <c r="DJ94" s="340">
        <f t="shared" si="968"/>
        <v>-9.3809444754571654E-3</v>
      </c>
      <c r="DK94" s="340">
        <f t="shared" si="968"/>
        <v>0.80448365472566885</v>
      </c>
      <c r="DL94" s="340">
        <f t="shared" si="968"/>
        <v>-0.47879672701287235</v>
      </c>
      <c r="DM94" s="340">
        <f t="shared" si="968"/>
        <v>-0.48993825563036902</v>
      </c>
      <c r="DN94" s="340">
        <f t="shared" si="968"/>
        <v>2.9685643966913474E-2</v>
      </c>
      <c r="DO94" s="340">
        <f t="shared" si="968"/>
        <v>-0.61939962008734795</v>
      </c>
      <c r="DP94" s="340">
        <f t="shared" si="968"/>
        <v>-0.85408103482241371</v>
      </c>
      <c r="DQ94" s="340">
        <f t="shared" si="968"/>
        <v>2.5086939231500311</v>
      </c>
      <c r="DR94" s="340">
        <f t="shared" si="968"/>
        <v>-0.67592767503778384</v>
      </c>
      <c r="DS94" s="340">
        <f t="shared" si="968"/>
        <v>-4.7422078422837211E-3</v>
      </c>
      <c r="DT94" s="340">
        <f t="shared" si="968"/>
        <v>0.73227044188167656</v>
      </c>
      <c r="DU94" s="340">
        <f t="shared" si="968"/>
        <v>-0.35038472045621621</v>
      </c>
      <c r="DV94" s="340">
        <f t="shared" si="968"/>
        <v>-1.7850250666740945E-5</v>
      </c>
      <c r="DW94" s="340">
        <f t="shared" si="968"/>
        <v>0.57418098363315173</v>
      </c>
      <c r="DX94" s="340">
        <f t="shared" si="968"/>
        <v>-0.48440218128740409</v>
      </c>
      <c r="DY94" s="340">
        <f t="shared" si="968"/>
        <v>-5.0088195892482819E-2</v>
      </c>
      <c r="DZ94" s="340">
        <f t="shared" si="968"/>
        <v>0.8893282367395402</v>
      </c>
      <c r="EA94" s="340">
        <f t="shared" si="968"/>
        <v>-0.45624414713962552</v>
      </c>
      <c r="EB94" s="340">
        <f t="shared" si="968"/>
        <v>-3.7756362203639503E-2</v>
      </c>
      <c r="EC94" s="340">
        <f t="shared" si="968"/>
        <v>0.70306969090418592</v>
      </c>
      <c r="ED94" s="340">
        <f t="shared" si="968"/>
        <v>-0.41631085883652452</v>
      </c>
      <c r="EE94" s="340">
        <f t="shared" si="968"/>
        <v>-4.5782443372427699E-2</v>
      </c>
      <c r="EF94" s="340">
        <f t="shared" si="968"/>
        <v>0.54532562176817978</v>
      </c>
      <c r="EG94" s="340">
        <f t="shared" si="968"/>
        <v>-0.313584304315846</v>
      </c>
      <c r="EH94" s="340">
        <f t="shared" si="968"/>
        <v>-0.46447030602121192</v>
      </c>
      <c r="EI94" s="340">
        <f t="shared" si="968"/>
        <v>-28.95454069708487</v>
      </c>
      <c r="EJ94" s="340">
        <f t="shared" si="968"/>
        <v>-0.43014010556717103</v>
      </c>
      <c r="EK94" s="340">
        <f t="shared" si="968"/>
        <v>0.11010547546034953</v>
      </c>
      <c r="EL94" s="340">
        <f t="shared" si="968"/>
        <v>0.77712071392820159</v>
      </c>
      <c r="EM94" s="340">
        <f t="shared" si="968"/>
        <v>-0.3254144847356355</v>
      </c>
      <c r="EN94" s="340">
        <f t="shared" si="968"/>
        <v>1.9281611448683404E-2</v>
      </c>
      <c r="EO94" s="340">
        <f t="shared" si="968"/>
        <v>0.61654860692499813</v>
      </c>
      <c r="EP94" s="340">
        <f t="shared" si="968"/>
        <v>-0.48359361547734425</v>
      </c>
      <c r="EQ94" s="340">
        <f t="shared" si="968"/>
        <v>-0.69946473468180304</v>
      </c>
      <c r="ER94" s="340">
        <f t="shared" si="968"/>
        <v>1.2396158653225255</v>
      </c>
      <c r="ES94" s="340">
        <f t="shared" si="968"/>
        <v>-0.44888721888566485</v>
      </c>
      <c r="ET94" s="340">
        <f t="shared" si="968"/>
        <v>-0.25612798370265277</v>
      </c>
      <c r="EU94" s="340">
        <f t="shared" si="968"/>
        <v>0.85200842621658612</v>
      </c>
      <c r="EV94" s="340">
        <f t="shared" si="968"/>
        <v>-0.5175766651212208</v>
      </c>
      <c r="EW94" s="340">
        <f t="shared" si="968"/>
        <v>-0.24731715439888727</v>
      </c>
      <c r="EX94" s="340">
        <f t="shared" si="968"/>
        <v>0.78173924065738043</v>
      </c>
      <c r="EY94" s="340">
        <f t="shared" si="968"/>
        <v>-0.5610629953455567</v>
      </c>
      <c r="EZ94" s="340">
        <f t="shared" si="968"/>
        <v>-0.69894971678157092</v>
      </c>
      <c r="FA94" s="340">
        <f t="shared" si="968"/>
        <v>1.1255670726119351</v>
      </c>
      <c r="FB94" s="340">
        <f t="shared" si="968"/>
        <v>-0.4388572549550927</v>
      </c>
      <c r="FC94" s="340">
        <f t="shared" si="968"/>
        <v>-0.35701381450725839</v>
      </c>
      <c r="FD94" s="340">
        <f t="shared" si="968"/>
        <v>3.726875291510805</v>
      </c>
      <c r="FE94" s="340">
        <f t="shared" si="968"/>
        <v>-0.26922528189155231</v>
      </c>
      <c r="FF94" s="340">
        <f t="shared" si="968"/>
        <v>-0.24067015763144012</v>
      </c>
      <c r="FG94" s="340">
        <f t="shared" si="968"/>
        <v>0.49991221819647241</v>
      </c>
      <c r="FH94" s="340">
        <f t="shared" si="968"/>
        <v>-0.37856792369407261</v>
      </c>
      <c r="FI94" s="340">
        <f t="shared" si="968"/>
        <v>-0.17261754518566849</v>
      </c>
      <c r="FJ94" s="340">
        <f t="shared" si="968"/>
        <v>0.96741504136766254</v>
      </c>
      <c r="FK94" s="340">
        <f t="shared" si="968"/>
        <v>-0.32370621119598431</v>
      </c>
      <c r="FL94" s="340">
        <f t="shared" si="968"/>
        <v>-0.44838399349518149</v>
      </c>
      <c r="FM94" s="340">
        <f t="shared" ref="FM94:HJ94" si="969">IFERROR(FM93/FM5,0)</f>
        <v>1.2520694450151977</v>
      </c>
      <c r="FN94" s="340">
        <f t="shared" si="969"/>
        <v>-0.33835733018735847</v>
      </c>
      <c r="FO94" s="340">
        <f t="shared" si="969"/>
        <v>-0.1136411043249239</v>
      </c>
      <c r="FP94" s="340">
        <f t="shared" si="969"/>
        <v>0.62881178677984362</v>
      </c>
      <c r="FQ94" s="340">
        <f t="shared" si="969"/>
        <v>-0.3673301346056132</v>
      </c>
      <c r="FR94" s="340">
        <f t="shared" si="969"/>
        <v>-0.47106410622081396</v>
      </c>
      <c r="FS94" s="340">
        <f t="shared" si="969"/>
        <v>1.2330670620625916</v>
      </c>
      <c r="FT94" s="340">
        <f t="shared" si="969"/>
        <v>-0.30016927676938088</v>
      </c>
      <c r="FU94" s="340">
        <f t="shared" si="969"/>
        <v>2.5450391299064849E-2</v>
      </c>
      <c r="FV94" s="340">
        <f t="shared" si="969"/>
        <v>1.0401661679300487</v>
      </c>
      <c r="FW94" s="340">
        <f t="shared" si="969"/>
        <v>-0.37369390777610628</v>
      </c>
      <c r="FX94" s="340">
        <f t="shared" si="969"/>
        <v>-0.3778165189559321</v>
      </c>
      <c r="FY94" s="340">
        <f t="shared" si="969"/>
        <v>-4.6373376530176216E-2</v>
      </c>
      <c r="FZ94" s="340">
        <f t="shared" si="969"/>
        <v>-0.45191268402365836</v>
      </c>
      <c r="GA94" s="340">
        <f t="shared" si="969"/>
        <v>-0.83682790147180297</v>
      </c>
      <c r="GB94" s="340">
        <f t="shared" si="969"/>
        <v>0.85165456001392925</v>
      </c>
      <c r="GC94" s="340">
        <f t="shared" si="969"/>
        <v>-0.30532089386767153</v>
      </c>
      <c r="GD94" s="340">
        <f t="shared" si="969"/>
        <v>-0.58384091297287544</v>
      </c>
      <c r="GE94" s="340">
        <f t="shared" si="969"/>
        <v>1.7938998594649431</v>
      </c>
      <c r="GF94" s="340">
        <f t="shared" si="969"/>
        <v>-0.40503857156807738</v>
      </c>
      <c r="GG94" s="340">
        <f t="shared" si="969"/>
        <v>-0.15285121790550735</v>
      </c>
      <c r="GH94" s="340">
        <f t="shared" si="969"/>
        <v>0.21185656036651132</v>
      </c>
      <c r="GI94" s="340">
        <f t="shared" si="969"/>
        <v>-0.23944793590399105</v>
      </c>
      <c r="GJ94" s="340">
        <f t="shared" si="969"/>
        <v>-0.52941546640697357</v>
      </c>
      <c r="GK94" s="340">
        <f t="shared" si="969"/>
        <v>1.1221360135510305</v>
      </c>
      <c r="GL94" s="340">
        <f t="shared" si="969"/>
        <v>-0.12088046987195977</v>
      </c>
      <c r="GM94" s="340">
        <f t="shared" si="969"/>
        <v>-0.54272266761758048</v>
      </c>
      <c r="GN94" s="340">
        <f t="shared" si="969"/>
        <v>-1.2942918782141151</v>
      </c>
      <c r="GO94" s="340">
        <f t="shared" si="969"/>
        <v>-0.43429543457168696</v>
      </c>
      <c r="GP94" s="340">
        <f t="shared" si="969"/>
        <v>-0.52638326242101219</v>
      </c>
      <c r="GQ94" s="340">
        <f t="shared" si="969"/>
        <v>1.6079014575833979</v>
      </c>
      <c r="GR94" s="340">
        <f t="shared" si="969"/>
        <v>-0.31987184829713261</v>
      </c>
      <c r="GS94" s="340">
        <f t="shared" si="969"/>
        <v>-0.45646465538207665</v>
      </c>
      <c r="GT94" s="340">
        <f t="shared" si="969"/>
        <v>-15.403977630385612</v>
      </c>
      <c r="GU94" s="340">
        <f t="shared" si="969"/>
        <v>-0.24555334599221637</v>
      </c>
      <c r="GV94" s="340">
        <f t="shared" si="969"/>
        <v>-0.39405742413904499</v>
      </c>
      <c r="GW94" s="340">
        <f t="shared" si="969"/>
        <v>-3.1166937100602032</v>
      </c>
      <c r="GX94" s="340">
        <f t="shared" si="969"/>
        <v>-0.28457069599485446</v>
      </c>
      <c r="GY94" s="340">
        <f t="shared" si="969"/>
        <v>-6.4630003986097515E-2</v>
      </c>
      <c r="GZ94" s="340">
        <f t="shared" si="969"/>
        <v>16.009399445734573</v>
      </c>
      <c r="HA94" s="340">
        <f t="shared" si="969"/>
        <v>-0.3025643747946245</v>
      </c>
      <c r="HB94" s="340">
        <f t="shared" si="969"/>
        <v>9.9228342385275933E-2</v>
      </c>
      <c r="HC94" s="340">
        <f t="shared" si="969"/>
        <v>0.68990041900935728</v>
      </c>
      <c r="HD94" s="340">
        <f t="shared" si="969"/>
        <v>-0.22284412677144527</v>
      </c>
      <c r="HE94" s="340">
        <f t="shared" si="969"/>
        <v>-1.204315855497442</v>
      </c>
      <c r="HF94" s="340">
        <f t="shared" si="969"/>
        <v>1.9528993166940083</v>
      </c>
      <c r="HG94" s="340">
        <f t="shared" si="969"/>
        <v>-0.41639289602123142</v>
      </c>
      <c r="HH94" s="340">
        <f t="shared" si="969"/>
        <v>-0.3522337311824788</v>
      </c>
      <c r="HI94" s="340">
        <f t="shared" si="969"/>
        <v>-0.1673994843150847</v>
      </c>
      <c r="HJ94" s="340">
        <f t="shared" si="969"/>
        <v>-0.39166432600010859</v>
      </c>
    </row>
    <row r="95" spans="2:218" ht="6" customHeight="1" x14ac:dyDescent="0.2">
      <c r="B95" s="163"/>
      <c r="C95" s="341"/>
      <c r="D95" s="163"/>
      <c r="E95" s="163"/>
      <c r="F95" s="341"/>
      <c r="G95" s="163"/>
      <c r="H95" s="163"/>
      <c r="I95" s="341"/>
      <c r="J95" s="163"/>
      <c r="K95" s="163"/>
      <c r="L95" s="341"/>
      <c r="M95" s="163"/>
      <c r="N95" s="163"/>
      <c r="O95" s="341"/>
      <c r="P95" s="163"/>
      <c r="Q95" s="163"/>
      <c r="R95" s="341"/>
      <c r="S95" s="163"/>
      <c r="T95" s="163"/>
      <c r="U95" s="341"/>
      <c r="V95" s="163"/>
      <c r="W95" s="163"/>
      <c r="X95" s="341"/>
      <c r="Y95" s="163"/>
      <c r="Z95" s="163"/>
      <c r="AA95" s="341"/>
      <c r="AB95" s="163"/>
      <c r="AC95" s="163"/>
      <c r="AD95" s="341"/>
      <c r="AE95" s="163"/>
      <c r="AF95" s="163"/>
      <c r="AG95" s="341"/>
      <c r="AH95" s="163"/>
      <c r="AI95" s="163"/>
      <c r="AJ95" s="341"/>
      <c r="AK95" s="163"/>
      <c r="AL95" s="163"/>
      <c r="AM95" s="341"/>
      <c r="AN95" s="163"/>
      <c r="AO95" s="163"/>
      <c r="AP95" s="341"/>
      <c r="AQ95" s="163"/>
      <c r="AR95" s="163"/>
      <c r="AS95" s="341"/>
      <c r="AT95" s="163"/>
      <c r="AU95" s="163"/>
      <c r="AV95" s="341"/>
      <c r="AW95" s="163"/>
      <c r="AX95" s="163"/>
      <c r="AY95" s="341"/>
      <c r="AZ95" s="163"/>
      <c r="BA95" s="163"/>
      <c r="BB95" s="341"/>
      <c r="BC95" s="163"/>
      <c r="BD95" s="163"/>
      <c r="BE95" s="341"/>
      <c r="BF95" s="163"/>
      <c r="BG95" s="163"/>
      <c r="BH95" s="341"/>
      <c r="BI95" s="163"/>
      <c r="BJ95" s="163"/>
      <c r="BK95" s="341"/>
      <c r="BL95" s="163"/>
      <c r="BM95" s="163"/>
      <c r="BN95" s="341"/>
      <c r="BO95" s="163"/>
      <c r="BP95" s="163"/>
      <c r="BQ95" s="341"/>
      <c r="BR95" s="163"/>
      <c r="BS95" s="163"/>
      <c r="BT95" s="341"/>
      <c r="BU95" s="163"/>
      <c r="BV95" s="163"/>
      <c r="BW95" s="341"/>
      <c r="BX95" s="163"/>
      <c r="BY95" s="163"/>
      <c r="BZ95" s="341"/>
      <c r="CA95" s="163"/>
      <c r="CB95" s="163"/>
      <c r="CC95" s="341"/>
      <c r="CD95" s="163"/>
      <c r="CE95" s="163"/>
      <c r="CF95" s="341"/>
      <c r="CG95" s="163"/>
      <c r="CH95" s="163"/>
      <c r="CI95" s="341"/>
      <c r="CJ95" s="163"/>
      <c r="CK95" s="163"/>
      <c r="CL95" s="341"/>
      <c r="CM95" s="163"/>
      <c r="CN95" s="163"/>
      <c r="CO95" s="341"/>
      <c r="CP95" s="163"/>
      <c r="CQ95" s="163"/>
      <c r="CR95" s="341"/>
      <c r="CS95" s="163"/>
      <c r="CT95" s="163"/>
      <c r="CU95" s="341"/>
      <c r="CV95" s="163"/>
      <c r="CW95" s="163"/>
      <c r="CX95" s="341"/>
      <c r="CY95" s="163"/>
      <c r="CZ95" s="163"/>
      <c r="DA95" s="341"/>
      <c r="DB95" s="163"/>
      <c r="DC95" s="163"/>
      <c r="DD95" s="341"/>
      <c r="DE95" s="163"/>
      <c r="DF95" s="163"/>
      <c r="DG95" s="341"/>
      <c r="DH95" s="163"/>
      <c r="DI95" s="163"/>
      <c r="DJ95" s="341"/>
      <c r="DK95" s="163"/>
      <c r="DL95" s="163"/>
      <c r="DM95" s="341"/>
      <c r="DN95" s="163"/>
      <c r="DO95" s="163"/>
      <c r="DP95" s="341"/>
      <c r="DQ95" s="163"/>
      <c r="DR95" s="163"/>
      <c r="DS95" s="341"/>
      <c r="DT95" s="163"/>
      <c r="DU95" s="163"/>
      <c r="DV95" s="341"/>
      <c r="DW95" s="163"/>
      <c r="DX95" s="163"/>
      <c r="DY95" s="341"/>
      <c r="DZ95" s="163"/>
      <c r="EA95" s="163"/>
      <c r="EB95" s="341"/>
      <c r="EC95" s="163"/>
      <c r="ED95" s="163"/>
      <c r="EE95" s="341"/>
      <c r="EF95" s="163"/>
      <c r="EG95" s="163"/>
      <c r="EH95" s="341"/>
      <c r="EI95" s="163"/>
      <c r="EJ95" s="163"/>
      <c r="EK95" s="341"/>
      <c r="EL95" s="163"/>
      <c r="EM95" s="163"/>
      <c r="EN95" s="341"/>
      <c r="EO95" s="163"/>
      <c r="EP95" s="163"/>
      <c r="EQ95" s="341"/>
      <c r="ER95" s="163"/>
      <c r="ES95" s="163"/>
      <c r="ET95" s="341"/>
      <c r="EU95" s="163"/>
      <c r="EV95" s="163"/>
      <c r="EW95" s="341"/>
      <c r="EX95" s="163"/>
      <c r="EY95" s="163"/>
      <c r="EZ95" s="341"/>
      <c r="FA95" s="163"/>
      <c r="FB95" s="163"/>
      <c r="FC95" s="341"/>
      <c r="FD95" s="163"/>
      <c r="FE95" s="163"/>
      <c r="FF95" s="341"/>
      <c r="FG95" s="163"/>
      <c r="FH95" s="163"/>
      <c r="FI95" s="341"/>
      <c r="FJ95" s="163"/>
      <c r="FK95" s="163"/>
      <c r="FL95" s="341"/>
      <c r="FM95" s="163"/>
      <c r="FN95" s="163"/>
      <c r="FO95" s="341"/>
      <c r="FP95" s="163"/>
      <c r="FQ95" s="163"/>
      <c r="FR95" s="341"/>
      <c r="FS95" s="163"/>
      <c r="FT95" s="163"/>
      <c r="FU95" s="341"/>
      <c r="FV95" s="163"/>
      <c r="FW95" s="163"/>
      <c r="FX95" s="341"/>
      <c r="FY95" s="163"/>
      <c r="FZ95" s="163"/>
      <c r="GA95" s="341"/>
      <c r="GB95" s="163"/>
      <c r="GC95" s="163"/>
      <c r="GD95" s="341"/>
      <c r="GE95" s="163"/>
      <c r="GF95" s="163"/>
      <c r="GG95" s="341"/>
      <c r="GH95" s="163"/>
      <c r="GI95" s="163"/>
      <c r="GJ95" s="341"/>
      <c r="GK95" s="163"/>
      <c r="GL95" s="163"/>
      <c r="GM95" s="341"/>
      <c r="GN95" s="163"/>
      <c r="GO95" s="163"/>
      <c r="GP95" s="341"/>
      <c r="GQ95" s="163"/>
      <c r="GR95" s="163"/>
      <c r="GS95" s="341"/>
      <c r="GT95" s="163"/>
      <c r="GU95" s="163"/>
      <c r="GV95" s="341"/>
      <c r="GW95" s="163"/>
      <c r="GX95" s="163"/>
      <c r="GY95" s="341"/>
      <c r="GZ95" s="163"/>
      <c r="HA95" s="163"/>
      <c r="HB95" s="341"/>
      <c r="HC95" s="163"/>
      <c r="HD95" s="163"/>
      <c r="HE95" s="341"/>
      <c r="HF95" s="163"/>
      <c r="HG95" s="163"/>
      <c r="HH95" s="341"/>
      <c r="HI95" s="163"/>
      <c r="HJ95" s="163"/>
    </row>
    <row r="96" spans="2:218" ht="14.25" customHeight="1" x14ac:dyDescent="0.2">
      <c r="B96" s="163" t="s">
        <v>338</v>
      </c>
      <c r="C96" s="286">
        <f t="shared" ref="C96:AH96" si="970">SUM(C97:C99)</f>
        <v>0</v>
      </c>
      <c r="D96" s="287">
        <f t="shared" si="970"/>
        <v>0</v>
      </c>
      <c r="E96" s="287">
        <f t="shared" si="970"/>
        <v>0</v>
      </c>
      <c r="F96" s="286">
        <f t="shared" si="970"/>
        <v>0</v>
      </c>
      <c r="G96" s="287">
        <f t="shared" si="970"/>
        <v>0</v>
      </c>
      <c r="H96" s="287">
        <f t="shared" si="970"/>
        <v>0</v>
      </c>
      <c r="I96" s="286">
        <f t="shared" si="970"/>
        <v>0</v>
      </c>
      <c r="J96" s="287">
        <f t="shared" si="970"/>
        <v>0</v>
      </c>
      <c r="K96" s="287">
        <f t="shared" si="970"/>
        <v>0</v>
      </c>
      <c r="L96" s="286">
        <f t="shared" si="970"/>
        <v>0</v>
      </c>
      <c r="M96" s="287">
        <f t="shared" si="970"/>
        <v>0</v>
      </c>
      <c r="N96" s="287">
        <f t="shared" si="970"/>
        <v>0</v>
      </c>
      <c r="O96" s="286">
        <f t="shared" si="970"/>
        <v>0</v>
      </c>
      <c r="P96" s="287">
        <f t="shared" si="970"/>
        <v>0</v>
      </c>
      <c r="Q96" s="287">
        <f t="shared" si="970"/>
        <v>0</v>
      </c>
      <c r="R96" s="286">
        <f t="shared" si="970"/>
        <v>0</v>
      </c>
      <c r="S96" s="287">
        <f t="shared" si="970"/>
        <v>0</v>
      </c>
      <c r="T96" s="287">
        <f t="shared" si="970"/>
        <v>0</v>
      </c>
      <c r="U96" s="286">
        <f t="shared" si="970"/>
        <v>0</v>
      </c>
      <c r="V96" s="287">
        <f t="shared" si="970"/>
        <v>0</v>
      </c>
      <c r="W96" s="287">
        <f t="shared" si="970"/>
        <v>0</v>
      </c>
      <c r="X96" s="286">
        <f t="shared" si="970"/>
        <v>0</v>
      </c>
      <c r="Y96" s="287">
        <f t="shared" si="970"/>
        <v>0</v>
      </c>
      <c r="Z96" s="287">
        <f t="shared" si="970"/>
        <v>0</v>
      </c>
      <c r="AA96" s="286">
        <f t="shared" si="970"/>
        <v>0</v>
      </c>
      <c r="AB96" s="287">
        <f t="shared" si="970"/>
        <v>0</v>
      </c>
      <c r="AC96" s="287">
        <f t="shared" si="970"/>
        <v>0</v>
      </c>
      <c r="AD96" s="286">
        <f t="shared" si="970"/>
        <v>0</v>
      </c>
      <c r="AE96" s="287">
        <f t="shared" si="970"/>
        <v>0</v>
      </c>
      <c r="AF96" s="287">
        <f t="shared" si="970"/>
        <v>0</v>
      </c>
      <c r="AG96" s="286">
        <f t="shared" si="970"/>
        <v>0</v>
      </c>
      <c r="AH96" s="287">
        <f t="shared" si="970"/>
        <v>0</v>
      </c>
      <c r="AI96" s="287">
        <f t="shared" ref="AI96:CT96" si="971">SUM(AI97:AI99)</f>
        <v>0</v>
      </c>
      <c r="AJ96" s="286">
        <f t="shared" si="971"/>
        <v>0</v>
      </c>
      <c r="AK96" s="287">
        <f t="shared" si="971"/>
        <v>0</v>
      </c>
      <c r="AL96" s="287">
        <f t="shared" si="971"/>
        <v>0</v>
      </c>
      <c r="AM96" s="286">
        <f t="shared" si="971"/>
        <v>-1882.8294174967518</v>
      </c>
      <c r="AN96" s="287">
        <f t="shared" si="971"/>
        <v>0</v>
      </c>
      <c r="AO96" s="287">
        <f t="shared" si="971"/>
        <v>-1882.8294174967518</v>
      </c>
      <c r="AP96" s="286">
        <f t="shared" si="971"/>
        <v>-13468.807715116773</v>
      </c>
      <c r="AQ96" s="287">
        <f t="shared" si="971"/>
        <v>0</v>
      </c>
      <c r="AR96" s="287">
        <f t="shared" si="971"/>
        <v>-13468.807715116773</v>
      </c>
      <c r="AS96" s="286">
        <f t="shared" si="971"/>
        <v>32940.389134687335</v>
      </c>
      <c r="AT96" s="287">
        <f t="shared" si="971"/>
        <v>0</v>
      </c>
      <c r="AU96" s="287">
        <f t="shared" si="971"/>
        <v>32940.389134687335</v>
      </c>
      <c r="AV96" s="286">
        <f t="shared" si="971"/>
        <v>115.48295280275761</v>
      </c>
      <c r="AW96" s="287">
        <f t="shared" si="971"/>
        <v>0</v>
      </c>
      <c r="AX96" s="287">
        <f t="shared" si="971"/>
        <v>115.48295280275761</v>
      </c>
      <c r="AY96" s="286">
        <f t="shared" si="971"/>
        <v>1508.1334260902945</v>
      </c>
      <c r="AZ96" s="287">
        <f t="shared" si="971"/>
        <v>0</v>
      </c>
      <c r="BA96" s="287">
        <f t="shared" si="971"/>
        <v>1508.1334260902945</v>
      </c>
      <c r="BB96" s="286">
        <f t="shared" si="971"/>
        <v>214.37279696606674</v>
      </c>
      <c r="BC96" s="287">
        <f t="shared" si="971"/>
        <v>0</v>
      </c>
      <c r="BD96" s="287">
        <f t="shared" si="971"/>
        <v>214.37279696606674</v>
      </c>
      <c r="BE96" s="286">
        <f t="shared" si="971"/>
        <v>-54450.380763856549</v>
      </c>
      <c r="BF96" s="287">
        <f t="shared" si="971"/>
        <v>0</v>
      </c>
      <c r="BG96" s="287">
        <f t="shared" si="971"/>
        <v>-54450.380763856549</v>
      </c>
      <c r="BH96" s="286">
        <f t="shared" si="971"/>
        <v>-31860.418117644291</v>
      </c>
      <c r="BI96" s="287">
        <f t="shared" si="971"/>
        <v>0</v>
      </c>
      <c r="BJ96" s="287">
        <f t="shared" si="971"/>
        <v>-31860.418117644291</v>
      </c>
      <c r="BK96" s="286">
        <f t="shared" si="971"/>
        <v>88949.867289895265</v>
      </c>
      <c r="BL96" s="287">
        <f t="shared" si="971"/>
        <v>0</v>
      </c>
      <c r="BM96" s="287">
        <f t="shared" si="971"/>
        <v>88949.867289895265</v>
      </c>
      <c r="BN96" s="286">
        <f t="shared" si="971"/>
        <v>68262.471241181542</v>
      </c>
      <c r="BO96" s="287">
        <f t="shared" si="971"/>
        <v>0</v>
      </c>
      <c r="BP96" s="287">
        <f t="shared" si="971"/>
        <v>68262.471241181542</v>
      </c>
      <c r="BQ96" s="286">
        <f t="shared" si="971"/>
        <v>244111.85824625177</v>
      </c>
      <c r="BR96" s="287">
        <f t="shared" si="971"/>
        <v>0</v>
      </c>
      <c r="BS96" s="287">
        <f t="shared" si="971"/>
        <v>244111.85824625177</v>
      </c>
      <c r="BT96" s="286">
        <f t="shared" si="971"/>
        <v>-3233.6159436247603</v>
      </c>
      <c r="BU96" s="287">
        <f t="shared" si="971"/>
        <v>0</v>
      </c>
      <c r="BV96" s="287">
        <f t="shared" si="971"/>
        <v>-3233.6159436247603</v>
      </c>
      <c r="BW96" s="286">
        <f t="shared" si="971"/>
        <v>34744.873217350134</v>
      </c>
      <c r="BX96" s="287">
        <f t="shared" si="971"/>
        <v>0</v>
      </c>
      <c r="BY96" s="287">
        <f t="shared" si="971"/>
        <v>34744.873217350134</v>
      </c>
      <c r="BZ96" s="286">
        <f t="shared" si="971"/>
        <v>33642.354968830216</v>
      </c>
      <c r="CA96" s="287">
        <f t="shared" si="971"/>
        <v>0</v>
      </c>
      <c r="CB96" s="287">
        <f t="shared" si="971"/>
        <v>33642.354968830216</v>
      </c>
      <c r="CC96" s="286">
        <f t="shared" si="971"/>
        <v>17408.762430863495</v>
      </c>
      <c r="CD96" s="287">
        <f t="shared" si="971"/>
        <v>0</v>
      </c>
      <c r="CE96" s="287">
        <f t="shared" si="971"/>
        <v>17408.762430863495</v>
      </c>
      <c r="CF96" s="286">
        <f t="shared" si="971"/>
        <v>9818.0482257526328</v>
      </c>
      <c r="CG96" s="287">
        <f t="shared" si="971"/>
        <v>0</v>
      </c>
      <c r="CH96" s="287">
        <f t="shared" si="971"/>
        <v>9818.0482257526328</v>
      </c>
      <c r="CI96" s="286">
        <f t="shared" si="971"/>
        <v>28217.994527603405</v>
      </c>
      <c r="CJ96" s="287">
        <f t="shared" si="971"/>
        <v>0</v>
      </c>
      <c r="CK96" s="287">
        <f t="shared" si="971"/>
        <v>28217.994527603405</v>
      </c>
      <c r="CL96" s="286">
        <f t="shared" si="971"/>
        <v>29731.903306899334</v>
      </c>
      <c r="CM96" s="287">
        <f t="shared" si="971"/>
        <v>0</v>
      </c>
      <c r="CN96" s="287">
        <f t="shared" si="971"/>
        <v>29731.903306899334</v>
      </c>
      <c r="CO96" s="286">
        <f t="shared" si="971"/>
        <v>22370.54405337014</v>
      </c>
      <c r="CP96" s="287">
        <f t="shared" si="971"/>
        <v>0</v>
      </c>
      <c r="CQ96" s="287">
        <f t="shared" si="971"/>
        <v>22370.54405337014</v>
      </c>
      <c r="CR96" s="286">
        <f t="shared" si="971"/>
        <v>51681.404274846464</v>
      </c>
      <c r="CS96" s="287">
        <f t="shared" si="971"/>
        <v>0</v>
      </c>
      <c r="CT96" s="287">
        <f t="shared" si="971"/>
        <v>51681.404274846464</v>
      </c>
      <c r="CU96" s="286">
        <f t="shared" ref="CU96:FF96" si="972">SUM(CU97:CU99)</f>
        <v>38311.455125960303</v>
      </c>
      <c r="CV96" s="287">
        <f t="shared" si="972"/>
        <v>0</v>
      </c>
      <c r="CW96" s="287">
        <f t="shared" si="972"/>
        <v>38311.455125960303</v>
      </c>
      <c r="CX96" s="286">
        <f t="shared" si="972"/>
        <v>2031.9522410588761</v>
      </c>
      <c r="CY96" s="287">
        <f t="shared" si="972"/>
        <v>0</v>
      </c>
      <c r="CZ96" s="287">
        <f t="shared" si="972"/>
        <v>2031.9522410588761</v>
      </c>
      <c r="DA96" s="286">
        <f t="shared" si="972"/>
        <v>5982.0901133043899</v>
      </c>
      <c r="DB96" s="287">
        <f t="shared" si="972"/>
        <v>0</v>
      </c>
      <c r="DC96" s="287">
        <f t="shared" si="972"/>
        <v>5982.0901133043899</v>
      </c>
      <c r="DD96" s="286">
        <f t="shared" si="972"/>
        <v>-10895.738392445135</v>
      </c>
      <c r="DE96" s="287">
        <f t="shared" si="972"/>
        <v>0</v>
      </c>
      <c r="DF96" s="287">
        <f t="shared" si="972"/>
        <v>-10895.738392445135</v>
      </c>
      <c r="DG96" s="286">
        <f t="shared" si="972"/>
        <v>5612.744491067675</v>
      </c>
      <c r="DH96" s="287">
        <f t="shared" si="972"/>
        <v>0</v>
      </c>
      <c r="DI96" s="287">
        <f t="shared" si="972"/>
        <v>5612.744491067675</v>
      </c>
      <c r="DJ96" s="286">
        <f t="shared" si="972"/>
        <v>-10486.529451288387</v>
      </c>
      <c r="DK96" s="287">
        <f t="shared" si="972"/>
        <v>0</v>
      </c>
      <c r="DL96" s="287">
        <f t="shared" si="972"/>
        <v>-10486.529451288387</v>
      </c>
      <c r="DM96" s="286">
        <f t="shared" si="972"/>
        <v>9984.6909280742475</v>
      </c>
      <c r="DN96" s="287">
        <f t="shared" si="972"/>
        <v>0</v>
      </c>
      <c r="DO96" s="287">
        <f t="shared" si="972"/>
        <v>9984.6909280742475</v>
      </c>
      <c r="DP96" s="286">
        <f t="shared" si="972"/>
        <v>-4985.0455734919287</v>
      </c>
      <c r="DQ96" s="287">
        <f t="shared" si="972"/>
        <v>0</v>
      </c>
      <c r="DR96" s="287">
        <f t="shared" si="972"/>
        <v>-4985.0455734919287</v>
      </c>
      <c r="DS96" s="286">
        <f t="shared" si="972"/>
        <v>14179.245767287221</v>
      </c>
      <c r="DT96" s="287">
        <f t="shared" si="972"/>
        <v>0</v>
      </c>
      <c r="DU96" s="287">
        <f t="shared" si="972"/>
        <v>14179.245767287221</v>
      </c>
      <c r="DV96" s="286">
        <f t="shared" si="972"/>
        <v>108595.08682854431</v>
      </c>
      <c r="DW96" s="287">
        <f t="shared" si="972"/>
        <v>0</v>
      </c>
      <c r="DX96" s="287">
        <f t="shared" si="972"/>
        <v>108595.08682854431</v>
      </c>
      <c r="DY96" s="286">
        <f t="shared" si="972"/>
        <v>13934.755236508114</v>
      </c>
      <c r="DZ96" s="287">
        <f t="shared" si="972"/>
        <v>0</v>
      </c>
      <c r="EA96" s="287">
        <f t="shared" si="972"/>
        <v>13934.755236508114</v>
      </c>
      <c r="EB96" s="286">
        <f t="shared" si="972"/>
        <v>71546.320183776174</v>
      </c>
      <c r="EC96" s="287">
        <f t="shared" si="972"/>
        <v>0</v>
      </c>
      <c r="ED96" s="287">
        <f t="shared" si="972"/>
        <v>71546.320183776174</v>
      </c>
      <c r="EE96" s="286">
        <f t="shared" si="972"/>
        <v>11422.30674264198</v>
      </c>
      <c r="EF96" s="287">
        <f t="shared" si="972"/>
        <v>0</v>
      </c>
      <c r="EG96" s="287">
        <f t="shared" si="972"/>
        <v>11422.30674264198</v>
      </c>
      <c r="EH96" s="286">
        <f t="shared" si="972"/>
        <v>-19987.534832673628</v>
      </c>
      <c r="EI96" s="287">
        <f t="shared" si="972"/>
        <v>0</v>
      </c>
      <c r="EJ96" s="287">
        <f t="shared" si="972"/>
        <v>-19987.534832673628</v>
      </c>
      <c r="EK96" s="286">
        <f t="shared" si="972"/>
        <v>-20241.271248206598</v>
      </c>
      <c r="EL96" s="287">
        <f t="shared" si="972"/>
        <v>0</v>
      </c>
      <c r="EM96" s="287">
        <f t="shared" si="972"/>
        <v>-20241.271248206598</v>
      </c>
      <c r="EN96" s="286">
        <f t="shared" si="972"/>
        <v>-42828.958407141239</v>
      </c>
      <c r="EO96" s="287">
        <f t="shared" si="972"/>
        <v>0</v>
      </c>
      <c r="EP96" s="287">
        <f t="shared" si="972"/>
        <v>-42828.958407141239</v>
      </c>
      <c r="EQ96" s="286">
        <f t="shared" si="972"/>
        <v>14090.767872238233</v>
      </c>
      <c r="ER96" s="287">
        <f t="shared" si="972"/>
        <v>0</v>
      </c>
      <c r="ES96" s="287">
        <f t="shared" si="972"/>
        <v>14090.767872238233</v>
      </c>
      <c r="ET96" s="286">
        <f t="shared" si="972"/>
        <v>-21665.90226711992</v>
      </c>
      <c r="EU96" s="287">
        <f t="shared" si="972"/>
        <v>0</v>
      </c>
      <c r="EV96" s="287">
        <f t="shared" si="972"/>
        <v>-21665.90226711992</v>
      </c>
      <c r="EW96" s="286">
        <f t="shared" si="972"/>
        <v>-30008.339884320107</v>
      </c>
      <c r="EX96" s="287">
        <f t="shared" si="972"/>
        <v>0</v>
      </c>
      <c r="EY96" s="287">
        <f t="shared" si="972"/>
        <v>-30008.339884320107</v>
      </c>
      <c r="EZ96" s="286">
        <f t="shared" si="972"/>
        <v>-32116.094689727921</v>
      </c>
      <c r="FA96" s="287">
        <f t="shared" si="972"/>
        <v>0</v>
      </c>
      <c r="FB96" s="287">
        <f t="shared" si="972"/>
        <v>-32116.094689727921</v>
      </c>
      <c r="FC96" s="286">
        <f t="shared" si="972"/>
        <v>-48605.302163051951</v>
      </c>
      <c r="FD96" s="287">
        <f t="shared" si="972"/>
        <v>0</v>
      </c>
      <c r="FE96" s="287">
        <f t="shared" si="972"/>
        <v>-48605.302163051951</v>
      </c>
      <c r="FF96" s="286">
        <f t="shared" si="972"/>
        <v>-83357.252902479522</v>
      </c>
      <c r="FG96" s="287">
        <f t="shared" ref="FG96:HJ96" si="973">SUM(FG97:FG99)</f>
        <v>0</v>
      </c>
      <c r="FH96" s="287">
        <f t="shared" si="973"/>
        <v>-83357.252902479522</v>
      </c>
      <c r="FI96" s="286">
        <f t="shared" si="973"/>
        <v>-47195.359400199763</v>
      </c>
      <c r="FJ96" s="287">
        <f t="shared" si="973"/>
        <v>0</v>
      </c>
      <c r="FK96" s="287">
        <f t="shared" si="973"/>
        <v>-47195.359400199763</v>
      </c>
      <c r="FL96" s="286">
        <f t="shared" si="973"/>
        <v>46888.370963661597</v>
      </c>
      <c r="FM96" s="287">
        <f t="shared" si="973"/>
        <v>0</v>
      </c>
      <c r="FN96" s="287">
        <f t="shared" si="973"/>
        <v>46888.370963661597</v>
      </c>
      <c r="FO96" s="286">
        <f t="shared" si="973"/>
        <v>-76540.582759206416</v>
      </c>
      <c r="FP96" s="287">
        <f t="shared" si="973"/>
        <v>0</v>
      </c>
      <c r="FQ96" s="287">
        <f t="shared" si="973"/>
        <v>-76540.582759206416</v>
      </c>
      <c r="FR96" s="286">
        <f t="shared" si="973"/>
        <v>-14248.686291160571</v>
      </c>
      <c r="FS96" s="287">
        <f t="shared" si="973"/>
        <v>0</v>
      </c>
      <c r="FT96" s="287">
        <f t="shared" si="973"/>
        <v>-14248.686291160571</v>
      </c>
      <c r="FU96" s="286">
        <f t="shared" si="973"/>
        <v>-64274.546556422472</v>
      </c>
      <c r="FV96" s="287">
        <f t="shared" si="973"/>
        <v>0</v>
      </c>
      <c r="FW96" s="287">
        <f t="shared" si="973"/>
        <v>-64274.546556422472</v>
      </c>
      <c r="FX96" s="286">
        <f t="shared" si="973"/>
        <v>-60632.771180263037</v>
      </c>
      <c r="FY96" s="287">
        <f t="shared" si="973"/>
        <v>0</v>
      </c>
      <c r="FZ96" s="287">
        <f t="shared" si="973"/>
        <v>-60632.771180263037</v>
      </c>
      <c r="GA96" s="286">
        <f t="shared" si="973"/>
        <v>-21458.654550858319</v>
      </c>
      <c r="GB96" s="287">
        <f t="shared" si="973"/>
        <v>0</v>
      </c>
      <c r="GC96" s="287">
        <f t="shared" si="973"/>
        <v>-21458.654550858319</v>
      </c>
      <c r="GD96" s="286">
        <f t="shared" si="973"/>
        <v>-27329.50612235898</v>
      </c>
      <c r="GE96" s="287">
        <f t="shared" si="973"/>
        <v>0</v>
      </c>
      <c r="GF96" s="287">
        <f t="shared" si="973"/>
        <v>-27329.50612235898</v>
      </c>
      <c r="GG96" s="286">
        <f t="shared" si="973"/>
        <v>-41070.132336132752</v>
      </c>
      <c r="GH96" s="287">
        <f t="shared" si="973"/>
        <v>0</v>
      </c>
      <c r="GI96" s="287">
        <f t="shared" si="973"/>
        <v>-41070.132336132752</v>
      </c>
      <c r="GJ96" s="286">
        <f t="shared" si="973"/>
        <v>-5312.749955020482</v>
      </c>
      <c r="GK96" s="287">
        <f t="shared" si="973"/>
        <v>0</v>
      </c>
      <c r="GL96" s="287">
        <f t="shared" si="973"/>
        <v>-5312.749955020482</v>
      </c>
      <c r="GM96" s="286">
        <f t="shared" si="973"/>
        <v>-16077.118048588694</v>
      </c>
      <c r="GN96" s="287">
        <f t="shared" si="973"/>
        <v>0</v>
      </c>
      <c r="GO96" s="287">
        <f t="shared" si="973"/>
        <v>-16077.118048588694</v>
      </c>
      <c r="GP96" s="286">
        <f t="shared" si="973"/>
        <v>-104917.89128534801</v>
      </c>
      <c r="GQ96" s="287">
        <f t="shared" si="973"/>
        <v>0</v>
      </c>
      <c r="GR96" s="287">
        <f t="shared" si="973"/>
        <v>-104917.89128534801</v>
      </c>
      <c r="GS96" s="286">
        <f t="shared" si="973"/>
        <v>-85018.42554939189</v>
      </c>
      <c r="GT96" s="287">
        <f t="shared" si="973"/>
        <v>0</v>
      </c>
      <c r="GU96" s="287">
        <f t="shared" si="973"/>
        <v>-85018.42554939189</v>
      </c>
      <c r="GV96" s="286">
        <f t="shared" si="973"/>
        <v>440.60096037359949</v>
      </c>
      <c r="GW96" s="287">
        <f t="shared" si="973"/>
        <v>0</v>
      </c>
      <c r="GX96" s="287">
        <f t="shared" si="973"/>
        <v>440.60096037359949</v>
      </c>
      <c r="GY96" s="286">
        <f t="shared" si="973"/>
        <v>-91406.214288011863</v>
      </c>
      <c r="GZ96" s="287">
        <f t="shared" si="973"/>
        <v>0</v>
      </c>
      <c r="HA96" s="287">
        <f t="shared" si="973"/>
        <v>-91406.214288011863</v>
      </c>
      <c r="HB96" s="286">
        <f t="shared" si="973"/>
        <v>-40506.668221068248</v>
      </c>
      <c r="HC96" s="287">
        <f t="shared" si="973"/>
        <v>0</v>
      </c>
      <c r="HD96" s="287">
        <f t="shared" si="973"/>
        <v>-40506.668221068248</v>
      </c>
      <c r="HE96" s="286">
        <f t="shared" si="973"/>
        <v>-36914.282893757998</v>
      </c>
      <c r="HF96" s="287">
        <f t="shared" si="973"/>
        <v>0</v>
      </c>
      <c r="HG96" s="287">
        <f t="shared" si="973"/>
        <v>-36914.282893757998</v>
      </c>
      <c r="HH96" s="286">
        <f t="shared" si="973"/>
        <v>-84882.13614010904</v>
      </c>
      <c r="HI96" s="287">
        <f t="shared" si="973"/>
        <v>0</v>
      </c>
      <c r="HJ96" s="287">
        <f t="shared" si="973"/>
        <v>-84882.13614010904</v>
      </c>
    </row>
    <row r="97" spans="2:218" ht="14.25" hidden="1" customHeight="1" outlineLevel="1" x14ac:dyDescent="0.2">
      <c r="B97" s="233" t="s">
        <v>339</v>
      </c>
      <c r="C97" s="335">
        <v>0</v>
      </c>
      <c r="D97" s="287">
        <v>0</v>
      </c>
      <c r="E97" s="287">
        <f>SUM(C97:D97)</f>
        <v>0</v>
      </c>
      <c r="F97" s="335">
        <v>0</v>
      </c>
      <c r="G97" s="287">
        <v>0</v>
      </c>
      <c r="H97" s="287">
        <f>SUM(F97:G97)</f>
        <v>0</v>
      </c>
      <c r="I97" s="335">
        <v>0</v>
      </c>
      <c r="J97" s="287">
        <v>0</v>
      </c>
      <c r="K97" s="287">
        <f>SUM(I97:J97)</f>
        <v>0</v>
      </c>
      <c r="L97" s="335">
        <v>0</v>
      </c>
      <c r="M97" s="287">
        <v>0</v>
      </c>
      <c r="N97" s="287">
        <f>SUM(L97:M97)</f>
        <v>0</v>
      </c>
      <c r="O97" s="335">
        <v>0</v>
      </c>
      <c r="P97" s="287">
        <v>0</v>
      </c>
      <c r="Q97" s="287">
        <f>SUM(O97:P97)</f>
        <v>0</v>
      </c>
      <c r="R97" s="335">
        <v>0</v>
      </c>
      <c r="S97" s="287">
        <v>0</v>
      </c>
      <c r="T97" s="287">
        <f>SUM(R97:S97)</f>
        <v>0</v>
      </c>
      <c r="U97" s="335">
        <v>0</v>
      </c>
      <c r="V97" s="287">
        <v>0</v>
      </c>
      <c r="W97" s="287">
        <f>SUM(U97:V97)</f>
        <v>0</v>
      </c>
      <c r="X97" s="335">
        <v>0</v>
      </c>
      <c r="Y97" s="287">
        <v>0</v>
      </c>
      <c r="Z97" s="287">
        <f>SUM(X97:Y97)</f>
        <v>0</v>
      </c>
      <c r="AA97" s="335">
        <v>0</v>
      </c>
      <c r="AB97" s="287">
        <v>0</v>
      </c>
      <c r="AC97" s="287">
        <f>SUM(AA97:AB97)</f>
        <v>0</v>
      </c>
      <c r="AD97" s="335">
        <v>0</v>
      </c>
      <c r="AE97" s="287">
        <v>0</v>
      </c>
      <c r="AF97" s="287">
        <f>SUM(AD97:AE97)</f>
        <v>0</v>
      </c>
      <c r="AG97" s="335">
        <v>0</v>
      </c>
      <c r="AH97" s="287">
        <v>0</v>
      </c>
      <c r="AI97" s="287">
        <f>SUM(AG97:AH97)</f>
        <v>0</v>
      </c>
      <c r="AJ97" s="335">
        <v>0</v>
      </c>
      <c r="AK97" s="287">
        <v>0</v>
      </c>
      <c r="AL97" s="287">
        <f>SUM(AJ97:AK97)</f>
        <v>0</v>
      </c>
      <c r="AM97" s="335">
        <v>-2186.405099610221</v>
      </c>
      <c r="AN97" s="287">
        <v>0</v>
      </c>
      <c r="AO97" s="287">
        <f>SUM(AM97:AN97)</f>
        <v>-2186.405099610221</v>
      </c>
      <c r="AP97" s="335">
        <v>-2798.1545282539332</v>
      </c>
      <c r="AQ97" s="287">
        <v>0</v>
      </c>
      <c r="AR97" s="287">
        <f t="shared" ref="AR97:AR99" si="974">SUM(AP97:AQ97)</f>
        <v>-2798.1545282539332</v>
      </c>
      <c r="AS97" s="335">
        <v>-2786.9750160826588</v>
      </c>
      <c r="AT97" s="287">
        <v>0</v>
      </c>
      <c r="AU97" s="287">
        <f t="shared" ref="AU97:AU99" si="975">SUM(AS97:AT97)</f>
        <v>-2786.9750160826588</v>
      </c>
      <c r="AV97" s="335">
        <v>-1727.7932498251728</v>
      </c>
      <c r="AW97" s="287">
        <v>0</v>
      </c>
      <c r="AX97" s="287">
        <f t="shared" ref="AX97:AX99" si="976">SUM(AV97:AW97)</f>
        <v>-1727.7932498251728</v>
      </c>
      <c r="AY97" s="335">
        <v>-1606.8152377296938</v>
      </c>
      <c r="AZ97" s="287">
        <v>0</v>
      </c>
      <c r="BA97" s="287">
        <f t="shared" ref="BA97:BA99" si="977">SUM(AY97:AZ97)</f>
        <v>-1606.8152377296938</v>
      </c>
      <c r="BB97" s="335">
        <v>-4089.0880748246291</v>
      </c>
      <c r="BC97" s="287">
        <v>0</v>
      </c>
      <c r="BD97" s="287">
        <f t="shared" ref="BD97:BD99" si="978">SUM(BB97:BC97)</f>
        <v>-4089.0880748246291</v>
      </c>
      <c r="BE97" s="335">
        <v>-2421.8735444806721</v>
      </c>
      <c r="BF97" s="287">
        <v>0</v>
      </c>
      <c r="BG97" s="287">
        <f t="shared" ref="BG97:BG99" si="979">SUM(BE97:BF97)</f>
        <v>-2421.8735444806721</v>
      </c>
      <c r="BH97" s="335">
        <v>-2944.1844817206361</v>
      </c>
      <c r="BI97" s="287">
        <v>0</v>
      </c>
      <c r="BJ97" s="287">
        <f t="shared" ref="BJ97:BJ99" si="980">SUM(BH97:BI97)</f>
        <v>-2944.1844817206361</v>
      </c>
      <c r="BK97" s="335">
        <v>-4140.7173392211234</v>
      </c>
      <c r="BL97" s="287">
        <v>0</v>
      </c>
      <c r="BM97" s="287">
        <f t="shared" ref="BM97:BM99" si="981">SUM(BK97:BL97)</f>
        <v>-4140.7173392211234</v>
      </c>
      <c r="BN97" s="335">
        <v>-2215.5673801397875</v>
      </c>
      <c r="BO97" s="287">
        <v>0</v>
      </c>
      <c r="BP97" s="287">
        <f t="shared" ref="BP97:BP99" si="982">SUM(BN97:BO97)</f>
        <v>-2215.5673801397875</v>
      </c>
      <c r="BQ97" s="335">
        <v>-1942.2260714826593</v>
      </c>
      <c r="BR97" s="287">
        <v>0</v>
      </c>
      <c r="BS97" s="287">
        <f t="shared" ref="BS97:BS99" si="983">SUM(BQ97:BR97)</f>
        <v>-1942.2260714826593</v>
      </c>
      <c r="BT97" s="335">
        <v>-2525.8614108493002</v>
      </c>
      <c r="BU97" s="287">
        <v>0</v>
      </c>
      <c r="BV97" s="287">
        <f t="shared" ref="BV97:BV99" si="984">SUM(BT97:BU97)</f>
        <v>-2525.8614108493002</v>
      </c>
      <c r="BW97" s="335">
        <v>-2244.2141546837101</v>
      </c>
      <c r="BX97" s="287">
        <v>0</v>
      </c>
      <c r="BY97" s="287">
        <f t="shared" ref="BY97:BY99" si="985">SUM(BW97:BX97)</f>
        <v>-2244.2141546837101</v>
      </c>
      <c r="BZ97" s="335">
        <v>-2612.5977264393114</v>
      </c>
      <c r="CA97" s="287">
        <v>0</v>
      </c>
      <c r="CB97" s="287">
        <f t="shared" ref="CB97:CB99" si="986">SUM(BZ97:CA97)</f>
        <v>-2612.5977264393114</v>
      </c>
      <c r="CC97" s="335">
        <v>-2498.7396081065349</v>
      </c>
      <c r="CD97" s="287">
        <v>0</v>
      </c>
      <c r="CE97" s="287">
        <f t="shared" ref="CE97:CE99" si="987">SUM(CC97:CD97)</f>
        <v>-2498.7396081065349</v>
      </c>
      <c r="CF97" s="335">
        <v>-2974.5823998474652</v>
      </c>
      <c r="CG97" s="287">
        <v>0</v>
      </c>
      <c r="CH97" s="287">
        <f t="shared" ref="CH97:CH99" si="988">SUM(CF97:CG97)</f>
        <v>-2974.5823998474652</v>
      </c>
      <c r="CI97" s="335">
        <v>-2126.8849187188152</v>
      </c>
      <c r="CJ97" s="287">
        <v>0</v>
      </c>
      <c r="CK97" s="287">
        <f t="shared" ref="CK97:CK99" si="989">SUM(CI97:CJ97)</f>
        <v>-2126.8849187188152</v>
      </c>
      <c r="CL97" s="335">
        <v>-1647.8584927321222</v>
      </c>
      <c r="CM97" s="287">
        <v>0</v>
      </c>
      <c r="CN97" s="287">
        <f t="shared" ref="CN97:CN99" si="990">SUM(CL97:CM97)</f>
        <v>-1647.8584927321222</v>
      </c>
      <c r="CO97" s="335">
        <v>-2958.8273521969177</v>
      </c>
      <c r="CP97" s="287">
        <v>0</v>
      </c>
      <c r="CQ97" s="287">
        <f t="shared" ref="CQ97:CQ99" si="991">SUM(CO97:CP97)</f>
        <v>-2958.8273521969177</v>
      </c>
      <c r="CR97" s="335">
        <v>-1824.5116222249371</v>
      </c>
      <c r="CS97" s="287">
        <v>0</v>
      </c>
      <c r="CT97" s="287">
        <f t="shared" ref="CT97:CT99" si="992">SUM(CR97:CS97)</f>
        <v>-1824.5116222249371</v>
      </c>
      <c r="CU97" s="335">
        <v>-4263.4260981855577</v>
      </c>
      <c r="CV97" s="287">
        <v>0</v>
      </c>
      <c r="CW97" s="287">
        <f t="shared" ref="CW97:CW99" si="993">SUM(CU97:CV97)</f>
        <v>-4263.4260981855577</v>
      </c>
      <c r="CX97" s="335">
        <v>-3393.5560332056602</v>
      </c>
      <c r="CY97" s="287">
        <v>0</v>
      </c>
      <c r="CZ97" s="287">
        <f t="shared" ref="CZ97:CZ99" si="994">SUM(CX97:CY97)</f>
        <v>-3393.5560332056602</v>
      </c>
      <c r="DA97" s="335">
        <v>-2585.5980760850271</v>
      </c>
      <c r="DB97" s="287">
        <v>0</v>
      </c>
      <c r="DC97" s="287">
        <f t="shared" ref="DC97:DC99" si="995">SUM(DA97:DB97)</f>
        <v>-2585.5980760850271</v>
      </c>
      <c r="DD97" s="335">
        <v>-4007.7952460159886</v>
      </c>
      <c r="DE97" s="287">
        <v>0</v>
      </c>
      <c r="DF97" s="287">
        <f t="shared" ref="DF97:DF99" si="996">SUM(DD97:DE97)</f>
        <v>-4007.7952460159886</v>
      </c>
      <c r="DG97" s="335">
        <v>-3091.5796139702957</v>
      </c>
      <c r="DH97" s="287">
        <v>0</v>
      </c>
      <c r="DI97" s="287">
        <f t="shared" ref="DI97:DI99" si="997">SUM(DG97:DH97)</f>
        <v>-3091.5796139702957</v>
      </c>
      <c r="DJ97" s="335">
        <v>-7845.7397557392787</v>
      </c>
      <c r="DK97" s="287">
        <v>0</v>
      </c>
      <c r="DL97" s="287">
        <f t="shared" ref="DL97:DL99" si="998">SUM(DJ97:DK97)</f>
        <v>-7845.7397557392787</v>
      </c>
      <c r="DM97" s="335">
        <v>-5252.9893482387679</v>
      </c>
      <c r="DN97" s="287">
        <v>0</v>
      </c>
      <c r="DO97" s="287">
        <f t="shared" ref="DO97:DO99" si="999">SUM(DM97:DN97)</f>
        <v>-5252.9893482387679</v>
      </c>
      <c r="DP97" s="335">
        <v>-11752.695463870523</v>
      </c>
      <c r="DQ97" s="287">
        <v>0</v>
      </c>
      <c r="DR97" s="287">
        <f t="shared" ref="DR97:DR99" si="1000">SUM(DP97:DQ97)</f>
        <v>-11752.695463870523</v>
      </c>
      <c r="DS97" s="335">
        <v>-7297.5481174951419</v>
      </c>
      <c r="DT97" s="287">
        <v>0</v>
      </c>
      <c r="DU97" s="287">
        <f t="shared" ref="DU97:DU99" si="1001">SUM(DS97:DT97)</f>
        <v>-7297.5481174951419</v>
      </c>
      <c r="DV97" s="335">
        <v>-2900.1215693181384</v>
      </c>
      <c r="DW97" s="287">
        <v>0</v>
      </c>
      <c r="DX97" s="287">
        <f t="shared" ref="DX97:DX99" si="1002">SUM(DV97:DW97)</f>
        <v>-2900.1215693181384</v>
      </c>
      <c r="DY97" s="335">
        <v>-5017.4980778626586</v>
      </c>
      <c r="DZ97" s="287">
        <v>0</v>
      </c>
      <c r="EA97" s="287">
        <f t="shared" ref="EA97:EA99" si="1003">SUM(DY97:DZ97)</f>
        <v>-5017.4980778626586</v>
      </c>
      <c r="EB97" s="335">
        <v>-17369.119736466258</v>
      </c>
      <c r="EC97" s="287">
        <v>0</v>
      </c>
      <c r="ED97" s="287">
        <f t="shared" ref="ED97:ED99" si="1004">SUM(EB97:EC97)</f>
        <v>-17369.119736466258</v>
      </c>
      <c r="EE97" s="335">
        <v>-17885.000259935092</v>
      </c>
      <c r="EF97" s="287">
        <v>0</v>
      </c>
      <c r="EG97" s="287">
        <f t="shared" ref="EG97:EG99" si="1005">SUM(EE97:EF97)</f>
        <v>-17885.000259935092</v>
      </c>
      <c r="EH97" s="335">
        <v>-13090.196833393307</v>
      </c>
      <c r="EI97" s="287">
        <v>0</v>
      </c>
      <c r="EJ97" s="287">
        <f t="shared" ref="EJ97:EJ99" si="1006">SUM(EH97:EI97)</f>
        <v>-13090.196833393307</v>
      </c>
      <c r="EK97" s="335">
        <v>-12237.728592924379</v>
      </c>
      <c r="EL97" s="287">
        <v>0</v>
      </c>
      <c r="EM97" s="287">
        <f t="shared" ref="EM97:EM99" si="1007">SUM(EK97:EL97)</f>
        <v>-12237.728592924379</v>
      </c>
      <c r="EN97" s="335">
        <v>-25847.746487607576</v>
      </c>
      <c r="EO97" s="287">
        <v>0</v>
      </c>
      <c r="EP97" s="287">
        <f t="shared" ref="EP97:EP99" si="1008">SUM(EN97:EO97)</f>
        <v>-25847.746487607576</v>
      </c>
      <c r="EQ97" s="335">
        <v>-9048.67331091899</v>
      </c>
      <c r="ER97" s="287">
        <v>0</v>
      </c>
      <c r="ES97" s="287">
        <f t="shared" ref="ES97:ES99" si="1009">SUM(EQ97:ER97)</f>
        <v>-9048.67331091899</v>
      </c>
      <c r="ET97" s="335">
        <v>-6988.7970836416052</v>
      </c>
      <c r="EU97" s="287">
        <v>0</v>
      </c>
      <c r="EV97" s="287">
        <f t="shared" ref="EV97:EV99" si="1010">SUM(ET97:EU97)</f>
        <v>-6988.7970836416052</v>
      </c>
      <c r="EW97" s="335">
        <v>-12677.914316053917</v>
      </c>
      <c r="EX97" s="287">
        <v>0</v>
      </c>
      <c r="EY97" s="287">
        <f t="shared" ref="EY97:EY99" si="1011">SUM(EW97:EX97)</f>
        <v>-12677.914316053917</v>
      </c>
      <c r="EZ97" s="335">
        <v>-13409.565438649832</v>
      </c>
      <c r="FA97" s="287">
        <v>0</v>
      </c>
      <c r="FB97" s="287">
        <f t="shared" ref="FB97:FB99" si="1012">SUM(EZ97:FA97)</f>
        <v>-13409.565438649832</v>
      </c>
      <c r="FC97" s="335">
        <v>-24071.615828754762</v>
      </c>
      <c r="FD97" s="287">
        <v>0</v>
      </c>
      <c r="FE97" s="287">
        <f t="shared" ref="FE97:FE99" si="1013">SUM(FC97:FD97)</f>
        <v>-24071.615828754762</v>
      </c>
      <c r="FF97" s="335">
        <v>-30777.608906218193</v>
      </c>
      <c r="FG97" s="287">
        <v>0</v>
      </c>
      <c r="FH97" s="287">
        <f t="shared" ref="FH97:FH99" si="1014">SUM(FF97:FG97)</f>
        <v>-30777.608906218193</v>
      </c>
      <c r="FI97" s="335">
        <v>-20590.196786610468</v>
      </c>
      <c r="FJ97" s="287">
        <v>0</v>
      </c>
      <c r="FK97" s="287">
        <f t="shared" ref="FK97:FK99" si="1015">SUM(FI97:FJ97)</f>
        <v>-20590.196786610468</v>
      </c>
      <c r="FL97" s="335">
        <v>-23556.988274477328</v>
      </c>
      <c r="FM97" s="287">
        <v>0</v>
      </c>
      <c r="FN97" s="287">
        <f t="shared" ref="FN97:FN99" si="1016">SUM(FL97:FM97)</f>
        <v>-23556.988274477328</v>
      </c>
      <c r="FO97" s="335">
        <v>-29080.100986307742</v>
      </c>
      <c r="FP97" s="287">
        <v>0</v>
      </c>
      <c r="FQ97" s="287">
        <f t="shared" ref="FQ97:FQ99" si="1017">SUM(FO97:FP97)</f>
        <v>-29080.100986307742</v>
      </c>
      <c r="FR97" s="335">
        <v>-30090.87202578388</v>
      </c>
      <c r="FS97" s="287">
        <v>0</v>
      </c>
      <c r="FT97" s="287">
        <f t="shared" ref="FT97:FT99" si="1018">SUM(FR97:FS97)</f>
        <v>-30090.87202578388</v>
      </c>
      <c r="FU97" s="335">
        <v>-29144.131827180616</v>
      </c>
      <c r="FV97" s="287">
        <v>0</v>
      </c>
      <c r="FW97" s="287">
        <f t="shared" ref="FW97:FW99" si="1019">SUM(FU97:FV97)</f>
        <v>-29144.131827180616</v>
      </c>
      <c r="FX97" s="335">
        <v>-40265.271652482857</v>
      </c>
      <c r="FY97" s="287">
        <v>0</v>
      </c>
      <c r="FZ97" s="287">
        <f t="shared" ref="FZ97:FZ99" si="1020">SUM(FX97:FY97)</f>
        <v>-40265.271652482857</v>
      </c>
      <c r="GA97" s="335">
        <v>-28970.645467939419</v>
      </c>
      <c r="GB97" s="287">
        <v>0</v>
      </c>
      <c r="GC97" s="287">
        <f t="shared" ref="GC97:GC99" si="1021">SUM(GA97:GB97)</f>
        <v>-28970.645467939419</v>
      </c>
      <c r="GD97" s="335">
        <v>-25478.46437114837</v>
      </c>
      <c r="GE97" s="287">
        <v>0</v>
      </c>
      <c r="GF97" s="287">
        <f t="shared" ref="GF97:GF99" si="1022">SUM(GD97:GE97)</f>
        <v>-25478.46437114837</v>
      </c>
      <c r="GG97" s="335">
        <v>-35812.124869459978</v>
      </c>
      <c r="GH97" s="287">
        <v>0</v>
      </c>
      <c r="GI97" s="287">
        <f t="shared" ref="GI97:GI99" si="1023">SUM(GG97:GH97)</f>
        <v>-35812.124869459978</v>
      </c>
      <c r="GJ97" s="335">
        <v>-26466.996730646311</v>
      </c>
      <c r="GK97" s="287">
        <v>0</v>
      </c>
      <c r="GL97" s="287">
        <f t="shared" ref="GL97:GL99" si="1024">SUM(GJ97:GK97)</f>
        <v>-26466.996730646311</v>
      </c>
      <c r="GM97" s="335">
        <v>-27899.873282426957</v>
      </c>
      <c r="GN97" s="287">
        <v>0</v>
      </c>
      <c r="GO97" s="287">
        <f>SUM(GM97:GN97)</f>
        <v>-27899.873282426957</v>
      </c>
      <c r="GP97" s="335">
        <v>-25731.612571535396</v>
      </c>
      <c r="GQ97" s="287">
        <v>0</v>
      </c>
      <c r="GR97" s="287">
        <f>SUM(GP97:GQ97)</f>
        <v>-25731.612571535396</v>
      </c>
      <c r="GS97" s="335">
        <v>-30341.512669786189</v>
      </c>
      <c r="GT97" s="287">
        <v>0</v>
      </c>
      <c r="GU97" s="287">
        <f>SUM(GS97:GT97)</f>
        <v>-30341.512669786189</v>
      </c>
      <c r="GV97" s="335">
        <v>-23211.800892361262</v>
      </c>
      <c r="GW97" s="287">
        <v>0</v>
      </c>
      <c r="GX97" s="287">
        <f>SUM(GV97:GW97)</f>
        <v>-23211.800892361262</v>
      </c>
      <c r="GY97" s="335">
        <v>-19333.892967156917</v>
      </c>
      <c r="GZ97" s="287">
        <v>0</v>
      </c>
      <c r="HA97" s="287">
        <f>SUM(GY97:GZ97)</f>
        <v>-19333.892967156917</v>
      </c>
      <c r="HB97" s="335">
        <v>-43732.188128065834</v>
      </c>
      <c r="HC97" s="287">
        <v>0</v>
      </c>
      <c r="HD97" s="287">
        <f>SUM(HB97:HC97)</f>
        <v>-43732.188128065834</v>
      </c>
      <c r="HE97" s="335">
        <v>-32997.874441817796</v>
      </c>
      <c r="HF97" s="287">
        <v>0</v>
      </c>
      <c r="HG97" s="287">
        <f>SUM(HE97:HF97)</f>
        <v>-32997.874441817796</v>
      </c>
      <c r="HH97" s="335">
        <v>-50627.477611317488</v>
      </c>
      <c r="HI97" s="287">
        <v>0</v>
      </c>
      <c r="HJ97" s="287">
        <f>SUM(HH97:HI97)</f>
        <v>-50627.477611317488</v>
      </c>
    </row>
    <row r="98" spans="2:218" ht="14.25" hidden="1" customHeight="1" outlineLevel="1" x14ac:dyDescent="0.2">
      <c r="B98" s="233" t="s">
        <v>554</v>
      </c>
      <c r="C98" s="335">
        <v>0</v>
      </c>
      <c r="D98" s="287">
        <v>0</v>
      </c>
      <c r="E98" s="287">
        <f>SUM(C98:D98)</f>
        <v>0</v>
      </c>
      <c r="F98" s="335">
        <v>0</v>
      </c>
      <c r="G98" s="287">
        <v>0</v>
      </c>
      <c r="H98" s="287">
        <f>SUM(F98:G98)</f>
        <v>0</v>
      </c>
      <c r="I98" s="335">
        <v>0</v>
      </c>
      <c r="J98" s="287">
        <v>0</v>
      </c>
      <c r="K98" s="287">
        <f>SUM(I98:J98)</f>
        <v>0</v>
      </c>
      <c r="L98" s="335">
        <v>0</v>
      </c>
      <c r="M98" s="287">
        <v>0</v>
      </c>
      <c r="N98" s="287">
        <f>SUM(L98:M98)</f>
        <v>0</v>
      </c>
      <c r="O98" s="335">
        <v>0</v>
      </c>
      <c r="P98" s="287">
        <v>0</v>
      </c>
      <c r="Q98" s="287">
        <f>SUM(O98:P98)</f>
        <v>0</v>
      </c>
      <c r="R98" s="335">
        <v>0</v>
      </c>
      <c r="S98" s="287">
        <v>0</v>
      </c>
      <c r="T98" s="287">
        <f>SUM(R98:S98)</f>
        <v>0</v>
      </c>
      <c r="U98" s="335">
        <v>0</v>
      </c>
      <c r="V98" s="287">
        <v>0</v>
      </c>
      <c r="W98" s="287">
        <f>SUM(U98:V98)</f>
        <v>0</v>
      </c>
      <c r="X98" s="335">
        <v>0</v>
      </c>
      <c r="Y98" s="287">
        <v>0</v>
      </c>
      <c r="Z98" s="287">
        <f>SUM(X98:Y98)</f>
        <v>0</v>
      </c>
      <c r="AA98" s="335">
        <v>0</v>
      </c>
      <c r="AB98" s="287">
        <v>0</v>
      </c>
      <c r="AC98" s="287">
        <f>SUM(AA98:AB98)</f>
        <v>0</v>
      </c>
      <c r="AD98" s="335">
        <v>0</v>
      </c>
      <c r="AE98" s="287">
        <v>0</v>
      </c>
      <c r="AF98" s="287">
        <f>SUM(AD98:AE98)</f>
        <v>0</v>
      </c>
      <c r="AG98" s="335">
        <v>0</v>
      </c>
      <c r="AH98" s="287">
        <v>0</v>
      </c>
      <c r="AI98" s="287">
        <f>SUM(AG98:AH98)</f>
        <v>0</v>
      </c>
      <c r="AJ98" s="335">
        <v>0</v>
      </c>
      <c r="AK98" s="287">
        <v>0</v>
      </c>
      <c r="AL98" s="287">
        <f>SUM(AJ98:AK98)</f>
        <v>0</v>
      </c>
      <c r="AM98" s="335">
        <v>-1160.2465894326549</v>
      </c>
      <c r="AN98" s="287">
        <v>0</v>
      </c>
      <c r="AO98" s="287">
        <f>SUM(AM98:AN98)</f>
        <v>-1160.2465894326549</v>
      </c>
      <c r="AP98" s="335">
        <v>-1365.8495947586907</v>
      </c>
      <c r="AQ98" s="287">
        <v>0</v>
      </c>
      <c r="AR98" s="287">
        <f t="shared" si="974"/>
        <v>-1365.8495947586907</v>
      </c>
      <c r="AS98" s="335">
        <v>-2651.9082566398406</v>
      </c>
      <c r="AT98" s="287">
        <v>0</v>
      </c>
      <c r="AU98" s="287">
        <f t="shared" si="975"/>
        <v>-2651.9082566398406</v>
      </c>
      <c r="AV98" s="335">
        <v>-1317.571065771878</v>
      </c>
      <c r="AW98" s="287">
        <v>0</v>
      </c>
      <c r="AX98" s="287">
        <f t="shared" si="976"/>
        <v>-1317.571065771878</v>
      </c>
      <c r="AY98" s="335">
        <v>1173.3243774888456</v>
      </c>
      <c r="AZ98" s="287">
        <v>0</v>
      </c>
      <c r="BA98" s="287">
        <f t="shared" si="977"/>
        <v>1173.3243774888456</v>
      </c>
      <c r="BB98" s="335">
        <v>2721.9936948150907</v>
      </c>
      <c r="BC98" s="287">
        <v>0</v>
      </c>
      <c r="BD98" s="287">
        <f t="shared" si="978"/>
        <v>2721.9936948150907</v>
      </c>
      <c r="BE98" s="335">
        <v>-282.12156497438286</v>
      </c>
      <c r="BF98" s="287">
        <v>0</v>
      </c>
      <c r="BG98" s="287">
        <f t="shared" si="979"/>
        <v>-282.12156497438286</v>
      </c>
      <c r="BH98" s="335">
        <v>-560.9009242973334</v>
      </c>
      <c r="BI98" s="287">
        <v>0</v>
      </c>
      <c r="BJ98" s="287">
        <f t="shared" si="980"/>
        <v>-560.9009242973334</v>
      </c>
      <c r="BK98" s="335">
        <v>2422.3293559449439</v>
      </c>
      <c r="BL98" s="287">
        <v>0</v>
      </c>
      <c r="BM98" s="287">
        <f t="shared" si="981"/>
        <v>2422.3293559449439</v>
      </c>
      <c r="BN98" s="335">
        <v>9156.0946887505343</v>
      </c>
      <c r="BO98" s="287">
        <v>0</v>
      </c>
      <c r="BP98" s="287">
        <f t="shared" si="982"/>
        <v>9156.0946887505343</v>
      </c>
      <c r="BQ98" s="335">
        <v>6034.2334923519611</v>
      </c>
      <c r="BR98" s="287">
        <v>0</v>
      </c>
      <c r="BS98" s="287">
        <f t="shared" si="983"/>
        <v>6034.2334923519611</v>
      </c>
      <c r="BT98" s="335">
        <v>3805.3615209572049</v>
      </c>
      <c r="BU98" s="287">
        <v>0</v>
      </c>
      <c r="BV98" s="287">
        <f t="shared" si="984"/>
        <v>3805.3615209572049</v>
      </c>
      <c r="BW98" s="335">
        <v>104.75915734658855</v>
      </c>
      <c r="BX98" s="287">
        <v>0</v>
      </c>
      <c r="BY98" s="287">
        <f t="shared" si="985"/>
        <v>104.75915734658855</v>
      </c>
      <c r="BZ98" s="335">
        <v>2312.13568023469</v>
      </c>
      <c r="CA98" s="287">
        <v>0</v>
      </c>
      <c r="CB98" s="287">
        <f t="shared" si="986"/>
        <v>2312.13568023469</v>
      </c>
      <c r="CC98" s="335">
        <v>4631.2287964251209</v>
      </c>
      <c r="CD98" s="287">
        <v>0</v>
      </c>
      <c r="CE98" s="287">
        <f t="shared" si="987"/>
        <v>4631.2287964251209</v>
      </c>
      <c r="CF98" s="335">
        <v>-127.85135954130379</v>
      </c>
      <c r="CG98" s="287">
        <v>0</v>
      </c>
      <c r="CH98" s="287">
        <f t="shared" si="988"/>
        <v>-127.85135954130379</v>
      </c>
      <c r="CI98" s="335">
        <v>-190.98535329148558</v>
      </c>
      <c r="CJ98" s="287">
        <v>0</v>
      </c>
      <c r="CK98" s="287">
        <f t="shared" si="989"/>
        <v>-190.98535329148558</v>
      </c>
      <c r="CL98" s="335">
        <v>6365.8571622011459</v>
      </c>
      <c r="CM98" s="287">
        <v>0</v>
      </c>
      <c r="CN98" s="287">
        <f t="shared" si="990"/>
        <v>6365.8571622011459</v>
      </c>
      <c r="CO98" s="335">
        <v>-77.9698642742121</v>
      </c>
      <c r="CP98" s="287">
        <v>0</v>
      </c>
      <c r="CQ98" s="287">
        <f t="shared" si="991"/>
        <v>-77.9698642742121</v>
      </c>
      <c r="CR98" s="335">
        <v>7696.7869253578838</v>
      </c>
      <c r="CS98" s="287">
        <v>0</v>
      </c>
      <c r="CT98" s="287">
        <f t="shared" si="992"/>
        <v>7696.7869253578838</v>
      </c>
      <c r="CU98" s="335">
        <v>1582.2604620368143</v>
      </c>
      <c r="CV98" s="287">
        <v>0</v>
      </c>
      <c r="CW98" s="287">
        <f t="shared" si="993"/>
        <v>1582.2604620368143</v>
      </c>
      <c r="CX98" s="335">
        <v>3209.6143772322512</v>
      </c>
      <c r="CY98" s="287">
        <v>0</v>
      </c>
      <c r="CZ98" s="287">
        <f t="shared" si="994"/>
        <v>3209.6143772322512</v>
      </c>
      <c r="DA98" s="335">
        <v>9835.3679242592989</v>
      </c>
      <c r="DB98" s="287">
        <v>0</v>
      </c>
      <c r="DC98" s="287">
        <f t="shared" si="995"/>
        <v>9835.3679242592989</v>
      </c>
      <c r="DD98" s="335">
        <v>3020.8458217524285</v>
      </c>
      <c r="DE98" s="287">
        <v>0</v>
      </c>
      <c r="DF98" s="287">
        <f t="shared" si="996"/>
        <v>3020.8458217524285</v>
      </c>
      <c r="DG98" s="335">
        <v>3813.2809095166385</v>
      </c>
      <c r="DH98" s="287">
        <v>0</v>
      </c>
      <c r="DI98" s="287">
        <f t="shared" si="997"/>
        <v>3813.2809095166385</v>
      </c>
      <c r="DJ98" s="335">
        <v>3598.2373979816412</v>
      </c>
      <c r="DK98" s="287">
        <v>0</v>
      </c>
      <c r="DL98" s="287">
        <f t="shared" si="998"/>
        <v>3598.2373979816412</v>
      </c>
      <c r="DM98" s="335">
        <v>-9004.6372727272719</v>
      </c>
      <c r="DN98" s="287">
        <v>0</v>
      </c>
      <c r="DO98" s="287">
        <f t="shared" si="999"/>
        <v>-9004.6372727272719</v>
      </c>
      <c r="DP98" s="335">
        <v>-5234.6306077874706</v>
      </c>
      <c r="DQ98" s="287">
        <v>0</v>
      </c>
      <c r="DR98" s="287">
        <f t="shared" si="1000"/>
        <v>-5234.6306077874706</v>
      </c>
      <c r="DS98" s="335">
        <v>530.54618516974551</v>
      </c>
      <c r="DT98" s="287">
        <v>0</v>
      </c>
      <c r="DU98" s="287">
        <f t="shared" si="1001"/>
        <v>530.54618516974551</v>
      </c>
      <c r="DV98" s="335">
        <v>782.07676363573864</v>
      </c>
      <c r="DW98" s="287">
        <v>0</v>
      </c>
      <c r="DX98" s="287">
        <f t="shared" si="1002"/>
        <v>782.07676363573864</v>
      </c>
      <c r="DY98" s="335">
        <v>1166.7547517128796</v>
      </c>
      <c r="DZ98" s="287">
        <v>0</v>
      </c>
      <c r="EA98" s="287">
        <f t="shared" si="1003"/>
        <v>1166.7547517128796</v>
      </c>
      <c r="EB98" s="335">
        <v>-10652.238616076893</v>
      </c>
      <c r="EC98" s="287">
        <v>0</v>
      </c>
      <c r="ED98" s="287">
        <f t="shared" si="1004"/>
        <v>-10652.238616076893</v>
      </c>
      <c r="EE98" s="335">
        <v>-15945.734609317555</v>
      </c>
      <c r="EF98" s="287">
        <v>0</v>
      </c>
      <c r="EG98" s="287">
        <f t="shared" si="1005"/>
        <v>-15945.734609317555</v>
      </c>
      <c r="EH98" s="335">
        <v>-13911.041849586185</v>
      </c>
      <c r="EI98" s="287">
        <v>0</v>
      </c>
      <c r="EJ98" s="287">
        <f t="shared" si="1006"/>
        <v>-13911.041849586185</v>
      </c>
      <c r="EK98" s="335">
        <v>-44578.464445533114</v>
      </c>
      <c r="EL98" s="287">
        <v>0</v>
      </c>
      <c r="EM98" s="287">
        <f t="shared" si="1007"/>
        <v>-44578.464445533114</v>
      </c>
      <c r="EN98" s="335">
        <v>-23659.242499224831</v>
      </c>
      <c r="EO98" s="287">
        <v>0</v>
      </c>
      <c r="EP98" s="287">
        <f t="shared" si="1008"/>
        <v>-23659.242499224831</v>
      </c>
      <c r="EQ98" s="335">
        <v>-12795.079243249013</v>
      </c>
      <c r="ER98" s="287">
        <v>0</v>
      </c>
      <c r="ES98" s="287">
        <f t="shared" si="1009"/>
        <v>-12795.079243249013</v>
      </c>
      <c r="ET98" s="335">
        <v>-50183.695019245744</v>
      </c>
      <c r="EU98" s="287">
        <v>0</v>
      </c>
      <c r="EV98" s="287">
        <f t="shared" si="1010"/>
        <v>-50183.695019245744</v>
      </c>
      <c r="EW98" s="335">
        <v>-50787.504032006975</v>
      </c>
      <c r="EX98" s="287">
        <v>0</v>
      </c>
      <c r="EY98" s="287">
        <f t="shared" si="1011"/>
        <v>-50787.504032006975</v>
      </c>
      <c r="EZ98" s="335">
        <v>-18586.814983091863</v>
      </c>
      <c r="FA98" s="287">
        <v>0</v>
      </c>
      <c r="FB98" s="287">
        <f t="shared" si="1012"/>
        <v>-18586.814983091863</v>
      </c>
      <c r="FC98" s="335">
        <v>-20436.930725872826</v>
      </c>
      <c r="FD98" s="287">
        <v>0</v>
      </c>
      <c r="FE98" s="287">
        <f t="shared" si="1013"/>
        <v>-20436.930725872826</v>
      </c>
      <c r="FF98" s="335">
        <v>-45284.891422058266</v>
      </c>
      <c r="FG98" s="287">
        <v>0</v>
      </c>
      <c r="FH98" s="287">
        <f t="shared" si="1014"/>
        <v>-45284.891422058266</v>
      </c>
      <c r="FI98" s="335">
        <v>-31391.898245913217</v>
      </c>
      <c r="FJ98" s="287">
        <v>0</v>
      </c>
      <c r="FK98" s="287">
        <f t="shared" si="1015"/>
        <v>-31391.898245913217</v>
      </c>
      <c r="FL98" s="335">
        <v>49171.753282431375</v>
      </c>
      <c r="FM98" s="287">
        <v>0</v>
      </c>
      <c r="FN98" s="287">
        <f t="shared" si="1016"/>
        <v>49171.753282431375</v>
      </c>
      <c r="FO98" s="335">
        <v>6313.0030555138583</v>
      </c>
      <c r="FP98" s="287">
        <v>0</v>
      </c>
      <c r="FQ98" s="287">
        <f t="shared" si="1017"/>
        <v>6313.0030555138583</v>
      </c>
      <c r="FR98" s="335">
        <v>33857.994504194576</v>
      </c>
      <c r="FS98" s="287">
        <v>0</v>
      </c>
      <c r="FT98" s="287">
        <f t="shared" si="1018"/>
        <v>33857.994504194576</v>
      </c>
      <c r="FU98" s="335">
        <v>-19650.649095143803</v>
      </c>
      <c r="FV98" s="287">
        <v>0</v>
      </c>
      <c r="FW98" s="287">
        <f t="shared" si="1019"/>
        <v>-19650.649095143803</v>
      </c>
      <c r="FX98" s="335">
        <v>18657.99833748817</v>
      </c>
      <c r="FY98" s="287">
        <v>0</v>
      </c>
      <c r="FZ98" s="287">
        <f t="shared" si="1020"/>
        <v>18657.99833748817</v>
      </c>
      <c r="GA98" s="335">
        <v>22883.378844757801</v>
      </c>
      <c r="GB98" s="287">
        <v>0</v>
      </c>
      <c r="GC98" s="287">
        <f t="shared" si="1021"/>
        <v>22883.378844757801</v>
      </c>
      <c r="GD98" s="335">
        <v>12693.767185948607</v>
      </c>
      <c r="GE98" s="287">
        <v>0</v>
      </c>
      <c r="GF98" s="287">
        <f t="shared" si="1022"/>
        <v>12693.767185948607</v>
      </c>
      <c r="GG98" s="335">
        <v>29937.193144900099</v>
      </c>
      <c r="GH98" s="287">
        <v>0</v>
      </c>
      <c r="GI98" s="287">
        <f t="shared" si="1023"/>
        <v>29937.193144900099</v>
      </c>
      <c r="GJ98" s="335">
        <v>15929.459376205043</v>
      </c>
      <c r="GK98" s="287">
        <v>0</v>
      </c>
      <c r="GL98" s="287">
        <f t="shared" si="1024"/>
        <v>15929.459376205043</v>
      </c>
      <c r="GM98" s="335">
        <v>23724.773123499712</v>
      </c>
      <c r="GN98" s="287">
        <v>0</v>
      </c>
      <c r="GO98" s="287">
        <f>SUM(GM98:GN98)</f>
        <v>23724.773123499712</v>
      </c>
      <c r="GP98" s="335">
        <v>-64041.276399245078</v>
      </c>
      <c r="GQ98" s="287">
        <v>0</v>
      </c>
      <c r="GR98" s="287">
        <f>SUM(GP98:GQ98)</f>
        <v>-64041.276399245078</v>
      </c>
      <c r="GS98" s="335">
        <v>10780.650300711375</v>
      </c>
      <c r="GT98" s="287">
        <v>0</v>
      </c>
      <c r="GU98" s="287">
        <f>SUM(GS98:GT98)</f>
        <v>10780.650300711375</v>
      </c>
      <c r="GV98" s="335">
        <v>25551.875677803175</v>
      </c>
      <c r="GW98" s="287">
        <v>0</v>
      </c>
      <c r="GX98" s="287">
        <f>SUM(GV98:GW98)</f>
        <v>25551.875677803175</v>
      </c>
      <c r="GY98" s="335">
        <v>-331.63486440920315</v>
      </c>
      <c r="GZ98" s="287">
        <v>0</v>
      </c>
      <c r="HA98" s="287">
        <f>SUM(GY98:GZ98)</f>
        <v>-331.63486440920315</v>
      </c>
      <c r="HB98" s="335">
        <v>14125.238335661785</v>
      </c>
      <c r="HC98" s="287">
        <v>0</v>
      </c>
      <c r="HD98" s="287">
        <f>SUM(HB98:HC98)</f>
        <v>14125.238335661785</v>
      </c>
      <c r="HE98" s="335">
        <v>15524.846998428955</v>
      </c>
      <c r="HF98" s="287">
        <v>0</v>
      </c>
      <c r="HG98" s="287">
        <f>SUM(HE98:HF98)</f>
        <v>15524.846998428955</v>
      </c>
      <c r="HH98" s="335">
        <v>-153.17562620053286</v>
      </c>
      <c r="HI98" s="287">
        <v>0</v>
      </c>
      <c r="HJ98" s="287">
        <f>SUM(HH98:HI98)</f>
        <v>-153.17562620053286</v>
      </c>
    </row>
    <row r="99" spans="2:218" ht="14.25" hidden="1" customHeight="1" outlineLevel="1" x14ac:dyDescent="0.2">
      <c r="B99" s="233" t="s">
        <v>341</v>
      </c>
      <c r="C99" s="335">
        <v>0</v>
      </c>
      <c r="D99" s="287">
        <v>0</v>
      </c>
      <c r="E99" s="287">
        <f>SUM(C99:D99)</f>
        <v>0</v>
      </c>
      <c r="F99" s="335">
        <v>0</v>
      </c>
      <c r="G99" s="287">
        <v>0</v>
      </c>
      <c r="H99" s="287">
        <f>SUM(F99:G99)</f>
        <v>0</v>
      </c>
      <c r="I99" s="335">
        <v>0</v>
      </c>
      <c r="J99" s="287">
        <v>0</v>
      </c>
      <c r="K99" s="287">
        <f>SUM(I99:J99)</f>
        <v>0</v>
      </c>
      <c r="L99" s="335">
        <v>0</v>
      </c>
      <c r="M99" s="287">
        <v>0</v>
      </c>
      <c r="N99" s="287">
        <f>SUM(L99:M99)</f>
        <v>0</v>
      </c>
      <c r="O99" s="335">
        <v>0</v>
      </c>
      <c r="P99" s="287">
        <v>0</v>
      </c>
      <c r="Q99" s="287">
        <f>SUM(O99:P99)</f>
        <v>0</v>
      </c>
      <c r="R99" s="335">
        <v>0</v>
      </c>
      <c r="S99" s="287">
        <v>0</v>
      </c>
      <c r="T99" s="287">
        <f>SUM(R99:S99)</f>
        <v>0</v>
      </c>
      <c r="U99" s="335">
        <v>0</v>
      </c>
      <c r="V99" s="287">
        <v>0</v>
      </c>
      <c r="W99" s="287">
        <f>SUM(U99:V99)</f>
        <v>0</v>
      </c>
      <c r="X99" s="335">
        <v>0</v>
      </c>
      <c r="Y99" s="287">
        <v>0</v>
      </c>
      <c r="Z99" s="287">
        <f>SUM(X99:Y99)</f>
        <v>0</v>
      </c>
      <c r="AA99" s="335">
        <v>0</v>
      </c>
      <c r="AB99" s="287">
        <v>0</v>
      </c>
      <c r="AC99" s="287">
        <f>SUM(AA99:AB99)</f>
        <v>0</v>
      </c>
      <c r="AD99" s="335">
        <v>0</v>
      </c>
      <c r="AE99" s="287">
        <v>0</v>
      </c>
      <c r="AF99" s="287">
        <f>SUM(AD99:AE99)</f>
        <v>0</v>
      </c>
      <c r="AG99" s="335">
        <v>0</v>
      </c>
      <c r="AH99" s="287">
        <v>0</v>
      </c>
      <c r="AI99" s="287">
        <f>SUM(AG99:AH99)</f>
        <v>0</v>
      </c>
      <c r="AJ99" s="335">
        <v>0</v>
      </c>
      <c r="AK99" s="287">
        <v>0</v>
      </c>
      <c r="AL99" s="287">
        <f>SUM(AJ99:AK99)</f>
        <v>0</v>
      </c>
      <c r="AM99" s="335">
        <v>1463.8222715461238</v>
      </c>
      <c r="AN99" s="287">
        <v>0</v>
      </c>
      <c r="AO99" s="287">
        <f>SUM(AM99:AN99)</f>
        <v>1463.8222715461238</v>
      </c>
      <c r="AP99" s="335">
        <v>-9304.8035921041483</v>
      </c>
      <c r="AQ99" s="287">
        <v>0</v>
      </c>
      <c r="AR99" s="287">
        <f t="shared" si="974"/>
        <v>-9304.8035921041483</v>
      </c>
      <c r="AS99" s="335">
        <v>38379.272407409837</v>
      </c>
      <c r="AT99" s="287">
        <v>0</v>
      </c>
      <c r="AU99" s="287">
        <f t="shared" si="975"/>
        <v>38379.272407409837</v>
      </c>
      <c r="AV99" s="335">
        <v>3160.8472683998084</v>
      </c>
      <c r="AW99" s="287">
        <v>0</v>
      </c>
      <c r="AX99" s="287">
        <f t="shared" si="976"/>
        <v>3160.8472683998084</v>
      </c>
      <c r="AY99" s="335">
        <v>1941.6242863311427</v>
      </c>
      <c r="AZ99" s="287">
        <v>0</v>
      </c>
      <c r="BA99" s="287">
        <f t="shared" si="977"/>
        <v>1941.6242863311427</v>
      </c>
      <c r="BB99" s="335">
        <v>1581.4671769756051</v>
      </c>
      <c r="BC99" s="287">
        <v>0</v>
      </c>
      <c r="BD99" s="287">
        <f t="shared" si="978"/>
        <v>1581.4671769756051</v>
      </c>
      <c r="BE99" s="335">
        <v>-51746.385654401493</v>
      </c>
      <c r="BF99" s="287">
        <v>0</v>
      </c>
      <c r="BG99" s="287">
        <f t="shared" si="979"/>
        <v>-51746.385654401493</v>
      </c>
      <c r="BH99" s="335">
        <v>-28355.332711626321</v>
      </c>
      <c r="BI99" s="287">
        <v>0</v>
      </c>
      <c r="BJ99" s="287">
        <f t="shared" si="980"/>
        <v>-28355.332711626321</v>
      </c>
      <c r="BK99" s="335">
        <v>90668.255273171439</v>
      </c>
      <c r="BL99" s="287">
        <v>0</v>
      </c>
      <c r="BM99" s="287">
        <f t="shared" si="981"/>
        <v>90668.255273171439</v>
      </c>
      <c r="BN99" s="335">
        <v>61321.943932570794</v>
      </c>
      <c r="BO99" s="287">
        <v>0</v>
      </c>
      <c r="BP99" s="287">
        <f t="shared" si="982"/>
        <v>61321.943932570794</v>
      </c>
      <c r="BQ99" s="335">
        <v>240019.85082538245</v>
      </c>
      <c r="BR99" s="287">
        <v>0</v>
      </c>
      <c r="BS99" s="287">
        <f t="shared" si="983"/>
        <v>240019.85082538245</v>
      </c>
      <c r="BT99" s="335">
        <v>-4513.116053732665</v>
      </c>
      <c r="BU99" s="287">
        <v>0</v>
      </c>
      <c r="BV99" s="287">
        <f t="shared" si="984"/>
        <v>-4513.116053732665</v>
      </c>
      <c r="BW99" s="335">
        <v>36884.328214687259</v>
      </c>
      <c r="BX99" s="287">
        <v>0</v>
      </c>
      <c r="BY99" s="287">
        <f t="shared" si="985"/>
        <v>36884.328214687259</v>
      </c>
      <c r="BZ99" s="335">
        <v>33942.817015034838</v>
      </c>
      <c r="CA99" s="287">
        <v>0</v>
      </c>
      <c r="CB99" s="287">
        <f t="shared" si="986"/>
        <v>33942.817015034838</v>
      </c>
      <c r="CC99" s="335">
        <v>15276.27324254491</v>
      </c>
      <c r="CD99" s="287">
        <v>0</v>
      </c>
      <c r="CE99" s="287">
        <f t="shared" si="987"/>
        <v>15276.27324254491</v>
      </c>
      <c r="CF99" s="335">
        <v>12920.481985141401</v>
      </c>
      <c r="CG99" s="287">
        <v>0</v>
      </c>
      <c r="CH99" s="287">
        <f t="shared" si="988"/>
        <v>12920.481985141401</v>
      </c>
      <c r="CI99" s="335">
        <v>30535.864799613708</v>
      </c>
      <c r="CJ99" s="287">
        <v>0</v>
      </c>
      <c r="CK99" s="287">
        <f t="shared" si="989"/>
        <v>30535.864799613708</v>
      </c>
      <c r="CL99" s="335">
        <v>25013.904637430311</v>
      </c>
      <c r="CM99" s="287">
        <v>0</v>
      </c>
      <c r="CN99" s="287">
        <f t="shared" si="990"/>
        <v>25013.904637430311</v>
      </c>
      <c r="CO99" s="335">
        <v>25407.341269841269</v>
      </c>
      <c r="CP99" s="287">
        <v>0</v>
      </c>
      <c r="CQ99" s="287">
        <f t="shared" si="991"/>
        <v>25407.341269841269</v>
      </c>
      <c r="CR99" s="335">
        <v>45809.128971713515</v>
      </c>
      <c r="CS99" s="287">
        <v>0</v>
      </c>
      <c r="CT99" s="287">
        <f t="shared" si="992"/>
        <v>45809.128971713515</v>
      </c>
      <c r="CU99" s="335">
        <v>40992.620762109043</v>
      </c>
      <c r="CV99" s="287">
        <v>0</v>
      </c>
      <c r="CW99" s="287">
        <f t="shared" si="993"/>
        <v>40992.620762109043</v>
      </c>
      <c r="CX99" s="335">
        <v>2215.8938970322852</v>
      </c>
      <c r="CY99" s="287">
        <v>0</v>
      </c>
      <c r="CZ99" s="287">
        <f t="shared" si="994"/>
        <v>2215.8938970322852</v>
      </c>
      <c r="DA99" s="335">
        <v>-1267.6797348698819</v>
      </c>
      <c r="DB99" s="287">
        <v>0</v>
      </c>
      <c r="DC99" s="287">
        <f t="shared" si="995"/>
        <v>-1267.6797348698819</v>
      </c>
      <c r="DD99" s="335">
        <v>-9908.7889681815759</v>
      </c>
      <c r="DE99" s="287">
        <v>0</v>
      </c>
      <c r="DF99" s="287">
        <f t="shared" si="996"/>
        <v>-9908.7889681815759</v>
      </c>
      <c r="DG99" s="335">
        <v>4891.0431955213317</v>
      </c>
      <c r="DH99" s="287">
        <v>0</v>
      </c>
      <c r="DI99" s="287">
        <f t="shared" si="997"/>
        <v>4891.0431955213317</v>
      </c>
      <c r="DJ99" s="335">
        <v>-6239.027093530749</v>
      </c>
      <c r="DK99" s="287">
        <v>0</v>
      </c>
      <c r="DL99" s="287">
        <f t="shared" si="998"/>
        <v>-6239.027093530749</v>
      </c>
      <c r="DM99" s="335">
        <v>24242.317549040286</v>
      </c>
      <c r="DN99" s="287">
        <v>0</v>
      </c>
      <c r="DO99" s="287">
        <f t="shared" si="999"/>
        <v>24242.317549040286</v>
      </c>
      <c r="DP99" s="335">
        <v>12002.280498166065</v>
      </c>
      <c r="DQ99" s="287">
        <v>0</v>
      </c>
      <c r="DR99" s="287">
        <f t="shared" si="1000"/>
        <v>12002.280498166065</v>
      </c>
      <c r="DS99" s="335">
        <v>20946.247699612617</v>
      </c>
      <c r="DT99" s="287">
        <v>0</v>
      </c>
      <c r="DU99" s="287">
        <f t="shared" si="1001"/>
        <v>20946.247699612617</v>
      </c>
      <c r="DV99" s="335">
        <v>110713.13163422671</v>
      </c>
      <c r="DW99" s="287">
        <v>0</v>
      </c>
      <c r="DX99" s="287">
        <f t="shared" si="1002"/>
        <v>110713.13163422671</v>
      </c>
      <c r="DY99" s="335">
        <v>17785.498562657893</v>
      </c>
      <c r="DZ99" s="287">
        <v>0</v>
      </c>
      <c r="EA99" s="287">
        <f t="shared" si="1003"/>
        <v>17785.498562657893</v>
      </c>
      <c r="EB99" s="335">
        <v>99567.678536319319</v>
      </c>
      <c r="EC99" s="287">
        <v>0</v>
      </c>
      <c r="ED99" s="287">
        <f t="shared" si="1004"/>
        <v>99567.678536319319</v>
      </c>
      <c r="EE99" s="335">
        <v>45253.041611894623</v>
      </c>
      <c r="EF99" s="287">
        <v>0</v>
      </c>
      <c r="EG99" s="287">
        <f t="shared" si="1005"/>
        <v>45253.041611894623</v>
      </c>
      <c r="EH99" s="335">
        <v>7013.7038503058657</v>
      </c>
      <c r="EI99" s="287">
        <v>0</v>
      </c>
      <c r="EJ99" s="287">
        <f t="shared" si="1006"/>
        <v>7013.7038503058657</v>
      </c>
      <c r="EK99" s="335">
        <v>36574.921790250897</v>
      </c>
      <c r="EL99" s="287">
        <v>0</v>
      </c>
      <c r="EM99" s="287">
        <f t="shared" si="1007"/>
        <v>36574.921790250897</v>
      </c>
      <c r="EN99" s="335">
        <v>6678.0305796911689</v>
      </c>
      <c r="EO99" s="287">
        <v>0</v>
      </c>
      <c r="EP99" s="287">
        <f t="shared" si="1008"/>
        <v>6678.0305796911689</v>
      </c>
      <c r="EQ99" s="335">
        <v>35934.520426406234</v>
      </c>
      <c r="ER99" s="287">
        <v>0</v>
      </c>
      <c r="ES99" s="287">
        <f t="shared" si="1009"/>
        <v>35934.520426406234</v>
      </c>
      <c r="ET99" s="335">
        <v>35506.58983576743</v>
      </c>
      <c r="EU99" s="287">
        <v>0</v>
      </c>
      <c r="EV99" s="287">
        <f t="shared" si="1010"/>
        <v>35506.58983576743</v>
      </c>
      <c r="EW99" s="335">
        <v>33457.078463740785</v>
      </c>
      <c r="EX99" s="287">
        <v>0</v>
      </c>
      <c r="EY99" s="287">
        <f t="shared" si="1011"/>
        <v>33457.078463740785</v>
      </c>
      <c r="EZ99" s="335">
        <v>-119.71426798622521</v>
      </c>
      <c r="FA99" s="287">
        <v>0</v>
      </c>
      <c r="FB99" s="287">
        <f t="shared" si="1012"/>
        <v>-119.71426798622521</v>
      </c>
      <c r="FC99" s="335">
        <v>-4096.7556084243606</v>
      </c>
      <c r="FD99" s="287">
        <v>0</v>
      </c>
      <c r="FE99" s="287">
        <f t="shared" si="1013"/>
        <v>-4096.7556084243606</v>
      </c>
      <c r="FF99" s="335">
        <v>-7294.752574203063</v>
      </c>
      <c r="FG99" s="287">
        <v>0</v>
      </c>
      <c r="FH99" s="287">
        <f t="shared" si="1014"/>
        <v>-7294.752574203063</v>
      </c>
      <c r="FI99" s="335">
        <v>4786.7356323239201</v>
      </c>
      <c r="FJ99" s="287">
        <v>0</v>
      </c>
      <c r="FK99" s="287">
        <f t="shared" si="1015"/>
        <v>4786.7356323239201</v>
      </c>
      <c r="FL99" s="335">
        <v>21273.60595570755</v>
      </c>
      <c r="FM99" s="287">
        <v>0</v>
      </c>
      <c r="FN99" s="287">
        <f t="shared" si="1016"/>
        <v>21273.60595570755</v>
      </c>
      <c r="FO99" s="335">
        <v>-53773.48482841254</v>
      </c>
      <c r="FP99" s="287">
        <v>0</v>
      </c>
      <c r="FQ99" s="287">
        <f t="shared" si="1017"/>
        <v>-53773.48482841254</v>
      </c>
      <c r="FR99" s="335">
        <v>-18015.808769571267</v>
      </c>
      <c r="FS99" s="287">
        <v>0</v>
      </c>
      <c r="FT99" s="287">
        <f t="shared" si="1018"/>
        <v>-18015.808769571267</v>
      </c>
      <c r="FU99" s="335">
        <v>-15479.765634098054</v>
      </c>
      <c r="FV99" s="287">
        <v>0</v>
      </c>
      <c r="FW99" s="287">
        <f t="shared" si="1019"/>
        <v>-15479.765634098054</v>
      </c>
      <c r="FX99" s="335">
        <v>-39025.497865268349</v>
      </c>
      <c r="FY99" s="287">
        <v>0</v>
      </c>
      <c r="FZ99" s="287">
        <f t="shared" si="1020"/>
        <v>-39025.497865268349</v>
      </c>
      <c r="GA99" s="335">
        <v>-15371.3879276767</v>
      </c>
      <c r="GB99" s="287">
        <v>0</v>
      </c>
      <c r="GC99" s="287">
        <f t="shared" si="1021"/>
        <v>-15371.3879276767</v>
      </c>
      <c r="GD99" s="335">
        <v>-14544.808937159216</v>
      </c>
      <c r="GE99" s="287">
        <v>0</v>
      </c>
      <c r="GF99" s="287">
        <f t="shared" si="1022"/>
        <v>-14544.808937159216</v>
      </c>
      <c r="GG99" s="335">
        <v>-35195.200611572873</v>
      </c>
      <c r="GH99" s="287">
        <v>0</v>
      </c>
      <c r="GI99" s="287">
        <f t="shared" si="1023"/>
        <v>-35195.200611572873</v>
      </c>
      <c r="GJ99" s="335">
        <v>5224.7873994207866</v>
      </c>
      <c r="GK99" s="287">
        <v>0</v>
      </c>
      <c r="GL99" s="287">
        <f t="shared" si="1024"/>
        <v>5224.7873994207866</v>
      </c>
      <c r="GM99" s="335">
        <v>-11902.017889661449</v>
      </c>
      <c r="GN99" s="287">
        <v>0</v>
      </c>
      <c r="GO99" s="287">
        <f>SUM(GM99:GN99)</f>
        <v>-11902.017889661449</v>
      </c>
      <c r="GP99" s="335">
        <v>-15145.00231456753</v>
      </c>
      <c r="GQ99" s="287">
        <v>0</v>
      </c>
      <c r="GR99" s="287">
        <f>SUM(GP99:GQ99)</f>
        <v>-15145.00231456753</v>
      </c>
      <c r="GS99" s="335">
        <v>-65457.563180317069</v>
      </c>
      <c r="GT99" s="287">
        <v>0</v>
      </c>
      <c r="GU99" s="287">
        <f>SUM(GS99:GT99)</f>
        <v>-65457.563180317069</v>
      </c>
      <c r="GV99" s="335">
        <v>-1899.4738250683138</v>
      </c>
      <c r="GW99" s="287">
        <v>0</v>
      </c>
      <c r="GX99" s="287">
        <f>SUM(GV99:GW99)</f>
        <v>-1899.4738250683138</v>
      </c>
      <c r="GY99" s="335">
        <v>-71740.68645644575</v>
      </c>
      <c r="GZ99" s="287">
        <v>0</v>
      </c>
      <c r="HA99" s="287">
        <f>SUM(GY99:GZ99)</f>
        <v>-71740.68645644575</v>
      </c>
      <c r="HB99" s="335">
        <v>-10899.718428664202</v>
      </c>
      <c r="HC99" s="287">
        <v>0</v>
      </c>
      <c r="HD99" s="287">
        <f>SUM(HB99:HC99)</f>
        <v>-10899.718428664202</v>
      </c>
      <c r="HE99" s="335">
        <v>-19441.255450369157</v>
      </c>
      <c r="HF99" s="287">
        <v>0</v>
      </c>
      <c r="HG99" s="287">
        <f>SUM(HE99:HF99)</f>
        <v>-19441.255450369157</v>
      </c>
      <c r="HH99" s="335">
        <v>-34101.482902591015</v>
      </c>
      <c r="HI99" s="287">
        <v>0</v>
      </c>
      <c r="HJ99" s="287">
        <f>SUM(HH99:HI99)</f>
        <v>-34101.482902591015</v>
      </c>
    </row>
    <row r="100" spans="2:218" ht="14.25" customHeight="1" collapsed="1" x14ac:dyDescent="0.2">
      <c r="B100" s="163" t="s">
        <v>342</v>
      </c>
      <c r="C100" s="286">
        <f t="shared" ref="C100:BN100" si="1025">SUM(C101:C102)</f>
        <v>0</v>
      </c>
      <c r="D100" s="287">
        <f t="shared" si="1025"/>
        <v>0</v>
      </c>
      <c r="E100" s="287">
        <f t="shared" si="1025"/>
        <v>0</v>
      </c>
      <c r="F100" s="286">
        <f t="shared" si="1025"/>
        <v>0</v>
      </c>
      <c r="G100" s="287">
        <f t="shared" si="1025"/>
        <v>0</v>
      </c>
      <c r="H100" s="287">
        <f t="shared" si="1025"/>
        <v>0</v>
      </c>
      <c r="I100" s="286">
        <f t="shared" si="1025"/>
        <v>0</v>
      </c>
      <c r="J100" s="287">
        <f t="shared" si="1025"/>
        <v>0</v>
      </c>
      <c r="K100" s="287">
        <f t="shared" si="1025"/>
        <v>0</v>
      </c>
      <c r="L100" s="286">
        <f t="shared" si="1025"/>
        <v>0</v>
      </c>
      <c r="M100" s="287">
        <f t="shared" si="1025"/>
        <v>0</v>
      </c>
      <c r="N100" s="287">
        <f t="shared" si="1025"/>
        <v>0</v>
      </c>
      <c r="O100" s="286">
        <f t="shared" si="1025"/>
        <v>0</v>
      </c>
      <c r="P100" s="287">
        <f t="shared" si="1025"/>
        <v>0</v>
      </c>
      <c r="Q100" s="287">
        <f t="shared" si="1025"/>
        <v>0</v>
      </c>
      <c r="R100" s="286">
        <f t="shared" si="1025"/>
        <v>0</v>
      </c>
      <c r="S100" s="287">
        <f t="shared" si="1025"/>
        <v>0</v>
      </c>
      <c r="T100" s="287">
        <f t="shared" si="1025"/>
        <v>0</v>
      </c>
      <c r="U100" s="286">
        <f t="shared" si="1025"/>
        <v>0</v>
      </c>
      <c r="V100" s="287">
        <f t="shared" si="1025"/>
        <v>0</v>
      </c>
      <c r="W100" s="287">
        <f t="shared" si="1025"/>
        <v>0</v>
      </c>
      <c r="X100" s="286">
        <f t="shared" si="1025"/>
        <v>0</v>
      </c>
      <c r="Y100" s="287">
        <f t="shared" si="1025"/>
        <v>0</v>
      </c>
      <c r="Z100" s="287">
        <f t="shared" si="1025"/>
        <v>0</v>
      </c>
      <c r="AA100" s="286">
        <f t="shared" si="1025"/>
        <v>0</v>
      </c>
      <c r="AB100" s="287">
        <f t="shared" si="1025"/>
        <v>0</v>
      </c>
      <c r="AC100" s="287">
        <f t="shared" si="1025"/>
        <v>0</v>
      </c>
      <c r="AD100" s="286">
        <f t="shared" si="1025"/>
        <v>0</v>
      </c>
      <c r="AE100" s="287">
        <f t="shared" si="1025"/>
        <v>0</v>
      </c>
      <c r="AF100" s="287">
        <f t="shared" si="1025"/>
        <v>0</v>
      </c>
      <c r="AG100" s="286">
        <f t="shared" si="1025"/>
        <v>0</v>
      </c>
      <c r="AH100" s="287">
        <f t="shared" si="1025"/>
        <v>0</v>
      </c>
      <c r="AI100" s="287">
        <f t="shared" si="1025"/>
        <v>0</v>
      </c>
      <c r="AJ100" s="286">
        <f t="shared" si="1025"/>
        <v>0</v>
      </c>
      <c r="AK100" s="287">
        <f t="shared" si="1025"/>
        <v>0</v>
      </c>
      <c r="AL100" s="287">
        <f t="shared" si="1025"/>
        <v>0</v>
      </c>
      <c r="AM100" s="286">
        <f t="shared" si="1025"/>
        <v>53.248159376353343</v>
      </c>
      <c r="AN100" s="287">
        <f t="shared" si="1025"/>
        <v>0</v>
      </c>
      <c r="AO100" s="287">
        <f t="shared" si="1025"/>
        <v>53.248159376353343</v>
      </c>
      <c r="AP100" s="286">
        <f t="shared" si="1025"/>
        <v>1383.563017141566</v>
      </c>
      <c r="AQ100" s="287">
        <f t="shared" si="1025"/>
        <v>0</v>
      </c>
      <c r="AR100" s="287">
        <f t="shared" si="1025"/>
        <v>1383.563017141566</v>
      </c>
      <c r="AS100" s="286">
        <f t="shared" si="1025"/>
        <v>-1136.8246924601867</v>
      </c>
      <c r="AT100" s="287">
        <f t="shared" si="1025"/>
        <v>0</v>
      </c>
      <c r="AU100" s="287">
        <f t="shared" si="1025"/>
        <v>-1136.8246924601867</v>
      </c>
      <c r="AV100" s="286">
        <f t="shared" si="1025"/>
        <v>16.540504729539162</v>
      </c>
      <c r="AW100" s="287">
        <f t="shared" si="1025"/>
        <v>0</v>
      </c>
      <c r="AX100" s="287">
        <f t="shared" si="1025"/>
        <v>16.540504729539162</v>
      </c>
      <c r="AY100" s="286">
        <f t="shared" si="1025"/>
        <v>-0.60931727678357062</v>
      </c>
      <c r="AZ100" s="287">
        <f t="shared" si="1025"/>
        <v>0</v>
      </c>
      <c r="BA100" s="287">
        <f t="shared" si="1025"/>
        <v>-0.60931727678357062</v>
      </c>
      <c r="BB100" s="286">
        <f t="shared" si="1025"/>
        <v>-492.31860960202886</v>
      </c>
      <c r="BC100" s="287">
        <f t="shared" si="1025"/>
        <v>0</v>
      </c>
      <c r="BD100" s="287">
        <f t="shared" si="1025"/>
        <v>-492.31860960202886</v>
      </c>
      <c r="BE100" s="286">
        <f t="shared" si="1025"/>
        <v>-5.8220773171924201E-3</v>
      </c>
      <c r="BF100" s="287">
        <f t="shared" si="1025"/>
        <v>0</v>
      </c>
      <c r="BG100" s="287">
        <f t="shared" si="1025"/>
        <v>-5.8220773171924201E-3</v>
      </c>
      <c r="BH100" s="286">
        <f t="shared" si="1025"/>
        <v>24.616056567469098</v>
      </c>
      <c r="BI100" s="287">
        <f t="shared" si="1025"/>
        <v>0</v>
      </c>
      <c r="BJ100" s="287">
        <f t="shared" si="1025"/>
        <v>24.616056567469098</v>
      </c>
      <c r="BK100" s="286">
        <f t="shared" si="1025"/>
        <v>1644.2523605956721</v>
      </c>
      <c r="BL100" s="287">
        <f t="shared" si="1025"/>
        <v>0</v>
      </c>
      <c r="BM100" s="287">
        <f t="shared" si="1025"/>
        <v>1644.2523605956721</v>
      </c>
      <c r="BN100" s="286">
        <f t="shared" si="1025"/>
        <v>7.2837500408893314</v>
      </c>
      <c r="BO100" s="287">
        <f t="shared" ref="BO100:DZ100" si="1026">SUM(BO101:BO102)</f>
        <v>0</v>
      </c>
      <c r="BP100" s="287">
        <f t="shared" si="1026"/>
        <v>7.2837500408893314</v>
      </c>
      <c r="BQ100" s="286">
        <f t="shared" si="1026"/>
        <v>6.3512797213388179</v>
      </c>
      <c r="BR100" s="287">
        <f t="shared" si="1026"/>
        <v>0</v>
      </c>
      <c r="BS100" s="287">
        <f t="shared" si="1026"/>
        <v>6.3512797213388179</v>
      </c>
      <c r="BT100" s="286">
        <f t="shared" si="1026"/>
        <v>2.7159950084417073E-2</v>
      </c>
      <c r="BU100" s="287">
        <f t="shared" si="1026"/>
        <v>0</v>
      </c>
      <c r="BV100" s="287">
        <f t="shared" si="1026"/>
        <v>2.7159950084417073E-2</v>
      </c>
      <c r="BW100" s="286">
        <f t="shared" si="1026"/>
        <v>6.2266998047222506</v>
      </c>
      <c r="BX100" s="287">
        <f t="shared" si="1026"/>
        <v>0</v>
      </c>
      <c r="BY100" s="287">
        <f t="shared" si="1026"/>
        <v>6.2266998047222506</v>
      </c>
      <c r="BZ100" s="286">
        <f t="shared" si="1026"/>
        <v>-3166.8661532819951</v>
      </c>
      <c r="CA100" s="287">
        <f t="shared" si="1026"/>
        <v>0</v>
      </c>
      <c r="CB100" s="287">
        <f t="shared" si="1026"/>
        <v>-3166.8661532819951</v>
      </c>
      <c r="CC100" s="286">
        <f t="shared" si="1026"/>
        <v>4058.9114984202256</v>
      </c>
      <c r="CD100" s="287">
        <f t="shared" si="1026"/>
        <v>0</v>
      </c>
      <c r="CE100" s="287">
        <f t="shared" si="1026"/>
        <v>4058.9114984202256</v>
      </c>
      <c r="CF100" s="286">
        <f t="shared" si="1026"/>
        <v>0.51821233767559538</v>
      </c>
      <c r="CG100" s="287">
        <f t="shared" si="1026"/>
        <v>0</v>
      </c>
      <c r="CH100" s="287">
        <f t="shared" si="1026"/>
        <v>0.51821233767559538</v>
      </c>
      <c r="CI100" s="286">
        <f t="shared" si="1026"/>
        <v>156.35538387252436</v>
      </c>
      <c r="CJ100" s="287">
        <f t="shared" si="1026"/>
        <v>0</v>
      </c>
      <c r="CK100" s="287">
        <f t="shared" si="1026"/>
        <v>156.35538387252436</v>
      </c>
      <c r="CL100" s="286">
        <f t="shared" si="1026"/>
        <v>260.68163219649466</v>
      </c>
      <c r="CM100" s="287">
        <f t="shared" si="1026"/>
        <v>0</v>
      </c>
      <c r="CN100" s="287">
        <f t="shared" si="1026"/>
        <v>260.68163219649466</v>
      </c>
      <c r="CO100" s="286">
        <f t="shared" si="1026"/>
        <v>21410.429031515985</v>
      </c>
      <c r="CP100" s="287">
        <f t="shared" si="1026"/>
        <v>0</v>
      </c>
      <c r="CQ100" s="287">
        <f t="shared" si="1026"/>
        <v>21410.429031515985</v>
      </c>
      <c r="CR100" s="286">
        <f t="shared" si="1026"/>
        <v>80.271647990404574</v>
      </c>
      <c r="CS100" s="287">
        <f t="shared" si="1026"/>
        <v>0</v>
      </c>
      <c r="CT100" s="287">
        <f t="shared" si="1026"/>
        <v>80.271647990404574</v>
      </c>
      <c r="CU100" s="286">
        <f t="shared" si="1026"/>
        <v>-1.2070739127579939</v>
      </c>
      <c r="CV100" s="287">
        <f t="shared" si="1026"/>
        <v>0</v>
      </c>
      <c r="CW100" s="287">
        <f t="shared" si="1026"/>
        <v>-1.2070739127579939</v>
      </c>
      <c r="CX100" s="286">
        <f t="shared" si="1026"/>
        <v>-10009.463397816098</v>
      </c>
      <c r="CY100" s="287">
        <f t="shared" si="1026"/>
        <v>0</v>
      </c>
      <c r="CZ100" s="287">
        <f t="shared" si="1026"/>
        <v>-10009.463397816098</v>
      </c>
      <c r="DA100" s="286">
        <f t="shared" si="1026"/>
        <v>116403.13227991459</v>
      </c>
      <c r="DB100" s="287">
        <f t="shared" si="1026"/>
        <v>0</v>
      </c>
      <c r="DC100" s="287">
        <f t="shared" si="1026"/>
        <v>116403.13227991459</v>
      </c>
      <c r="DD100" s="286">
        <f t="shared" si="1026"/>
        <v>1721.1171325857179</v>
      </c>
      <c r="DE100" s="287">
        <f t="shared" si="1026"/>
        <v>0</v>
      </c>
      <c r="DF100" s="287">
        <f t="shared" si="1026"/>
        <v>1721.1171325857179</v>
      </c>
      <c r="DG100" s="286">
        <f t="shared" si="1026"/>
        <v>-0.11867193860988445</v>
      </c>
      <c r="DH100" s="287">
        <f t="shared" si="1026"/>
        <v>0</v>
      </c>
      <c r="DI100" s="287">
        <f t="shared" si="1026"/>
        <v>-0.11867193860988445</v>
      </c>
      <c r="DJ100" s="286">
        <f t="shared" si="1026"/>
        <v>-4996.6325323886758</v>
      </c>
      <c r="DK100" s="287">
        <f t="shared" si="1026"/>
        <v>0</v>
      </c>
      <c r="DL100" s="287">
        <f t="shared" si="1026"/>
        <v>-4996.6325323886758</v>
      </c>
      <c r="DM100" s="286">
        <f t="shared" si="1026"/>
        <v>-97.219468466568216</v>
      </c>
      <c r="DN100" s="287">
        <f t="shared" si="1026"/>
        <v>0</v>
      </c>
      <c r="DO100" s="287">
        <f t="shared" si="1026"/>
        <v>-97.219468466568216</v>
      </c>
      <c r="DP100" s="286">
        <f t="shared" si="1026"/>
        <v>-8936.0804442878743</v>
      </c>
      <c r="DQ100" s="287">
        <f t="shared" si="1026"/>
        <v>0</v>
      </c>
      <c r="DR100" s="287">
        <f t="shared" si="1026"/>
        <v>-8936.0804442878743</v>
      </c>
      <c r="DS100" s="286">
        <f t="shared" si="1026"/>
        <v>203.86312567994847</v>
      </c>
      <c r="DT100" s="287">
        <f t="shared" si="1026"/>
        <v>0</v>
      </c>
      <c r="DU100" s="287">
        <f t="shared" si="1026"/>
        <v>203.86312567994847</v>
      </c>
      <c r="DV100" s="286">
        <f t="shared" si="1026"/>
        <v>41.123506694903924</v>
      </c>
      <c r="DW100" s="287">
        <f t="shared" si="1026"/>
        <v>0</v>
      </c>
      <c r="DX100" s="287">
        <f t="shared" si="1026"/>
        <v>41.123506694903924</v>
      </c>
      <c r="DY100" s="286">
        <f t="shared" si="1026"/>
        <v>-7566.1632157831145</v>
      </c>
      <c r="DZ100" s="287">
        <f t="shared" si="1026"/>
        <v>0</v>
      </c>
      <c r="EA100" s="287">
        <f t="shared" ref="EA100:GL100" si="1027">SUM(EA101:EA102)</f>
        <v>-7566.1632157831145</v>
      </c>
      <c r="EB100" s="286">
        <f t="shared" si="1027"/>
        <v>-3882.4645272232865</v>
      </c>
      <c r="EC100" s="287">
        <f t="shared" si="1027"/>
        <v>0</v>
      </c>
      <c r="ED100" s="287">
        <f t="shared" si="1027"/>
        <v>-3882.4645272232865</v>
      </c>
      <c r="EE100" s="286">
        <f t="shared" si="1027"/>
        <v>-274.954562232174</v>
      </c>
      <c r="EF100" s="287">
        <f t="shared" si="1027"/>
        <v>0</v>
      </c>
      <c r="EG100" s="287">
        <f t="shared" si="1027"/>
        <v>-274.954562232174</v>
      </c>
      <c r="EH100" s="286">
        <f t="shared" si="1027"/>
        <v>-7518.3102015113354</v>
      </c>
      <c r="EI100" s="287">
        <f t="shared" si="1027"/>
        <v>0</v>
      </c>
      <c r="EJ100" s="287">
        <f t="shared" si="1027"/>
        <v>-7518.3102015113354</v>
      </c>
      <c r="EK100" s="286">
        <f t="shared" si="1027"/>
        <v>-2853.6368425656997</v>
      </c>
      <c r="EL100" s="287">
        <f t="shared" si="1027"/>
        <v>0</v>
      </c>
      <c r="EM100" s="287">
        <f t="shared" si="1027"/>
        <v>-2853.6368425656997</v>
      </c>
      <c r="EN100" s="286">
        <f t="shared" si="1027"/>
        <v>-10450.435276202552</v>
      </c>
      <c r="EO100" s="287">
        <f t="shared" si="1027"/>
        <v>0</v>
      </c>
      <c r="EP100" s="287">
        <f t="shared" si="1027"/>
        <v>-10450.435276202552</v>
      </c>
      <c r="EQ100" s="286">
        <f t="shared" si="1027"/>
        <v>-3417.521880670296</v>
      </c>
      <c r="ER100" s="287">
        <f t="shared" si="1027"/>
        <v>0</v>
      </c>
      <c r="ES100" s="287">
        <f t="shared" si="1027"/>
        <v>-3417.521880670296</v>
      </c>
      <c r="ET100" s="286">
        <f t="shared" si="1027"/>
        <v>-7658.0449725409926</v>
      </c>
      <c r="EU100" s="287">
        <f t="shared" si="1027"/>
        <v>0</v>
      </c>
      <c r="EV100" s="287">
        <f t="shared" si="1027"/>
        <v>-7658.0449725409926</v>
      </c>
      <c r="EW100" s="286">
        <f t="shared" si="1027"/>
        <v>102.45643600642893</v>
      </c>
      <c r="EX100" s="287">
        <f t="shared" si="1027"/>
        <v>0</v>
      </c>
      <c r="EY100" s="287">
        <f t="shared" si="1027"/>
        <v>102.45643600642893</v>
      </c>
      <c r="EZ100" s="286">
        <f t="shared" si="1027"/>
        <v>-5857.8658517668227</v>
      </c>
      <c r="FA100" s="287">
        <f t="shared" si="1027"/>
        <v>0</v>
      </c>
      <c r="FB100" s="287">
        <f t="shared" si="1027"/>
        <v>-5857.8658517668227</v>
      </c>
      <c r="FC100" s="286">
        <f t="shared" si="1027"/>
        <v>-2886.5360544893801</v>
      </c>
      <c r="FD100" s="287">
        <f t="shared" si="1027"/>
        <v>0</v>
      </c>
      <c r="FE100" s="287">
        <f t="shared" si="1027"/>
        <v>-2886.5360544893801</v>
      </c>
      <c r="FF100" s="286">
        <f t="shared" si="1027"/>
        <v>-14123.828647226228</v>
      </c>
      <c r="FG100" s="287">
        <f t="shared" si="1027"/>
        <v>0</v>
      </c>
      <c r="FH100" s="287">
        <f t="shared" si="1027"/>
        <v>-14123.828647226228</v>
      </c>
      <c r="FI100" s="286">
        <f t="shared" si="1027"/>
        <v>-152837.06395912005</v>
      </c>
      <c r="FJ100" s="287">
        <f t="shared" si="1027"/>
        <v>0</v>
      </c>
      <c r="FK100" s="287">
        <f t="shared" si="1027"/>
        <v>-152837.06395912005</v>
      </c>
      <c r="FL100" s="286">
        <f t="shared" si="1027"/>
        <v>-0.36016658821846453</v>
      </c>
      <c r="FM100" s="287">
        <f t="shared" si="1027"/>
        <v>0</v>
      </c>
      <c r="FN100" s="287">
        <f t="shared" si="1027"/>
        <v>-0.36016658821846453</v>
      </c>
      <c r="FO100" s="286">
        <f t="shared" si="1027"/>
        <v>90976.741707661029</v>
      </c>
      <c r="FP100" s="287">
        <f t="shared" si="1027"/>
        <v>0</v>
      </c>
      <c r="FQ100" s="287">
        <f t="shared" si="1027"/>
        <v>90976.741707661029</v>
      </c>
      <c r="FR100" s="286">
        <f t="shared" si="1027"/>
        <v>107.79563106511135</v>
      </c>
      <c r="FS100" s="287">
        <f t="shared" si="1027"/>
        <v>0</v>
      </c>
      <c r="FT100" s="287">
        <f t="shared" si="1027"/>
        <v>107.79563106511135</v>
      </c>
      <c r="FU100" s="286">
        <f t="shared" si="1027"/>
        <v>1137.4341551182019</v>
      </c>
      <c r="FV100" s="287">
        <f t="shared" si="1027"/>
        <v>0</v>
      </c>
      <c r="FW100" s="287">
        <f t="shared" si="1027"/>
        <v>1137.4341551182019</v>
      </c>
      <c r="FX100" s="286">
        <f t="shared" si="1027"/>
        <v>-47472.305510186539</v>
      </c>
      <c r="FY100" s="287">
        <f t="shared" si="1027"/>
        <v>0</v>
      </c>
      <c r="FZ100" s="287">
        <f t="shared" si="1027"/>
        <v>-47472.305510186539</v>
      </c>
      <c r="GA100" s="286">
        <f t="shared" si="1027"/>
        <v>-179586.5037341447</v>
      </c>
      <c r="GB100" s="287">
        <f t="shared" si="1027"/>
        <v>0</v>
      </c>
      <c r="GC100" s="287">
        <f t="shared" si="1027"/>
        <v>-179586.5037341447</v>
      </c>
      <c r="GD100" s="286">
        <f t="shared" si="1027"/>
        <v>265.74625168487904</v>
      </c>
      <c r="GE100" s="287">
        <f t="shared" si="1027"/>
        <v>0</v>
      </c>
      <c r="GF100" s="287">
        <f t="shared" si="1027"/>
        <v>265.74625168487904</v>
      </c>
      <c r="GG100" s="286">
        <f t="shared" si="1027"/>
        <v>445.89362845867254</v>
      </c>
      <c r="GH100" s="287">
        <f t="shared" si="1027"/>
        <v>0</v>
      </c>
      <c r="GI100" s="287">
        <f t="shared" si="1027"/>
        <v>445.89362845867254</v>
      </c>
      <c r="GJ100" s="286">
        <f t="shared" si="1027"/>
        <v>-18.078348541321922</v>
      </c>
      <c r="GK100" s="287">
        <f t="shared" si="1027"/>
        <v>0</v>
      </c>
      <c r="GL100" s="287">
        <f t="shared" si="1027"/>
        <v>-18.078348541321922</v>
      </c>
      <c r="GM100" s="286">
        <f t="shared" ref="GM100:HJ100" si="1028">SUM(GM101:GM102)</f>
        <v>481.47064605580488</v>
      </c>
      <c r="GN100" s="287">
        <f t="shared" si="1028"/>
        <v>0</v>
      </c>
      <c r="GO100" s="287">
        <f t="shared" si="1028"/>
        <v>481.47064605580488</v>
      </c>
      <c r="GP100" s="286">
        <f t="shared" si="1028"/>
        <v>-3691.3318174187702</v>
      </c>
      <c r="GQ100" s="287">
        <f t="shared" si="1028"/>
        <v>0</v>
      </c>
      <c r="GR100" s="287">
        <f t="shared" si="1028"/>
        <v>-3691.3318174187702</v>
      </c>
      <c r="GS100" s="286">
        <f t="shared" si="1028"/>
        <v>140.10703199672722</v>
      </c>
      <c r="GT100" s="287">
        <f t="shared" si="1028"/>
        <v>0</v>
      </c>
      <c r="GU100" s="287">
        <f t="shared" si="1028"/>
        <v>140.10703199672722</v>
      </c>
      <c r="GV100" s="286">
        <f t="shared" si="1028"/>
        <v>1387.8496067806093</v>
      </c>
      <c r="GW100" s="287">
        <f t="shared" si="1028"/>
        <v>0</v>
      </c>
      <c r="GX100" s="287">
        <f t="shared" si="1028"/>
        <v>1387.8496067806093</v>
      </c>
      <c r="GY100" s="286">
        <f t="shared" si="1028"/>
        <v>4032.8185759024627</v>
      </c>
      <c r="GZ100" s="287">
        <f t="shared" si="1028"/>
        <v>0</v>
      </c>
      <c r="HA100" s="287">
        <f t="shared" si="1028"/>
        <v>4032.8185759024627</v>
      </c>
      <c r="HB100" s="286">
        <f t="shared" si="1028"/>
        <v>169.25384794189273</v>
      </c>
      <c r="HC100" s="287">
        <f t="shared" si="1028"/>
        <v>0</v>
      </c>
      <c r="HD100" s="287">
        <f t="shared" si="1028"/>
        <v>169.25384794189273</v>
      </c>
      <c r="HE100" s="286">
        <f t="shared" si="1028"/>
        <v>312985.8618198809</v>
      </c>
      <c r="HF100" s="287">
        <f t="shared" si="1028"/>
        <v>0</v>
      </c>
      <c r="HG100" s="287">
        <f t="shared" si="1028"/>
        <v>312985.8618198809</v>
      </c>
      <c r="HH100" s="286">
        <f t="shared" si="1028"/>
        <v>233.73104397281733</v>
      </c>
      <c r="HI100" s="287">
        <f t="shared" si="1028"/>
        <v>0</v>
      </c>
      <c r="HJ100" s="287">
        <f t="shared" si="1028"/>
        <v>233.73104397281733</v>
      </c>
    </row>
    <row r="101" spans="2:218" ht="14.25" hidden="1" customHeight="1" outlineLevel="1" x14ac:dyDescent="0.2">
      <c r="B101" s="233" t="s">
        <v>343</v>
      </c>
      <c r="C101" s="335">
        <v>0</v>
      </c>
      <c r="D101" s="287">
        <v>0</v>
      </c>
      <c r="E101" s="287">
        <f>SUM(C101:D101)</f>
        <v>0</v>
      </c>
      <c r="F101" s="335">
        <v>0</v>
      </c>
      <c r="G101" s="287">
        <v>0</v>
      </c>
      <c r="H101" s="287">
        <f>SUM(F101:G101)</f>
        <v>0</v>
      </c>
      <c r="I101" s="335">
        <v>0</v>
      </c>
      <c r="J101" s="287">
        <v>0</v>
      </c>
      <c r="K101" s="287">
        <f>SUM(I101:J101)</f>
        <v>0</v>
      </c>
      <c r="L101" s="335">
        <v>0</v>
      </c>
      <c r="M101" s="287">
        <v>0</v>
      </c>
      <c r="N101" s="287">
        <f>SUM(L101:M101)</f>
        <v>0</v>
      </c>
      <c r="O101" s="335">
        <v>0</v>
      </c>
      <c r="P101" s="287">
        <v>0</v>
      </c>
      <c r="Q101" s="287">
        <f>SUM(O101:P101)</f>
        <v>0</v>
      </c>
      <c r="R101" s="335">
        <v>0</v>
      </c>
      <c r="S101" s="287">
        <v>0</v>
      </c>
      <c r="T101" s="287">
        <f>SUM(R101:S101)</f>
        <v>0</v>
      </c>
      <c r="U101" s="335">
        <v>0</v>
      </c>
      <c r="V101" s="287">
        <v>0</v>
      </c>
      <c r="W101" s="287">
        <f>SUM(U101:V101)</f>
        <v>0</v>
      </c>
      <c r="X101" s="335">
        <v>0</v>
      </c>
      <c r="Y101" s="287">
        <v>0</v>
      </c>
      <c r="Z101" s="287">
        <f>SUM(X101:Y101)</f>
        <v>0</v>
      </c>
      <c r="AA101" s="335">
        <v>0</v>
      </c>
      <c r="AB101" s="287">
        <v>0</v>
      </c>
      <c r="AC101" s="287">
        <f>SUM(AA101:AB101)</f>
        <v>0</v>
      </c>
      <c r="AD101" s="335">
        <v>0</v>
      </c>
      <c r="AE101" s="287">
        <v>0</v>
      </c>
      <c r="AF101" s="287">
        <f>SUM(AD101:AE101)</f>
        <v>0</v>
      </c>
      <c r="AG101" s="335">
        <v>0</v>
      </c>
      <c r="AH101" s="287">
        <v>0</v>
      </c>
      <c r="AI101" s="287">
        <f>SUM(AG101:AH101)</f>
        <v>0</v>
      </c>
      <c r="AJ101" s="335">
        <v>0</v>
      </c>
      <c r="AK101" s="287">
        <v>0</v>
      </c>
      <c r="AL101" s="287">
        <f>SUM(AJ101:AK101)</f>
        <v>0</v>
      </c>
      <c r="AM101" s="335">
        <v>78.119586401039598</v>
      </c>
      <c r="AN101" s="287">
        <v>0</v>
      </c>
      <c r="AO101" s="287">
        <f>SUM(AM101:AN101)</f>
        <v>78.119586401039598</v>
      </c>
      <c r="AP101" s="335">
        <v>1386.7456440089236</v>
      </c>
      <c r="AQ101" s="287">
        <v>0</v>
      </c>
      <c r="AR101" s="287">
        <f t="shared" ref="AR101:AR102" si="1029">SUM(AP101:AQ101)</f>
        <v>1386.7456440089236</v>
      </c>
      <c r="AS101" s="335">
        <v>90.850608515275439</v>
      </c>
      <c r="AT101" s="287">
        <v>0</v>
      </c>
      <c r="AU101" s="287">
        <f t="shared" ref="AU101:AU102" si="1030">SUM(AS101:AT101)</f>
        <v>90.850608515275439</v>
      </c>
      <c r="AV101" s="335">
        <v>19.234685740225093</v>
      </c>
      <c r="AW101" s="287">
        <v>0</v>
      </c>
      <c r="AX101" s="287">
        <f t="shared" ref="AX101:AX102" si="1031">SUM(AV101:AW101)</f>
        <v>19.234685740225093</v>
      </c>
      <c r="AY101" s="335">
        <v>2.2165715108189761</v>
      </c>
      <c r="AZ101" s="287">
        <v>0</v>
      </c>
      <c r="BA101" s="287">
        <f t="shared" ref="BA101:BA102" si="1032">SUM(AY101:AZ101)</f>
        <v>2.2165715108189761</v>
      </c>
      <c r="BB101" s="335">
        <v>3.3329067833086845</v>
      </c>
      <c r="BC101" s="287">
        <v>0</v>
      </c>
      <c r="BD101" s="287">
        <f t="shared" ref="BD101:BD102" si="1033">SUM(BB101:BC101)</f>
        <v>3.3329067833086845</v>
      </c>
      <c r="BE101" s="335">
        <v>2.711923614345586</v>
      </c>
      <c r="BF101" s="287">
        <v>0</v>
      </c>
      <c r="BG101" s="287">
        <f t="shared" ref="BG101:BG102" si="1034">SUM(BE101:BF101)</f>
        <v>2.711923614345586</v>
      </c>
      <c r="BH101" s="335">
        <v>27.440888647551247</v>
      </c>
      <c r="BI101" s="287">
        <v>0</v>
      </c>
      <c r="BJ101" s="287">
        <f t="shared" ref="BJ101:BJ102" si="1035">SUM(BH101:BI101)</f>
        <v>27.440888647551247</v>
      </c>
      <c r="BK101" s="335">
        <v>11749.9389298633</v>
      </c>
      <c r="BL101" s="287">
        <v>0</v>
      </c>
      <c r="BM101" s="287">
        <f t="shared" ref="BM101:BM102" si="1036">SUM(BK101:BL101)</f>
        <v>11749.9389298633</v>
      </c>
      <c r="BN101" s="335">
        <v>10.395699534406988</v>
      </c>
      <c r="BO101" s="287">
        <v>0</v>
      </c>
      <c r="BP101" s="287">
        <f t="shared" ref="BP101:BP102" si="1037">SUM(BN101:BO101)</f>
        <v>10.395699534406988</v>
      </c>
      <c r="BQ101" s="335">
        <v>9.4994699379070209</v>
      </c>
      <c r="BR101" s="287">
        <v>0</v>
      </c>
      <c r="BS101" s="287">
        <f t="shared" ref="BS101:BS102" si="1038">SUM(BQ101:BR101)</f>
        <v>9.4994699379070209</v>
      </c>
      <c r="BT101" s="335">
        <v>2.6499302649930097</v>
      </c>
      <c r="BU101" s="287">
        <v>0</v>
      </c>
      <c r="BV101" s="287">
        <f t="shared" ref="BV101:BV102" si="1039">SUM(BT101:BU101)</f>
        <v>2.6499302649930097</v>
      </c>
      <c r="BW101" s="335">
        <v>7.3887508136576878</v>
      </c>
      <c r="BX101" s="287">
        <v>0</v>
      </c>
      <c r="BY101" s="287">
        <f t="shared" ref="BY101:BY102" si="1040">SUM(BW101:BX101)</f>
        <v>7.3887508136576878</v>
      </c>
      <c r="BZ101" s="335">
        <v>200.31756508984202</v>
      </c>
      <c r="CA101" s="287">
        <v>0</v>
      </c>
      <c r="CB101" s="287">
        <f t="shared" ref="CB101:CB102" si="1041">SUM(BZ101:CA101)</f>
        <v>200.31756508984202</v>
      </c>
      <c r="CC101" s="335">
        <v>4060.3411762286928</v>
      </c>
      <c r="CD101" s="287">
        <v>0</v>
      </c>
      <c r="CE101" s="287">
        <f t="shared" ref="CE101:CE102" si="1042">SUM(CC101:CD101)</f>
        <v>4060.3411762286928</v>
      </c>
      <c r="CF101" s="335">
        <v>1.5478273896670676</v>
      </c>
      <c r="CG101" s="287">
        <v>0</v>
      </c>
      <c r="CH101" s="287">
        <f t="shared" ref="CH101:CH102" si="1043">SUM(CF101:CG101)</f>
        <v>1.5478273896670676</v>
      </c>
      <c r="CI101" s="335">
        <v>157.53999678094218</v>
      </c>
      <c r="CJ101" s="287">
        <v>0</v>
      </c>
      <c r="CK101" s="287">
        <f t="shared" ref="CK101:CK102" si="1044">SUM(CI101:CJ101)</f>
        <v>157.53999678094218</v>
      </c>
      <c r="CL101" s="335">
        <v>262.5119953843527</v>
      </c>
      <c r="CM101" s="287">
        <v>0</v>
      </c>
      <c r="CN101" s="287">
        <f t="shared" ref="CN101:CN102" si="1045">SUM(CL101:CM101)</f>
        <v>262.5119953843527</v>
      </c>
      <c r="CO101" s="335">
        <v>21412.114676788588</v>
      </c>
      <c r="CP101" s="287">
        <v>0</v>
      </c>
      <c r="CQ101" s="287">
        <f t="shared" ref="CQ101:CQ102" si="1046">SUM(CO101:CP101)</f>
        <v>21412.114676788588</v>
      </c>
      <c r="CR101" s="335">
        <v>84.087602589873711</v>
      </c>
      <c r="CS101" s="287">
        <v>0</v>
      </c>
      <c r="CT101" s="287">
        <f t="shared" ref="CT101:CT102" si="1047">SUM(CR101:CS101)</f>
        <v>84.087602589873711</v>
      </c>
      <c r="CU101" s="335">
        <v>0.78355840574317603</v>
      </c>
      <c r="CV101" s="287">
        <v>0</v>
      </c>
      <c r="CW101" s="287">
        <f t="shared" ref="CW101:CW102" si="1048">SUM(CU101:CV101)</f>
        <v>0.78355840574317603</v>
      </c>
      <c r="CX101" s="335">
        <v>1.0391583302357879</v>
      </c>
      <c r="CY101" s="287">
        <v>0</v>
      </c>
      <c r="CZ101" s="287">
        <f t="shared" ref="CZ101:CZ102" si="1049">SUM(CX101:CY101)</f>
        <v>1.0391583302357879</v>
      </c>
      <c r="DA101" s="335">
        <v>116438.65207590212</v>
      </c>
      <c r="DB101" s="287">
        <v>0</v>
      </c>
      <c r="DC101" s="287">
        <f t="shared" ref="DC101:DC102" si="1050">SUM(DA101:DB101)</f>
        <v>116438.65207590212</v>
      </c>
      <c r="DD101" s="335">
        <v>1838.4251757257082</v>
      </c>
      <c r="DE101" s="287">
        <v>0</v>
      </c>
      <c r="DF101" s="287">
        <f t="shared" ref="DF101:DF102" si="1051">SUM(DD101:DE101)</f>
        <v>1838.4251757257082</v>
      </c>
      <c r="DG101" s="335">
        <v>1.0754977037245916</v>
      </c>
      <c r="DH101" s="287">
        <v>0</v>
      </c>
      <c r="DI101" s="287">
        <f t="shared" ref="DI101:DI102" si="1052">SUM(DG101:DH101)</f>
        <v>1.0754977037245916</v>
      </c>
      <c r="DJ101" s="335">
        <v>217.14438746559611</v>
      </c>
      <c r="DK101" s="287">
        <v>0</v>
      </c>
      <c r="DL101" s="287">
        <f t="shared" ref="DL101:DL102" si="1053">SUM(DJ101:DK101)</f>
        <v>217.14438746559611</v>
      </c>
      <c r="DM101" s="335">
        <v>9.4494832313858161</v>
      </c>
      <c r="DN101" s="287">
        <v>0</v>
      </c>
      <c r="DO101" s="287">
        <f t="shared" ref="DO101:DO102" si="1054">SUM(DM101:DN101)</f>
        <v>9.4494832313858161</v>
      </c>
      <c r="DP101" s="335">
        <v>326.91112170255076</v>
      </c>
      <c r="DQ101" s="287">
        <v>0</v>
      </c>
      <c r="DR101" s="287">
        <f t="shared" ref="DR101:DR102" si="1055">SUM(DP101:DQ101)</f>
        <v>326.91112170255076</v>
      </c>
      <c r="DS101" s="335">
        <v>205.0044228442444</v>
      </c>
      <c r="DT101" s="287">
        <v>0</v>
      </c>
      <c r="DU101" s="287">
        <f t="shared" ref="DU101:DU102" si="1056">SUM(DS101:DT101)</f>
        <v>205.0044228442444</v>
      </c>
      <c r="DV101" s="335">
        <v>42.082744459574926</v>
      </c>
      <c r="DW101" s="287">
        <v>0</v>
      </c>
      <c r="DX101" s="287">
        <f t="shared" ref="DX101:DX102" si="1057">SUM(DV101:DW101)</f>
        <v>42.082744459574926</v>
      </c>
      <c r="DY101" s="335">
        <v>270.88574474773628</v>
      </c>
      <c r="DZ101" s="287">
        <v>0</v>
      </c>
      <c r="EA101" s="287">
        <f t="shared" ref="EA101:EA102" si="1058">SUM(DY101:DZ101)</f>
        <v>270.88574474773628</v>
      </c>
      <c r="EB101" s="335">
        <v>109.37238159715338</v>
      </c>
      <c r="EC101" s="287">
        <v>0</v>
      </c>
      <c r="ED101" s="287">
        <f t="shared" ref="ED101:ED102" si="1059">SUM(EB101:EC101)</f>
        <v>109.37238159715338</v>
      </c>
      <c r="EE101" s="335">
        <v>34.474026171750253</v>
      </c>
      <c r="EF101" s="287">
        <v>0</v>
      </c>
      <c r="EG101" s="287">
        <f t="shared" ref="EG101:EG102" si="1060">SUM(EE101:EF101)</f>
        <v>34.474026171750253</v>
      </c>
      <c r="EH101" s="335">
        <v>191.21228859301908</v>
      </c>
      <c r="EI101" s="287">
        <v>0</v>
      </c>
      <c r="EJ101" s="287">
        <f t="shared" ref="EJ101:EJ102" si="1061">SUM(EH101:EI101)</f>
        <v>191.21228859301908</v>
      </c>
      <c r="EK101" s="335">
        <v>732.42712496063268</v>
      </c>
      <c r="EL101" s="287">
        <v>0</v>
      </c>
      <c r="EM101" s="287">
        <f t="shared" ref="EM101:EM102" si="1062">SUM(EK101:EL101)</f>
        <v>732.42712496063268</v>
      </c>
      <c r="EN101" s="335">
        <v>829.96388592217954</v>
      </c>
      <c r="EO101" s="287">
        <v>0</v>
      </c>
      <c r="EP101" s="287">
        <f t="shared" ref="EP101:EP102" si="1063">SUM(EN101:EO101)</f>
        <v>829.96388592217954</v>
      </c>
      <c r="EQ101" s="335">
        <v>0.5530205998505715</v>
      </c>
      <c r="ER101" s="287">
        <v>0</v>
      </c>
      <c r="ES101" s="287">
        <f t="shared" ref="ES101:ES102" si="1064">SUM(EQ101:ER101)</f>
        <v>0.5530205998505715</v>
      </c>
      <c r="ET101" s="335">
        <v>20.223843869878664</v>
      </c>
      <c r="EU101" s="287">
        <v>0</v>
      </c>
      <c r="EV101" s="287">
        <f t="shared" ref="EV101:EV102" si="1065">SUM(ET101:EU101)</f>
        <v>20.223843869878664</v>
      </c>
      <c r="EW101" s="335">
        <v>103.67838918942746</v>
      </c>
      <c r="EX101" s="287">
        <v>0</v>
      </c>
      <c r="EY101" s="287">
        <f t="shared" ref="EY101:EY102" si="1066">SUM(EW101:EX101)</f>
        <v>103.67838918942746</v>
      </c>
      <c r="EZ101" s="335">
        <v>499.864114416902</v>
      </c>
      <c r="FA101" s="287">
        <v>0</v>
      </c>
      <c r="FB101" s="287">
        <f t="shared" ref="FB101:FB102" si="1067">SUM(EZ101:FA101)</f>
        <v>499.864114416902</v>
      </c>
      <c r="FC101" s="335">
        <v>296.43352972783197</v>
      </c>
      <c r="FD101" s="287">
        <v>0</v>
      </c>
      <c r="FE101" s="287">
        <f t="shared" ref="FE101:FE102" si="1068">SUM(FC101:FD101)</f>
        <v>296.43352972783197</v>
      </c>
      <c r="FF101" s="335">
        <v>1416.4875469649389</v>
      </c>
      <c r="FG101" s="287">
        <v>0</v>
      </c>
      <c r="FH101" s="287">
        <f t="shared" ref="FH101:FH102" si="1069">SUM(FF101:FG101)</f>
        <v>1416.4875469649389</v>
      </c>
      <c r="FI101" s="335">
        <v>312.11872974882453</v>
      </c>
      <c r="FJ101" s="287">
        <v>0</v>
      </c>
      <c r="FK101" s="287">
        <f t="shared" ref="FK101:FK102" si="1070">SUM(FI101:FJ101)</f>
        <v>312.11872974882453</v>
      </c>
      <c r="FL101" s="335">
        <v>0.44834633190140422</v>
      </c>
      <c r="FM101" s="287">
        <v>0</v>
      </c>
      <c r="FN101" s="287">
        <f t="shared" ref="FN101:FN102" si="1071">SUM(FL101:FM101)</f>
        <v>0.44834633190140422</v>
      </c>
      <c r="FO101" s="335">
        <v>1294.6446813333737</v>
      </c>
      <c r="FP101" s="287">
        <v>0</v>
      </c>
      <c r="FQ101" s="287">
        <f t="shared" ref="FQ101:FQ102" si="1072">SUM(FO101:FP101)</f>
        <v>1294.6446813333737</v>
      </c>
      <c r="FR101" s="335">
        <v>108.70910361103448</v>
      </c>
      <c r="FS101" s="287">
        <v>0</v>
      </c>
      <c r="FT101" s="287">
        <f t="shared" ref="FT101:FT102" si="1073">SUM(FR101:FS101)</f>
        <v>108.70910361103448</v>
      </c>
      <c r="FU101" s="335">
        <v>50.089670432048365</v>
      </c>
      <c r="FV101" s="287">
        <v>0</v>
      </c>
      <c r="FW101" s="287">
        <f t="shared" ref="FW101:FW102" si="1074">SUM(FU101:FV101)</f>
        <v>50.089670432048365</v>
      </c>
      <c r="FX101" s="335">
        <v>246.27725722800096</v>
      </c>
      <c r="FY101" s="287">
        <v>0</v>
      </c>
      <c r="FZ101" s="287">
        <f t="shared" ref="FZ101:FZ102" si="1075">SUM(FX101:FY101)</f>
        <v>246.27725722800096</v>
      </c>
      <c r="GA101" s="335">
        <v>419.49460623542893</v>
      </c>
      <c r="GB101" s="287">
        <v>0</v>
      </c>
      <c r="GC101" s="287">
        <f t="shared" ref="GC101:GC102" si="1076">SUM(GA101:GB101)</f>
        <v>419.49460623542893</v>
      </c>
      <c r="GD101" s="335">
        <v>686.36295560819974</v>
      </c>
      <c r="GE101" s="287">
        <v>0</v>
      </c>
      <c r="GF101" s="287">
        <f t="shared" ref="GF101:GF102" si="1077">SUM(GD101:GE101)</f>
        <v>686.36295560819974</v>
      </c>
      <c r="GG101" s="335">
        <v>10314.703681593121</v>
      </c>
      <c r="GH101" s="287">
        <v>0</v>
      </c>
      <c r="GI101" s="287">
        <f t="shared" ref="GI101:GI102" si="1078">SUM(GG101:GH101)</f>
        <v>10314.703681593121</v>
      </c>
      <c r="GJ101" s="335">
        <v>1.3507008651324455</v>
      </c>
      <c r="GK101" s="287">
        <v>0</v>
      </c>
      <c r="GL101" s="287">
        <f t="shared" ref="GL101:GL102" si="1079">SUM(GJ101:GK101)</f>
        <v>1.3507008651324455</v>
      </c>
      <c r="GM101" s="335">
        <v>1493.992633060192</v>
      </c>
      <c r="GN101" s="287">
        <v>0</v>
      </c>
      <c r="GO101" s="287">
        <f>SUM(GM101:GN101)</f>
        <v>1493.992633060192</v>
      </c>
      <c r="GP101" s="335">
        <v>295.55882816752745</v>
      </c>
      <c r="GQ101" s="287">
        <v>0</v>
      </c>
      <c r="GR101" s="287">
        <f>SUM(GP101:GQ101)</f>
        <v>295.55882816752745</v>
      </c>
      <c r="GS101" s="335">
        <v>105.72189685619902</v>
      </c>
      <c r="GT101" s="287">
        <v>0</v>
      </c>
      <c r="GU101" s="287">
        <f>SUM(GS101:GT101)</f>
        <v>105.72189685619902</v>
      </c>
      <c r="GV101" s="335">
        <v>1388.6188583256189</v>
      </c>
      <c r="GW101" s="287">
        <v>0</v>
      </c>
      <c r="GX101" s="287">
        <f>SUM(GV101:GW101)</f>
        <v>1388.6188583256189</v>
      </c>
      <c r="GY101" s="335">
        <v>4086.7230425511784</v>
      </c>
      <c r="GZ101" s="287">
        <v>0</v>
      </c>
      <c r="HA101" s="287">
        <f>SUM(GY101:GZ101)</f>
        <v>4086.7230425511784</v>
      </c>
      <c r="HB101" s="335">
        <v>169.94831069180225</v>
      </c>
      <c r="HC101" s="287">
        <v>0</v>
      </c>
      <c r="HD101" s="287">
        <f>SUM(HB101:HC101)</f>
        <v>169.94831069180225</v>
      </c>
      <c r="HE101" s="335">
        <v>313000.0839160172</v>
      </c>
      <c r="HF101" s="287">
        <v>0</v>
      </c>
      <c r="HG101" s="287">
        <f>SUM(HE101:HF101)</f>
        <v>313000.0839160172</v>
      </c>
      <c r="HH101" s="335">
        <v>234.58039609819363</v>
      </c>
      <c r="HI101" s="287">
        <v>0</v>
      </c>
      <c r="HJ101" s="287">
        <f>SUM(HH101:HI101)</f>
        <v>234.58039609819363</v>
      </c>
    </row>
    <row r="102" spans="2:218" ht="14.25" hidden="1" customHeight="1" outlineLevel="1" x14ac:dyDescent="0.2">
      <c r="B102" s="233" t="s">
        <v>344</v>
      </c>
      <c r="C102" s="335">
        <v>0</v>
      </c>
      <c r="D102" s="287">
        <v>0</v>
      </c>
      <c r="E102" s="287">
        <f>SUM(C102:D102)</f>
        <v>0</v>
      </c>
      <c r="F102" s="335">
        <v>0</v>
      </c>
      <c r="G102" s="287">
        <v>0</v>
      </c>
      <c r="H102" s="287">
        <f>SUM(F102:G102)</f>
        <v>0</v>
      </c>
      <c r="I102" s="335">
        <v>0</v>
      </c>
      <c r="J102" s="287">
        <v>0</v>
      </c>
      <c r="K102" s="287">
        <f>SUM(I102:J102)</f>
        <v>0</v>
      </c>
      <c r="L102" s="335">
        <v>0</v>
      </c>
      <c r="M102" s="287">
        <v>0</v>
      </c>
      <c r="N102" s="287">
        <f>SUM(L102:M102)</f>
        <v>0</v>
      </c>
      <c r="O102" s="335">
        <v>0</v>
      </c>
      <c r="P102" s="287">
        <v>0</v>
      </c>
      <c r="Q102" s="287">
        <f>SUM(O102:P102)</f>
        <v>0</v>
      </c>
      <c r="R102" s="335">
        <v>0</v>
      </c>
      <c r="S102" s="287">
        <v>0</v>
      </c>
      <c r="T102" s="287">
        <f>SUM(R102:S102)</f>
        <v>0</v>
      </c>
      <c r="U102" s="335">
        <v>0</v>
      </c>
      <c r="V102" s="287">
        <v>0</v>
      </c>
      <c r="W102" s="287">
        <f>SUM(U102:V102)</f>
        <v>0</v>
      </c>
      <c r="X102" s="335">
        <v>0</v>
      </c>
      <c r="Y102" s="287">
        <v>0</v>
      </c>
      <c r="Z102" s="287">
        <f>SUM(X102:Y102)</f>
        <v>0</v>
      </c>
      <c r="AA102" s="335">
        <v>0</v>
      </c>
      <c r="AB102" s="287">
        <v>0</v>
      </c>
      <c r="AC102" s="287">
        <f>SUM(AA102:AB102)</f>
        <v>0</v>
      </c>
      <c r="AD102" s="335">
        <v>0</v>
      </c>
      <c r="AE102" s="287">
        <v>0</v>
      </c>
      <c r="AF102" s="287">
        <f>SUM(AD102:AE102)</f>
        <v>0</v>
      </c>
      <c r="AG102" s="335">
        <v>0</v>
      </c>
      <c r="AH102" s="287">
        <v>0</v>
      </c>
      <c r="AI102" s="287">
        <f>SUM(AG102:AH102)</f>
        <v>0</v>
      </c>
      <c r="AJ102" s="335">
        <v>0</v>
      </c>
      <c r="AK102" s="287">
        <v>0</v>
      </c>
      <c r="AL102" s="287">
        <f>SUM(AJ102:AK102)</f>
        <v>0</v>
      </c>
      <c r="AM102" s="335">
        <v>-24.871427024686255</v>
      </c>
      <c r="AN102" s="287">
        <v>0</v>
      </c>
      <c r="AO102" s="287">
        <f>SUM(AM102:AN102)</f>
        <v>-24.871427024686255</v>
      </c>
      <c r="AP102" s="335">
        <v>-3.1826268673575986</v>
      </c>
      <c r="AQ102" s="287">
        <v>0</v>
      </c>
      <c r="AR102" s="287">
        <f t="shared" si="1029"/>
        <v>-3.1826268673575986</v>
      </c>
      <c r="AS102" s="335">
        <v>-1227.6753009754623</v>
      </c>
      <c r="AT102" s="287">
        <v>0</v>
      </c>
      <c r="AU102" s="287">
        <f t="shared" si="1030"/>
        <v>-1227.6753009754623</v>
      </c>
      <c r="AV102" s="335">
        <v>-2.6941810106859316</v>
      </c>
      <c r="AW102" s="287">
        <v>0</v>
      </c>
      <c r="AX102" s="287">
        <f t="shared" si="1031"/>
        <v>-2.6941810106859316</v>
      </c>
      <c r="AY102" s="335">
        <v>-2.8258887876025467</v>
      </c>
      <c r="AZ102" s="287">
        <v>0</v>
      </c>
      <c r="BA102" s="287">
        <f t="shared" si="1032"/>
        <v>-2.8258887876025467</v>
      </c>
      <c r="BB102" s="335">
        <v>-495.65151638533752</v>
      </c>
      <c r="BC102" s="287">
        <v>0</v>
      </c>
      <c r="BD102" s="287">
        <f t="shared" si="1033"/>
        <v>-495.65151638533752</v>
      </c>
      <c r="BE102" s="335">
        <v>-2.7177456916627785</v>
      </c>
      <c r="BF102" s="287">
        <v>0</v>
      </c>
      <c r="BG102" s="287">
        <f t="shared" si="1034"/>
        <v>-2.7177456916627785</v>
      </c>
      <c r="BH102" s="335">
        <v>-2.82483208008215</v>
      </c>
      <c r="BI102" s="287">
        <v>0</v>
      </c>
      <c r="BJ102" s="287">
        <f t="shared" si="1035"/>
        <v>-2.82483208008215</v>
      </c>
      <c r="BK102" s="335">
        <v>-10105.686569267627</v>
      </c>
      <c r="BL102" s="287">
        <v>0</v>
      </c>
      <c r="BM102" s="287">
        <f t="shared" si="1036"/>
        <v>-10105.686569267627</v>
      </c>
      <c r="BN102" s="335">
        <v>-3.111949493517657</v>
      </c>
      <c r="BO102" s="287">
        <v>0</v>
      </c>
      <c r="BP102" s="287">
        <f t="shared" si="1037"/>
        <v>-3.111949493517657</v>
      </c>
      <c r="BQ102" s="335">
        <v>-3.1481902165682034</v>
      </c>
      <c r="BR102" s="287">
        <v>0</v>
      </c>
      <c r="BS102" s="287">
        <f t="shared" si="1038"/>
        <v>-3.1481902165682034</v>
      </c>
      <c r="BT102" s="335">
        <v>-2.6227703149085926</v>
      </c>
      <c r="BU102" s="287">
        <v>0</v>
      </c>
      <c r="BV102" s="287">
        <f t="shared" si="1039"/>
        <v>-2.6227703149085926</v>
      </c>
      <c r="BW102" s="335">
        <v>-1.1620510089354372</v>
      </c>
      <c r="BX102" s="287">
        <v>0</v>
      </c>
      <c r="BY102" s="287">
        <f t="shared" si="1040"/>
        <v>-1.1620510089354372</v>
      </c>
      <c r="BZ102" s="335">
        <v>-3367.1837183718371</v>
      </c>
      <c r="CA102" s="287">
        <v>0</v>
      </c>
      <c r="CB102" s="287">
        <f t="shared" si="1041"/>
        <v>-3367.1837183718371</v>
      </c>
      <c r="CC102" s="335">
        <v>-1.4296778084670341</v>
      </c>
      <c r="CD102" s="287">
        <v>0</v>
      </c>
      <c r="CE102" s="287">
        <f t="shared" si="1042"/>
        <v>-1.4296778084670341</v>
      </c>
      <c r="CF102" s="335">
        <v>-1.0296150519914722</v>
      </c>
      <c r="CG102" s="287">
        <v>0</v>
      </c>
      <c r="CH102" s="287">
        <f t="shared" si="1043"/>
        <v>-1.0296150519914722</v>
      </c>
      <c r="CI102" s="335">
        <v>-1.1846129084178307</v>
      </c>
      <c r="CJ102" s="287">
        <v>0</v>
      </c>
      <c r="CK102" s="287">
        <f t="shared" si="1044"/>
        <v>-1.1846129084178307</v>
      </c>
      <c r="CL102" s="335">
        <v>-1.8303631878580193</v>
      </c>
      <c r="CM102" s="287">
        <v>0</v>
      </c>
      <c r="CN102" s="287">
        <f t="shared" si="1045"/>
        <v>-1.8303631878580193</v>
      </c>
      <c r="CO102" s="335">
        <v>-1.685645272601791</v>
      </c>
      <c r="CP102" s="287">
        <v>0</v>
      </c>
      <c r="CQ102" s="287">
        <f t="shared" si="1046"/>
        <v>-1.685645272601791</v>
      </c>
      <c r="CR102" s="335">
        <v>-3.8159545994691406</v>
      </c>
      <c r="CS102" s="287">
        <v>0</v>
      </c>
      <c r="CT102" s="287">
        <f t="shared" si="1047"/>
        <v>-3.8159545994691406</v>
      </c>
      <c r="CU102" s="335">
        <v>-1.9906323185011698</v>
      </c>
      <c r="CV102" s="287">
        <v>0</v>
      </c>
      <c r="CW102" s="287">
        <f t="shared" si="1048"/>
        <v>-1.9906323185011698</v>
      </c>
      <c r="CX102" s="335">
        <v>-10010.502556146334</v>
      </c>
      <c r="CY102" s="287">
        <v>0</v>
      </c>
      <c r="CZ102" s="287">
        <f t="shared" si="1049"/>
        <v>-10010.502556146334</v>
      </c>
      <c r="DA102" s="335">
        <v>-35.519795987539744</v>
      </c>
      <c r="DB102" s="287">
        <v>0</v>
      </c>
      <c r="DC102" s="287">
        <f t="shared" si="1050"/>
        <v>-35.519795987539744</v>
      </c>
      <c r="DD102" s="335">
        <v>-117.30804313999033</v>
      </c>
      <c r="DE102" s="287">
        <v>0</v>
      </c>
      <c r="DF102" s="287">
        <f t="shared" si="1051"/>
        <v>-117.30804313999033</v>
      </c>
      <c r="DG102" s="335">
        <v>-1.1941696423344761</v>
      </c>
      <c r="DH102" s="287">
        <v>0</v>
      </c>
      <c r="DI102" s="287">
        <f t="shared" si="1052"/>
        <v>-1.1941696423344761</v>
      </c>
      <c r="DJ102" s="335">
        <v>-5213.7769198542719</v>
      </c>
      <c r="DK102" s="287">
        <v>0</v>
      </c>
      <c r="DL102" s="287">
        <f t="shared" si="1053"/>
        <v>-5213.7769198542719</v>
      </c>
      <c r="DM102" s="335">
        <v>-106.66895169795403</v>
      </c>
      <c r="DN102" s="287">
        <v>0</v>
      </c>
      <c r="DO102" s="287">
        <f t="shared" si="1054"/>
        <v>-106.66895169795403</v>
      </c>
      <c r="DP102" s="335">
        <v>-9262.9915659904254</v>
      </c>
      <c r="DQ102" s="287">
        <v>0</v>
      </c>
      <c r="DR102" s="287">
        <f t="shared" si="1055"/>
        <v>-9262.9915659904254</v>
      </c>
      <c r="DS102" s="335">
        <v>-1.1412971642959457</v>
      </c>
      <c r="DT102" s="287">
        <v>0</v>
      </c>
      <c r="DU102" s="287">
        <f t="shared" si="1056"/>
        <v>-1.1412971642959457</v>
      </c>
      <c r="DV102" s="335">
        <v>-0.95923776467100341</v>
      </c>
      <c r="DW102" s="287">
        <v>0</v>
      </c>
      <c r="DX102" s="287">
        <f t="shared" si="1057"/>
        <v>-0.95923776467100341</v>
      </c>
      <c r="DY102" s="335">
        <v>-7837.0489605308512</v>
      </c>
      <c r="DZ102" s="287">
        <v>0</v>
      </c>
      <c r="EA102" s="287">
        <f t="shared" si="1058"/>
        <v>-7837.0489605308512</v>
      </c>
      <c r="EB102" s="335">
        <v>-3991.8369088204399</v>
      </c>
      <c r="EC102" s="287">
        <v>0</v>
      </c>
      <c r="ED102" s="287">
        <f t="shared" si="1059"/>
        <v>-3991.8369088204399</v>
      </c>
      <c r="EE102" s="335">
        <v>-309.42858840392427</v>
      </c>
      <c r="EF102" s="287">
        <v>0</v>
      </c>
      <c r="EG102" s="287">
        <f t="shared" si="1060"/>
        <v>-309.42858840392427</v>
      </c>
      <c r="EH102" s="335">
        <v>-7709.5224901043548</v>
      </c>
      <c r="EI102" s="287">
        <v>0</v>
      </c>
      <c r="EJ102" s="287">
        <f t="shared" si="1061"/>
        <v>-7709.5224901043548</v>
      </c>
      <c r="EK102" s="335">
        <v>-3586.0639675263324</v>
      </c>
      <c r="EL102" s="287">
        <v>0</v>
      </c>
      <c r="EM102" s="287">
        <f t="shared" si="1062"/>
        <v>-3586.0639675263324</v>
      </c>
      <c r="EN102" s="335">
        <v>-11280.399162124731</v>
      </c>
      <c r="EO102" s="287">
        <v>0</v>
      </c>
      <c r="EP102" s="287">
        <f t="shared" si="1063"/>
        <v>-11280.399162124731</v>
      </c>
      <c r="EQ102" s="335">
        <v>-3418.0749012701467</v>
      </c>
      <c r="ER102" s="287">
        <v>0</v>
      </c>
      <c r="ES102" s="287">
        <f t="shared" si="1064"/>
        <v>-3418.0749012701467</v>
      </c>
      <c r="ET102" s="335">
        <v>-7678.2688164108713</v>
      </c>
      <c r="EU102" s="287">
        <v>0</v>
      </c>
      <c r="EV102" s="287">
        <f t="shared" si="1065"/>
        <v>-7678.2688164108713</v>
      </c>
      <c r="EW102" s="335">
        <v>-1.2219531829985322</v>
      </c>
      <c r="EX102" s="287">
        <v>0</v>
      </c>
      <c r="EY102" s="287">
        <f t="shared" si="1066"/>
        <v>-1.2219531829985322</v>
      </c>
      <c r="EZ102" s="335">
        <v>-6357.7299661837251</v>
      </c>
      <c r="FA102" s="287">
        <v>0</v>
      </c>
      <c r="FB102" s="287">
        <f t="shared" si="1067"/>
        <v>-6357.7299661837251</v>
      </c>
      <c r="FC102" s="335">
        <v>-3182.9695842172123</v>
      </c>
      <c r="FD102" s="287">
        <v>0</v>
      </c>
      <c r="FE102" s="287">
        <f t="shared" si="1068"/>
        <v>-3182.9695842172123</v>
      </c>
      <c r="FF102" s="335">
        <v>-15540.316194191168</v>
      </c>
      <c r="FG102" s="287">
        <v>0</v>
      </c>
      <c r="FH102" s="287">
        <f t="shared" si="1069"/>
        <v>-15540.316194191168</v>
      </c>
      <c r="FI102" s="335">
        <v>-153149.18268886887</v>
      </c>
      <c r="FJ102" s="287">
        <v>0</v>
      </c>
      <c r="FK102" s="287">
        <f t="shared" si="1070"/>
        <v>-153149.18268886887</v>
      </c>
      <c r="FL102" s="335">
        <v>-0.80851292011986875</v>
      </c>
      <c r="FM102" s="287">
        <v>0</v>
      </c>
      <c r="FN102" s="287">
        <f t="shared" si="1071"/>
        <v>-0.80851292011986875</v>
      </c>
      <c r="FO102" s="335">
        <v>89682.097026327654</v>
      </c>
      <c r="FP102" s="287">
        <v>0</v>
      </c>
      <c r="FQ102" s="287">
        <f t="shared" si="1072"/>
        <v>89682.097026327654</v>
      </c>
      <c r="FR102" s="335">
        <v>-0.91347254592312987</v>
      </c>
      <c r="FS102" s="287">
        <v>0</v>
      </c>
      <c r="FT102" s="287">
        <f t="shared" si="1073"/>
        <v>-0.91347254592312987</v>
      </c>
      <c r="FU102" s="335">
        <v>1087.3444846861535</v>
      </c>
      <c r="FV102" s="287">
        <v>0</v>
      </c>
      <c r="FW102" s="287">
        <f t="shared" si="1074"/>
        <v>1087.3444846861535</v>
      </c>
      <c r="FX102" s="335">
        <v>-47718.58276741454</v>
      </c>
      <c r="FY102" s="287">
        <v>0</v>
      </c>
      <c r="FZ102" s="287">
        <f t="shared" si="1075"/>
        <v>-47718.58276741454</v>
      </c>
      <c r="GA102" s="335">
        <v>-180005.99834038015</v>
      </c>
      <c r="GB102" s="287">
        <v>0</v>
      </c>
      <c r="GC102" s="287">
        <f t="shared" si="1076"/>
        <v>-180005.99834038015</v>
      </c>
      <c r="GD102" s="335">
        <v>-420.6167039233207</v>
      </c>
      <c r="GE102" s="287">
        <v>0</v>
      </c>
      <c r="GF102" s="287">
        <f t="shared" si="1077"/>
        <v>-420.6167039233207</v>
      </c>
      <c r="GG102" s="335">
        <v>-9868.810053134448</v>
      </c>
      <c r="GH102" s="287">
        <v>0</v>
      </c>
      <c r="GI102" s="287">
        <f t="shared" si="1078"/>
        <v>-9868.810053134448</v>
      </c>
      <c r="GJ102" s="335">
        <v>-19.429049406454368</v>
      </c>
      <c r="GK102" s="287">
        <v>0</v>
      </c>
      <c r="GL102" s="287">
        <f t="shared" si="1079"/>
        <v>-19.429049406454368</v>
      </c>
      <c r="GM102" s="335">
        <v>-1012.5219870043871</v>
      </c>
      <c r="GN102" s="287">
        <v>0</v>
      </c>
      <c r="GO102" s="287">
        <f>SUM(GM102:GN102)</f>
        <v>-1012.5219870043871</v>
      </c>
      <c r="GP102" s="335">
        <v>-3986.8906455862975</v>
      </c>
      <c r="GQ102" s="287">
        <v>0</v>
      </c>
      <c r="GR102" s="287">
        <f>SUM(GP102:GQ102)</f>
        <v>-3986.8906455862975</v>
      </c>
      <c r="GS102" s="335">
        <v>34.385135140528199</v>
      </c>
      <c r="GT102" s="287">
        <v>0</v>
      </c>
      <c r="GU102" s="287">
        <f>SUM(GS102:GT102)</f>
        <v>34.385135140528199</v>
      </c>
      <c r="GV102" s="335">
        <v>-0.76925154500967696</v>
      </c>
      <c r="GW102" s="287">
        <v>0</v>
      </c>
      <c r="GX102" s="287">
        <f>SUM(GV102:GW102)</f>
        <v>-0.76925154500967696</v>
      </c>
      <c r="GY102" s="335">
        <v>-53.904466648715641</v>
      </c>
      <c r="GZ102" s="287">
        <v>0</v>
      </c>
      <c r="HA102" s="287">
        <f>SUM(GY102:GZ102)</f>
        <v>-53.904466648715641</v>
      </c>
      <c r="HB102" s="335">
        <v>-0.6944627499095315</v>
      </c>
      <c r="HC102" s="287">
        <v>0</v>
      </c>
      <c r="HD102" s="287">
        <f>SUM(HB102:HC102)</f>
        <v>-0.6944627499095315</v>
      </c>
      <c r="HE102" s="335">
        <v>-14.222096136287137</v>
      </c>
      <c r="HF102" s="287">
        <v>0</v>
      </c>
      <c r="HG102" s="287">
        <f>SUM(HE102:HF102)</f>
        <v>-14.222096136287137</v>
      </c>
      <c r="HH102" s="335">
        <v>-0.84935212537629357</v>
      </c>
      <c r="HI102" s="287">
        <v>0</v>
      </c>
      <c r="HJ102" s="287">
        <f>SUM(HH102:HI102)</f>
        <v>-0.84935212537629357</v>
      </c>
    </row>
    <row r="103" spans="2:218" ht="14.25" customHeight="1" collapsed="1" x14ac:dyDescent="0.2">
      <c r="B103" s="163" t="s">
        <v>345</v>
      </c>
      <c r="C103" s="286">
        <f t="shared" ref="C103:BN103" si="1080">SUM(C104:C108)</f>
        <v>0</v>
      </c>
      <c r="D103" s="287">
        <f t="shared" si="1080"/>
        <v>0</v>
      </c>
      <c r="E103" s="287">
        <f t="shared" si="1080"/>
        <v>0</v>
      </c>
      <c r="F103" s="286">
        <f t="shared" si="1080"/>
        <v>0</v>
      </c>
      <c r="G103" s="287">
        <f t="shared" si="1080"/>
        <v>0</v>
      </c>
      <c r="H103" s="287">
        <f t="shared" si="1080"/>
        <v>0</v>
      </c>
      <c r="I103" s="286">
        <f t="shared" si="1080"/>
        <v>0</v>
      </c>
      <c r="J103" s="287">
        <f t="shared" si="1080"/>
        <v>0</v>
      </c>
      <c r="K103" s="287">
        <f t="shared" si="1080"/>
        <v>0</v>
      </c>
      <c r="L103" s="286">
        <f t="shared" si="1080"/>
        <v>0</v>
      </c>
      <c r="M103" s="287">
        <f t="shared" si="1080"/>
        <v>0</v>
      </c>
      <c r="N103" s="287">
        <f t="shared" si="1080"/>
        <v>0</v>
      </c>
      <c r="O103" s="286">
        <f t="shared" si="1080"/>
        <v>0</v>
      </c>
      <c r="P103" s="287">
        <f t="shared" si="1080"/>
        <v>0</v>
      </c>
      <c r="Q103" s="287">
        <f t="shared" si="1080"/>
        <v>0</v>
      </c>
      <c r="R103" s="286">
        <f t="shared" si="1080"/>
        <v>0</v>
      </c>
      <c r="S103" s="287">
        <f t="shared" si="1080"/>
        <v>0</v>
      </c>
      <c r="T103" s="287">
        <f t="shared" si="1080"/>
        <v>0</v>
      </c>
      <c r="U103" s="286">
        <f t="shared" si="1080"/>
        <v>0</v>
      </c>
      <c r="V103" s="287">
        <f t="shared" si="1080"/>
        <v>0</v>
      </c>
      <c r="W103" s="287">
        <f t="shared" si="1080"/>
        <v>0</v>
      </c>
      <c r="X103" s="286">
        <f t="shared" si="1080"/>
        <v>0</v>
      </c>
      <c r="Y103" s="287">
        <f t="shared" si="1080"/>
        <v>0</v>
      </c>
      <c r="Z103" s="287">
        <f t="shared" si="1080"/>
        <v>0</v>
      </c>
      <c r="AA103" s="286">
        <f t="shared" si="1080"/>
        <v>0</v>
      </c>
      <c r="AB103" s="287">
        <f t="shared" si="1080"/>
        <v>0</v>
      </c>
      <c r="AC103" s="287">
        <f t="shared" si="1080"/>
        <v>0</v>
      </c>
      <c r="AD103" s="286">
        <f t="shared" si="1080"/>
        <v>0</v>
      </c>
      <c r="AE103" s="287">
        <f t="shared" si="1080"/>
        <v>0</v>
      </c>
      <c r="AF103" s="287">
        <f t="shared" si="1080"/>
        <v>0</v>
      </c>
      <c r="AG103" s="286">
        <f t="shared" si="1080"/>
        <v>0</v>
      </c>
      <c r="AH103" s="287">
        <f t="shared" si="1080"/>
        <v>0</v>
      </c>
      <c r="AI103" s="287">
        <f t="shared" si="1080"/>
        <v>0</v>
      </c>
      <c r="AJ103" s="286">
        <f t="shared" si="1080"/>
        <v>0</v>
      </c>
      <c r="AK103" s="287">
        <f t="shared" si="1080"/>
        <v>0</v>
      </c>
      <c r="AL103" s="287">
        <f t="shared" si="1080"/>
        <v>0</v>
      </c>
      <c r="AM103" s="286">
        <f t="shared" si="1080"/>
        <v>-4361.9911216977052</v>
      </c>
      <c r="AN103" s="287">
        <f t="shared" si="1080"/>
        <v>0</v>
      </c>
      <c r="AO103" s="287">
        <f t="shared" si="1080"/>
        <v>-4361.9911216977052</v>
      </c>
      <c r="AP103" s="286">
        <f t="shared" si="1080"/>
        <v>-5126.9930247663142</v>
      </c>
      <c r="AQ103" s="287">
        <f t="shared" si="1080"/>
        <v>0</v>
      </c>
      <c r="AR103" s="287">
        <f t="shared" si="1080"/>
        <v>-5126.9930247663142</v>
      </c>
      <c r="AS103" s="286">
        <f t="shared" si="1080"/>
        <v>-4837.1502842363698</v>
      </c>
      <c r="AT103" s="287">
        <f t="shared" si="1080"/>
        <v>0</v>
      </c>
      <c r="AU103" s="287">
        <f t="shared" si="1080"/>
        <v>-4837.1502842363698</v>
      </c>
      <c r="AV103" s="286">
        <f t="shared" si="1080"/>
        <v>-4377.3828656958121</v>
      </c>
      <c r="AW103" s="287">
        <f t="shared" si="1080"/>
        <v>0</v>
      </c>
      <c r="AX103" s="287">
        <f t="shared" si="1080"/>
        <v>-4377.3828656958121</v>
      </c>
      <c r="AY103" s="286">
        <f t="shared" si="1080"/>
        <v>-4317.3259607542095</v>
      </c>
      <c r="AZ103" s="287">
        <f t="shared" si="1080"/>
        <v>0</v>
      </c>
      <c r="BA103" s="287">
        <f t="shared" si="1080"/>
        <v>-4317.3259607542095</v>
      </c>
      <c r="BB103" s="286">
        <f t="shared" si="1080"/>
        <v>-4961.512779050965</v>
      </c>
      <c r="BC103" s="287">
        <f t="shared" si="1080"/>
        <v>0</v>
      </c>
      <c r="BD103" s="287">
        <f t="shared" si="1080"/>
        <v>-4961.512779050965</v>
      </c>
      <c r="BE103" s="286">
        <f t="shared" si="1080"/>
        <v>-5139.6040987424349</v>
      </c>
      <c r="BF103" s="287">
        <f t="shared" si="1080"/>
        <v>0</v>
      </c>
      <c r="BG103" s="287">
        <f t="shared" si="1080"/>
        <v>-5139.6040987424349</v>
      </c>
      <c r="BH103" s="286">
        <f t="shared" si="1080"/>
        <v>-6737.0344575212803</v>
      </c>
      <c r="BI103" s="287">
        <f t="shared" si="1080"/>
        <v>0</v>
      </c>
      <c r="BJ103" s="287">
        <f t="shared" si="1080"/>
        <v>-6737.0344575212803</v>
      </c>
      <c r="BK103" s="286">
        <f t="shared" si="1080"/>
        <v>-6325.412223422747</v>
      </c>
      <c r="BL103" s="287">
        <f t="shared" si="1080"/>
        <v>0</v>
      </c>
      <c r="BM103" s="287">
        <f t="shared" si="1080"/>
        <v>-6325.412223422747</v>
      </c>
      <c r="BN103" s="286">
        <f t="shared" si="1080"/>
        <v>-6065.2309973722313</v>
      </c>
      <c r="BO103" s="287">
        <f t="shared" ref="BO103:DZ103" si="1081">SUM(BO104:BO108)</f>
        <v>0</v>
      </c>
      <c r="BP103" s="287">
        <f t="shared" si="1081"/>
        <v>-6065.2309973722313</v>
      </c>
      <c r="BQ103" s="286">
        <f t="shared" si="1081"/>
        <v>-7665.9330985915494</v>
      </c>
      <c r="BR103" s="287">
        <f t="shared" si="1081"/>
        <v>0</v>
      </c>
      <c r="BS103" s="287">
        <f t="shared" si="1081"/>
        <v>-7665.9330985915494</v>
      </c>
      <c r="BT103" s="286">
        <f t="shared" si="1081"/>
        <v>-5687.0843426557985</v>
      </c>
      <c r="BU103" s="287">
        <f t="shared" si="1081"/>
        <v>0</v>
      </c>
      <c r="BV103" s="287">
        <f t="shared" si="1081"/>
        <v>-5687.0843426557985</v>
      </c>
      <c r="BW103" s="286">
        <f t="shared" si="1081"/>
        <v>-3500.6050653884849</v>
      </c>
      <c r="BX103" s="287">
        <f t="shared" si="1081"/>
        <v>0</v>
      </c>
      <c r="BY103" s="287">
        <f t="shared" si="1081"/>
        <v>-3500.6050653884849</v>
      </c>
      <c r="BZ103" s="286">
        <f t="shared" si="1081"/>
        <v>-3936.8008800880125</v>
      </c>
      <c r="CA103" s="287">
        <f t="shared" si="1081"/>
        <v>0</v>
      </c>
      <c r="CB103" s="287">
        <f t="shared" si="1081"/>
        <v>-3936.8008800880125</v>
      </c>
      <c r="CC103" s="286">
        <f t="shared" si="1081"/>
        <v>-3766.4553448429433</v>
      </c>
      <c r="CD103" s="287">
        <f t="shared" si="1081"/>
        <v>0</v>
      </c>
      <c r="CE103" s="287">
        <f t="shared" si="1081"/>
        <v>-3766.4553448429433</v>
      </c>
      <c r="CF103" s="286">
        <f t="shared" si="1081"/>
        <v>-3756.0765674050599</v>
      </c>
      <c r="CG103" s="287">
        <f t="shared" si="1081"/>
        <v>0</v>
      </c>
      <c r="CH103" s="287">
        <f t="shared" si="1081"/>
        <v>-3756.0765674050599</v>
      </c>
      <c r="CI103" s="286">
        <f t="shared" si="1081"/>
        <v>-3818.0865926283623</v>
      </c>
      <c r="CJ103" s="287">
        <f t="shared" si="1081"/>
        <v>0</v>
      </c>
      <c r="CK103" s="287">
        <f t="shared" si="1081"/>
        <v>-3818.0865926283623</v>
      </c>
      <c r="CL103" s="286">
        <f t="shared" si="1081"/>
        <v>-3654.1838134430727</v>
      </c>
      <c r="CM103" s="287">
        <f t="shared" si="1081"/>
        <v>0</v>
      </c>
      <c r="CN103" s="287">
        <f t="shared" si="1081"/>
        <v>-3654.1838134430727</v>
      </c>
      <c r="CO103" s="286">
        <f t="shared" si="1081"/>
        <v>-3412.9848171152516</v>
      </c>
      <c r="CP103" s="287">
        <f t="shared" si="1081"/>
        <v>0</v>
      </c>
      <c r="CQ103" s="287">
        <f t="shared" si="1081"/>
        <v>-3412.9848171152516</v>
      </c>
      <c r="CR103" s="286">
        <f t="shared" si="1081"/>
        <v>-4031.3483557855707</v>
      </c>
      <c r="CS103" s="287">
        <f t="shared" si="1081"/>
        <v>0</v>
      </c>
      <c r="CT103" s="287">
        <f t="shared" si="1081"/>
        <v>-4031.3483557855707</v>
      </c>
      <c r="CU103" s="286">
        <f t="shared" si="1081"/>
        <v>-3529.1021908993389</v>
      </c>
      <c r="CV103" s="287">
        <f t="shared" si="1081"/>
        <v>0</v>
      </c>
      <c r="CW103" s="287">
        <f t="shared" si="1081"/>
        <v>-3529.1021908993389</v>
      </c>
      <c r="CX103" s="286">
        <f t="shared" si="1081"/>
        <v>-4250.4705571806426</v>
      </c>
      <c r="CY103" s="287">
        <f t="shared" si="1081"/>
        <v>0</v>
      </c>
      <c r="CZ103" s="287">
        <f t="shared" si="1081"/>
        <v>-4250.4705571806426</v>
      </c>
      <c r="DA103" s="286">
        <f t="shared" si="1081"/>
        <v>-7054.5136142808769</v>
      </c>
      <c r="DB103" s="287">
        <f t="shared" si="1081"/>
        <v>0</v>
      </c>
      <c r="DC103" s="287">
        <f t="shared" si="1081"/>
        <v>-7054.5136142808769</v>
      </c>
      <c r="DD103" s="286">
        <f t="shared" si="1081"/>
        <v>-5900.7350968503742</v>
      </c>
      <c r="DE103" s="287">
        <f t="shared" si="1081"/>
        <v>0</v>
      </c>
      <c r="DF103" s="287">
        <f t="shared" si="1081"/>
        <v>-5900.7350968503742</v>
      </c>
      <c r="DG103" s="286">
        <f t="shared" si="1081"/>
        <v>-3590.2152442491533</v>
      </c>
      <c r="DH103" s="287">
        <f t="shared" si="1081"/>
        <v>0</v>
      </c>
      <c r="DI103" s="287">
        <f t="shared" si="1081"/>
        <v>-3590.2152442491533</v>
      </c>
      <c r="DJ103" s="286">
        <f t="shared" si="1081"/>
        <v>-3775.2826291639503</v>
      </c>
      <c r="DK103" s="287">
        <f t="shared" si="1081"/>
        <v>0</v>
      </c>
      <c r="DL103" s="287">
        <f t="shared" si="1081"/>
        <v>-3775.2826291639503</v>
      </c>
      <c r="DM103" s="286">
        <f t="shared" si="1081"/>
        <v>-4396.1685298460288</v>
      </c>
      <c r="DN103" s="287">
        <f t="shared" si="1081"/>
        <v>0</v>
      </c>
      <c r="DO103" s="287">
        <f t="shared" si="1081"/>
        <v>-4396.1685298460288</v>
      </c>
      <c r="DP103" s="286">
        <f t="shared" si="1081"/>
        <v>-4538.0457757423792</v>
      </c>
      <c r="DQ103" s="287">
        <f t="shared" si="1081"/>
        <v>0</v>
      </c>
      <c r="DR103" s="287">
        <f t="shared" si="1081"/>
        <v>-4538.0457757423792</v>
      </c>
      <c r="DS103" s="286">
        <f t="shared" si="1081"/>
        <v>-5189.794413998563</v>
      </c>
      <c r="DT103" s="287">
        <f t="shared" si="1081"/>
        <v>0</v>
      </c>
      <c r="DU103" s="287">
        <f t="shared" si="1081"/>
        <v>-5189.794413998563</v>
      </c>
      <c r="DV103" s="286">
        <f t="shared" si="1081"/>
        <v>-5049.4288819488938</v>
      </c>
      <c r="DW103" s="287">
        <f t="shared" si="1081"/>
        <v>0</v>
      </c>
      <c r="DX103" s="287">
        <f t="shared" si="1081"/>
        <v>-5049.4288819488938</v>
      </c>
      <c r="DY103" s="286">
        <f t="shared" si="1081"/>
        <v>-4632.9376697256776</v>
      </c>
      <c r="DZ103" s="287">
        <f t="shared" si="1081"/>
        <v>0</v>
      </c>
      <c r="EA103" s="287">
        <f t="shared" ref="EA103:GL103" si="1082">SUM(EA104:EA108)</f>
        <v>-4632.9376697256776</v>
      </c>
      <c r="EB103" s="286">
        <f t="shared" si="1082"/>
        <v>-3860.4551002162734</v>
      </c>
      <c r="EC103" s="287">
        <f t="shared" si="1082"/>
        <v>0</v>
      </c>
      <c r="ED103" s="287">
        <f t="shared" si="1082"/>
        <v>-3860.4551002162734</v>
      </c>
      <c r="EE103" s="286">
        <f t="shared" si="1082"/>
        <v>-5386.9902487207492</v>
      </c>
      <c r="EF103" s="287">
        <f t="shared" si="1082"/>
        <v>0</v>
      </c>
      <c r="EG103" s="287">
        <f t="shared" si="1082"/>
        <v>-5386.9902487207492</v>
      </c>
      <c r="EH103" s="286">
        <f t="shared" si="1082"/>
        <v>-4818.771140698098</v>
      </c>
      <c r="EI103" s="287">
        <f t="shared" si="1082"/>
        <v>0</v>
      </c>
      <c r="EJ103" s="287">
        <f t="shared" si="1082"/>
        <v>-4818.771140698098</v>
      </c>
      <c r="EK103" s="286">
        <f t="shared" si="1082"/>
        <v>-5235.1317493088882</v>
      </c>
      <c r="EL103" s="287">
        <f t="shared" si="1082"/>
        <v>0</v>
      </c>
      <c r="EM103" s="287">
        <f t="shared" si="1082"/>
        <v>-5235.1317493088882</v>
      </c>
      <c r="EN103" s="286">
        <f t="shared" si="1082"/>
        <v>-6532.3501850076136</v>
      </c>
      <c r="EO103" s="287">
        <f t="shared" si="1082"/>
        <v>0</v>
      </c>
      <c r="EP103" s="287">
        <f t="shared" si="1082"/>
        <v>-6532.3501850076136</v>
      </c>
      <c r="EQ103" s="286">
        <f t="shared" si="1082"/>
        <v>-6835.9093152950954</v>
      </c>
      <c r="ER103" s="287">
        <f t="shared" si="1082"/>
        <v>0</v>
      </c>
      <c r="ES103" s="287">
        <f t="shared" si="1082"/>
        <v>-6835.9093152950954</v>
      </c>
      <c r="ET103" s="286">
        <f t="shared" si="1082"/>
        <v>-7977.3630227396443</v>
      </c>
      <c r="EU103" s="287">
        <f t="shared" si="1082"/>
        <v>0</v>
      </c>
      <c r="EV103" s="287">
        <f t="shared" si="1082"/>
        <v>-7977.3630227396443</v>
      </c>
      <c r="EW103" s="286">
        <f t="shared" si="1082"/>
        <v>-7236.3657151448897</v>
      </c>
      <c r="EX103" s="287">
        <f t="shared" si="1082"/>
        <v>0</v>
      </c>
      <c r="EY103" s="287">
        <f t="shared" si="1082"/>
        <v>-7236.3657151448897</v>
      </c>
      <c r="EZ103" s="286">
        <f t="shared" si="1082"/>
        <v>-6997.9927403592601</v>
      </c>
      <c r="FA103" s="287">
        <f t="shared" si="1082"/>
        <v>0</v>
      </c>
      <c r="FB103" s="287">
        <f t="shared" si="1082"/>
        <v>-6997.9927403592601</v>
      </c>
      <c r="FC103" s="286">
        <f t="shared" si="1082"/>
        <v>-8574.124688248321</v>
      </c>
      <c r="FD103" s="287">
        <f t="shared" si="1082"/>
        <v>0</v>
      </c>
      <c r="FE103" s="287">
        <f t="shared" si="1082"/>
        <v>-8574.124688248321</v>
      </c>
      <c r="FF103" s="286">
        <f t="shared" si="1082"/>
        <v>-7393.7910654023408</v>
      </c>
      <c r="FG103" s="287">
        <f t="shared" si="1082"/>
        <v>0</v>
      </c>
      <c r="FH103" s="287">
        <f t="shared" si="1082"/>
        <v>-7393.7910654023408</v>
      </c>
      <c r="FI103" s="286">
        <f t="shared" si="1082"/>
        <v>-9064.2507369600698</v>
      </c>
      <c r="FJ103" s="287">
        <f t="shared" si="1082"/>
        <v>0</v>
      </c>
      <c r="FK103" s="287">
        <f t="shared" si="1082"/>
        <v>-9064.2507369600698</v>
      </c>
      <c r="FL103" s="286">
        <f t="shared" si="1082"/>
        <v>-8926.2200680413971</v>
      </c>
      <c r="FM103" s="287">
        <f t="shared" si="1082"/>
        <v>0</v>
      </c>
      <c r="FN103" s="287">
        <f t="shared" si="1082"/>
        <v>-8926.2200680413971</v>
      </c>
      <c r="FO103" s="286">
        <f t="shared" si="1082"/>
        <v>-8607.5232350352235</v>
      </c>
      <c r="FP103" s="287">
        <f t="shared" si="1082"/>
        <v>0</v>
      </c>
      <c r="FQ103" s="287">
        <f t="shared" si="1082"/>
        <v>-8607.5232350352235</v>
      </c>
      <c r="FR103" s="286">
        <f t="shared" si="1082"/>
        <v>-9682.720633560135</v>
      </c>
      <c r="FS103" s="287">
        <f t="shared" si="1082"/>
        <v>0</v>
      </c>
      <c r="FT103" s="287">
        <f t="shared" si="1082"/>
        <v>-9682.720633560135</v>
      </c>
      <c r="FU103" s="286">
        <f t="shared" si="1082"/>
        <v>-10932.576860370329</v>
      </c>
      <c r="FV103" s="287">
        <f t="shared" si="1082"/>
        <v>0</v>
      </c>
      <c r="FW103" s="287">
        <f t="shared" si="1082"/>
        <v>-10932.576860370329</v>
      </c>
      <c r="FX103" s="286">
        <f t="shared" si="1082"/>
        <v>-13042.141895183244</v>
      </c>
      <c r="FY103" s="287">
        <f t="shared" si="1082"/>
        <v>0</v>
      </c>
      <c r="FZ103" s="287">
        <f t="shared" si="1082"/>
        <v>-13042.141895183244</v>
      </c>
      <c r="GA103" s="286">
        <f t="shared" si="1082"/>
        <v>-12846.747935353855</v>
      </c>
      <c r="GB103" s="287">
        <f t="shared" si="1082"/>
        <v>0</v>
      </c>
      <c r="GC103" s="287">
        <f t="shared" si="1082"/>
        <v>-12846.747935353855</v>
      </c>
      <c r="GD103" s="286">
        <f t="shared" si="1082"/>
        <v>-8806.8457019874531</v>
      </c>
      <c r="GE103" s="287">
        <f t="shared" si="1082"/>
        <v>0</v>
      </c>
      <c r="GF103" s="287">
        <f t="shared" si="1082"/>
        <v>-8806.8457019874531</v>
      </c>
      <c r="GG103" s="286">
        <f t="shared" si="1082"/>
        <v>-8526.8484277120315</v>
      </c>
      <c r="GH103" s="287">
        <f t="shared" si="1082"/>
        <v>0</v>
      </c>
      <c r="GI103" s="287">
        <f t="shared" si="1082"/>
        <v>-8526.8484277120315</v>
      </c>
      <c r="GJ103" s="286">
        <f t="shared" si="1082"/>
        <v>-8978.9445857543797</v>
      </c>
      <c r="GK103" s="287">
        <f t="shared" si="1082"/>
        <v>0</v>
      </c>
      <c r="GL103" s="287">
        <f t="shared" si="1082"/>
        <v>-8978.9445857543797</v>
      </c>
      <c r="GM103" s="286">
        <f t="shared" ref="GM103:HJ103" si="1083">SUM(GM104:GM108)</f>
        <v>-8581.7370768148339</v>
      </c>
      <c r="GN103" s="287">
        <f t="shared" si="1083"/>
        <v>0</v>
      </c>
      <c r="GO103" s="287">
        <f t="shared" si="1083"/>
        <v>-8581.7370768148339</v>
      </c>
      <c r="GP103" s="286">
        <f t="shared" si="1083"/>
        <v>-8829.4949664514879</v>
      </c>
      <c r="GQ103" s="287">
        <f t="shared" si="1083"/>
        <v>0</v>
      </c>
      <c r="GR103" s="287">
        <f t="shared" si="1083"/>
        <v>-8829.4949664514879</v>
      </c>
      <c r="GS103" s="286">
        <f t="shared" si="1083"/>
        <v>-9041.5508485568043</v>
      </c>
      <c r="GT103" s="287">
        <f t="shared" si="1083"/>
        <v>0</v>
      </c>
      <c r="GU103" s="287">
        <f t="shared" si="1083"/>
        <v>-9041.5508485568043</v>
      </c>
      <c r="GV103" s="286">
        <f t="shared" si="1083"/>
        <v>-11942.041941764737</v>
      </c>
      <c r="GW103" s="287">
        <f t="shared" si="1083"/>
        <v>0</v>
      </c>
      <c r="GX103" s="287">
        <f t="shared" si="1083"/>
        <v>-11942.041941764737</v>
      </c>
      <c r="GY103" s="286">
        <f t="shared" si="1083"/>
        <v>-9836.1123442325079</v>
      </c>
      <c r="GZ103" s="287">
        <f t="shared" si="1083"/>
        <v>0</v>
      </c>
      <c r="HA103" s="287">
        <f t="shared" si="1083"/>
        <v>-9836.1123442325079</v>
      </c>
      <c r="HB103" s="286">
        <f t="shared" si="1083"/>
        <v>-10675.997661160649</v>
      </c>
      <c r="HC103" s="287">
        <f t="shared" si="1083"/>
        <v>0</v>
      </c>
      <c r="HD103" s="287">
        <f t="shared" si="1083"/>
        <v>-10675.997661160649</v>
      </c>
      <c r="HE103" s="286">
        <f t="shared" si="1083"/>
        <v>-13436.617183234917</v>
      </c>
      <c r="HF103" s="287">
        <f t="shared" si="1083"/>
        <v>0</v>
      </c>
      <c r="HG103" s="287">
        <f t="shared" si="1083"/>
        <v>-13436.617183234917</v>
      </c>
      <c r="HH103" s="286">
        <f t="shared" si="1083"/>
        <v>-12816.371103713755</v>
      </c>
      <c r="HI103" s="287">
        <f t="shared" si="1083"/>
        <v>0</v>
      </c>
      <c r="HJ103" s="287">
        <f t="shared" si="1083"/>
        <v>-12816.371103713755</v>
      </c>
    </row>
    <row r="104" spans="2:218" ht="14.25" hidden="1" customHeight="1" outlineLevel="1" x14ac:dyDescent="0.2">
      <c r="B104" s="233" t="s">
        <v>346</v>
      </c>
      <c r="C104" s="334">
        <v>0</v>
      </c>
      <c r="D104" s="287">
        <v>0</v>
      </c>
      <c r="E104" s="287">
        <f>SUM(C104:D104)</f>
        <v>0</v>
      </c>
      <c r="F104" s="334">
        <v>0</v>
      </c>
      <c r="G104" s="287">
        <v>0</v>
      </c>
      <c r="H104" s="287">
        <f>SUM(F104:G104)</f>
        <v>0</v>
      </c>
      <c r="I104" s="334">
        <v>0</v>
      </c>
      <c r="J104" s="287">
        <v>0</v>
      </c>
      <c r="K104" s="287">
        <f>SUM(I104:J104)</f>
        <v>0</v>
      </c>
      <c r="L104" s="334">
        <v>0</v>
      </c>
      <c r="M104" s="287">
        <v>0</v>
      </c>
      <c r="N104" s="287">
        <f>SUM(L104:M104)</f>
        <v>0</v>
      </c>
      <c r="O104" s="334">
        <v>0</v>
      </c>
      <c r="P104" s="287">
        <v>0</v>
      </c>
      <c r="Q104" s="287">
        <f>SUM(O104:P104)</f>
        <v>0</v>
      </c>
      <c r="R104" s="334">
        <v>0</v>
      </c>
      <c r="S104" s="287">
        <v>0</v>
      </c>
      <c r="T104" s="287">
        <f>SUM(R104:S104)</f>
        <v>0</v>
      </c>
      <c r="U104" s="334">
        <v>0</v>
      </c>
      <c r="V104" s="287">
        <v>0</v>
      </c>
      <c r="W104" s="287">
        <f>SUM(U104:V104)</f>
        <v>0</v>
      </c>
      <c r="X104" s="334">
        <v>0</v>
      </c>
      <c r="Y104" s="287">
        <v>0</v>
      </c>
      <c r="Z104" s="287">
        <f>SUM(X104:Y104)</f>
        <v>0</v>
      </c>
      <c r="AA104" s="334">
        <v>0</v>
      </c>
      <c r="AB104" s="287">
        <v>0</v>
      </c>
      <c r="AC104" s="287">
        <f>SUM(AA104:AB104)</f>
        <v>0</v>
      </c>
      <c r="AD104" s="334">
        <v>0</v>
      </c>
      <c r="AE104" s="287">
        <v>0</v>
      </c>
      <c r="AF104" s="287">
        <f>SUM(AD104:AE104)</f>
        <v>0</v>
      </c>
      <c r="AG104" s="334">
        <v>0</v>
      </c>
      <c r="AH104" s="287">
        <v>0</v>
      </c>
      <c r="AI104" s="287">
        <f>SUM(AG104:AH104)</f>
        <v>0</v>
      </c>
      <c r="AJ104" s="334">
        <v>0</v>
      </c>
      <c r="AK104" s="287">
        <v>0</v>
      </c>
      <c r="AL104" s="287">
        <f>SUM(AJ104:AK104)</f>
        <v>0</v>
      </c>
      <c r="AM104" s="334">
        <v>0</v>
      </c>
      <c r="AN104" s="287">
        <v>0</v>
      </c>
      <c r="AO104" s="287">
        <f>SUM(AM104:AN104)</f>
        <v>0</v>
      </c>
      <c r="AP104" s="334">
        <v>0</v>
      </c>
      <c r="AQ104" s="287">
        <v>0</v>
      </c>
      <c r="AR104" s="287">
        <f t="shared" ref="AR104:AR108" si="1084">SUM(AP104:AQ104)</f>
        <v>0</v>
      </c>
      <c r="AS104" s="334">
        <v>0</v>
      </c>
      <c r="AT104" s="287">
        <v>0</v>
      </c>
      <c r="AU104" s="287">
        <f t="shared" ref="AU104:AU108" si="1085">SUM(AS104:AT104)</f>
        <v>0</v>
      </c>
      <c r="AV104" s="334">
        <v>0</v>
      </c>
      <c r="AW104" s="287">
        <v>0</v>
      </c>
      <c r="AX104" s="287">
        <f t="shared" ref="AX104:AX108" si="1086">SUM(AV104:AW104)</f>
        <v>0</v>
      </c>
      <c r="AY104" s="334">
        <v>0</v>
      </c>
      <c r="AZ104" s="287">
        <v>0</v>
      </c>
      <c r="BA104" s="287">
        <f t="shared" ref="BA104:BA108" si="1087">SUM(AY104:AZ104)</f>
        <v>0</v>
      </c>
      <c r="BB104" s="334">
        <v>0</v>
      </c>
      <c r="BC104" s="287">
        <v>0</v>
      </c>
      <c r="BD104" s="287">
        <f t="shared" ref="BD104:BD108" si="1088">SUM(BB104:BC104)</f>
        <v>0</v>
      </c>
      <c r="BE104" s="334">
        <v>0</v>
      </c>
      <c r="BF104" s="287">
        <v>0</v>
      </c>
      <c r="BG104" s="287">
        <f t="shared" ref="BG104:BG108" si="1089">SUM(BE104:BF104)</f>
        <v>0</v>
      </c>
      <c r="BH104" s="334">
        <v>0</v>
      </c>
      <c r="BI104" s="287">
        <v>0</v>
      </c>
      <c r="BJ104" s="287">
        <f t="shared" ref="BJ104:BJ108" si="1090">SUM(BH104:BI104)</f>
        <v>0</v>
      </c>
      <c r="BK104" s="334">
        <v>0</v>
      </c>
      <c r="BL104" s="287">
        <v>0</v>
      </c>
      <c r="BM104" s="287">
        <f t="shared" ref="BM104:BM108" si="1091">SUM(BK104:BL104)</f>
        <v>0</v>
      </c>
      <c r="BN104" s="334">
        <v>0</v>
      </c>
      <c r="BO104" s="287">
        <v>0</v>
      </c>
      <c r="BP104" s="287">
        <f t="shared" ref="BP104:BP108" si="1092">SUM(BN104:BO104)</f>
        <v>0</v>
      </c>
      <c r="BQ104" s="334">
        <v>0</v>
      </c>
      <c r="BR104" s="287">
        <v>0</v>
      </c>
      <c r="BS104" s="287">
        <f t="shared" ref="BS104:BS108" si="1093">SUM(BQ104:BR104)</f>
        <v>0</v>
      </c>
      <c r="BT104" s="334">
        <v>0</v>
      </c>
      <c r="BU104" s="287">
        <v>0</v>
      </c>
      <c r="BV104" s="287">
        <f t="shared" ref="BV104:BV108" si="1094">SUM(BT104:BU104)</f>
        <v>0</v>
      </c>
      <c r="BW104" s="334">
        <v>0</v>
      </c>
      <c r="BX104" s="287">
        <v>0</v>
      </c>
      <c r="BY104" s="287">
        <f t="shared" ref="BY104:BY108" si="1095">SUM(BW104:BX104)</f>
        <v>0</v>
      </c>
      <c r="BZ104" s="334">
        <v>0</v>
      </c>
      <c r="CA104" s="287">
        <v>0</v>
      </c>
      <c r="CB104" s="287">
        <f t="shared" ref="CB104:CB108" si="1096">SUM(BZ104:CA104)</f>
        <v>0</v>
      </c>
      <c r="CC104" s="334">
        <v>0</v>
      </c>
      <c r="CD104" s="287">
        <v>0</v>
      </c>
      <c r="CE104" s="287">
        <f t="shared" ref="CE104:CE108" si="1097">SUM(CC104:CD104)</f>
        <v>0</v>
      </c>
      <c r="CF104" s="334">
        <v>0</v>
      </c>
      <c r="CG104" s="287">
        <v>0</v>
      </c>
      <c r="CH104" s="287">
        <f t="shared" ref="CH104:CH108" si="1098">SUM(CF104:CG104)</f>
        <v>0</v>
      </c>
      <c r="CI104" s="334">
        <v>0</v>
      </c>
      <c r="CJ104" s="287">
        <v>0</v>
      </c>
      <c r="CK104" s="287">
        <f t="shared" ref="CK104:CK108" si="1099">SUM(CI104:CJ104)</f>
        <v>0</v>
      </c>
      <c r="CL104" s="334">
        <v>0</v>
      </c>
      <c r="CM104" s="287">
        <v>0</v>
      </c>
      <c r="CN104" s="287">
        <f t="shared" ref="CN104:CN108" si="1100">SUM(CL104:CM104)</f>
        <v>0</v>
      </c>
      <c r="CO104" s="334">
        <v>0</v>
      </c>
      <c r="CP104" s="287">
        <v>0</v>
      </c>
      <c r="CQ104" s="287">
        <f t="shared" ref="CQ104:CQ108" si="1101">SUM(CO104:CP104)</f>
        <v>0</v>
      </c>
      <c r="CR104" s="334">
        <v>0</v>
      </c>
      <c r="CS104" s="287">
        <v>0</v>
      </c>
      <c r="CT104" s="287">
        <f t="shared" ref="CT104:CT108" si="1102">SUM(CR104:CS104)</f>
        <v>0</v>
      </c>
      <c r="CU104" s="334">
        <v>0</v>
      </c>
      <c r="CV104" s="287">
        <v>0</v>
      </c>
      <c r="CW104" s="287">
        <f t="shared" ref="CW104:CW108" si="1103">SUM(CU104:CV104)</f>
        <v>0</v>
      </c>
      <c r="CX104" s="334">
        <v>0</v>
      </c>
      <c r="CY104" s="287">
        <v>0</v>
      </c>
      <c r="CZ104" s="287">
        <f t="shared" ref="CZ104:CZ108" si="1104">SUM(CX104:CY104)</f>
        <v>0</v>
      </c>
      <c r="DA104" s="334">
        <v>0</v>
      </c>
      <c r="DB104" s="287">
        <v>0</v>
      </c>
      <c r="DC104" s="287">
        <f t="shared" ref="DC104:DC108" si="1105">SUM(DA104:DB104)</f>
        <v>0</v>
      </c>
      <c r="DD104" s="334">
        <v>0</v>
      </c>
      <c r="DE104" s="287">
        <v>0</v>
      </c>
      <c r="DF104" s="287">
        <f t="shared" ref="DF104:DF108" si="1106">SUM(DD104:DE104)</f>
        <v>0</v>
      </c>
      <c r="DG104" s="334">
        <v>0</v>
      </c>
      <c r="DH104" s="287">
        <v>0</v>
      </c>
      <c r="DI104" s="287">
        <f t="shared" ref="DI104:DI108" si="1107">SUM(DG104:DH104)</f>
        <v>0</v>
      </c>
      <c r="DJ104" s="334">
        <v>0</v>
      </c>
      <c r="DK104" s="287">
        <v>0</v>
      </c>
      <c r="DL104" s="287">
        <f t="shared" ref="DL104:DL108" si="1108">SUM(DJ104:DK104)</f>
        <v>0</v>
      </c>
      <c r="DM104" s="334">
        <v>0</v>
      </c>
      <c r="DN104" s="287">
        <v>0</v>
      </c>
      <c r="DO104" s="287">
        <f t="shared" ref="DO104:DO108" si="1109">SUM(DM104:DN104)</f>
        <v>0</v>
      </c>
      <c r="DP104" s="334">
        <v>0</v>
      </c>
      <c r="DQ104" s="287">
        <v>0</v>
      </c>
      <c r="DR104" s="287">
        <f t="shared" ref="DR104:DR108" si="1110">SUM(DP104:DQ104)</f>
        <v>0</v>
      </c>
      <c r="DS104" s="334">
        <v>0</v>
      </c>
      <c r="DT104" s="287">
        <v>0</v>
      </c>
      <c r="DU104" s="287">
        <f t="shared" ref="DU104:DU108" si="1111">SUM(DS104:DT104)</f>
        <v>0</v>
      </c>
      <c r="DV104" s="334">
        <v>0</v>
      </c>
      <c r="DW104" s="287">
        <v>0</v>
      </c>
      <c r="DX104" s="287">
        <f t="shared" ref="DX104:DX108" si="1112">SUM(DV104:DW104)</f>
        <v>0</v>
      </c>
      <c r="DY104" s="334">
        <v>0</v>
      </c>
      <c r="DZ104" s="287">
        <v>0</v>
      </c>
      <c r="EA104" s="287">
        <f t="shared" ref="EA104:EA108" si="1113">SUM(DY104:DZ104)</f>
        <v>0</v>
      </c>
      <c r="EB104" s="334">
        <v>0</v>
      </c>
      <c r="EC104" s="287">
        <v>0</v>
      </c>
      <c r="ED104" s="287">
        <f t="shared" ref="ED104:ED108" si="1114">SUM(EB104:EC104)</f>
        <v>0</v>
      </c>
      <c r="EE104" s="334">
        <v>0</v>
      </c>
      <c r="EF104" s="287">
        <v>0</v>
      </c>
      <c r="EG104" s="287">
        <f t="shared" ref="EG104:EG108" si="1115">SUM(EE104:EF104)</f>
        <v>0</v>
      </c>
      <c r="EH104" s="334">
        <v>0</v>
      </c>
      <c r="EI104" s="287">
        <v>0</v>
      </c>
      <c r="EJ104" s="287">
        <f t="shared" ref="EJ104:EJ108" si="1116">SUM(EH104:EI104)</f>
        <v>0</v>
      </c>
      <c r="EK104" s="334">
        <v>0</v>
      </c>
      <c r="EL104" s="287">
        <v>0</v>
      </c>
      <c r="EM104" s="287">
        <f t="shared" ref="EM104:EM108" si="1117">SUM(EK104:EL104)</f>
        <v>0</v>
      </c>
      <c r="EN104" s="334">
        <v>0</v>
      </c>
      <c r="EO104" s="287">
        <v>0</v>
      </c>
      <c r="EP104" s="287">
        <f t="shared" ref="EP104:EP108" si="1118">SUM(EN104:EO104)</f>
        <v>0</v>
      </c>
      <c r="EQ104" s="334">
        <v>0</v>
      </c>
      <c r="ER104" s="287">
        <v>0</v>
      </c>
      <c r="ES104" s="287">
        <f t="shared" ref="ES104:ES108" si="1119">SUM(EQ104:ER104)</f>
        <v>0</v>
      </c>
      <c r="ET104" s="334">
        <v>0</v>
      </c>
      <c r="EU104" s="287">
        <v>0</v>
      </c>
      <c r="EV104" s="287">
        <f t="shared" ref="EV104:EV108" si="1120">SUM(ET104:EU104)</f>
        <v>0</v>
      </c>
      <c r="EW104" s="334">
        <v>0</v>
      </c>
      <c r="EX104" s="287">
        <v>0</v>
      </c>
      <c r="EY104" s="287">
        <f t="shared" ref="EY104:EY108" si="1121">SUM(EW104:EX104)</f>
        <v>0</v>
      </c>
      <c r="EZ104" s="334">
        <v>0</v>
      </c>
      <c r="FA104" s="287">
        <v>0</v>
      </c>
      <c r="FB104" s="287">
        <f t="shared" ref="FB104:FB108" si="1122">SUM(EZ104:FA104)</f>
        <v>0</v>
      </c>
      <c r="FC104" s="334">
        <v>0</v>
      </c>
      <c r="FD104" s="287">
        <v>0</v>
      </c>
      <c r="FE104" s="287">
        <f t="shared" ref="FE104:FE108" si="1123">SUM(FC104:FD104)</f>
        <v>0</v>
      </c>
      <c r="FF104" s="334">
        <v>0</v>
      </c>
      <c r="FG104" s="287">
        <v>0</v>
      </c>
      <c r="FH104" s="287">
        <f t="shared" ref="FH104:FH108" si="1124">SUM(FF104:FG104)</f>
        <v>0</v>
      </c>
      <c r="FI104" s="334">
        <v>0</v>
      </c>
      <c r="FJ104" s="287">
        <v>0</v>
      </c>
      <c r="FK104" s="287">
        <f t="shared" ref="FK104:FK108" si="1125">SUM(FI104:FJ104)</f>
        <v>0</v>
      </c>
      <c r="FL104" s="334">
        <v>0</v>
      </c>
      <c r="FM104" s="287">
        <v>0</v>
      </c>
      <c r="FN104" s="287">
        <f t="shared" ref="FN104:FN108" si="1126">SUM(FL104:FM104)</f>
        <v>0</v>
      </c>
      <c r="FO104" s="334">
        <v>0</v>
      </c>
      <c r="FP104" s="287">
        <v>0</v>
      </c>
      <c r="FQ104" s="287">
        <f t="shared" ref="FQ104:FQ108" si="1127">SUM(FO104:FP104)</f>
        <v>0</v>
      </c>
      <c r="FR104" s="334">
        <v>0</v>
      </c>
      <c r="FS104" s="287">
        <v>0</v>
      </c>
      <c r="FT104" s="287">
        <f t="shared" ref="FT104:FT108" si="1128">SUM(FR104:FS104)</f>
        <v>0</v>
      </c>
      <c r="FU104" s="334">
        <v>0</v>
      </c>
      <c r="FV104" s="287">
        <v>0</v>
      </c>
      <c r="FW104" s="287">
        <f t="shared" ref="FW104:FW108" si="1129">SUM(FU104:FV104)</f>
        <v>0</v>
      </c>
      <c r="FX104" s="334">
        <v>0</v>
      </c>
      <c r="FY104" s="287">
        <v>0</v>
      </c>
      <c r="FZ104" s="287">
        <f t="shared" ref="FZ104:FZ108" si="1130">SUM(FX104:FY104)</f>
        <v>0</v>
      </c>
      <c r="GA104" s="334">
        <v>0</v>
      </c>
      <c r="GB104" s="287">
        <v>0</v>
      </c>
      <c r="GC104" s="287">
        <f t="shared" ref="GC104:GC108" si="1131">SUM(GA104:GB104)</f>
        <v>0</v>
      </c>
      <c r="GD104" s="334">
        <v>0</v>
      </c>
      <c r="GE104" s="287">
        <v>0</v>
      </c>
      <c r="GF104" s="287">
        <f t="shared" ref="GF104:GF108" si="1132">SUM(GD104:GE104)</f>
        <v>0</v>
      </c>
      <c r="GG104" s="334">
        <v>0</v>
      </c>
      <c r="GH104" s="287">
        <v>0</v>
      </c>
      <c r="GI104" s="287">
        <f t="shared" ref="GI104:GI108" si="1133">SUM(GG104:GH104)</f>
        <v>0</v>
      </c>
      <c r="GJ104" s="334">
        <v>0</v>
      </c>
      <c r="GK104" s="287">
        <v>0</v>
      </c>
      <c r="GL104" s="287">
        <f t="shared" ref="GL104:GL108" si="1134">SUM(GJ104:GK104)</f>
        <v>0</v>
      </c>
      <c r="GM104" s="334">
        <v>0</v>
      </c>
      <c r="GN104" s="287">
        <v>0</v>
      </c>
      <c r="GO104" s="287">
        <f>SUM(GM104:GN104)</f>
        <v>0</v>
      </c>
      <c r="GP104" s="334">
        <v>0</v>
      </c>
      <c r="GQ104" s="287">
        <v>0</v>
      </c>
      <c r="GR104" s="287">
        <f>SUM(GP104:GQ104)</f>
        <v>0</v>
      </c>
      <c r="GS104" s="334">
        <v>0</v>
      </c>
      <c r="GT104" s="287">
        <v>0</v>
      </c>
      <c r="GU104" s="287">
        <f>SUM(GS104:GT104)</f>
        <v>0</v>
      </c>
      <c r="GV104" s="334">
        <v>0</v>
      </c>
      <c r="GW104" s="287">
        <v>0</v>
      </c>
      <c r="GX104" s="287">
        <f>SUM(GV104:GW104)</f>
        <v>0</v>
      </c>
      <c r="GY104" s="334">
        <v>0</v>
      </c>
      <c r="GZ104" s="287">
        <v>0</v>
      </c>
      <c r="HA104" s="287">
        <f>SUM(GY104:GZ104)</f>
        <v>0</v>
      </c>
      <c r="HB104" s="334">
        <v>0</v>
      </c>
      <c r="HC104" s="287">
        <v>0</v>
      </c>
      <c r="HD104" s="287">
        <f>SUM(HB104:HC104)</f>
        <v>0</v>
      </c>
      <c r="HE104" s="334">
        <v>0</v>
      </c>
      <c r="HF104" s="287">
        <v>0</v>
      </c>
      <c r="HG104" s="287">
        <f>SUM(HE104:HF104)</f>
        <v>0</v>
      </c>
      <c r="HH104" s="334">
        <v>0</v>
      </c>
      <c r="HI104" s="287">
        <v>0</v>
      </c>
      <c r="HJ104" s="287">
        <f>SUM(HH104:HI104)</f>
        <v>0</v>
      </c>
    </row>
    <row r="105" spans="2:218" ht="12" hidden="1" outlineLevel="1" x14ac:dyDescent="0.2">
      <c r="B105" s="233" t="s">
        <v>347</v>
      </c>
      <c r="C105" s="334">
        <v>0</v>
      </c>
      <c r="D105" s="287">
        <v>0</v>
      </c>
      <c r="E105" s="287">
        <f>SUM(C105:D105)</f>
        <v>0</v>
      </c>
      <c r="F105" s="334">
        <v>0</v>
      </c>
      <c r="G105" s="287">
        <v>0</v>
      </c>
      <c r="H105" s="287">
        <f>SUM(F105:G105)</f>
        <v>0</v>
      </c>
      <c r="I105" s="334">
        <v>0</v>
      </c>
      <c r="J105" s="287">
        <v>0</v>
      </c>
      <c r="K105" s="287">
        <f>SUM(I105:J105)</f>
        <v>0</v>
      </c>
      <c r="L105" s="334">
        <v>0</v>
      </c>
      <c r="M105" s="287">
        <v>0</v>
      </c>
      <c r="N105" s="287">
        <f>SUM(L105:M105)</f>
        <v>0</v>
      </c>
      <c r="O105" s="334">
        <v>0</v>
      </c>
      <c r="P105" s="287">
        <v>0</v>
      </c>
      <c r="Q105" s="287">
        <f>SUM(O105:P105)</f>
        <v>0</v>
      </c>
      <c r="R105" s="334">
        <v>0</v>
      </c>
      <c r="S105" s="287">
        <v>0</v>
      </c>
      <c r="T105" s="287">
        <f>SUM(R105:S105)</f>
        <v>0</v>
      </c>
      <c r="U105" s="334">
        <v>0</v>
      </c>
      <c r="V105" s="287">
        <v>0</v>
      </c>
      <c r="W105" s="287">
        <f>SUM(U105:V105)</f>
        <v>0</v>
      </c>
      <c r="X105" s="334">
        <v>0</v>
      </c>
      <c r="Y105" s="287">
        <v>0</v>
      </c>
      <c r="Z105" s="287">
        <f>SUM(X105:Y105)</f>
        <v>0</v>
      </c>
      <c r="AA105" s="334">
        <v>0</v>
      </c>
      <c r="AB105" s="287">
        <v>0</v>
      </c>
      <c r="AC105" s="287">
        <f>SUM(AA105:AB105)</f>
        <v>0</v>
      </c>
      <c r="AD105" s="334">
        <v>0</v>
      </c>
      <c r="AE105" s="287">
        <v>0</v>
      </c>
      <c r="AF105" s="287">
        <f>SUM(AD105:AE105)</f>
        <v>0</v>
      </c>
      <c r="AG105" s="334">
        <v>0</v>
      </c>
      <c r="AH105" s="287">
        <v>0</v>
      </c>
      <c r="AI105" s="287">
        <f>SUM(AG105:AH105)</f>
        <v>0</v>
      </c>
      <c r="AJ105" s="334">
        <v>0</v>
      </c>
      <c r="AK105" s="287">
        <v>0</v>
      </c>
      <c r="AL105" s="287">
        <f>SUM(AJ105:AK105)</f>
        <v>0</v>
      </c>
      <c r="AM105" s="334">
        <v>0</v>
      </c>
      <c r="AN105" s="287">
        <v>0</v>
      </c>
      <c r="AO105" s="287">
        <f>SUM(AM105:AN105)</f>
        <v>0</v>
      </c>
      <c r="AP105" s="334">
        <v>0</v>
      </c>
      <c r="AQ105" s="287">
        <v>0</v>
      </c>
      <c r="AR105" s="287">
        <f t="shared" si="1084"/>
        <v>0</v>
      </c>
      <c r="AS105" s="334">
        <v>0</v>
      </c>
      <c r="AT105" s="287">
        <v>0</v>
      </c>
      <c r="AU105" s="287">
        <f t="shared" si="1085"/>
        <v>0</v>
      </c>
      <c r="AV105" s="334">
        <v>0</v>
      </c>
      <c r="AW105" s="287">
        <v>0</v>
      </c>
      <c r="AX105" s="287">
        <f t="shared" si="1086"/>
        <v>0</v>
      </c>
      <c r="AY105" s="334">
        <v>0</v>
      </c>
      <c r="AZ105" s="287">
        <v>0</v>
      </c>
      <c r="BA105" s="287">
        <f t="shared" si="1087"/>
        <v>0</v>
      </c>
      <c r="BB105" s="334">
        <v>0</v>
      </c>
      <c r="BC105" s="287">
        <v>0</v>
      </c>
      <c r="BD105" s="287">
        <f t="shared" si="1088"/>
        <v>0</v>
      </c>
      <c r="BE105" s="334">
        <v>0</v>
      </c>
      <c r="BF105" s="287">
        <v>0</v>
      </c>
      <c r="BG105" s="287">
        <f t="shared" si="1089"/>
        <v>0</v>
      </c>
      <c r="BH105" s="334">
        <v>0</v>
      </c>
      <c r="BI105" s="287">
        <v>0</v>
      </c>
      <c r="BJ105" s="287">
        <f t="shared" si="1090"/>
        <v>0</v>
      </c>
      <c r="BK105" s="334">
        <v>0</v>
      </c>
      <c r="BL105" s="287">
        <v>0</v>
      </c>
      <c r="BM105" s="287">
        <f t="shared" si="1091"/>
        <v>0</v>
      </c>
      <c r="BN105" s="334">
        <v>0</v>
      </c>
      <c r="BO105" s="287">
        <v>0</v>
      </c>
      <c r="BP105" s="287">
        <f t="shared" si="1092"/>
        <v>0</v>
      </c>
      <c r="BQ105" s="334">
        <v>0</v>
      </c>
      <c r="BR105" s="287">
        <v>0</v>
      </c>
      <c r="BS105" s="287">
        <f t="shared" si="1093"/>
        <v>0</v>
      </c>
      <c r="BT105" s="334">
        <v>0</v>
      </c>
      <c r="BU105" s="287">
        <v>0</v>
      </c>
      <c r="BV105" s="287">
        <f t="shared" si="1094"/>
        <v>0</v>
      </c>
      <c r="BW105" s="334">
        <v>0</v>
      </c>
      <c r="BX105" s="287">
        <v>0</v>
      </c>
      <c r="BY105" s="287">
        <f t="shared" si="1095"/>
        <v>0</v>
      </c>
      <c r="BZ105" s="334">
        <v>0</v>
      </c>
      <c r="CA105" s="287">
        <v>0</v>
      </c>
      <c r="CB105" s="287">
        <f t="shared" si="1096"/>
        <v>0</v>
      </c>
      <c r="CC105" s="334">
        <v>0</v>
      </c>
      <c r="CD105" s="287">
        <v>0</v>
      </c>
      <c r="CE105" s="287">
        <f t="shared" si="1097"/>
        <v>0</v>
      </c>
      <c r="CF105" s="334">
        <v>0</v>
      </c>
      <c r="CG105" s="287">
        <v>0</v>
      </c>
      <c r="CH105" s="287">
        <f t="shared" si="1098"/>
        <v>0</v>
      </c>
      <c r="CI105" s="334">
        <v>0</v>
      </c>
      <c r="CJ105" s="287">
        <v>0</v>
      </c>
      <c r="CK105" s="287">
        <f t="shared" si="1099"/>
        <v>0</v>
      </c>
      <c r="CL105" s="334">
        <v>0</v>
      </c>
      <c r="CM105" s="287">
        <v>0</v>
      </c>
      <c r="CN105" s="287">
        <f t="shared" si="1100"/>
        <v>0</v>
      </c>
      <c r="CO105" s="334">
        <v>0</v>
      </c>
      <c r="CP105" s="287">
        <v>0</v>
      </c>
      <c r="CQ105" s="287">
        <f t="shared" si="1101"/>
        <v>0</v>
      </c>
      <c r="CR105" s="334">
        <v>0</v>
      </c>
      <c r="CS105" s="287">
        <v>0</v>
      </c>
      <c r="CT105" s="287">
        <f t="shared" si="1102"/>
        <v>0</v>
      </c>
      <c r="CU105" s="334">
        <v>0</v>
      </c>
      <c r="CV105" s="287">
        <v>0</v>
      </c>
      <c r="CW105" s="287">
        <f t="shared" si="1103"/>
        <v>0</v>
      </c>
      <c r="CX105" s="334">
        <v>0</v>
      </c>
      <c r="CY105" s="287">
        <v>0</v>
      </c>
      <c r="CZ105" s="287">
        <f t="shared" si="1104"/>
        <v>0</v>
      </c>
      <c r="DA105" s="334">
        <v>0</v>
      </c>
      <c r="DB105" s="287">
        <v>0</v>
      </c>
      <c r="DC105" s="287">
        <f t="shared" si="1105"/>
        <v>0</v>
      </c>
      <c r="DD105" s="334">
        <v>0</v>
      </c>
      <c r="DE105" s="287">
        <v>0</v>
      </c>
      <c r="DF105" s="287">
        <f t="shared" si="1106"/>
        <v>0</v>
      </c>
      <c r="DG105" s="334">
        <v>0</v>
      </c>
      <c r="DH105" s="287">
        <v>0</v>
      </c>
      <c r="DI105" s="287">
        <f t="shared" si="1107"/>
        <v>0</v>
      </c>
      <c r="DJ105" s="334">
        <v>0</v>
      </c>
      <c r="DK105" s="287">
        <v>0</v>
      </c>
      <c r="DL105" s="287">
        <f t="shared" si="1108"/>
        <v>0</v>
      </c>
      <c r="DM105" s="334">
        <v>0</v>
      </c>
      <c r="DN105" s="287">
        <v>0</v>
      </c>
      <c r="DO105" s="287">
        <f t="shared" si="1109"/>
        <v>0</v>
      </c>
      <c r="DP105" s="334">
        <v>0</v>
      </c>
      <c r="DQ105" s="287">
        <v>0</v>
      </c>
      <c r="DR105" s="287">
        <f t="shared" si="1110"/>
        <v>0</v>
      </c>
      <c r="DS105" s="334">
        <v>0</v>
      </c>
      <c r="DT105" s="287">
        <v>0</v>
      </c>
      <c r="DU105" s="287">
        <f t="shared" si="1111"/>
        <v>0</v>
      </c>
      <c r="DV105" s="334">
        <v>0</v>
      </c>
      <c r="DW105" s="287">
        <v>0</v>
      </c>
      <c r="DX105" s="287">
        <f t="shared" si="1112"/>
        <v>0</v>
      </c>
      <c r="DY105" s="334">
        <v>0</v>
      </c>
      <c r="DZ105" s="287">
        <v>0</v>
      </c>
      <c r="EA105" s="287">
        <f t="shared" si="1113"/>
        <v>0</v>
      </c>
      <c r="EB105" s="334">
        <v>0</v>
      </c>
      <c r="EC105" s="287">
        <v>0</v>
      </c>
      <c r="ED105" s="287">
        <f t="shared" si="1114"/>
        <v>0</v>
      </c>
      <c r="EE105" s="334">
        <v>0</v>
      </c>
      <c r="EF105" s="287">
        <v>0</v>
      </c>
      <c r="EG105" s="287">
        <f t="shared" si="1115"/>
        <v>0</v>
      </c>
      <c r="EH105" s="334">
        <v>0</v>
      </c>
      <c r="EI105" s="287">
        <v>0</v>
      </c>
      <c r="EJ105" s="287">
        <f t="shared" si="1116"/>
        <v>0</v>
      </c>
      <c r="EK105" s="334">
        <v>0</v>
      </c>
      <c r="EL105" s="287">
        <v>0</v>
      </c>
      <c r="EM105" s="287">
        <f t="shared" si="1117"/>
        <v>0</v>
      </c>
      <c r="EN105" s="334">
        <v>0</v>
      </c>
      <c r="EO105" s="287">
        <v>0</v>
      </c>
      <c r="EP105" s="287">
        <f t="shared" si="1118"/>
        <v>0</v>
      </c>
      <c r="EQ105" s="334">
        <v>0</v>
      </c>
      <c r="ER105" s="287">
        <v>0</v>
      </c>
      <c r="ES105" s="287">
        <f t="shared" si="1119"/>
        <v>0</v>
      </c>
      <c r="ET105" s="334">
        <v>0</v>
      </c>
      <c r="EU105" s="287">
        <v>0</v>
      </c>
      <c r="EV105" s="287">
        <f t="shared" si="1120"/>
        <v>0</v>
      </c>
      <c r="EW105" s="334">
        <v>0</v>
      </c>
      <c r="EX105" s="287">
        <v>0</v>
      </c>
      <c r="EY105" s="287">
        <f t="shared" si="1121"/>
        <v>0</v>
      </c>
      <c r="EZ105" s="334">
        <v>0</v>
      </c>
      <c r="FA105" s="287">
        <v>0</v>
      </c>
      <c r="FB105" s="287">
        <f t="shared" si="1122"/>
        <v>0</v>
      </c>
      <c r="FC105" s="334">
        <v>0</v>
      </c>
      <c r="FD105" s="287">
        <v>0</v>
      </c>
      <c r="FE105" s="287">
        <f t="shared" si="1123"/>
        <v>0</v>
      </c>
      <c r="FF105" s="334">
        <v>0</v>
      </c>
      <c r="FG105" s="287">
        <v>0</v>
      </c>
      <c r="FH105" s="287">
        <f t="shared" si="1124"/>
        <v>0</v>
      </c>
      <c r="FI105" s="334">
        <v>0</v>
      </c>
      <c r="FJ105" s="287">
        <v>0</v>
      </c>
      <c r="FK105" s="287">
        <f t="shared" si="1125"/>
        <v>0</v>
      </c>
      <c r="FL105" s="334">
        <v>0</v>
      </c>
      <c r="FM105" s="287">
        <v>0</v>
      </c>
      <c r="FN105" s="287">
        <f t="shared" si="1126"/>
        <v>0</v>
      </c>
      <c r="FO105" s="334">
        <v>0</v>
      </c>
      <c r="FP105" s="287">
        <v>0</v>
      </c>
      <c r="FQ105" s="287">
        <f t="shared" si="1127"/>
        <v>0</v>
      </c>
      <c r="FR105" s="334">
        <v>0</v>
      </c>
      <c r="FS105" s="287">
        <v>0</v>
      </c>
      <c r="FT105" s="287">
        <f t="shared" si="1128"/>
        <v>0</v>
      </c>
      <c r="FU105" s="334">
        <v>0</v>
      </c>
      <c r="FV105" s="287">
        <v>0</v>
      </c>
      <c r="FW105" s="287">
        <f t="shared" si="1129"/>
        <v>0</v>
      </c>
      <c r="FX105" s="334">
        <v>0</v>
      </c>
      <c r="FY105" s="287">
        <v>0</v>
      </c>
      <c r="FZ105" s="287">
        <f t="shared" si="1130"/>
        <v>0</v>
      </c>
      <c r="GA105" s="334">
        <v>0</v>
      </c>
      <c r="GB105" s="287">
        <v>0</v>
      </c>
      <c r="GC105" s="287">
        <f t="shared" si="1131"/>
        <v>0</v>
      </c>
      <c r="GD105" s="334">
        <v>0</v>
      </c>
      <c r="GE105" s="287">
        <v>0</v>
      </c>
      <c r="GF105" s="287">
        <f t="shared" si="1132"/>
        <v>0</v>
      </c>
      <c r="GG105" s="334">
        <v>0</v>
      </c>
      <c r="GH105" s="287">
        <v>0</v>
      </c>
      <c r="GI105" s="287">
        <f t="shared" si="1133"/>
        <v>0</v>
      </c>
      <c r="GJ105" s="334">
        <v>0</v>
      </c>
      <c r="GK105" s="287">
        <v>0</v>
      </c>
      <c r="GL105" s="287">
        <f t="shared" si="1134"/>
        <v>0</v>
      </c>
      <c r="GM105" s="334">
        <v>0</v>
      </c>
      <c r="GN105" s="287">
        <v>0</v>
      </c>
      <c r="GO105" s="287">
        <f>SUM(GM105:GN105)</f>
        <v>0</v>
      </c>
      <c r="GP105" s="334">
        <v>0</v>
      </c>
      <c r="GQ105" s="287">
        <v>0</v>
      </c>
      <c r="GR105" s="287">
        <f>SUM(GP105:GQ105)</f>
        <v>0</v>
      </c>
      <c r="GS105" s="334">
        <v>0</v>
      </c>
      <c r="GT105" s="287">
        <v>0</v>
      </c>
      <c r="GU105" s="287">
        <f>SUM(GS105:GT105)</f>
        <v>0</v>
      </c>
      <c r="GV105" s="334">
        <v>0</v>
      </c>
      <c r="GW105" s="287">
        <v>0</v>
      </c>
      <c r="GX105" s="287">
        <f>SUM(GV105:GW105)</f>
        <v>0</v>
      </c>
      <c r="GY105" s="334">
        <v>0</v>
      </c>
      <c r="GZ105" s="287">
        <v>0</v>
      </c>
      <c r="HA105" s="287">
        <f>SUM(GY105:GZ105)</f>
        <v>0</v>
      </c>
      <c r="HB105" s="334">
        <v>0</v>
      </c>
      <c r="HC105" s="287">
        <v>0</v>
      </c>
      <c r="HD105" s="287">
        <f>SUM(HB105:HC105)</f>
        <v>0</v>
      </c>
      <c r="HE105" s="334">
        <v>0</v>
      </c>
      <c r="HF105" s="287">
        <v>0</v>
      </c>
      <c r="HG105" s="287">
        <f>SUM(HE105:HF105)</f>
        <v>0</v>
      </c>
      <c r="HH105" s="334">
        <v>0</v>
      </c>
      <c r="HI105" s="287">
        <v>0</v>
      </c>
      <c r="HJ105" s="287">
        <f>SUM(HH105:HI105)</f>
        <v>0</v>
      </c>
    </row>
    <row r="106" spans="2:218" ht="12" hidden="1" outlineLevel="1" x14ac:dyDescent="0.2">
      <c r="B106" s="233" t="s">
        <v>345</v>
      </c>
      <c r="C106" s="335">
        <v>0</v>
      </c>
      <c r="D106" s="287">
        <v>0</v>
      </c>
      <c r="E106" s="287">
        <f>SUM(C106:D106)</f>
        <v>0</v>
      </c>
      <c r="F106" s="335">
        <v>0</v>
      </c>
      <c r="G106" s="287">
        <v>0</v>
      </c>
      <c r="H106" s="287">
        <f>SUM(F106:G106)</f>
        <v>0</v>
      </c>
      <c r="I106" s="335">
        <v>0</v>
      </c>
      <c r="J106" s="287">
        <v>0</v>
      </c>
      <c r="K106" s="287">
        <f>SUM(I106:J106)</f>
        <v>0</v>
      </c>
      <c r="L106" s="335">
        <v>0</v>
      </c>
      <c r="M106" s="287">
        <v>0</v>
      </c>
      <c r="N106" s="287">
        <f>SUM(L106:M106)</f>
        <v>0</v>
      </c>
      <c r="O106" s="335">
        <v>0</v>
      </c>
      <c r="P106" s="287">
        <v>0</v>
      </c>
      <c r="Q106" s="287">
        <f>SUM(O106:P106)</f>
        <v>0</v>
      </c>
      <c r="R106" s="335">
        <v>0</v>
      </c>
      <c r="S106" s="287">
        <v>0</v>
      </c>
      <c r="T106" s="287">
        <f>SUM(R106:S106)</f>
        <v>0</v>
      </c>
      <c r="U106" s="335">
        <v>0</v>
      </c>
      <c r="V106" s="287">
        <v>0</v>
      </c>
      <c r="W106" s="287">
        <f>SUM(U106:V106)</f>
        <v>0</v>
      </c>
      <c r="X106" s="335">
        <v>0</v>
      </c>
      <c r="Y106" s="287">
        <v>0</v>
      </c>
      <c r="Z106" s="287">
        <f>SUM(X106:Y106)</f>
        <v>0</v>
      </c>
      <c r="AA106" s="335">
        <v>0</v>
      </c>
      <c r="AB106" s="287">
        <v>0</v>
      </c>
      <c r="AC106" s="287">
        <f>SUM(AA106:AB106)</f>
        <v>0</v>
      </c>
      <c r="AD106" s="335">
        <v>0</v>
      </c>
      <c r="AE106" s="287">
        <v>0</v>
      </c>
      <c r="AF106" s="287">
        <f>SUM(AD106:AE106)</f>
        <v>0</v>
      </c>
      <c r="AG106" s="335">
        <v>0</v>
      </c>
      <c r="AH106" s="287">
        <v>0</v>
      </c>
      <c r="AI106" s="287">
        <f>SUM(AG106:AH106)</f>
        <v>0</v>
      </c>
      <c r="AJ106" s="335">
        <v>0</v>
      </c>
      <c r="AK106" s="287">
        <v>0</v>
      </c>
      <c r="AL106" s="287">
        <f>SUM(AJ106:AK106)</f>
        <v>0</v>
      </c>
      <c r="AM106" s="335">
        <v>-4361.9911216977052</v>
      </c>
      <c r="AN106" s="287">
        <v>0</v>
      </c>
      <c r="AO106" s="287">
        <f>SUM(AM106:AN106)</f>
        <v>-4361.9911216977052</v>
      </c>
      <c r="AP106" s="335">
        <v>-5126.9930247663142</v>
      </c>
      <c r="AQ106" s="287">
        <v>0</v>
      </c>
      <c r="AR106" s="287">
        <f t="shared" si="1084"/>
        <v>-5126.9930247663142</v>
      </c>
      <c r="AS106" s="335">
        <v>-4837.1502842363698</v>
      </c>
      <c r="AT106" s="287">
        <v>0</v>
      </c>
      <c r="AU106" s="287">
        <f t="shared" si="1085"/>
        <v>-4837.1502842363698</v>
      </c>
      <c r="AV106" s="335">
        <v>-4377.3828656958121</v>
      </c>
      <c r="AW106" s="287">
        <v>0</v>
      </c>
      <c r="AX106" s="287">
        <f t="shared" si="1086"/>
        <v>-4377.3828656958121</v>
      </c>
      <c r="AY106" s="335">
        <v>-4317.3259607542095</v>
      </c>
      <c r="AZ106" s="287">
        <v>0</v>
      </c>
      <c r="BA106" s="287">
        <f t="shared" si="1087"/>
        <v>-4317.3259607542095</v>
      </c>
      <c r="BB106" s="335">
        <v>-4961.512779050965</v>
      </c>
      <c r="BC106" s="287">
        <v>0</v>
      </c>
      <c r="BD106" s="287">
        <f t="shared" si="1088"/>
        <v>-4961.512779050965</v>
      </c>
      <c r="BE106" s="335">
        <v>-5139.6040987424349</v>
      </c>
      <c r="BF106" s="287">
        <v>0</v>
      </c>
      <c r="BG106" s="287">
        <f t="shared" si="1089"/>
        <v>-5139.6040987424349</v>
      </c>
      <c r="BH106" s="335">
        <v>-6737.0344575212803</v>
      </c>
      <c r="BI106" s="287">
        <v>0</v>
      </c>
      <c r="BJ106" s="287">
        <f t="shared" si="1090"/>
        <v>-6737.0344575212803</v>
      </c>
      <c r="BK106" s="335">
        <v>-6325.412223422747</v>
      </c>
      <c r="BL106" s="287">
        <v>0</v>
      </c>
      <c r="BM106" s="287">
        <f t="shared" si="1091"/>
        <v>-6325.412223422747</v>
      </c>
      <c r="BN106" s="335">
        <v>-6065.2309973722313</v>
      </c>
      <c r="BO106" s="287">
        <v>0</v>
      </c>
      <c r="BP106" s="287">
        <f t="shared" si="1092"/>
        <v>-6065.2309973722313</v>
      </c>
      <c r="BQ106" s="335">
        <v>-7665.9330985915494</v>
      </c>
      <c r="BR106" s="287">
        <v>0</v>
      </c>
      <c r="BS106" s="287">
        <f t="shared" si="1093"/>
        <v>-7665.9330985915494</v>
      </c>
      <c r="BT106" s="335">
        <v>-5687.0843426557985</v>
      </c>
      <c r="BU106" s="287">
        <v>0</v>
      </c>
      <c r="BV106" s="287">
        <f t="shared" si="1094"/>
        <v>-5687.0843426557985</v>
      </c>
      <c r="BW106" s="335">
        <v>-3500.6050653884849</v>
      </c>
      <c r="BX106" s="287">
        <v>0</v>
      </c>
      <c r="BY106" s="287">
        <f t="shared" si="1095"/>
        <v>-3500.6050653884849</v>
      </c>
      <c r="BZ106" s="335">
        <v>-3936.8008800880125</v>
      </c>
      <c r="CA106" s="287">
        <v>0</v>
      </c>
      <c r="CB106" s="287">
        <f t="shared" si="1096"/>
        <v>-3936.8008800880125</v>
      </c>
      <c r="CC106" s="335">
        <v>-3766.4553448429433</v>
      </c>
      <c r="CD106" s="287">
        <v>0</v>
      </c>
      <c r="CE106" s="287">
        <f t="shared" si="1097"/>
        <v>-3766.4553448429433</v>
      </c>
      <c r="CF106" s="335">
        <v>-3756.0765674050599</v>
      </c>
      <c r="CG106" s="287">
        <v>0</v>
      </c>
      <c r="CH106" s="287">
        <f t="shared" si="1098"/>
        <v>-3756.0765674050599</v>
      </c>
      <c r="CI106" s="335">
        <v>-3818.0865926283623</v>
      </c>
      <c r="CJ106" s="287">
        <v>0</v>
      </c>
      <c r="CK106" s="287">
        <f t="shared" si="1099"/>
        <v>-3818.0865926283623</v>
      </c>
      <c r="CL106" s="335">
        <v>-3654.1838134430727</v>
      </c>
      <c r="CM106" s="287">
        <v>0</v>
      </c>
      <c r="CN106" s="287">
        <f t="shared" si="1100"/>
        <v>-3654.1838134430727</v>
      </c>
      <c r="CO106" s="335">
        <v>-3412.9848171152516</v>
      </c>
      <c r="CP106" s="287">
        <v>0</v>
      </c>
      <c r="CQ106" s="287">
        <f t="shared" si="1101"/>
        <v>-3412.9848171152516</v>
      </c>
      <c r="CR106" s="335">
        <v>-4031.3483557855707</v>
      </c>
      <c r="CS106" s="287">
        <v>0</v>
      </c>
      <c r="CT106" s="287">
        <f t="shared" si="1102"/>
        <v>-4031.3483557855707</v>
      </c>
      <c r="CU106" s="335">
        <v>-3529.1021908993389</v>
      </c>
      <c r="CV106" s="287">
        <v>0</v>
      </c>
      <c r="CW106" s="287">
        <f t="shared" si="1103"/>
        <v>-3529.1021908993389</v>
      </c>
      <c r="CX106" s="335">
        <v>-4250.4705571806426</v>
      </c>
      <c r="CY106" s="287">
        <v>0</v>
      </c>
      <c r="CZ106" s="287">
        <f t="shared" si="1104"/>
        <v>-4250.4705571806426</v>
      </c>
      <c r="DA106" s="335">
        <v>-7054.5136142808769</v>
      </c>
      <c r="DB106" s="287">
        <v>0</v>
      </c>
      <c r="DC106" s="287">
        <f t="shared" si="1105"/>
        <v>-7054.5136142808769</v>
      </c>
      <c r="DD106" s="335">
        <v>-5900.7350968503742</v>
      </c>
      <c r="DE106" s="287">
        <v>0</v>
      </c>
      <c r="DF106" s="287">
        <f t="shared" si="1106"/>
        <v>-5900.7350968503742</v>
      </c>
      <c r="DG106" s="335">
        <v>-3590.2152442491533</v>
      </c>
      <c r="DH106" s="287">
        <v>0</v>
      </c>
      <c r="DI106" s="287">
        <f t="shared" si="1107"/>
        <v>-3590.2152442491533</v>
      </c>
      <c r="DJ106" s="335">
        <v>-3775.2826291639503</v>
      </c>
      <c r="DK106" s="287">
        <v>0</v>
      </c>
      <c r="DL106" s="287">
        <f t="shared" si="1108"/>
        <v>-3775.2826291639503</v>
      </c>
      <c r="DM106" s="335">
        <v>-4396.1685298460288</v>
      </c>
      <c r="DN106" s="287">
        <v>0</v>
      </c>
      <c r="DO106" s="287">
        <f t="shared" si="1109"/>
        <v>-4396.1685298460288</v>
      </c>
      <c r="DP106" s="335">
        <v>-4538.0457757423792</v>
      </c>
      <c r="DQ106" s="287">
        <v>0</v>
      </c>
      <c r="DR106" s="287">
        <f t="shared" si="1110"/>
        <v>-4538.0457757423792</v>
      </c>
      <c r="DS106" s="335">
        <v>-5189.794413998563</v>
      </c>
      <c r="DT106" s="287">
        <v>0</v>
      </c>
      <c r="DU106" s="287">
        <f t="shared" si="1111"/>
        <v>-5189.794413998563</v>
      </c>
      <c r="DV106" s="335">
        <v>-5049.4288819488938</v>
      </c>
      <c r="DW106" s="287">
        <v>0</v>
      </c>
      <c r="DX106" s="287">
        <f t="shared" si="1112"/>
        <v>-5049.4288819488938</v>
      </c>
      <c r="DY106" s="335">
        <v>-4632.9376697256776</v>
      </c>
      <c r="DZ106" s="287">
        <v>0</v>
      </c>
      <c r="EA106" s="287">
        <f t="shared" si="1113"/>
        <v>-4632.9376697256776</v>
      </c>
      <c r="EB106" s="335">
        <v>-3860.4551002162734</v>
      </c>
      <c r="EC106" s="287">
        <v>0</v>
      </c>
      <c r="ED106" s="287">
        <f t="shared" si="1114"/>
        <v>-3860.4551002162734</v>
      </c>
      <c r="EE106" s="335">
        <v>-5386.9902487207492</v>
      </c>
      <c r="EF106" s="287">
        <v>0</v>
      </c>
      <c r="EG106" s="287">
        <f t="shared" si="1115"/>
        <v>-5386.9902487207492</v>
      </c>
      <c r="EH106" s="335">
        <v>-4818.771140698098</v>
      </c>
      <c r="EI106" s="287">
        <v>0</v>
      </c>
      <c r="EJ106" s="287">
        <f t="shared" si="1116"/>
        <v>-4818.771140698098</v>
      </c>
      <c r="EK106" s="335">
        <v>-5235.1317493088882</v>
      </c>
      <c r="EL106" s="287">
        <v>0</v>
      </c>
      <c r="EM106" s="287">
        <f t="shared" si="1117"/>
        <v>-5235.1317493088882</v>
      </c>
      <c r="EN106" s="335">
        <v>-6532.3501850076136</v>
      </c>
      <c r="EO106" s="287">
        <v>0</v>
      </c>
      <c r="EP106" s="287">
        <f t="shared" si="1118"/>
        <v>-6532.3501850076136</v>
      </c>
      <c r="EQ106" s="335">
        <v>-6835.9093152950954</v>
      </c>
      <c r="ER106" s="287">
        <v>0</v>
      </c>
      <c r="ES106" s="287">
        <f t="shared" si="1119"/>
        <v>-6835.9093152950954</v>
      </c>
      <c r="ET106" s="335">
        <v>-7977.3630227396443</v>
      </c>
      <c r="EU106" s="287">
        <v>0</v>
      </c>
      <c r="EV106" s="287">
        <f t="shared" si="1120"/>
        <v>-7977.3630227396443</v>
      </c>
      <c r="EW106" s="335">
        <v>-7236.3657151448897</v>
      </c>
      <c r="EX106" s="287">
        <v>0</v>
      </c>
      <c r="EY106" s="287">
        <f t="shared" si="1121"/>
        <v>-7236.3657151448897</v>
      </c>
      <c r="EZ106" s="335">
        <v>-6997.9927403592601</v>
      </c>
      <c r="FA106" s="287">
        <v>0</v>
      </c>
      <c r="FB106" s="287">
        <f t="shared" si="1122"/>
        <v>-6997.9927403592601</v>
      </c>
      <c r="FC106" s="335">
        <v>-8574.124688248321</v>
      </c>
      <c r="FD106" s="287">
        <v>0</v>
      </c>
      <c r="FE106" s="287">
        <f t="shared" si="1123"/>
        <v>-8574.124688248321</v>
      </c>
      <c r="FF106" s="335">
        <v>-7393.7910654023408</v>
      </c>
      <c r="FG106" s="287">
        <v>0</v>
      </c>
      <c r="FH106" s="287">
        <f t="shared" si="1124"/>
        <v>-7393.7910654023408</v>
      </c>
      <c r="FI106" s="335">
        <v>-9064.2507369600698</v>
      </c>
      <c r="FJ106" s="287">
        <v>0</v>
      </c>
      <c r="FK106" s="287">
        <f t="shared" si="1125"/>
        <v>-9064.2507369600698</v>
      </c>
      <c r="FL106" s="335">
        <v>-8926.2200680413971</v>
      </c>
      <c r="FM106" s="287">
        <v>0</v>
      </c>
      <c r="FN106" s="287">
        <f t="shared" si="1126"/>
        <v>-8926.2200680413971</v>
      </c>
      <c r="FO106" s="335">
        <v>-8607.5232350352235</v>
      </c>
      <c r="FP106" s="287">
        <v>0</v>
      </c>
      <c r="FQ106" s="287">
        <f t="shared" si="1127"/>
        <v>-8607.5232350352235</v>
      </c>
      <c r="FR106" s="335">
        <v>-9682.720633560135</v>
      </c>
      <c r="FS106" s="287">
        <v>0</v>
      </c>
      <c r="FT106" s="287">
        <f t="shared" si="1128"/>
        <v>-9682.720633560135</v>
      </c>
      <c r="FU106" s="335">
        <v>-10932.576860370329</v>
      </c>
      <c r="FV106" s="287">
        <v>0</v>
      </c>
      <c r="FW106" s="287">
        <f t="shared" si="1129"/>
        <v>-10932.576860370329</v>
      </c>
      <c r="FX106" s="335">
        <v>-13042.141895183244</v>
      </c>
      <c r="FY106" s="287">
        <v>0</v>
      </c>
      <c r="FZ106" s="287">
        <f t="shared" si="1130"/>
        <v>-13042.141895183244</v>
      </c>
      <c r="GA106" s="335">
        <v>-12846.747935353855</v>
      </c>
      <c r="GB106" s="287">
        <v>0</v>
      </c>
      <c r="GC106" s="287">
        <f t="shared" si="1131"/>
        <v>-12846.747935353855</v>
      </c>
      <c r="GD106" s="335">
        <v>-8806.8457019874531</v>
      </c>
      <c r="GE106" s="287">
        <v>0</v>
      </c>
      <c r="GF106" s="287">
        <f t="shared" si="1132"/>
        <v>-8806.8457019874531</v>
      </c>
      <c r="GG106" s="335">
        <v>-8526.8484277120315</v>
      </c>
      <c r="GH106" s="287">
        <v>0</v>
      </c>
      <c r="GI106" s="287">
        <f t="shared" si="1133"/>
        <v>-8526.8484277120315</v>
      </c>
      <c r="GJ106" s="335">
        <v>-8978.9445857543797</v>
      </c>
      <c r="GK106" s="287">
        <v>0</v>
      </c>
      <c r="GL106" s="287">
        <f t="shared" si="1134"/>
        <v>-8978.9445857543797</v>
      </c>
      <c r="GM106" s="335">
        <v>-8581.7370768148339</v>
      </c>
      <c r="GN106" s="287">
        <v>0</v>
      </c>
      <c r="GO106" s="287">
        <f>SUM(GM106:GN106)</f>
        <v>-8581.7370768148339</v>
      </c>
      <c r="GP106" s="335">
        <v>-8829.4949664514879</v>
      </c>
      <c r="GQ106" s="287">
        <v>0</v>
      </c>
      <c r="GR106" s="287">
        <f>SUM(GP106:GQ106)</f>
        <v>-8829.4949664514879</v>
      </c>
      <c r="GS106" s="335">
        <v>-9041.5508485568043</v>
      </c>
      <c r="GT106" s="287">
        <v>0</v>
      </c>
      <c r="GU106" s="287">
        <f>SUM(GS106:GT106)</f>
        <v>-9041.5508485568043</v>
      </c>
      <c r="GV106" s="335">
        <v>-11942.041941764737</v>
      </c>
      <c r="GW106" s="287">
        <v>0</v>
      </c>
      <c r="GX106" s="287">
        <f>SUM(GV106:GW106)</f>
        <v>-11942.041941764737</v>
      </c>
      <c r="GY106" s="335">
        <v>-9836.1123442325079</v>
      </c>
      <c r="GZ106" s="287">
        <v>0</v>
      </c>
      <c r="HA106" s="287">
        <f>SUM(GY106:GZ106)</f>
        <v>-9836.1123442325079</v>
      </c>
      <c r="HB106" s="335">
        <v>-10675.997661160649</v>
      </c>
      <c r="HC106" s="287">
        <v>0</v>
      </c>
      <c r="HD106" s="287">
        <f>SUM(HB106:HC106)</f>
        <v>-10675.997661160649</v>
      </c>
      <c r="HE106" s="335">
        <v>-13436.617183234917</v>
      </c>
      <c r="HF106" s="287">
        <v>0</v>
      </c>
      <c r="HG106" s="287">
        <f>SUM(HE106:HF106)</f>
        <v>-13436.617183234917</v>
      </c>
      <c r="HH106" s="335">
        <v>-12816.371103713755</v>
      </c>
      <c r="HI106" s="287">
        <v>0</v>
      </c>
      <c r="HJ106" s="287">
        <f>SUM(HH106:HI106)</f>
        <v>-12816.371103713755</v>
      </c>
    </row>
    <row r="107" spans="2:218" ht="12" hidden="1" outlineLevel="1" x14ac:dyDescent="0.2">
      <c r="B107" s="233" t="s">
        <v>348</v>
      </c>
      <c r="C107" s="335">
        <v>0</v>
      </c>
      <c r="D107" s="287">
        <v>0</v>
      </c>
      <c r="E107" s="287">
        <f>SUM(C107:D107)</f>
        <v>0</v>
      </c>
      <c r="F107" s="335">
        <v>0</v>
      </c>
      <c r="G107" s="287">
        <v>0</v>
      </c>
      <c r="H107" s="287">
        <f>SUM(F107:G107)</f>
        <v>0</v>
      </c>
      <c r="I107" s="335">
        <v>0</v>
      </c>
      <c r="J107" s="287">
        <v>0</v>
      </c>
      <c r="K107" s="287">
        <f>SUM(I107:J107)</f>
        <v>0</v>
      </c>
      <c r="L107" s="335">
        <v>0</v>
      </c>
      <c r="M107" s="287">
        <v>0</v>
      </c>
      <c r="N107" s="287">
        <f>SUM(L107:M107)</f>
        <v>0</v>
      </c>
      <c r="O107" s="335">
        <v>0</v>
      </c>
      <c r="P107" s="287">
        <v>0</v>
      </c>
      <c r="Q107" s="287">
        <f>SUM(O107:P107)</f>
        <v>0</v>
      </c>
      <c r="R107" s="335">
        <v>0</v>
      </c>
      <c r="S107" s="287">
        <v>0</v>
      </c>
      <c r="T107" s="287">
        <f>SUM(R107:S107)</f>
        <v>0</v>
      </c>
      <c r="U107" s="335">
        <v>0</v>
      </c>
      <c r="V107" s="287">
        <v>0</v>
      </c>
      <c r="W107" s="287">
        <f>SUM(U107:V107)</f>
        <v>0</v>
      </c>
      <c r="X107" s="335">
        <v>0</v>
      </c>
      <c r="Y107" s="287">
        <v>0</v>
      </c>
      <c r="Z107" s="287">
        <f>SUM(X107:Y107)</f>
        <v>0</v>
      </c>
      <c r="AA107" s="335">
        <v>0</v>
      </c>
      <c r="AB107" s="287">
        <v>0</v>
      </c>
      <c r="AC107" s="287">
        <f>SUM(AA107:AB107)</f>
        <v>0</v>
      </c>
      <c r="AD107" s="335">
        <v>0</v>
      </c>
      <c r="AE107" s="287">
        <v>0</v>
      </c>
      <c r="AF107" s="287">
        <f>SUM(AD107:AE107)</f>
        <v>0</v>
      </c>
      <c r="AG107" s="335">
        <v>0</v>
      </c>
      <c r="AH107" s="287">
        <v>0</v>
      </c>
      <c r="AI107" s="287">
        <f>SUM(AG107:AH107)</f>
        <v>0</v>
      </c>
      <c r="AJ107" s="335">
        <v>0</v>
      </c>
      <c r="AK107" s="287">
        <v>0</v>
      </c>
      <c r="AL107" s="287">
        <f>SUM(AJ107:AK107)</f>
        <v>0</v>
      </c>
      <c r="AM107" s="335">
        <v>0</v>
      </c>
      <c r="AN107" s="287">
        <v>0</v>
      </c>
      <c r="AO107" s="287">
        <f>SUM(AM107:AN107)</f>
        <v>0</v>
      </c>
      <c r="AP107" s="335">
        <v>0</v>
      </c>
      <c r="AQ107" s="287">
        <v>0</v>
      </c>
      <c r="AR107" s="287">
        <f t="shared" si="1084"/>
        <v>0</v>
      </c>
      <c r="AS107" s="335">
        <v>0</v>
      </c>
      <c r="AT107" s="287">
        <v>0</v>
      </c>
      <c r="AU107" s="287">
        <f t="shared" si="1085"/>
        <v>0</v>
      </c>
      <c r="AV107" s="335">
        <v>0</v>
      </c>
      <c r="AW107" s="287">
        <v>0</v>
      </c>
      <c r="AX107" s="287">
        <f t="shared" si="1086"/>
        <v>0</v>
      </c>
      <c r="AY107" s="335">
        <v>0</v>
      </c>
      <c r="AZ107" s="287">
        <v>0</v>
      </c>
      <c r="BA107" s="287">
        <f t="shared" si="1087"/>
        <v>0</v>
      </c>
      <c r="BB107" s="335">
        <v>0</v>
      </c>
      <c r="BC107" s="287">
        <v>0</v>
      </c>
      <c r="BD107" s="287">
        <f t="shared" si="1088"/>
        <v>0</v>
      </c>
      <c r="BE107" s="335">
        <v>0</v>
      </c>
      <c r="BF107" s="287">
        <v>0</v>
      </c>
      <c r="BG107" s="287">
        <f t="shared" si="1089"/>
        <v>0</v>
      </c>
      <c r="BH107" s="335">
        <v>0</v>
      </c>
      <c r="BI107" s="287">
        <v>0</v>
      </c>
      <c r="BJ107" s="287">
        <f t="shared" si="1090"/>
        <v>0</v>
      </c>
      <c r="BK107" s="335">
        <v>0</v>
      </c>
      <c r="BL107" s="287">
        <v>0</v>
      </c>
      <c r="BM107" s="287">
        <f t="shared" si="1091"/>
        <v>0</v>
      </c>
      <c r="BN107" s="335">
        <v>0</v>
      </c>
      <c r="BO107" s="287">
        <v>0</v>
      </c>
      <c r="BP107" s="287">
        <f t="shared" si="1092"/>
        <v>0</v>
      </c>
      <c r="BQ107" s="335">
        <v>0</v>
      </c>
      <c r="BR107" s="287">
        <v>0</v>
      </c>
      <c r="BS107" s="287">
        <f t="shared" si="1093"/>
        <v>0</v>
      </c>
      <c r="BT107" s="335">
        <v>0</v>
      </c>
      <c r="BU107" s="287">
        <v>0</v>
      </c>
      <c r="BV107" s="287">
        <f t="shared" si="1094"/>
        <v>0</v>
      </c>
      <c r="BW107" s="335">
        <v>0</v>
      </c>
      <c r="BX107" s="287">
        <v>0</v>
      </c>
      <c r="BY107" s="287">
        <f t="shared" si="1095"/>
        <v>0</v>
      </c>
      <c r="BZ107" s="335">
        <v>0</v>
      </c>
      <c r="CA107" s="287">
        <v>0</v>
      </c>
      <c r="CB107" s="287">
        <f t="shared" si="1096"/>
        <v>0</v>
      </c>
      <c r="CC107" s="335">
        <v>0</v>
      </c>
      <c r="CD107" s="287">
        <v>0</v>
      </c>
      <c r="CE107" s="287">
        <f t="shared" si="1097"/>
        <v>0</v>
      </c>
      <c r="CF107" s="335">
        <v>0</v>
      </c>
      <c r="CG107" s="287">
        <v>0</v>
      </c>
      <c r="CH107" s="287">
        <f t="shared" si="1098"/>
        <v>0</v>
      </c>
      <c r="CI107" s="335">
        <v>0</v>
      </c>
      <c r="CJ107" s="287">
        <v>0</v>
      </c>
      <c r="CK107" s="287">
        <f t="shared" si="1099"/>
        <v>0</v>
      </c>
      <c r="CL107" s="335">
        <v>0</v>
      </c>
      <c r="CM107" s="287">
        <v>0</v>
      </c>
      <c r="CN107" s="287">
        <f t="shared" si="1100"/>
        <v>0</v>
      </c>
      <c r="CO107" s="335">
        <v>0</v>
      </c>
      <c r="CP107" s="287">
        <v>0</v>
      </c>
      <c r="CQ107" s="287">
        <f t="shared" si="1101"/>
        <v>0</v>
      </c>
      <c r="CR107" s="335">
        <v>0</v>
      </c>
      <c r="CS107" s="287">
        <v>0</v>
      </c>
      <c r="CT107" s="287">
        <f t="shared" si="1102"/>
        <v>0</v>
      </c>
      <c r="CU107" s="335">
        <v>0</v>
      </c>
      <c r="CV107" s="287">
        <v>0</v>
      </c>
      <c r="CW107" s="287">
        <f t="shared" si="1103"/>
        <v>0</v>
      </c>
      <c r="CX107" s="335">
        <v>0</v>
      </c>
      <c r="CY107" s="287">
        <v>0</v>
      </c>
      <c r="CZ107" s="287">
        <f t="shared" si="1104"/>
        <v>0</v>
      </c>
      <c r="DA107" s="335">
        <v>0</v>
      </c>
      <c r="DB107" s="287">
        <v>0</v>
      </c>
      <c r="DC107" s="287">
        <f t="shared" si="1105"/>
        <v>0</v>
      </c>
      <c r="DD107" s="335">
        <v>0</v>
      </c>
      <c r="DE107" s="287">
        <v>0</v>
      </c>
      <c r="DF107" s="287">
        <f t="shared" si="1106"/>
        <v>0</v>
      </c>
      <c r="DG107" s="335">
        <v>0</v>
      </c>
      <c r="DH107" s="287">
        <v>0</v>
      </c>
      <c r="DI107" s="287">
        <f t="shared" si="1107"/>
        <v>0</v>
      </c>
      <c r="DJ107" s="335">
        <v>0</v>
      </c>
      <c r="DK107" s="287">
        <v>0</v>
      </c>
      <c r="DL107" s="287">
        <f t="shared" si="1108"/>
        <v>0</v>
      </c>
      <c r="DM107" s="335">
        <v>0</v>
      </c>
      <c r="DN107" s="287">
        <v>0</v>
      </c>
      <c r="DO107" s="287">
        <f t="shared" si="1109"/>
        <v>0</v>
      </c>
      <c r="DP107" s="335">
        <v>0</v>
      </c>
      <c r="DQ107" s="287">
        <v>0</v>
      </c>
      <c r="DR107" s="287">
        <f t="shared" si="1110"/>
        <v>0</v>
      </c>
      <c r="DS107" s="335">
        <v>0</v>
      </c>
      <c r="DT107" s="287">
        <v>0</v>
      </c>
      <c r="DU107" s="287">
        <f t="shared" si="1111"/>
        <v>0</v>
      </c>
      <c r="DV107" s="335">
        <v>0</v>
      </c>
      <c r="DW107" s="287">
        <v>0</v>
      </c>
      <c r="DX107" s="287">
        <f t="shared" si="1112"/>
        <v>0</v>
      </c>
      <c r="DY107" s="335">
        <v>0</v>
      </c>
      <c r="DZ107" s="287">
        <v>0</v>
      </c>
      <c r="EA107" s="287">
        <f t="shared" si="1113"/>
        <v>0</v>
      </c>
      <c r="EB107" s="335">
        <v>0</v>
      </c>
      <c r="EC107" s="287">
        <v>0</v>
      </c>
      <c r="ED107" s="287">
        <f t="shared" si="1114"/>
        <v>0</v>
      </c>
      <c r="EE107" s="335">
        <v>0</v>
      </c>
      <c r="EF107" s="287">
        <v>0</v>
      </c>
      <c r="EG107" s="287">
        <f t="shared" si="1115"/>
        <v>0</v>
      </c>
      <c r="EH107" s="335">
        <v>0</v>
      </c>
      <c r="EI107" s="287">
        <v>0</v>
      </c>
      <c r="EJ107" s="287">
        <f t="shared" si="1116"/>
        <v>0</v>
      </c>
      <c r="EK107" s="335">
        <v>0</v>
      </c>
      <c r="EL107" s="287">
        <v>0</v>
      </c>
      <c r="EM107" s="287">
        <f t="shared" si="1117"/>
        <v>0</v>
      </c>
      <c r="EN107" s="335">
        <v>0</v>
      </c>
      <c r="EO107" s="287">
        <v>0</v>
      </c>
      <c r="EP107" s="287">
        <f t="shared" si="1118"/>
        <v>0</v>
      </c>
      <c r="EQ107" s="335">
        <v>0</v>
      </c>
      <c r="ER107" s="287">
        <v>0</v>
      </c>
      <c r="ES107" s="287">
        <f t="shared" si="1119"/>
        <v>0</v>
      </c>
      <c r="ET107" s="335">
        <v>0</v>
      </c>
      <c r="EU107" s="287">
        <v>0</v>
      </c>
      <c r="EV107" s="287">
        <f t="shared" si="1120"/>
        <v>0</v>
      </c>
      <c r="EW107" s="335">
        <v>0</v>
      </c>
      <c r="EX107" s="287">
        <v>0</v>
      </c>
      <c r="EY107" s="287">
        <f t="shared" si="1121"/>
        <v>0</v>
      </c>
      <c r="EZ107" s="335">
        <v>0</v>
      </c>
      <c r="FA107" s="287">
        <v>0</v>
      </c>
      <c r="FB107" s="287">
        <f t="shared" si="1122"/>
        <v>0</v>
      </c>
      <c r="FC107" s="335">
        <v>0</v>
      </c>
      <c r="FD107" s="287">
        <v>0</v>
      </c>
      <c r="FE107" s="287">
        <f t="shared" si="1123"/>
        <v>0</v>
      </c>
      <c r="FF107" s="335">
        <v>0</v>
      </c>
      <c r="FG107" s="287">
        <v>0</v>
      </c>
      <c r="FH107" s="287">
        <f t="shared" si="1124"/>
        <v>0</v>
      </c>
      <c r="FI107" s="335">
        <v>0</v>
      </c>
      <c r="FJ107" s="287">
        <v>0</v>
      </c>
      <c r="FK107" s="287">
        <f t="shared" si="1125"/>
        <v>0</v>
      </c>
      <c r="FL107" s="335">
        <v>0</v>
      </c>
      <c r="FM107" s="287">
        <v>0</v>
      </c>
      <c r="FN107" s="287">
        <f t="shared" si="1126"/>
        <v>0</v>
      </c>
      <c r="FO107" s="335">
        <v>0</v>
      </c>
      <c r="FP107" s="287">
        <v>0</v>
      </c>
      <c r="FQ107" s="287">
        <f t="shared" si="1127"/>
        <v>0</v>
      </c>
      <c r="FR107" s="335">
        <v>0</v>
      </c>
      <c r="FS107" s="287">
        <v>0</v>
      </c>
      <c r="FT107" s="287">
        <f t="shared" si="1128"/>
        <v>0</v>
      </c>
      <c r="FU107" s="335">
        <v>0</v>
      </c>
      <c r="FV107" s="287">
        <v>0</v>
      </c>
      <c r="FW107" s="287">
        <f t="shared" si="1129"/>
        <v>0</v>
      </c>
      <c r="FX107" s="335">
        <v>0</v>
      </c>
      <c r="FY107" s="287">
        <v>0</v>
      </c>
      <c r="FZ107" s="287">
        <f t="shared" si="1130"/>
        <v>0</v>
      </c>
      <c r="GA107" s="335">
        <v>0</v>
      </c>
      <c r="GB107" s="287">
        <v>0</v>
      </c>
      <c r="GC107" s="287">
        <f t="shared" si="1131"/>
        <v>0</v>
      </c>
      <c r="GD107" s="335">
        <v>0</v>
      </c>
      <c r="GE107" s="287">
        <v>0</v>
      </c>
      <c r="GF107" s="287">
        <f t="shared" si="1132"/>
        <v>0</v>
      </c>
      <c r="GG107" s="335">
        <v>0</v>
      </c>
      <c r="GH107" s="287">
        <v>0</v>
      </c>
      <c r="GI107" s="287">
        <f t="shared" si="1133"/>
        <v>0</v>
      </c>
      <c r="GJ107" s="335">
        <v>0</v>
      </c>
      <c r="GK107" s="287">
        <v>0</v>
      </c>
      <c r="GL107" s="287">
        <f t="shared" si="1134"/>
        <v>0</v>
      </c>
      <c r="GM107" s="335">
        <v>0</v>
      </c>
      <c r="GN107" s="287">
        <v>0</v>
      </c>
      <c r="GO107" s="287">
        <f>SUM(GM107:GN107)</f>
        <v>0</v>
      </c>
      <c r="GP107" s="335">
        <v>0</v>
      </c>
      <c r="GQ107" s="287">
        <v>0</v>
      </c>
      <c r="GR107" s="287">
        <f>SUM(GP107:GQ107)</f>
        <v>0</v>
      </c>
      <c r="GS107" s="335">
        <v>0</v>
      </c>
      <c r="GT107" s="287">
        <v>0</v>
      </c>
      <c r="GU107" s="287">
        <f>SUM(GS107:GT107)</f>
        <v>0</v>
      </c>
      <c r="GV107" s="335">
        <v>0</v>
      </c>
      <c r="GW107" s="287">
        <v>0</v>
      </c>
      <c r="GX107" s="287">
        <f>SUM(GV107:GW107)</f>
        <v>0</v>
      </c>
      <c r="GY107" s="335">
        <v>0</v>
      </c>
      <c r="GZ107" s="287">
        <v>0</v>
      </c>
      <c r="HA107" s="287">
        <f>SUM(GY107:GZ107)</f>
        <v>0</v>
      </c>
      <c r="HB107" s="335">
        <v>0</v>
      </c>
      <c r="HC107" s="287">
        <v>0</v>
      </c>
      <c r="HD107" s="287">
        <f>SUM(HB107:HC107)</f>
        <v>0</v>
      </c>
      <c r="HE107" s="335">
        <v>0</v>
      </c>
      <c r="HF107" s="287">
        <v>0</v>
      </c>
      <c r="HG107" s="287">
        <f>SUM(HE107:HF107)</f>
        <v>0</v>
      </c>
      <c r="HH107" s="335">
        <v>0</v>
      </c>
      <c r="HI107" s="287">
        <v>0</v>
      </c>
      <c r="HJ107" s="287">
        <f>SUM(HH107:HI107)</f>
        <v>0</v>
      </c>
    </row>
    <row r="108" spans="2:218" ht="12" hidden="1" outlineLevel="1" x14ac:dyDescent="0.2">
      <c r="B108" s="233" t="s">
        <v>349</v>
      </c>
      <c r="C108" s="335">
        <v>0</v>
      </c>
      <c r="D108" s="287">
        <v>0</v>
      </c>
      <c r="E108" s="287">
        <f>SUM(C108:D108)</f>
        <v>0</v>
      </c>
      <c r="F108" s="335">
        <v>0</v>
      </c>
      <c r="G108" s="287">
        <v>0</v>
      </c>
      <c r="H108" s="287">
        <f>SUM(F108:G108)</f>
        <v>0</v>
      </c>
      <c r="I108" s="335">
        <v>0</v>
      </c>
      <c r="J108" s="287">
        <v>0</v>
      </c>
      <c r="K108" s="287">
        <f>SUM(I108:J108)</f>
        <v>0</v>
      </c>
      <c r="L108" s="335">
        <v>0</v>
      </c>
      <c r="M108" s="287">
        <v>0</v>
      </c>
      <c r="N108" s="287">
        <f>SUM(L108:M108)</f>
        <v>0</v>
      </c>
      <c r="O108" s="335">
        <v>0</v>
      </c>
      <c r="P108" s="287">
        <v>0</v>
      </c>
      <c r="Q108" s="287">
        <f>SUM(O108:P108)</f>
        <v>0</v>
      </c>
      <c r="R108" s="335">
        <v>0</v>
      </c>
      <c r="S108" s="287">
        <v>0</v>
      </c>
      <c r="T108" s="287">
        <f>SUM(R108:S108)</f>
        <v>0</v>
      </c>
      <c r="U108" s="335">
        <v>0</v>
      </c>
      <c r="V108" s="287">
        <v>0</v>
      </c>
      <c r="W108" s="287">
        <f>SUM(U108:V108)</f>
        <v>0</v>
      </c>
      <c r="X108" s="335">
        <v>0</v>
      </c>
      <c r="Y108" s="287">
        <v>0</v>
      </c>
      <c r="Z108" s="287">
        <f>SUM(X108:Y108)</f>
        <v>0</v>
      </c>
      <c r="AA108" s="335">
        <v>0</v>
      </c>
      <c r="AB108" s="287">
        <v>0</v>
      </c>
      <c r="AC108" s="287">
        <f>SUM(AA108:AB108)</f>
        <v>0</v>
      </c>
      <c r="AD108" s="335">
        <v>0</v>
      </c>
      <c r="AE108" s="287">
        <v>0</v>
      </c>
      <c r="AF108" s="287">
        <f>SUM(AD108:AE108)</f>
        <v>0</v>
      </c>
      <c r="AG108" s="335">
        <v>0</v>
      </c>
      <c r="AH108" s="287">
        <v>0</v>
      </c>
      <c r="AI108" s="287">
        <f>SUM(AG108:AH108)</f>
        <v>0</v>
      </c>
      <c r="AJ108" s="335">
        <v>0</v>
      </c>
      <c r="AK108" s="287">
        <v>0</v>
      </c>
      <c r="AL108" s="287">
        <f>SUM(AJ108:AK108)</f>
        <v>0</v>
      </c>
      <c r="AM108" s="335">
        <v>0</v>
      </c>
      <c r="AN108" s="287">
        <v>0</v>
      </c>
      <c r="AO108" s="287">
        <f>SUM(AM108:AN108)</f>
        <v>0</v>
      </c>
      <c r="AP108" s="335">
        <v>0</v>
      </c>
      <c r="AQ108" s="287">
        <v>0</v>
      </c>
      <c r="AR108" s="287">
        <f t="shared" si="1084"/>
        <v>0</v>
      </c>
      <c r="AS108" s="335">
        <v>0</v>
      </c>
      <c r="AT108" s="287">
        <v>0</v>
      </c>
      <c r="AU108" s="287">
        <f t="shared" si="1085"/>
        <v>0</v>
      </c>
      <c r="AV108" s="335">
        <v>0</v>
      </c>
      <c r="AW108" s="287">
        <v>0</v>
      </c>
      <c r="AX108" s="287">
        <f t="shared" si="1086"/>
        <v>0</v>
      </c>
      <c r="AY108" s="335">
        <v>0</v>
      </c>
      <c r="AZ108" s="287">
        <v>0</v>
      </c>
      <c r="BA108" s="287">
        <f t="shared" si="1087"/>
        <v>0</v>
      </c>
      <c r="BB108" s="335">
        <v>0</v>
      </c>
      <c r="BC108" s="287">
        <v>0</v>
      </c>
      <c r="BD108" s="287">
        <f t="shared" si="1088"/>
        <v>0</v>
      </c>
      <c r="BE108" s="335">
        <v>0</v>
      </c>
      <c r="BF108" s="287">
        <v>0</v>
      </c>
      <c r="BG108" s="287">
        <f t="shared" si="1089"/>
        <v>0</v>
      </c>
      <c r="BH108" s="335">
        <v>0</v>
      </c>
      <c r="BI108" s="287">
        <v>0</v>
      </c>
      <c r="BJ108" s="287">
        <f t="shared" si="1090"/>
        <v>0</v>
      </c>
      <c r="BK108" s="335">
        <v>0</v>
      </c>
      <c r="BL108" s="287">
        <v>0</v>
      </c>
      <c r="BM108" s="287">
        <f t="shared" si="1091"/>
        <v>0</v>
      </c>
      <c r="BN108" s="335">
        <v>0</v>
      </c>
      <c r="BO108" s="287">
        <v>0</v>
      </c>
      <c r="BP108" s="287">
        <f t="shared" si="1092"/>
        <v>0</v>
      </c>
      <c r="BQ108" s="335">
        <v>0</v>
      </c>
      <c r="BR108" s="287">
        <v>0</v>
      </c>
      <c r="BS108" s="287">
        <f t="shared" si="1093"/>
        <v>0</v>
      </c>
      <c r="BT108" s="335">
        <v>0</v>
      </c>
      <c r="BU108" s="287">
        <v>0</v>
      </c>
      <c r="BV108" s="287">
        <f t="shared" si="1094"/>
        <v>0</v>
      </c>
      <c r="BW108" s="335">
        <v>0</v>
      </c>
      <c r="BX108" s="287">
        <v>0</v>
      </c>
      <c r="BY108" s="287">
        <f t="shared" si="1095"/>
        <v>0</v>
      </c>
      <c r="BZ108" s="335">
        <v>0</v>
      </c>
      <c r="CA108" s="287">
        <v>0</v>
      </c>
      <c r="CB108" s="287">
        <f t="shared" si="1096"/>
        <v>0</v>
      </c>
      <c r="CC108" s="335">
        <v>0</v>
      </c>
      <c r="CD108" s="287">
        <v>0</v>
      </c>
      <c r="CE108" s="287">
        <f t="shared" si="1097"/>
        <v>0</v>
      </c>
      <c r="CF108" s="335">
        <v>0</v>
      </c>
      <c r="CG108" s="287">
        <v>0</v>
      </c>
      <c r="CH108" s="287">
        <f t="shared" si="1098"/>
        <v>0</v>
      </c>
      <c r="CI108" s="335">
        <v>0</v>
      </c>
      <c r="CJ108" s="287">
        <v>0</v>
      </c>
      <c r="CK108" s="287">
        <f t="shared" si="1099"/>
        <v>0</v>
      </c>
      <c r="CL108" s="335">
        <v>0</v>
      </c>
      <c r="CM108" s="287">
        <v>0</v>
      </c>
      <c r="CN108" s="287">
        <f t="shared" si="1100"/>
        <v>0</v>
      </c>
      <c r="CO108" s="335">
        <v>0</v>
      </c>
      <c r="CP108" s="287">
        <v>0</v>
      </c>
      <c r="CQ108" s="287">
        <f t="shared" si="1101"/>
        <v>0</v>
      </c>
      <c r="CR108" s="335">
        <v>0</v>
      </c>
      <c r="CS108" s="287">
        <v>0</v>
      </c>
      <c r="CT108" s="287">
        <f t="shared" si="1102"/>
        <v>0</v>
      </c>
      <c r="CU108" s="335">
        <v>0</v>
      </c>
      <c r="CV108" s="287">
        <v>0</v>
      </c>
      <c r="CW108" s="287">
        <f t="shared" si="1103"/>
        <v>0</v>
      </c>
      <c r="CX108" s="335">
        <v>0</v>
      </c>
      <c r="CY108" s="287">
        <v>0</v>
      </c>
      <c r="CZ108" s="287">
        <f t="shared" si="1104"/>
        <v>0</v>
      </c>
      <c r="DA108" s="335">
        <v>0</v>
      </c>
      <c r="DB108" s="287">
        <v>0</v>
      </c>
      <c r="DC108" s="287">
        <f t="shared" si="1105"/>
        <v>0</v>
      </c>
      <c r="DD108" s="335">
        <v>0</v>
      </c>
      <c r="DE108" s="287">
        <v>0</v>
      </c>
      <c r="DF108" s="287">
        <f t="shared" si="1106"/>
        <v>0</v>
      </c>
      <c r="DG108" s="335">
        <v>0</v>
      </c>
      <c r="DH108" s="287">
        <v>0</v>
      </c>
      <c r="DI108" s="287">
        <f t="shared" si="1107"/>
        <v>0</v>
      </c>
      <c r="DJ108" s="335">
        <v>0</v>
      </c>
      <c r="DK108" s="287">
        <v>0</v>
      </c>
      <c r="DL108" s="287">
        <f t="shared" si="1108"/>
        <v>0</v>
      </c>
      <c r="DM108" s="335">
        <v>0</v>
      </c>
      <c r="DN108" s="287">
        <v>0</v>
      </c>
      <c r="DO108" s="287">
        <f t="shared" si="1109"/>
        <v>0</v>
      </c>
      <c r="DP108" s="335">
        <v>0</v>
      </c>
      <c r="DQ108" s="287">
        <v>0</v>
      </c>
      <c r="DR108" s="287">
        <f t="shared" si="1110"/>
        <v>0</v>
      </c>
      <c r="DS108" s="335">
        <v>0</v>
      </c>
      <c r="DT108" s="287">
        <v>0</v>
      </c>
      <c r="DU108" s="287">
        <f t="shared" si="1111"/>
        <v>0</v>
      </c>
      <c r="DV108" s="335">
        <v>0</v>
      </c>
      <c r="DW108" s="287">
        <v>0</v>
      </c>
      <c r="DX108" s="287">
        <f t="shared" si="1112"/>
        <v>0</v>
      </c>
      <c r="DY108" s="335">
        <v>0</v>
      </c>
      <c r="DZ108" s="287">
        <v>0</v>
      </c>
      <c r="EA108" s="287">
        <f t="shared" si="1113"/>
        <v>0</v>
      </c>
      <c r="EB108" s="335">
        <v>0</v>
      </c>
      <c r="EC108" s="287">
        <v>0</v>
      </c>
      <c r="ED108" s="287">
        <f t="shared" si="1114"/>
        <v>0</v>
      </c>
      <c r="EE108" s="335">
        <v>0</v>
      </c>
      <c r="EF108" s="287">
        <v>0</v>
      </c>
      <c r="EG108" s="287">
        <f t="shared" si="1115"/>
        <v>0</v>
      </c>
      <c r="EH108" s="335">
        <v>0</v>
      </c>
      <c r="EI108" s="287">
        <v>0</v>
      </c>
      <c r="EJ108" s="287">
        <f t="shared" si="1116"/>
        <v>0</v>
      </c>
      <c r="EK108" s="335">
        <v>0</v>
      </c>
      <c r="EL108" s="287">
        <v>0</v>
      </c>
      <c r="EM108" s="287">
        <f t="shared" si="1117"/>
        <v>0</v>
      </c>
      <c r="EN108" s="335">
        <v>0</v>
      </c>
      <c r="EO108" s="287">
        <v>0</v>
      </c>
      <c r="EP108" s="287">
        <f t="shared" si="1118"/>
        <v>0</v>
      </c>
      <c r="EQ108" s="335">
        <v>0</v>
      </c>
      <c r="ER108" s="287">
        <v>0</v>
      </c>
      <c r="ES108" s="287">
        <f t="shared" si="1119"/>
        <v>0</v>
      </c>
      <c r="ET108" s="335">
        <v>0</v>
      </c>
      <c r="EU108" s="287">
        <v>0</v>
      </c>
      <c r="EV108" s="287">
        <f t="shared" si="1120"/>
        <v>0</v>
      </c>
      <c r="EW108" s="335">
        <v>0</v>
      </c>
      <c r="EX108" s="287">
        <v>0</v>
      </c>
      <c r="EY108" s="287">
        <f t="shared" si="1121"/>
        <v>0</v>
      </c>
      <c r="EZ108" s="335">
        <v>0</v>
      </c>
      <c r="FA108" s="287">
        <v>0</v>
      </c>
      <c r="FB108" s="287">
        <f t="shared" si="1122"/>
        <v>0</v>
      </c>
      <c r="FC108" s="335">
        <v>0</v>
      </c>
      <c r="FD108" s="287">
        <v>0</v>
      </c>
      <c r="FE108" s="287">
        <f t="shared" si="1123"/>
        <v>0</v>
      </c>
      <c r="FF108" s="335">
        <v>0</v>
      </c>
      <c r="FG108" s="287">
        <v>0</v>
      </c>
      <c r="FH108" s="287">
        <f t="shared" si="1124"/>
        <v>0</v>
      </c>
      <c r="FI108" s="335">
        <v>0</v>
      </c>
      <c r="FJ108" s="287">
        <v>0</v>
      </c>
      <c r="FK108" s="287">
        <f t="shared" si="1125"/>
        <v>0</v>
      </c>
      <c r="FL108" s="335">
        <v>0</v>
      </c>
      <c r="FM108" s="287">
        <v>0</v>
      </c>
      <c r="FN108" s="287">
        <f t="shared" si="1126"/>
        <v>0</v>
      </c>
      <c r="FO108" s="335">
        <v>0</v>
      </c>
      <c r="FP108" s="287">
        <v>0</v>
      </c>
      <c r="FQ108" s="287">
        <f t="shared" si="1127"/>
        <v>0</v>
      </c>
      <c r="FR108" s="335">
        <v>0</v>
      </c>
      <c r="FS108" s="287">
        <v>0</v>
      </c>
      <c r="FT108" s="287">
        <f t="shared" si="1128"/>
        <v>0</v>
      </c>
      <c r="FU108" s="335">
        <v>0</v>
      </c>
      <c r="FV108" s="287">
        <v>0</v>
      </c>
      <c r="FW108" s="287">
        <f t="shared" si="1129"/>
        <v>0</v>
      </c>
      <c r="FX108" s="335">
        <v>0</v>
      </c>
      <c r="FY108" s="287">
        <v>0</v>
      </c>
      <c r="FZ108" s="287">
        <f t="shared" si="1130"/>
        <v>0</v>
      </c>
      <c r="GA108" s="335">
        <v>0</v>
      </c>
      <c r="GB108" s="287">
        <v>0</v>
      </c>
      <c r="GC108" s="287">
        <f t="shared" si="1131"/>
        <v>0</v>
      </c>
      <c r="GD108" s="335">
        <v>0</v>
      </c>
      <c r="GE108" s="287">
        <v>0</v>
      </c>
      <c r="GF108" s="287">
        <f t="shared" si="1132"/>
        <v>0</v>
      </c>
      <c r="GG108" s="335">
        <v>0</v>
      </c>
      <c r="GH108" s="287">
        <v>0</v>
      </c>
      <c r="GI108" s="287">
        <f t="shared" si="1133"/>
        <v>0</v>
      </c>
      <c r="GJ108" s="335">
        <v>0</v>
      </c>
      <c r="GK108" s="287">
        <v>0</v>
      </c>
      <c r="GL108" s="287">
        <f t="shared" si="1134"/>
        <v>0</v>
      </c>
      <c r="GM108" s="335">
        <v>0</v>
      </c>
      <c r="GN108" s="287">
        <v>0</v>
      </c>
      <c r="GO108" s="287">
        <f>SUM(GM108:GN108)</f>
        <v>0</v>
      </c>
      <c r="GP108" s="335">
        <v>0</v>
      </c>
      <c r="GQ108" s="287">
        <v>0</v>
      </c>
      <c r="GR108" s="287">
        <f>SUM(GP108:GQ108)</f>
        <v>0</v>
      </c>
      <c r="GS108" s="335">
        <v>0</v>
      </c>
      <c r="GT108" s="287">
        <v>0</v>
      </c>
      <c r="GU108" s="287">
        <f>SUM(GS108:GT108)</f>
        <v>0</v>
      </c>
      <c r="GV108" s="335">
        <v>0</v>
      </c>
      <c r="GW108" s="287">
        <v>0</v>
      </c>
      <c r="GX108" s="287">
        <f>SUM(GV108:GW108)</f>
        <v>0</v>
      </c>
      <c r="GY108" s="335">
        <v>0</v>
      </c>
      <c r="GZ108" s="287">
        <v>0</v>
      </c>
      <c r="HA108" s="287">
        <f>SUM(GY108:GZ108)</f>
        <v>0</v>
      </c>
      <c r="HB108" s="335">
        <v>0</v>
      </c>
      <c r="HC108" s="287">
        <v>0</v>
      </c>
      <c r="HD108" s="287">
        <f>SUM(HB108:HC108)</f>
        <v>0</v>
      </c>
      <c r="HE108" s="335">
        <v>0</v>
      </c>
      <c r="HF108" s="287">
        <v>0</v>
      </c>
      <c r="HG108" s="287">
        <f>SUM(HE108:HF108)</f>
        <v>0</v>
      </c>
      <c r="HH108" s="335">
        <v>0</v>
      </c>
      <c r="HI108" s="287">
        <v>0</v>
      </c>
      <c r="HJ108" s="287">
        <f>SUM(HH108:HI108)</f>
        <v>0</v>
      </c>
    </row>
    <row r="109" spans="2:218" ht="12" collapsed="1" x14ac:dyDescent="0.2">
      <c r="B109" s="337" t="s">
        <v>351</v>
      </c>
      <c r="C109" s="338">
        <f t="shared" ref="C109:BN109" si="1135">SUM(C93,C96,C100,C103)</f>
        <v>0</v>
      </c>
      <c r="D109" s="338">
        <f t="shared" si="1135"/>
        <v>0</v>
      </c>
      <c r="E109" s="338">
        <f t="shared" si="1135"/>
        <v>0</v>
      </c>
      <c r="F109" s="338">
        <f t="shared" si="1135"/>
        <v>0</v>
      </c>
      <c r="G109" s="338">
        <f t="shared" si="1135"/>
        <v>0</v>
      </c>
      <c r="H109" s="338">
        <f t="shared" si="1135"/>
        <v>0</v>
      </c>
      <c r="I109" s="338">
        <f t="shared" si="1135"/>
        <v>0</v>
      </c>
      <c r="J109" s="338">
        <f t="shared" si="1135"/>
        <v>0</v>
      </c>
      <c r="K109" s="338">
        <f t="shared" si="1135"/>
        <v>0</v>
      </c>
      <c r="L109" s="338">
        <f t="shared" si="1135"/>
        <v>0</v>
      </c>
      <c r="M109" s="338">
        <f t="shared" si="1135"/>
        <v>0</v>
      </c>
      <c r="N109" s="338">
        <f t="shared" si="1135"/>
        <v>0</v>
      </c>
      <c r="O109" s="338">
        <f t="shared" si="1135"/>
        <v>0</v>
      </c>
      <c r="P109" s="338">
        <f t="shared" si="1135"/>
        <v>0</v>
      </c>
      <c r="Q109" s="338">
        <f t="shared" si="1135"/>
        <v>0</v>
      </c>
      <c r="R109" s="338">
        <f t="shared" si="1135"/>
        <v>0</v>
      </c>
      <c r="S109" s="338">
        <f t="shared" si="1135"/>
        <v>0</v>
      </c>
      <c r="T109" s="338">
        <f t="shared" si="1135"/>
        <v>0</v>
      </c>
      <c r="U109" s="338">
        <f t="shared" si="1135"/>
        <v>0</v>
      </c>
      <c r="V109" s="338">
        <f t="shared" si="1135"/>
        <v>0</v>
      </c>
      <c r="W109" s="338">
        <f t="shared" si="1135"/>
        <v>0</v>
      </c>
      <c r="X109" s="338">
        <f t="shared" si="1135"/>
        <v>0</v>
      </c>
      <c r="Y109" s="338">
        <f t="shared" si="1135"/>
        <v>0</v>
      </c>
      <c r="Z109" s="338">
        <f t="shared" si="1135"/>
        <v>0</v>
      </c>
      <c r="AA109" s="338">
        <f t="shared" si="1135"/>
        <v>0</v>
      </c>
      <c r="AB109" s="338">
        <f t="shared" si="1135"/>
        <v>0</v>
      </c>
      <c r="AC109" s="338">
        <f t="shared" si="1135"/>
        <v>0</v>
      </c>
      <c r="AD109" s="338">
        <f t="shared" si="1135"/>
        <v>0</v>
      </c>
      <c r="AE109" s="338">
        <f t="shared" si="1135"/>
        <v>0</v>
      </c>
      <c r="AF109" s="338">
        <f t="shared" si="1135"/>
        <v>0</v>
      </c>
      <c r="AG109" s="338">
        <f t="shared" si="1135"/>
        <v>0</v>
      </c>
      <c r="AH109" s="338">
        <f t="shared" si="1135"/>
        <v>0</v>
      </c>
      <c r="AI109" s="338">
        <f t="shared" si="1135"/>
        <v>0</v>
      </c>
      <c r="AJ109" s="338">
        <f t="shared" si="1135"/>
        <v>0</v>
      </c>
      <c r="AK109" s="338">
        <f t="shared" si="1135"/>
        <v>0</v>
      </c>
      <c r="AL109" s="338">
        <f t="shared" si="1135"/>
        <v>0</v>
      </c>
      <c r="AM109" s="338">
        <f t="shared" si="1135"/>
        <v>-281.54233434388198</v>
      </c>
      <c r="AN109" s="338">
        <f t="shared" si="1135"/>
        <v>-67318.455123887019</v>
      </c>
      <c r="AO109" s="338">
        <f t="shared" si="1135"/>
        <v>-67599.997458230879</v>
      </c>
      <c r="AP109" s="338">
        <f t="shared" si="1135"/>
        <v>-67572.476066759205</v>
      </c>
      <c r="AQ109" s="338">
        <f t="shared" si="1135"/>
        <v>34138.194384842995</v>
      </c>
      <c r="AR109" s="338">
        <f t="shared" si="1135"/>
        <v>-33434.281681916196</v>
      </c>
      <c r="AS109" s="338">
        <f t="shared" si="1135"/>
        <v>-6473.4353870997456</v>
      </c>
      <c r="AT109" s="338">
        <f t="shared" si="1135"/>
        <v>21832.177584340236</v>
      </c>
      <c r="AU109" s="338">
        <f t="shared" si="1135"/>
        <v>15358.742197240437</v>
      </c>
      <c r="AV109" s="338">
        <f t="shared" si="1135"/>
        <v>-66970.092873179674</v>
      </c>
      <c r="AW109" s="338">
        <f t="shared" si="1135"/>
        <v>132255.92333257844</v>
      </c>
      <c r="AX109" s="338">
        <f t="shared" si="1135"/>
        <v>65285.830459398792</v>
      </c>
      <c r="AY109" s="338">
        <f t="shared" si="1135"/>
        <v>20259.052199779184</v>
      </c>
      <c r="AZ109" s="338">
        <f t="shared" si="1135"/>
        <v>-25809.137554279598</v>
      </c>
      <c r="BA109" s="338">
        <f t="shared" si="1135"/>
        <v>-5550.0853545004693</v>
      </c>
      <c r="BB109" s="338">
        <f t="shared" si="1135"/>
        <v>-47114.931189725496</v>
      </c>
      <c r="BC109" s="338">
        <f t="shared" si="1135"/>
        <v>29810.259485301736</v>
      </c>
      <c r="BD109" s="338">
        <f t="shared" si="1135"/>
        <v>-17304.671704423752</v>
      </c>
      <c r="BE109" s="338">
        <f t="shared" si="1135"/>
        <v>-134008.58057754996</v>
      </c>
      <c r="BF109" s="338">
        <f t="shared" si="1135"/>
        <v>49971.489654061508</v>
      </c>
      <c r="BG109" s="338">
        <f t="shared" si="1135"/>
        <v>-84037.090923488431</v>
      </c>
      <c r="BH109" s="338">
        <f t="shared" si="1135"/>
        <v>-114826.54256135432</v>
      </c>
      <c r="BI109" s="338">
        <f t="shared" si="1135"/>
        <v>-825.12455999570011</v>
      </c>
      <c r="BJ109" s="338">
        <f t="shared" si="1135"/>
        <v>-115651.66712135001</v>
      </c>
      <c r="BK109" s="338">
        <f t="shared" si="1135"/>
        <v>141261.89223469718</v>
      </c>
      <c r="BL109" s="338">
        <f t="shared" si="1135"/>
        <v>-173938.85688814364</v>
      </c>
      <c r="BM109" s="338">
        <f t="shared" si="1135"/>
        <v>-32676.964653446485</v>
      </c>
      <c r="BN109" s="338">
        <f t="shared" si="1135"/>
        <v>-8168.1881126581193</v>
      </c>
      <c r="BO109" s="338">
        <f t="shared" ref="BO109:DZ109" si="1136">SUM(BO93,BO96,BO100,BO103)</f>
        <v>6232.0125797737091</v>
      </c>
      <c r="BP109" s="338">
        <f t="shared" si="1136"/>
        <v>-1936.1755328843483</v>
      </c>
      <c r="BQ109" s="338">
        <f t="shared" si="1136"/>
        <v>174197.00704225348</v>
      </c>
      <c r="BR109" s="338">
        <f t="shared" si="1136"/>
        <v>39514.725671199747</v>
      </c>
      <c r="BS109" s="338">
        <f t="shared" si="1136"/>
        <v>213711.73271345327</v>
      </c>
      <c r="BT109" s="338">
        <f t="shared" si="1136"/>
        <v>13096.532335021388</v>
      </c>
      <c r="BU109" s="338">
        <f t="shared" si="1136"/>
        <v>-51557.920012703733</v>
      </c>
      <c r="BV109" s="338">
        <f t="shared" si="1136"/>
        <v>-38461.387677682411</v>
      </c>
      <c r="BW109" s="338">
        <f t="shared" si="1136"/>
        <v>22859.316610450529</v>
      </c>
      <c r="BX109" s="338">
        <f t="shared" si="1136"/>
        <v>-49437.252410853645</v>
      </c>
      <c r="BY109" s="338">
        <f t="shared" si="1136"/>
        <v>-26577.935800403146</v>
      </c>
      <c r="BZ109" s="338">
        <f t="shared" si="1136"/>
        <v>45593.743564356337</v>
      </c>
      <c r="CA109" s="338">
        <f t="shared" si="1136"/>
        <v>-116769.21574287659</v>
      </c>
      <c r="CB109" s="338">
        <f t="shared" si="1136"/>
        <v>-71175.472178520286</v>
      </c>
      <c r="CC109" s="338">
        <f t="shared" si="1136"/>
        <v>4245.729956067802</v>
      </c>
      <c r="CD109" s="338">
        <f t="shared" si="1136"/>
        <v>-141209.90585785458</v>
      </c>
      <c r="CE109" s="338">
        <f t="shared" si="1136"/>
        <v>-136964.17590178683</v>
      </c>
      <c r="CF109" s="338">
        <f t="shared" si="1136"/>
        <v>17109.513555236583</v>
      </c>
      <c r="CG109" s="338">
        <f t="shared" si="1136"/>
        <v>-94908.054995975719</v>
      </c>
      <c r="CH109" s="338">
        <f t="shared" si="1136"/>
        <v>-77798.541440739151</v>
      </c>
      <c r="CI109" s="338">
        <f t="shared" si="1136"/>
        <v>-67365.228392080913</v>
      </c>
      <c r="CJ109" s="338">
        <f t="shared" si="1136"/>
        <v>-15252.585418609553</v>
      </c>
      <c r="CK109" s="338">
        <f t="shared" si="1136"/>
        <v>-82617.813810690481</v>
      </c>
      <c r="CL109" s="338">
        <f t="shared" si="1136"/>
        <v>58238.228366802963</v>
      </c>
      <c r="CM109" s="338">
        <f t="shared" si="1136"/>
        <v>-262754.64813955879</v>
      </c>
      <c r="CN109" s="338">
        <f t="shared" si="1136"/>
        <v>-204516.41977275576</v>
      </c>
      <c r="CO109" s="338">
        <f t="shared" si="1136"/>
        <v>-85117.938877386696</v>
      </c>
      <c r="CP109" s="338">
        <f t="shared" si="1136"/>
        <v>21608.559773978592</v>
      </c>
      <c r="CQ109" s="338">
        <f t="shared" si="1136"/>
        <v>-63509.379103408151</v>
      </c>
      <c r="CR109" s="338">
        <f t="shared" si="1136"/>
        <v>100032.19712159723</v>
      </c>
      <c r="CS109" s="338">
        <f t="shared" si="1136"/>
        <v>-248734.96994689392</v>
      </c>
      <c r="CT109" s="338">
        <f t="shared" si="1136"/>
        <v>-148702.77282529676</v>
      </c>
      <c r="CU109" s="338">
        <f t="shared" si="1136"/>
        <v>42974.56330626602</v>
      </c>
      <c r="CV109" s="338">
        <f t="shared" si="1136"/>
        <v>-152052.3260409646</v>
      </c>
      <c r="CW109" s="338">
        <f t="shared" si="1136"/>
        <v>-109077.76273469861</v>
      </c>
      <c r="CX109" s="338">
        <f t="shared" si="1136"/>
        <v>-137484.86675835383</v>
      </c>
      <c r="CY109" s="338">
        <f t="shared" si="1136"/>
        <v>-15507.422988622962</v>
      </c>
      <c r="CZ109" s="338">
        <f t="shared" si="1136"/>
        <v>-152992.28974697672</v>
      </c>
      <c r="DA109" s="338">
        <f t="shared" si="1136"/>
        <v>24331.591962328821</v>
      </c>
      <c r="DB109" s="338">
        <f t="shared" si="1136"/>
        <v>-69070.662772099648</v>
      </c>
      <c r="DC109" s="338">
        <f t="shared" si="1136"/>
        <v>-44739.070809770797</v>
      </c>
      <c r="DD109" s="338">
        <f t="shared" si="1136"/>
        <v>87872.956523582994</v>
      </c>
      <c r="DE109" s="338">
        <f t="shared" si="1136"/>
        <v>-332954.39390440832</v>
      </c>
      <c r="DF109" s="338">
        <f t="shared" si="1136"/>
        <v>-245081.43738082529</v>
      </c>
      <c r="DG109" s="338">
        <f t="shared" si="1136"/>
        <v>-374265.58050854708</v>
      </c>
      <c r="DH109" s="338">
        <f t="shared" si="1136"/>
        <v>146775.76517050649</v>
      </c>
      <c r="DI109" s="338">
        <f t="shared" si="1136"/>
        <v>-227489.81533804047</v>
      </c>
      <c r="DJ109" s="338">
        <f t="shared" si="1136"/>
        <v>-25916.103275081266</v>
      </c>
      <c r="DK109" s="338">
        <f t="shared" si="1136"/>
        <v>-208847.03624472191</v>
      </c>
      <c r="DL109" s="338">
        <f t="shared" si="1136"/>
        <v>-234763.13951980305</v>
      </c>
      <c r="DM109" s="338">
        <f t="shared" si="1136"/>
        <v>-280517.91059902997</v>
      </c>
      <c r="DN109" s="338">
        <f t="shared" si="1136"/>
        <v>-3456.3966612498916</v>
      </c>
      <c r="DO109" s="338">
        <f t="shared" si="1136"/>
        <v>-283974.30726027983</v>
      </c>
      <c r="DP109" s="338">
        <f t="shared" si="1136"/>
        <v>-418319.44874090806</v>
      </c>
      <c r="DQ109" s="338">
        <f t="shared" si="1136"/>
        <v>65704.186549513775</v>
      </c>
      <c r="DR109" s="338">
        <f t="shared" si="1136"/>
        <v>-352615.26219139434</v>
      </c>
      <c r="DS109" s="338">
        <f t="shared" si="1136"/>
        <v>5610.1566429090399</v>
      </c>
      <c r="DT109" s="338">
        <f t="shared" si="1136"/>
        <v>-176641.95443994584</v>
      </c>
      <c r="DU109" s="338">
        <f t="shared" si="1136"/>
        <v>-171031.79779703671</v>
      </c>
      <c r="DV109" s="338">
        <f t="shared" si="1136"/>
        <v>103569.0900832944</v>
      </c>
      <c r="DW109" s="338">
        <f t="shared" si="1136"/>
        <v>-260394.04872593776</v>
      </c>
      <c r="DX109" s="338">
        <f t="shared" si="1136"/>
        <v>-156824.95864264344</v>
      </c>
      <c r="DY109" s="338">
        <f t="shared" si="1136"/>
        <v>-38539.812275052958</v>
      </c>
      <c r="DZ109" s="338">
        <f t="shared" si="1136"/>
        <v>-215850.48515088935</v>
      </c>
      <c r="EA109" s="338">
        <f t="shared" ref="EA109:GL109" si="1137">SUM(EA93,EA96,EA100,EA103)</f>
        <v>-254390.29742594223</v>
      </c>
      <c r="EB109" s="338">
        <f t="shared" si="1137"/>
        <v>28970.957958652496</v>
      </c>
      <c r="EC109" s="338">
        <f t="shared" si="1137"/>
        <v>-219352.61457476526</v>
      </c>
      <c r="ED109" s="338">
        <f t="shared" si="1137"/>
        <v>-190381.65661611297</v>
      </c>
      <c r="EE109" s="338">
        <f t="shared" si="1137"/>
        <v>-35062.425942487476</v>
      </c>
      <c r="EF109" s="338">
        <f t="shared" si="1137"/>
        <v>-151609.20325390191</v>
      </c>
      <c r="EG109" s="338">
        <f t="shared" si="1137"/>
        <v>-186671.62919638935</v>
      </c>
      <c r="EH109" s="338">
        <f t="shared" si="1137"/>
        <v>-329702.43320978765</v>
      </c>
      <c r="EI109" s="338">
        <f t="shared" si="1137"/>
        <v>22311.41463259111</v>
      </c>
      <c r="EJ109" s="338">
        <f t="shared" si="1137"/>
        <v>-307391.01857719652</v>
      </c>
      <c r="EK109" s="338">
        <f t="shared" si="1137"/>
        <v>90384.8799629071</v>
      </c>
      <c r="EL109" s="338">
        <f t="shared" si="1137"/>
        <v>-330979.0251380977</v>
      </c>
      <c r="EM109" s="338">
        <f t="shared" si="1137"/>
        <v>-240594.14517519056</v>
      </c>
      <c r="EN109" s="338">
        <f t="shared" si="1137"/>
        <v>-35257.83189397004</v>
      </c>
      <c r="EO109" s="338">
        <f t="shared" si="1137"/>
        <v>-358885.65304974793</v>
      </c>
      <c r="EP109" s="338">
        <f t="shared" si="1137"/>
        <v>-394143.48494371795</v>
      </c>
      <c r="EQ109" s="338">
        <f t="shared" si="1137"/>
        <v>-436453.45090317813</v>
      </c>
      <c r="ER109" s="338">
        <f t="shared" si="1137"/>
        <v>115798.02234511141</v>
      </c>
      <c r="ES109" s="338">
        <f t="shared" si="1137"/>
        <v>-320655.42855806666</v>
      </c>
      <c r="ET109" s="338">
        <f t="shared" si="1137"/>
        <v>-272276.95766169834</v>
      </c>
      <c r="EU109" s="338">
        <f t="shared" si="1137"/>
        <v>-149213.16764469029</v>
      </c>
      <c r="EV109" s="338">
        <f t="shared" si="1137"/>
        <v>-421490.1253063886</v>
      </c>
      <c r="EW109" s="338">
        <f t="shared" si="1137"/>
        <v>-293127.98960008513</v>
      </c>
      <c r="EX109" s="338">
        <f t="shared" si="1137"/>
        <v>-189055.52213929416</v>
      </c>
      <c r="EY109" s="338">
        <f t="shared" si="1137"/>
        <v>-482183.51173937944</v>
      </c>
      <c r="EZ109" s="338">
        <f t="shared" si="1137"/>
        <v>-532443.41530928039</v>
      </c>
      <c r="FA109" s="338">
        <f t="shared" si="1137"/>
        <v>130511.21926925593</v>
      </c>
      <c r="FB109" s="338">
        <f t="shared" si="1137"/>
        <v>-401932.19604002452</v>
      </c>
      <c r="FC109" s="338">
        <f t="shared" si="1137"/>
        <v>-371179.45280832716</v>
      </c>
      <c r="FD109" s="338">
        <f t="shared" si="1137"/>
        <v>71347.713845292295</v>
      </c>
      <c r="FE109" s="338">
        <f t="shared" si="1137"/>
        <v>-299831.73896303505</v>
      </c>
      <c r="FF109" s="338">
        <f t="shared" si="1137"/>
        <v>-354778.19718272204</v>
      </c>
      <c r="FG109" s="338">
        <f t="shared" si="1137"/>
        <v>-81483.340426132185</v>
      </c>
      <c r="FH109" s="338">
        <f t="shared" si="1137"/>
        <v>-436261.53760885424</v>
      </c>
      <c r="FI109" s="338">
        <f t="shared" si="1137"/>
        <v>-387786.49743610987</v>
      </c>
      <c r="FJ109" s="338">
        <f t="shared" si="1137"/>
        <v>-117190.54545672254</v>
      </c>
      <c r="FK109" s="338">
        <f t="shared" si="1137"/>
        <v>-504977.04289283231</v>
      </c>
      <c r="FL109" s="338">
        <f t="shared" si="1137"/>
        <v>-339419.28036844847</v>
      </c>
      <c r="FM109" s="338">
        <f t="shared" si="1137"/>
        <v>72902.545653986686</v>
      </c>
      <c r="FN109" s="338">
        <f t="shared" si="1137"/>
        <v>-266516.73471446184</v>
      </c>
      <c r="FO109" s="338">
        <f t="shared" si="1137"/>
        <v>-139206.21541952569</v>
      </c>
      <c r="FP109" s="338">
        <f t="shared" si="1137"/>
        <v>-204379.84856949167</v>
      </c>
      <c r="FQ109" s="338">
        <f t="shared" si="1137"/>
        <v>-343586.06398901751</v>
      </c>
      <c r="FR109" s="338">
        <f t="shared" si="1137"/>
        <v>-442056.18203864072</v>
      </c>
      <c r="FS109" s="338">
        <f t="shared" si="1137"/>
        <v>122023.7462406081</v>
      </c>
      <c r="FT109" s="338">
        <f t="shared" si="1137"/>
        <v>-320032.43579803262</v>
      </c>
      <c r="FU109" s="338">
        <f t="shared" si="1137"/>
        <v>-37472.08342031519</v>
      </c>
      <c r="FV109" s="338">
        <f t="shared" si="1137"/>
        <v>-422264.36716472032</v>
      </c>
      <c r="FW109" s="338">
        <f t="shared" si="1137"/>
        <v>-459736.45058503532</v>
      </c>
      <c r="FX109" s="338">
        <f t="shared" si="1137"/>
        <v>-615021.53818046371</v>
      </c>
      <c r="FY109" s="338">
        <f t="shared" si="1137"/>
        <v>11075.59322137024</v>
      </c>
      <c r="FZ109" s="338">
        <f t="shared" si="1137"/>
        <v>-603945.94495909358</v>
      </c>
      <c r="GA109" s="338">
        <f t="shared" si="1137"/>
        <v>-824061.72041078389</v>
      </c>
      <c r="GB109" s="338">
        <f t="shared" si="1137"/>
        <v>285274.46038887318</v>
      </c>
      <c r="GC109" s="338">
        <f t="shared" si="1137"/>
        <v>-538787.26002191054</v>
      </c>
      <c r="GD109" s="338">
        <f t="shared" si="1137"/>
        <v>-615960.70885168132</v>
      </c>
      <c r="GE109" s="338">
        <f t="shared" si="1137"/>
        <v>144930.32259681157</v>
      </c>
      <c r="GF109" s="338">
        <f t="shared" si="1137"/>
        <v>-471030.38625486952</v>
      </c>
      <c r="GG109" s="338">
        <f t="shared" si="1137"/>
        <v>-303492.21045905846</v>
      </c>
      <c r="GH109" s="338">
        <f t="shared" si="1137"/>
        <v>-67642.767970350804</v>
      </c>
      <c r="GI109" s="338">
        <f t="shared" si="1137"/>
        <v>-371134.97842940927</v>
      </c>
      <c r="GJ109" s="338">
        <f t="shared" si="1137"/>
        <v>-541522.39961888397</v>
      </c>
      <c r="GK109" s="338">
        <f t="shared" si="1137"/>
        <v>367271.35475089244</v>
      </c>
      <c r="GL109" s="338">
        <f t="shared" si="1137"/>
        <v>-174251.04486799179</v>
      </c>
      <c r="GM109" s="338">
        <f t="shared" ref="GM109:HJ109" si="1138">SUM(GM93,GM96,GM100,GM103)</f>
        <v>-750708.7404476552</v>
      </c>
      <c r="GN109" s="338">
        <f t="shared" si="1138"/>
        <v>218449.14407789093</v>
      </c>
      <c r="GO109" s="338">
        <f t="shared" si="1138"/>
        <v>-532259.59636976419</v>
      </c>
      <c r="GP109" s="338">
        <f t="shared" si="1138"/>
        <v>-712049.2788571131</v>
      </c>
      <c r="GQ109" s="338">
        <f t="shared" si="1138"/>
        <v>194570.98353799479</v>
      </c>
      <c r="GR109" s="338">
        <f t="shared" si="1138"/>
        <v>-517478.29531911795</v>
      </c>
      <c r="GS109" s="338">
        <f t="shared" si="1138"/>
        <v>-678911.62723802531</v>
      </c>
      <c r="GT109" s="338">
        <f t="shared" si="1138"/>
        <v>274676.35801452392</v>
      </c>
      <c r="GU109" s="338">
        <f t="shared" si="1138"/>
        <v>-404235.26922350161</v>
      </c>
      <c r="GV109" s="338">
        <f t="shared" si="1138"/>
        <v>-543687.56131666468</v>
      </c>
      <c r="GW109" s="338">
        <f t="shared" si="1138"/>
        <v>163146.81868601404</v>
      </c>
      <c r="GX109" s="338">
        <f t="shared" si="1138"/>
        <v>-380540.74263065064</v>
      </c>
      <c r="GY109" s="338">
        <f t="shared" si="1138"/>
        <v>-182372.32231924694</v>
      </c>
      <c r="GZ109" s="338">
        <f t="shared" si="1138"/>
        <v>-307710.13134763681</v>
      </c>
      <c r="HA109" s="338">
        <f t="shared" si="1138"/>
        <v>-490082.45366688404</v>
      </c>
      <c r="HB109" s="338">
        <f t="shared" si="1138"/>
        <v>161301.80526871482</v>
      </c>
      <c r="HC109" s="338">
        <f t="shared" si="1138"/>
        <v>-520878.1634769066</v>
      </c>
      <c r="HD109" s="338">
        <f t="shared" si="1138"/>
        <v>-359576.35820819158</v>
      </c>
      <c r="HE109" s="338">
        <f t="shared" si="1138"/>
        <v>-970669.0401175078</v>
      </c>
      <c r="HF109" s="338">
        <f t="shared" si="1138"/>
        <v>665081.27198439557</v>
      </c>
      <c r="HG109" s="338">
        <f t="shared" si="1138"/>
        <v>-305587.76813311223</v>
      </c>
      <c r="HH109" s="338">
        <f t="shared" si="1138"/>
        <v>-700392.02492542227</v>
      </c>
      <c r="HI109" s="338">
        <f t="shared" si="1138"/>
        <v>50380.238481104607</v>
      </c>
      <c r="HJ109" s="338">
        <f t="shared" si="1138"/>
        <v>-650011.78644431778</v>
      </c>
    </row>
    <row r="110" spans="2:218" ht="12" x14ac:dyDescent="0.2">
      <c r="B110" s="339" t="s">
        <v>351</v>
      </c>
      <c r="C110" s="340">
        <f t="shared" ref="C110:BN110" si="1139">IFERROR(C109/C5,0)</f>
        <v>0</v>
      </c>
      <c r="D110" s="340">
        <f t="shared" si="1139"/>
        <v>0</v>
      </c>
      <c r="E110" s="340">
        <f t="shared" si="1139"/>
        <v>0</v>
      </c>
      <c r="F110" s="340">
        <f t="shared" si="1139"/>
        <v>0</v>
      </c>
      <c r="G110" s="340">
        <f t="shared" si="1139"/>
        <v>0</v>
      </c>
      <c r="H110" s="340">
        <f t="shared" si="1139"/>
        <v>0</v>
      </c>
      <c r="I110" s="340">
        <f t="shared" si="1139"/>
        <v>0</v>
      </c>
      <c r="J110" s="340">
        <f t="shared" si="1139"/>
        <v>0</v>
      </c>
      <c r="K110" s="340">
        <f t="shared" si="1139"/>
        <v>0</v>
      </c>
      <c r="L110" s="340">
        <f t="shared" si="1139"/>
        <v>0</v>
      </c>
      <c r="M110" s="340">
        <f t="shared" si="1139"/>
        <v>0</v>
      </c>
      <c r="N110" s="340">
        <f t="shared" si="1139"/>
        <v>0</v>
      </c>
      <c r="O110" s="340">
        <f t="shared" si="1139"/>
        <v>0</v>
      </c>
      <c r="P110" s="340">
        <f t="shared" si="1139"/>
        <v>0</v>
      </c>
      <c r="Q110" s="340">
        <f t="shared" si="1139"/>
        <v>0</v>
      </c>
      <c r="R110" s="340">
        <f t="shared" si="1139"/>
        <v>0</v>
      </c>
      <c r="S110" s="340">
        <f t="shared" si="1139"/>
        <v>0</v>
      </c>
      <c r="T110" s="340">
        <f t="shared" si="1139"/>
        <v>0</v>
      </c>
      <c r="U110" s="340">
        <f t="shared" si="1139"/>
        <v>0</v>
      </c>
      <c r="V110" s="340">
        <f t="shared" si="1139"/>
        <v>0</v>
      </c>
      <c r="W110" s="340">
        <f t="shared" si="1139"/>
        <v>0</v>
      </c>
      <c r="X110" s="340">
        <f t="shared" si="1139"/>
        <v>0</v>
      </c>
      <c r="Y110" s="340">
        <f t="shared" si="1139"/>
        <v>0</v>
      </c>
      <c r="Z110" s="340">
        <f t="shared" si="1139"/>
        <v>0</v>
      </c>
      <c r="AA110" s="340">
        <f t="shared" si="1139"/>
        <v>0</v>
      </c>
      <c r="AB110" s="340">
        <f t="shared" si="1139"/>
        <v>0</v>
      </c>
      <c r="AC110" s="340">
        <f t="shared" si="1139"/>
        <v>0</v>
      </c>
      <c r="AD110" s="340">
        <f t="shared" si="1139"/>
        <v>0</v>
      </c>
      <c r="AE110" s="340">
        <f t="shared" si="1139"/>
        <v>0</v>
      </c>
      <c r="AF110" s="340">
        <f t="shared" si="1139"/>
        <v>0</v>
      </c>
      <c r="AG110" s="340">
        <f t="shared" si="1139"/>
        <v>0</v>
      </c>
      <c r="AH110" s="340">
        <f t="shared" si="1139"/>
        <v>0</v>
      </c>
      <c r="AI110" s="340">
        <f t="shared" si="1139"/>
        <v>0</v>
      </c>
      <c r="AJ110" s="340">
        <f t="shared" si="1139"/>
        <v>0</v>
      </c>
      <c r="AK110" s="340">
        <f t="shared" si="1139"/>
        <v>0</v>
      </c>
      <c r="AL110" s="340">
        <f t="shared" si="1139"/>
        <v>0</v>
      </c>
      <c r="AM110" s="340">
        <f t="shared" si="1139"/>
        <v>-8.4487947663856855E-4</v>
      </c>
      <c r="AN110" s="340">
        <f t="shared" si="1139"/>
        <v>0.90575470995927143</v>
      </c>
      <c r="AO110" s="340">
        <f t="shared" si="1139"/>
        <v>-0.26109390215046469</v>
      </c>
      <c r="AP110" s="340">
        <f t="shared" si="1139"/>
        <v>-0.23537024775483556</v>
      </c>
      <c r="AQ110" s="340">
        <f t="shared" si="1139"/>
        <v>1.8285266308869923</v>
      </c>
      <c r="AR110" s="340">
        <f t="shared" si="1139"/>
        <v>-0.10934815140283417</v>
      </c>
      <c r="AS110" s="340">
        <f t="shared" si="1139"/>
        <v>-1.9111152354250108E-2</v>
      </c>
      <c r="AT110" s="340">
        <f t="shared" si="1139"/>
        <v>3.5931341911658299</v>
      </c>
      <c r="AU110" s="340">
        <f t="shared" si="1139"/>
        <v>4.4543706453554981E-2</v>
      </c>
      <c r="AV110" s="340">
        <f t="shared" si="1139"/>
        <v>-0.26524610271200821</v>
      </c>
      <c r="AW110" s="340">
        <f t="shared" si="1139"/>
        <v>0.9683585076648904</v>
      </c>
      <c r="AX110" s="340">
        <f t="shared" si="1139"/>
        <v>0.16780389060755224</v>
      </c>
      <c r="AY110" s="340">
        <f t="shared" si="1139"/>
        <v>6.9050803462774743E-2</v>
      </c>
      <c r="AZ110" s="340">
        <f t="shared" si="1139"/>
        <v>134.03305263242316</v>
      </c>
      <c r="BA110" s="340">
        <f t="shared" si="1139"/>
        <v>-1.8929293360588243E-2</v>
      </c>
      <c r="BB110" s="340">
        <f t="shared" si="1139"/>
        <v>-0.14774816799122134</v>
      </c>
      <c r="BC110" s="340">
        <f t="shared" si="1139"/>
        <v>1.7580347982126447</v>
      </c>
      <c r="BD110" s="340">
        <f t="shared" si="1139"/>
        <v>-5.1526026500072951E-2</v>
      </c>
      <c r="BE110" s="340">
        <f t="shared" si="1139"/>
        <v>-0.60167845008364029</v>
      </c>
      <c r="BF110" s="340">
        <f t="shared" si="1139"/>
        <v>0.68495198857422523</v>
      </c>
      <c r="BG110" s="340">
        <f t="shared" si="1139"/>
        <v>-0.28421560781870592</v>
      </c>
      <c r="BH110" s="340">
        <f t="shared" si="1139"/>
        <v>-0.36229365003609904</v>
      </c>
      <c r="BI110" s="340">
        <f t="shared" si="1139"/>
        <v>4.5154324731593087E-2</v>
      </c>
      <c r="BJ110" s="340">
        <f t="shared" si="1139"/>
        <v>-0.38722242447549216</v>
      </c>
      <c r="BK110" s="340">
        <f t="shared" si="1139"/>
        <v>0.24009366109249056</v>
      </c>
      <c r="BL110" s="340">
        <f t="shared" si="1139"/>
        <v>0.715287830291916</v>
      </c>
      <c r="BM110" s="340">
        <f t="shared" si="1139"/>
        <v>-9.4664152915945182E-2</v>
      </c>
      <c r="BN110" s="340">
        <f t="shared" si="1139"/>
        <v>-2.6568673677161248E-2</v>
      </c>
      <c r="BO110" s="340">
        <f t="shared" ref="BO110:DZ110" si="1140">IFERROR(BO109/BO5,0)</f>
        <v>0.54091260450175516</v>
      </c>
      <c r="BP110" s="340">
        <f t="shared" si="1140"/>
        <v>-6.0703131648328443E-3</v>
      </c>
      <c r="BQ110" s="340">
        <f t="shared" si="1140"/>
        <v>0.50474136365253874</v>
      </c>
      <c r="BR110" s="340">
        <f t="shared" si="1140"/>
        <v>1.8273152927724228</v>
      </c>
      <c r="BS110" s="340">
        <f t="shared" si="1140"/>
        <v>0.58272442839228467</v>
      </c>
      <c r="BT110" s="340">
        <f t="shared" si="1140"/>
        <v>2.781021662007194E-2</v>
      </c>
      <c r="BU110" s="340">
        <f t="shared" si="1140"/>
        <v>0.47567789384272713</v>
      </c>
      <c r="BV110" s="340">
        <f t="shared" si="1140"/>
        <v>-0.10608957631159752</v>
      </c>
      <c r="BW110" s="340">
        <f t="shared" si="1140"/>
        <v>5.3554046302828666E-2</v>
      </c>
      <c r="BX110" s="340">
        <f t="shared" si="1140"/>
        <v>0.45830090064452411</v>
      </c>
      <c r="BY110" s="340">
        <f t="shared" si="1140"/>
        <v>-8.3322939973599658E-2</v>
      </c>
      <c r="BZ110" s="340">
        <f t="shared" si="1140"/>
        <v>9.2534658192622618E-2</v>
      </c>
      <c r="CA110" s="340">
        <f t="shared" si="1140"/>
        <v>0.7335656151257578</v>
      </c>
      <c r="CB110" s="340">
        <f t="shared" si="1140"/>
        <v>-0.21339386077195213</v>
      </c>
      <c r="CC110" s="340">
        <f t="shared" si="1140"/>
        <v>7.76633259640156E-3</v>
      </c>
      <c r="CD110" s="340">
        <f t="shared" si="1140"/>
        <v>0.63912726567063083</v>
      </c>
      <c r="CE110" s="340">
        <f t="shared" si="1140"/>
        <v>-0.42046793716355779</v>
      </c>
      <c r="CF110" s="340">
        <f t="shared" si="1140"/>
        <v>3.9607341262168715E-2</v>
      </c>
      <c r="CG110" s="340">
        <f t="shared" si="1140"/>
        <v>0.96451759053995501</v>
      </c>
      <c r="CH110" s="340">
        <f t="shared" si="1140"/>
        <v>-0.23322385445065469</v>
      </c>
      <c r="CI110" s="340">
        <f t="shared" si="1140"/>
        <v>-0.17274944318477201</v>
      </c>
      <c r="CJ110" s="340">
        <f t="shared" si="1140"/>
        <v>0.34811474449457647</v>
      </c>
      <c r="CK110" s="340">
        <f t="shared" si="1140"/>
        <v>-0.23868023757593279</v>
      </c>
      <c r="CL110" s="340">
        <f t="shared" si="1140"/>
        <v>7.5469179453950583E-2</v>
      </c>
      <c r="CM110" s="340">
        <f t="shared" si="1140"/>
        <v>0.6371747849352718</v>
      </c>
      <c r="CN110" s="340">
        <f t="shared" si="1140"/>
        <v>-0.56919567332549437</v>
      </c>
      <c r="CO110" s="340">
        <f t="shared" si="1140"/>
        <v>-0.22195105749348087</v>
      </c>
      <c r="CP110" s="340">
        <f t="shared" si="1140"/>
        <v>9.1287474639096331</v>
      </c>
      <c r="CQ110" s="340">
        <f t="shared" si="1140"/>
        <v>-0.16458930333128746</v>
      </c>
      <c r="CR110" s="340">
        <f t="shared" si="1140"/>
        <v>0.15232701112114266</v>
      </c>
      <c r="CS110" s="340">
        <f t="shared" si="1140"/>
        <v>0.94920865579117797</v>
      </c>
      <c r="CT110" s="340">
        <f t="shared" si="1140"/>
        <v>-0.37679735915751156</v>
      </c>
      <c r="CU110" s="340">
        <f t="shared" si="1140"/>
        <v>6.525581177786885E-2</v>
      </c>
      <c r="CV110" s="340">
        <f t="shared" si="1140"/>
        <v>0.66416758017907485</v>
      </c>
      <c r="CW110" s="340">
        <f t="shared" si="1140"/>
        <v>-0.25389438338965969</v>
      </c>
      <c r="CX110" s="340">
        <f t="shared" si="1140"/>
        <v>-0.33093183862345765</v>
      </c>
      <c r="CY110" s="340">
        <f t="shared" si="1140"/>
        <v>0.87225656593281342</v>
      </c>
      <c r="CZ110" s="340">
        <f t="shared" si="1140"/>
        <v>-0.38472252609342111</v>
      </c>
      <c r="DA110" s="340">
        <f t="shared" si="1140"/>
        <v>4.8871666698529104E-2</v>
      </c>
      <c r="DB110" s="340">
        <f t="shared" si="1140"/>
        <v>0.87155724828825754</v>
      </c>
      <c r="DC110" s="340">
        <f t="shared" si="1140"/>
        <v>-0.10687343359300101</v>
      </c>
      <c r="DD110" s="340">
        <f t="shared" si="1140"/>
        <v>9.8480246843355393E-2</v>
      </c>
      <c r="DE110" s="340">
        <f t="shared" si="1140"/>
        <v>0.7368756106645924</v>
      </c>
      <c r="DF110" s="340">
        <f t="shared" si="1140"/>
        <v>-0.55644171333054682</v>
      </c>
      <c r="DG110" s="340">
        <f t="shared" si="1140"/>
        <v>-1.2848958956700651</v>
      </c>
      <c r="DH110" s="340">
        <f t="shared" si="1140"/>
        <v>1.0027541256370012</v>
      </c>
      <c r="DI110" s="340">
        <f t="shared" si="1140"/>
        <v>-0.51979435224051873</v>
      </c>
      <c r="DJ110" s="340">
        <f t="shared" si="1140"/>
        <v>-3.6516970631525855E-2</v>
      </c>
      <c r="DK110" s="340">
        <f t="shared" si="1140"/>
        <v>0.80448365472566885</v>
      </c>
      <c r="DL110" s="340">
        <f t="shared" si="1140"/>
        <v>-0.52158410225761032</v>
      </c>
      <c r="DM110" s="340">
        <f t="shared" si="1140"/>
        <v>-0.48053156783401757</v>
      </c>
      <c r="DN110" s="340">
        <f t="shared" si="1140"/>
        <v>2.9685643966913474E-2</v>
      </c>
      <c r="DO110" s="340">
        <f t="shared" si="1140"/>
        <v>-0.60764930907027803</v>
      </c>
      <c r="DP110" s="340">
        <f t="shared" si="1140"/>
        <v>-0.89350887863759365</v>
      </c>
      <c r="DQ110" s="340">
        <f t="shared" si="1140"/>
        <v>2.5086939231500311</v>
      </c>
      <c r="DR110" s="340">
        <f t="shared" si="1140"/>
        <v>-0.71326670740036124</v>
      </c>
      <c r="DS110" s="340">
        <f t="shared" si="1140"/>
        <v>7.4248833140157233E-3</v>
      </c>
      <c r="DT110" s="340">
        <f t="shared" si="1140"/>
        <v>0.73227044188167656</v>
      </c>
      <c r="DU110" s="340">
        <f t="shared" si="1140"/>
        <v>-0.33251153462156735</v>
      </c>
      <c r="DV110" s="340">
        <f t="shared" si="1140"/>
        <v>0.1044992117479073</v>
      </c>
      <c r="DW110" s="340">
        <f t="shared" si="1140"/>
        <v>0.57418098363315173</v>
      </c>
      <c r="DX110" s="340">
        <f t="shared" si="1140"/>
        <v>-0.2917163105581107</v>
      </c>
      <c r="DY110" s="340">
        <f t="shared" si="1140"/>
        <v>-4.7929666087187912E-2</v>
      </c>
      <c r="DZ110" s="340">
        <f t="shared" si="1140"/>
        <v>0.8893282367395402</v>
      </c>
      <c r="EA110" s="340">
        <f t="shared" ref="EA110:GL110" si="1141">IFERROR(EA109/EA5,0)</f>
        <v>-0.45315237868115038</v>
      </c>
      <c r="EB110" s="340">
        <f t="shared" si="1141"/>
        <v>3.1402850345787159E-2</v>
      </c>
      <c r="EC110" s="340">
        <f t="shared" si="1141"/>
        <v>0.70306969090418592</v>
      </c>
      <c r="ED110" s="340">
        <f t="shared" si="1141"/>
        <v>-0.31181199970697898</v>
      </c>
      <c r="EE110" s="340">
        <f t="shared" si="1141"/>
        <v>-3.932224166461961E-2</v>
      </c>
      <c r="EF110" s="340">
        <f t="shared" si="1141"/>
        <v>0.54532562176817978</v>
      </c>
      <c r="EG110" s="340">
        <f t="shared" si="1141"/>
        <v>-0.30419730437697445</v>
      </c>
      <c r="EH110" s="340">
        <f t="shared" si="1141"/>
        <v>-0.51495767766334044</v>
      </c>
      <c r="EI110" s="340">
        <f t="shared" si="1141"/>
        <v>-28.95454069708487</v>
      </c>
      <c r="EJ110" s="340">
        <f t="shared" si="1141"/>
        <v>-0.48068831389959488</v>
      </c>
      <c r="EK110" s="340">
        <f t="shared" si="1141"/>
        <v>8.3829986991171751E-2</v>
      </c>
      <c r="EL110" s="340">
        <f t="shared" si="1141"/>
        <v>0.77712071392820159</v>
      </c>
      <c r="EM110" s="340">
        <f t="shared" si="1141"/>
        <v>-0.36884625245041547</v>
      </c>
      <c r="EN110" s="340">
        <f t="shared" si="1141"/>
        <v>-2.7687148826298417E-2</v>
      </c>
      <c r="EO110" s="340">
        <f t="shared" si="1141"/>
        <v>0.61654860692499813</v>
      </c>
      <c r="EP110" s="340">
        <f t="shared" si="1141"/>
        <v>-0.57010821732838612</v>
      </c>
      <c r="EQ110" s="340">
        <f t="shared" si="1141"/>
        <v>-0.69336857787845496</v>
      </c>
      <c r="ER110" s="340">
        <f t="shared" si="1141"/>
        <v>1.2396158653225255</v>
      </c>
      <c r="ES110" s="340">
        <f t="shared" si="1141"/>
        <v>-0.44357883739587683</v>
      </c>
      <c r="ET110" s="340">
        <f t="shared" si="1141"/>
        <v>-0.29678713069391782</v>
      </c>
      <c r="EU110" s="340">
        <f t="shared" si="1141"/>
        <v>0.85200842621658612</v>
      </c>
      <c r="EV110" s="340">
        <f t="shared" si="1141"/>
        <v>-0.56782874694732699</v>
      </c>
      <c r="EW110" s="340">
        <f t="shared" si="1141"/>
        <v>-0.28320163513368496</v>
      </c>
      <c r="EX110" s="340">
        <f t="shared" si="1141"/>
        <v>0.78173924065738043</v>
      </c>
      <c r="EY110" s="340">
        <f t="shared" si="1141"/>
        <v>-0.60788818510190223</v>
      </c>
      <c r="EZ110" s="340">
        <f t="shared" si="1141"/>
        <v>-0.76343171513021979</v>
      </c>
      <c r="FA110" s="340">
        <f t="shared" si="1141"/>
        <v>1.1255670726119351</v>
      </c>
      <c r="FB110" s="340">
        <f t="shared" si="1141"/>
        <v>-0.49414707607002806</v>
      </c>
      <c r="FC110" s="340">
        <f t="shared" si="1141"/>
        <v>-0.42594164706689874</v>
      </c>
      <c r="FD110" s="340">
        <f t="shared" si="1141"/>
        <v>3.726875291510805</v>
      </c>
      <c r="FE110" s="340">
        <f t="shared" si="1141"/>
        <v>-0.33667142062462058</v>
      </c>
      <c r="FF110" s="340">
        <f t="shared" si="1141"/>
        <v>-0.34167022302683359</v>
      </c>
      <c r="FG110" s="340">
        <f t="shared" si="1141"/>
        <v>0.49991221819647241</v>
      </c>
      <c r="FH110" s="340">
        <f t="shared" si="1141"/>
        <v>-0.49837438233455861</v>
      </c>
      <c r="FI110" s="340">
        <f t="shared" si="1141"/>
        <v>-0.37460864862050125</v>
      </c>
      <c r="FJ110" s="340">
        <f t="shared" si="1141"/>
        <v>0.96741504136766254</v>
      </c>
      <c r="FK110" s="340">
        <f t="shared" si="1141"/>
        <v>-0.55246722167021822</v>
      </c>
      <c r="FL110" s="340">
        <f t="shared" si="1141"/>
        <v>-0.40327982523944261</v>
      </c>
      <c r="FM110" s="340">
        <f t="shared" si="1141"/>
        <v>1.2520694450151977</v>
      </c>
      <c r="FN110" s="340">
        <f t="shared" si="1141"/>
        <v>-0.29617159593402365</v>
      </c>
      <c r="FO110" s="340">
        <f t="shared" si="1141"/>
        <v>-0.1090741151219391</v>
      </c>
      <c r="FP110" s="340">
        <f t="shared" si="1141"/>
        <v>0.62881178677984362</v>
      </c>
      <c r="FQ110" s="340">
        <f t="shared" si="1141"/>
        <v>-0.36120264900469046</v>
      </c>
      <c r="FR110" s="340">
        <f t="shared" si="1141"/>
        <v>-0.49789713871516933</v>
      </c>
      <c r="FS110" s="340">
        <f t="shared" si="1141"/>
        <v>1.2330670620625916</v>
      </c>
      <c r="FT110" s="340">
        <f t="shared" si="1141"/>
        <v>-0.32431142102864419</v>
      </c>
      <c r="FU110" s="340">
        <f t="shared" si="1141"/>
        <v>-2.6058512952245007E-2</v>
      </c>
      <c r="FV110" s="340">
        <f t="shared" si="1141"/>
        <v>1.0401661679300487</v>
      </c>
      <c r="FW110" s="340">
        <f t="shared" si="1141"/>
        <v>-0.44546413638740584</v>
      </c>
      <c r="FX110" s="340">
        <f t="shared" si="1141"/>
        <v>-0.47049479476660305</v>
      </c>
      <c r="FY110" s="340">
        <f t="shared" si="1141"/>
        <v>-4.6373376530176216E-2</v>
      </c>
      <c r="FZ110" s="340">
        <f t="shared" si="1141"/>
        <v>-0.56530976177544356</v>
      </c>
      <c r="GA110" s="340">
        <f t="shared" si="1141"/>
        <v>-1.1301736404144445</v>
      </c>
      <c r="GB110" s="340">
        <f t="shared" si="1141"/>
        <v>0.85165456001392925</v>
      </c>
      <c r="GC110" s="340">
        <f t="shared" si="1141"/>
        <v>-0.5063261321209348</v>
      </c>
      <c r="GD110" s="340">
        <f t="shared" si="1141"/>
        <v>-0.61994345460916911</v>
      </c>
      <c r="GE110" s="340">
        <f t="shared" si="1141"/>
        <v>1.7938998594649431</v>
      </c>
      <c r="GF110" s="340">
        <f t="shared" si="1141"/>
        <v>-0.43842625923456024</v>
      </c>
      <c r="GG110" s="340">
        <f t="shared" si="1141"/>
        <v>-0.1823895144729199</v>
      </c>
      <c r="GH110" s="340">
        <f t="shared" si="1141"/>
        <v>0.21185656036651132</v>
      </c>
      <c r="GI110" s="340">
        <f t="shared" si="1141"/>
        <v>-0.27599984635735691</v>
      </c>
      <c r="GJ110" s="340">
        <f t="shared" si="1141"/>
        <v>-0.5437850294718225</v>
      </c>
      <c r="GK110" s="340">
        <f t="shared" si="1141"/>
        <v>1.1221360135510305</v>
      </c>
      <c r="GL110" s="340">
        <f t="shared" si="1141"/>
        <v>-0.13169551497709184</v>
      </c>
      <c r="GM110" s="340">
        <f t="shared" ref="GM110:HJ110" si="1142">IFERROR(GM109/GM5,0)</f>
        <v>-0.56078329843943853</v>
      </c>
      <c r="GN110" s="340">
        <f t="shared" si="1142"/>
        <v>-1.2942918782141151</v>
      </c>
      <c r="GO110" s="340">
        <f t="shared" si="1142"/>
        <v>-0.45496163278436863</v>
      </c>
      <c r="GP110" s="340">
        <f t="shared" si="1142"/>
        <v>-0.63034672965224392</v>
      </c>
      <c r="GQ110" s="340">
        <f t="shared" si="1142"/>
        <v>1.6079014575833979</v>
      </c>
      <c r="GR110" s="340">
        <f t="shared" si="1142"/>
        <v>-0.41377590666228814</v>
      </c>
      <c r="GS110" s="340">
        <f t="shared" si="1142"/>
        <v>-0.52974962089954647</v>
      </c>
      <c r="GT110" s="340">
        <f t="shared" si="1142"/>
        <v>-15.403977630385612</v>
      </c>
      <c r="GU110" s="340">
        <f t="shared" si="1142"/>
        <v>-0.31987237169493088</v>
      </c>
      <c r="GV110" s="340">
        <f t="shared" si="1142"/>
        <v>-0.40152655867404996</v>
      </c>
      <c r="GW110" s="340">
        <f t="shared" si="1142"/>
        <v>-3.1166937100602032</v>
      </c>
      <c r="GX110" s="340">
        <f t="shared" si="1142"/>
        <v>-0.29234019055463956</v>
      </c>
      <c r="GY110" s="340">
        <f t="shared" si="1142"/>
        <v>-0.13840223600479132</v>
      </c>
      <c r="GZ110" s="340">
        <f t="shared" si="1142"/>
        <v>16.009399445734573</v>
      </c>
      <c r="HA110" s="340">
        <f t="shared" si="1142"/>
        <v>-0.37742861362240215</v>
      </c>
      <c r="HB110" s="340">
        <f t="shared" si="1142"/>
        <v>7.5386545363467186E-2</v>
      </c>
      <c r="HC110" s="340">
        <f t="shared" si="1142"/>
        <v>0.68990041900935728</v>
      </c>
      <c r="HD110" s="340">
        <f t="shared" si="1142"/>
        <v>-0.25968600749423837</v>
      </c>
      <c r="HE110" s="340">
        <f t="shared" si="1142"/>
        <v>-0.94785398708721746</v>
      </c>
      <c r="HF110" s="340">
        <f t="shared" si="1142"/>
        <v>1.9528993166940083</v>
      </c>
      <c r="HG110" s="340">
        <f t="shared" si="1142"/>
        <v>-0.22393432904273117</v>
      </c>
      <c r="HH110" s="340">
        <f t="shared" si="1142"/>
        <v>-0.40917324063789606</v>
      </c>
      <c r="HI110" s="340">
        <f t="shared" si="1142"/>
        <v>-0.1673994843150847</v>
      </c>
      <c r="HJ110" s="340">
        <f t="shared" si="1142"/>
        <v>-0.46075071172170773</v>
      </c>
    </row>
    <row r="111" spans="2:218" ht="12" hidden="1" outlineLevel="1" x14ac:dyDescent="0.2"/>
    <row r="112" spans="2:218" ht="12" hidden="1" outlineLevel="1" x14ac:dyDescent="0.2"/>
    <row r="113" spans="2:218" ht="12" hidden="1" outlineLevel="1" x14ac:dyDescent="0.2"/>
    <row r="114" spans="2:218" ht="12" collapsed="1" x14ac:dyDescent="0.2"/>
    <row r="115" spans="2:218" ht="12" x14ac:dyDescent="0.2">
      <c r="B115" s="330" t="s">
        <v>353</v>
      </c>
      <c r="C115" s="331">
        <f>C2</f>
        <v>43831</v>
      </c>
      <c r="D115" s="331" t="str">
        <f>D2</f>
        <v>Adj</v>
      </c>
      <c r="E115" s="331">
        <f>C115</f>
        <v>43831</v>
      </c>
      <c r="F115" s="331">
        <f>F2</f>
        <v>43862</v>
      </c>
      <c r="G115" s="331" t="str">
        <f>G2</f>
        <v>Adj</v>
      </c>
      <c r="H115" s="331">
        <f>F115</f>
        <v>43862</v>
      </c>
      <c r="I115" s="331">
        <f>I2</f>
        <v>43891</v>
      </c>
      <c r="J115" s="331" t="str">
        <f>J2</f>
        <v>Adj</v>
      </c>
      <c r="K115" s="331">
        <f>I115</f>
        <v>43891</v>
      </c>
      <c r="L115" s="331">
        <f>L2</f>
        <v>43922</v>
      </c>
      <c r="M115" s="331" t="str">
        <f>M2</f>
        <v>Adj</v>
      </c>
      <c r="N115" s="331">
        <f>L115</f>
        <v>43922</v>
      </c>
      <c r="O115" s="331">
        <f>O2</f>
        <v>43952</v>
      </c>
      <c r="P115" s="331" t="str">
        <f>P2</f>
        <v>Adj</v>
      </c>
      <c r="Q115" s="331">
        <f>O115</f>
        <v>43952</v>
      </c>
      <c r="R115" s="331">
        <f>R2</f>
        <v>43983</v>
      </c>
      <c r="S115" s="331" t="str">
        <f>S2</f>
        <v>Adj</v>
      </c>
      <c r="T115" s="331">
        <f>R115</f>
        <v>43983</v>
      </c>
      <c r="U115" s="331">
        <f>U2</f>
        <v>44013</v>
      </c>
      <c r="V115" s="331" t="str">
        <f>V2</f>
        <v>Adj</v>
      </c>
      <c r="W115" s="331">
        <f>U115</f>
        <v>44013</v>
      </c>
      <c r="X115" s="331">
        <f>X2</f>
        <v>44044</v>
      </c>
      <c r="Y115" s="331" t="str">
        <f>Y2</f>
        <v>Adj</v>
      </c>
      <c r="Z115" s="331">
        <f>X115</f>
        <v>44044</v>
      </c>
      <c r="AA115" s="331">
        <f>AA2</f>
        <v>44075</v>
      </c>
      <c r="AB115" s="331" t="str">
        <f>AB2</f>
        <v>Adj</v>
      </c>
      <c r="AC115" s="331">
        <f>AA115</f>
        <v>44075</v>
      </c>
      <c r="AD115" s="331">
        <f>AD2</f>
        <v>44105</v>
      </c>
      <c r="AE115" s="331" t="str">
        <f>AE2</f>
        <v>Adj</v>
      </c>
      <c r="AF115" s="331">
        <f>AD115</f>
        <v>44105</v>
      </c>
      <c r="AG115" s="331">
        <f>AG2</f>
        <v>44136</v>
      </c>
      <c r="AH115" s="331" t="str">
        <f>AH2</f>
        <v>Adj</v>
      </c>
      <c r="AI115" s="331">
        <f>AG115</f>
        <v>44136</v>
      </c>
      <c r="AJ115" s="331">
        <f>AJ2</f>
        <v>44166</v>
      </c>
      <c r="AK115" s="331" t="str">
        <f>AK2</f>
        <v>Adj</v>
      </c>
      <c r="AL115" s="331">
        <f>AJ115</f>
        <v>44166</v>
      </c>
      <c r="AM115" s="331">
        <f>AM2</f>
        <v>44197</v>
      </c>
      <c r="AN115" s="331" t="str">
        <f>AN2</f>
        <v>Adj</v>
      </c>
      <c r="AO115" s="331">
        <f>AM115</f>
        <v>44197</v>
      </c>
      <c r="AP115" s="331">
        <f>AP2</f>
        <v>44228</v>
      </c>
      <c r="AQ115" s="331" t="str">
        <f>AQ2</f>
        <v>Adj</v>
      </c>
      <c r="AR115" s="331">
        <f t="shared" ref="AR115" si="1143">AP115</f>
        <v>44228</v>
      </c>
      <c r="AS115" s="331">
        <f>AS2</f>
        <v>44256</v>
      </c>
      <c r="AT115" s="331" t="str">
        <f>AT2</f>
        <v>Adj</v>
      </c>
      <c r="AU115" s="331">
        <f t="shared" ref="AU115" si="1144">AS115</f>
        <v>44256</v>
      </c>
      <c r="AV115" s="331">
        <f>AV2</f>
        <v>44287</v>
      </c>
      <c r="AW115" s="331" t="str">
        <f>AW2</f>
        <v>Adj</v>
      </c>
      <c r="AX115" s="331">
        <f t="shared" ref="AX115" si="1145">AV115</f>
        <v>44287</v>
      </c>
      <c r="AY115" s="331">
        <f>AY2</f>
        <v>44317</v>
      </c>
      <c r="AZ115" s="331" t="str">
        <f>AZ2</f>
        <v>Adj</v>
      </c>
      <c r="BA115" s="331">
        <f t="shared" ref="BA115" si="1146">AY115</f>
        <v>44317</v>
      </c>
      <c r="BB115" s="331">
        <f>BB2</f>
        <v>44348</v>
      </c>
      <c r="BC115" s="331" t="str">
        <f>BC2</f>
        <v>Adj</v>
      </c>
      <c r="BD115" s="331">
        <f t="shared" ref="BD115" si="1147">BB115</f>
        <v>44348</v>
      </c>
      <c r="BE115" s="331">
        <f>BE2</f>
        <v>44378</v>
      </c>
      <c r="BF115" s="331" t="str">
        <f>BF2</f>
        <v>Adj</v>
      </c>
      <c r="BG115" s="331">
        <f t="shared" ref="BG115" si="1148">BE115</f>
        <v>44378</v>
      </c>
      <c r="BH115" s="331">
        <f>BH2</f>
        <v>44409</v>
      </c>
      <c r="BI115" s="331" t="str">
        <f>BI2</f>
        <v>Adj</v>
      </c>
      <c r="BJ115" s="331">
        <f t="shared" ref="BJ115" si="1149">BH115</f>
        <v>44409</v>
      </c>
      <c r="BK115" s="331">
        <f>BK2</f>
        <v>44440</v>
      </c>
      <c r="BL115" s="331" t="str">
        <f>BL2</f>
        <v>Adj</v>
      </c>
      <c r="BM115" s="331">
        <f t="shared" ref="BM115" si="1150">BK115</f>
        <v>44440</v>
      </c>
      <c r="BN115" s="331">
        <f>BN2</f>
        <v>44470</v>
      </c>
      <c r="BO115" s="331" t="str">
        <f>BO2</f>
        <v>Adj</v>
      </c>
      <c r="BP115" s="331">
        <f t="shared" ref="BP115" si="1151">BN115</f>
        <v>44470</v>
      </c>
      <c r="BQ115" s="331">
        <f>BQ2</f>
        <v>44501</v>
      </c>
      <c r="BR115" s="331" t="str">
        <f>BR2</f>
        <v>Adj</v>
      </c>
      <c r="BS115" s="331">
        <f t="shared" ref="BS115" si="1152">BQ115</f>
        <v>44501</v>
      </c>
      <c r="BT115" s="331">
        <f>BT2</f>
        <v>44531</v>
      </c>
      <c r="BU115" s="331" t="str">
        <f>BU2</f>
        <v>Adj</v>
      </c>
      <c r="BV115" s="331">
        <f t="shared" ref="BV115" si="1153">BT115</f>
        <v>44531</v>
      </c>
      <c r="BW115" s="331">
        <f>BW2</f>
        <v>44562</v>
      </c>
      <c r="BX115" s="331" t="str">
        <f>BX2</f>
        <v>Adj</v>
      </c>
      <c r="BY115" s="331">
        <f t="shared" ref="BY115" si="1154">BW115</f>
        <v>44562</v>
      </c>
      <c r="BZ115" s="331">
        <f>BZ2</f>
        <v>44593</v>
      </c>
      <c r="CA115" s="331" t="str">
        <f>CA2</f>
        <v>Adj</v>
      </c>
      <c r="CB115" s="331">
        <f t="shared" ref="CB115" si="1155">BZ115</f>
        <v>44593</v>
      </c>
      <c r="CC115" s="331">
        <f>CC2</f>
        <v>44621</v>
      </c>
      <c r="CD115" s="331" t="str">
        <f>CD2</f>
        <v>Adj</v>
      </c>
      <c r="CE115" s="331">
        <f t="shared" ref="CE115" si="1156">CC115</f>
        <v>44621</v>
      </c>
      <c r="CF115" s="331">
        <f>CF2</f>
        <v>44652</v>
      </c>
      <c r="CG115" s="331" t="str">
        <f>CG2</f>
        <v>Adj</v>
      </c>
      <c r="CH115" s="331">
        <f t="shared" ref="CH115" si="1157">CF115</f>
        <v>44652</v>
      </c>
      <c r="CI115" s="331">
        <f>CI2</f>
        <v>44682</v>
      </c>
      <c r="CJ115" s="331" t="str">
        <f>CJ2</f>
        <v>Adj</v>
      </c>
      <c r="CK115" s="331">
        <f t="shared" ref="CK115" si="1158">CI115</f>
        <v>44682</v>
      </c>
      <c r="CL115" s="331">
        <f>CL2</f>
        <v>44713</v>
      </c>
      <c r="CM115" s="331" t="str">
        <f>CM2</f>
        <v>Adj</v>
      </c>
      <c r="CN115" s="331">
        <f t="shared" ref="CN115" si="1159">CL115</f>
        <v>44713</v>
      </c>
      <c r="CO115" s="331">
        <f>CO2</f>
        <v>44743</v>
      </c>
      <c r="CP115" s="331" t="str">
        <f>CP2</f>
        <v>Adj</v>
      </c>
      <c r="CQ115" s="331">
        <f t="shared" ref="CQ115" si="1160">CO115</f>
        <v>44743</v>
      </c>
      <c r="CR115" s="331">
        <f>CR2</f>
        <v>44774</v>
      </c>
      <c r="CS115" s="331" t="str">
        <f>CS2</f>
        <v>Adj</v>
      </c>
      <c r="CT115" s="331">
        <f t="shared" ref="CT115" si="1161">CR115</f>
        <v>44774</v>
      </c>
      <c r="CU115" s="331">
        <f>CU2</f>
        <v>44805</v>
      </c>
      <c r="CV115" s="331" t="str">
        <f>CV2</f>
        <v>Adj</v>
      </c>
      <c r="CW115" s="331">
        <f t="shared" ref="CW115" si="1162">CU115</f>
        <v>44805</v>
      </c>
      <c r="CX115" s="331">
        <f>CX2</f>
        <v>44835</v>
      </c>
      <c r="CY115" s="331" t="str">
        <f>CY2</f>
        <v>Adj</v>
      </c>
      <c r="CZ115" s="331">
        <f t="shared" ref="CZ115" si="1163">CX115</f>
        <v>44835</v>
      </c>
      <c r="DA115" s="331">
        <f>DA2</f>
        <v>44866</v>
      </c>
      <c r="DB115" s="331" t="str">
        <f>DB2</f>
        <v>Adj</v>
      </c>
      <c r="DC115" s="331">
        <f t="shared" ref="DC115" si="1164">DA115</f>
        <v>44866</v>
      </c>
      <c r="DD115" s="331">
        <f>DD2</f>
        <v>44896</v>
      </c>
      <c r="DE115" s="331" t="str">
        <f>DE2</f>
        <v>Adj</v>
      </c>
      <c r="DF115" s="331">
        <f t="shared" ref="DF115" si="1165">DD115</f>
        <v>44896</v>
      </c>
      <c r="DG115" s="331">
        <f>DG2</f>
        <v>44927</v>
      </c>
      <c r="DH115" s="331" t="str">
        <f>DH2</f>
        <v>Adj</v>
      </c>
      <c r="DI115" s="331">
        <f t="shared" ref="DI115" si="1166">DG115</f>
        <v>44927</v>
      </c>
      <c r="DJ115" s="331">
        <f>DJ2</f>
        <v>44958</v>
      </c>
      <c r="DK115" s="331" t="str">
        <f>DK2</f>
        <v>Adj</v>
      </c>
      <c r="DL115" s="331">
        <f t="shared" ref="DL115" si="1167">DJ115</f>
        <v>44958</v>
      </c>
      <c r="DM115" s="331">
        <f>DM2</f>
        <v>44986</v>
      </c>
      <c r="DN115" s="331" t="str">
        <f>DN2</f>
        <v>Adj</v>
      </c>
      <c r="DO115" s="331">
        <f t="shared" ref="DO115" si="1168">DM115</f>
        <v>44986</v>
      </c>
      <c r="DP115" s="331">
        <f>DP2</f>
        <v>45017</v>
      </c>
      <c r="DQ115" s="331" t="str">
        <f>DQ2</f>
        <v>Adj</v>
      </c>
      <c r="DR115" s="331">
        <f t="shared" ref="DR115" si="1169">DP115</f>
        <v>45017</v>
      </c>
      <c r="DS115" s="331">
        <f>DS2</f>
        <v>45047</v>
      </c>
      <c r="DT115" s="331" t="str">
        <f>DT2</f>
        <v>Adj</v>
      </c>
      <c r="DU115" s="331">
        <f t="shared" ref="DU115" si="1170">DS115</f>
        <v>45047</v>
      </c>
      <c r="DV115" s="331">
        <f>DV2</f>
        <v>45078</v>
      </c>
      <c r="DW115" s="331" t="str">
        <f>DW2</f>
        <v>Adj</v>
      </c>
      <c r="DX115" s="331">
        <f t="shared" ref="DX115" si="1171">DV115</f>
        <v>45078</v>
      </c>
      <c r="DY115" s="331">
        <f>DY2</f>
        <v>45108</v>
      </c>
      <c r="DZ115" s="331" t="str">
        <f>DZ2</f>
        <v>Adj</v>
      </c>
      <c r="EA115" s="331">
        <f t="shared" ref="EA115" si="1172">DY115</f>
        <v>45108</v>
      </c>
      <c r="EB115" s="331">
        <f>EB2</f>
        <v>45139</v>
      </c>
      <c r="EC115" s="331" t="str">
        <f>EC2</f>
        <v>Adj</v>
      </c>
      <c r="ED115" s="331">
        <f t="shared" ref="ED115" si="1173">EB115</f>
        <v>45139</v>
      </c>
      <c r="EE115" s="331">
        <f>EE2</f>
        <v>45170</v>
      </c>
      <c r="EF115" s="331" t="str">
        <f>EF2</f>
        <v>Adj</v>
      </c>
      <c r="EG115" s="331">
        <f t="shared" ref="EG115" si="1174">EE115</f>
        <v>45170</v>
      </c>
      <c r="EH115" s="331">
        <f>EH2</f>
        <v>45200</v>
      </c>
      <c r="EI115" s="331" t="str">
        <f>EI2</f>
        <v>Adj</v>
      </c>
      <c r="EJ115" s="331">
        <f t="shared" ref="EJ115" si="1175">EH115</f>
        <v>45200</v>
      </c>
      <c r="EK115" s="331">
        <f>EK2</f>
        <v>45231</v>
      </c>
      <c r="EL115" s="331" t="str">
        <f>EL2</f>
        <v>Adj</v>
      </c>
      <c r="EM115" s="331">
        <f t="shared" ref="EM115" si="1176">EK115</f>
        <v>45231</v>
      </c>
      <c r="EN115" s="331">
        <f>EN2</f>
        <v>45261</v>
      </c>
      <c r="EO115" s="331" t="str">
        <f>EO2</f>
        <v>Adj</v>
      </c>
      <c r="EP115" s="331">
        <f t="shared" ref="EP115" si="1177">EN115</f>
        <v>45261</v>
      </c>
      <c r="EQ115" s="331">
        <f>EQ2</f>
        <v>45292</v>
      </c>
      <c r="ER115" s="331" t="str">
        <f>ER2</f>
        <v>Adj</v>
      </c>
      <c r="ES115" s="331">
        <f t="shared" ref="ES115" si="1178">EQ115</f>
        <v>45292</v>
      </c>
      <c r="ET115" s="331">
        <f>ET2</f>
        <v>45323</v>
      </c>
      <c r="EU115" s="331" t="str">
        <f>EU2</f>
        <v>Adj</v>
      </c>
      <c r="EV115" s="331">
        <f t="shared" ref="EV115" si="1179">ET115</f>
        <v>45323</v>
      </c>
      <c r="EW115" s="331">
        <f>EW2</f>
        <v>45352</v>
      </c>
      <c r="EX115" s="331" t="str">
        <f>EX2</f>
        <v>Adj</v>
      </c>
      <c r="EY115" s="331">
        <f t="shared" ref="EY115" si="1180">EW115</f>
        <v>45352</v>
      </c>
      <c r="EZ115" s="331">
        <f>EZ2</f>
        <v>45383</v>
      </c>
      <c r="FA115" s="331" t="str">
        <f>FA2</f>
        <v>Adj</v>
      </c>
      <c r="FB115" s="331">
        <f t="shared" ref="FB115" si="1181">EZ115</f>
        <v>45383</v>
      </c>
      <c r="FC115" s="331">
        <f>FC2</f>
        <v>45413</v>
      </c>
      <c r="FD115" s="331" t="str">
        <f>FD2</f>
        <v>Adj</v>
      </c>
      <c r="FE115" s="331">
        <f t="shared" ref="FE115" si="1182">FC115</f>
        <v>45413</v>
      </c>
      <c r="FF115" s="331">
        <f>FF2</f>
        <v>45444</v>
      </c>
      <c r="FG115" s="331" t="str">
        <f>FG2</f>
        <v>Adj</v>
      </c>
      <c r="FH115" s="331">
        <f t="shared" ref="FH115" si="1183">FF115</f>
        <v>45444</v>
      </c>
      <c r="FI115" s="331">
        <f>FI2</f>
        <v>45474</v>
      </c>
      <c r="FJ115" s="331" t="str">
        <f>FJ2</f>
        <v>Adj</v>
      </c>
      <c r="FK115" s="331">
        <f t="shared" ref="FK115" si="1184">FI115</f>
        <v>45474</v>
      </c>
      <c r="FL115" s="331">
        <f>FL2</f>
        <v>45505</v>
      </c>
      <c r="FM115" s="331" t="str">
        <f>FM2</f>
        <v>Adj</v>
      </c>
      <c r="FN115" s="331">
        <f t="shared" ref="FN115" si="1185">FL115</f>
        <v>45505</v>
      </c>
      <c r="FO115" s="331">
        <f>FO2</f>
        <v>45536</v>
      </c>
      <c r="FP115" s="331" t="str">
        <f>FP2</f>
        <v>Adj</v>
      </c>
      <c r="FQ115" s="331">
        <f t="shared" ref="FQ115" si="1186">FO115</f>
        <v>45536</v>
      </c>
      <c r="FR115" s="331">
        <f>FR2</f>
        <v>45566</v>
      </c>
      <c r="FS115" s="331" t="str">
        <f>FS2</f>
        <v>Adj</v>
      </c>
      <c r="FT115" s="331">
        <f t="shared" ref="FT115" si="1187">FR115</f>
        <v>45566</v>
      </c>
      <c r="FU115" s="331">
        <f>FU2</f>
        <v>45597</v>
      </c>
      <c r="FV115" s="331" t="str">
        <f>FV2</f>
        <v>Adj</v>
      </c>
      <c r="FW115" s="331">
        <f t="shared" ref="FW115" si="1188">FU115</f>
        <v>45597</v>
      </c>
      <c r="FX115" s="331">
        <f>FX2</f>
        <v>45627</v>
      </c>
      <c r="FY115" s="331" t="str">
        <f>FY2</f>
        <v>Adj</v>
      </c>
      <c r="FZ115" s="331">
        <f t="shared" ref="FZ115" si="1189">FX115</f>
        <v>45627</v>
      </c>
      <c r="GA115" s="331">
        <f>GA2</f>
        <v>45658</v>
      </c>
      <c r="GB115" s="331" t="str">
        <f>GB2</f>
        <v>Adj</v>
      </c>
      <c r="GC115" s="331">
        <f t="shared" ref="GC115" si="1190">GA115</f>
        <v>45658</v>
      </c>
      <c r="GD115" s="331">
        <f>GD2</f>
        <v>45689</v>
      </c>
      <c r="GE115" s="331" t="str">
        <f>GE2</f>
        <v>Adj</v>
      </c>
      <c r="GF115" s="331">
        <f t="shared" ref="GF115" si="1191">GD115</f>
        <v>45689</v>
      </c>
      <c r="GG115" s="331">
        <f>GG2</f>
        <v>45717</v>
      </c>
      <c r="GH115" s="331" t="str">
        <f>GH2</f>
        <v>Adj</v>
      </c>
      <c r="GI115" s="331">
        <f t="shared" ref="GI115" si="1192">GG115</f>
        <v>45717</v>
      </c>
      <c r="GJ115" s="331">
        <f>GJ2</f>
        <v>45748</v>
      </c>
      <c r="GK115" s="331" t="str">
        <f>GK2</f>
        <v>Adj</v>
      </c>
      <c r="GL115" s="331">
        <f t="shared" ref="GL115" si="1193">GJ115</f>
        <v>45748</v>
      </c>
      <c r="GM115" s="331">
        <f>GM2</f>
        <v>45778</v>
      </c>
      <c r="GN115" s="331" t="str">
        <f>GN2</f>
        <v>Adj</v>
      </c>
      <c r="GO115" s="331">
        <f>GM115</f>
        <v>45778</v>
      </c>
      <c r="GP115" s="331">
        <f>GP2</f>
        <v>45809</v>
      </c>
      <c r="GQ115" s="331" t="str">
        <f>GQ2</f>
        <v>Adj</v>
      </c>
      <c r="GR115" s="331">
        <f>GP115</f>
        <v>45809</v>
      </c>
      <c r="GS115" s="331">
        <f>GS2</f>
        <v>45839</v>
      </c>
      <c r="GT115" s="331" t="str">
        <f>GT2</f>
        <v>Adj</v>
      </c>
      <c r="GU115" s="331">
        <f>GS115</f>
        <v>45839</v>
      </c>
      <c r="GV115" s="331">
        <f>GV2</f>
        <v>45870</v>
      </c>
      <c r="GW115" s="331" t="str">
        <f>GW2</f>
        <v>Adj</v>
      </c>
      <c r="GX115" s="331">
        <f>GV115</f>
        <v>45870</v>
      </c>
      <c r="GY115" s="331">
        <f>GY2</f>
        <v>45901</v>
      </c>
      <c r="GZ115" s="331" t="str">
        <f>GZ2</f>
        <v>Adj</v>
      </c>
      <c r="HA115" s="331">
        <f>GY115</f>
        <v>45901</v>
      </c>
      <c r="HB115" s="331">
        <f>HB2</f>
        <v>45931</v>
      </c>
      <c r="HC115" s="331" t="str">
        <f>HC2</f>
        <v>Adj</v>
      </c>
      <c r="HD115" s="331">
        <f>HB115</f>
        <v>45931</v>
      </c>
      <c r="HE115" s="331">
        <f>HE2</f>
        <v>45962</v>
      </c>
      <c r="HF115" s="331" t="str">
        <f>HF2</f>
        <v>Adj</v>
      </c>
      <c r="HG115" s="331">
        <f>HE115</f>
        <v>45962</v>
      </c>
      <c r="HH115" s="331">
        <f>HH2</f>
        <v>45992</v>
      </c>
      <c r="HI115" s="331" t="str">
        <f>HI2</f>
        <v>Adj</v>
      </c>
      <c r="HJ115" s="331">
        <f>HH115</f>
        <v>45992</v>
      </c>
    </row>
    <row r="116" spans="2:218" ht="12" x14ac:dyDescent="0.2">
      <c r="B116" s="342" t="s">
        <v>354</v>
      </c>
      <c r="C116" s="286">
        <f t="shared" ref="C116:AH116" si="1194">SUM(C117:C119)</f>
        <v>0</v>
      </c>
      <c r="D116" s="287">
        <f t="shared" si="1194"/>
        <v>0</v>
      </c>
      <c r="E116" s="287">
        <f t="shared" si="1194"/>
        <v>0</v>
      </c>
      <c r="F116" s="286">
        <f t="shared" si="1194"/>
        <v>0</v>
      </c>
      <c r="G116" s="287">
        <f t="shared" si="1194"/>
        <v>0</v>
      </c>
      <c r="H116" s="287">
        <f t="shared" si="1194"/>
        <v>0</v>
      </c>
      <c r="I116" s="286">
        <f t="shared" si="1194"/>
        <v>0</v>
      </c>
      <c r="J116" s="287">
        <f t="shared" si="1194"/>
        <v>0</v>
      </c>
      <c r="K116" s="287">
        <f t="shared" si="1194"/>
        <v>0</v>
      </c>
      <c r="L116" s="286">
        <f t="shared" si="1194"/>
        <v>0</v>
      </c>
      <c r="M116" s="287">
        <f t="shared" si="1194"/>
        <v>0</v>
      </c>
      <c r="N116" s="287">
        <f t="shared" si="1194"/>
        <v>0</v>
      </c>
      <c r="O116" s="286">
        <f t="shared" si="1194"/>
        <v>0</v>
      </c>
      <c r="P116" s="287">
        <f t="shared" si="1194"/>
        <v>0</v>
      </c>
      <c r="Q116" s="287">
        <f t="shared" si="1194"/>
        <v>0</v>
      </c>
      <c r="R116" s="286">
        <f t="shared" si="1194"/>
        <v>0</v>
      </c>
      <c r="S116" s="287">
        <f t="shared" si="1194"/>
        <v>0</v>
      </c>
      <c r="T116" s="287">
        <f t="shared" si="1194"/>
        <v>0</v>
      </c>
      <c r="U116" s="286">
        <f t="shared" si="1194"/>
        <v>0</v>
      </c>
      <c r="V116" s="287">
        <f t="shared" si="1194"/>
        <v>0</v>
      </c>
      <c r="W116" s="287">
        <f t="shared" si="1194"/>
        <v>0</v>
      </c>
      <c r="X116" s="286">
        <f t="shared" si="1194"/>
        <v>0</v>
      </c>
      <c r="Y116" s="287">
        <f t="shared" si="1194"/>
        <v>0</v>
      </c>
      <c r="Z116" s="287">
        <f t="shared" si="1194"/>
        <v>0</v>
      </c>
      <c r="AA116" s="286">
        <f t="shared" si="1194"/>
        <v>0</v>
      </c>
      <c r="AB116" s="287">
        <f t="shared" si="1194"/>
        <v>0</v>
      </c>
      <c r="AC116" s="287">
        <f t="shared" si="1194"/>
        <v>0</v>
      </c>
      <c r="AD116" s="286">
        <f t="shared" si="1194"/>
        <v>0</v>
      </c>
      <c r="AE116" s="287">
        <f t="shared" si="1194"/>
        <v>0</v>
      </c>
      <c r="AF116" s="287">
        <f t="shared" si="1194"/>
        <v>0</v>
      </c>
      <c r="AG116" s="286">
        <f t="shared" si="1194"/>
        <v>0</v>
      </c>
      <c r="AH116" s="287">
        <f t="shared" si="1194"/>
        <v>0</v>
      </c>
      <c r="AI116" s="287">
        <f t="shared" ref="AI116:CT116" si="1195">SUM(AI117:AI119)</f>
        <v>0</v>
      </c>
      <c r="AJ116" s="286">
        <f t="shared" si="1195"/>
        <v>0</v>
      </c>
      <c r="AK116" s="287">
        <f t="shared" si="1195"/>
        <v>0</v>
      </c>
      <c r="AL116" s="287">
        <f t="shared" si="1195"/>
        <v>0</v>
      </c>
      <c r="AM116" s="286">
        <f t="shared" si="1195"/>
        <v>347115.75202141627</v>
      </c>
      <c r="AN116" s="287">
        <f t="shared" si="1195"/>
        <v>0</v>
      </c>
      <c r="AO116" s="287">
        <f t="shared" si="1195"/>
        <v>347115.75202141627</v>
      </c>
      <c r="AP116" s="286">
        <f t="shared" si="1195"/>
        <v>316423.88750203501</v>
      </c>
      <c r="AQ116" s="287">
        <f t="shared" si="1195"/>
        <v>0</v>
      </c>
      <c r="AR116" s="287">
        <f t="shared" si="1195"/>
        <v>316423.88750203501</v>
      </c>
      <c r="AS116" s="286">
        <f t="shared" si="1195"/>
        <v>165005.16574585633</v>
      </c>
      <c r="AT116" s="287">
        <f t="shared" si="1195"/>
        <v>0</v>
      </c>
      <c r="AU116" s="287">
        <f t="shared" si="1195"/>
        <v>165005.16574585633</v>
      </c>
      <c r="AV116" s="286">
        <f t="shared" si="1195"/>
        <v>158058.66573703717</v>
      </c>
      <c r="AW116" s="287">
        <f t="shared" si="1195"/>
        <v>0</v>
      </c>
      <c r="AX116" s="287">
        <f t="shared" si="1195"/>
        <v>158058.66573703717</v>
      </c>
      <c r="AY116" s="286">
        <f t="shared" si="1195"/>
        <v>222056.06110227379</v>
      </c>
      <c r="AZ116" s="287">
        <f t="shared" si="1195"/>
        <v>0</v>
      </c>
      <c r="BA116" s="287">
        <f t="shared" si="1195"/>
        <v>222056.06110227379</v>
      </c>
      <c r="BB116" s="286">
        <f t="shared" si="1195"/>
        <v>2152192.359739007</v>
      </c>
      <c r="BC116" s="287">
        <f t="shared" si="1195"/>
        <v>-1994279.2813490799</v>
      </c>
      <c r="BD116" s="287">
        <f t="shared" si="1195"/>
        <v>157913.07838992742</v>
      </c>
      <c r="BE116" s="286">
        <f t="shared" si="1195"/>
        <v>2078744.6832027952</v>
      </c>
      <c r="BF116" s="287">
        <f t="shared" si="1195"/>
        <v>0</v>
      </c>
      <c r="BG116" s="287">
        <f t="shared" si="1195"/>
        <v>2078744.6832027952</v>
      </c>
      <c r="BH116" s="286">
        <f t="shared" si="1195"/>
        <v>1942660.6521557439</v>
      </c>
      <c r="BI116" s="287">
        <f t="shared" si="1195"/>
        <v>0</v>
      </c>
      <c r="BJ116" s="287">
        <f t="shared" si="1195"/>
        <v>1942660.6521557439</v>
      </c>
      <c r="BK116" s="286">
        <f t="shared" si="1195"/>
        <v>1766823.1372903781</v>
      </c>
      <c r="BL116" s="287">
        <f t="shared" si="1195"/>
        <v>0</v>
      </c>
      <c r="BM116" s="287">
        <f t="shared" si="1195"/>
        <v>1766823.1372903781</v>
      </c>
      <c r="BN116" s="286">
        <f t="shared" si="1195"/>
        <v>1387863.6864143107</v>
      </c>
      <c r="BO116" s="287">
        <f t="shared" si="1195"/>
        <v>0</v>
      </c>
      <c r="BP116" s="287">
        <f t="shared" si="1195"/>
        <v>1387863.6864143107</v>
      </c>
      <c r="BQ116" s="286">
        <f t="shared" si="1195"/>
        <v>1148270.7618784313</v>
      </c>
      <c r="BR116" s="287">
        <f t="shared" si="1195"/>
        <v>0</v>
      </c>
      <c r="BS116" s="287">
        <f t="shared" si="1195"/>
        <v>1148270.7618784313</v>
      </c>
      <c r="BT116" s="286">
        <f t="shared" si="1195"/>
        <v>1015750.787131574</v>
      </c>
      <c r="BU116" s="287">
        <f t="shared" si="1195"/>
        <v>0</v>
      </c>
      <c r="BV116" s="287">
        <f t="shared" si="1195"/>
        <v>1015750.787131574</v>
      </c>
      <c r="BW116" s="286">
        <f t="shared" si="1195"/>
        <v>969635.19688974472</v>
      </c>
      <c r="BX116" s="287">
        <f t="shared" si="1195"/>
        <v>0</v>
      </c>
      <c r="BY116" s="287">
        <f t="shared" si="1195"/>
        <v>969635.19688974472</v>
      </c>
      <c r="BZ116" s="286">
        <f t="shared" si="1195"/>
        <v>902821.32483350544</v>
      </c>
      <c r="CA116" s="287">
        <f t="shared" si="1195"/>
        <v>0</v>
      </c>
      <c r="CB116" s="287">
        <f t="shared" si="1195"/>
        <v>902821.32483350544</v>
      </c>
      <c r="CC116" s="286">
        <f t="shared" si="1195"/>
        <v>751535.76178836252</v>
      </c>
      <c r="CD116" s="287">
        <f t="shared" si="1195"/>
        <v>0</v>
      </c>
      <c r="CE116" s="287">
        <f t="shared" si="1195"/>
        <v>751535.76178836252</v>
      </c>
      <c r="CF116" s="286">
        <f t="shared" si="1195"/>
        <v>634001.27965803619</v>
      </c>
      <c r="CG116" s="287">
        <f t="shared" si="1195"/>
        <v>0</v>
      </c>
      <c r="CH116" s="287">
        <f t="shared" si="1195"/>
        <v>634001.27965803619</v>
      </c>
      <c r="CI116" s="286">
        <f t="shared" si="1195"/>
        <v>631025.38486934605</v>
      </c>
      <c r="CJ116" s="287">
        <f t="shared" si="1195"/>
        <v>0</v>
      </c>
      <c r="CK116" s="287">
        <f t="shared" si="1195"/>
        <v>631025.38486934605</v>
      </c>
      <c r="CL116" s="286">
        <f t="shared" si="1195"/>
        <v>691252.05831183621</v>
      </c>
      <c r="CM116" s="287">
        <f t="shared" si="1195"/>
        <v>0</v>
      </c>
      <c r="CN116" s="287">
        <f t="shared" si="1195"/>
        <v>691252.05831183621</v>
      </c>
      <c r="CO116" s="286">
        <f t="shared" si="1195"/>
        <v>684164.22009735159</v>
      </c>
      <c r="CP116" s="287">
        <f t="shared" si="1195"/>
        <v>0</v>
      </c>
      <c r="CQ116" s="287">
        <f t="shared" si="1195"/>
        <v>684164.22009735159</v>
      </c>
      <c r="CR116" s="286">
        <f t="shared" si="1195"/>
        <v>2579214.6684153969</v>
      </c>
      <c r="CS116" s="287">
        <f t="shared" si="1195"/>
        <v>0</v>
      </c>
      <c r="CT116" s="287">
        <f t="shared" si="1195"/>
        <v>2579214.6684153969</v>
      </c>
      <c r="CU116" s="286">
        <f t="shared" ref="CU116:FF116" si="1196">SUM(CU117:CU119)</f>
        <v>2577873.3238979019</v>
      </c>
      <c r="CV116" s="287">
        <f t="shared" si="1196"/>
        <v>0</v>
      </c>
      <c r="CW116" s="287">
        <f t="shared" si="1196"/>
        <v>2577873.3238979019</v>
      </c>
      <c r="CX116" s="286">
        <f t="shared" si="1196"/>
        <v>2347757.8341403054</v>
      </c>
      <c r="CY116" s="287">
        <f t="shared" si="1196"/>
        <v>0</v>
      </c>
      <c r="CZ116" s="287">
        <f t="shared" si="1196"/>
        <v>2347757.8341403054</v>
      </c>
      <c r="DA116" s="286">
        <f t="shared" si="1196"/>
        <v>2388668.8794337595</v>
      </c>
      <c r="DB116" s="287">
        <f t="shared" si="1196"/>
        <v>0</v>
      </c>
      <c r="DC116" s="287">
        <f t="shared" si="1196"/>
        <v>2388668.8794337595</v>
      </c>
      <c r="DD116" s="286">
        <f t="shared" si="1196"/>
        <v>2602303.8553541764</v>
      </c>
      <c r="DE116" s="287">
        <f t="shared" si="1196"/>
        <v>0</v>
      </c>
      <c r="DF116" s="287">
        <f t="shared" si="1196"/>
        <v>2602303.8553541764</v>
      </c>
      <c r="DG116" s="286">
        <f t="shared" si="1196"/>
        <v>2387044.7383099115</v>
      </c>
      <c r="DH116" s="287">
        <f t="shared" si="1196"/>
        <v>0</v>
      </c>
      <c r="DI116" s="287">
        <f t="shared" si="1196"/>
        <v>2387044.7383099115</v>
      </c>
      <c r="DJ116" s="286">
        <f t="shared" si="1196"/>
        <v>2347532.2452263827</v>
      </c>
      <c r="DK116" s="287">
        <f t="shared" si="1196"/>
        <v>0</v>
      </c>
      <c r="DL116" s="287">
        <f t="shared" si="1196"/>
        <v>2347532.2452263827</v>
      </c>
      <c r="DM116" s="286">
        <f t="shared" si="1196"/>
        <v>2703909.0520933876</v>
      </c>
      <c r="DN116" s="287">
        <f t="shared" si="1196"/>
        <v>0</v>
      </c>
      <c r="DO116" s="287">
        <f t="shared" si="1196"/>
        <v>2703909.0520933876</v>
      </c>
      <c r="DP116" s="286">
        <f t="shared" si="1196"/>
        <v>2462899.4698457518</v>
      </c>
      <c r="DQ116" s="287">
        <f t="shared" si="1196"/>
        <v>0</v>
      </c>
      <c r="DR116" s="287">
        <f t="shared" si="1196"/>
        <v>2462899.4698457518</v>
      </c>
      <c r="DS116" s="286">
        <f t="shared" si="1196"/>
        <v>2260606.6708247992</v>
      </c>
      <c r="DT116" s="287">
        <f t="shared" si="1196"/>
        <v>0</v>
      </c>
      <c r="DU116" s="287">
        <f t="shared" si="1196"/>
        <v>2260606.6708247992</v>
      </c>
      <c r="DV116" s="286">
        <f t="shared" si="1196"/>
        <v>2153664.7814497878</v>
      </c>
      <c r="DW116" s="287">
        <f t="shared" si="1196"/>
        <v>0</v>
      </c>
      <c r="DX116" s="287">
        <f t="shared" si="1196"/>
        <v>2153664.7814497878</v>
      </c>
      <c r="DY116" s="286">
        <f t="shared" si="1196"/>
        <v>2054208.8257376929</v>
      </c>
      <c r="DZ116" s="287">
        <f t="shared" si="1196"/>
        <v>0</v>
      </c>
      <c r="EA116" s="287">
        <f t="shared" si="1196"/>
        <v>2054208.8257376929</v>
      </c>
      <c r="EB116" s="286">
        <f t="shared" si="1196"/>
        <v>2299634.0109589002</v>
      </c>
      <c r="EC116" s="287">
        <f t="shared" si="1196"/>
        <v>0</v>
      </c>
      <c r="ED116" s="287">
        <f t="shared" si="1196"/>
        <v>2299634.0109589002</v>
      </c>
      <c r="EE116" s="286">
        <f t="shared" si="1196"/>
        <v>2372453.7742265994</v>
      </c>
      <c r="EF116" s="287">
        <f t="shared" si="1196"/>
        <v>0</v>
      </c>
      <c r="EG116" s="287">
        <f t="shared" si="1196"/>
        <v>2372453.7742265994</v>
      </c>
      <c r="EH116" s="286">
        <f t="shared" si="1196"/>
        <v>3519725.2272521923</v>
      </c>
      <c r="EI116" s="287">
        <f t="shared" si="1196"/>
        <v>0</v>
      </c>
      <c r="EJ116" s="287">
        <f t="shared" si="1196"/>
        <v>3519725.2272521923</v>
      </c>
      <c r="EK116" s="286">
        <f t="shared" si="1196"/>
        <v>3444595.2361762468</v>
      </c>
      <c r="EL116" s="287">
        <f t="shared" si="1196"/>
        <v>0</v>
      </c>
      <c r="EM116" s="287">
        <f t="shared" si="1196"/>
        <v>3444595.2361762468</v>
      </c>
      <c r="EN116" s="286">
        <f t="shared" si="1196"/>
        <v>3328659.015364029</v>
      </c>
      <c r="EO116" s="287">
        <f t="shared" si="1196"/>
        <v>0</v>
      </c>
      <c r="EP116" s="287">
        <f t="shared" si="1196"/>
        <v>3328659.015364029</v>
      </c>
      <c r="EQ116" s="286">
        <f t="shared" si="1196"/>
        <v>3179450.6311426712</v>
      </c>
      <c r="ER116" s="287">
        <f t="shared" si="1196"/>
        <v>0</v>
      </c>
      <c r="ES116" s="287">
        <f t="shared" si="1196"/>
        <v>3179450.6311426712</v>
      </c>
      <c r="ET116" s="286">
        <f t="shared" si="1196"/>
        <v>2507413.1835032655</v>
      </c>
      <c r="EU116" s="287">
        <f t="shared" si="1196"/>
        <v>0</v>
      </c>
      <c r="EV116" s="287">
        <f t="shared" si="1196"/>
        <v>2507413.1835032655</v>
      </c>
      <c r="EW116" s="286">
        <f t="shared" si="1196"/>
        <v>2370694.1148547023</v>
      </c>
      <c r="EX116" s="287">
        <f t="shared" si="1196"/>
        <v>0</v>
      </c>
      <c r="EY116" s="287">
        <f t="shared" si="1196"/>
        <v>2370694.1148547023</v>
      </c>
      <c r="EZ116" s="286">
        <f t="shared" si="1196"/>
        <v>2116033.3019698258</v>
      </c>
      <c r="FA116" s="287">
        <f t="shared" si="1196"/>
        <v>0</v>
      </c>
      <c r="FB116" s="287">
        <f t="shared" si="1196"/>
        <v>2116033.3019698258</v>
      </c>
      <c r="FC116" s="286">
        <f t="shared" si="1196"/>
        <v>1690864.324629863</v>
      </c>
      <c r="FD116" s="287">
        <f t="shared" si="1196"/>
        <v>0</v>
      </c>
      <c r="FE116" s="287">
        <f t="shared" si="1196"/>
        <v>1690864.324629863</v>
      </c>
      <c r="FF116" s="286">
        <f t="shared" si="1196"/>
        <v>2322322.4666842455</v>
      </c>
      <c r="FG116" s="287">
        <f t="shared" ref="FG116:HJ116" si="1197">SUM(FG117:FG119)</f>
        <v>0</v>
      </c>
      <c r="FH116" s="287">
        <f t="shared" si="1197"/>
        <v>2322322.4666842455</v>
      </c>
      <c r="FI116" s="286">
        <f t="shared" si="1197"/>
        <v>16412339.577809533</v>
      </c>
      <c r="FJ116" s="287">
        <f t="shared" si="1197"/>
        <v>0</v>
      </c>
      <c r="FK116" s="287">
        <f t="shared" si="1197"/>
        <v>16412339.577809533</v>
      </c>
      <c r="FL116" s="286">
        <f t="shared" si="1197"/>
        <v>15688823.535111271</v>
      </c>
      <c r="FM116" s="287">
        <f t="shared" si="1197"/>
        <v>0</v>
      </c>
      <c r="FN116" s="287">
        <f t="shared" si="1197"/>
        <v>15688823.535111271</v>
      </c>
      <c r="FO116" s="286">
        <f t="shared" si="1197"/>
        <v>15328047.07632737</v>
      </c>
      <c r="FP116" s="287">
        <f t="shared" si="1197"/>
        <v>0</v>
      </c>
      <c r="FQ116" s="287">
        <f t="shared" si="1197"/>
        <v>15328047.07632737</v>
      </c>
      <c r="FR116" s="286">
        <f t="shared" si="1197"/>
        <v>14957208.56251275</v>
      </c>
      <c r="FS116" s="287">
        <f t="shared" si="1197"/>
        <v>0</v>
      </c>
      <c r="FT116" s="287">
        <f t="shared" si="1197"/>
        <v>14957208.56251275</v>
      </c>
      <c r="FU116" s="286">
        <f t="shared" si="1197"/>
        <v>14733709.680590106</v>
      </c>
      <c r="FV116" s="287">
        <f t="shared" si="1197"/>
        <v>0</v>
      </c>
      <c r="FW116" s="287">
        <f t="shared" si="1197"/>
        <v>14733709.680590106</v>
      </c>
      <c r="FX116" s="286">
        <f t="shared" si="1197"/>
        <v>13794874.805568302</v>
      </c>
      <c r="FY116" s="287">
        <f t="shared" si="1197"/>
        <v>0</v>
      </c>
      <c r="FZ116" s="287">
        <f t="shared" si="1197"/>
        <v>13794874.805568302</v>
      </c>
      <c r="GA116" s="286">
        <f t="shared" si="1197"/>
        <v>13754919.106503122</v>
      </c>
      <c r="GB116" s="287">
        <f t="shared" si="1197"/>
        <v>0</v>
      </c>
      <c r="GC116" s="287">
        <f t="shared" si="1197"/>
        <v>13754919.106503122</v>
      </c>
      <c r="GD116" s="286">
        <f t="shared" si="1197"/>
        <v>13469424.642058784</v>
      </c>
      <c r="GE116" s="287">
        <f t="shared" si="1197"/>
        <v>0</v>
      </c>
      <c r="GF116" s="287">
        <f t="shared" si="1197"/>
        <v>13469424.642058784</v>
      </c>
      <c r="GG116" s="286">
        <f t="shared" si="1197"/>
        <v>12667611.033222213</v>
      </c>
      <c r="GH116" s="287">
        <f t="shared" si="1197"/>
        <v>0</v>
      </c>
      <c r="GI116" s="287">
        <f t="shared" si="1197"/>
        <v>12667611.033222213</v>
      </c>
      <c r="GJ116" s="286">
        <f t="shared" si="1197"/>
        <v>12526831.879777936</v>
      </c>
      <c r="GK116" s="287">
        <f t="shared" si="1197"/>
        <v>0</v>
      </c>
      <c r="GL116" s="287">
        <f t="shared" si="1197"/>
        <v>12526831.879777936</v>
      </c>
      <c r="GM116" s="286">
        <f t="shared" si="1197"/>
        <v>11791239.120166475</v>
      </c>
      <c r="GN116" s="287">
        <f t="shared" si="1197"/>
        <v>0</v>
      </c>
      <c r="GO116" s="287">
        <f t="shared" si="1197"/>
        <v>11791239.120166475</v>
      </c>
      <c r="GP116" s="286">
        <f t="shared" si="1197"/>
        <v>10576120.192637537</v>
      </c>
      <c r="GQ116" s="287">
        <f t="shared" si="1197"/>
        <v>0</v>
      </c>
      <c r="GR116" s="287">
        <f t="shared" si="1197"/>
        <v>10576120.192637537</v>
      </c>
      <c r="GS116" s="286">
        <f t="shared" si="1197"/>
        <v>9928109.818146294</v>
      </c>
      <c r="GT116" s="287">
        <f t="shared" si="1197"/>
        <v>0</v>
      </c>
      <c r="GU116" s="287">
        <f t="shared" si="1197"/>
        <v>9928109.818146294</v>
      </c>
      <c r="GV116" s="286">
        <f t="shared" si="1197"/>
        <v>9237802.3271484487</v>
      </c>
      <c r="GW116" s="287">
        <f t="shared" si="1197"/>
        <v>0</v>
      </c>
      <c r="GX116" s="287">
        <f t="shared" si="1197"/>
        <v>9237802.3271484487</v>
      </c>
      <c r="GY116" s="286">
        <f t="shared" si="1197"/>
        <v>8915850.4777114298</v>
      </c>
      <c r="GZ116" s="287">
        <f t="shared" si="1197"/>
        <v>0</v>
      </c>
      <c r="HA116" s="287">
        <f t="shared" si="1197"/>
        <v>8915850.4777114298</v>
      </c>
      <c r="HB116" s="286">
        <f t="shared" si="1197"/>
        <v>8492035.1009745579</v>
      </c>
      <c r="HC116" s="287">
        <f t="shared" si="1197"/>
        <v>0</v>
      </c>
      <c r="HD116" s="287">
        <f t="shared" si="1197"/>
        <v>8492035.1009745579</v>
      </c>
      <c r="HE116" s="286">
        <f t="shared" si="1197"/>
        <v>8722946.8544471059</v>
      </c>
      <c r="HF116" s="287">
        <f t="shared" si="1197"/>
        <v>0</v>
      </c>
      <c r="HG116" s="287">
        <f t="shared" si="1197"/>
        <v>8722946.8544471059</v>
      </c>
      <c r="HH116" s="286">
        <f t="shared" si="1197"/>
        <v>8075653.3630552506</v>
      </c>
      <c r="HI116" s="287">
        <f t="shared" si="1197"/>
        <v>0</v>
      </c>
      <c r="HJ116" s="287">
        <f t="shared" si="1197"/>
        <v>8075653.3630552506</v>
      </c>
    </row>
    <row r="117" spans="2:218" ht="12" hidden="1" outlineLevel="1" x14ac:dyDescent="0.2">
      <c r="B117" s="343" t="s">
        <v>65</v>
      </c>
      <c r="C117" s="334">
        <v>0</v>
      </c>
      <c r="D117" s="287">
        <v>0</v>
      </c>
      <c r="E117" s="287">
        <f>SUM(C117:D117)</f>
        <v>0</v>
      </c>
      <c r="F117" s="334">
        <v>0</v>
      </c>
      <c r="G117" s="287">
        <v>0</v>
      </c>
      <c r="H117" s="287">
        <f>SUM(F117:G117)</f>
        <v>0</v>
      </c>
      <c r="I117" s="334">
        <v>0</v>
      </c>
      <c r="J117" s="287">
        <v>0</v>
      </c>
      <c r="K117" s="287">
        <f>SUM(I117:J117)</f>
        <v>0</v>
      </c>
      <c r="L117" s="334">
        <v>0</v>
      </c>
      <c r="M117" s="287">
        <v>0</v>
      </c>
      <c r="N117" s="287">
        <f>SUM(L117:M117)</f>
        <v>0</v>
      </c>
      <c r="O117" s="334">
        <v>0</v>
      </c>
      <c r="P117" s="287">
        <v>0</v>
      </c>
      <c r="Q117" s="287">
        <f>SUM(O117:P117)</f>
        <v>0</v>
      </c>
      <c r="R117" s="334">
        <v>0</v>
      </c>
      <c r="S117" s="287">
        <v>0</v>
      </c>
      <c r="T117" s="287">
        <f>SUM(R117:S117)</f>
        <v>0</v>
      </c>
      <c r="U117" s="334">
        <v>0</v>
      </c>
      <c r="V117" s="287">
        <v>0</v>
      </c>
      <c r="W117" s="287">
        <f>SUM(U117:V117)</f>
        <v>0</v>
      </c>
      <c r="X117" s="334">
        <v>0</v>
      </c>
      <c r="Y117" s="287">
        <v>0</v>
      </c>
      <c r="Z117" s="287">
        <f>SUM(X117:Y117)</f>
        <v>0</v>
      </c>
      <c r="AA117" s="334">
        <v>0</v>
      </c>
      <c r="AB117" s="287">
        <v>0</v>
      </c>
      <c r="AC117" s="287">
        <f>SUM(AA117:AB117)</f>
        <v>0</v>
      </c>
      <c r="AD117" s="334">
        <v>0</v>
      </c>
      <c r="AE117" s="287">
        <v>0</v>
      </c>
      <c r="AF117" s="287">
        <f>SUM(AD117:AE117)</f>
        <v>0</v>
      </c>
      <c r="AG117" s="334">
        <v>0</v>
      </c>
      <c r="AH117" s="287">
        <v>0</v>
      </c>
      <c r="AI117" s="287">
        <f>SUM(AG117:AH117)</f>
        <v>0</v>
      </c>
      <c r="AJ117" s="334">
        <v>0</v>
      </c>
      <c r="AK117" s="287">
        <v>0</v>
      </c>
      <c r="AL117" s="287">
        <f>SUM(AJ117:AK117)</f>
        <v>0</v>
      </c>
      <c r="AM117" s="334">
        <v>3136.3690996503492</v>
      </c>
      <c r="AN117" s="287">
        <v>0</v>
      </c>
      <c r="AO117" s="287">
        <f>SUM(AM117:AN117)</f>
        <v>3136.3690996503492</v>
      </c>
      <c r="AP117" s="334">
        <v>1778.6210452054052</v>
      </c>
      <c r="AQ117" s="287">
        <v>0</v>
      </c>
      <c r="AR117" s="287">
        <f t="shared" ref="AR117:AR119" si="1198">SUM(AP117:AQ117)</f>
        <v>1778.6210452054052</v>
      </c>
      <c r="AS117" s="334">
        <v>3013.7244775402351</v>
      </c>
      <c r="AT117" s="287">
        <v>0</v>
      </c>
      <c r="AU117" s="287">
        <f t="shared" ref="AU117:AU119" si="1199">SUM(AS117:AT117)</f>
        <v>3013.7244775402351</v>
      </c>
      <c r="AV117" s="334">
        <v>2929.5805658507943</v>
      </c>
      <c r="AW117" s="287">
        <v>0</v>
      </c>
      <c r="AX117" s="287">
        <f t="shared" ref="AX117:AX119" si="1200">SUM(AV117:AW117)</f>
        <v>2929.5805658507943</v>
      </c>
      <c r="AY117" s="334">
        <v>2895.8430803780293</v>
      </c>
      <c r="AZ117" s="287">
        <v>0</v>
      </c>
      <c r="BA117" s="287">
        <f t="shared" ref="BA117:BA119" si="1201">SUM(AY117:AZ117)</f>
        <v>2895.8430803780293</v>
      </c>
      <c r="BB117" s="334">
        <v>2875.0241235123835</v>
      </c>
      <c r="BC117" s="287">
        <v>0</v>
      </c>
      <c r="BD117" s="287">
        <f t="shared" ref="BD117:BD119" si="1202">SUM(BB117:BC117)</f>
        <v>2875.0241235123835</v>
      </c>
      <c r="BE117" s="334">
        <v>1110.1165927809934</v>
      </c>
      <c r="BF117" s="287">
        <v>0</v>
      </c>
      <c r="BG117" s="287">
        <f t="shared" ref="BG117:BG119" si="1203">SUM(BE117:BF117)</f>
        <v>1110.1165927809934</v>
      </c>
      <c r="BH117" s="334">
        <v>1089.1299416140318</v>
      </c>
      <c r="BI117" s="287">
        <v>0</v>
      </c>
      <c r="BJ117" s="287">
        <f t="shared" ref="BJ117:BJ119" si="1204">SUM(BH117:BI117)</f>
        <v>1089.1299416140318</v>
      </c>
      <c r="BK117" s="334">
        <v>1020.9955559576179</v>
      </c>
      <c r="BL117" s="287">
        <v>0</v>
      </c>
      <c r="BM117" s="287">
        <f t="shared" ref="BM117:BM119" si="1205">SUM(BK117:BL117)</f>
        <v>1020.9955559576179</v>
      </c>
      <c r="BN117" s="334">
        <v>1688.2041492200437</v>
      </c>
      <c r="BO117" s="287">
        <v>0</v>
      </c>
      <c r="BP117" s="287">
        <f t="shared" ref="BP117:BP119" si="1206">SUM(BN117:BO117)</f>
        <v>1688.2041492200437</v>
      </c>
      <c r="BQ117" s="334">
        <v>459.01180931316406</v>
      </c>
      <c r="BR117" s="287">
        <v>0</v>
      </c>
      <c r="BS117" s="287">
        <f t="shared" ref="BS117:BS119" si="1207">SUM(BQ117:BR117)</f>
        <v>459.01180931316406</v>
      </c>
      <c r="BT117" s="334">
        <v>401.42092082450404</v>
      </c>
      <c r="BU117" s="287">
        <v>0</v>
      </c>
      <c r="BV117" s="287">
        <f t="shared" ref="BV117:BV119" si="1208">SUM(BT117:BU117)</f>
        <v>401.42092082450404</v>
      </c>
      <c r="BW117" s="334">
        <v>6580.9261681830876</v>
      </c>
      <c r="BX117" s="287">
        <v>0</v>
      </c>
      <c r="BY117" s="287">
        <f t="shared" ref="BY117:BY119" si="1209">SUM(BW117:BX117)</f>
        <v>6580.9261681830876</v>
      </c>
      <c r="BZ117" s="334">
        <v>7284.2188112112244</v>
      </c>
      <c r="CA117" s="287">
        <v>0</v>
      </c>
      <c r="CB117" s="287">
        <f t="shared" ref="CB117:CB119" si="1210">SUM(BZ117:CA117)</f>
        <v>7284.2188112112244</v>
      </c>
      <c r="CC117" s="334">
        <v>7487.5821054500275</v>
      </c>
      <c r="CD117" s="287">
        <v>0</v>
      </c>
      <c r="CE117" s="287">
        <f t="shared" ref="CE117:CE119" si="1211">SUM(CC117:CD117)</f>
        <v>7487.5821054500275</v>
      </c>
      <c r="CF117" s="334">
        <v>7059.9802505207917</v>
      </c>
      <c r="CG117" s="287">
        <v>0</v>
      </c>
      <c r="CH117" s="287">
        <f t="shared" ref="CH117:CH119" si="1212">SUM(CF117:CG117)</f>
        <v>7059.9802505207917</v>
      </c>
      <c r="CI117" s="334">
        <v>6412.9259852532987</v>
      </c>
      <c r="CJ117" s="287">
        <v>0</v>
      </c>
      <c r="CK117" s="287">
        <f t="shared" ref="CK117:CK119" si="1213">SUM(CI117:CJ117)</f>
        <v>6412.9259852532987</v>
      </c>
      <c r="CL117" s="334">
        <v>6361.1056452096709</v>
      </c>
      <c r="CM117" s="287">
        <v>0</v>
      </c>
      <c r="CN117" s="287">
        <f t="shared" ref="CN117:CN119" si="1214">SUM(CL117:CM117)</f>
        <v>6361.1056452096709</v>
      </c>
      <c r="CO117" s="334">
        <v>6018.7309641833263</v>
      </c>
      <c r="CP117" s="287">
        <v>0</v>
      </c>
      <c r="CQ117" s="287">
        <f t="shared" ref="CQ117:CQ119" si="1215">SUM(CO117:CP117)</f>
        <v>6018.7309641833263</v>
      </c>
      <c r="CR117" s="334">
        <v>5712.0304104641946</v>
      </c>
      <c r="CS117" s="287">
        <v>0</v>
      </c>
      <c r="CT117" s="287">
        <f t="shared" ref="CT117:CT119" si="1216">SUM(CR117:CS117)</f>
        <v>5712.0304104641946</v>
      </c>
      <c r="CU117" s="334">
        <v>5772.7980198661899</v>
      </c>
      <c r="CV117" s="287">
        <v>0</v>
      </c>
      <c r="CW117" s="287">
        <f t="shared" ref="CW117:CW119" si="1217">SUM(CU117:CV117)</f>
        <v>5772.7980198661899</v>
      </c>
      <c r="CX117" s="334">
        <v>5362.2336991607481</v>
      </c>
      <c r="CY117" s="287">
        <v>0</v>
      </c>
      <c r="CZ117" s="287">
        <f t="shared" ref="CZ117:CZ119" si="1218">SUM(CX117:CY117)</f>
        <v>5362.2336991607481</v>
      </c>
      <c r="DA117" s="334">
        <v>4775.348662297195</v>
      </c>
      <c r="DB117" s="287">
        <v>0</v>
      </c>
      <c r="DC117" s="287">
        <f t="shared" ref="DC117:DC119" si="1219">SUM(DA117:DB117)</f>
        <v>4775.348662297195</v>
      </c>
      <c r="DD117" s="334">
        <v>4176.7032297053747</v>
      </c>
      <c r="DE117" s="287">
        <v>0</v>
      </c>
      <c r="DF117" s="287">
        <f t="shared" ref="DF117:DF119" si="1220">SUM(DD117:DE117)</f>
        <v>4176.7032297053747</v>
      </c>
      <c r="DG117" s="334">
        <v>3494.9626756634707</v>
      </c>
      <c r="DH117" s="287">
        <v>0</v>
      </c>
      <c r="DI117" s="287">
        <f t="shared" ref="DI117:DI119" si="1221">SUM(DG117:DH117)</f>
        <v>3494.9626756634707</v>
      </c>
      <c r="DJ117" s="334">
        <v>3513.5162881273427</v>
      </c>
      <c r="DK117" s="287">
        <v>0</v>
      </c>
      <c r="DL117" s="287">
        <f t="shared" ref="DL117:DL119" si="1222">SUM(DJ117:DK117)</f>
        <v>3513.5162881273427</v>
      </c>
      <c r="DM117" s="334">
        <v>3587.3649848532336</v>
      </c>
      <c r="DN117" s="287">
        <v>0</v>
      </c>
      <c r="DO117" s="287">
        <f t="shared" ref="DO117:DO119" si="1223">SUM(DM117:DN117)</f>
        <v>3587.3649848532336</v>
      </c>
      <c r="DP117" s="334">
        <v>3455.4813681395972</v>
      </c>
      <c r="DQ117" s="287">
        <v>0</v>
      </c>
      <c r="DR117" s="287">
        <f t="shared" ref="DR117:DR119" si="1224">SUM(DP117:DQ117)</f>
        <v>3455.4813681395972</v>
      </c>
      <c r="DS117" s="334">
        <v>5222.1049314636839</v>
      </c>
      <c r="DT117" s="287">
        <v>0</v>
      </c>
      <c r="DU117" s="287">
        <f t="shared" ref="DU117:DU119" si="1225">SUM(DS117:DT117)</f>
        <v>5222.1049314636839</v>
      </c>
      <c r="DV117" s="334">
        <v>4821.9524379334789</v>
      </c>
      <c r="DW117" s="287">
        <v>0</v>
      </c>
      <c r="DX117" s="287">
        <f t="shared" ref="DX117:DX119" si="1226">SUM(DV117:DW117)</f>
        <v>4821.9524379334789</v>
      </c>
      <c r="DY117" s="334">
        <v>5225.1531214503666</v>
      </c>
      <c r="DZ117" s="287">
        <v>0</v>
      </c>
      <c r="EA117" s="287">
        <f t="shared" ref="EA117:EA119" si="1227">SUM(DY117:DZ117)</f>
        <v>5225.1531214503666</v>
      </c>
      <c r="EB117" s="334">
        <v>5159.2302163958111</v>
      </c>
      <c r="EC117" s="287">
        <v>0</v>
      </c>
      <c r="ED117" s="287">
        <f t="shared" ref="ED117:ED119" si="1228">SUM(EB117:EC117)</f>
        <v>5159.2302163958111</v>
      </c>
      <c r="EE117" s="334">
        <v>5160.5069552003279</v>
      </c>
      <c r="EF117" s="287">
        <v>0</v>
      </c>
      <c r="EG117" s="287">
        <f t="shared" ref="EG117:EG119" si="1229">SUM(EE117:EF117)</f>
        <v>5160.5069552003279</v>
      </c>
      <c r="EH117" s="334">
        <v>4924.8628755189811</v>
      </c>
      <c r="EI117" s="287">
        <v>0</v>
      </c>
      <c r="EJ117" s="287">
        <f t="shared" ref="EJ117:EJ119" si="1230">SUM(EH117:EI117)</f>
        <v>4924.8628755189811</v>
      </c>
      <c r="EK117" s="334">
        <v>5030.4921066127035</v>
      </c>
      <c r="EL117" s="287">
        <v>0</v>
      </c>
      <c r="EM117" s="287">
        <f t="shared" ref="EM117:EM119" si="1231">SUM(EK117:EL117)</f>
        <v>5030.4921066127035</v>
      </c>
      <c r="EN117" s="334">
        <v>4937.680671354171</v>
      </c>
      <c r="EO117" s="287">
        <v>0</v>
      </c>
      <c r="EP117" s="287">
        <f t="shared" ref="EP117:EP119" si="1232">SUM(EN117:EO117)</f>
        <v>4937.680671354171</v>
      </c>
      <c r="EQ117" s="334">
        <v>3958.7580390228782</v>
      </c>
      <c r="ER117" s="287">
        <v>0</v>
      </c>
      <c r="ES117" s="287">
        <f t="shared" ref="ES117:ES119" si="1233">SUM(EQ117:ER117)</f>
        <v>3958.7580390228782</v>
      </c>
      <c r="ET117" s="334">
        <v>3726.9443221583483</v>
      </c>
      <c r="EU117" s="287">
        <v>0</v>
      </c>
      <c r="EV117" s="287">
        <f t="shared" ref="EV117:EV119" si="1234">SUM(ET117:EU117)</f>
        <v>3726.9443221583483</v>
      </c>
      <c r="EW117" s="334">
        <v>3464.1296065713914</v>
      </c>
      <c r="EX117" s="287">
        <v>0</v>
      </c>
      <c r="EY117" s="287">
        <f t="shared" ref="EY117:EY119" si="1235">SUM(EW117:EX117)</f>
        <v>3464.1296065713914</v>
      </c>
      <c r="EZ117" s="334">
        <v>3244.5302715924163</v>
      </c>
      <c r="FA117" s="287">
        <v>0</v>
      </c>
      <c r="FB117" s="287">
        <f t="shared" ref="FB117:FB119" si="1236">SUM(EZ117:FA117)</f>
        <v>3244.5302715924163</v>
      </c>
      <c r="FC117" s="334">
        <v>3143.7385461209537</v>
      </c>
      <c r="FD117" s="287">
        <v>0</v>
      </c>
      <c r="FE117" s="287">
        <f t="shared" ref="FE117:FE119" si="1237">SUM(FC117:FD117)</f>
        <v>3143.7385461209537</v>
      </c>
      <c r="FF117" s="334">
        <v>3136.5864130054169</v>
      </c>
      <c r="FG117" s="287">
        <v>0</v>
      </c>
      <c r="FH117" s="287">
        <f t="shared" ref="FH117:FH119" si="1238">SUM(FF117:FG117)</f>
        <v>3136.5864130054169</v>
      </c>
      <c r="FI117" s="334">
        <v>3121.2876622747535</v>
      </c>
      <c r="FJ117" s="287">
        <v>0</v>
      </c>
      <c r="FK117" s="287">
        <f t="shared" ref="FK117:FK119" si="1239">SUM(FI117:FJ117)</f>
        <v>3121.2876622747535</v>
      </c>
      <c r="FL117" s="334">
        <v>3066.2678946841529</v>
      </c>
      <c r="FM117" s="287">
        <v>0</v>
      </c>
      <c r="FN117" s="287">
        <f t="shared" ref="FN117:FN119" si="1240">SUM(FL117:FM117)</f>
        <v>3066.2678946841529</v>
      </c>
      <c r="FO117" s="334">
        <v>3162.4681724845996</v>
      </c>
      <c r="FP117" s="287">
        <v>0</v>
      </c>
      <c r="FQ117" s="287">
        <f t="shared" ref="FQ117:FQ119" si="1241">SUM(FO117:FP117)</f>
        <v>3162.4681724845996</v>
      </c>
      <c r="FR117" s="334">
        <v>3149.0729183413969</v>
      </c>
      <c r="FS117" s="287">
        <v>0</v>
      </c>
      <c r="FT117" s="287">
        <f t="shared" ref="FT117:FT119" si="1242">SUM(FR117:FS117)</f>
        <v>3149.0729183413969</v>
      </c>
      <c r="FU117" s="334">
        <v>3143.5785363031532</v>
      </c>
      <c r="FV117" s="287">
        <v>0</v>
      </c>
      <c r="FW117" s="287">
        <f t="shared" ref="FW117:FW119" si="1243">SUM(FU117:FV117)</f>
        <v>3143.5785363031532</v>
      </c>
      <c r="FX117" s="334">
        <v>3205.4824505370025</v>
      </c>
      <c r="FY117" s="287">
        <v>0</v>
      </c>
      <c r="FZ117" s="287">
        <f t="shared" ref="FZ117:FZ119" si="1244">SUM(FX117:FY117)</f>
        <v>3205.4824505370025</v>
      </c>
      <c r="GA117" s="334">
        <v>3163.9492175471019</v>
      </c>
      <c r="GB117" s="287">
        <v>0</v>
      </c>
      <c r="GC117" s="287">
        <f t="shared" ref="GC117:GC119" si="1245">SUM(GA117:GB117)</f>
        <v>3163.9492175471019</v>
      </c>
      <c r="GD117" s="334">
        <v>3158.4756855455216</v>
      </c>
      <c r="GE117" s="287">
        <v>0</v>
      </c>
      <c r="GF117" s="287">
        <f t="shared" ref="GF117:GF119" si="1246">SUM(GD117:GE117)</f>
        <v>3158.4756855455216</v>
      </c>
      <c r="GG117" s="334">
        <v>3213.9751610105372</v>
      </c>
      <c r="GH117" s="287">
        <v>0</v>
      </c>
      <c r="GI117" s="287">
        <f t="shared" ref="GI117:GI119" si="1247">SUM(GG117:GH117)</f>
        <v>3213.9751610105372</v>
      </c>
      <c r="GJ117" s="334">
        <v>3214.6591359286058</v>
      </c>
      <c r="GK117" s="287">
        <v>0</v>
      </c>
      <c r="GL117" s="287">
        <f t="shared" ref="GL117:GL119" si="1248">SUM(GJ117:GK117)</f>
        <v>3214.6591359286058</v>
      </c>
      <c r="GM117" s="334">
        <v>3069.8835504802519</v>
      </c>
      <c r="GN117" s="287">
        <v>0</v>
      </c>
      <c r="GO117" s="287">
        <f>SUM(GM117:GN117)</f>
        <v>3069.8835504802519</v>
      </c>
      <c r="GP117" s="334">
        <v>3259.0673940174725</v>
      </c>
      <c r="GQ117" s="287">
        <v>0</v>
      </c>
      <c r="GR117" s="287">
        <f>SUM(GP117:GQ117)</f>
        <v>3259.0673940174725</v>
      </c>
      <c r="GS117" s="334">
        <v>3090.8692474456411</v>
      </c>
      <c r="GT117" s="287">
        <v>0</v>
      </c>
      <c r="GU117" s="287">
        <f>SUM(GS117:GT117)</f>
        <v>3090.8692474456411</v>
      </c>
      <c r="GV117" s="334">
        <v>3171.4412974239449</v>
      </c>
      <c r="GW117" s="287">
        <v>0</v>
      </c>
      <c r="GX117" s="287">
        <f>SUM(GV117:GW117)</f>
        <v>3171.4412974239449</v>
      </c>
      <c r="GY117" s="334">
        <v>3182.167505253215</v>
      </c>
      <c r="GZ117" s="287">
        <v>0</v>
      </c>
      <c r="HA117" s="287">
        <f>SUM(GY117:GZ117)</f>
        <v>3182.167505253215</v>
      </c>
      <c r="HB117" s="334">
        <v>3291.1071599045349</v>
      </c>
      <c r="HC117" s="287">
        <v>0</v>
      </c>
      <c r="HD117" s="287">
        <f>SUM(HB117:HC117)</f>
        <v>3291.1071599045349</v>
      </c>
      <c r="HE117" s="334">
        <v>3125.8318697713071</v>
      </c>
      <c r="HF117" s="287">
        <v>0</v>
      </c>
      <c r="HG117" s="287">
        <f>SUM(HE117:HF117)</f>
        <v>3125.8318697713071</v>
      </c>
      <c r="HH117" s="334">
        <v>3270.9026347162899</v>
      </c>
      <c r="HI117" s="287">
        <v>0</v>
      </c>
      <c r="HJ117" s="287">
        <f>SUM(HH117:HI117)</f>
        <v>3270.9026347162899</v>
      </c>
    </row>
    <row r="118" spans="2:218" ht="12" hidden="1" outlineLevel="1" x14ac:dyDescent="0.2">
      <c r="B118" s="343" t="s">
        <v>355</v>
      </c>
      <c r="C118" s="334">
        <v>0</v>
      </c>
      <c r="D118" s="287">
        <v>0</v>
      </c>
      <c r="E118" s="287">
        <f>SUM(C118:D118)</f>
        <v>0</v>
      </c>
      <c r="F118" s="334">
        <v>0</v>
      </c>
      <c r="G118" s="287">
        <v>0</v>
      </c>
      <c r="H118" s="287">
        <f>SUM(F118:G118)</f>
        <v>0</v>
      </c>
      <c r="I118" s="334">
        <v>0</v>
      </c>
      <c r="J118" s="287">
        <v>0</v>
      </c>
      <c r="K118" s="287">
        <f>SUM(I118:J118)</f>
        <v>0</v>
      </c>
      <c r="L118" s="334">
        <v>0</v>
      </c>
      <c r="M118" s="287">
        <v>0</v>
      </c>
      <c r="N118" s="287">
        <f>SUM(L118:M118)</f>
        <v>0</v>
      </c>
      <c r="O118" s="334">
        <v>0</v>
      </c>
      <c r="P118" s="287">
        <v>0</v>
      </c>
      <c r="Q118" s="287">
        <f>SUM(O118:P118)</f>
        <v>0</v>
      </c>
      <c r="R118" s="334">
        <v>0</v>
      </c>
      <c r="S118" s="287">
        <v>0</v>
      </c>
      <c r="T118" s="287">
        <f>SUM(R118:S118)</f>
        <v>0</v>
      </c>
      <c r="U118" s="334">
        <v>0</v>
      </c>
      <c r="V118" s="287">
        <v>0</v>
      </c>
      <c r="W118" s="287">
        <f>SUM(U118:V118)</f>
        <v>0</v>
      </c>
      <c r="X118" s="334">
        <v>0</v>
      </c>
      <c r="Y118" s="287">
        <v>0</v>
      </c>
      <c r="Z118" s="287">
        <f>SUM(X118:Y118)</f>
        <v>0</v>
      </c>
      <c r="AA118" s="334">
        <v>0</v>
      </c>
      <c r="AB118" s="287">
        <v>0</v>
      </c>
      <c r="AC118" s="287">
        <f>SUM(AA118:AB118)</f>
        <v>0</v>
      </c>
      <c r="AD118" s="334">
        <v>0</v>
      </c>
      <c r="AE118" s="287">
        <v>0</v>
      </c>
      <c r="AF118" s="287">
        <f>SUM(AD118:AE118)</f>
        <v>0</v>
      </c>
      <c r="AG118" s="334">
        <v>0</v>
      </c>
      <c r="AH118" s="287">
        <v>0</v>
      </c>
      <c r="AI118" s="287">
        <f>SUM(AG118:AH118)</f>
        <v>0</v>
      </c>
      <c r="AJ118" s="334">
        <v>0</v>
      </c>
      <c r="AK118" s="287">
        <v>0</v>
      </c>
      <c r="AL118" s="287">
        <f>SUM(AJ118:AK118)</f>
        <v>0</v>
      </c>
      <c r="AM118" s="334">
        <v>342258.55687281484</v>
      </c>
      <c r="AN118" s="287">
        <v>0</v>
      </c>
      <c r="AO118" s="287">
        <f>SUM(AM118:AN118)</f>
        <v>342258.55687281484</v>
      </c>
      <c r="AP118" s="334">
        <v>313945.2610300103</v>
      </c>
      <c r="AQ118" s="287">
        <v>0</v>
      </c>
      <c r="AR118" s="287">
        <f t="shared" si="1198"/>
        <v>313945.2610300103</v>
      </c>
      <c r="AS118" s="334">
        <v>160901.83041076144</v>
      </c>
      <c r="AT118" s="287">
        <v>0</v>
      </c>
      <c r="AU118" s="287">
        <f t="shared" si="1199"/>
        <v>160901.83041076144</v>
      </c>
      <c r="AV118" s="334">
        <v>153362.63990312282</v>
      </c>
      <c r="AW118" s="287">
        <v>0</v>
      </c>
      <c r="AX118" s="287">
        <f t="shared" si="1200"/>
        <v>153362.63990312282</v>
      </c>
      <c r="AY118" s="334">
        <v>217602.2574155516</v>
      </c>
      <c r="AZ118" s="287">
        <v>0</v>
      </c>
      <c r="BA118" s="287">
        <f t="shared" si="1201"/>
        <v>217602.2574155516</v>
      </c>
      <c r="BB118" s="334">
        <v>2145242.4746128758</v>
      </c>
      <c r="BC118" s="287">
        <v>-1994279.2813490799</v>
      </c>
      <c r="BD118" s="287">
        <f t="shared" si="1202"/>
        <v>150963.19326379593</v>
      </c>
      <c r="BE118" s="334">
        <v>2070161.5861847657</v>
      </c>
      <c r="BF118" s="287">
        <v>0</v>
      </c>
      <c r="BG118" s="287">
        <f t="shared" si="1203"/>
        <v>2070161.5861847657</v>
      </c>
      <c r="BH118" s="334">
        <v>1936156.4290234381</v>
      </c>
      <c r="BI118" s="287">
        <v>0</v>
      </c>
      <c r="BJ118" s="287">
        <f t="shared" si="1204"/>
        <v>1936156.4290234381</v>
      </c>
      <c r="BK118" s="334">
        <v>1759726.3385840128</v>
      </c>
      <c r="BL118" s="287">
        <v>0</v>
      </c>
      <c r="BM118" s="287">
        <f t="shared" si="1205"/>
        <v>1759726.3385840128</v>
      </c>
      <c r="BN118" s="334">
        <v>1385508.786769747</v>
      </c>
      <c r="BO118" s="287">
        <v>0</v>
      </c>
      <c r="BP118" s="287">
        <f t="shared" si="1206"/>
        <v>1385508.786769747</v>
      </c>
      <c r="BQ118" s="334">
        <v>1145618.5718235318</v>
      </c>
      <c r="BR118" s="287">
        <v>0</v>
      </c>
      <c r="BS118" s="287">
        <f t="shared" si="1207"/>
        <v>1145618.5718235318</v>
      </c>
      <c r="BT118" s="334">
        <v>1011440.832980158</v>
      </c>
      <c r="BU118" s="287">
        <v>0</v>
      </c>
      <c r="BV118" s="287">
        <f t="shared" si="1208"/>
        <v>1011440.832980158</v>
      </c>
      <c r="BW118" s="334">
        <v>961375.12824658619</v>
      </c>
      <c r="BX118" s="287">
        <v>0</v>
      </c>
      <c r="BY118" s="287">
        <f t="shared" si="1209"/>
        <v>961375.12824658619</v>
      </c>
      <c r="BZ118" s="334">
        <v>892069.59934470605</v>
      </c>
      <c r="CA118" s="287">
        <v>0</v>
      </c>
      <c r="CB118" s="287">
        <f t="shared" si="1210"/>
        <v>892069.59934470605</v>
      </c>
      <c r="CC118" s="334">
        <v>733143.51349875052</v>
      </c>
      <c r="CD118" s="287">
        <v>0</v>
      </c>
      <c r="CE118" s="287">
        <f t="shared" si="1211"/>
        <v>733143.51349875052</v>
      </c>
      <c r="CF118" s="334">
        <v>625426.37772908027</v>
      </c>
      <c r="CG118" s="287">
        <v>0</v>
      </c>
      <c r="CH118" s="287">
        <f t="shared" si="1212"/>
        <v>625426.37772908027</v>
      </c>
      <c r="CI118" s="334">
        <v>620362.2027121213</v>
      </c>
      <c r="CJ118" s="287">
        <v>0</v>
      </c>
      <c r="CK118" s="287">
        <f t="shared" si="1213"/>
        <v>620362.2027121213</v>
      </c>
      <c r="CL118" s="334">
        <v>678537.55774191604</v>
      </c>
      <c r="CM118" s="287">
        <v>0</v>
      </c>
      <c r="CN118" s="287">
        <f t="shared" si="1214"/>
        <v>678537.55774191604</v>
      </c>
      <c r="CO118" s="334">
        <v>676351.57444715791</v>
      </c>
      <c r="CP118" s="287">
        <v>0</v>
      </c>
      <c r="CQ118" s="287">
        <f t="shared" si="1215"/>
        <v>676351.57444715791</v>
      </c>
      <c r="CR118" s="334">
        <v>2567225.4161252533</v>
      </c>
      <c r="CS118" s="287">
        <v>0</v>
      </c>
      <c r="CT118" s="287">
        <f t="shared" si="1216"/>
        <v>2567225.4161252533</v>
      </c>
      <c r="CU118" s="334">
        <v>2563774.4323188751</v>
      </c>
      <c r="CV118" s="287">
        <v>0</v>
      </c>
      <c r="CW118" s="287">
        <f t="shared" si="1217"/>
        <v>2563774.4323188751</v>
      </c>
      <c r="CX118" s="334">
        <v>2337238.1187325157</v>
      </c>
      <c r="CY118" s="287">
        <v>0</v>
      </c>
      <c r="CZ118" s="287">
        <f t="shared" si="1218"/>
        <v>2337238.1187325157</v>
      </c>
      <c r="DA118" s="334">
        <v>2378266.090135382</v>
      </c>
      <c r="DB118" s="287">
        <v>0</v>
      </c>
      <c r="DC118" s="287">
        <f t="shared" si="1219"/>
        <v>2378266.090135382</v>
      </c>
      <c r="DD118" s="334">
        <v>2595477.3358310112</v>
      </c>
      <c r="DE118" s="287">
        <v>0</v>
      </c>
      <c r="DF118" s="287">
        <f t="shared" si="1220"/>
        <v>2595477.3358310112</v>
      </c>
      <c r="DG118" s="334">
        <v>2374556.7283213343</v>
      </c>
      <c r="DH118" s="287">
        <v>0</v>
      </c>
      <c r="DI118" s="287">
        <f t="shared" si="1221"/>
        <v>2374556.7283213343</v>
      </c>
      <c r="DJ118" s="334">
        <v>2338914.578587939</v>
      </c>
      <c r="DK118" s="287">
        <v>0</v>
      </c>
      <c r="DL118" s="287">
        <f t="shared" si="1222"/>
        <v>2338914.578587939</v>
      </c>
      <c r="DM118" s="334">
        <v>2690015.5918405931</v>
      </c>
      <c r="DN118" s="287">
        <v>0</v>
      </c>
      <c r="DO118" s="287">
        <f t="shared" si="1223"/>
        <v>2690015.5918405931</v>
      </c>
      <c r="DP118" s="334">
        <v>2456090.0959566315</v>
      </c>
      <c r="DQ118" s="287">
        <v>0</v>
      </c>
      <c r="DR118" s="287">
        <f t="shared" si="1224"/>
        <v>2456090.0959566315</v>
      </c>
      <c r="DS118" s="334">
        <v>2244466.9345320626</v>
      </c>
      <c r="DT118" s="287">
        <v>0</v>
      </c>
      <c r="DU118" s="287">
        <f t="shared" si="1225"/>
        <v>2244466.9345320626</v>
      </c>
      <c r="DV118" s="334">
        <v>2148809.5092322771</v>
      </c>
      <c r="DW118" s="287">
        <v>0</v>
      </c>
      <c r="DX118" s="287">
        <f t="shared" si="1226"/>
        <v>2148809.5092322771</v>
      </c>
      <c r="DY118" s="334">
        <v>2045475.1015270571</v>
      </c>
      <c r="DZ118" s="287">
        <v>0</v>
      </c>
      <c r="EA118" s="287">
        <f t="shared" si="1227"/>
        <v>2045475.1015270571</v>
      </c>
      <c r="EB118" s="334">
        <v>2292103.6831856584</v>
      </c>
      <c r="EC118" s="287">
        <v>0</v>
      </c>
      <c r="ED118" s="287">
        <f t="shared" si="1228"/>
        <v>2292103.6831856584</v>
      </c>
      <c r="EE118" s="334">
        <v>2365977.7700330229</v>
      </c>
      <c r="EF118" s="287">
        <v>0</v>
      </c>
      <c r="EG118" s="287">
        <f t="shared" si="1229"/>
        <v>2365977.7700330229</v>
      </c>
      <c r="EH118" s="334">
        <v>3513241.8445765013</v>
      </c>
      <c r="EI118" s="287">
        <v>0</v>
      </c>
      <c r="EJ118" s="287">
        <f t="shared" si="1230"/>
        <v>3513241.8445765013</v>
      </c>
      <c r="EK118" s="334">
        <v>3434706.468833664</v>
      </c>
      <c r="EL118" s="287">
        <v>0</v>
      </c>
      <c r="EM118" s="287">
        <f t="shared" si="1231"/>
        <v>3434706.468833664</v>
      </c>
      <c r="EN118" s="334">
        <v>3319700.6052379287</v>
      </c>
      <c r="EO118" s="287">
        <v>0</v>
      </c>
      <c r="EP118" s="287">
        <f t="shared" si="1232"/>
        <v>3319700.6052379287</v>
      </c>
      <c r="EQ118" s="334">
        <v>3168879.1344077769</v>
      </c>
      <c r="ER118" s="287">
        <v>0</v>
      </c>
      <c r="ES118" s="287">
        <f t="shared" si="1233"/>
        <v>3168879.1344077769</v>
      </c>
      <c r="ET118" s="334">
        <v>2492147.0661064708</v>
      </c>
      <c r="EU118" s="287">
        <v>0</v>
      </c>
      <c r="EV118" s="287">
        <f t="shared" si="1234"/>
        <v>2492147.0661064708</v>
      </c>
      <c r="EW118" s="334">
        <v>2362640.0864084074</v>
      </c>
      <c r="EX118" s="287">
        <v>0</v>
      </c>
      <c r="EY118" s="287">
        <f t="shared" si="1235"/>
        <v>2362640.0864084074</v>
      </c>
      <c r="EZ118" s="334">
        <v>2097433.503275374</v>
      </c>
      <c r="FA118" s="287">
        <v>0</v>
      </c>
      <c r="FB118" s="287">
        <f t="shared" si="1236"/>
        <v>2097433.503275374</v>
      </c>
      <c r="FC118" s="334">
        <v>1685454.6793396361</v>
      </c>
      <c r="FD118" s="287">
        <v>0</v>
      </c>
      <c r="FE118" s="287">
        <f t="shared" si="1237"/>
        <v>1685454.6793396361</v>
      </c>
      <c r="FF118" s="334">
        <v>2316084.6775320396</v>
      </c>
      <c r="FG118" s="287">
        <v>0</v>
      </c>
      <c r="FH118" s="287">
        <f t="shared" si="1238"/>
        <v>2316084.6775320396</v>
      </c>
      <c r="FI118" s="334">
        <v>16398520.944066072</v>
      </c>
      <c r="FJ118" s="287">
        <v>0</v>
      </c>
      <c r="FK118" s="287">
        <f t="shared" si="1239"/>
        <v>16398520.944066072</v>
      </c>
      <c r="FL118" s="334">
        <v>15678471.596213778</v>
      </c>
      <c r="FM118" s="287">
        <v>0</v>
      </c>
      <c r="FN118" s="287">
        <f t="shared" si="1240"/>
        <v>15678471.596213778</v>
      </c>
      <c r="FO118" s="334">
        <v>15312743.440657085</v>
      </c>
      <c r="FP118" s="287">
        <v>0</v>
      </c>
      <c r="FQ118" s="287">
        <f t="shared" si="1241"/>
        <v>15312743.440657085</v>
      </c>
      <c r="FR118" s="334">
        <v>14938152.92562826</v>
      </c>
      <c r="FS118" s="287">
        <v>0</v>
      </c>
      <c r="FT118" s="287">
        <f t="shared" si="1242"/>
        <v>14938152.92562826</v>
      </c>
      <c r="FU118" s="334">
        <v>14722247.162221579</v>
      </c>
      <c r="FV118" s="287">
        <v>0</v>
      </c>
      <c r="FW118" s="287">
        <f t="shared" si="1243"/>
        <v>14722247.162221579</v>
      </c>
      <c r="FX118" s="334">
        <v>13781806.46529354</v>
      </c>
      <c r="FY118" s="287">
        <v>0</v>
      </c>
      <c r="FZ118" s="287">
        <f t="shared" si="1244"/>
        <v>13781806.46529354</v>
      </c>
      <c r="GA118" s="334">
        <v>13736139.622166177</v>
      </c>
      <c r="GB118" s="287">
        <v>0</v>
      </c>
      <c r="GC118" s="287">
        <f t="shared" si="1245"/>
        <v>13736139.622166177</v>
      </c>
      <c r="GD118" s="334">
        <v>13459706.245349841</v>
      </c>
      <c r="GE118" s="287">
        <v>0</v>
      </c>
      <c r="GF118" s="287">
        <f t="shared" si="1246"/>
        <v>13459706.245349841</v>
      </c>
      <c r="GG118" s="334">
        <v>12655428.656461511</v>
      </c>
      <c r="GH118" s="287">
        <v>0</v>
      </c>
      <c r="GI118" s="287">
        <f t="shared" si="1247"/>
        <v>12655428.656461511</v>
      </c>
      <c r="GJ118" s="334">
        <v>12476573.259915138</v>
      </c>
      <c r="GK118" s="287">
        <v>0</v>
      </c>
      <c r="GL118" s="287">
        <f t="shared" si="1248"/>
        <v>12476573.259915138</v>
      </c>
      <c r="GM118" s="334">
        <v>11781355.169647271</v>
      </c>
      <c r="GN118" s="287">
        <v>0</v>
      </c>
      <c r="GO118" s="287">
        <f>SUM(GM118:GN118)</f>
        <v>11781355.169647271</v>
      </c>
      <c r="GP118" s="334">
        <v>10551586.283261152</v>
      </c>
      <c r="GQ118" s="287">
        <v>0</v>
      </c>
      <c r="GR118" s="287">
        <f>SUM(GP118:GQ118)</f>
        <v>10551586.283261152</v>
      </c>
      <c r="GS118" s="334">
        <v>9918762.263614621</v>
      </c>
      <c r="GT118" s="287">
        <v>0</v>
      </c>
      <c r="GU118" s="287">
        <f>SUM(GS118:GT118)</f>
        <v>9918762.263614621</v>
      </c>
      <c r="GV118" s="334">
        <v>9228712.7924491931</v>
      </c>
      <c r="GW118" s="287">
        <v>0</v>
      </c>
      <c r="GX118" s="287">
        <f>SUM(GV118:GW118)</f>
        <v>9228712.7924491931</v>
      </c>
      <c r="GY118" s="334">
        <v>8894649.6065935064</v>
      </c>
      <c r="GZ118" s="287">
        <v>0</v>
      </c>
      <c r="HA118" s="287">
        <f>SUM(GY118:GZ118)</f>
        <v>8894649.6065935064</v>
      </c>
      <c r="HB118" s="334">
        <v>8468978.6895187106</v>
      </c>
      <c r="HC118" s="287">
        <v>0</v>
      </c>
      <c r="HD118" s="287">
        <f>SUM(HB118:HC118)</f>
        <v>8468978.6895187106</v>
      </c>
      <c r="HE118" s="334">
        <v>8710478.3831140362</v>
      </c>
      <c r="HF118" s="287">
        <v>0</v>
      </c>
      <c r="HG118" s="287">
        <f>SUM(HE118:HF118)</f>
        <v>8710478.3831140362</v>
      </c>
      <c r="HH118" s="334">
        <v>8059849.3495048806</v>
      </c>
      <c r="HI118" s="287">
        <v>0</v>
      </c>
      <c r="HJ118" s="287">
        <f>SUM(HH118:HI118)</f>
        <v>8059849.3495048806</v>
      </c>
    </row>
    <row r="119" spans="2:218" ht="12" hidden="1" outlineLevel="1" x14ac:dyDescent="0.2">
      <c r="B119" s="343" t="s">
        <v>356</v>
      </c>
      <c r="C119" s="334">
        <v>0</v>
      </c>
      <c r="D119" s="287">
        <v>0</v>
      </c>
      <c r="E119" s="287">
        <f>SUM(C119:D119)</f>
        <v>0</v>
      </c>
      <c r="F119" s="334">
        <v>0</v>
      </c>
      <c r="G119" s="287">
        <v>0</v>
      </c>
      <c r="H119" s="287">
        <f>SUM(F119:G119)</f>
        <v>0</v>
      </c>
      <c r="I119" s="334">
        <v>0</v>
      </c>
      <c r="J119" s="287">
        <v>0</v>
      </c>
      <c r="K119" s="287">
        <f>SUM(I119:J119)</f>
        <v>0</v>
      </c>
      <c r="L119" s="334">
        <v>0</v>
      </c>
      <c r="M119" s="287">
        <v>0</v>
      </c>
      <c r="N119" s="287">
        <f>SUM(L119:M119)</f>
        <v>0</v>
      </c>
      <c r="O119" s="334">
        <v>0</v>
      </c>
      <c r="P119" s="287">
        <v>0</v>
      </c>
      <c r="Q119" s="287">
        <f>SUM(O119:P119)</f>
        <v>0</v>
      </c>
      <c r="R119" s="334">
        <v>0</v>
      </c>
      <c r="S119" s="287">
        <v>0</v>
      </c>
      <c r="T119" s="287">
        <f>SUM(R119:S119)</f>
        <v>0</v>
      </c>
      <c r="U119" s="334">
        <v>0</v>
      </c>
      <c r="V119" s="287">
        <v>0</v>
      </c>
      <c r="W119" s="287">
        <f>SUM(U119:V119)</f>
        <v>0</v>
      </c>
      <c r="X119" s="334">
        <v>0</v>
      </c>
      <c r="Y119" s="287">
        <v>0</v>
      </c>
      <c r="Z119" s="287">
        <f>SUM(X119:Y119)</f>
        <v>0</v>
      </c>
      <c r="AA119" s="334">
        <v>0</v>
      </c>
      <c r="AB119" s="287">
        <v>0</v>
      </c>
      <c r="AC119" s="287">
        <f>SUM(AA119:AB119)</f>
        <v>0</v>
      </c>
      <c r="AD119" s="334">
        <v>0</v>
      </c>
      <c r="AE119" s="287">
        <v>0</v>
      </c>
      <c r="AF119" s="287">
        <f>SUM(AD119:AE119)</f>
        <v>0</v>
      </c>
      <c r="AG119" s="334">
        <v>0</v>
      </c>
      <c r="AH119" s="287">
        <v>0</v>
      </c>
      <c r="AI119" s="287">
        <f>SUM(AG119:AH119)</f>
        <v>0</v>
      </c>
      <c r="AJ119" s="334">
        <v>0</v>
      </c>
      <c r="AK119" s="287">
        <v>0</v>
      </c>
      <c r="AL119" s="287">
        <f>SUM(AJ119:AK119)</f>
        <v>0</v>
      </c>
      <c r="AM119" s="334">
        <v>1720.8260489510474</v>
      </c>
      <c r="AN119" s="287">
        <v>0</v>
      </c>
      <c r="AO119" s="287">
        <f>SUM(AM119:AN119)</f>
        <v>1720.8260489510474</v>
      </c>
      <c r="AP119" s="334">
        <v>700.00542681934121</v>
      </c>
      <c r="AQ119" s="287">
        <v>0</v>
      </c>
      <c r="AR119" s="287">
        <f t="shared" si="1198"/>
        <v>700.00542681934121</v>
      </c>
      <c r="AS119" s="334">
        <v>1089.610857554648</v>
      </c>
      <c r="AT119" s="287">
        <v>0</v>
      </c>
      <c r="AU119" s="287">
        <f t="shared" si="1199"/>
        <v>1089.610857554648</v>
      </c>
      <c r="AV119" s="334">
        <v>1766.4452680635575</v>
      </c>
      <c r="AW119" s="287">
        <v>0</v>
      </c>
      <c r="AX119" s="287">
        <f t="shared" si="1200"/>
        <v>1766.4452680635575</v>
      </c>
      <c r="AY119" s="334">
        <v>1557.9606063441563</v>
      </c>
      <c r="AZ119" s="287">
        <v>0</v>
      </c>
      <c r="BA119" s="287">
        <f t="shared" si="1201"/>
        <v>1557.9606063441563</v>
      </c>
      <c r="BB119" s="334">
        <v>4074.8610026191241</v>
      </c>
      <c r="BC119" s="287">
        <v>0</v>
      </c>
      <c r="BD119" s="287">
        <f t="shared" si="1202"/>
        <v>4074.8610026191241</v>
      </c>
      <c r="BE119" s="334">
        <v>7472.9804252486965</v>
      </c>
      <c r="BF119" s="287">
        <v>0</v>
      </c>
      <c r="BG119" s="287">
        <f t="shared" si="1203"/>
        <v>7472.9804252486965</v>
      </c>
      <c r="BH119" s="334">
        <v>5415.0931906916776</v>
      </c>
      <c r="BI119" s="287">
        <v>0</v>
      </c>
      <c r="BJ119" s="287">
        <f t="shared" si="1204"/>
        <v>5415.0931906916776</v>
      </c>
      <c r="BK119" s="334">
        <v>6075.8031504076544</v>
      </c>
      <c r="BL119" s="287">
        <v>0</v>
      </c>
      <c r="BM119" s="287">
        <f t="shared" si="1205"/>
        <v>6075.8031504076544</v>
      </c>
      <c r="BN119" s="334">
        <v>666.69549534346561</v>
      </c>
      <c r="BO119" s="287">
        <v>0</v>
      </c>
      <c r="BP119" s="287">
        <f t="shared" si="1206"/>
        <v>666.69549534346561</v>
      </c>
      <c r="BQ119" s="334">
        <v>2193.1782455863186</v>
      </c>
      <c r="BR119" s="287">
        <v>0</v>
      </c>
      <c r="BS119" s="287">
        <f t="shared" si="1207"/>
        <v>2193.1782455863186</v>
      </c>
      <c r="BT119" s="334">
        <v>3908.5332305914089</v>
      </c>
      <c r="BU119" s="287">
        <v>0</v>
      </c>
      <c r="BV119" s="287">
        <f t="shared" si="1208"/>
        <v>3908.5332305914089</v>
      </c>
      <c r="BW119" s="334">
        <v>1679.1424749753794</v>
      </c>
      <c r="BX119" s="287">
        <v>0</v>
      </c>
      <c r="BY119" s="287">
        <f t="shared" si="1209"/>
        <v>1679.1424749753794</v>
      </c>
      <c r="BZ119" s="334">
        <v>3467.5066775882328</v>
      </c>
      <c r="CA119" s="287">
        <v>0</v>
      </c>
      <c r="CB119" s="287">
        <f t="shared" si="1210"/>
        <v>3467.5066775882328</v>
      </c>
      <c r="CC119" s="334">
        <v>10904.666184162012</v>
      </c>
      <c r="CD119" s="287">
        <v>0</v>
      </c>
      <c r="CE119" s="287">
        <f t="shared" si="1211"/>
        <v>10904.666184162012</v>
      </c>
      <c r="CF119" s="334">
        <v>1514.9216784351918</v>
      </c>
      <c r="CG119" s="287">
        <v>0</v>
      </c>
      <c r="CH119" s="287">
        <f t="shared" si="1212"/>
        <v>1514.9216784351918</v>
      </c>
      <c r="CI119" s="334">
        <v>4250.2561719714849</v>
      </c>
      <c r="CJ119" s="287">
        <v>0</v>
      </c>
      <c r="CK119" s="287">
        <f t="shared" si="1213"/>
        <v>4250.2561719714849</v>
      </c>
      <c r="CL119" s="334">
        <v>6353.3949247105411</v>
      </c>
      <c r="CM119" s="287">
        <v>0</v>
      </c>
      <c r="CN119" s="287">
        <f t="shared" si="1214"/>
        <v>6353.3949247105411</v>
      </c>
      <c r="CO119" s="334">
        <v>1793.9146860103165</v>
      </c>
      <c r="CP119" s="287">
        <v>0</v>
      </c>
      <c r="CQ119" s="287">
        <f t="shared" si="1215"/>
        <v>1793.9146860103165</v>
      </c>
      <c r="CR119" s="334">
        <v>6277.2218796793804</v>
      </c>
      <c r="CS119" s="287">
        <v>0</v>
      </c>
      <c r="CT119" s="287">
        <f t="shared" si="1216"/>
        <v>6277.2218796793804</v>
      </c>
      <c r="CU119" s="334">
        <v>8326.0935591608213</v>
      </c>
      <c r="CV119" s="287">
        <v>0</v>
      </c>
      <c r="CW119" s="287">
        <f t="shared" si="1217"/>
        <v>8326.0935591608213</v>
      </c>
      <c r="CX119" s="334">
        <v>5157.4817086292242</v>
      </c>
      <c r="CY119" s="287">
        <v>0</v>
      </c>
      <c r="CZ119" s="287">
        <f t="shared" si="1218"/>
        <v>5157.4817086292242</v>
      </c>
      <c r="DA119" s="334">
        <v>5627.4406360803696</v>
      </c>
      <c r="DB119" s="287">
        <v>0</v>
      </c>
      <c r="DC119" s="287">
        <f t="shared" si="1219"/>
        <v>5627.4406360803696</v>
      </c>
      <c r="DD119" s="334">
        <v>2649.8162934598331</v>
      </c>
      <c r="DE119" s="287">
        <v>0</v>
      </c>
      <c r="DF119" s="287">
        <f t="shared" si="1220"/>
        <v>2649.8162934598331</v>
      </c>
      <c r="DG119" s="334">
        <v>8993.0473129134243</v>
      </c>
      <c r="DH119" s="287">
        <v>0</v>
      </c>
      <c r="DI119" s="287">
        <f t="shared" si="1221"/>
        <v>8993.0473129134243</v>
      </c>
      <c r="DJ119" s="334">
        <v>5104.1503503164504</v>
      </c>
      <c r="DK119" s="287">
        <v>0</v>
      </c>
      <c r="DL119" s="287">
        <f t="shared" si="1222"/>
        <v>5104.1503503164504</v>
      </c>
      <c r="DM119" s="334">
        <v>10306.095267941086</v>
      </c>
      <c r="DN119" s="287">
        <v>0</v>
      </c>
      <c r="DO119" s="287">
        <f t="shared" si="1223"/>
        <v>10306.095267941086</v>
      </c>
      <c r="DP119" s="334">
        <v>3353.892520981135</v>
      </c>
      <c r="DQ119" s="287">
        <v>0</v>
      </c>
      <c r="DR119" s="287">
        <f t="shared" si="1224"/>
        <v>3353.892520981135</v>
      </c>
      <c r="DS119" s="334">
        <v>10917.631361273048</v>
      </c>
      <c r="DT119" s="287">
        <v>0</v>
      </c>
      <c r="DU119" s="287">
        <f t="shared" si="1225"/>
        <v>10917.631361273048</v>
      </c>
      <c r="DV119" s="334">
        <v>33.319779577206567</v>
      </c>
      <c r="DW119" s="287">
        <v>0</v>
      </c>
      <c r="DX119" s="287">
        <f t="shared" si="1226"/>
        <v>33.319779577206567</v>
      </c>
      <c r="DY119" s="334">
        <v>3508.5710891853637</v>
      </c>
      <c r="DZ119" s="287">
        <v>0</v>
      </c>
      <c r="EA119" s="287">
        <f t="shared" si="1227"/>
        <v>3508.5710891853637</v>
      </c>
      <c r="EB119" s="334">
        <v>2371.0975568457675</v>
      </c>
      <c r="EC119" s="287">
        <v>0</v>
      </c>
      <c r="ED119" s="287">
        <f t="shared" si="1228"/>
        <v>2371.0975568457675</v>
      </c>
      <c r="EE119" s="334">
        <v>1315.4972383763406</v>
      </c>
      <c r="EF119" s="287">
        <v>0</v>
      </c>
      <c r="EG119" s="287">
        <f t="shared" si="1229"/>
        <v>1315.4972383763406</v>
      </c>
      <c r="EH119" s="334">
        <v>1558.519800172314</v>
      </c>
      <c r="EI119" s="287">
        <v>0</v>
      </c>
      <c r="EJ119" s="287">
        <f t="shared" si="1230"/>
        <v>1558.519800172314</v>
      </c>
      <c r="EK119" s="334">
        <v>4858.2752359700062</v>
      </c>
      <c r="EL119" s="287">
        <v>0</v>
      </c>
      <c r="EM119" s="287">
        <f t="shared" si="1231"/>
        <v>4858.2752359700062</v>
      </c>
      <c r="EN119" s="334">
        <v>4020.7294547458523</v>
      </c>
      <c r="EO119" s="287">
        <v>0</v>
      </c>
      <c r="EP119" s="287">
        <f t="shared" si="1232"/>
        <v>4020.7294547458523</v>
      </c>
      <c r="EQ119" s="334">
        <v>6612.7386958716761</v>
      </c>
      <c r="ER119" s="287">
        <v>0</v>
      </c>
      <c r="ES119" s="287">
        <f t="shared" si="1233"/>
        <v>6612.7386958716761</v>
      </c>
      <c r="ET119" s="334">
        <v>11539.173074636648</v>
      </c>
      <c r="EU119" s="287">
        <v>0</v>
      </c>
      <c r="EV119" s="287">
        <f t="shared" si="1234"/>
        <v>11539.173074636648</v>
      </c>
      <c r="EW119" s="334">
        <v>4589.8988397232188</v>
      </c>
      <c r="EX119" s="287">
        <v>0</v>
      </c>
      <c r="EY119" s="287">
        <f t="shared" si="1235"/>
        <v>4589.8988397232188</v>
      </c>
      <c r="EZ119" s="334">
        <v>15355.268422859155</v>
      </c>
      <c r="FA119" s="287">
        <v>0</v>
      </c>
      <c r="FB119" s="287">
        <f t="shared" si="1236"/>
        <v>15355.268422859155</v>
      </c>
      <c r="FC119" s="334">
        <v>2265.906744106006</v>
      </c>
      <c r="FD119" s="287">
        <v>0</v>
      </c>
      <c r="FE119" s="287">
        <f t="shared" si="1237"/>
        <v>2265.906744106006</v>
      </c>
      <c r="FF119" s="334">
        <v>3101.2027392004734</v>
      </c>
      <c r="FG119" s="287">
        <v>0</v>
      </c>
      <c r="FH119" s="287">
        <f t="shared" si="1238"/>
        <v>3101.2027392004734</v>
      </c>
      <c r="FI119" s="334">
        <v>10697.346081185822</v>
      </c>
      <c r="FJ119" s="287">
        <v>0</v>
      </c>
      <c r="FK119" s="287">
        <f t="shared" si="1239"/>
        <v>10697.346081185822</v>
      </c>
      <c r="FL119" s="334">
        <v>7285.6710028089774</v>
      </c>
      <c r="FM119" s="287">
        <v>0</v>
      </c>
      <c r="FN119" s="287">
        <f t="shared" si="1240"/>
        <v>7285.6710028089774</v>
      </c>
      <c r="FO119" s="334">
        <v>12141.167497799945</v>
      </c>
      <c r="FP119" s="287">
        <v>0</v>
      </c>
      <c r="FQ119" s="287">
        <f t="shared" si="1241"/>
        <v>12141.167497799945</v>
      </c>
      <c r="FR119" s="334">
        <v>15906.563966149753</v>
      </c>
      <c r="FS119" s="287">
        <v>0</v>
      </c>
      <c r="FT119" s="287">
        <f t="shared" si="1242"/>
        <v>15906.563966149753</v>
      </c>
      <c r="FU119" s="334">
        <v>8318.9398322244833</v>
      </c>
      <c r="FV119" s="287">
        <v>0</v>
      </c>
      <c r="FW119" s="287">
        <f t="shared" si="1243"/>
        <v>8318.9398322244833</v>
      </c>
      <c r="FX119" s="334">
        <v>9862.8578242243166</v>
      </c>
      <c r="FY119" s="287">
        <v>0</v>
      </c>
      <c r="FZ119" s="287">
        <f t="shared" si="1244"/>
        <v>9862.8578242243166</v>
      </c>
      <c r="GA119" s="334">
        <v>15615.535119397555</v>
      </c>
      <c r="GB119" s="287">
        <v>0</v>
      </c>
      <c r="GC119" s="287">
        <f t="shared" si="1245"/>
        <v>15615.535119397555</v>
      </c>
      <c r="GD119" s="334">
        <v>6559.9210233959948</v>
      </c>
      <c r="GE119" s="287">
        <v>0</v>
      </c>
      <c r="GF119" s="287">
        <f t="shared" si="1246"/>
        <v>6559.9210233959948</v>
      </c>
      <c r="GG119" s="334">
        <v>8968.4015996920789</v>
      </c>
      <c r="GH119" s="287">
        <v>0</v>
      </c>
      <c r="GI119" s="287">
        <f t="shared" si="1247"/>
        <v>8968.4015996920789</v>
      </c>
      <c r="GJ119" s="334">
        <v>47043.960726870871</v>
      </c>
      <c r="GK119" s="287">
        <v>0</v>
      </c>
      <c r="GL119" s="287">
        <f t="shared" si="1248"/>
        <v>47043.960726870871</v>
      </c>
      <c r="GM119" s="334">
        <v>6814.0669687246891</v>
      </c>
      <c r="GN119" s="287">
        <v>0</v>
      </c>
      <c r="GO119" s="287">
        <f>SUM(GM119:GN119)</f>
        <v>6814.0669687246891</v>
      </c>
      <c r="GP119" s="334">
        <v>21274.841982366423</v>
      </c>
      <c r="GQ119" s="287">
        <v>0</v>
      </c>
      <c r="GR119" s="287">
        <f>SUM(GP119:GQ119)</f>
        <v>21274.841982366423</v>
      </c>
      <c r="GS119" s="334">
        <v>6256.6852842264152</v>
      </c>
      <c r="GT119" s="287">
        <v>0</v>
      </c>
      <c r="GU119" s="287">
        <f>SUM(GS119:GT119)</f>
        <v>6256.6852842264152</v>
      </c>
      <c r="GV119" s="334">
        <v>5918.0934018328744</v>
      </c>
      <c r="GW119" s="287">
        <v>0</v>
      </c>
      <c r="GX119" s="287">
        <f>SUM(GV119:GW119)</f>
        <v>5918.0934018328744</v>
      </c>
      <c r="GY119" s="334">
        <v>18018.703612669389</v>
      </c>
      <c r="GZ119" s="287">
        <v>0</v>
      </c>
      <c r="HA119" s="287">
        <f>SUM(GY119:GZ119)</f>
        <v>18018.703612669389</v>
      </c>
      <c r="HB119" s="334">
        <v>19765.304295942711</v>
      </c>
      <c r="HC119" s="287">
        <v>0</v>
      </c>
      <c r="HD119" s="287">
        <f>SUM(HB119:HC119)</f>
        <v>19765.304295942711</v>
      </c>
      <c r="HE119" s="334">
        <v>9342.6394632976226</v>
      </c>
      <c r="HF119" s="287">
        <v>0</v>
      </c>
      <c r="HG119" s="287">
        <f>SUM(HE119:HF119)</f>
        <v>9342.6394632976226</v>
      </c>
      <c r="HH119" s="334">
        <v>12533.110915653133</v>
      </c>
      <c r="HI119" s="287">
        <v>0</v>
      </c>
      <c r="HJ119" s="287">
        <f>SUM(HH119:HI119)</f>
        <v>12533.110915653133</v>
      </c>
    </row>
    <row r="120" spans="2:218" ht="12" collapsed="1" x14ac:dyDescent="0.2">
      <c r="B120" s="342" t="s">
        <v>357</v>
      </c>
      <c r="C120" s="286">
        <f t="shared" ref="C120:BN120" si="1249">SUM(C121:C125)</f>
        <v>0</v>
      </c>
      <c r="D120" s="287">
        <f t="shared" si="1249"/>
        <v>0</v>
      </c>
      <c r="E120" s="287">
        <f t="shared" si="1249"/>
        <v>0</v>
      </c>
      <c r="F120" s="286">
        <f t="shared" si="1249"/>
        <v>0</v>
      </c>
      <c r="G120" s="287">
        <f t="shared" si="1249"/>
        <v>0</v>
      </c>
      <c r="H120" s="287">
        <f t="shared" si="1249"/>
        <v>0</v>
      </c>
      <c r="I120" s="286">
        <f t="shared" si="1249"/>
        <v>0</v>
      </c>
      <c r="J120" s="287">
        <f t="shared" si="1249"/>
        <v>0</v>
      </c>
      <c r="K120" s="287">
        <f t="shared" si="1249"/>
        <v>0</v>
      </c>
      <c r="L120" s="286">
        <f t="shared" si="1249"/>
        <v>0</v>
      </c>
      <c r="M120" s="287">
        <f t="shared" si="1249"/>
        <v>0</v>
      </c>
      <c r="N120" s="287">
        <f t="shared" si="1249"/>
        <v>0</v>
      </c>
      <c r="O120" s="286">
        <f t="shared" si="1249"/>
        <v>0</v>
      </c>
      <c r="P120" s="287">
        <f t="shared" si="1249"/>
        <v>0</v>
      </c>
      <c r="Q120" s="287">
        <f t="shared" si="1249"/>
        <v>0</v>
      </c>
      <c r="R120" s="286">
        <f t="shared" si="1249"/>
        <v>0</v>
      </c>
      <c r="S120" s="287">
        <f t="shared" si="1249"/>
        <v>0</v>
      </c>
      <c r="T120" s="287">
        <f t="shared" si="1249"/>
        <v>0</v>
      </c>
      <c r="U120" s="286">
        <f t="shared" si="1249"/>
        <v>0</v>
      </c>
      <c r="V120" s="287">
        <f t="shared" si="1249"/>
        <v>0</v>
      </c>
      <c r="W120" s="287">
        <f t="shared" si="1249"/>
        <v>0</v>
      </c>
      <c r="X120" s="286">
        <f t="shared" si="1249"/>
        <v>0</v>
      </c>
      <c r="Y120" s="287">
        <f t="shared" si="1249"/>
        <v>0</v>
      </c>
      <c r="Z120" s="287">
        <f t="shared" si="1249"/>
        <v>0</v>
      </c>
      <c r="AA120" s="286">
        <f t="shared" si="1249"/>
        <v>0</v>
      </c>
      <c r="AB120" s="287">
        <f t="shared" si="1249"/>
        <v>0</v>
      </c>
      <c r="AC120" s="287">
        <f t="shared" si="1249"/>
        <v>0</v>
      </c>
      <c r="AD120" s="286">
        <f t="shared" si="1249"/>
        <v>0</v>
      </c>
      <c r="AE120" s="287">
        <f t="shared" si="1249"/>
        <v>0</v>
      </c>
      <c r="AF120" s="287">
        <f t="shared" si="1249"/>
        <v>0</v>
      </c>
      <c r="AG120" s="286">
        <f t="shared" si="1249"/>
        <v>0</v>
      </c>
      <c r="AH120" s="287">
        <f t="shared" si="1249"/>
        <v>0</v>
      </c>
      <c r="AI120" s="287">
        <f t="shared" si="1249"/>
        <v>0</v>
      </c>
      <c r="AJ120" s="286">
        <f t="shared" si="1249"/>
        <v>0</v>
      </c>
      <c r="AK120" s="287">
        <f t="shared" si="1249"/>
        <v>0</v>
      </c>
      <c r="AL120" s="287">
        <f t="shared" si="1249"/>
        <v>0</v>
      </c>
      <c r="AM120" s="286">
        <f t="shared" si="1249"/>
        <v>1440008.3451704667</v>
      </c>
      <c r="AN120" s="287">
        <f t="shared" si="1249"/>
        <v>0</v>
      </c>
      <c r="AO120" s="287">
        <f t="shared" si="1249"/>
        <v>1440008.3451704667</v>
      </c>
      <c r="AP120" s="286">
        <f t="shared" si="1249"/>
        <v>1485651.9428013372</v>
      </c>
      <c r="AQ120" s="287">
        <f t="shared" si="1249"/>
        <v>0</v>
      </c>
      <c r="AR120" s="287">
        <f t="shared" si="1249"/>
        <v>1485651.9428013372</v>
      </c>
      <c r="AS120" s="286">
        <f t="shared" si="1249"/>
        <v>1249992.211145818</v>
      </c>
      <c r="AT120" s="287">
        <f t="shared" si="1249"/>
        <v>0</v>
      </c>
      <c r="AU120" s="287">
        <f t="shared" si="1249"/>
        <v>1249992.211145818</v>
      </c>
      <c r="AV120" s="286">
        <f t="shared" si="1249"/>
        <v>1293191.6529057119</v>
      </c>
      <c r="AW120" s="287">
        <f t="shared" si="1249"/>
        <v>0</v>
      </c>
      <c r="AX120" s="287">
        <f t="shared" si="1249"/>
        <v>1293191.6529057119</v>
      </c>
      <c r="AY120" s="286">
        <f t="shared" si="1249"/>
        <v>1112237.0110882423</v>
      </c>
      <c r="AZ120" s="287">
        <f t="shared" si="1249"/>
        <v>0</v>
      </c>
      <c r="BA120" s="287">
        <f t="shared" si="1249"/>
        <v>1112237.0110882423</v>
      </c>
      <c r="BB120" s="286">
        <f t="shared" si="1249"/>
        <v>1110963.9548775472</v>
      </c>
      <c r="BC120" s="287">
        <f t="shared" si="1249"/>
        <v>0</v>
      </c>
      <c r="BD120" s="287">
        <f t="shared" si="1249"/>
        <v>1110963.9548775472</v>
      </c>
      <c r="BE120" s="286">
        <f t="shared" si="1249"/>
        <v>1121435.3866815644</v>
      </c>
      <c r="BF120" s="287">
        <f t="shared" si="1249"/>
        <v>0</v>
      </c>
      <c r="BG120" s="287">
        <f t="shared" si="1249"/>
        <v>1121435.3866815644</v>
      </c>
      <c r="BH120" s="286">
        <f t="shared" si="1249"/>
        <v>1189309.4002602892</v>
      </c>
      <c r="BI120" s="287">
        <f t="shared" si="1249"/>
        <v>0</v>
      </c>
      <c r="BJ120" s="287">
        <f t="shared" si="1249"/>
        <v>1189309.4002602892</v>
      </c>
      <c r="BK120" s="286">
        <f t="shared" si="1249"/>
        <v>1504287.1032306836</v>
      </c>
      <c r="BL120" s="287">
        <f t="shared" si="1249"/>
        <v>0</v>
      </c>
      <c r="BM120" s="287">
        <f t="shared" si="1249"/>
        <v>1504287.1032306836</v>
      </c>
      <c r="BN120" s="286">
        <f t="shared" si="1249"/>
        <v>1438616.6422325962</v>
      </c>
      <c r="BO120" s="287">
        <f t="shared" ref="BO120:DZ120" si="1250">SUM(BO121:BO125)</f>
        <v>0</v>
      </c>
      <c r="BP120" s="287">
        <f t="shared" si="1250"/>
        <v>1438616.6422325962</v>
      </c>
      <c r="BQ120" s="286">
        <f t="shared" si="1250"/>
        <v>1131425.3525020713</v>
      </c>
      <c r="BR120" s="287">
        <f t="shared" si="1250"/>
        <v>0</v>
      </c>
      <c r="BS120" s="287">
        <f t="shared" si="1250"/>
        <v>1131425.3525020713</v>
      </c>
      <c r="BT120" s="286">
        <f t="shared" si="1250"/>
        <v>1151121.8092853036</v>
      </c>
      <c r="BU120" s="287">
        <f t="shared" si="1250"/>
        <v>0</v>
      </c>
      <c r="BV120" s="287">
        <f t="shared" si="1250"/>
        <v>1151121.8092853036</v>
      </c>
      <c r="BW120" s="286">
        <f t="shared" si="1250"/>
        <v>1255263.1590551618</v>
      </c>
      <c r="BX120" s="287">
        <f t="shared" si="1250"/>
        <v>0</v>
      </c>
      <c r="BY120" s="287">
        <f t="shared" si="1250"/>
        <v>1255263.1590551618</v>
      </c>
      <c r="BZ120" s="286">
        <f t="shared" si="1250"/>
        <v>1337265.1518928753</v>
      </c>
      <c r="CA120" s="287">
        <f t="shared" si="1250"/>
        <v>0</v>
      </c>
      <c r="CB120" s="287">
        <f t="shared" si="1250"/>
        <v>1337265.1518928753</v>
      </c>
      <c r="CC120" s="286">
        <f t="shared" si="1250"/>
        <v>1506072.8468229868</v>
      </c>
      <c r="CD120" s="287">
        <f t="shared" si="1250"/>
        <v>0</v>
      </c>
      <c r="CE120" s="287">
        <f t="shared" si="1250"/>
        <v>1506072.8468229868</v>
      </c>
      <c r="CF120" s="286">
        <f t="shared" si="1250"/>
        <v>1428836.5135405746</v>
      </c>
      <c r="CG120" s="287">
        <f t="shared" si="1250"/>
        <v>0</v>
      </c>
      <c r="CH120" s="287">
        <f t="shared" si="1250"/>
        <v>1428836.5135405746</v>
      </c>
      <c r="CI120" s="286">
        <f t="shared" si="1250"/>
        <v>1328663.4829605925</v>
      </c>
      <c r="CJ120" s="287">
        <f t="shared" si="1250"/>
        <v>0</v>
      </c>
      <c r="CK120" s="287">
        <f t="shared" si="1250"/>
        <v>1328663.4829605925</v>
      </c>
      <c r="CL120" s="286">
        <f t="shared" si="1250"/>
        <v>1632578.27884097</v>
      </c>
      <c r="CM120" s="287">
        <f t="shared" si="1250"/>
        <v>0</v>
      </c>
      <c r="CN120" s="287">
        <f t="shared" si="1250"/>
        <v>1632578.27884097</v>
      </c>
      <c r="CO120" s="286">
        <f t="shared" si="1250"/>
        <v>1358721.999117021</v>
      </c>
      <c r="CP120" s="287">
        <f t="shared" si="1250"/>
        <v>0</v>
      </c>
      <c r="CQ120" s="287">
        <f t="shared" si="1250"/>
        <v>1358721.999117021</v>
      </c>
      <c r="CR120" s="286">
        <f t="shared" si="1250"/>
        <v>1452714.2484365406</v>
      </c>
      <c r="CS120" s="287">
        <f t="shared" si="1250"/>
        <v>0</v>
      </c>
      <c r="CT120" s="287">
        <f t="shared" si="1250"/>
        <v>1452714.2484365406</v>
      </c>
      <c r="CU120" s="286">
        <f t="shared" si="1250"/>
        <v>1585396.4374885343</v>
      </c>
      <c r="CV120" s="287">
        <f t="shared" si="1250"/>
        <v>0</v>
      </c>
      <c r="CW120" s="287">
        <f t="shared" si="1250"/>
        <v>1585396.4374885343</v>
      </c>
      <c r="CX120" s="286">
        <f t="shared" si="1250"/>
        <v>1715418.9697654608</v>
      </c>
      <c r="CY120" s="287">
        <f t="shared" si="1250"/>
        <v>0</v>
      </c>
      <c r="CZ120" s="287">
        <f t="shared" si="1250"/>
        <v>1715418.9697654608</v>
      </c>
      <c r="DA120" s="286">
        <f t="shared" si="1250"/>
        <v>1588685.7188138084</v>
      </c>
      <c r="DB120" s="287">
        <f t="shared" si="1250"/>
        <v>0</v>
      </c>
      <c r="DC120" s="287">
        <f t="shared" si="1250"/>
        <v>1588685.7188138084</v>
      </c>
      <c r="DD120" s="286">
        <f t="shared" si="1250"/>
        <v>1838878.4584694889</v>
      </c>
      <c r="DE120" s="287">
        <f t="shared" si="1250"/>
        <v>0</v>
      </c>
      <c r="DF120" s="287">
        <f t="shared" si="1250"/>
        <v>1838878.4584694889</v>
      </c>
      <c r="DG120" s="286">
        <f t="shared" si="1250"/>
        <v>1825524.8104561314</v>
      </c>
      <c r="DH120" s="287">
        <f t="shared" si="1250"/>
        <v>0</v>
      </c>
      <c r="DI120" s="287">
        <f t="shared" si="1250"/>
        <v>1825524.8104561314</v>
      </c>
      <c r="DJ120" s="286">
        <f t="shared" si="1250"/>
        <v>2075085.2470207263</v>
      </c>
      <c r="DK120" s="287">
        <f t="shared" si="1250"/>
        <v>0</v>
      </c>
      <c r="DL120" s="287">
        <f t="shared" si="1250"/>
        <v>2075085.2470207263</v>
      </c>
      <c r="DM120" s="286">
        <f t="shared" si="1250"/>
        <v>1890732.9754517961</v>
      </c>
      <c r="DN120" s="287">
        <f t="shared" si="1250"/>
        <v>0</v>
      </c>
      <c r="DO120" s="287">
        <f t="shared" si="1250"/>
        <v>1890732.9754517961</v>
      </c>
      <c r="DP120" s="286">
        <f t="shared" si="1250"/>
        <v>1939327.6997212842</v>
      </c>
      <c r="DQ120" s="287">
        <f t="shared" si="1250"/>
        <v>0</v>
      </c>
      <c r="DR120" s="287">
        <f t="shared" si="1250"/>
        <v>1939327.6997212842</v>
      </c>
      <c r="DS120" s="286">
        <f t="shared" si="1250"/>
        <v>2058075.8233811334</v>
      </c>
      <c r="DT120" s="287">
        <f t="shared" si="1250"/>
        <v>0</v>
      </c>
      <c r="DU120" s="287">
        <f t="shared" si="1250"/>
        <v>2058075.8233811334</v>
      </c>
      <c r="DV120" s="286">
        <f t="shared" si="1250"/>
        <v>2517612.4246236999</v>
      </c>
      <c r="DW120" s="287">
        <f t="shared" si="1250"/>
        <v>0</v>
      </c>
      <c r="DX120" s="287">
        <f t="shared" si="1250"/>
        <v>2517612.4246236999</v>
      </c>
      <c r="DY120" s="286">
        <f t="shared" si="1250"/>
        <v>2535091.5946349325</v>
      </c>
      <c r="DZ120" s="287">
        <f t="shared" si="1250"/>
        <v>0</v>
      </c>
      <c r="EA120" s="287">
        <f t="shared" ref="EA120:GL120" si="1251">SUM(EA121:EA125)</f>
        <v>2535091.5946349325</v>
      </c>
      <c r="EB120" s="286">
        <f t="shared" si="1251"/>
        <v>3288221.7289201706</v>
      </c>
      <c r="EC120" s="287">
        <f t="shared" si="1251"/>
        <v>0</v>
      </c>
      <c r="ED120" s="287">
        <f t="shared" si="1251"/>
        <v>3288221.7289201706</v>
      </c>
      <c r="EE120" s="286">
        <f t="shared" si="1251"/>
        <v>3277576.8887129957</v>
      </c>
      <c r="EF120" s="287">
        <f t="shared" si="1251"/>
        <v>0</v>
      </c>
      <c r="EG120" s="287">
        <f t="shared" si="1251"/>
        <v>3277576.8887129957</v>
      </c>
      <c r="EH120" s="286">
        <f t="shared" si="1251"/>
        <v>3205822.0149866859</v>
      </c>
      <c r="EI120" s="287">
        <f t="shared" si="1251"/>
        <v>0</v>
      </c>
      <c r="EJ120" s="287">
        <f t="shared" si="1251"/>
        <v>3205822.0149866859</v>
      </c>
      <c r="EK120" s="286">
        <f t="shared" si="1251"/>
        <v>3208645.7530371873</v>
      </c>
      <c r="EL120" s="287">
        <f t="shared" si="1251"/>
        <v>0</v>
      </c>
      <c r="EM120" s="287">
        <f t="shared" si="1251"/>
        <v>3208645.7530371873</v>
      </c>
      <c r="EN120" s="286">
        <f t="shared" si="1251"/>
        <v>3496564.1293512047</v>
      </c>
      <c r="EO120" s="287">
        <f t="shared" si="1251"/>
        <v>0</v>
      </c>
      <c r="EP120" s="287">
        <f t="shared" si="1251"/>
        <v>3496564.1293512047</v>
      </c>
      <c r="EQ120" s="286">
        <f t="shared" si="1251"/>
        <v>3109137.8532479811</v>
      </c>
      <c r="ER120" s="287">
        <f t="shared" si="1251"/>
        <v>0</v>
      </c>
      <c r="ES120" s="287">
        <f t="shared" si="1251"/>
        <v>3109137.8532479811</v>
      </c>
      <c r="ET120" s="286">
        <f t="shared" si="1251"/>
        <v>3111474.1591515462</v>
      </c>
      <c r="EU120" s="287">
        <f t="shared" si="1251"/>
        <v>0</v>
      </c>
      <c r="EV120" s="287">
        <f t="shared" si="1251"/>
        <v>3111474.1591515462</v>
      </c>
      <c r="EW120" s="286">
        <f t="shared" si="1251"/>
        <v>3382113.8024007143</v>
      </c>
      <c r="EX120" s="287">
        <f t="shared" si="1251"/>
        <v>0</v>
      </c>
      <c r="EY120" s="287">
        <f t="shared" si="1251"/>
        <v>3382113.8024007143</v>
      </c>
      <c r="EZ120" s="286">
        <f t="shared" si="1251"/>
        <v>3356427.5629527285</v>
      </c>
      <c r="FA120" s="287">
        <f t="shared" si="1251"/>
        <v>0</v>
      </c>
      <c r="FB120" s="287">
        <f t="shared" si="1251"/>
        <v>3356427.5629527285</v>
      </c>
      <c r="FC120" s="286">
        <f t="shared" si="1251"/>
        <v>3832789.6586348382</v>
      </c>
      <c r="FD120" s="287">
        <f t="shared" si="1251"/>
        <v>-250476.009104186</v>
      </c>
      <c r="FE120" s="287">
        <f t="shared" si="1251"/>
        <v>3582313.649530652</v>
      </c>
      <c r="FF120" s="286">
        <f t="shared" si="1251"/>
        <v>4356007.5959313307</v>
      </c>
      <c r="FG120" s="287">
        <f t="shared" si="1251"/>
        <v>-525826.93222336203</v>
      </c>
      <c r="FH120" s="287">
        <f t="shared" si="1251"/>
        <v>3830180.6637079688</v>
      </c>
      <c r="FI120" s="286">
        <f t="shared" si="1251"/>
        <v>3829535.5242099399</v>
      </c>
      <c r="FJ120" s="287">
        <f t="shared" si="1251"/>
        <v>-254812.20905589999</v>
      </c>
      <c r="FK120" s="287">
        <f t="shared" si="1251"/>
        <v>3574723.3151540398</v>
      </c>
      <c r="FL120" s="286">
        <f t="shared" si="1251"/>
        <v>3798189.1862177802</v>
      </c>
      <c r="FM120" s="287">
        <f t="shared" si="1251"/>
        <v>-41804.333749999998</v>
      </c>
      <c r="FN120" s="287">
        <f t="shared" si="1251"/>
        <v>3756384.85246778</v>
      </c>
      <c r="FO120" s="286">
        <f t="shared" si="1251"/>
        <v>3966691.0662422981</v>
      </c>
      <c r="FP120" s="287">
        <f t="shared" si="1251"/>
        <v>-83608.667499999996</v>
      </c>
      <c r="FQ120" s="287">
        <f t="shared" si="1251"/>
        <v>3883082.3987422981</v>
      </c>
      <c r="FR120" s="286">
        <f t="shared" si="1251"/>
        <v>4069947.6644011172</v>
      </c>
      <c r="FS120" s="287">
        <f t="shared" si="1251"/>
        <v>-234412.52594343311</v>
      </c>
      <c r="FT120" s="287">
        <f t="shared" si="1251"/>
        <v>3835535.1384576838</v>
      </c>
      <c r="FU120" s="286">
        <f t="shared" si="1251"/>
        <v>4114443.2892710394</v>
      </c>
      <c r="FV120" s="287">
        <f t="shared" si="1251"/>
        <v>-267191.43277263519</v>
      </c>
      <c r="FW120" s="287">
        <f t="shared" si="1251"/>
        <v>3847251.8564984044</v>
      </c>
      <c r="FX120" s="286">
        <f t="shared" si="1251"/>
        <v>5296726.8754739938</v>
      </c>
      <c r="FY120" s="287">
        <f t="shared" si="1251"/>
        <v>-321003.43933935417</v>
      </c>
      <c r="FZ120" s="287">
        <f t="shared" si="1251"/>
        <v>4975723.4361346392</v>
      </c>
      <c r="GA120" s="286">
        <f t="shared" si="1251"/>
        <v>4589429.5811749389</v>
      </c>
      <c r="GB120" s="287">
        <f t="shared" si="1251"/>
        <v>-496845.13074388995</v>
      </c>
      <c r="GC120" s="287">
        <f t="shared" si="1251"/>
        <v>4092584.4504310493</v>
      </c>
      <c r="GD120" s="286">
        <f t="shared" si="1251"/>
        <v>4135287.9124762192</v>
      </c>
      <c r="GE120" s="287">
        <f t="shared" si="1251"/>
        <v>-783197.01400785637</v>
      </c>
      <c r="GF120" s="287">
        <f t="shared" si="1251"/>
        <v>3352090.8984683626</v>
      </c>
      <c r="GG120" s="286">
        <f t="shared" si="1251"/>
        <v>5931153.0940026352</v>
      </c>
      <c r="GH120" s="287">
        <f t="shared" si="1251"/>
        <v>-1242477.2736686412</v>
      </c>
      <c r="GI120" s="287">
        <f t="shared" si="1251"/>
        <v>4688675.820333994</v>
      </c>
      <c r="GJ120" s="286">
        <f t="shared" si="1251"/>
        <v>5143026.6563366158</v>
      </c>
      <c r="GK120" s="287">
        <f t="shared" si="1251"/>
        <v>-1096532.8215190058</v>
      </c>
      <c r="GL120" s="287">
        <f t="shared" si="1251"/>
        <v>4046493.8348176097</v>
      </c>
      <c r="GM120" s="286">
        <f t="shared" ref="GM120:HJ120" si="1252">SUM(GM121:GM125)</f>
        <v>4789551.4228664469</v>
      </c>
      <c r="GN120" s="287">
        <f t="shared" si="1252"/>
        <v>-990392.41645987309</v>
      </c>
      <c r="GO120" s="287">
        <f t="shared" si="1252"/>
        <v>3799159.0064065731</v>
      </c>
      <c r="GP120" s="286">
        <f t="shared" si="1252"/>
        <v>6216125.3805621741</v>
      </c>
      <c r="GQ120" s="287">
        <f t="shared" si="1252"/>
        <v>-2390224.6839599018</v>
      </c>
      <c r="GR120" s="287">
        <f t="shared" si="1252"/>
        <v>3825900.6966022728</v>
      </c>
      <c r="GS120" s="286">
        <f t="shared" si="1252"/>
        <v>5870030.0102950195</v>
      </c>
      <c r="GT120" s="287">
        <f t="shared" si="1252"/>
        <v>-2548975.2897356008</v>
      </c>
      <c r="GU120" s="287">
        <f t="shared" si="1252"/>
        <v>3321054.7205594191</v>
      </c>
      <c r="GV120" s="286">
        <f t="shared" si="1252"/>
        <v>5865815.8483918188</v>
      </c>
      <c r="GW120" s="287">
        <f t="shared" si="1252"/>
        <v>-1959325.5127959531</v>
      </c>
      <c r="GX120" s="287">
        <f t="shared" si="1252"/>
        <v>3906490.3355958657</v>
      </c>
      <c r="GY120" s="286">
        <f t="shared" si="1252"/>
        <v>6269755.9108716035</v>
      </c>
      <c r="GZ120" s="287">
        <f t="shared" si="1252"/>
        <v>-2512433.6117211264</v>
      </c>
      <c r="HA120" s="287">
        <f t="shared" si="1252"/>
        <v>3757322.2991504776</v>
      </c>
      <c r="HB120" s="286">
        <f t="shared" si="1252"/>
        <v>6174824.4596379437</v>
      </c>
      <c r="HC120" s="287">
        <f t="shared" si="1252"/>
        <v>-3007706.1945823384</v>
      </c>
      <c r="HD120" s="287">
        <f t="shared" si="1252"/>
        <v>3167118.2650556047</v>
      </c>
      <c r="HE120" s="286">
        <f t="shared" si="1252"/>
        <v>6081753.812932699</v>
      </c>
      <c r="HF120" s="287">
        <f t="shared" si="1252"/>
        <v>-2855675.6593754836</v>
      </c>
      <c r="HG120" s="287">
        <f t="shared" si="1252"/>
        <v>3226078.1535572149</v>
      </c>
      <c r="HH120" s="286">
        <f t="shared" si="1252"/>
        <v>7448319.2261685729</v>
      </c>
      <c r="HI120" s="287">
        <f t="shared" si="1252"/>
        <v>-3526477.9639702253</v>
      </c>
      <c r="HJ120" s="287">
        <f t="shared" si="1252"/>
        <v>3921841.2621983476</v>
      </c>
    </row>
    <row r="121" spans="2:218" ht="12" outlineLevel="1" x14ac:dyDescent="0.2">
      <c r="B121" s="343" t="s">
        <v>358</v>
      </c>
      <c r="C121" s="334">
        <v>0</v>
      </c>
      <c r="D121" s="287">
        <v>0</v>
      </c>
      <c r="E121" s="287">
        <f t="shared" ref="E121:E126" si="1253">SUM(C121:D121)</f>
        <v>0</v>
      </c>
      <c r="F121" s="334">
        <v>0</v>
      </c>
      <c r="G121" s="287">
        <v>0</v>
      </c>
      <c r="H121" s="287">
        <f t="shared" ref="H121:H126" si="1254">SUM(F121:G121)</f>
        <v>0</v>
      </c>
      <c r="I121" s="334">
        <v>0</v>
      </c>
      <c r="J121" s="287">
        <v>0</v>
      </c>
      <c r="K121" s="287">
        <f t="shared" ref="K121:K126" si="1255">SUM(I121:J121)</f>
        <v>0</v>
      </c>
      <c r="L121" s="334">
        <v>0</v>
      </c>
      <c r="M121" s="287">
        <v>0</v>
      </c>
      <c r="N121" s="287">
        <f t="shared" ref="N121:N126" si="1256">SUM(L121:M121)</f>
        <v>0</v>
      </c>
      <c r="O121" s="334">
        <v>0</v>
      </c>
      <c r="P121" s="287">
        <v>0</v>
      </c>
      <c r="Q121" s="287">
        <f t="shared" ref="Q121:Q126" si="1257">SUM(O121:P121)</f>
        <v>0</v>
      </c>
      <c r="R121" s="334">
        <v>0</v>
      </c>
      <c r="S121" s="287">
        <v>0</v>
      </c>
      <c r="T121" s="287">
        <f t="shared" ref="T121:T126" si="1258">SUM(R121:S121)</f>
        <v>0</v>
      </c>
      <c r="U121" s="334">
        <v>0</v>
      </c>
      <c r="V121" s="287">
        <v>0</v>
      </c>
      <c r="W121" s="287">
        <f t="shared" ref="W121:W126" si="1259">SUM(U121:V121)</f>
        <v>0</v>
      </c>
      <c r="X121" s="334">
        <v>0</v>
      </c>
      <c r="Y121" s="287">
        <v>0</v>
      </c>
      <c r="Z121" s="287">
        <f t="shared" ref="Z121:Z126" si="1260">SUM(X121:Y121)</f>
        <v>0</v>
      </c>
      <c r="AA121" s="334">
        <v>0</v>
      </c>
      <c r="AB121" s="287">
        <v>0</v>
      </c>
      <c r="AC121" s="287">
        <f t="shared" ref="AC121:AC126" si="1261">SUM(AA121:AB121)</f>
        <v>0</v>
      </c>
      <c r="AD121" s="334">
        <v>0</v>
      </c>
      <c r="AE121" s="287">
        <v>0</v>
      </c>
      <c r="AF121" s="287">
        <f t="shared" ref="AF121:AF126" si="1262">SUM(AD121:AE121)</f>
        <v>0</v>
      </c>
      <c r="AG121" s="334">
        <v>0</v>
      </c>
      <c r="AH121" s="287">
        <v>0</v>
      </c>
      <c r="AI121" s="287">
        <f t="shared" ref="AI121:AI126" si="1263">SUM(AG121:AH121)</f>
        <v>0</v>
      </c>
      <c r="AJ121" s="334">
        <v>0</v>
      </c>
      <c r="AK121" s="287">
        <v>0</v>
      </c>
      <c r="AL121" s="287">
        <f t="shared" ref="AL121:AL126" si="1264">SUM(AJ121:AK121)</f>
        <v>0</v>
      </c>
      <c r="AM121" s="334">
        <v>85022.338013548957</v>
      </c>
      <c r="AN121" s="287">
        <v>0</v>
      </c>
      <c r="AO121" s="287">
        <f t="shared" ref="AO121:AO126" si="1265">SUM(AM121:AN121)</f>
        <v>85022.338013548957</v>
      </c>
      <c r="AP121" s="334">
        <v>91718.069951701313</v>
      </c>
      <c r="AQ121" s="287">
        <v>0</v>
      </c>
      <c r="AR121" s="287">
        <f t="shared" ref="AR121:AR126" si="1266">SUM(AP121:AQ121)</f>
        <v>91718.069951701313</v>
      </c>
      <c r="AS121" s="334">
        <v>92373.24885899591</v>
      </c>
      <c r="AT121" s="287">
        <v>0</v>
      </c>
      <c r="AU121" s="287">
        <f t="shared" ref="AU121:AU126" si="1267">SUM(AS121:AT121)</f>
        <v>92373.24885899591</v>
      </c>
      <c r="AV121" s="334">
        <v>89328.620356439525</v>
      </c>
      <c r="AW121" s="287">
        <v>0</v>
      </c>
      <c r="AX121" s="287">
        <f t="shared" ref="AX121:AX126" si="1268">SUM(AV121:AW121)</f>
        <v>89328.620356439525</v>
      </c>
      <c r="AY121" s="334">
        <v>69052.969729577992</v>
      </c>
      <c r="AZ121" s="287">
        <v>0</v>
      </c>
      <c r="BA121" s="287">
        <f t="shared" ref="BA121:BA126" si="1269">SUM(AY121:AZ121)</f>
        <v>69052.969729577992</v>
      </c>
      <c r="BB121" s="334">
        <v>50442.166750907505</v>
      </c>
      <c r="BC121" s="287">
        <v>0</v>
      </c>
      <c r="BD121" s="287">
        <f t="shared" ref="BD121:BD126" si="1270">SUM(BB121:BC121)</f>
        <v>50442.166750907505</v>
      </c>
      <c r="BE121" s="334">
        <v>45100.862857889915</v>
      </c>
      <c r="BF121" s="287">
        <v>0</v>
      </c>
      <c r="BG121" s="287">
        <f t="shared" ref="BG121:BG126" si="1271">SUM(BE121:BF121)</f>
        <v>45100.862857889915</v>
      </c>
      <c r="BH121" s="334">
        <v>58453.094217520571</v>
      </c>
      <c r="BI121" s="287">
        <v>0</v>
      </c>
      <c r="BJ121" s="287">
        <f t="shared" ref="BJ121:BJ126" si="1272">SUM(BH121:BI121)</f>
        <v>58453.094217520571</v>
      </c>
      <c r="BK121" s="334">
        <v>73970.029287709345</v>
      </c>
      <c r="BL121" s="287">
        <v>0</v>
      </c>
      <c r="BM121" s="287">
        <f t="shared" ref="BM121:BM126" si="1273">SUM(BK121:BL121)</f>
        <v>73970.029287709345</v>
      </c>
      <c r="BN121" s="334">
        <v>61182.449664075612</v>
      </c>
      <c r="BO121" s="287">
        <v>0</v>
      </c>
      <c r="BP121" s="287">
        <f t="shared" ref="BP121:BP126" si="1274">SUM(BN121:BO121)</f>
        <v>61182.449664075612</v>
      </c>
      <c r="BQ121" s="334">
        <v>46795.225719815156</v>
      </c>
      <c r="BR121" s="287">
        <v>0</v>
      </c>
      <c r="BS121" s="287">
        <f t="shared" ref="BS121:BS126" si="1275">SUM(BQ121:BR121)</f>
        <v>46795.225719815156</v>
      </c>
      <c r="BT121" s="334">
        <v>2568.9963398189175</v>
      </c>
      <c r="BU121" s="287">
        <v>0</v>
      </c>
      <c r="BV121" s="287">
        <f t="shared" ref="BV121:BV126" si="1276">SUM(BT121:BU121)</f>
        <v>2568.9963398189175</v>
      </c>
      <c r="BW121" s="334">
        <v>7852.3032939896775</v>
      </c>
      <c r="BX121" s="287">
        <v>0</v>
      </c>
      <c r="BY121" s="287">
        <f t="shared" ref="BY121:BY126" si="1277">SUM(BW121:BX121)</f>
        <v>7852.3032939896775</v>
      </c>
      <c r="BZ121" s="334">
        <v>17634.623027885606</v>
      </c>
      <c r="CA121" s="287">
        <v>0</v>
      </c>
      <c r="CB121" s="287">
        <f t="shared" ref="CB121:CB126" si="1278">SUM(BZ121:CA121)</f>
        <v>17634.623027885606</v>
      </c>
      <c r="CC121" s="334">
        <v>29810.058173674366</v>
      </c>
      <c r="CD121" s="287">
        <v>0</v>
      </c>
      <c r="CE121" s="287">
        <f t="shared" ref="CE121:CE126" si="1279">SUM(CC121:CD121)</f>
        <v>29810.058173674366</v>
      </c>
      <c r="CF121" s="334">
        <v>3694.042014987961</v>
      </c>
      <c r="CG121" s="287">
        <v>0</v>
      </c>
      <c r="CH121" s="287">
        <f t="shared" ref="CH121:CH126" si="1280">SUM(CF121:CG121)</f>
        <v>3694.042014987961</v>
      </c>
      <c r="CI121" s="334">
        <v>7064.4617943043004</v>
      </c>
      <c r="CJ121" s="287">
        <v>0</v>
      </c>
      <c r="CK121" s="287">
        <f t="shared" ref="CK121:CK126" si="1281">SUM(CI121:CJ121)</f>
        <v>7064.4617943043004</v>
      </c>
      <c r="CL121" s="334">
        <v>2509.6376507288978</v>
      </c>
      <c r="CM121" s="287">
        <v>0</v>
      </c>
      <c r="CN121" s="287">
        <f t="shared" ref="CN121:CN126" si="1282">SUM(CL121:CM121)</f>
        <v>2509.6376507288978</v>
      </c>
      <c r="CO121" s="334">
        <v>2170.7481320449988</v>
      </c>
      <c r="CP121" s="287">
        <v>0</v>
      </c>
      <c r="CQ121" s="287">
        <f t="shared" ref="CQ121:CQ126" si="1283">SUM(CO121:CP121)</f>
        <v>2170.7481320449988</v>
      </c>
      <c r="CR121" s="334">
        <v>18653.833237910683</v>
      </c>
      <c r="CS121" s="287">
        <v>0</v>
      </c>
      <c r="CT121" s="287">
        <f t="shared" ref="CT121:CT126" si="1284">SUM(CR121:CS121)</f>
        <v>18653.833237910683</v>
      </c>
      <c r="CU121" s="334">
        <v>22467.663398869423</v>
      </c>
      <c r="CV121" s="287">
        <v>0</v>
      </c>
      <c r="CW121" s="287">
        <f t="shared" ref="CW121:CW126" si="1285">SUM(CU121:CV121)</f>
        <v>22467.663398869423</v>
      </c>
      <c r="CX121" s="334">
        <v>54865.674090811277</v>
      </c>
      <c r="CY121" s="287">
        <v>0</v>
      </c>
      <c r="CZ121" s="287">
        <f t="shared" ref="CZ121:CZ126" si="1286">SUM(CX121:CY121)</f>
        <v>54865.674090811277</v>
      </c>
      <c r="DA121" s="334">
        <v>22060.983668206725</v>
      </c>
      <c r="DB121" s="287">
        <v>0</v>
      </c>
      <c r="DC121" s="287">
        <f t="shared" ref="DC121:DC126" si="1287">SUM(DA121:DB121)</f>
        <v>22060.983668206725</v>
      </c>
      <c r="DD121" s="334">
        <v>32400.974954942427</v>
      </c>
      <c r="DE121" s="287">
        <v>0</v>
      </c>
      <c r="DF121" s="287">
        <f t="shared" ref="DF121:DF126" si="1288">SUM(DD121:DE121)</f>
        <v>32400.974954942427</v>
      </c>
      <c r="DG121" s="334">
        <v>19756.297319554764</v>
      </c>
      <c r="DH121" s="287">
        <v>0</v>
      </c>
      <c r="DI121" s="287">
        <f t="shared" ref="DI121:DI126" si="1289">SUM(DG121:DH121)</f>
        <v>19756.297319554764</v>
      </c>
      <c r="DJ121" s="334">
        <v>71253.338060665075</v>
      </c>
      <c r="DK121" s="287">
        <v>0</v>
      </c>
      <c r="DL121" s="287">
        <f t="shared" ref="DL121:DL126" si="1290">SUM(DJ121:DK121)</f>
        <v>71253.338060665075</v>
      </c>
      <c r="DM121" s="334">
        <v>128543.7088686932</v>
      </c>
      <c r="DN121" s="287">
        <v>0</v>
      </c>
      <c r="DO121" s="287">
        <f t="shared" ref="DO121:DO126" si="1291">SUM(DM121:DN121)</f>
        <v>128543.7088686932</v>
      </c>
      <c r="DP121" s="334">
        <v>178293.90066098928</v>
      </c>
      <c r="DQ121" s="287">
        <v>0</v>
      </c>
      <c r="DR121" s="287">
        <f t="shared" ref="DR121:DR126" si="1292">SUM(DP121:DQ121)</f>
        <v>178293.90066098928</v>
      </c>
      <c r="DS121" s="334">
        <v>263961.31193871121</v>
      </c>
      <c r="DT121" s="287">
        <v>0</v>
      </c>
      <c r="DU121" s="287">
        <f t="shared" ref="DU121:DU126" si="1293">SUM(DS121:DT121)</f>
        <v>263961.31193871121</v>
      </c>
      <c r="DV121" s="334">
        <v>227303.40547804098</v>
      </c>
      <c r="DW121" s="287">
        <v>0</v>
      </c>
      <c r="DX121" s="287">
        <f t="shared" ref="DX121:DX126" si="1294">SUM(DV121:DW121)</f>
        <v>227303.40547804098</v>
      </c>
      <c r="DY121" s="334">
        <v>194329.50696748999</v>
      </c>
      <c r="DZ121" s="287">
        <v>0</v>
      </c>
      <c r="EA121" s="287">
        <f t="shared" ref="EA121:EA126" si="1295">SUM(DY121:DZ121)</f>
        <v>194329.50696748999</v>
      </c>
      <c r="EB121" s="334">
        <v>255082.11790204054</v>
      </c>
      <c r="EC121" s="287">
        <v>0</v>
      </c>
      <c r="ED121" s="287">
        <f t="shared" ref="ED121:ED126" si="1296">SUM(EB121:EC121)</f>
        <v>255082.11790204054</v>
      </c>
      <c r="EE121" s="334">
        <v>296609.24084572896</v>
      </c>
      <c r="EF121" s="287">
        <v>0</v>
      </c>
      <c r="EG121" s="287">
        <f t="shared" ref="EG121:EG126" si="1297">SUM(EE121:EF121)</f>
        <v>296609.24084572896</v>
      </c>
      <c r="EH121" s="334">
        <v>213563.94415036007</v>
      </c>
      <c r="EI121" s="287">
        <v>0</v>
      </c>
      <c r="EJ121" s="287">
        <f t="shared" ref="EJ121:EJ126" si="1298">SUM(EH121:EI121)</f>
        <v>213563.94415036007</v>
      </c>
      <c r="EK121" s="334">
        <v>252326.37042786455</v>
      </c>
      <c r="EL121" s="287">
        <v>0</v>
      </c>
      <c r="EM121" s="287">
        <f t="shared" ref="EM121:EM126" si="1299">SUM(EK121:EL121)</f>
        <v>252326.37042786455</v>
      </c>
      <c r="EN121" s="334">
        <v>229212.59095223024</v>
      </c>
      <c r="EO121" s="287">
        <v>0</v>
      </c>
      <c r="EP121" s="287">
        <f t="shared" ref="EP121:EP126" si="1300">SUM(EN121:EO121)</f>
        <v>229212.59095223024</v>
      </c>
      <c r="EQ121" s="334">
        <v>153380.14472715996</v>
      </c>
      <c r="ER121" s="287">
        <v>0</v>
      </c>
      <c r="ES121" s="287">
        <f t="shared" ref="ES121:ES126" si="1301">SUM(EQ121:ER121)</f>
        <v>153380.14472715996</v>
      </c>
      <c r="ET121" s="334">
        <v>242769.67394063645</v>
      </c>
      <c r="EU121" s="287">
        <v>0</v>
      </c>
      <c r="EV121" s="287">
        <f t="shared" ref="EV121:EV126" si="1302">SUM(ET121:EU121)</f>
        <v>242769.67394063645</v>
      </c>
      <c r="EW121" s="334">
        <v>140111.63993631801</v>
      </c>
      <c r="EX121" s="287">
        <v>0</v>
      </c>
      <c r="EY121" s="287">
        <f t="shared" ref="EY121:EY126" si="1303">SUM(EW121:EX121)</f>
        <v>140111.63993631801</v>
      </c>
      <c r="EZ121" s="334">
        <v>175713.95904004155</v>
      </c>
      <c r="FA121" s="287">
        <v>0</v>
      </c>
      <c r="FB121" s="287">
        <f t="shared" ref="FB121:FB126" si="1304">SUM(EZ121:FA121)</f>
        <v>175713.95904004155</v>
      </c>
      <c r="FC121" s="334">
        <v>455504.53348796401</v>
      </c>
      <c r="FD121" s="287">
        <v>0</v>
      </c>
      <c r="FE121" s="287">
        <f t="shared" ref="FE121:FE126" si="1305">SUM(FC121:FD121)</f>
        <v>455504.53348796401</v>
      </c>
      <c r="FF121" s="334">
        <v>312804.222680312</v>
      </c>
      <c r="FG121" s="287">
        <v>0</v>
      </c>
      <c r="FH121" s="287">
        <f t="shared" ref="FH121:FH126" si="1306">SUM(FF121:FG121)</f>
        <v>312804.222680312</v>
      </c>
      <c r="FI121" s="334">
        <v>255735.12249321843</v>
      </c>
      <c r="FJ121" s="287">
        <v>0</v>
      </c>
      <c r="FK121" s="287">
        <f t="shared" ref="FK121:FK126" si="1307">SUM(FI121:FJ121)</f>
        <v>255735.12249321843</v>
      </c>
      <c r="FL121" s="334">
        <v>347198.62878578203</v>
      </c>
      <c r="FM121" s="287">
        <v>0</v>
      </c>
      <c r="FN121" s="287">
        <f t="shared" ref="FN121:FN126" si="1308">SUM(FL121:FM121)</f>
        <v>347198.62878578203</v>
      </c>
      <c r="FO121" s="334">
        <v>290783.89997066587</v>
      </c>
      <c r="FP121" s="287">
        <v>0</v>
      </c>
      <c r="FQ121" s="287">
        <f t="shared" ref="FQ121:FQ126" si="1309">SUM(FO121:FP121)</f>
        <v>290783.89997066587</v>
      </c>
      <c r="FR121" s="334">
        <v>485421.07163214899</v>
      </c>
      <c r="FS121" s="287">
        <v>0</v>
      </c>
      <c r="FT121" s="287">
        <f t="shared" ref="FT121:FT126" si="1310">SUM(FR121:FS121)</f>
        <v>485421.07163214899</v>
      </c>
      <c r="FU121" s="334">
        <v>373848.94851026899</v>
      </c>
      <c r="FV121" s="287">
        <v>0</v>
      </c>
      <c r="FW121" s="287">
        <f t="shared" ref="FW121:FW126" si="1311">SUM(FU121:FV121)</f>
        <v>373848.94851026899</v>
      </c>
      <c r="FX121" s="334">
        <v>485153.12704942474</v>
      </c>
      <c r="FY121" s="287">
        <v>0</v>
      </c>
      <c r="FZ121" s="287">
        <f t="shared" ref="FZ121:FZ126" si="1312">SUM(FX121:FY121)</f>
        <v>485153.12704942474</v>
      </c>
      <c r="GA121" s="334">
        <v>393294.00492707378</v>
      </c>
      <c r="GB121" s="287">
        <v>0</v>
      </c>
      <c r="GC121" s="287">
        <f t="shared" ref="GC121:GC126" si="1313">SUM(GA121:GB121)</f>
        <v>393294.00492707378</v>
      </c>
      <c r="GD121" s="334">
        <v>221251.17282456852</v>
      </c>
      <c r="GE121" s="287">
        <v>0</v>
      </c>
      <c r="GF121" s="287">
        <f t="shared" ref="GF121:GF126" si="1314">SUM(GD121:GE121)</f>
        <v>221251.17282456852</v>
      </c>
      <c r="GG121" s="334">
        <v>491036.87754235836</v>
      </c>
      <c r="GH121" s="287">
        <v>0</v>
      </c>
      <c r="GI121" s="287">
        <f t="shared" ref="GI121:GI126" si="1315">SUM(GG121:GH121)</f>
        <v>491036.87754235836</v>
      </c>
      <c r="GJ121" s="334">
        <v>344821.70056715113</v>
      </c>
      <c r="GK121" s="287">
        <v>0</v>
      </c>
      <c r="GL121" s="287">
        <f t="shared" ref="GL121:GL126" si="1316">SUM(GJ121:GK121)</f>
        <v>344821.70056715113</v>
      </c>
      <c r="GM121" s="334">
        <v>328181.68457146373</v>
      </c>
      <c r="GN121" s="287">
        <v>0</v>
      </c>
      <c r="GO121" s="287">
        <f t="shared" ref="GO121:GO126" si="1317">SUM(GM121:GN121)</f>
        <v>328181.68457146373</v>
      </c>
      <c r="GP121" s="334">
        <v>381561.71670558391</v>
      </c>
      <c r="GQ121" s="287">
        <v>0</v>
      </c>
      <c r="GR121" s="287">
        <f t="shared" ref="GR121:GR126" si="1318">SUM(GP121:GQ121)</f>
        <v>381561.71670558391</v>
      </c>
      <c r="GS121" s="334">
        <v>382717.84643723117</v>
      </c>
      <c r="GT121" s="287">
        <v>0</v>
      </c>
      <c r="GU121" s="287">
        <f t="shared" ref="GU121:GU126" si="1319">SUM(GS121:GT121)</f>
        <v>382717.84643723117</v>
      </c>
      <c r="GV121" s="334">
        <v>347921.31865718088</v>
      </c>
      <c r="GW121" s="287">
        <v>0</v>
      </c>
      <c r="GX121" s="287">
        <f t="shared" ref="GX121:GX126" si="1320">SUM(GV121:GW121)</f>
        <v>347921.31865718088</v>
      </c>
      <c r="GY121" s="334">
        <v>330775.64797678951</v>
      </c>
      <c r="GZ121" s="287">
        <v>0</v>
      </c>
      <c r="HA121" s="287">
        <f t="shared" ref="HA121:HA126" si="1321">SUM(GY121:GZ121)</f>
        <v>330775.64797678951</v>
      </c>
      <c r="HB121" s="334">
        <v>331115.32863961818</v>
      </c>
      <c r="HC121" s="287">
        <v>0</v>
      </c>
      <c r="HD121" s="287">
        <f t="shared" ref="HD121:HD126" si="1322">SUM(HB121:HC121)</f>
        <v>331115.32863961818</v>
      </c>
      <c r="HE121" s="334">
        <v>261449.12162672559</v>
      </c>
      <c r="HF121" s="287">
        <v>0</v>
      </c>
      <c r="HG121" s="287">
        <f t="shared" ref="HG121:HG126" si="1323">SUM(HE121:HF121)</f>
        <v>261449.12162672559</v>
      </c>
      <c r="HH121" s="334">
        <v>151482.59122818892</v>
      </c>
      <c r="HI121" s="287">
        <v>0</v>
      </c>
      <c r="HJ121" s="287">
        <f t="shared" ref="HJ121:HJ126" si="1324">SUM(HH121:HI121)</f>
        <v>151482.59122818892</v>
      </c>
    </row>
    <row r="122" spans="2:218" ht="12" outlineLevel="1" x14ac:dyDescent="0.2">
      <c r="B122" s="343" t="s">
        <v>359</v>
      </c>
      <c r="C122" s="334">
        <v>0</v>
      </c>
      <c r="D122" s="287">
        <v>0</v>
      </c>
      <c r="E122" s="287">
        <f t="shared" si="1253"/>
        <v>0</v>
      </c>
      <c r="F122" s="334">
        <v>0</v>
      </c>
      <c r="G122" s="287">
        <v>0</v>
      </c>
      <c r="H122" s="287">
        <f t="shared" si="1254"/>
        <v>0</v>
      </c>
      <c r="I122" s="334">
        <v>0</v>
      </c>
      <c r="J122" s="287">
        <v>0</v>
      </c>
      <c r="K122" s="287">
        <f t="shared" si="1255"/>
        <v>0</v>
      </c>
      <c r="L122" s="334">
        <v>0</v>
      </c>
      <c r="M122" s="287">
        <v>0</v>
      </c>
      <c r="N122" s="287">
        <f t="shared" si="1256"/>
        <v>0</v>
      </c>
      <c r="O122" s="334">
        <v>0</v>
      </c>
      <c r="P122" s="287">
        <v>0</v>
      </c>
      <c r="Q122" s="287">
        <f t="shared" si="1257"/>
        <v>0</v>
      </c>
      <c r="R122" s="334">
        <v>0</v>
      </c>
      <c r="S122" s="287">
        <v>0</v>
      </c>
      <c r="T122" s="287">
        <f t="shared" si="1258"/>
        <v>0</v>
      </c>
      <c r="U122" s="334">
        <v>0</v>
      </c>
      <c r="V122" s="287">
        <v>0</v>
      </c>
      <c r="W122" s="287">
        <f t="shared" si="1259"/>
        <v>0</v>
      </c>
      <c r="X122" s="334">
        <v>0</v>
      </c>
      <c r="Y122" s="287">
        <v>0</v>
      </c>
      <c r="Z122" s="287">
        <f t="shared" si="1260"/>
        <v>0</v>
      </c>
      <c r="AA122" s="334">
        <v>0</v>
      </c>
      <c r="AB122" s="287">
        <v>0</v>
      </c>
      <c r="AC122" s="287">
        <f t="shared" si="1261"/>
        <v>0</v>
      </c>
      <c r="AD122" s="334">
        <v>0</v>
      </c>
      <c r="AE122" s="287">
        <v>0</v>
      </c>
      <c r="AF122" s="287">
        <f t="shared" si="1262"/>
        <v>0</v>
      </c>
      <c r="AG122" s="334">
        <v>0</v>
      </c>
      <c r="AH122" s="287">
        <v>0</v>
      </c>
      <c r="AI122" s="287">
        <f t="shared" si="1263"/>
        <v>0</v>
      </c>
      <c r="AJ122" s="334">
        <v>0</v>
      </c>
      <c r="AK122" s="287">
        <v>0</v>
      </c>
      <c r="AL122" s="287">
        <f t="shared" si="1264"/>
        <v>0</v>
      </c>
      <c r="AM122" s="334">
        <v>1354986.0071569178</v>
      </c>
      <c r="AN122" s="287">
        <v>0</v>
      </c>
      <c r="AO122" s="287">
        <f t="shared" si="1265"/>
        <v>1354986.0071569178</v>
      </c>
      <c r="AP122" s="334">
        <v>1393933.872849636</v>
      </c>
      <c r="AQ122" s="287">
        <v>0</v>
      </c>
      <c r="AR122" s="287">
        <f t="shared" si="1266"/>
        <v>1393933.872849636</v>
      </c>
      <c r="AS122" s="334">
        <v>1157618.962286822</v>
      </c>
      <c r="AT122" s="287">
        <v>0</v>
      </c>
      <c r="AU122" s="287">
        <f t="shared" si="1267"/>
        <v>1157618.962286822</v>
      </c>
      <c r="AV122" s="334">
        <v>1203863.0325492723</v>
      </c>
      <c r="AW122" s="287">
        <v>0</v>
      </c>
      <c r="AX122" s="287">
        <f t="shared" si="1268"/>
        <v>1203863.0325492723</v>
      </c>
      <c r="AY122" s="334">
        <v>1043184.0413586644</v>
      </c>
      <c r="AZ122" s="287">
        <v>0</v>
      </c>
      <c r="BA122" s="287">
        <f t="shared" si="1269"/>
        <v>1043184.0413586644</v>
      </c>
      <c r="BB122" s="334">
        <v>1060521.7881266398</v>
      </c>
      <c r="BC122" s="287">
        <v>0</v>
      </c>
      <c r="BD122" s="287">
        <f t="shared" si="1270"/>
        <v>1060521.7881266398</v>
      </c>
      <c r="BE122" s="334">
        <v>1076334.5238236745</v>
      </c>
      <c r="BF122" s="287">
        <v>0</v>
      </c>
      <c r="BG122" s="287">
        <f t="shared" si="1271"/>
        <v>1076334.5238236745</v>
      </c>
      <c r="BH122" s="334">
        <v>1130856.3060427685</v>
      </c>
      <c r="BI122" s="287">
        <v>0</v>
      </c>
      <c r="BJ122" s="287">
        <f t="shared" si="1272"/>
        <v>1130856.3060427685</v>
      </c>
      <c r="BK122" s="334">
        <v>1430317.0739429742</v>
      </c>
      <c r="BL122" s="287">
        <v>0</v>
      </c>
      <c r="BM122" s="287">
        <f t="shared" si="1273"/>
        <v>1430317.0739429742</v>
      </c>
      <c r="BN122" s="334">
        <v>1377434.1925685205</v>
      </c>
      <c r="BO122" s="287">
        <v>0</v>
      </c>
      <c r="BP122" s="287">
        <f t="shared" si="1274"/>
        <v>1377434.1925685205</v>
      </c>
      <c r="BQ122" s="334">
        <v>1084630.1267822562</v>
      </c>
      <c r="BR122" s="287">
        <v>0</v>
      </c>
      <c r="BS122" s="287">
        <f t="shared" si="1275"/>
        <v>1084630.1267822562</v>
      </c>
      <c r="BT122" s="334">
        <v>1148552.8129454846</v>
      </c>
      <c r="BU122" s="287">
        <v>0</v>
      </c>
      <c r="BV122" s="287">
        <f t="shared" si="1276"/>
        <v>1148552.8129454846</v>
      </c>
      <c r="BW122" s="334">
        <v>1247410.855761172</v>
      </c>
      <c r="BX122" s="287">
        <v>0</v>
      </c>
      <c r="BY122" s="287">
        <f t="shared" si="1277"/>
        <v>1247410.855761172</v>
      </c>
      <c r="BZ122" s="334">
        <v>1319630.5288649898</v>
      </c>
      <c r="CA122" s="287">
        <v>0</v>
      </c>
      <c r="CB122" s="287">
        <f t="shared" si="1278"/>
        <v>1319630.5288649898</v>
      </c>
      <c r="CC122" s="334">
        <v>1473665.9759111896</v>
      </c>
      <c r="CD122" s="287">
        <v>0</v>
      </c>
      <c r="CE122" s="287">
        <f t="shared" si="1279"/>
        <v>1473665.9759111896</v>
      </c>
      <c r="CF122" s="334">
        <v>1422570.142439744</v>
      </c>
      <c r="CG122" s="287">
        <v>0</v>
      </c>
      <c r="CH122" s="287">
        <f t="shared" si="1280"/>
        <v>1422570.142439744</v>
      </c>
      <c r="CI122" s="334">
        <v>1319273.7622430664</v>
      </c>
      <c r="CJ122" s="287">
        <v>0</v>
      </c>
      <c r="CK122" s="287">
        <f t="shared" si="1281"/>
        <v>1319273.7622430664</v>
      </c>
      <c r="CL122" s="334">
        <v>1627787.0286160016</v>
      </c>
      <c r="CM122" s="287">
        <v>0</v>
      </c>
      <c r="CN122" s="287">
        <f t="shared" si="1282"/>
        <v>1627787.0286160016</v>
      </c>
      <c r="CO122" s="334">
        <v>1354425.8115894278</v>
      </c>
      <c r="CP122" s="287">
        <v>0</v>
      </c>
      <c r="CQ122" s="287">
        <f t="shared" si="1283"/>
        <v>1354425.8115894278</v>
      </c>
      <c r="CR122" s="334">
        <v>1431966.6734563592</v>
      </c>
      <c r="CS122" s="287">
        <v>0</v>
      </c>
      <c r="CT122" s="287">
        <f t="shared" si="1284"/>
        <v>1431966.6734563592</v>
      </c>
      <c r="CU122" s="334">
        <v>1560873.3908710829</v>
      </c>
      <c r="CV122" s="287">
        <v>0</v>
      </c>
      <c r="CW122" s="287">
        <f t="shared" si="1285"/>
        <v>1560873.3908710829</v>
      </c>
      <c r="CX122" s="334">
        <v>1658507.2229395516</v>
      </c>
      <c r="CY122" s="287">
        <v>0</v>
      </c>
      <c r="CZ122" s="287">
        <f t="shared" si="1286"/>
        <v>1658507.2229395516</v>
      </c>
      <c r="DA122" s="334">
        <v>1564581.5203610309</v>
      </c>
      <c r="DB122" s="287">
        <v>0</v>
      </c>
      <c r="DC122" s="287">
        <f t="shared" si="1287"/>
        <v>1564581.5203610309</v>
      </c>
      <c r="DD122" s="334">
        <v>1804443.4804233562</v>
      </c>
      <c r="DE122" s="287">
        <v>0</v>
      </c>
      <c r="DF122" s="287">
        <f t="shared" si="1288"/>
        <v>1804443.4804233562</v>
      </c>
      <c r="DG122" s="334">
        <v>1803747.8240310324</v>
      </c>
      <c r="DH122" s="287">
        <v>0</v>
      </c>
      <c r="DI122" s="287">
        <f t="shared" si="1289"/>
        <v>1803747.8240310324</v>
      </c>
      <c r="DJ122" s="334">
        <v>2001837.5711745692</v>
      </c>
      <c r="DK122" s="287">
        <v>0</v>
      </c>
      <c r="DL122" s="287">
        <f t="shared" si="1290"/>
        <v>2001837.5711745692</v>
      </c>
      <c r="DM122" s="334">
        <v>1760220.8449806795</v>
      </c>
      <c r="DN122" s="287">
        <v>0</v>
      </c>
      <c r="DO122" s="287">
        <f t="shared" si="1291"/>
        <v>1760220.8449806795</v>
      </c>
      <c r="DP122" s="334">
        <v>1759074.406366725</v>
      </c>
      <c r="DQ122" s="287">
        <v>0</v>
      </c>
      <c r="DR122" s="287">
        <f t="shared" si="1292"/>
        <v>1759074.406366725</v>
      </c>
      <c r="DS122" s="334">
        <v>1792241.9535410516</v>
      </c>
      <c r="DT122" s="287">
        <v>0</v>
      </c>
      <c r="DU122" s="287">
        <f t="shared" si="1293"/>
        <v>1792241.9535410516</v>
      </c>
      <c r="DV122" s="334">
        <v>2288836.2137892144</v>
      </c>
      <c r="DW122" s="287">
        <v>0</v>
      </c>
      <c r="DX122" s="287">
        <f t="shared" si="1294"/>
        <v>2288836.2137892144</v>
      </c>
      <c r="DY122" s="334">
        <v>2339350.3116070996</v>
      </c>
      <c r="DZ122" s="287">
        <v>0</v>
      </c>
      <c r="EA122" s="287">
        <f t="shared" si="1295"/>
        <v>2339350.3116070996</v>
      </c>
      <c r="EB122" s="334">
        <v>3031708.5464982381</v>
      </c>
      <c r="EC122" s="287">
        <v>0</v>
      </c>
      <c r="ED122" s="287">
        <f t="shared" si="1296"/>
        <v>3031708.5464982381</v>
      </c>
      <c r="EE122" s="334">
        <v>2979591.424131915</v>
      </c>
      <c r="EF122" s="287">
        <v>0</v>
      </c>
      <c r="EG122" s="287">
        <f t="shared" si="1297"/>
        <v>2979591.424131915</v>
      </c>
      <c r="EH122" s="334">
        <v>2990925.4233322223</v>
      </c>
      <c r="EI122" s="287">
        <v>0</v>
      </c>
      <c r="EJ122" s="287">
        <f t="shared" si="1298"/>
        <v>2990925.4233322223</v>
      </c>
      <c r="EK122" s="334">
        <v>2955016.9948423402</v>
      </c>
      <c r="EL122" s="287">
        <v>0</v>
      </c>
      <c r="EM122" s="287">
        <f t="shared" si="1299"/>
        <v>2955016.9948423402</v>
      </c>
      <c r="EN122" s="334">
        <v>3266057.800538695</v>
      </c>
      <c r="EO122" s="287">
        <v>0</v>
      </c>
      <c r="EP122" s="287">
        <f t="shared" si="1300"/>
        <v>3266057.800538695</v>
      </c>
      <c r="EQ122" s="334">
        <v>2954502.7333184639</v>
      </c>
      <c r="ER122" s="287">
        <v>0</v>
      </c>
      <c r="ES122" s="287">
        <f t="shared" si="1301"/>
        <v>2954502.7333184639</v>
      </c>
      <c r="ET122" s="334">
        <v>2867482.3683153982</v>
      </c>
      <c r="EU122" s="287">
        <v>0</v>
      </c>
      <c r="EV122" s="287">
        <f t="shared" si="1302"/>
        <v>2867482.3683153982</v>
      </c>
      <c r="EW122" s="334">
        <v>3240824.1563068139</v>
      </c>
      <c r="EX122" s="287">
        <v>0</v>
      </c>
      <c r="EY122" s="287">
        <f t="shared" si="1303"/>
        <v>3240824.1563068139</v>
      </c>
      <c r="EZ122" s="334">
        <v>3179537.5465947199</v>
      </c>
      <c r="FA122" s="287">
        <v>0</v>
      </c>
      <c r="FB122" s="287">
        <f t="shared" si="1304"/>
        <v>3179537.5465947199</v>
      </c>
      <c r="FC122" s="334">
        <v>3376105.7856965363</v>
      </c>
      <c r="FD122" s="287">
        <v>-250476.009104186</v>
      </c>
      <c r="FE122" s="287">
        <f t="shared" si="1305"/>
        <v>3125629.7765923501</v>
      </c>
      <c r="FF122" s="334">
        <v>4035612.351470782</v>
      </c>
      <c r="FG122" s="287">
        <v>-525826.93222336203</v>
      </c>
      <c r="FH122" s="287">
        <f t="shared" si="1306"/>
        <v>3509785.41924742</v>
      </c>
      <c r="FI122" s="334">
        <v>3566252.7468291027</v>
      </c>
      <c r="FJ122" s="287">
        <v>-254812.20905589999</v>
      </c>
      <c r="FK122" s="287">
        <f t="shared" si="1307"/>
        <v>3311440.5377732026</v>
      </c>
      <c r="FL122" s="334">
        <v>3443650.0693657137</v>
      </c>
      <c r="FM122" s="287">
        <v>0</v>
      </c>
      <c r="FN122" s="287">
        <f t="shared" si="1308"/>
        <v>3443650.0693657137</v>
      </c>
      <c r="FO122" s="334">
        <v>3668594.1108301538</v>
      </c>
      <c r="FP122" s="287">
        <v>0</v>
      </c>
      <c r="FQ122" s="287">
        <f t="shared" si="1309"/>
        <v>3668594.1108301538</v>
      </c>
      <c r="FR122" s="334">
        <v>3577239.0831590644</v>
      </c>
      <c r="FS122" s="287">
        <v>-108999.52469343312</v>
      </c>
      <c r="FT122" s="287">
        <f t="shared" si="1310"/>
        <v>3468239.5584656312</v>
      </c>
      <c r="FU122" s="334">
        <v>3733382.8261527284</v>
      </c>
      <c r="FV122" s="287">
        <v>-99974.097772635199</v>
      </c>
      <c r="FW122" s="287">
        <f t="shared" si="1311"/>
        <v>3633408.7283800934</v>
      </c>
      <c r="FX122" s="334">
        <v>4810493.997237145</v>
      </c>
      <c r="FY122" s="287">
        <v>-111981.77058935416</v>
      </c>
      <c r="FZ122" s="287">
        <f t="shared" si="1312"/>
        <v>4698512.2266477905</v>
      </c>
      <c r="GA122" s="334">
        <v>4195070.8692127876</v>
      </c>
      <c r="GB122" s="287">
        <v>-246019.12824389001</v>
      </c>
      <c r="GC122" s="287">
        <f t="shared" si="1313"/>
        <v>3949051.7409688975</v>
      </c>
      <c r="GD122" s="334">
        <v>3912990.8936230298</v>
      </c>
      <c r="GE122" s="287">
        <v>-490566.67775785644</v>
      </c>
      <c r="GF122" s="287">
        <f t="shared" si="1314"/>
        <v>3422424.2158651734</v>
      </c>
      <c r="GG122" s="334">
        <v>5439113.5775483204</v>
      </c>
      <c r="GH122" s="287">
        <v>-908042.6036686413</v>
      </c>
      <c r="GI122" s="287">
        <f t="shared" si="1315"/>
        <v>4531070.9738796791</v>
      </c>
      <c r="GJ122" s="334">
        <v>4797213.6819730969</v>
      </c>
      <c r="GK122" s="287">
        <v>-762098.15151900589</v>
      </c>
      <c r="GL122" s="287">
        <f t="shared" si="1316"/>
        <v>4035115.5304540908</v>
      </c>
      <c r="GM122" s="334">
        <v>4460395.0783665339</v>
      </c>
      <c r="GN122" s="287">
        <v>-655957.74645987316</v>
      </c>
      <c r="GO122" s="287">
        <f t="shared" si="1317"/>
        <v>3804437.3319066605</v>
      </c>
      <c r="GP122" s="334">
        <v>5833606.6909510791</v>
      </c>
      <c r="GQ122" s="287">
        <v>-2055790.0139599019</v>
      </c>
      <c r="GR122" s="287">
        <f t="shared" si="1318"/>
        <v>3777816.6769911773</v>
      </c>
      <c r="GS122" s="334">
        <v>5486373.0783404727</v>
      </c>
      <c r="GT122" s="287">
        <v>-2214540.6197356009</v>
      </c>
      <c r="GU122" s="287">
        <f t="shared" si="1319"/>
        <v>3271832.4586048718</v>
      </c>
      <c r="GV122" s="334">
        <v>5516966.3102757186</v>
      </c>
      <c r="GW122" s="287">
        <v>-1624890.8427959532</v>
      </c>
      <c r="GX122" s="287">
        <f t="shared" si="1320"/>
        <v>3892075.4674797654</v>
      </c>
      <c r="GY122" s="334">
        <v>5938063.7841872014</v>
      </c>
      <c r="GZ122" s="287">
        <v>-2177998.9417211264</v>
      </c>
      <c r="HA122" s="287">
        <f t="shared" si="1321"/>
        <v>3760064.842466075</v>
      </c>
      <c r="HB122" s="334">
        <v>5842801.4364875853</v>
      </c>
      <c r="HC122" s="287">
        <v>-2673271.5245823385</v>
      </c>
      <c r="HD122" s="287">
        <f t="shared" si="1322"/>
        <v>3169529.9119052468</v>
      </c>
      <c r="HE122" s="334">
        <v>5819406.9045894509</v>
      </c>
      <c r="HF122" s="287">
        <v>-2521240.9893754837</v>
      </c>
      <c r="HG122" s="287">
        <f t="shared" si="1323"/>
        <v>3298165.9152139672</v>
      </c>
      <c r="HH122" s="334">
        <v>7296124.7646021144</v>
      </c>
      <c r="HI122" s="287">
        <v>-3192043.2939702254</v>
      </c>
      <c r="HJ122" s="287">
        <f t="shared" si="1324"/>
        <v>4104081.4706318891</v>
      </c>
    </row>
    <row r="123" spans="2:218" ht="12" outlineLevel="1" x14ac:dyDescent="0.2">
      <c r="B123" s="343" t="s">
        <v>360</v>
      </c>
      <c r="C123" s="334">
        <v>0</v>
      </c>
      <c r="D123" s="287">
        <v>0</v>
      </c>
      <c r="E123" s="287">
        <f t="shared" si="1253"/>
        <v>0</v>
      </c>
      <c r="F123" s="334">
        <v>0</v>
      </c>
      <c r="G123" s="287">
        <v>0</v>
      </c>
      <c r="H123" s="287">
        <f t="shared" si="1254"/>
        <v>0</v>
      </c>
      <c r="I123" s="334">
        <v>0</v>
      </c>
      <c r="J123" s="287">
        <v>0</v>
      </c>
      <c r="K123" s="287">
        <f t="shared" si="1255"/>
        <v>0</v>
      </c>
      <c r="L123" s="334">
        <v>0</v>
      </c>
      <c r="M123" s="287">
        <v>0</v>
      </c>
      <c r="N123" s="287">
        <f t="shared" si="1256"/>
        <v>0</v>
      </c>
      <c r="O123" s="334">
        <v>0</v>
      </c>
      <c r="P123" s="287">
        <v>0</v>
      </c>
      <c r="Q123" s="287">
        <f t="shared" si="1257"/>
        <v>0</v>
      </c>
      <c r="R123" s="334">
        <v>0</v>
      </c>
      <c r="S123" s="287">
        <v>0</v>
      </c>
      <c r="T123" s="287">
        <f t="shared" si="1258"/>
        <v>0</v>
      </c>
      <c r="U123" s="334">
        <v>0</v>
      </c>
      <c r="V123" s="287">
        <v>0</v>
      </c>
      <c r="W123" s="287">
        <f t="shared" si="1259"/>
        <v>0</v>
      </c>
      <c r="X123" s="334">
        <v>0</v>
      </c>
      <c r="Y123" s="287">
        <v>0</v>
      </c>
      <c r="Z123" s="287">
        <f t="shared" si="1260"/>
        <v>0</v>
      </c>
      <c r="AA123" s="334">
        <v>0</v>
      </c>
      <c r="AB123" s="287">
        <v>0</v>
      </c>
      <c r="AC123" s="287">
        <f t="shared" si="1261"/>
        <v>0</v>
      </c>
      <c r="AD123" s="334">
        <v>0</v>
      </c>
      <c r="AE123" s="287">
        <v>0</v>
      </c>
      <c r="AF123" s="287">
        <f t="shared" si="1262"/>
        <v>0</v>
      </c>
      <c r="AG123" s="334">
        <v>0</v>
      </c>
      <c r="AH123" s="287">
        <v>0</v>
      </c>
      <c r="AI123" s="287">
        <f t="shared" si="1263"/>
        <v>0</v>
      </c>
      <c r="AJ123" s="334">
        <v>0</v>
      </c>
      <c r="AK123" s="287">
        <v>0</v>
      </c>
      <c r="AL123" s="287">
        <f t="shared" si="1264"/>
        <v>0</v>
      </c>
      <c r="AM123" s="334">
        <v>0</v>
      </c>
      <c r="AN123" s="287">
        <v>0</v>
      </c>
      <c r="AO123" s="287">
        <f t="shared" si="1265"/>
        <v>0</v>
      </c>
      <c r="AP123" s="334">
        <v>0</v>
      </c>
      <c r="AQ123" s="287">
        <v>0</v>
      </c>
      <c r="AR123" s="287">
        <f t="shared" si="1266"/>
        <v>0</v>
      </c>
      <c r="AS123" s="334">
        <v>0</v>
      </c>
      <c r="AT123" s="287">
        <v>0</v>
      </c>
      <c r="AU123" s="287">
        <f t="shared" si="1267"/>
        <v>0</v>
      </c>
      <c r="AV123" s="334">
        <v>0</v>
      </c>
      <c r="AW123" s="287">
        <v>0</v>
      </c>
      <c r="AX123" s="287">
        <f t="shared" si="1268"/>
        <v>0</v>
      </c>
      <c r="AY123" s="334">
        <v>0</v>
      </c>
      <c r="AZ123" s="287">
        <v>0</v>
      </c>
      <c r="BA123" s="287">
        <f t="shared" si="1269"/>
        <v>0</v>
      </c>
      <c r="BB123" s="334">
        <v>0</v>
      </c>
      <c r="BC123" s="287">
        <v>0</v>
      </c>
      <c r="BD123" s="287">
        <f t="shared" si="1270"/>
        <v>0</v>
      </c>
      <c r="BE123" s="334">
        <v>0</v>
      </c>
      <c r="BF123" s="287">
        <v>0</v>
      </c>
      <c r="BG123" s="287">
        <f t="shared" si="1271"/>
        <v>0</v>
      </c>
      <c r="BH123" s="334">
        <v>0</v>
      </c>
      <c r="BI123" s="287">
        <v>0</v>
      </c>
      <c r="BJ123" s="287">
        <f t="shared" si="1272"/>
        <v>0</v>
      </c>
      <c r="BK123" s="334">
        <v>0</v>
      </c>
      <c r="BL123" s="287">
        <v>0</v>
      </c>
      <c r="BM123" s="287">
        <f t="shared" si="1273"/>
        <v>0</v>
      </c>
      <c r="BN123" s="334">
        <v>0</v>
      </c>
      <c r="BO123" s="287">
        <v>0</v>
      </c>
      <c r="BP123" s="287">
        <f t="shared" si="1274"/>
        <v>0</v>
      </c>
      <c r="BQ123" s="334">
        <v>0</v>
      </c>
      <c r="BR123" s="287">
        <v>0</v>
      </c>
      <c r="BS123" s="287">
        <f t="shared" si="1275"/>
        <v>0</v>
      </c>
      <c r="BT123" s="334">
        <v>0</v>
      </c>
      <c r="BU123" s="287">
        <v>0</v>
      </c>
      <c r="BV123" s="287">
        <f t="shared" si="1276"/>
        <v>0</v>
      </c>
      <c r="BW123" s="334">
        <v>0</v>
      </c>
      <c r="BX123" s="287">
        <v>0</v>
      </c>
      <c r="BY123" s="287">
        <f t="shared" si="1277"/>
        <v>0</v>
      </c>
      <c r="BZ123" s="334">
        <v>0</v>
      </c>
      <c r="CA123" s="287">
        <v>0</v>
      </c>
      <c r="CB123" s="287">
        <f t="shared" si="1278"/>
        <v>0</v>
      </c>
      <c r="CC123" s="334">
        <v>0</v>
      </c>
      <c r="CD123" s="287">
        <v>0</v>
      </c>
      <c r="CE123" s="287">
        <f t="shared" si="1279"/>
        <v>0</v>
      </c>
      <c r="CF123" s="334">
        <v>0</v>
      </c>
      <c r="CG123" s="287">
        <v>0</v>
      </c>
      <c r="CH123" s="287">
        <f t="shared" si="1280"/>
        <v>0</v>
      </c>
      <c r="CI123" s="334">
        <v>0</v>
      </c>
      <c r="CJ123" s="287">
        <v>0</v>
      </c>
      <c r="CK123" s="287">
        <f t="shared" si="1281"/>
        <v>0</v>
      </c>
      <c r="CL123" s="334">
        <v>0</v>
      </c>
      <c r="CM123" s="287">
        <v>0</v>
      </c>
      <c r="CN123" s="287">
        <f t="shared" si="1282"/>
        <v>0</v>
      </c>
      <c r="CO123" s="334">
        <v>0</v>
      </c>
      <c r="CP123" s="287">
        <v>0</v>
      </c>
      <c r="CQ123" s="287">
        <f t="shared" si="1283"/>
        <v>0</v>
      </c>
      <c r="CR123" s="334">
        <v>0</v>
      </c>
      <c r="CS123" s="287">
        <v>0</v>
      </c>
      <c r="CT123" s="287">
        <f t="shared" si="1284"/>
        <v>0</v>
      </c>
      <c r="CU123" s="334">
        <v>0</v>
      </c>
      <c r="CV123" s="287">
        <v>0</v>
      </c>
      <c r="CW123" s="287">
        <f t="shared" si="1285"/>
        <v>0</v>
      </c>
      <c r="CX123" s="334">
        <v>0</v>
      </c>
      <c r="CY123" s="287">
        <v>0</v>
      </c>
      <c r="CZ123" s="287">
        <f t="shared" si="1286"/>
        <v>0</v>
      </c>
      <c r="DA123" s="334">
        <v>0</v>
      </c>
      <c r="DB123" s="287">
        <v>0</v>
      </c>
      <c r="DC123" s="287">
        <f t="shared" si="1287"/>
        <v>0</v>
      </c>
      <c r="DD123" s="334">
        <v>0</v>
      </c>
      <c r="DE123" s="287">
        <v>0</v>
      </c>
      <c r="DF123" s="287">
        <f t="shared" si="1288"/>
        <v>0</v>
      </c>
      <c r="DG123" s="334">
        <v>0</v>
      </c>
      <c r="DH123" s="287">
        <v>0</v>
      </c>
      <c r="DI123" s="287">
        <f t="shared" si="1289"/>
        <v>0</v>
      </c>
      <c r="DJ123" s="334">
        <v>0</v>
      </c>
      <c r="DK123" s="287">
        <v>0</v>
      </c>
      <c r="DL123" s="287">
        <f t="shared" si="1290"/>
        <v>0</v>
      </c>
      <c r="DM123" s="334">
        <v>0</v>
      </c>
      <c r="DN123" s="287">
        <v>0</v>
      </c>
      <c r="DO123" s="287">
        <f t="shared" si="1291"/>
        <v>0</v>
      </c>
      <c r="DP123" s="334">
        <v>0</v>
      </c>
      <c r="DQ123" s="287">
        <v>0</v>
      </c>
      <c r="DR123" s="287">
        <f t="shared" si="1292"/>
        <v>0</v>
      </c>
      <c r="DS123" s="334">
        <v>0</v>
      </c>
      <c r="DT123" s="287">
        <v>0</v>
      </c>
      <c r="DU123" s="287">
        <f t="shared" si="1293"/>
        <v>0</v>
      </c>
      <c r="DV123" s="334">
        <v>0</v>
      </c>
      <c r="DW123" s="287">
        <v>0</v>
      </c>
      <c r="DX123" s="287">
        <f t="shared" si="1294"/>
        <v>0</v>
      </c>
      <c r="DY123" s="334">
        <v>0</v>
      </c>
      <c r="DZ123" s="287">
        <v>0</v>
      </c>
      <c r="EA123" s="287">
        <f t="shared" si="1295"/>
        <v>0</v>
      </c>
      <c r="EB123" s="334">
        <v>0</v>
      </c>
      <c r="EC123" s="287">
        <v>0</v>
      </c>
      <c r="ED123" s="287">
        <f t="shared" si="1296"/>
        <v>0</v>
      </c>
      <c r="EE123" s="334">
        <v>0</v>
      </c>
      <c r="EF123" s="287">
        <v>0</v>
      </c>
      <c r="EG123" s="287">
        <f t="shared" si="1297"/>
        <v>0</v>
      </c>
      <c r="EH123" s="334">
        <v>0</v>
      </c>
      <c r="EI123" s="287">
        <v>0</v>
      </c>
      <c r="EJ123" s="287">
        <f t="shared" si="1298"/>
        <v>0</v>
      </c>
      <c r="EK123" s="334">
        <v>0</v>
      </c>
      <c r="EL123" s="287">
        <v>0</v>
      </c>
      <c r="EM123" s="287">
        <f t="shared" si="1299"/>
        <v>0</v>
      </c>
      <c r="EN123" s="334">
        <v>0</v>
      </c>
      <c r="EO123" s="287">
        <v>0</v>
      </c>
      <c r="EP123" s="287">
        <f t="shared" si="1300"/>
        <v>0</v>
      </c>
      <c r="EQ123" s="334">
        <v>0</v>
      </c>
      <c r="ER123" s="287">
        <v>0</v>
      </c>
      <c r="ES123" s="287">
        <f t="shared" si="1301"/>
        <v>0</v>
      </c>
      <c r="ET123" s="334">
        <v>0</v>
      </c>
      <c r="EU123" s="287">
        <v>0</v>
      </c>
      <c r="EV123" s="287">
        <f t="shared" si="1302"/>
        <v>0</v>
      </c>
      <c r="EW123" s="334">
        <v>0</v>
      </c>
      <c r="EX123" s="287">
        <v>0</v>
      </c>
      <c r="EY123" s="287">
        <f t="shared" si="1303"/>
        <v>0</v>
      </c>
      <c r="EZ123" s="334">
        <v>0</v>
      </c>
      <c r="FA123" s="287">
        <v>0</v>
      </c>
      <c r="FB123" s="287">
        <f t="shared" si="1304"/>
        <v>0</v>
      </c>
      <c r="FC123" s="334">
        <v>0</v>
      </c>
      <c r="FD123" s="287">
        <v>0</v>
      </c>
      <c r="FE123" s="287">
        <f t="shared" si="1305"/>
        <v>0</v>
      </c>
      <c r="FF123" s="334">
        <v>0</v>
      </c>
      <c r="FG123" s="287">
        <v>0</v>
      </c>
      <c r="FH123" s="287">
        <f t="shared" si="1306"/>
        <v>0</v>
      </c>
      <c r="FI123" s="334">
        <v>0</v>
      </c>
      <c r="FJ123" s="287">
        <v>0</v>
      </c>
      <c r="FK123" s="287">
        <f t="shared" si="1307"/>
        <v>0</v>
      </c>
      <c r="FL123" s="334">
        <v>0</v>
      </c>
      <c r="FM123" s="287">
        <v>0</v>
      </c>
      <c r="FN123" s="287">
        <f t="shared" si="1308"/>
        <v>0</v>
      </c>
      <c r="FO123" s="334">
        <v>0</v>
      </c>
      <c r="FP123" s="287">
        <v>0</v>
      </c>
      <c r="FQ123" s="287">
        <f t="shared" si="1309"/>
        <v>0</v>
      </c>
      <c r="FR123" s="334">
        <v>0</v>
      </c>
      <c r="FS123" s="287">
        <v>0</v>
      </c>
      <c r="FT123" s="287">
        <f t="shared" si="1310"/>
        <v>0</v>
      </c>
      <c r="FU123" s="334">
        <v>0</v>
      </c>
      <c r="FV123" s="287">
        <v>0</v>
      </c>
      <c r="FW123" s="287">
        <f t="shared" si="1311"/>
        <v>0</v>
      </c>
      <c r="FX123" s="334">
        <v>0</v>
      </c>
      <c r="FY123" s="287">
        <v>0</v>
      </c>
      <c r="FZ123" s="287">
        <f t="shared" si="1312"/>
        <v>0</v>
      </c>
      <c r="GA123" s="334">
        <v>0</v>
      </c>
      <c r="GB123" s="287">
        <v>0</v>
      </c>
      <c r="GC123" s="287">
        <f t="shared" si="1313"/>
        <v>0</v>
      </c>
      <c r="GD123" s="334">
        <v>0</v>
      </c>
      <c r="GE123" s="287">
        <v>0</v>
      </c>
      <c r="GF123" s="287">
        <f t="shared" si="1314"/>
        <v>0</v>
      </c>
      <c r="GG123" s="334">
        <v>0</v>
      </c>
      <c r="GH123" s="287">
        <v>0</v>
      </c>
      <c r="GI123" s="287">
        <f t="shared" si="1315"/>
        <v>0</v>
      </c>
      <c r="GJ123" s="334">
        <v>0</v>
      </c>
      <c r="GK123" s="287">
        <v>0</v>
      </c>
      <c r="GL123" s="287">
        <f t="shared" si="1316"/>
        <v>0</v>
      </c>
      <c r="GM123" s="334">
        <v>0</v>
      </c>
      <c r="GN123" s="287">
        <v>0</v>
      </c>
      <c r="GO123" s="287">
        <f t="shared" si="1317"/>
        <v>0</v>
      </c>
      <c r="GP123" s="334">
        <v>0</v>
      </c>
      <c r="GQ123" s="287">
        <v>0</v>
      </c>
      <c r="GR123" s="287">
        <f t="shared" si="1318"/>
        <v>0</v>
      </c>
      <c r="GS123" s="334">
        <v>0</v>
      </c>
      <c r="GT123" s="287">
        <v>0</v>
      </c>
      <c r="GU123" s="287">
        <f t="shared" si="1319"/>
        <v>0</v>
      </c>
      <c r="GV123" s="334">
        <v>0</v>
      </c>
      <c r="GW123" s="287">
        <v>0</v>
      </c>
      <c r="GX123" s="287">
        <f t="shared" si="1320"/>
        <v>0</v>
      </c>
      <c r="GY123" s="334">
        <v>0</v>
      </c>
      <c r="GZ123" s="287">
        <v>0</v>
      </c>
      <c r="HA123" s="287">
        <f t="shared" si="1321"/>
        <v>0</v>
      </c>
      <c r="HB123" s="334">
        <v>0</v>
      </c>
      <c r="HC123" s="287">
        <v>0</v>
      </c>
      <c r="HD123" s="287">
        <f t="shared" si="1322"/>
        <v>0</v>
      </c>
      <c r="HE123" s="334">
        <v>0</v>
      </c>
      <c r="HF123" s="287">
        <v>0</v>
      </c>
      <c r="HG123" s="287">
        <f t="shared" si="1323"/>
        <v>0</v>
      </c>
      <c r="HH123" s="334">
        <v>0</v>
      </c>
      <c r="HI123" s="287">
        <v>0</v>
      </c>
      <c r="HJ123" s="287">
        <f t="shared" si="1324"/>
        <v>0</v>
      </c>
    </row>
    <row r="124" spans="2:218" s="344" customFormat="1" ht="12" outlineLevel="1" x14ac:dyDescent="0.2">
      <c r="B124" s="343" t="s">
        <v>361</v>
      </c>
      <c r="C124" s="334">
        <v>0</v>
      </c>
      <c r="D124" s="287">
        <v>0</v>
      </c>
      <c r="E124" s="287">
        <f t="shared" si="1253"/>
        <v>0</v>
      </c>
      <c r="F124" s="334">
        <v>0</v>
      </c>
      <c r="G124" s="287">
        <v>0</v>
      </c>
      <c r="H124" s="287">
        <f t="shared" si="1254"/>
        <v>0</v>
      </c>
      <c r="I124" s="334">
        <v>0</v>
      </c>
      <c r="J124" s="287">
        <v>0</v>
      </c>
      <c r="K124" s="287">
        <f t="shared" si="1255"/>
        <v>0</v>
      </c>
      <c r="L124" s="334">
        <v>0</v>
      </c>
      <c r="M124" s="287">
        <v>0</v>
      </c>
      <c r="N124" s="287">
        <f t="shared" si="1256"/>
        <v>0</v>
      </c>
      <c r="O124" s="334">
        <v>0</v>
      </c>
      <c r="P124" s="287">
        <v>0</v>
      </c>
      <c r="Q124" s="287">
        <f t="shared" si="1257"/>
        <v>0</v>
      </c>
      <c r="R124" s="334">
        <v>0</v>
      </c>
      <c r="S124" s="287">
        <v>0</v>
      </c>
      <c r="T124" s="287">
        <f t="shared" si="1258"/>
        <v>0</v>
      </c>
      <c r="U124" s="334">
        <v>0</v>
      </c>
      <c r="V124" s="287">
        <v>0</v>
      </c>
      <c r="W124" s="287">
        <f t="shared" si="1259"/>
        <v>0</v>
      </c>
      <c r="X124" s="334">
        <v>0</v>
      </c>
      <c r="Y124" s="287">
        <v>0</v>
      </c>
      <c r="Z124" s="287">
        <f t="shared" si="1260"/>
        <v>0</v>
      </c>
      <c r="AA124" s="334">
        <v>0</v>
      </c>
      <c r="AB124" s="287">
        <v>0</v>
      </c>
      <c r="AC124" s="287">
        <f t="shared" si="1261"/>
        <v>0</v>
      </c>
      <c r="AD124" s="334">
        <v>0</v>
      </c>
      <c r="AE124" s="287">
        <v>0</v>
      </c>
      <c r="AF124" s="287">
        <f t="shared" si="1262"/>
        <v>0</v>
      </c>
      <c r="AG124" s="334">
        <v>0</v>
      </c>
      <c r="AH124" s="287">
        <v>0</v>
      </c>
      <c r="AI124" s="287">
        <f t="shared" si="1263"/>
        <v>0</v>
      </c>
      <c r="AJ124" s="334">
        <v>0</v>
      </c>
      <c r="AK124" s="287">
        <v>0</v>
      </c>
      <c r="AL124" s="287">
        <f t="shared" si="1264"/>
        <v>0</v>
      </c>
      <c r="AM124" s="334">
        <v>0</v>
      </c>
      <c r="AN124" s="287">
        <v>0</v>
      </c>
      <c r="AO124" s="287">
        <f t="shared" si="1265"/>
        <v>0</v>
      </c>
      <c r="AP124" s="334">
        <v>0</v>
      </c>
      <c r="AQ124" s="287">
        <v>0</v>
      </c>
      <c r="AR124" s="287">
        <f t="shared" si="1266"/>
        <v>0</v>
      </c>
      <c r="AS124" s="334">
        <v>0</v>
      </c>
      <c r="AT124" s="287">
        <v>0</v>
      </c>
      <c r="AU124" s="287">
        <f t="shared" si="1267"/>
        <v>0</v>
      </c>
      <c r="AV124" s="334">
        <v>0</v>
      </c>
      <c r="AW124" s="287">
        <v>0</v>
      </c>
      <c r="AX124" s="287">
        <f t="shared" si="1268"/>
        <v>0</v>
      </c>
      <c r="AY124" s="334">
        <v>0</v>
      </c>
      <c r="AZ124" s="287">
        <v>0</v>
      </c>
      <c r="BA124" s="287">
        <f t="shared" si="1269"/>
        <v>0</v>
      </c>
      <c r="BB124" s="334">
        <v>0</v>
      </c>
      <c r="BC124" s="287">
        <v>0</v>
      </c>
      <c r="BD124" s="287">
        <f t="shared" si="1270"/>
        <v>0</v>
      </c>
      <c r="BE124" s="334">
        <v>0</v>
      </c>
      <c r="BF124" s="287">
        <v>0</v>
      </c>
      <c r="BG124" s="287">
        <f t="shared" si="1271"/>
        <v>0</v>
      </c>
      <c r="BH124" s="334">
        <v>0</v>
      </c>
      <c r="BI124" s="287">
        <v>0</v>
      </c>
      <c r="BJ124" s="287">
        <f t="shared" si="1272"/>
        <v>0</v>
      </c>
      <c r="BK124" s="334">
        <v>0</v>
      </c>
      <c r="BL124" s="287">
        <v>0</v>
      </c>
      <c r="BM124" s="287">
        <f t="shared" si="1273"/>
        <v>0</v>
      </c>
      <c r="BN124" s="334">
        <v>0</v>
      </c>
      <c r="BO124" s="287">
        <v>0</v>
      </c>
      <c r="BP124" s="287">
        <f t="shared" si="1274"/>
        <v>0</v>
      </c>
      <c r="BQ124" s="334">
        <v>0</v>
      </c>
      <c r="BR124" s="287">
        <v>0</v>
      </c>
      <c r="BS124" s="287">
        <f t="shared" si="1275"/>
        <v>0</v>
      </c>
      <c r="BT124" s="334">
        <v>7030.5952610286968</v>
      </c>
      <c r="BU124" s="287">
        <v>0</v>
      </c>
      <c r="BV124" s="287">
        <f t="shared" si="1276"/>
        <v>7030.5952610286968</v>
      </c>
      <c r="BW124" s="334">
        <v>6705.5362838622359</v>
      </c>
      <c r="BX124" s="287">
        <v>0</v>
      </c>
      <c r="BY124" s="287">
        <f t="shared" si="1277"/>
        <v>6705.5362838622359</v>
      </c>
      <c r="BZ124" s="334">
        <v>6498.7748851454753</v>
      </c>
      <c r="CA124" s="287">
        <v>0</v>
      </c>
      <c r="CB124" s="287">
        <f t="shared" si="1278"/>
        <v>6498.7748851454753</v>
      </c>
      <c r="CC124" s="334">
        <v>8796.7847437490545</v>
      </c>
      <c r="CD124" s="287">
        <v>0</v>
      </c>
      <c r="CE124" s="287">
        <f t="shared" si="1279"/>
        <v>8796.7847437490545</v>
      </c>
      <c r="CF124" s="334">
        <v>8713.8456023591098</v>
      </c>
      <c r="CG124" s="287">
        <v>0</v>
      </c>
      <c r="CH124" s="287">
        <f t="shared" si="1280"/>
        <v>8713.8456023591098</v>
      </c>
      <c r="CI124" s="334">
        <v>7821.3368630855502</v>
      </c>
      <c r="CJ124" s="287">
        <v>0</v>
      </c>
      <c r="CK124" s="287">
        <f t="shared" si="1281"/>
        <v>7821.3368630855502</v>
      </c>
      <c r="CL124" s="334">
        <v>7627.8331033655222</v>
      </c>
      <c r="CM124" s="287">
        <v>0</v>
      </c>
      <c r="CN124" s="287">
        <f t="shared" si="1282"/>
        <v>7627.8331033655222</v>
      </c>
      <c r="CO124" s="334">
        <v>7105.6924426759906</v>
      </c>
      <c r="CP124" s="287">
        <v>0</v>
      </c>
      <c r="CQ124" s="287">
        <f t="shared" si="1283"/>
        <v>7105.6924426759906</v>
      </c>
      <c r="CR124" s="334">
        <v>6893.2743547960854</v>
      </c>
      <c r="CS124" s="287">
        <v>0</v>
      </c>
      <c r="CT124" s="287">
        <f t="shared" si="1284"/>
        <v>6893.2743547960854</v>
      </c>
      <c r="CU124" s="334">
        <v>6766.9857002345434</v>
      </c>
      <c r="CV124" s="287">
        <v>0</v>
      </c>
      <c r="CW124" s="287">
        <f t="shared" si="1285"/>
        <v>6766.9857002345434</v>
      </c>
      <c r="CX124" s="334">
        <v>6701.4175812352014</v>
      </c>
      <c r="CY124" s="287">
        <v>0</v>
      </c>
      <c r="CZ124" s="287">
        <f t="shared" si="1286"/>
        <v>6701.4175812352014</v>
      </c>
      <c r="DA124" s="334">
        <v>6692.0570538304455</v>
      </c>
      <c r="DB124" s="287">
        <v>0</v>
      </c>
      <c r="DC124" s="287">
        <f t="shared" si="1287"/>
        <v>6692.0570538304455</v>
      </c>
      <c r="DD124" s="334">
        <v>12212.204852847588</v>
      </c>
      <c r="DE124" s="287">
        <v>0</v>
      </c>
      <c r="DF124" s="287">
        <f t="shared" si="1288"/>
        <v>12212.204852847588</v>
      </c>
      <c r="DG124" s="334">
        <v>12132.267353824087</v>
      </c>
      <c r="DH124" s="287">
        <v>0</v>
      </c>
      <c r="DI124" s="287">
        <f t="shared" si="1289"/>
        <v>12132.267353824087</v>
      </c>
      <c r="DJ124" s="334">
        <v>12065.410219503421</v>
      </c>
      <c r="DK124" s="287">
        <v>0</v>
      </c>
      <c r="DL124" s="287">
        <f t="shared" si="1290"/>
        <v>12065.410219503421</v>
      </c>
      <c r="DM124" s="334">
        <v>11827.514363313489</v>
      </c>
      <c r="DN124" s="287">
        <v>0</v>
      </c>
      <c r="DO124" s="287">
        <f t="shared" si="1291"/>
        <v>11827.514363313489</v>
      </c>
      <c r="DP124" s="334">
        <v>11637.356970268365</v>
      </c>
      <c r="DQ124" s="287">
        <v>0</v>
      </c>
      <c r="DR124" s="287">
        <f t="shared" si="1292"/>
        <v>11637.356970268365</v>
      </c>
      <c r="DS124" s="334">
        <v>11121.621927682372</v>
      </c>
      <c r="DT124" s="287">
        <v>0</v>
      </c>
      <c r="DU124" s="287">
        <f t="shared" si="1293"/>
        <v>11121.621927682372</v>
      </c>
      <c r="DV124" s="334">
        <v>8747.3847059415821</v>
      </c>
      <c r="DW124" s="287">
        <v>0</v>
      </c>
      <c r="DX124" s="287">
        <f t="shared" si="1294"/>
        <v>8747.3847059415821</v>
      </c>
      <c r="DY124" s="334">
        <v>8368.3144390743691</v>
      </c>
      <c r="DZ124" s="287">
        <v>0</v>
      </c>
      <c r="EA124" s="287">
        <f t="shared" si="1295"/>
        <v>8368.3144390743691</v>
      </c>
      <c r="EB124" s="334">
        <v>8447.4817788781747</v>
      </c>
      <c r="EC124" s="287">
        <v>0</v>
      </c>
      <c r="ED124" s="287">
        <f t="shared" si="1296"/>
        <v>8447.4817788781747</v>
      </c>
      <c r="EE124" s="334">
        <v>8187.8784447236912</v>
      </c>
      <c r="EF124" s="287">
        <v>0</v>
      </c>
      <c r="EG124" s="287">
        <f t="shared" si="1297"/>
        <v>8187.8784447236912</v>
      </c>
      <c r="EH124" s="334">
        <v>7944.0652666437381</v>
      </c>
      <c r="EI124" s="287">
        <v>0</v>
      </c>
      <c r="EJ124" s="287">
        <f t="shared" si="1298"/>
        <v>7944.0652666437381</v>
      </c>
      <c r="EK124" s="334">
        <v>7763.6834883366364</v>
      </c>
      <c r="EL124" s="287">
        <v>0</v>
      </c>
      <c r="EM124" s="287">
        <f t="shared" si="1299"/>
        <v>7763.6834883366364</v>
      </c>
      <c r="EN124" s="334">
        <v>1293.7378602796862</v>
      </c>
      <c r="EO124" s="287">
        <v>0</v>
      </c>
      <c r="EP124" s="287">
        <f t="shared" si="1300"/>
        <v>1293.7378602796862</v>
      </c>
      <c r="EQ124" s="334">
        <v>1254.9752023573435</v>
      </c>
      <c r="ER124" s="287">
        <v>0</v>
      </c>
      <c r="ES124" s="287">
        <f t="shared" si="1301"/>
        <v>1254.9752023573435</v>
      </c>
      <c r="ET124" s="334">
        <v>1222.1168955112612</v>
      </c>
      <c r="EU124" s="287">
        <v>0</v>
      </c>
      <c r="EV124" s="287">
        <f t="shared" si="1302"/>
        <v>1222.1168955112612</v>
      </c>
      <c r="EW124" s="334">
        <v>1178.0061575820648</v>
      </c>
      <c r="EX124" s="287">
        <v>0</v>
      </c>
      <c r="EY124" s="287">
        <f t="shared" si="1303"/>
        <v>1178.0061575820648</v>
      </c>
      <c r="EZ124" s="334">
        <v>1176.0573179669068</v>
      </c>
      <c r="FA124" s="287">
        <v>0</v>
      </c>
      <c r="FB124" s="287">
        <f t="shared" si="1304"/>
        <v>1176.0573179669068</v>
      </c>
      <c r="FC124" s="334">
        <v>1179.3394503378411</v>
      </c>
      <c r="FD124" s="287">
        <v>0</v>
      </c>
      <c r="FE124" s="287">
        <f t="shared" si="1305"/>
        <v>1179.3394503378411</v>
      </c>
      <c r="FF124" s="334">
        <v>7591.0217802367106</v>
      </c>
      <c r="FG124" s="287">
        <v>0</v>
      </c>
      <c r="FH124" s="287">
        <f t="shared" si="1306"/>
        <v>7591.0217802367106</v>
      </c>
      <c r="FI124" s="334">
        <v>7547.654887618678</v>
      </c>
      <c r="FJ124" s="287">
        <v>0</v>
      </c>
      <c r="FK124" s="287">
        <f t="shared" si="1307"/>
        <v>7547.654887618678</v>
      </c>
      <c r="FL124" s="334">
        <v>7340.4880662846772</v>
      </c>
      <c r="FM124" s="287">
        <v>0</v>
      </c>
      <c r="FN124" s="287">
        <f t="shared" si="1308"/>
        <v>7340.4880662846772</v>
      </c>
      <c r="FO124" s="334">
        <v>7313.0554414784383</v>
      </c>
      <c r="FP124" s="287">
        <v>0</v>
      </c>
      <c r="FQ124" s="287">
        <f t="shared" si="1309"/>
        <v>7313.0554414784383</v>
      </c>
      <c r="FR124" s="334">
        <v>7287.5096099036818</v>
      </c>
      <c r="FS124" s="287">
        <v>0</v>
      </c>
      <c r="FT124" s="287">
        <f t="shared" si="1310"/>
        <v>7287.5096099036818</v>
      </c>
      <c r="FU124" s="334">
        <v>7211.5146080416544</v>
      </c>
      <c r="FV124" s="287">
        <v>0</v>
      </c>
      <c r="FW124" s="287">
        <f t="shared" si="1311"/>
        <v>7211.5146080416544</v>
      </c>
      <c r="FX124" s="334">
        <v>1079.7511874242334</v>
      </c>
      <c r="FY124" s="287">
        <v>0</v>
      </c>
      <c r="FZ124" s="287">
        <f t="shared" si="1312"/>
        <v>1079.7511874242334</v>
      </c>
      <c r="GA124" s="334">
        <v>1064.7070350774056</v>
      </c>
      <c r="GB124" s="287">
        <v>0</v>
      </c>
      <c r="GC124" s="287">
        <f t="shared" si="1313"/>
        <v>1064.7070350774056</v>
      </c>
      <c r="GD124" s="334">
        <v>1045.8460286207694</v>
      </c>
      <c r="GE124" s="287">
        <v>0</v>
      </c>
      <c r="GF124" s="287">
        <f t="shared" si="1314"/>
        <v>1045.8460286207694</v>
      </c>
      <c r="GG124" s="334">
        <v>1002.6389119563012</v>
      </c>
      <c r="GH124" s="287">
        <v>0</v>
      </c>
      <c r="GI124" s="287">
        <f t="shared" si="1315"/>
        <v>1002.6389119563012</v>
      </c>
      <c r="GJ124" s="334">
        <v>991.27379636773094</v>
      </c>
      <c r="GK124" s="287">
        <v>0</v>
      </c>
      <c r="GL124" s="287">
        <f t="shared" si="1316"/>
        <v>991.27379636773094</v>
      </c>
      <c r="GM124" s="334">
        <v>974.6599284491507</v>
      </c>
      <c r="GN124" s="287">
        <v>0</v>
      </c>
      <c r="GO124" s="287">
        <f t="shared" si="1317"/>
        <v>974.6599284491507</v>
      </c>
      <c r="GP124" s="334">
        <v>956.97290551149399</v>
      </c>
      <c r="GQ124" s="287">
        <v>0</v>
      </c>
      <c r="GR124" s="287">
        <f t="shared" si="1318"/>
        <v>956.97290551149399</v>
      </c>
      <c r="GS124" s="334">
        <v>939.08551731630587</v>
      </c>
      <c r="GT124" s="287">
        <v>0</v>
      </c>
      <c r="GU124" s="287">
        <f t="shared" si="1319"/>
        <v>939.08551731630587</v>
      </c>
      <c r="GV124" s="334">
        <v>928.21945891856933</v>
      </c>
      <c r="GW124" s="287">
        <v>0</v>
      </c>
      <c r="GX124" s="287">
        <f t="shared" si="1320"/>
        <v>928.21945891856933</v>
      </c>
      <c r="GY124" s="334">
        <v>916.47870761282377</v>
      </c>
      <c r="GZ124" s="287">
        <v>0</v>
      </c>
      <c r="HA124" s="287">
        <f t="shared" si="1321"/>
        <v>916.47870761282377</v>
      </c>
      <c r="HB124" s="334">
        <v>907.69451073985692</v>
      </c>
      <c r="HC124" s="287">
        <v>0</v>
      </c>
      <c r="HD124" s="287">
        <f t="shared" si="1322"/>
        <v>907.69451073985692</v>
      </c>
      <c r="HE124" s="334">
        <v>897.78671652219896</v>
      </c>
      <c r="HF124" s="287">
        <v>0</v>
      </c>
      <c r="HG124" s="287">
        <f t="shared" si="1323"/>
        <v>897.78671652219896</v>
      </c>
      <c r="HH124" s="334">
        <v>711.87033826929496</v>
      </c>
      <c r="HI124" s="287">
        <v>0</v>
      </c>
      <c r="HJ124" s="287">
        <f t="shared" si="1324"/>
        <v>711.87033826929496</v>
      </c>
    </row>
    <row r="125" spans="2:218" ht="12" outlineLevel="1" x14ac:dyDescent="0.2">
      <c r="B125" s="343" t="s">
        <v>362</v>
      </c>
      <c r="C125" s="334">
        <v>0</v>
      </c>
      <c r="D125" s="287">
        <v>0</v>
      </c>
      <c r="E125" s="287">
        <f t="shared" si="1253"/>
        <v>0</v>
      </c>
      <c r="F125" s="334">
        <v>0</v>
      </c>
      <c r="G125" s="287">
        <v>0</v>
      </c>
      <c r="H125" s="287">
        <f t="shared" si="1254"/>
        <v>0</v>
      </c>
      <c r="I125" s="334">
        <v>0</v>
      </c>
      <c r="J125" s="287">
        <v>0</v>
      </c>
      <c r="K125" s="287">
        <f t="shared" si="1255"/>
        <v>0</v>
      </c>
      <c r="L125" s="334">
        <v>0</v>
      </c>
      <c r="M125" s="287">
        <v>0</v>
      </c>
      <c r="N125" s="287">
        <f t="shared" si="1256"/>
        <v>0</v>
      </c>
      <c r="O125" s="334">
        <v>0</v>
      </c>
      <c r="P125" s="287">
        <v>0</v>
      </c>
      <c r="Q125" s="287">
        <f t="shared" si="1257"/>
        <v>0</v>
      </c>
      <c r="R125" s="334">
        <v>0</v>
      </c>
      <c r="S125" s="287">
        <v>0</v>
      </c>
      <c r="T125" s="287">
        <f t="shared" si="1258"/>
        <v>0</v>
      </c>
      <c r="U125" s="334">
        <v>0</v>
      </c>
      <c r="V125" s="287">
        <v>0</v>
      </c>
      <c r="W125" s="287">
        <f t="shared" si="1259"/>
        <v>0</v>
      </c>
      <c r="X125" s="334">
        <v>0</v>
      </c>
      <c r="Y125" s="287">
        <v>0</v>
      </c>
      <c r="Z125" s="287">
        <f t="shared" si="1260"/>
        <v>0</v>
      </c>
      <c r="AA125" s="334">
        <v>0</v>
      </c>
      <c r="AB125" s="287">
        <v>0</v>
      </c>
      <c r="AC125" s="287">
        <f t="shared" si="1261"/>
        <v>0</v>
      </c>
      <c r="AD125" s="334">
        <v>0</v>
      </c>
      <c r="AE125" s="287">
        <v>0</v>
      </c>
      <c r="AF125" s="287">
        <f t="shared" si="1262"/>
        <v>0</v>
      </c>
      <c r="AG125" s="334">
        <v>0</v>
      </c>
      <c r="AH125" s="287">
        <v>0</v>
      </c>
      <c r="AI125" s="287">
        <f t="shared" si="1263"/>
        <v>0</v>
      </c>
      <c r="AJ125" s="334">
        <v>0</v>
      </c>
      <c r="AK125" s="287">
        <v>0</v>
      </c>
      <c r="AL125" s="287">
        <f t="shared" si="1264"/>
        <v>0</v>
      </c>
      <c r="AM125" s="334">
        <v>0</v>
      </c>
      <c r="AN125" s="287">
        <v>0</v>
      </c>
      <c r="AO125" s="287">
        <f t="shared" si="1265"/>
        <v>0</v>
      </c>
      <c r="AP125" s="334">
        <v>0</v>
      </c>
      <c r="AQ125" s="287">
        <v>0</v>
      </c>
      <c r="AR125" s="287">
        <f t="shared" si="1266"/>
        <v>0</v>
      </c>
      <c r="AS125" s="334">
        <v>0</v>
      </c>
      <c r="AT125" s="287">
        <v>0</v>
      </c>
      <c r="AU125" s="287">
        <f t="shared" si="1267"/>
        <v>0</v>
      </c>
      <c r="AV125" s="334">
        <v>0</v>
      </c>
      <c r="AW125" s="287">
        <v>0</v>
      </c>
      <c r="AX125" s="287">
        <f t="shared" si="1268"/>
        <v>0</v>
      </c>
      <c r="AY125" s="334">
        <v>0</v>
      </c>
      <c r="AZ125" s="287">
        <v>0</v>
      </c>
      <c r="BA125" s="287">
        <f t="shared" si="1269"/>
        <v>0</v>
      </c>
      <c r="BB125" s="334">
        <v>0</v>
      </c>
      <c r="BC125" s="287">
        <v>0</v>
      </c>
      <c r="BD125" s="287">
        <f t="shared" si="1270"/>
        <v>0</v>
      </c>
      <c r="BE125" s="334">
        <v>0</v>
      </c>
      <c r="BF125" s="287">
        <v>0</v>
      </c>
      <c r="BG125" s="287">
        <f t="shared" si="1271"/>
        <v>0</v>
      </c>
      <c r="BH125" s="334">
        <v>0</v>
      </c>
      <c r="BI125" s="287">
        <v>0</v>
      </c>
      <c r="BJ125" s="287">
        <f t="shared" si="1272"/>
        <v>0</v>
      </c>
      <c r="BK125" s="334">
        <v>0</v>
      </c>
      <c r="BL125" s="287">
        <v>0</v>
      </c>
      <c r="BM125" s="287">
        <f t="shared" si="1273"/>
        <v>0</v>
      </c>
      <c r="BN125" s="334">
        <v>0</v>
      </c>
      <c r="BO125" s="287">
        <v>0</v>
      </c>
      <c r="BP125" s="287">
        <f t="shared" si="1274"/>
        <v>0</v>
      </c>
      <c r="BQ125" s="334">
        <v>0</v>
      </c>
      <c r="BR125" s="287">
        <v>0</v>
      </c>
      <c r="BS125" s="287">
        <f t="shared" si="1275"/>
        <v>0</v>
      </c>
      <c r="BT125" s="334">
        <v>-7030.5952610286968</v>
      </c>
      <c r="BU125" s="287">
        <v>0</v>
      </c>
      <c r="BV125" s="287">
        <f t="shared" si="1276"/>
        <v>-7030.5952610286968</v>
      </c>
      <c r="BW125" s="334">
        <v>-6705.5362838622359</v>
      </c>
      <c r="BX125" s="287">
        <v>0</v>
      </c>
      <c r="BY125" s="287">
        <f t="shared" si="1277"/>
        <v>-6705.5362838622359</v>
      </c>
      <c r="BZ125" s="334">
        <v>-6498.7748851454753</v>
      </c>
      <c r="CA125" s="287">
        <v>0</v>
      </c>
      <c r="CB125" s="287">
        <f t="shared" si="1278"/>
        <v>-6498.7748851454753</v>
      </c>
      <c r="CC125" s="334">
        <v>-6199.9720056261795</v>
      </c>
      <c r="CD125" s="287">
        <v>0</v>
      </c>
      <c r="CE125" s="287">
        <f t="shared" si="1279"/>
        <v>-6199.9720056261795</v>
      </c>
      <c r="CF125" s="334">
        <v>-6141.5165165165099</v>
      </c>
      <c r="CG125" s="287">
        <v>0</v>
      </c>
      <c r="CH125" s="287">
        <f t="shared" si="1280"/>
        <v>-6141.5165165165099</v>
      </c>
      <c r="CI125" s="334">
        <v>-5496.077939863776</v>
      </c>
      <c r="CJ125" s="287">
        <v>0</v>
      </c>
      <c r="CK125" s="287">
        <f t="shared" si="1281"/>
        <v>-5496.077939863776</v>
      </c>
      <c r="CL125" s="334">
        <v>-5346.220529125917</v>
      </c>
      <c r="CM125" s="287">
        <v>0</v>
      </c>
      <c r="CN125" s="287">
        <f t="shared" si="1282"/>
        <v>-5346.220529125917</v>
      </c>
      <c r="CO125" s="334">
        <v>-4980.2530471277878</v>
      </c>
      <c r="CP125" s="287">
        <v>0</v>
      </c>
      <c r="CQ125" s="287">
        <f t="shared" si="1283"/>
        <v>-4980.2530471277878</v>
      </c>
      <c r="CR125" s="334">
        <v>-4799.5326125253196</v>
      </c>
      <c r="CS125" s="287">
        <v>0</v>
      </c>
      <c r="CT125" s="287">
        <f t="shared" si="1284"/>
        <v>-4799.5326125253196</v>
      </c>
      <c r="CU125" s="334">
        <v>-4711.6024816524132</v>
      </c>
      <c r="CV125" s="287">
        <v>0</v>
      </c>
      <c r="CW125" s="287">
        <f t="shared" si="1285"/>
        <v>-4711.6024816524132</v>
      </c>
      <c r="CX125" s="334">
        <v>-4655.3448461372882</v>
      </c>
      <c r="CY125" s="287">
        <v>0</v>
      </c>
      <c r="CZ125" s="287">
        <f t="shared" si="1286"/>
        <v>-4655.3448461372882</v>
      </c>
      <c r="DA125" s="334">
        <v>-4648.8422692596923</v>
      </c>
      <c r="DB125" s="287">
        <v>0</v>
      </c>
      <c r="DC125" s="287">
        <f t="shared" si="1287"/>
        <v>-4648.8422692596923</v>
      </c>
      <c r="DD125" s="334">
        <v>-10178.201761657478</v>
      </c>
      <c r="DE125" s="287">
        <v>0</v>
      </c>
      <c r="DF125" s="287">
        <f t="shared" si="1288"/>
        <v>-10178.201761657478</v>
      </c>
      <c r="DG125" s="334">
        <v>-10111.578248279893</v>
      </c>
      <c r="DH125" s="287">
        <v>0</v>
      </c>
      <c r="DI125" s="287">
        <f t="shared" si="1289"/>
        <v>-10111.578248279893</v>
      </c>
      <c r="DJ125" s="334">
        <v>-10071.072434011387</v>
      </c>
      <c r="DK125" s="287">
        <v>0</v>
      </c>
      <c r="DL125" s="287">
        <f t="shared" si="1290"/>
        <v>-10071.072434011387</v>
      </c>
      <c r="DM125" s="334">
        <v>-9859.092760890002</v>
      </c>
      <c r="DN125" s="287">
        <v>0</v>
      </c>
      <c r="DO125" s="287">
        <f t="shared" si="1291"/>
        <v>-9859.092760890002</v>
      </c>
      <c r="DP125" s="334">
        <v>-9677.9642766984543</v>
      </c>
      <c r="DQ125" s="287">
        <v>0</v>
      </c>
      <c r="DR125" s="287">
        <f t="shared" si="1292"/>
        <v>-9677.9642766984543</v>
      </c>
      <c r="DS125" s="334">
        <v>-9249.064026311642</v>
      </c>
      <c r="DT125" s="287">
        <v>0</v>
      </c>
      <c r="DU125" s="287">
        <f t="shared" si="1293"/>
        <v>-9249.064026311642</v>
      </c>
      <c r="DV125" s="334">
        <v>-7274.5793494971558</v>
      </c>
      <c r="DW125" s="287">
        <v>0</v>
      </c>
      <c r="DX125" s="287">
        <f t="shared" si="1294"/>
        <v>-7274.5793494971558</v>
      </c>
      <c r="DY125" s="334">
        <v>-6956.5383787315241</v>
      </c>
      <c r="DZ125" s="287">
        <v>0</v>
      </c>
      <c r="EA125" s="287">
        <f t="shared" si="1295"/>
        <v>-6956.5383787315241</v>
      </c>
      <c r="EB125" s="334">
        <v>-7016.4172589863902</v>
      </c>
      <c r="EC125" s="287">
        <v>0</v>
      </c>
      <c r="ED125" s="287">
        <f t="shared" si="1296"/>
        <v>-7016.4172589863902</v>
      </c>
      <c r="EE125" s="334">
        <v>-6811.6547093719864</v>
      </c>
      <c r="EF125" s="287">
        <v>0</v>
      </c>
      <c r="EG125" s="287">
        <f t="shared" si="1297"/>
        <v>-6811.6547093719864</v>
      </c>
      <c r="EH125" s="334">
        <v>-6611.4177625397551</v>
      </c>
      <c r="EI125" s="287">
        <v>0</v>
      </c>
      <c r="EJ125" s="287">
        <f t="shared" si="1298"/>
        <v>-6611.4177625397551</v>
      </c>
      <c r="EK125" s="334">
        <v>-6461.2957213544196</v>
      </c>
      <c r="EL125" s="287">
        <v>0</v>
      </c>
      <c r="EM125" s="287">
        <f t="shared" si="1299"/>
        <v>-6461.2957213544196</v>
      </c>
      <c r="EN125" s="334">
        <v>1.5469017592992012E-14</v>
      </c>
      <c r="EO125" s="287">
        <v>0</v>
      </c>
      <c r="EP125" s="287">
        <f t="shared" si="1300"/>
        <v>1.5469017592992012E-14</v>
      </c>
      <c r="EQ125" s="334">
        <v>0</v>
      </c>
      <c r="ER125" s="287">
        <v>0</v>
      </c>
      <c r="ES125" s="287">
        <f t="shared" si="1301"/>
        <v>0</v>
      </c>
      <c r="ET125" s="334">
        <v>0</v>
      </c>
      <c r="EU125" s="287">
        <v>0</v>
      </c>
      <c r="EV125" s="287">
        <f t="shared" si="1302"/>
        <v>0</v>
      </c>
      <c r="EW125" s="334">
        <v>0</v>
      </c>
      <c r="EX125" s="287">
        <v>0</v>
      </c>
      <c r="EY125" s="287">
        <f t="shared" si="1303"/>
        <v>0</v>
      </c>
      <c r="EZ125" s="334">
        <v>0</v>
      </c>
      <c r="FA125" s="287">
        <v>0</v>
      </c>
      <c r="FB125" s="287">
        <f t="shared" si="1304"/>
        <v>0</v>
      </c>
      <c r="FC125" s="334">
        <v>0</v>
      </c>
      <c r="FD125" s="287">
        <v>0</v>
      </c>
      <c r="FE125" s="287">
        <f t="shared" si="1305"/>
        <v>0</v>
      </c>
      <c r="FF125" s="334">
        <v>0</v>
      </c>
      <c r="FG125" s="287">
        <v>0</v>
      </c>
      <c r="FH125" s="287">
        <f t="shared" si="1306"/>
        <v>0</v>
      </c>
      <c r="FI125" s="334">
        <v>0</v>
      </c>
      <c r="FJ125" s="287">
        <v>0</v>
      </c>
      <c r="FK125" s="287">
        <f t="shared" si="1307"/>
        <v>0</v>
      </c>
      <c r="FL125" s="334">
        <v>0</v>
      </c>
      <c r="FM125" s="287">
        <v>-41804.333749999998</v>
      </c>
      <c r="FN125" s="287">
        <f t="shared" si="1308"/>
        <v>-41804.333749999998</v>
      </c>
      <c r="FO125" s="334">
        <v>0</v>
      </c>
      <c r="FP125" s="287">
        <v>-83608.667499999996</v>
      </c>
      <c r="FQ125" s="287">
        <f t="shared" si="1309"/>
        <v>-83608.667499999996</v>
      </c>
      <c r="FR125" s="334">
        <v>0</v>
      </c>
      <c r="FS125" s="287">
        <v>-125413.00125</v>
      </c>
      <c r="FT125" s="287">
        <f t="shared" si="1310"/>
        <v>-125413.00125</v>
      </c>
      <c r="FU125" s="334">
        <v>0</v>
      </c>
      <c r="FV125" s="287">
        <v>-167217.33499999999</v>
      </c>
      <c r="FW125" s="287">
        <f t="shared" si="1311"/>
        <v>-167217.33499999999</v>
      </c>
      <c r="FX125" s="334">
        <v>0</v>
      </c>
      <c r="FY125" s="287">
        <v>-209021.66874999998</v>
      </c>
      <c r="FZ125" s="287">
        <f t="shared" si="1312"/>
        <v>-209021.66874999998</v>
      </c>
      <c r="GA125" s="334">
        <v>0</v>
      </c>
      <c r="GB125" s="287">
        <v>-250826.00249999997</v>
      </c>
      <c r="GC125" s="287">
        <f t="shared" si="1313"/>
        <v>-250826.00249999997</v>
      </c>
      <c r="GD125" s="334">
        <v>0</v>
      </c>
      <c r="GE125" s="287">
        <v>-292630.33624999999</v>
      </c>
      <c r="GF125" s="287">
        <f t="shared" si="1314"/>
        <v>-292630.33624999999</v>
      </c>
      <c r="GG125" s="334">
        <v>0</v>
      </c>
      <c r="GH125" s="287">
        <v>-334434.67</v>
      </c>
      <c r="GI125" s="287">
        <f t="shared" si="1315"/>
        <v>-334434.67</v>
      </c>
      <c r="GJ125" s="334">
        <v>0</v>
      </c>
      <c r="GK125" s="287">
        <v>-334434.67</v>
      </c>
      <c r="GL125" s="287">
        <f t="shared" si="1316"/>
        <v>-334434.67</v>
      </c>
      <c r="GM125" s="334">
        <v>0</v>
      </c>
      <c r="GN125" s="287">
        <v>-334434.67</v>
      </c>
      <c r="GO125" s="287">
        <f t="shared" si="1317"/>
        <v>-334434.67</v>
      </c>
      <c r="GP125" s="334">
        <v>0</v>
      </c>
      <c r="GQ125" s="287">
        <v>-334434.67</v>
      </c>
      <c r="GR125" s="287">
        <f t="shared" si="1318"/>
        <v>-334434.67</v>
      </c>
      <c r="GS125" s="334">
        <v>0</v>
      </c>
      <c r="GT125" s="287">
        <v>-334434.67</v>
      </c>
      <c r="GU125" s="287">
        <f t="shared" si="1319"/>
        <v>-334434.67</v>
      </c>
      <c r="GV125" s="334">
        <v>0</v>
      </c>
      <c r="GW125" s="287">
        <v>-334434.67</v>
      </c>
      <c r="GX125" s="287">
        <f t="shared" si="1320"/>
        <v>-334434.67</v>
      </c>
      <c r="GY125" s="334">
        <v>0</v>
      </c>
      <c r="GZ125" s="287">
        <v>-334434.67</v>
      </c>
      <c r="HA125" s="287">
        <f t="shared" si="1321"/>
        <v>-334434.67</v>
      </c>
      <c r="HB125" s="334">
        <v>0</v>
      </c>
      <c r="HC125" s="287">
        <v>-334434.67</v>
      </c>
      <c r="HD125" s="287">
        <f t="shared" si="1322"/>
        <v>-334434.67</v>
      </c>
      <c r="HE125" s="334">
        <v>0</v>
      </c>
      <c r="HF125" s="287">
        <v>-334434.67</v>
      </c>
      <c r="HG125" s="287">
        <f t="shared" si="1323"/>
        <v>-334434.67</v>
      </c>
      <c r="HH125" s="334">
        <v>0</v>
      </c>
      <c r="HI125" s="287">
        <v>-334434.67</v>
      </c>
      <c r="HJ125" s="287">
        <f t="shared" si="1324"/>
        <v>-334434.67</v>
      </c>
    </row>
    <row r="126" spans="2:218" ht="12" x14ac:dyDescent="0.2">
      <c r="B126" s="342" t="s">
        <v>67</v>
      </c>
      <c r="C126" s="334">
        <v>0</v>
      </c>
      <c r="D126" s="287">
        <v>0</v>
      </c>
      <c r="E126" s="287">
        <f t="shared" si="1253"/>
        <v>0</v>
      </c>
      <c r="F126" s="334">
        <v>0</v>
      </c>
      <c r="G126" s="287">
        <v>0</v>
      </c>
      <c r="H126" s="287">
        <f t="shared" si="1254"/>
        <v>0</v>
      </c>
      <c r="I126" s="334">
        <v>0</v>
      </c>
      <c r="J126" s="287">
        <v>0</v>
      </c>
      <c r="K126" s="287">
        <f t="shared" si="1255"/>
        <v>0</v>
      </c>
      <c r="L126" s="334">
        <v>0</v>
      </c>
      <c r="M126" s="287">
        <v>0</v>
      </c>
      <c r="N126" s="287">
        <f t="shared" si="1256"/>
        <v>0</v>
      </c>
      <c r="O126" s="334">
        <v>0</v>
      </c>
      <c r="P126" s="287">
        <v>0</v>
      </c>
      <c r="Q126" s="287">
        <f t="shared" si="1257"/>
        <v>0</v>
      </c>
      <c r="R126" s="334">
        <v>0</v>
      </c>
      <c r="S126" s="287">
        <v>0</v>
      </c>
      <c r="T126" s="287">
        <f t="shared" si="1258"/>
        <v>0</v>
      </c>
      <c r="U126" s="334">
        <v>0</v>
      </c>
      <c r="V126" s="287">
        <v>0</v>
      </c>
      <c r="W126" s="287">
        <f t="shared" si="1259"/>
        <v>0</v>
      </c>
      <c r="X126" s="334">
        <v>0</v>
      </c>
      <c r="Y126" s="287">
        <v>0</v>
      </c>
      <c r="Z126" s="287">
        <f t="shared" si="1260"/>
        <v>0</v>
      </c>
      <c r="AA126" s="334">
        <v>0</v>
      </c>
      <c r="AB126" s="287">
        <v>0</v>
      </c>
      <c r="AC126" s="287">
        <f t="shared" si="1261"/>
        <v>0</v>
      </c>
      <c r="AD126" s="334">
        <v>0</v>
      </c>
      <c r="AE126" s="287">
        <v>0</v>
      </c>
      <c r="AF126" s="287">
        <f t="shared" si="1262"/>
        <v>0</v>
      </c>
      <c r="AG126" s="334">
        <v>0</v>
      </c>
      <c r="AH126" s="287">
        <v>0</v>
      </c>
      <c r="AI126" s="287">
        <f t="shared" si="1263"/>
        <v>0</v>
      </c>
      <c r="AJ126" s="334">
        <v>0</v>
      </c>
      <c r="AK126" s="287">
        <v>0</v>
      </c>
      <c r="AL126" s="287">
        <f t="shared" si="1264"/>
        <v>0</v>
      </c>
      <c r="AM126" s="334">
        <v>744603.93493225542</v>
      </c>
      <c r="AN126" s="287">
        <v>0</v>
      </c>
      <c r="AO126" s="287">
        <f t="shared" si="1265"/>
        <v>744603.93493225542</v>
      </c>
      <c r="AP126" s="334">
        <v>713016.31301893992</v>
      </c>
      <c r="AQ126" s="287">
        <v>0</v>
      </c>
      <c r="AR126" s="287">
        <f t="shared" si="1266"/>
        <v>713016.31301893992</v>
      </c>
      <c r="AS126" s="334">
        <v>675056.2046601011</v>
      </c>
      <c r="AT126" s="287">
        <v>0</v>
      </c>
      <c r="AU126" s="287">
        <f t="shared" si="1267"/>
        <v>675056.2046601011</v>
      </c>
      <c r="AV126" s="334">
        <v>678556.89454821253</v>
      </c>
      <c r="AW126" s="287">
        <v>0</v>
      </c>
      <c r="AX126" s="287">
        <f t="shared" si="1268"/>
        <v>678556.89454821253</v>
      </c>
      <c r="AY126" s="334">
        <v>709227.83171142521</v>
      </c>
      <c r="AZ126" s="287">
        <v>0</v>
      </c>
      <c r="BA126" s="287">
        <f t="shared" si="1269"/>
        <v>709227.83171142521</v>
      </c>
      <c r="BB126" s="334">
        <v>786239.61195607181</v>
      </c>
      <c r="BC126" s="287">
        <v>0</v>
      </c>
      <c r="BD126" s="287">
        <f t="shared" si="1270"/>
        <v>786239.61195607181</v>
      </c>
      <c r="BE126" s="334">
        <v>915518.52410891489</v>
      </c>
      <c r="BF126" s="287">
        <v>0</v>
      </c>
      <c r="BG126" s="287">
        <f t="shared" si="1271"/>
        <v>915518.52410891489</v>
      </c>
      <c r="BH126" s="334">
        <v>955153.87508507201</v>
      </c>
      <c r="BI126" s="287">
        <v>0</v>
      </c>
      <c r="BJ126" s="287">
        <f t="shared" si="1272"/>
        <v>955153.87508507201</v>
      </c>
      <c r="BK126" s="334">
        <v>903144.23235670023</v>
      </c>
      <c r="BL126" s="287">
        <v>0</v>
      </c>
      <c r="BM126" s="287">
        <f t="shared" si="1273"/>
        <v>903144.23235670023</v>
      </c>
      <c r="BN126" s="334">
        <v>887492.75837701629</v>
      </c>
      <c r="BO126" s="287">
        <v>0</v>
      </c>
      <c r="BP126" s="287">
        <f t="shared" si="1274"/>
        <v>887492.75837701629</v>
      </c>
      <c r="BQ126" s="334">
        <v>728608.99877562374</v>
      </c>
      <c r="BR126" s="287">
        <v>0</v>
      </c>
      <c r="BS126" s="287">
        <f t="shared" si="1275"/>
        <v>728608.99877562374</v>
      </c>
      <c r="BT126" s="334">
        <v>842642.96590252419</v>
      </c>
      <c r="BU126" s="287">
        <v>0</v>
      </c>
      <c r="BV126" s="287">
        <f t="shared" si="1276"/>
        <v>842642.96590252419</v>
      </c>
      <c r="BW126" s="334">
        <v>865131.8499845661</v>
      </c>
      <c r="BX126" s="287">
        <v>0</v>
      </c>
      <c r="BY126" s="287">
        <f t="shared" si="1277"/>
        <v>865131.8499845661</v>
      </c>
      <c r="BZ126" s="334">
        <v>922756.40371808095</v>
      </c>
      <c r="CA126" s="287">
        <v>0</v>
      </c>
      <c r="CB126" s="287">
        <f t="shared" si="1278"/>
        <v>922756.40371808095</v>
      </c>
      <c r="CC126" s="334">
        <v>912630.1431127016</v>
      </c>
      <c r="CD126" s="287">
        <v>0</v>
      </c>
      <c r="CE126" s="287">
        <f t="shared" si="1279"/>
        <v>912630.1431127016</v>
      </c>
      <c r="CF126" s="334">
        <v>1034541.3609555502</v>
      </c>
      <c r="CG126" s="287">
        <v>0</v>
      </c>
      <c r="CH126" s="287">
        <f t="shared" si="1280"/>
        <v>1034541.3609555502</v>
      </c>
      <c r="CI126" s="334">
        <v>1067221.12409973</v>
      </c>
      <c r="CJ126" s="287">
        <v>0</v>
      </c>
      <c r="CK126" s="287">
        <f t="shared" si="1281"/>
        <v>1067221.12409973</v>
      </c>
      <c r="CL126" s="334">
        <v>1048335.1424800544</v>
      </c>
      <c r="CM126" s="287">
        <v>0</v>
      </c>
      <c r="CN126" s="287">
        <f t="shared" si="1282"/>
        <v>1048335.1424800544</v>
      </c>
      <c r="CO126" s="334">
        <v>1039722.2377458249</v>
      </c>
      <c r="CP126" s="287">
        <v>0</v>
      </c>
      <c r="CQ126" s="287">
        <f t="shared" si="1283"/>
        <v>1039722.2377458249</v>
      </c>
      <c r="CR126" s="334">
        <v>1090558.439887255</v>
      </c>
      <c r="CS126" s="287">
        <v>0</v>
      </c>
      <c r="CT126" s="287">
        <f t="shared" si="1284"/>
        <v>1090558.439887255</v>
      </c>
      <c r="CU126" s="334">
        <v>1078821.1963663688</v>
      </c>
      <c r="CV126" s="287">
        <v>0</v>
      </c>
      <c r="CW126" s="287">
        <f t="shared" si="1285"/>
        <v>1078821.1963663688</v>
      </c>
      <c r="CX126" s="334">
        <v>1206806.7243511952</v>
      </c>
      <c r="CY126" s="287">
        <v>0</v>
      </c>
      <c r="CZ126" s="287">
        <f t="shared" si="1286"/>
        <v>1206806.7243511952</v>
      </c>
      <c r="DA126" s="334">
        <v>1229363.0734780268</v>
      </c>
      <c r="DB126" s="287">
        <v>0</v>
      </c>
      <c r="DC126" s="287">
        <f t="shared" si="1287"/>
        <v>1229363.0734780268</v>
      </c>
      <c r="DD126" s="334">
        <v>1210208.6175178494</v>
      </c>
      <c r="DE126" s="287">
        <v>0</v>
      </c>
      <c r="DF126" s="287">
        <f t="shared" si="1288"/>
        <v>1210208.6175178494</v>
      </c>
      <c r="DG126" s="334">
        <v>1424213.288423876</v>
      </c>
      <c r="DH126" s="287">
        <v>0</v>
      </c>
      <c r="DI126" s="287">
        <f t="shared" si="1289"/>
        <v>1424213.288423876</v>
      </c>
      <c r="DJ126" s="334">
        <v>1504201.8052016159</v>
      </c>
      <c r="DK126" s="287">
        <v>-51381.647313287249</v>
      </c>
      <c r="DL126" s="287">
        <f t="shared" si="1290"/>
        <v>1452820.1578883287</v>
      </c>
      <c r="DM126" s="334">
        <v>1488987.500428288</v>
      </c>
      <c r="DN126" s="287">
        <v>-16009.887313287254</v>
      </c>
      <c r="DO126" s="287">
        <f t="shared" si="1291"/>
        <v>1472977.6131150008</v>
      </c>
      <c r="DP126" s="334">
        <v>1478819.091346347</v>
      </c>
      <c r="DQ126" s="287">
        <v>-10823.567313287254</v>
      </c>
      <c r="DR126" s="287">
        <f t="shared" si="1292"/>
        <v>1467995.5240330598</v>
      </c>
      <c r="DS126" s="334">
        <v>1551967.4927769026</v>
      </c>
      <c r="DT126" s="287">
        <v>-99956.088756488782</v>
      </c>
      <c r="DU126" s="287">
        <f t="shared" si="1293"/>
        <v>1452011.4040204138</v>
      </c>
      <c r="DV126" s="334">
        <v>1403238.0829457729</v>
      </c>
      <c r="DW126" s="287">
        <v>-241481.68457864024</v>
      </c>
      <c r="DX126" s="287">
        <f t="shared" si="1294"/>
        <v>1161756.3983671328</v>
      </c>
      <c r="DY126" s="334">
        <v>1390905.0894475011</v>
      </c>
      <c r="DZ126" s="287">
        <v>-206870.47457864025</v>
      </c>
      <c r="EA126" s="287">
        <f t="shared" si="1295"/>
        <v>1184034.6148688609</v>
      </c>
      <c r="EB126" s="334">
        <v>1606379.4096476182</v>
      </c>
      <c r="EC126" s="287">
        <v>-398177.52237780718</v>
      </c>
      <c r="ED126" s="287">
        <f t="shared" si="1296"/>
        <v>1208201.887269811</v>
      </c>
      <c r="EE126" s="334">
        <v>1555471.3917738684</v>
      </c>
      <c r="EF126" s="287">
        <v>-326768.57237780717</v>
      </c>
      <c r="EG126" s="287">
        <f t="shared" si="1297"/>
        <v>1228702.8193960611</v>
      </c>
      <c r="EH126" s="334">
        <v>1716622.1996689509</v>
      </c>
      <c r="EI126" s="287">
        <v>-473964.16614826059</v>
      </c>
      <c r="EJ126" s="287">
        <f t="shared" si="1298"/>
        <v>1242658.0335206902</v>
      </c>
      <c r="EK126" s="334">
        <v>1628696.8356429054</v>
      </c>
      <c r="EL126" s="287">
        <v>-466160.2461482606</v>
      </c>
      <c r="EM126" s="287">
        <f t="shared" si="1299"/>
        <v>1162536.5894946449</v>
      </c>
      <c r="EN126" s="334">
        <v>1585117.5278736516</v>
      </c>
      <c r="EO126" s="287">
        <v>-455546.28614826058</v>
      </c>
      <c r="EP126" s="287">
        <f t="shared" si="1300"/>
        <v>1129571.241725391</v>
      </c>
      <c r="EQ126" s="334">
        <v>1897854.4442162588</v>
      </c>
      <c r="ER126" s="287">
        <v>-441913.63084413885</v>
      </c>
      <c r="ES126" s="287">
        <f t="shared" si="1301"/>
        <v>1455940.81337212</v>
      </c>
      <c r="ET126" s="334">
        <v>2003255.779477733</v>
      </c>
      <c r="EU126" s="287">
        <v>-433752.4674097026</v>
      </c>
      <c r="EV126" s="287">
        <f t="shared" si="1302"/>
        <v>1569503.3120680302</v>
      </c>
      <c r="EW126" s="334">
        <v>2010406.2802939406</v>
      </c>
      <c r="EX126" s="287">
        <v>-423716.19964501035</v>
      </c>
      <c r="EY126" s="287">
        <f t="shared" si="1303"/>
        <v>1586690.0806489303</v>
      </c>
      <c r="EZ126" s="334">
        <v>2119240.9983417494</v>
      </c>
      <c r="FA126" s="287">
        <v>-411022.20964501036</v>
      </c>
      <c r="FB126" s="287">
        <f t="shared" si="1304"/>
        <v>1708218.7886967391</v>
      </c>
      <c r="FC126" s="334">
        <v>2476366.6156716351</v>
      </c>
      <c r="FD126" s="287">
        <v>-652087.07347064465</v>
      </c>
      <c r="FE126" s="287">
        <f t="shared" si="1305"/>
        <v>1824279.5422009905</v>
      </c>
      <c r="FF126" s="334">
        <v>2756188.1968641384</v>
      </c>
      <c r="FG126" s="287">
        <v>-864064.88762634946</v>
      </c>
      <c r="FH126" s="287">
        <f t="shared" si="1306"/>
        <v>1892123.3092377889</v>
      </c>
      <c r="FI126" s="334">
        <v>2873035.1958598136</v>
      </c>
      <c r="FJ126" s="287">
        <v>-842594.89858453104</v>
      </c>
      <c r="FK126" s="287">
        <f t="shared" si="1307"/>
        <v>2030440.2972752824</v>
      </c>
      <c r="FL126" s="334">
        <v>2889628.3132389742</v>
      </c>
      <c r="FM126" s="287">
        <v>-837987.84183542349</v>
      </c>
      <c r="FN126" s="287">
        <f t="shared" si="1308"/>
        <v>2051640.4714035508</v>
      </c>
      <c r="FO126" s="334">
        <v>3440183.0472044586</v>
      </c>
      <c r="FP126" s="287">
        <v>-1219667.9125570427</v>
      </c>
      <c r="FQ126" s="287">
        <f t="shared" si="1309"/>
        <v>2220515.134647416</v>
      </c>
      <c r="FR126" s="334">
        <v>3964210.1219016649</v>
      </c>
      <c r="FS126" s="287">
        <v>-1527883.533844959</v>
      </c>
      <c r="FT126" s="287">
        <f t="shared" si="1310"/>
        <v>2436326.5880567059</v>
      </c>
      <c r="FU126" s="334">
        <v>4287789.6138646211</v>
      </c>
      <c r="FV126" s="287">
        <v>-1741955.8263780081</v>
      </c>
      <c r="FW126" s="287">
        <f t="shared" si="1311"/>
        <v>2545833.7874866128</v>
      </c>
      <c r="FX126" s="334">
        <v>4097393.0566142281</v>
      </c>
      <c r="FY126" s="287">
        <v>-1800118.2688390526</v>
      </c>
      <c r="FZ126" s="287">
        <f t="shared" si="1312"/>
        <v>2297274.7877751756</v>
      </c>
      <c r="GA126" s="334">
        <v>4438304.6166179534</v>
      </c>
      <c r="GB126" s="287">
        <v>-2041863.2788025471</v>
      </c>
      <c r="GC126" s="287">
        <f t="shared" si="1313"/>
        <v>2396441.3378154063</v>
      </c>
      <c r="GD126" s="334">
        <v>4385979.9009426553</v>
      </c>
      <c r="GE126" s="287">
        <v>-2192391.7940239534</v>
      </c>
      <c r="GF126" s="287">
        <f t="shared" si="1314"/>
        <v>2193588.1069187019</v>
      </c>
      <c r="GG126" s="334">
        <v>4749750.3933205707</v>
      </c>
      <c r="GH126" s="287">
        <v>-2505291.2936719256</v>
      </c>
      <c r="GI126" s="287">
        <f t="shared" si="1315"/>
        <v>2244459.0996486451</v>
      </c>
      <c r="GJ126" s="334">
        <v>5073895.0134038953</v>
      </c>
      <c r="GK126" s="287">
        <v>-2489673.2746012495</v>
      </c>
      <c r="GL126" s="287">
        <f t="shared" si="1316"/>
        <v>2584221.7388026458</v>
      </c>
      <c r="GM126" s="334">
        <v>5448013.7392020719</v>
      </c>
      <c r="GN126" s="287">
        <v>-2437069.0389733398</v>
      </c>
      <c r="GO126" s="287">
        <f t="shared" si="1317"/>
        <v>3010944.7002287321</v>
      </c>
      <c r="GP126" s="334">
        <v>5695392.212488424</v>
      </c>
      <c r="GQ126" s="287">
        <v>-2624764.2807901287</v>
      </c>
      <c r="GR126" s="287">
        <f t="shared" si="1318"/>
        <v>3070627.9316982953</v>
      </c>
      <c r="GS126" s="334">
        <v>6653581.9816055037</v>
      </c>
      <c r="GT126" s="287">
        <v>-3375380.5708323438</v>
      </c>
      <c r="GU126" s="287">
        <f t="shared" si="1319"/>
        <v>3278201.4107731599</v>
      </c>
      <c r="GV126" s="334">
        <v>6630424.5071491795</v>
      </c>
      <c r="GW126" s="287">
        <v>-3353579.5467278189</v>
      </c>
      <c r="GX126" s="287">
        <f t="shared" si="1320"/>
        <v>3276844.9604213606</v>
      </c>
      <c r="GY126" s="334">
        <v>6900156.4385331711</v>
      </c>
      <c r="GZ126" s="287">
        <v>-3837262.9897644925</v>
      </c>
      <c r="HA126" s="287">
        <f t="shared" si="1321"/>
        <v>3062893.4487686786</v>
      </c>
      <c r="HB126" s="334">
        <v>7580826.971701812</v>
      </c>
      <c r="HC126" s="287">
        <v>-4236452.5221261084</v>
      </c>
      <c r="HD126" s="287">
        <f t="shared" si="1322"/>
        <v>3344374.4495757036</v>
      </c>
      <c r="HE126" s="334">
        <v>7430441.5622808412</v>
      </c>
      <c r="HF126" s="287">
        <v>-4216461.4618682377</v>
      </c>
      <c r="HG126" s="287">
        <f t="shared" si="1323"/>
        <v>3213980.1004126035</v>
      </c>
      <c r="HH126" s="334">
        <v>7877813.7362159733</v>
      </c>
      <c r="HI126" s="287">
        <v>-4706888.8731403537</v>
      </c>
      <c r="HJ126" s="287">
        <f t="shared" si="1324"/>
        <v>3170924.8630756196</v>
      </c>
    </row>
    <row r="127" spans="2:218" ht="12" x14ac:dyDescent="0.2">
      <c r="B127" s="342" t="s">
        <v>363</v>
      </c>
      <c r="C127" s="286">
        <f t="shared" ref="C127:AH127" si="1325">SUM(C128:C129)</f>
        <v>0</v>
      </c>
      <c r="D127" s="287">
        <f t="shared" si="1325"/>
        <v>0</v>
      </c>
      <c r="E127" s="287">
        <f t="shared" si="1325"/>
        <v>0</v>
      </c>
      <c r="F127" s="286">
        <f t="shared" si="1325"/>
        <v>0</v>
      </c>
      <c r="G127" s="287">
        <f t="shared" si="1325"/>
        <v>0</v>
      </c>
      <c r="H127" s="287">
        <f t="shared" si="1325"/>
        <v>0</v>
      </c>
      <c r="I127" s="286">
        <f t="shared" si="1325"/>
        <v>0</v>
      </c>
      <c r="J127" s="287">
        <f t="shared" si="1325"/>
        <v>0</v>
      </c>
      <c r="K127" s="287">
        <f t="shared" si="1325"/>
        <v>0</v>
      </c>
      <c r="L127" s="286">
        <f t="shared" si="1325"/>
        <v>0</v>
      </c>
      <c r="M127" s="287">
        <f t="shared" si="1325"/>
        <v>0</v>
      </c>
      <c r="N127" s="287">
        <f t="shared" si="1325"/>
        <v>0</v>
      </c>
      <c r="O127" s="286">
        <f t="shared" si="1325"/>
        <v>0</v>
      </c>
      <c r="P127" s="287">
        <f t="shared" si="1325"/>
        <v>0</v>
      </c>
      <c r="Q127" s="287">
        <f t="shared" si="1325"/>
        <v>0</v>
      </c>
      <c r="R127" s="286">
        <f t="shared" si="1325"/>
        <v>0</v>
      </c>
      <c r="S127" s="287">
        <f t="shared" si="1325"/>
        <v>0</v>
      </c>
      <c r="T127" s="287">
        <f t="shared" si="1325"/>
        <v>0</v>
      </c>
      <c r="U127" s="286">
        <f t="shared" si="1325"/>
        <v>0</v>
      </c>
      <c r="V127" s="287">
        <f t="shared" si="1325"/>
        <v>0</v>
      </c>
      <c r="W127" s="287">
        <f t="shared" si="1325"/>
        <v>0</v>
      </c>
      <c r="X127" s="286">
        <f t="shared" si="1325"/>
        <v>0</v>
      </c>
      <c r="Y127" s="287">
        <f t="shared" si="1325"/>
        <v>0</v>
      </c>
      <c r="Z127" s="287">
        <f t="shared" si="1325"/>
        <v>0</v>
      </c>
      <c r="AA127" s="286">
        <f t="shared" si="1325"/>
        <v>0</v>
      </c>
      <c r="AB127" s="287">
        <f t="shared" si="1325"/>
        <v>0</v>
      </c>
      <c r="AC127" s="287">
        <f t="shared" si="1325"/>
        <v>0</v>
      </c>
      <c r="AD127" s="286">
        <f t="shared" si="1325"/>
        <v>0</v>
      </c>
      <c r="AE127" s="287">
        <f t="shared" si="1325"/>
        <v>0</v>
      </c>
      <c r="AF127" s="287">
        <f t="shared" si="1325"/>
        <v>0</v>
      </c>
      <c r="AG127" s="286">
        <f t="shared" si="1325"/>
        <v>0</v>
      </c>
      <c r="AH127" s="287">
        <f t="shared" si="1325"/>
        <v>0</v>
      </c>
      <c r="AI127" s="287">
        <f t="shared" ref="AI127:CT127" si="1326">SUM(AI128:AI129)</f>
        <v>0</v>
      </c>
      <c r="AJ127" s="286">
        <f t="shared" si="1326"/>
        <v>0</v>
      </c>
      <c r="AK127" s="287">
        <f t="shared" si="1326"/>
        <v>0</v>
      </c>
      <c r="AL127" s="287">
        <f t="shared" si="1326"/>
        <v>0</v>
      </c>
      <c r="AM127" s="286">
        <f t="shared" si="1326"/>
        <v>265.04179414335664</v>
      </c>
      <c r="AN127" s="287">
        <f t="shared" si="1326"/>
        <v>0</v>
      </c>
      <c r="AO127" s="287">
        <f t="shared" si="1326"/>
        <v>265.04179414335664</v>
      </c>
      <c r="AP127" s="286">
        <f t="shared" si="1326"/>
        <v>263.27264340370107</v>
      </c>
      <c r="AQ127" s="287">
        <f t="shared" si="1326"/>
        <v>0</v>
      </c>
      <c r="AR127" s="287">
        <f t="shared" si="1326"/>
        <v>263.27264340370107</v>
      </c>
      <c r="AS127" s="286">
        <f t="shared" si="1326"/>
        <v>233.06870045640161</v>
      </c>
      <c r="AT127" s="287">
        <f t="shared" si="1326"/>
        <v>0</v>
      </c>
      <c r="AU127" s="287">
        <f t="shared" si="1326"/>
        <v>233.06870045640161</v>
      </c>
      <c r="AV127" s="286">
        <f t="shared" si="1326"/>
        <v>237.36498966398787</v>
      </c>
      <c r="AW127" s="287">
        <f t="shared" si="1326"/>
        <v>0</v>
      </c>
      <c r="AX127" s="287">
        <f t="shared" si="1326"/>
        <v>237.36498966398787</v>
      </c>
      <c r="AY127" s="286">
        <f t="shared" si="1326"/>
        <v>226.97319172826798</v>
      </c>
      <c r="AZ127" s="287">
        <f t="shared" si="1326"/>
        <v>0</v>
      </c>
      <c r="BA127" s="287">
        <f t="shared" si="1326"/>
        <v>226.97319172826798</v>
      </c>
      <c r="BB127" s="286">
        <f t="shared" si="1326"/>
        <v>222.91618802554797</v>
      </c>
      <c r="BC127" s="287">
        <f t="shared" si="1326"/>
        <v>0</v>
      </c>
      <c r="BD127" s="287">
        <f t="shared" si="1326"/>
        <v>222.91618802554797</v>
      </c>
      <c r="BE127" s="286">
        <f t="shared" si="1326"/>
        <v>230.63383211114942</v>
      </c>
      <c r="BF127" s="287">
        <f t="shared" si="1326"/>
        <v>0</v>
      </c>
      <c r="BG127" s="287">
        <f t="shared" si="1326"/>
        <v>230.63383211114942</v>
      </c>
      <c r="BH127" s="286">
        <f t="shared" si="1326"/>
        <v>231.69677504089407</v>
      </c>
      <c r="BI127" s="287">
        <f t="shared" si="1326"/>
        <v>0</v>
      </c>
      <c r="BJ127" s="287">
        <f t="shared" si="1326"/>
        <v>231.69677504089407</v>
      </c>
      <c r="BK127" s="286">
        <f t="shared" si="1326"/>
        <v>219.43505252564088</v>
      </c>
      <c r="BL127" s="287">
        <f t="shared" si="1326"/>
        <v>0</v>
      </c>
      <c r="BM127" s="287">
        <f t="shared" si="1326"/>
        <v>219.43505252564088</v>
      </c>
      <c r="BN127" s="286">
        <f t="shared" si="1326"/>
        <v>204.66919093373272</v>
      </c>
      <c r="BO127" s="287">
        <f t="shared" si="1326"/>
        <v>0</v>
      </c>
      <c r="BP127" s="287">
        <f t="shared" si="1326"/>
        <v>204.66919093373272</v>
      </c>
      <c r="BQ127" s="286">
        <f t="shared" si="1326"/>
        <v>153.28646471029663</v>
      </c>
      <c r="BR127" s="287">
        <f t="shared" si="1326"/>
        <v>0</v>
      </c>
      <c r="BS127" s="287">
        <f t="shared" si="1326"/>
        <v>153.28646471029663</v>
      </c>
      <c r="BT127" s="286">
        <f t="shared" si="1326"/>
        <v>149.53034097476402</v>
      </c>
      <c r="BU127" s="287">
        <f t="shared" si="1326"/>
        <v>0</v>
      </c>
      <c r="BV127" s="287">
        <f t="shared" si="1326"/>
        <v>149.53034097476402</v>
      </c>
      <c r="BW127" s="286">
        <f t="shared" si="1326"/>
        <v>142.61681830876191</v>
      </c>
      <c r="BX127" s="287">
        <f t="shared" si="1326"/>
        <v>0</v>
      </c>
      <c r="BY127" s="287">
        <f t="shared" si="1326"/>
        <v>142.61681830876191</v>
      </c>
      <c r="BZ127" s="286">
        <f t="shared" si="1326"/>
        <v>138.21930980448022</v>
      </c>
      <c r="CA127" s="287">
        <f t="shared" si="1326"/>
        <v>0</v>
      </c>
      <c r="CB127" s="287">
        <f t="shared" si="1326"/>
        <v>138.21930980448022</v>
      </c>
      <c r="CC127" s="286">
        <f t="shared" si="1326"/>
        <v>132.49737126001995</v>
      </c>
      <c r="CD127" s="287">
        <f t="shared" si="1326"/>
        <v>0</v>
      </c>
      <c r="CE127" s="287">
        <f t="shared" si="1326"/>
        <v>132.49737126001995</v>
      </c>
      <c r="CF127" s="286">
        <f t="shared" si="1326"/>
        <v>131.24814003192381</v>
      </c>
      <c r="CG127" s="287">
        <f t="shared" si="1326"/>
        <v>0</v>
      </c>
      <c r="CH127" s="287">
        <f t="shared" si="1326"/>
        <v>131.24814003192381</v>
      </c>
      <c r="CI127" s="286">
        <f t="shared" si="1326"/>
        <v>118.64186057886305</v>
      </c>
      <c r="CJ127" s="287">
        <f t="shared" si="1326"/>
        <v>0</v>
      </c>
      <c r="CK127" s="287">
        <f t="shared" si="1326"/>
        <v>118.64186057886305</v>
      </c>
      <c r="CL127" s="286">
        <f t="shared" si="1326"/>
        <v>116.41550182974383</v>
      </c>
      <c r="CM127" s="287">
        <f t="shared" si="1326"/>
        <v>0</v>
      </c>
      <c r="CN127" s="287">
        <f t="shared" si="1326"/>
        <v>116.41550182974383</v>
      </c>
      <c r="CO127" s="286">
        <f t="shared" si="1326"/>
        <v>108.44645381945803</v>
      </c>
      <c r="CP127" s="287">
        <f t="shared" si="1326"/>
        <v>0</v>
      </c>
      <c r="CQ127" s="287">
        <f t="shared" si="1326"/>
        <v>108.44645381945803</v>
      </c>
      <c r="CR127" s="286">
        <f t="shared" si="1326"/>
        <v>106.82914207698406</v>
      </c>
      <c r="CS127" s="287">
        <f t="shared" si="1326"/>
        <v>0</v>
      </c>
      <c r="CT127" s="287">
        <f t="shared" si="1326"/>
        <v>106.82914207698406</v>
      </c>
      <c r="CU127" s="286">
        <f t="shared" ref="CU127:FF127" si="1327">SUM(CU128:CU129)</f>
        <v>104.87197224353918</v>
      </c>
      <c r="CV127" s="287">
        <f t="shared" si="1327"/>
        <v>0</v>
      </c>
      <c r="CW127" s="287">
        <f t="shared" si="1327"/>
        <v>104.87197224353918</v>
      </c>
      <c r="CX127" s="286">
        <f t="shared" si="1327"/>
        <v>104.39692274585754</v>
      </c>
      <c r="CY127" s="287">
        <f t="shared" si="1327"/>
        <v>0</v>
      </c>
      <c r="CZ127" s="287">
        <f t="shared" si="1327"/>
        <v>104.39692274585754</v>
      </c>
      <c r="DA127" s="286">
        <f t="shared" si="1327"/>
        <v>126775.78757924141</v>
      </c>
      <c r="DB127" s="287">
        <f t="shared" si="1327"/>
        <v>0</v>
      </c>
      <c r="DC127" s="287">
        <f t="shared" si="1327"/>
        <v>126775.78757924141</v>
      </c>
      <c r="DD127" s="286">
        <f t="shared" si="1327"/>
        <v>103.78109239877422</v>
      </c>
      <c r="DE127" s="287">
        <f t="shared" si="1327"/>
        <v>0</v>
      </c>
      <c r="DF127" s="287">
        <f t="shared" si="1327"/>
        <v>103.78109239877422</v>
      </c>
      <c r="DG127" s="286">
        <f t="shared" si="1327"/>
        <v>103.10177190978402</v>
      </c>
      <c r="DH127" s="287">
        <f t="shared" si="1327"/>
        <v>0</v>
      </c>
      <c r="DI127" s="287">
        <f t="shared" si="1327"/>
        <v>103.10177190978402</v>
      </c>
      <c r="DJ127" s="286">
        <f t="shared" si="1327"/>
        <v>102.6887581228965</v>
      </c>
      <c r="DK127" s="287">
        <f t="shared" si="1327"/>
        <v>0</v>
      </c>
      <c r="DL127" s="287">
        <f t="shared" si="1327"/>
        <v>102.6887581228965</v>
      </c>
      <c r="DM127" s="286">
        <f t="shared" si="1327"/>
        <v>101.35432988613809</v>
      </c>
      <c r="DN127" s="287">
        <f t="shared" si="1327"/>
        <v>0</v>
      </c>
      <c r="DO127" s="287">
        <f t="shared" si="1327"/>
        <v>101.35432988613809</v>
      </c>
      <c r="DP127" s="286">
        <f t="shared" si="1327"/>
        <v>99.974240480569591</v>
      </c>
      <c r="DQ127" s="287">
        <f t="shared" si="1327"/>
        <v>0</v>
      </c>
      <c r="DR127" s="287">
        <f t="shared" si="1327"/>
        <v>99.974240480569591</v>
      </c>
      <c r="DS127" s="286">
        <f t="shared" si="1327"/>
        <v>95.543662360170146</v>
      </c>
      <c r="DT127" s="287">
        <f t="shared" si="1327"/>
        <v>0</v>
      </c>
      <c r="DU127" s="287">
        <f t="shared" si="1327"/>
        <v>95.543662360170146</v>
      </c>
      <c r="DV127" s="286">
        <f t="shared" si="1327"/>
        <v>75.147058254043856</v>
      </c>
      <c r="DW127" s="287">
        <f t="shared" si="1327"/>
        <v>0</v>
      </c>
      <c r="DX127" s="287">
        <f t="shared" si="1327"/>
        <v>75.147058254043856</v>
      </c>
      <c r="DY127" s="286">
        <f t="shared" si="1327"/>
        <v>72.033155898052669</v>
      </c>
      <c r="DZ127" s="287">
        <f t="shared" si="1327"/>
        <v>0</v>
      </c>
      <c r="EA127" s="287">
        <f t="shared" si="1327"/>
        <v>72.033155898052669</v>
      </c>
      <c r="EB127" s="286">
        <f t="shared" si="1327"/>
        <v>73.017312417454647</v>
      </c>
      <c r="EC127" s="287">
        <f t="shared" si="1327"/>
        <v>0</v>
      </c>
      <c r="ED127" s="287">
        <f t="shared" si="1327"/>
        <v>73.017312417454647</v>
      </c>
      <c r="EE127" s="286">
        <f t="shared" si="1327"/>
        <v>70.88642274759637</v>
      </c>
      <c r="EF127" s="287">
        <f t="shared" si="1327"/>
        <v>0</v>
      </c>
      <c r="EG127" s="287">
        <f t="shared" si="1327"/>
        <v>70.88642274759637</v>
      </c>
      <c r="EH127" s="286">
        <f t="shared" si="1327"/>
        <v>2771.9159844420883</v>
      </c>
      <c r="EI127" s="287">
        <f t="shared" si="1327"/>
        <v>0</v>
      </c>
      <c r="EJ127" s="287">
        <f t="shared" si="1327"/>
        <v>2771.9159844420883</v>
      </c>
      <c r="EK127" s="286">
        <f t="shared" si="1327"/>
        <v>2708.9755228762697</v>
      </c>
      <c r="EL127" s="287">
        <f t="shared" si="1327"/>
        <v>0</v>
      </c>
      <c r="EM127" s="287">
        <f t="shared" si="1327"/>
        <v>2708.9755228762697</v>
      </c>
      <c r="EN127" s="286">
        <f t="shared" si="1327"/>
        <v>2659.4262058080162</v>
      </c>
      <c r="EO127" s="287">
        <f t="shared" si="1327"/>
        <v>0</v>
      </c>
      <c r="EP127" s="287">
        <f t="shared" si="1327"/>
        <v>2659.4262058080162</v>
      </c>
      <c r="EQ127" s="286">
        <f t="shared" si="1327"/>
        <v>2579.745127089981</v>
      </c>
      <c r="ER127" s="287">
        <f t="shared" si="1327"/>
        <v>0</v>
      </c>
      <c r="ES127" s="287">
        <f t="shared" si="1327"/>
        <v>2579.745127089981</v>
      </c>
      <c r="ET127" s="286">
        <f t="shared" si="1327"/>
        <v>2512.2011176056631</v>
      </c>
      <c r="EU127" s="287">
        <f t="shared" si="1327"/>
        <v>0</v>
      </c>
      <c r="EV127" s="287">
        <f t="shared" si="1327"/>
        <v>2512.2011176056631</v>
      </c>
      <c r="EW127" s="286">
        <f t="shared" si="1327"/>
        <v>2421.5264484875515</v>
      </c>
      <c r="EX127" s="287">
        <f t="shared" si="1327"/>
        <v>0</v>
      </c>
      <c r="EY127" s="287">
        <f t="shared" si="1327"/>
        <v>2421.5264484875515</v>
      </c>
      <c r="EZ127" s="286">
        <f t="shared" si="1327"/>
        <v>2417.5203856655603</v>
      </c>
      <c r="FA127" s="287">
        <f t="shared" si="1327"/>
        <v>0</v>
      </c>
      <c r="FB127" s="287">
        <f t="shared" si="1327"/>
        <v>2417.5203856655603</v>
      </c>
      <c r="FC127" s="286">
        <f t="shared" si="1327"/>
        <v>2424.2671843070616</v>
      </c>
      <c r="FD127" s="287">
        <f t="shared" si="1327"/>
        <v>0</v>
      </c>
      <c r="FE127" s="287">
        <f t="shared" si="1327"/>
        <v>2424.2671843070616</v>
      </c>
      <c r="FF127" s="286">
        <f t="shared" si="1327"/>
        <v>2380.5086216608761</v>
      </c>
      <c r="FG127" s="287">
        <f t="shared" ref="FG127:HJ127" si="1328">SUM(FG128:FG129)</f>
        <v>0</v>
      </c>
      <c r="FH127" s="287">
        <f t="shared" si="1328"/>
        <v>2380.5086216608761</v>
      </c>
      <c r="FI127" s="286">
        <f t="shared" si="1328"/>
        <v>2366.9089687076148</v>
      </c>
      <c r="FJ127" s="287">
        <f t="shared" si="1328"/>
        <v>0</v>
      </c>
      <c r="FK127" s="287">
        <f t="shared" si="1328"/>
        <v>2366.9089687076148</v>
      </c>
      <c r="FL127" s="286">
        <f t="shared" si="1328"/>
        <v>2301.9424307915174</v>
      </c>
      <c r="FM127" s="287">
        <f t="shared" si="1328"/>
        <v>0</v>
      </c>
      <c r="FN127" s="287">
        <f t="shared" si="1328"/>
        <v>2301.9424307915174</v>
      </c>
      <c r="FO127" s="286">
        <f t="shared" si="1328"/>
        <v>2293.3396890583745</v>
      </c>
      <c r="FP127" s="287">
        <f t="shared" si="1328"/>
        <v>0</v>
      </c>
      <c r="FQ127" s="287">
        <f t="shared" si="1328"/>
        <v>2293.3396890583745</v>
      </c>
      <c r="FR127" s="286">
        <f t="shared" si="1328"/>
        <v>2285.3286367821802</v>
      </c>
      <c r="FS127" s="287">
        <f t="shared" si="1328"/>
        <v>0</v>
      </c>
      <c r="FT127" s="287">
        <f t="shared" si="1328"/>
        <v>2285.3286367821802</v>
      </c>
      <c r="FU127" s="286">
        <f t="shared" si="1328"/>
        <v>2261.4969626844081</v>
      </c>
      <c r="FV127" s="287">
        <f t="shared" si="1328"/>
        <v>0</v>
      </c>
      <c r="FW127" s="287">
        <f t="shared" si="1328"/>
        <v>2261.4969626844081</v>
      </c>
      <c r="FX127" s="286">
        <f t="shared" si="1328"/>
        <v>2219.5521146513811</v>
      </c>
      <c r="FY127" s="287">
        <f t="shared" si="1328"/>
        <v>0</v>
      </c>
      <c r="FZ127" s="287">
        <f t="shared" si="1328"/>
        <v>2219.5521146513811</v>
      </c>
      <c r="GA127" s="286">
        <f t="shared" si="1328"/>
        <v>2667.7973740936709</v>
      </c>
      <c r="GB127" s="287">
        <f t="shared" si="1328"/>
        <v>0</v>
      </c>
      <c r="GC127" s="287">
        <f t="shared" si="1328"/>
        <v>2667.7973740936709</v>
      </c>
      <c r="GD127" s="286">
        <f t="shared" si="1328"/>
        <v>2009.0622353238809</v>
      </c>
      <c r="GE127" s="287">
        <f t="shared" si="1328"/>
        <v>0</v>
      </c>
      <c r="GF127" s="287">
        <f t="shared" si="1328"/>
        <v>2009.0622353238809</v>
      </c>
      <c r="GG127" s="286">
        <f t="shared" si="1328"/>
        <v>2061.0390089712464</v>
      </c>
      <c r="GH127" s="287">
        <f t="shared" si="1328"/>
        <v>0</v>
      </c>
      <c r="GI127" s="287">
        <f t="shared" si="1328"/>
        <v>2061.0390089712464</v>
      </c>
      <c r="GJ127" s="286">
        <f t="shared" si="1328"/>
        <v>2037.6767134427325</v>
      </c>
      <c r="GK127" s="287">
        <f t="shared" si="1328"/>
        <v>0</v>
      </c>
      <c r="GL127" s="287">
        <f t="shared" si="1328"/>
        <v>2037.6767134427325</v>
      </c>
      <c r="GM127" s="286">
        <f t="shared" si="1328"/>
        <v>2003.5250069193155</v>
      </c>
      <c r="GN127" s="287">
        <f t="shared" si="1328"/>
        <v>0</v>
      </c>
      <c r="GO127" s="287">
        <f t="shared" si="1328"/>
        <v>2003.5250069193155</v>
      </c>
      <c r="GP127" s="286">
        <f t="shared" si="1328"/>
        <v>1967.1673074600424</v>
      </c>
      <c r="GQ127" s="287">
        <f t="shared" si="1328"/>
        <v>0</v>
      </c>
      <c r="GR127" s="287">
        <f t="shared" si="1328"/>
        <v>1967.1673074600424</v>
      </c>
      <c r="GS127" s="286">
        <f t="shared" si="1328"/>
        <v>2110.0100248398739</v>
      </c>
      <c r="GT127" s="287">
        <f t="shared" si="1328"/>
        <v>0</v>
      </c>
      <c r="GU127" s="287">
        <f t="shared" si="1328"/>
        <v>2110.0100248398739</v>
      </c>
      <c r="GV127" s="286">
        <f t="shared" si="1328"/>
        <v>1908.0613079185325</v>
      </c>
      <c r="GW127" s="287">
        <f t="shared" si="1328"/>
        <v>0</v>
      </c>
      <c r="GX127" s="287">
        <f t="shared" si="1328"/>
        <v>1908.0613079185325</v>
      </c>
      <c r="GY127" s="286">
        <f t="shared" si="1328"/>
        <v>1883.9268501918148</v>
      </c>
      <c r="GZ127" s="287">
        <f t="shared" si="1328"/>
        <v>0</v>
      </c>
      <c r="HA127" s="287">
        <f t="shared" si="1328"/>
        <v>1883.9268501918148</v>
      </c>
      <c r="HB127" s="286">
        <f t="shared" si="1328"/>
        <v>1865.8699284009547</v>
      </c>
      <c r="HC127" s="287">
        <f t="shared" si="1328"/>
        <v>0</v>
      </c>
      <c r="HD127" s="287">
        <f t="shared" si="1328"/>
        <v>1865.8699284009547</v>
      </c>
      <c r="HE127" s="286">
        <f t="shared" si="1328"/>
        <v>1845.503323702151</v>
      </c>
      <c r="HF127" s="287">
        <f t="shared" si="1328"/>
        <v>0</v>
      </c>
      <c r="HG127" s="287">
        <f t="shared" si="1328"/>
        <v>1845.503323702151</v>
      </c>
      <c r="HH127" s="286">
        <f t="shared" si="1328"/>
        <v>4545.5250884810193</v>
      </c>
      <c r="HI127" s="287">
        <f t="shared" si="1328"/>
        <v>0</v>
      </c>
      <c r="HJ127" s="287">
        <f t="shared" si="1328"/>
        <v>4545.5250884810193</v>
      </c>
    </row>
    <row r="128" spans="2:218" ht="12" hidden="1" outlineLevel="1" x14ac:dyDescent="0.2">
      <c r="B128" s="343" t="s">
        <v>364</v>
      </c>
      <c r="C128" s="334">
        <v>0</v>
      </c>
      <c r="D128" s="287">
        <v>0</v>
      </c>
      <c r="E128" s="287">
        <f>SUM(C128:D128)</f>
        <v>0</v>
      </c>
      <c r="F128" s="334">
        <v>0</v>
      </c>
      <c r="G128" s="287">
        <v>0</v>
      </c>
      <c r="H128" s="287">
        <f>SUM(F128:G128)</f>
        <v>0</v>
      </c>
      <c r="I128" s="334">
        <v>0</v>
      </c>
      <c r="J128" s="287">
        <v>0</v>
      </c>
      <c r="K128" s="287">
        <f>SUM(I128:J128)</f>
        <v>0</v>
      </c>
      <c r="L128" s="334">
        <v>0</v>
      </c>
      <c r="M128" s="287">
        <v>0</v>
      </c>
      <c r="N128" s="287">
        <f>SUM(L128:M128)</f>
        <v>0</v>
      </c>
      <c r="O128" s="334">
        <v>0</v>
      </c>
      <c r="P128" s="287">
        <v>0</v>
      </c>
      <c r="Q128" s="287">
        <f>SUM(O128:P128)</f>
        <v>0</v>
      </c>
      <c r="R128" s="334">
        <v>0</v>
      </c>
      <c r="S128" s="287">
        <v>0</v>
      </c>
      <c r="T128" s="287">
        <f>SUM(R128:S128)</f>
        <v>0</v>
      </c>
      <c r="U128" s="334">
        <v>0</v>
      </c>
      <c r="V128" s="287">
        <v>0</v>
      </c>
      <c r="W128" s="287">
        <f>SUM(U128:V128)</f>
        <v>0</v>
      </c>
      <c r="X128" s="334">
        <v>0</v>
      </c>
      <c r="Y128" s="287">
        <v>0</v>
      </c>
      <c r="Z128" s="287">
        <f>SUM(X128:Y128)</f>
        <v>0</v>
      </c>
      <c r="AA128" s="334">
        <v>0</v>
      </c>
      <c r="AB128" s="287">
        <v>0</v>
      </c>
      <c r="AC128" s="287">
        <f>SUM(AA128:AB128)</f>
        <v>0</v>
      </c>
      <c r="AD128" s="334">
        <v>0</v>
      </c>
      <c r="AE128" s="287">
        <v>0</v>
      </c>
      <c r="AF128" s="287">
        <f>SUM(AD128:AE128)</f>
        <v>0</v>
      </c>
      <c r="AG128" s="334">
        <v>0</v>
      </c>
      <c r="AH128" s="287">
        <v>0</v>
      </c>
      <c r="AI128" s="287">
        <f>SUM(AG128:AH128)</f>
        <v>0</v>
      </c>
      <c r="AJ128" s="334">
        <v>0</v>
      </c>
      <c r="AK128" s="287">
        <v>0</v>
      </c>
      <c r="AL128" s="287">
        <f>SUM(AJ128:AK128)</f>
        <v>0</v>
      </c>
      <c r="AM128" s="334">
        <v>0</v>
      </c>
      <c r="AN128" s="287">
        <v>0</v>
      </c>
      <c r="AO128" s="287">
        <f>SUM(AM128:AN128)</f>
        <v>0</v>
      </c>
      <c r="AP128" s="334">
        <v>0</v>
      </c>
      <c r="AQ128" s="287">
        <v>0</v>
      </c>
      <c r="AR128" s="287">
        <f t="shared" ref="AR128:AR129" si="1329">SUM(AP128:AQ128)</f>
        <v>0</v>
      </c>
      <c r="AS128" s="334">
        <v>0</v>
      </c>
      <c r="AT128" s="287">
        <v>0</v>
      </c>
      <c r="AU128" s="287">
        <f t="shared" ref="AU128:AU129" si="1330">SUM(AS128:AT128)</f>
        <v>0</v>
      </c>
      <c r="AV128" s="334">
        <v>0</v>
      </c>
      <c r="AW128" s="287">
        <v>0</v>
      </c>
      <c r="AX128" s="287">
        <f t="shared" ref="AX128:AX129" si="1331">SUM(AV128:AW128)</f>
        <v>0</v>
      </c>
      <c r="AY128" s="334">
        <v>0</v>
      </c>
      <c r="AZ128" s="287">
        <v>0</v>
      </c>
      <c r="BA128" s="287">
        <f t="shared" ref="BA128:BA129" si="1332">SUM(AY128:AZ128)</f>
        <v>0</v>
      </c>
      <c r="BB128" s="334">
        <v>0</v>
      </c>
      <c r="BC128" s="287">
        <v>0</v>
      </c>
      <c r="BD128" s="287">
        <f t="shared" ref="BD128:BD129" si="1333">SUM(BB128:BC128)</f>
        <v>0</v>
      </c>
      <c r="BE128" s="334">
        <v>0</v>
      </c>
      <c r="BF128" s="287">
        <v>0</v>
      </c>
      <c r="BG128" s="287">
        <f t="shared" ref="BG128:BG129" si="1334">SUM(BE128:BF128)</f>
        <v>0</v>
      </c>
      <c r="BH128" s="334">
        <v>0</v>
      </c>
      <c r="BI128" s="287">
        <v>0</v>
      </c>
      <c r="BJ128" s="287">
        <f t="shared" ref="BJ128:BJ129" si="1335">SUM(BH128:BI128)</f>
        <v>0</v>
      </c>
      <c r="BK128" s="334">
        <v>0</v>
      </c>
      <c r="BL128" s="287">
        <v>0</v>
      </c>
      <c r="BM128" s="287">
        <f t="shared" ref="BM128:BM129" si="1336">SUM(BK128:BL128)</f>
        <v>0</v>
      </c>
      <c r="BN128" s="334">
        <v>0</v>
      </c>
      <c r="BO128" s="287">
        <v>0</v>
      </c>
      <c r="BP128" s="287">
        <f t="shared" ref="BP128:BP129" si="1337">SUM(BN128:BO128)</f>
        <v>0</v>
      </c>
      <c r="BQ128" s="334">
        <v>0</v>
      </c>
      <c r="BR128" s="287">
        <v>0</v>
      </c>
      <c r="BS128" s="287">
        <f t="shared" ref="BS128:BS129" si="1338">SUM(BQ128:BR128)</f>
        <v>0</v>
      </c>
      <c r="BT128" s="334">
        <v>0</v>
      </c>
      <c r="BU128" s="287">
        <v>0</v>
      </c>
      <c r="BV128" s="287">
        <f t="shared" ref="BV128:BV129" si="1339">SUM(BT128:BU128)</f>
        <v>0</v>
      </c>
      <c r="BW128" s="334">
        <v>0</v>
      </c>
      <c r="BX128" s="287">
        <v>0</v>
      </c>
      <c r="BY128" s="287">
        <f t="shared" ref="BY128:BY129" si="1340">SUM(BW128:BX128)</f>
        <v>0</v>
      </c>
      <c r="BZ128" s="334">
        <v>0</v>
      </c>
      <c r="CA128" s="287">
        <v>0</v>
      </c>
      <c r="CB128" s="287">
        <f t="shared" ref="CB128:CB129" si="1341">SUM(BZ128:CA128)</f>
        <v>0</v>
      </c>
      <c r="CC128" s="334">
        <v>0</v>
      </c>
      <c r="CD128" s="287">
        <v>0</v>
      </c>
      <c r="CE128" s="287">
        <f t="shared" ref="CE128:CE129" si="1342">SUM(CC128:CD128)</f>
        <v>0</v>
      </c>
      <c r="CF128" s="334">
        <v>0</v>
      </c>
      <c r="CG128" s="287">
        <v>0</v>
      </c>
      <c r="CH128" s="287">
        <f t="shared" ref="CH128:CH129" si="1343">SUM(CF128:CG128)</f>
        <v>0</v>
      </c>
      <c r="CI128" s="334">
        <v>0</v>
      </c>
      <c r="CJ128" s="287">
        <v>0</v>
      </c>
      <c r="CK128" s="287">
        <f t="shared" ref="CK128:CK129" si="1344">SUM(CI128:CJ128)</f>
        <v>0</v>
      </c>
      <c r="CL128" s="334">
        <v>0</v>
      </c>
      <c r="CM128" s="287">
        <v>0</v>
      </c>
      <c r="CN128" s="287">
        <f t="shared" ref="CN128:CN129" si="1345">SUM(CL128:CM128)</f>
        <v>0</v>
      </c>
      <c r="CO128" s="334">
        <v>0</v>
      </c>
      <c r="CP128" s="287">
        <v>0</v>
      </c>
      <c r="CQ128" s="287">
        <f t="shared" ref="CQ128:CQ129" si="1346">SUM(CO128:CP128)</f>
        <v>0</v>
      </c>
      <c r="CR128" s="334">
        <v>0</v>
      </c>
      <c r="CS128" s="287">
        <v>0</v>
      </c>
      <c r="CT128" s="287">
        <f t="shared" ref="CT128:CT129" si="1347">SUM(CR128:CS128)</f>
        <v>0</v>
      </c>
      <c r="CU128" s="334">
        <v>0</v>
      </c>
      <c r="CV128" s="287">
        <v>0</v>
      </c>
      <c r="CW128" s="287">
        <f t="shared" ref="CW128:CW129" si="1348">SUM(CU128:CV128)</f>
        <v>0</v>
      </c>
      <c r="CX128" s="334">
        <v>0</v>
      </c>
      <c r="CY128" s="287">
        <v>0</v>
      </c>
      <c r="CZ128" s="287">
        <f t="shared" ref="CZ128:CZ129" si="1349">SUM(CX128:CY128)</f>
        <v>0</v>
      </c>
      <c r="DA128" s="334">
        <v>0</v>
      </c>
      <c r="DB128" s="287">
        <v>0</v>
      </c>
      <c r="DC128" s="287">
        <f t="shared" ref="DC128:DC129" si="1350">SUM(DA128:DB128)</f>
        <v>0</v>
      </c>
      <c r="DD128" s="334">
        <v>0</v>
      </c>
      <c r="DE128" s="287">
        <v>0</v>
      </c>
      <c r="DF128" s="287">
        <f t="shared" ref="DF128:DF129" si="1351">SUM(DD128:DE128)</f>
        <v>0</v>
      </c>
      <c r="DG128" s="334">
        <v>0</v>
      </c>
      <c r="DH128" s="287">
        <v>0</v>
      </c>
      <c r="DI128" s="287">
        <f t="shared" ref="DI128:DI129" si="1352">SUM(DG128:DH128)</f>
        <v>0</v>
      </c>
      <c r="DJ128" s="334">
        <v>0</v>
      </c>
      <c r="DK128" s="287">
        <v>0</v>
      </c>
      <c r="DL128" s="287">
        <f t="shared" ref="DL128:DL129" si="1353">SUM(DJ128:DK128)</f>
        <v>0</v>
      </c>
      <c r="DM128" s="334">
        <v>0</v>
      </c>
      <c r="DN128" s="287">
        <v>0</v>
      </c>
      <c r="DO128" s="287">
        <f t="shared" ref="DO128:DO129" si="1354">SUM(DM128:DN128)</f>
        <v>0</v>
      </c>
      <c r="DP128" s="334">
        <v>0</v>
      </c>
      <c r="DQ128" s="287">
        <v>0</v>
      </c>
      <c r="DR128" s="287">
        <f t="shared" ref="DR128:DR129" si="1355">SUM(DP128:DQ128)</f>
        <v>0</v>
      </c>
      <c r="DS128" s="334">
        <v>0</v>
      </c>
      <c r="DT128" s="287">
        <v>0</v>
      </c>
      <c r="DU128" s="287">
        <f t="shared" ref="DU128:DU129" si="1356">SUM(DS128:DT128)</f>
        <v>0</v>
      </c>
      <c r="DV128" s="334">
        <v>0</v>
      </c>
      <c r="DW128" s="287">
        <v>0</v>
      </c>
      <c r="DX128" s="287">
        <f t="shared" ref="DX128:DX129" si="1357">SUM(DV128:DW128)</f>
        <v>0</v>
      </c>
      <c r="DY128" s="334">
        <v>0</v>
      </c>
      <c r="DZ128" s="287">
        <v>0</v>
      </c>
      <c r="EA128" s="287">
        <f t="shared" ref="EA128:EA129" si="1358">SUM(DY128:DZ128)</f>
        <v>0</v>
      </c>
      <c r="EB128" s="334">
        <v>0</v>
      </c>
      <c r="EC128" s="287">
        <v>0</v>
      </c>
      <c r="ED128" s="287">
        <f t="shared" ref="ED128:ED129" si="1359">SUM(EB128:EC128)</f>
        <v>0</v>
      </c>
      <c r="EE128" s="334">
        <v>0</v>
      </c>
      <c r="EF128" s="287">
        <v>0</v>
      </c>
      <c r="EG128" s="287">
        <f t="shared" ref="EG128:EG129" si="1360">SUM(EE128:EF128)</f>
        <v>0</v>
      </c>
      <c r="EH128" s="334">
        <v>0</v>
      </c>
      <c r="EI128" s="287">
        <v>0</v>
      </c>
      <c r="EJ128" s="287">
        <f t="shared" ref="EJ128:EJ129" si="1361">SUM(EH128:EI128)</f>
        <v>0</v>
      </c>
      <c r="EK128" s="334">
        <v>0</v>
      </c>
      <c r="EL128" s="287">
        <v>0</v>
      </c>
      <c r="EM128" s="287">
        <f t="shared" ref="EM128:EM129" si="1362">SUM(EK128:EL128)</f>
        <v>0</v>
      </c>
      <c r="EN128" s="334">
        <v>0</v>
      </c>
      <c r="EO128" s="287">
        <v>0</v>
      </c>
      <c r="EP128" s="287">
        <f t="shared" ref="EP128:EP129" si="1363">SUM(EN128:EO128)</f>
        <v>0</v>
      </c>
      <c r="EQ128" s="334">
        <v>0</v>
      </c>
      <c r="ER128" s="287">
        <v>0</v>
      </c>
      <c r="ES128" s="287">
        <f t="shared" ref="ES128:ES129" si="1364">SUM(EQ128:ER128)</f>
        <v>0</v>
      </c>
      <c r="ET128" s="334">
        <v>0</v>
      </c>
      <c r="EU128" s="287">
        <v>0</v>
      </c>
      <c r="EV128" s="287">
        <f t="shared" ref="EV128:EV129" si="1365">SUM(ET128:EU128)</f>
        <v>0</v>
      </c>
      <c r="EW128" s="334">
        <v>0</v>
      </c>
      <c r="EX128" s="287">
        <v>0</v>
      </c>
      <c r="EY128" s="287">
        <f t="shared" ref="EY128:EY129" si="1366">SUM(EW128:EX128)</f>
        <v>0</v>
      </c>
      <c r="EZ128" s="334">
        <v>0</v>
      </c>
      <c r="FA128" s="287">
        <v>0</v>
      </c>
      <c r="FB128" s="287">
        <f t="shared" ref="FB128:FB129" si="1367">SUM(EZ128:FA128)</f>
        <v>0</v>
      </c>
      <c r="FC128" s="334">
        <v>0</v>
      </c>
      <c r="FD128" s="287">
        <v>0</v>
      </c>
      <c r="FE128" s="287">
        <f t="shared" ref="FE128:FE129" si="1368">SUM(FC128:FD128)</f>
        <v>0</v>
      </c>
      <c r="FF128" s="334">
        <v>0</v>
      </c>
      <c r="FG128" s="287">
        <v>0</v>
      </c>
      <c r="FH128" s="287">
        <f t="shared" ref="FH128:FH129" si="1369">SUM(FF128:FG128)</f>
        <v>0</v>
      </c>
      <c r="FI128" s="334">
        <v>0</v>
      </c>
      <c r="FJ128" s="287">
        <v>0</v>
      </c>
      <c r="FK128" s="287">
        <f t="shared" ref="FK128:FK129" si="1370">SUM(FI128:FJ128)</f>
        <v>0</v>
      </c>
      <c r="FL128" s="334">
        <v>0</v>
      </c>
      <c r="FM128" s="287">
        <v>0</v>
      </c>
      <c r="FN128" s="287">
        <f t="shared" ref="FN128:FN129" si="1371">SUM(FL128:FM128)</f>
        <v>0</v>
      </c>
      <c r="FO128" s="334">
        <v>0</v>
      </c>
      <c r="FP128" s="287">
        <v>0</v>
      </c>
      <c r="FQ128" s="287">
        <f t="shared" ref="FQ128:FQ129" si="1372">SUM(FO128:FP128)</f>
        <v>0</v>
      </c>
      <c r="FR128" s="334">
        <v>0</v>
      </c>
      <c r="FS128" s="287">
        <v>0</v>
      </c>
      <c r="FT128" s="287">
        <f t="shared" ref="FT128:FT129" si="1373">SUM(FR128:FS128)</f>
        <v>0</v>
      </c>
      <c r="FU128" s="334">
        <v>0</v>
      </c>
      <c r="FV128" s="287">
        <v>0</v>
      </c>
      <c r="FW128" s="287">
        <f t="shared" ref="FW128:FW129" si="1374">SUM(FU128:FV128)</f>
        <v>0</v>
      </c>
      <c r="FX128" s="334">
        <v>0</v>
      </c>
      <c r="FY128" s="287">
        <v>0</v>
      </c>
      <c r="FZ128" s="287">
        <f t="shared" ref="FZ128:FZ129" si="1375">SUM(FX128:FY128)</f>
        <v>0</v>
      </c>
      <c r="GA128" s="334">
        <v>0</v>
      </c>
      <c r="GB128" s="287">
        <v>0</v>
      </c>
      <c r="GC128" s="287">
        <f t="shared" ref="GC128:GC129" si="1376">SUM(GA128:GB128)</f>
        <v>0</v>
      </c>
      <c r="GD128" s="334">
        <v>0</v>
      </c>
      <c r="GE128" s="287">
        <v>0</v>
      </c>
      <c r="GF128" s="287">
        <f t="shared" ref="GF128:GF129" si="1377">SUM(GD128:GE128)</f>
        <v>0</v>
      </c>
      <c r="GG128" s="334">
        <v>0</v>
      </c>
      <c r="GH128" s="287">
        <v>0</v>
      </c>
      <c r="GI128" s="287">
        <f t="shared" ref="GI128:GI129" si="1378">SUM(GG128:GH128)</f>
        <v>0</v>
      </c>
      <c r="GJ128" s="334">
        <v>0</v>
      </c>
      <c r="GK128" s="287">
        <v>0</v>
      </c>
      <c r="GL128" s="287">
        <f t="shared" ref="GL128:GL129" si="1379">SUM(GJ128:GK128)</f>
        <v>0</v>
      </c>
      <c r="GM128" s="334">
        <v>0</v>
      </c>
      <c r="GN128" s="287">
        <v>0</v>
      </c>
      <c r="GO128" s="287">
        <f>SUM(GM128:GN128)</f>
        <v>0</v>
      </c>
      <c r="GP128" s="334">
        <v>0</v>
      </c>
      <c r="GQ128" s="287">
        <v>0</v>
      </c>
      <c r="GR128" s="287">
        <f>SUM(GP128:GQ128)</f>
        <v>0</v>
      </c>
      <c r="GS128" s="334">
        <v>0</v>
      </c>
      <c r="GT128" s="287">
        <v>0</v>
      </c>
      <c r="GU128" s="287">
        <f>SUM(GS128:GT128)</f>
        <v>0</v>
      </c>
      <c r="GV128" s="334">
        <v>0</v>
      </c>
      <c r="GW128" s="287">
        <v>0</v>
      </c>
      <c r="GX128" s="287">
        <f>SUM(GV128:GW128)</f>
        <v>0</v>
      </c>
      <c r="GY128" s="334">
        <v>0</v>
      </c>
      <c r="GZ128" s="287">
        <v>0</v>
      </c>
      <c r="HA128" s="287">
        <f>SUM(GY128:GZ128)</f>
        <v>0</v>
      </c>
      <c r="HB128" s="334">
        <v>0</v>
      </c>
      <c r="HC128" s="287">
        <v>0</v>
      </c>
      <c r="HD128" s="287">
        <f>SUM(HB128:HC128)</f>
        <v>0</v>
      </c>
      <c r="HE128" s="334">
        <v>0</v>
      </c>
      <c r="HF128" s="287">
        <v>0</v>
      </c>
      <c r="HG128" s="287">
        <f>SUM(HE128:HF128)</f>
        <v>0</v>
      </c>
      <c r="HH128" s="334">
        <v>0</v>
      </c>
      <c r="HI128" s="287">
        <v>0</v>
      </c>
      <c r="HJ128" s="287">
        <f>SUM(HH128:HI128)</f>
        <v>0</v>
      </c>
    </row>
    <row r="129" spans="1:218" ht="12" hidden="1" outlineLevel="1" x14ac:dyDescent="0.2">
      <c r="B129" s="343" t="s">
        <v>363</v>
      </c>
      <c r="C129" s="334">
        <v>0</v>
      </c>
      <c r="D129" s="287">
        <v>0</v>
      </c>
      <c r="E129" s="287">
        <f>SUM(C129:D129)</f>
        <v>0</v>
      </c>
      <c r="F129" s="334">
        <v>0</v>
      </c>
      <c r="G129" s="287">
        <v>0</v>
      </c>
      <c r="H129" s="287">
        <f>SUM(F129:G129)</f>
        <v>0</v>
      </c>
      <c r="I129" s="334">
        <v>0</v>
      </c>
      <c r="J129" s="287">
        <v>0</v>
      </c>
      <c r="K129" s="287">
        <f>SUM(I129:J129)</f>
        <v>0</v>
      </c>
      <c r="L129" s="334">
        <v>0</v>
      </c>
      <c r="M129" s="287">
        <v>0</v>
      </c>
      <c r="N129" s="287">
        <f>SUM(L129:M129)</f>
        <v>0</v>
      </c>
      <c r="O129" s="334">
        <v>0</v>
      </c>
      <c r="P129" s="287">
        <v>0</v>
      </c>
      <c r="Q129" s="287">
        <f>SUM(O129:P129)</f>
        <v>0</v>
      </c>
      <c r="R129" s="334">
        <v>0</v>
      </c>
      <c r="S129" s="287">
        <v>0</v>
      </c>
      <c r="T129" s="287">
        <f>SUM(R129:S129)</f>
        <v>0</v>
      </c>
      <c r="U129" s="334">
        <v>0</v>
      </c>
      <c r="V129" s="287">
        <v>0</v>
      </c>
      <c r="W129" s="287">
        <f>SUM(U129:V129)</f>
        <v>0</v>
      </c>
      <c r="X129" s="334">
        <v>0</v>
      </c>
      <c r="Y129" s="287">
        <v>0</v>
      </c>
      <c r="Z129" s="287">
        <f>SUM(X129:Y129)</f>
        <v>0</v>
      </c>
      <c r="AA129" s="334">
        <v>0</v>
      </c>
      <c r="AB129" s="287">
        <v>0</v>
      </c>
      <c r="AC129" s="287">
        <f>SUM(AA129:AB129)</f>
        <v>0</v>
      </c>
      <c r="AD129" s="334">
        <v>0</v>
      </c>
      <c r="AE129" s="287">
        <v>0</v>
      </c>
      <c r="AF129" s="287">
        <f>SUM(AD129:AE129)</f>
        <v>0</v>
      </c>
      <c r="AG129" s="334">
        <v>0</v>
      </c>
      <c r="AH129" s="287">
        <v>0</v>
      </c>
      <c r="AI129" s="287">
        <f>SUM(AG129:AH129)</f>
        <v>0</v>
      </c>
      <c r="AJ129" s="334">
        <v>0</v>
      </c>
      <c r="AK129" s="287">
        <v>0</v>
      </c>
      <c r="AL129" s="287">
        <f>SUM(AJ129:AK129)</f>
        <v>0</v>
      </c>
      <c r="AM129" s="334">
        <v>265.04179414335664</v>
      </c>
      <c r="AN129" s="287">
        <v>0</v>
      </c>
      <c r="AO129" s="287">
        <f>SUM(AM129:AN129)</f>
        <v>265.04179414335664</v>
      </c>
      <c r="AP129" s="334">
        <v>263.27264340370107</v>
      </c>
      <c r="AQ129" s="287">
        <v>0</v>
      </c>
      <c r="AR129" s="287">
        <f t="shared" si="1329"/>
        <v>263.27264340370107</v>
      </c>
      <c r="AS129" s="334">
        <v>233.06870045640161</v>
      </c>
      <c r="AT129" s="287">
        <v>0</v>
      </c>
      <c r="AU129" s="287">
        <f t="shared" si="1330"/>
        <v>233.06870045640161</v>
      </c>
      <c r="AV129" s="334">
        <v>237.36498966398787</v>
      </c>
      <c r="AW129" s="287">
        <v>0</v>
      </c>
      <c r="AX129" s="287">
        <f t="shared" si="1331"/>
        <v>237.36498966398787</v>
      </c>
      <c r="AY129" s="334">
        <v>226.97319172826798</v>
      </c>
      <c r="AZ129" s="287">
        <v>0</v>
      </c>
      <c r="BA129" s="287">
        <f t="shared" si="1332"/>
        <v>226.97319172826798</v>
      </c>
      <c r="BB129" s="334">
        <v>222.91618802554797</v>
      </c>
      <c r="BC129" s="287">
        <v>0</v>
      </c>
      <c r="BD129" s="287">
        <f t="shared" si="1333"/>
        <v>222.91618802554797</v>
      </c>
      <c r="BE129" s="334">
        <v>230.63383211114942</v>
      </c>
      <c r="BF129" s="287">
        <v>0</v>
      </c>
      <c r="BG129" s="287">
        <f t="shared" si="1334"/>
        <v>230.63383211114942</v>
      </c>
      <c r="BH129" s="334">
        <v>231.69677504089407</v>
      </c>
      <c r="BI129" s="287">
        <v>0</v>
      </c>
      <c r="BJ129" s="287">
        <f t="shared" si="1335"/>
        <v>231.69677504089407</v>
      </c>
      <c r="BK129" s="334">
        <v>219.43505252564088</v>
      </c>
      <c r="BL129" s="287">
        <v>0</v>
      </c>
      <c r="BM129" s="287">
        <f t="shared" si="1336"/>
        <v>219.43505252564088</v>
      </c>
      <c r="BN129" s="334">
        <v>204.66919093373272</v>
      </c>
      <c r="BO129" s="287">
        <v>0</v>
      </c>
      <c r="BP129" s="287">
        <f t="shared" si="1337"/>
        <v>204.66919093373272</v>
      </c>
      <c r="BQ129" s="334">
        <v>153.28646471029663</v>
      </c>
      <c r="BR129" s="287">
        <v>0</v>
      </c>
      <c r="BS129" s="287">
        <f t="shared" si="1338"/>
        <v>153.28646471029663</v>
      </c>
      <c r="BT129" s="334">
        <v>149.53034097476402</v>
      </c>
      <c r="BU129" s="287">
        <v>0</v>
      </c>
      <c r="BV129" s="287">
        <f t="shared" si="1339"/>
        <v>149.53034097476402</v>
      </c>
      <c r="BW129" s="334">
        <v>142.61681830876191</v>
      </c>
      <c r="BX129" s="287">
        <v>0</v>
      </c>
      <c r="BY129" s="287">
        <f t="shared" si="1340"/>
        <v>142.61681830876191</v>
      </c>
      <c r="BZ129" s="334">
        <v>138.21930980448022</v>
      </c>
      <c r="CA129" s="287">
        <v>0</v>
      </c>
      <c r="CB129" s="287">
        <f t="shared" si="1341"/>
        <v>138.21930980448022</v>
      </c>
      <c r="CC129" s="334">
        <v>132.49737126001995</v>
      </c>
      <c r="CD129" s="287">
        <v>0</v>
      </c>
      <c r="CE129" s="287">
        <f t="shared" si="1342"/>
        <v>132.49737126001995</v>
      </c>
      <c r="CF129" s="334">
        <v>131.24814003192381</v>
      </c>
      <c r="CG129" s="287">
        <v>0</v>
      </c>
      <c r="CH129" s="287">
        <f t="shared" si="1343"/>
        <v>131.24814003192381</v>
      </c>
      <c r="CI129" s="334">
        <v>118.64186057886305</v>
      </c>
      <c r="CJ129" s="287">
        <v>0</v>
      </c>
      <c r="CK129" s="287">
        <f t="shared" si="1344"/>
        <v>118.64186057886305</v>
      </c>
      <c r="CL129" s="334">
        <v>116.41550182974383</v>
      </c>
      <c r="CM129" s="287">
        <v>0</v>
      </c>
      <c r="CN129" s="287">
        <f t="shared" si="1345"/>
        <v>116.41550182974383</v>
      </c>
      <c r="CO129" s="334">
        <v>108.44645381945803</v>
      </c>
      <c r="CP129" s="287">
        <v>0</v>
      </c>
      <c r="CQ129" s="287">
        <f t="shared" si="1346"/>
        <v>108.44645381945803</v>
      </c>
      <c r="CR129" s="334">
        <v>106.82914207698406</v>
      </c>
      <c r="CS129" s="287">
        <v>0</v>
      </c>
      <c r="CT129" s="287">
        <f t="shared" si="1347"/>
        <v>106.82914207698406</v>
      </c>
      <c r="CU129" s="334">
        <v>104.87197224353918</v>
      </c>
      <c r="CV129" s="287">
        <v>0</v>
      </c>
      <c r="CW129" s="287">
        <f t="shared" si="1348"/>
        <v>104.87197224353918</v>
      </c>
      <c r="CX129" s="334">
        <v>104.39692274585754</v>
      </c>
      <c r="CY129" s="287">
        <v>0</v>
      </c>
      <c r="CZ129" s="287">
        <f t="shared" si="1349"/>
        <v>104.39692274585754</v>
      </c>
      <c r="DA129" s="334">
        <v>126775.78757924141</v>
      </c>
      <c r="DB129" s="287">
        <v>0</v>
      </c>
      <c r="DC129" s="287">
        <f t="shared" si="1350"/>
        <v>126775.78757924141</v>
      </c>
      <c r="DD129" s="334">
        <v>103.78109239877422</v>
      </c>
      <c r="DE129" s="287">
        <v>0</v>
      </c>
      <c r="DF129" s="287">
        <f t="shared" si="1351"/>
        <v>103.78109239877422</v>
      </c>
      <c r="DG129" s="334">
        <v>103.10177190978402</v>
      </c>
      <c r="DH129" s="287">
        <v>0</v>
      </c>
      <c r="DI129" s="287">
        <f t="shared" si="1352"/>
        <v>103.10177190978402</v>
      </c>
      <c r="DJ129" s="334">
        <v>102.6887581228965</v>
      </c>
      <c r="DK129" s="287">
        <v>0</v>
      </c>
      <c r="DL129" s="287">
        <f t="shared" si="1353"/>
        <v>102.6887581228965</v>
      </c>
      <c r="DM129" s="334">
        <v>101.35432988613809</v>
      </c>
      <c r="DN129" s="287">
        <v>0</v>
      </c>
      <c r="DO129" s="287">
        <f t="shared" si="1354"/>
        <v>101.35432988613809</v>
      </c>
      <c r="DP129" s="334">
        <v>99.974240480569591</v>
      </c>
      <c r="DQ129" s="287">
        <v>0</v>
      </c>
      <c r="DR129" s="287">
        <f t="shared" si="1355"/>
        <v>99.974240480569591</v>
      </c>
      <c r="DS129" s="334">
        <v>95.543662360170146</v>
      </c>
      <c r="DT129" s="287">
        <v>0</v>
      </c>
      <c r="DU129" s="287">
        <f t="shared" si="1356"/>
        <v>95.543662360170146</v>
      </c>
      <c r="DV129" s="334">
        <v>75.147058254043856</v>
      </c>
      <c r="DW129" s="287">
        <v>0</v>
      </c>
      <c r="DX129" s="287">
        <f t="shared" si="1357"/>
        <v>75.147058254043856</v>
      </c>
      <c r="DY129" s="334">
        <v>72.033155898052669</v>
      </c>
      <c r="DZ129" s="287">
        <v>0</v>
      </c>
      <c r="EA129" s="287">
        <f t="shared" si="1358"/>
        <v>72.033155898052669</v>
      </c>
      <c r="EB129" s="334">
        <v>73.017312417454647</v>
      </c>
      <c r="EC129" s="287">
        <v>0</v>
      </c>
      <c r="ED129" s="287">
        <f t="shared" si="1359"/>
        <v>73.017312417454647</v>
      </c>
      <c r="EE129" s="334">
        <v>70.88642274759637</v>
      </c>
      <c r="EF129" s="287">
        <v>0</v>
      </c>
      <c r="EG129" s="287">
        <f t="shared" si="1360"/>
        <v>70.88642274759637</v>
      </c>
      <c r="EH129" s="334">
        <v>2771.9159844420883</v>
      </c>
      <c r="EI129" s="287">
        <v>0</v>
      </c>
      <c r="EJ129" s="287">
        <f t="shared" si="1361"/>
        <v>2771.9159844420883</v>
      </c>
      <c r="EK129" s="334">
        <v>2708.9755228762697</v>
      </c>
      <c r="EL129" s="287">
        <v>0</v>
      </c>
      <c r="EM129" s="287">
        <f t="shared" si="1362"/>
        <v>2708.9755228762697</v>
      </c>
      <c r="EN129" s="334">
        <v>2659.4262058080162</v>
      </c>
      <c r="EO129" s="287">
        <v>0</v>
      </c>
      <c r="EP129" s="287">
        <f t="shared" si="1363"/>
        <v>2659.4262058080162</v>
      </c>
      <c r="EQ129" s="334">
        <v>2579.745127089981</v>
      </c>
      <c r="ER129" s="287">
        <v>0</v>
      </c>
      <c r="ES129" s="287">
        <f t="shared" si="1364"/>
        <v>2579.745127089981</v>
      </c>
      <c r="ET129" s="334">
        <v>2512.2011176056631</v>
      </c>
      <c r="EU129" s="287">
        <v>0</v>
      </c>
      <c r="EV129" s="287">
        <f t="shared" si="1365"/>
        <v>2512.2011176056631</v>
      </c>
      <c r="EW129" s="334">
        <v>2421.5264484875515</v>
      </c>
      <c r="EX129" s="287">
        <v>0</v>
      </c>
      <c r="EY129" s="287">
        <f t="shared" si="1366"/>
        <v>2421.5264484875515</v>
      </c>
      <c r="EZ129" s="334">
        <v>2417.5203856655603</v>
      </c>
      <c r="FA129" s="287">
        <v>0</v>
      </c>
      <c r="FB129" s="287">
        <f t="shared" si="1367"/>
        <v>2417.5203856655603</v>
      </c>
      <c r="FC129" s="334">
        <v>2424.2671843070616</v>
      </c>
      <c r="FD129" s="287">
        <v>0</v>
      </c>
      <c r="FE129" s="287">
        <f t="shared" si="1368"/>
        <v>2424.2671843070616</v>
      </c>
      <c r="FF129" s="334">
        <v>2380.5086216608761</v>
      </c>
      <c r="FG129" s="287">
        <v>0</v>
      </c>
      <c r="FH129" s="287">
        <f t="shared" si="1369"/>
        <v>2380.5086216608761</v>
      </c>
      <c r="FI129" s="334">
        <v>2366.9089687076148</v>
      </c>
      <c r="FJ129" s="287">
        <v>0</v>
      </c>
      <c r="FK129" s="287">
        <f t="shared" si="1370"/>
        <v>2366.9089687076148</v>
      </c>
      <c r="FL129" s="334">
        <v>2301.9424307915174</v>
      </c>
      <c r="FM129" s="287">
        <v>0</v>
      </c>
      <c r="FN129" s="287">
        <f t="shared" si="1371"/>
        <v>2301.9424307915174</v>
      </c>
      <c r="FO129" s="334">
        <v>2293.3396890583745</v>
      </c>
      <c r="FP129" s="287">
        <v>0</v>
      </c>
      <c r="FQ129" s="287">
        <f t="shared" si="1372"/>
        <v>2293.3396890583745</v>
      </c>
      <c r="FR129" s="334">
        <v>2285.3286367821802</v>
      </c>
      <c r="FS129" s="287">
        <v>0</v>
      </c>
      <c r="FT129" s="287">
        <f t="shared" si="1373"/>
        <v>2285.3286367821802</v>
      </c>
      <c r="FU129" s="334">
        <v>2261.4969626844081</v>
      </c>
      <c r="FV129" s="287">
        <v>0</v>
      </c>
      <c r="FW129" s="287">
        <f t="shared" si="1374"/>
        <v>2261.4969626844081</v>
      </c>
      <c r="FX129" s="334">
        <v>2219.5521146513811</v>
      </c>
      <c r="FY129" s="287">
        <v>0</v>
      </c>
      <c r="FZ129" s="287">
        <f t="shared" si="1375"/>
        <v>2219.5521146513811</v>
      </c>
      <c r="GA129" s="334">
        <v>2667.7973740936709</v>
      </c>
      <c r="GB129" s="287">
        <v>0</v>
      </c>
      <c r="GC129" s="287">
        <f t="shared" si="1376"/>
        <v>2667.7973740936709</v>
      </c>
      <c r="GD129" s="334">
        <v>2009.0622353238809</v>
      </c>
      <c r="GE129" s="287">
        <v>0</v>
      </c>
      <c r="GF129" s="287">
        <f t="shared" si="1377"/>
        <v>2009.0622353238809</v>
      </c>
      <c r="GG129" s="334">
        <v>2061.0390089712464</v>
      </c>
      <c r="GH129" s="287">
        <v>0</v>
      </c>
      <c r="GI129" s="287">
        <f t="shared" si="1378"/>
        <v>2061.0390089712464</v>
      </c>
      <c r="GJ129" s="334">
        <v>2037.6767134427325</v>
      </c>
      <c r="GK129" s="287">
        <v>0</v>
      </c>
      <c r="GL129" s="287">
        <f t="shared" si="1379"/>
        <v>2037.6767134427325</v>
      </c>
      <c r="GM129" s="334">
        <v>2003.5250069193155</v>
      </c>
      <c r="GN129" s="287">
        <v>0</v>
      </c>
      <c r="GO129" s="287">
        <f>SUM(GM129:GN129)</f>
        <v>2003.5250069193155</v>
      </c>
      <c r="GP129" s="334">
        <v>1967.1673074600424</v>
      </c>
      <c r="GQ129" s="287">
        <v>0</v>
      </c>
      <c r="GR129" s="287">
        <f>SUM(GP129:GQ129)</f>
        <v>1967.1673074600424</v>
      </c>
      <c r="GS129" s="334">
        <v>2110.0100248398739</v>
      </c>
      <c r="GT129" s="287">
        <v>0</v>
      </c>
      <c r="GU129" s="287">
        <f>SUM(GS129:GT129)</f>
        <v>2110.0100248398739</v>
      </c>
      <c r="GV129" s="334">
        <v>1908.0613079185325</v>
      </c>
      <c r="GW129" s="287">
        <v>0</v>
      </c>
      <c r="GX129" s="287">
        <f>SUM(GV129:GW129)</f>
        <v>1908.0613079185325</v>
      </c>
      <c r="GY129" s="334">
        <v>1883.9268501918148</v>
      </c>
      <c r="GZ129" s="287">
        <v>0</v>
      </c>
      <c r="HA129" s="287">
        <f>SUM(GY129:GZ129)</f>
        <v>1883.9268501918148</v>
      </c>
      <c r="HB129" s="334">
        <v>1865.8699284009547</v>
      </c>
      <c r="HC129" s="287">
        <v>0</v>
      </c>
      <c r="HD129" s="287">
        <f>SUM(HB129:HC129)</f>
        <v>1865.8699284009547</v>
      </c>
      <c r="HE129" s="334">
        <v>1845.503323702151</v>
      </c>
      <c r="HF129" s="287">
        <v>0</v>
      </c>
      <c r="HG129" s="287">
        <f>SUM(HE129:HF129)</f>
        <v>1845.503323702151</v>
      </c>
      <c r="HH129" s="334">
        <v>4545.5250884810193</v>
      </c>
      <c r="HI129" s="287">
        <v>0</v>
      </c>
      <c r="HJ129" s="287">
        <f>SUM(HH129:HI129)</f>
        <v>4545.5250884810193</v>
      </c>
    </row>
    <row r="130" spans="1:218" ht="12" collapsed="1" x14ac:dyDescent="0.2">
      <c r="A130" s="168"/>
      <c r="B130" s="342" t="s">
        <v>365</v>
      </c>
      <c r="C130" s="286">
        <f t="shared" ref="C130:BN130" si="1380">SUM(C131:C135)</f>
        <v>0</v>
      </c>
      <c r="D130" s="287">
        <f t="shared" si="1380"/>
        <v>0</v>
      </c>
      <c r="E130" s="287">
        <f t="shared" si="1380"/>
        <v>0</v>
      </c>
      <c r="F130" s="286">
        <f t="shared" si="1380"/>
        <v>0</v>
      </c>
      <c r="G130" s="287">
        <f t="shared" si="1380"/>
        <v>0</v>
      </c>
      <c r="H130" s="287">
        <f t="shared" si="1380"/>
        <v>0</v>
      </c>
      <c r="I130" s="286">
        <f t="shared" si="1380"/>
        <v>0</v>
      </c>
      <c r="J130" s="287">
        <f t="shared" si="1380"/>
        <v>0</v>
      </c>
      <c r="K130" s="287">
        <f t="shared" si="1380"/>
        <v>0</v>
      </c>
      <c r="L130" s="286">
        <f t="shared" si="1380"/>
        <v>0</v>
      </c>
      <c r="M130" s="287">
        <f t="shared" si="1380"/>
        <v>0</v>
      </c>
      <c r="N130" s="287">
        <f t="shared" si="1380"/>
        <v>0</v>
      </c>
      <c r="O130" s="286">
        <f t="shared" si="1380"/>
        <v>0</v>
      </c>
      <c r="P130" s="287">
        <f t="shared" si="1380"/>
        <v>0</v>
      </c>
      <c r="Q130" s="287">
        <f t="shared" si="1380"/>
        <v>0</v>
      </c>
      <c r="R130" s="286">
        <f t="shared" si="1380"/>
        <v>0</v>
      </c>
      <c r="S130" s="287">
        <f t="shared" si="1380"/>
        <v>0</v>
      </c>
      <c r="T130" s="287">
        <f t="shared" si="1380"/>
        <v>0</v>
      </c>
      <c r="U130" s="286">
        <f t="shared" si="1380"/>
        <v>0</v>
      </c>
      <c r="V130" s="287">
        <f t="shared" si="1380"/>
        <v>0</v>
      </c>
      <c r="W130" s="287">
        <f t="shared" si="1380"/>
        <v>0</v>
      </c>
      <c r="X130" s="286">
        <f t="shared" si="1380"/>
        <v>0</v>
      </c>
      <c r="Y130" s="287">
        <f t="shared" si="1380"/>
        <v>0</v>
      </c>
      <c r="Z130" s="287">
        <f t="shared" si="1380"/>
        <v>0</v>
      </c>
      <c r="AA130" s="286">
        <f t="shared" si="1380"/>
        <v>0</v>
      </c>
      <c r="AB130" s="287">
        <f t="shared" si="1380"/>
        <v>0</v>
      </c>
      <c r="AC130" s="287">
        <f t="shared" si="1380"/>
        <v>0</v>
      </c>
      <c r="AD130" s="286">
        <f t="shared" si="1380"/>
        <v>0</v>
      </c>
      <c r="AE130" s="287">
        <f t="shared" si="1380"/>
        <v>0</v>
      </c>
      <c r="AF130" s="287">
        <f t="shared" si="1380"/>
        <v>0</v>
      </c>
      <c r="AG130" s="286">
        <f t="shared" si="1380"/>
        <v>0</v>
      </c>
      <c r="AH130" s="287">
        <f t="shared" si="1380"/>
        <v>0</v>
      </c>
      <c r="AI130" s="287">
        <f t="shared" si="1380"/>
        <v>0</v>
      </c>
      <c r="AJ130" s="286">
        <f t="shared" si="1380"/>
        <v>0</v>
      </c>
      <c r="AK130" s="287">
        <f t="shared" si="1380"/>
        <v>0</v>
      </c>
      <c r="AL130" s="287">
        <f t="shared" si="1380"/>
        <v>0</v>
      </c>
      <c r="AM130" s="286">
        <f t="shared" si="1380"/>
        <v>18829.479895104891</v>
      </c>
      <c r="AN130" s="287">
        <f t="shared" si="1380"/>
        <v>7004.597666988433</v>
      </c>
      <c r="AO130" s="287">
        <f t="shared" si="1380"/>
        <v>25834.077562093324</v>
      </c>
      <c r="AP130" s="286">
        <f t="shared" si="1380"/>
        <v>17649.027242633092</v>
      </c>
      <c r="AQ130" s="287">
        <f t="shared" si="1380"/>
        <v>22473.009611592621</v>
      </c>
      <c r="AR130" s="287">
        <f t="shared" si="1380"/>
        <v>40122.036854225713</v>
      </c>
      <c r="AS130" s="286">
        <f t="shared" si="1380"/>
        <v>17993.138361758345</v>
      </c>
      <c r="AT130" s="287">
        <f t="shared" si="1380"/>
        <v>38229.105306751713</v>
      </c>
      <c r="AU130" s="287">
        <f t="shared" si="1380"/>
        <v>56222.243668510055</v>
      </c>
      <c r="AV130" s="286">
        <f t="shared" si="1380"/>
        <v>37321.711741465144</v>
      </c>
      <c r="AW130" s="287">
        <f t="shared" si="1380"/>
        <v>33907.591372318675</v>
      </c>
      <c r="AX130" s="287">
        <f t="shared" si="1380"/>
        <v>71229.303113783826</v>
      </c>
      <c r="AY130" s="286">
        <f t="shared" si="1380"/>
        <v>36976.993075699458</v>
      </c>
      <c r="AZ130" s="287">
        <f t="shared" si="1380"/>
        <v>8291.0118255408488</v>
      </c>
      <c r="BA130" s="287">
        <f t="shared" si="1380"/>
        <v>45268.004901240303</v>
      </c>
      <c r="BB130" s="286">
        <f t="shared" si="1380"/>
        <v>28815.883609796445</v>
      </c>
      <c r="BC130" s="287">
        <f t="shared" si="1380"/>
        <v>21144.690294579897</v>
      </c>
      <c r="BD130" s="287">
        <f t="shared" si="1380"/>
        <v>49960.573904376346</v>
      </c>
      <c r="BE130" s="286">
        <f t="shared" si="1380"/>
        <v>33260.049441994794</v>
      </c>
      <c r="BF130" s="287">
        <f t="shared" si="1380"/>
        <v>-1840.0133140142898</v>
      </c>
      <c r="BG130" s="287">
        <f t="shared" si="1380"/>
        <v>31420.036127980504</v>
      </c>
      <c r="BH130" s="286">
        <f t="shared" si="1380"/>
        <v>28544.181103960458</v>
      </c>
      <c r="BI130" s="287">
        <f t="shared" si="1380"/>
        <v>15608.295842481533</v>
      </c>
      <c r="BJ130" s="287">
        <f t="shared" si="1380"/>
        <v>44152.476946441995</v>
      </c>
      <c r="BK130" s="286">
        <f t="shared" si="1380"/>
        <v>31193.726323883624</v>
      </c>
      <c r="BL130" s="287">
        <f t="shared" si="1380"/>
        <v>84842.675687804309</v>
      </c>
      <c r="BM130" s="287">
        <f t="shared" si="1380"/>
        <v>116036.40201168793</v>
      </c>
      <c r="BN130" s="286">
        <f t="shared" si="1380"/>
        <v>47050.635461381877</v>
      </c>
      <c r="BO130" s="287">
        <f t="shared" ref="BO130:DZ130" si="1381">SUM(BO131:BO135)</f>
        <v>79553.395312103006</v>
      </c>
      <c r="BP130" s="287">
        <f t="shared" si="1381"/>
        <v>126604.03077348489</v>
      </c>
      <c r="BQ130" s="286">
        <f t="shared" si="1381"/>
        <v>30361.240175362378</v>
      </c>
      <c r="BR130" s="287">
        <f t="shared" si="1381"/>
        <v>97443.650467736952</v>
      </c>
      <c r="BS130" s="287">
        <f t="shared" si="1381"/>
        <v>127804.89064309932</v>
      </c>
      <c r="BT130" s="286">
        <f t="shared" si="1381"/>
        <v>34846.503563860533</v>
      </c>
      <c r="BU130" s="287">
        <f t="shared" si="1381"/>
        <v>154274.03413716791</v>
      </c>
      <c r="BV130" s="287">
        <f t="shared" si="1381"/>
        <v>189120.53770102843</v>
      </c>
      <c r="BW130" s="286">
        <f t="shared" si="1381"/>
        <v>33372.583158173293</v>
      </c>
      <c r="BX130" s="287">
        <f t="shared" si="1381"/>
        <v>212707.51106882343</v>
      </c>
      <c r="BY130" s="287">
        <f t="shared" si="1381"/>
        <v>246080.09422699671</v>
      </c>
      <c r="BZ130" s="286">
        <f t="shared" si="1381"/>
        <v>27730.378574735569</v>
      </c>
      <c r="CA130" s="287">
        <f t="shared" si="1381"/>
        <v>255118.62403159158</v>
      </c>
      <c r="CB130" s="287">
        <f t="shared" si="1381"/>
        <v>282849.00260632712</v>
      </c>
      <c r="CC130" s="286">
        <f t="shared" si="1381"/>
        <v>36862.84805200126</v>
      </c>
      <c r="CD130" s="287">
        <f t="shared" si="1381"/>
        <v>334850.48273714399</v>
      </c>
      <c r="CE130" s="287">
        <f t="shared" si="1381"/>
        <v>371713.33078914526</v>
      </c>
      <c r="CF130" s="286">
        <f t="shared" si="1381"/>
        <v>104913.54259665072</v>
      </c>
      <c r="CG130" s="287">
        <f t="shared" si="1381"/>
        <v>338341.93432024936</v>
      </c>
      <c r="CH130" s="287">
        <f t="shared" si="1381"/>
        <v>443255.47691690008</v>
      </c>
      <c r="CI130" s="286">
        <f t="shared" si="1381"/>
        <v>111595.58516036732</v>
      </c>
      <c r="CJ130" s="287">
        <f t="shared" si="1381"/>
        <v>366904.17047937732</v>
      </c>
      <c r="CK130" s="287">
        <f t="shared" si="1381"/>
        <v>478499.75563974463</v>
      </c>
      <c r="CL130" s="286">
        <f t="shared" si="1381"/>
        <v>73820.941268222436</v>
      </c>
      <c r="CM130" s="287">
        <f t="shared" si="1381"/>
        <v>516524.04555051192</v>
      </c>
      <c r="CN130" s="287">
        <f t="shared" si="1381"/>
        <v>590344.98681873432</v>
      </c>
      <c r="CO130" s="286">
        <f t="shared" si="1381"/>
        <v>80230.97517589794</v>
      </c>
      <c r="CP130" s="287">
        <f t="shared" si="1381"/>
        <v>535765.51609791175</v>
      </c>
      <c r="CQ130" s="287">
        <f t="shared" si="1381"/>
        <v>615996.49127380969</v>
      </c>
      <c r="CR130" s="286">
        <f t="shared" si="1381"/>
        <v>29400.611864705366</v>
      </c>
      <c r="CS130" s="287">
        <f t="shared" si="1381"/>
        <v>549075.11183143721</v>
      </c>
      <c r="CT130" s="287">
        <f t="shared" si="1381"/>
        <v>578475.72369614255</v>
      </c>
      <c r="CU130" s="286">
        <f t="shared" si="1381"/>
        <v>27528.531223316299</v>
      </c>
      <c r="CV130" s="287">
        <f t="shared" si="1381"/>
        <v>625959.47372692358</v>
      </c>
      <c r="CW130" s="287">
        <f t="shared" si="1381"/>
        <v>653488.00495023991</v>
      </c>
      <c r="CX130" s="286">
        <f t="shared" si="1381"/>
        <v>50248.786475145258</v>
      </c>
      <c r="CY130" s="287">
        <f t="shared" si="1381"/>
        <v>628230.56177999044</v>
      </c>
      <c r="CZ130" s="287">
        <f t="shared" si="1381"/>
        <v>678479.3482551357</v>
      </c>
      <c r="DA130" s="286">
        <f t="shared" si="1381"/>
        <v>38706.750644676053</v>
      </c>
      <c r="DB130" s="287">
        <f t="shared" si="1381"/>
        <v>638409.61313482246</v>
      </c>
      <c r="DC130" s="287">
        <f t="shared" si="1381"/>
        <v>677116.36377949861</v>
      </c>
      <c r="DD130" s="286">
        <f t="shared" si="1381"/>
        <v>39680.628450179953</v>
      </c>
      <c r="DE130" s="287">
        <f t="shared" si="1381"/>
        <v>757301.35049823392</v>
      </c>
      <c r="DF130" s="287">
        <f t="shared" si="1381"/>
        <v>796981.97894841398</v>
      </c>
      <c r="DG130" s="286">
        <f t="shared" si="1381"/>
        <v>45460.584424727022</v>
      </c>
      <c r="DH130" s="287">
        <f t="shared" si="1381"/>
        <v>757704.47912908322</v>
      </c>
      <c r="DI130" s="287">
        <f t="shared" si="1381"/>
        <v>803165.06355381024</v>
      </c>
      <c r="DJ130" s="286">
        <f t="shared" si="1381"/>
        <v>44674.622036068817</v>
      </c>
      <c r="DK130" s="287">
        <f t="shared" si="1381"/>
        <v>792489.91809137911</v>
      </c>
      <c r="DL130" s="287">
        <f t="shared" si="1381"/>
        <v>837164.54012744792</v>
      </c>
      <c r="DM130" s="286">
        <f t="shared" si="1381"/>
        <v>109762.83099028518</v>
      </c>
      <c r="DN130" s="287">
        <f t="shared" si="1381"/>
        <v>870095.03352293826</v>
      </c>
      <c r="DO130" s="287">
        <f t="shared" si="1381"/>
        <v>979857.86451322341</v>
      </c>
      <c r="DP130" s="286">
        <f t="shared" si="1381"/>
        <v>179391.62446077599</v>
      </c>
      <c r="DQ130" s="287">
        <f t="shared" si="1381"/>
        <v>904422.30506076058</v>
      </c>
      <c r="DR130" s="287">
        <f t="shared" si="1381"/>
        <v>1083813.9295215365</v>
      </c>
      <c r="DS130" s="286">
        <f t="shared" si="1381"/>
        <v>155763.83285016543</v>
      </c>
      <c r="DT130" s="287">
        <f t="shared" si="1381"/>
        <v>940337.85541200009</v>
      </c>
      <c r="DU130" s="287">
        <f t="shared" si="1381"/>
        <v>1096101.6882621655</v>
      </c>
      <c r="DV130" s="286">
        <f t="shared" si="1381"/>
        <v>190832.58039127762</v>
      </c>
      <c r="DW130" s="287">
        <f t="shared" si="1381"/>
        <v>984116.3297056274</v>
      </c>
      <c r="DX130" s="287">
        <f t="shared" si="1381"/>
        <v>1174948.910096905</v>
      </c>
      <c r="DY130" s="286">
        <f t="shared" si="1381"/>
        <v>213581.18944260085</v>
      </c>
      <c r="DZ130" s="287">
        <f t="shared" si="1381"/>
        <v>976366.46606280026</v>
      </c>
      <c r="EA130" s="287">
        <f t="shared" ref="EA130:GL130" si="1382">SUM(EA131:EA135)</f>
        <v>1189947.6555054013</v>
      </c>
      <c r="EB130" s="286">
        <f t="shared" si="1382"/>
        <v>197383.04343670869</v>
      </c>
      <c r="EC130" s="287">
        <f t="shared" si="1382"/>
        <v>1005724.5541535799</v>
      </c>
      <c r="ED130" s="287">
        <f t="shared" si="1382"/>
        <v>1203107.5975902884</v>
      </c>
      <c r="EE130" s="286">
        <f t="shared" si="1382"/>
        <v>211868.53782226247</v>
      </c>
      <c r="EF130" s="287">
        <f t="shared" si="1382"/>
        <v>1060722.3187329897</v>
      </c>
      <c r="EG130" s="287">
        <f t="shared" si="1382"/>
        <v>1272590.8565552521</v>
      </c>
      <c r="EH130" s="286">
        <f t="shared" si="1382"/>
        <v>277126.03527919506</v>
      </c>
      <c r="EI130" s="287">
        <f t="shared" si="1382"/>
        <v>1058721.4441730322</v>
      </c>
      <c r="EJ130" s="287">
        <f t="shared" si="1382"/>
        <v>1335847.4794522272</v>
      </c>
      <c r="EK130" s="286">
        <f t="shared" si="1382"/>
        <v>264177.40710099932</v>
      </c>
      <c r="EL130" s="287">
        <f t="shared" si="1382"/>
        <v>1145842.7623057717</v>
      </c>
      <c r="EM130" s="287">
        <f t="shared" si="1382"/>
        <v>1410020.1694067712</v>
      </c>
      <c r="EN130" s="286">
        <f t="shared" si="1382"/>
        <v>397383.55100390181</v>
      </c>
      <c r="EO130" s="287">
        <f t="shared" si="1382"/>
        <v>1358431.3236818328</v>
      </c>
      <c r="EP130" s="287">
        <f t="shared" si="1382"/>
        <v>1755814.8746857345</v>
      </c>
      <c r="EQ130" s="286">
        <f t="shared" si="1382"/>
        <v>235265.39172639776</v>
      </c>
      <c r="ER130" s="287">
        <f t="shared" si="1382"/>
        <v>1366290.250342953</v>
      </c>
      <c r="ES130" s="287">
        <f t="shared" si="1382"/>
        <v>1601555.6420693507</v>
      </c>
      <c r="ET130" s="286">
        <f t="shared" si="1382"/>
        <v>253644.05781523843</v>
      </c>
      <c r="EU130" s="287">
        <f t="shared" si="1382"/>
        <v>1383935.0131043929</v>
      </c>
      <c r="EV130" s="287">
        <f t="shared" si="1382"/>
        <v>1637579.0709196315</v>
      </c>
      <c r="EW130" s="286">
        <f t="shared" si="1382"/>
        <v>225618.93639115337</v>
      </c>
      <c r="EX130" s="287">
        <f t="shared" si="1382"/>
        <v>1426351.8447861332</v>
      </c>
      <c r="EY130" s="287">
        <f t="shared" si="1382"/>
        <v>1651970.7811772865</v>
      </c>
      <c r="EZ130" s="286">
        <f t="shared" si="1382"/>
        <v>306333.0997694417</v>
      </c>
      <c r="FA130" s="287">
        <f t="shared" si="1382"/>
        <v>1428217.5484244926</v>
      </c>
      <c r="FB130" s="287">
        <f t="shared" si="1382"/>
        <v>1734550.6481939345</v>
      </c>
      <c r="FC130" s="286">
        <f t="shared" si="1382"/>
        <v>301970.08729730314</v>
      </c>
      <c r="FD130" s="287">
        <f t="shared" si="1382"/>
        <v>1424667.6902077245</v>
      </c>
      <c r="FE130" s="287">
        <f t="shared" si="1382"/>
        <v>1726637.7775050276</v>
      </c>
      <c r="FF130" s="286">
        <f t="shared" si="1382"/>
        <v>238634.41944058932</v>
      </c>
      <c r="FG130" s="287">
        <f t="shared" si="1382"/>
        <v>1434328.1188702274</v>
      </c>
      <c r="FH130" s="287">
        <f t="shared" si="1382"/>
        <v>1672962.5383108165</v>
      </c>
      <c r="FI130" s="286">
        <f t="shared" si="1382"/>
        <v>199928.68487659856</v>
      </c>
      <c r="FJ130" s="287">
        <f t="shared" si="1382"/>
        <v>1412280.0140277161</v>
      </c>
      <c r="FK130" s="287">
        <f t="shared" si="1382"/>
        <v>1612208.698904315</v>
      </c>
      <c r="FL130" s="286">
        <f t="shared" si="1382"/>
        <v>430165.86899663165</v>
      </c>
      <c r="FM130" s="287">
        <f t="shared" si="1382"/>
        <v>1434310.3171607731</v>
      </c>
      <c r="FN130" s="287">
        <f t="shared" si="1382"/>
        <v>1864476.1861574044</v>
      </c>
      <c r="FO130" s="286">
        <f t="shared" si="1382"/>
        <v>474490.7995758286</v>
      </c>
      <c r="FP130" s="287">
        <f t="shared" si="1382"/>
        <v>1514625.4259324616</v>
      </c>
      <c r="FQ130" s="287">
        <f t="shared" si="1382"/>
        <v>1989116.2255082906</v>
      </c>
      <c r="FR130" s="286">
        <f t="shared" si="1382"/>
        <v>427957.99880889815</v>
      </c>
      <c r="FS130" s="287">
        <f t="shared" si="1382"/>
        <v>1493056.4597498667</v>
      </c>
      <c r="FT130" s="287">
        <f t="shared" si="1382"/>
        <v>1921014.4585587645</v>
      </c>
      <c r="FU130" s="286">
        <f t="shared" si="1382"/>
        <v>418323.18114260922</v>
      </c>
      <c r="FV130" s="287">
        <f t="shared" si="1382"/>
        <v>1451254.3495582531</v>
      </c>
      <c r="FW130" s="287">
        <f t="shared" si="1382"/>
        <v>1869577.5307008619</v>
      </c>
      <c r="FX130" s="286">
        <f t="shared" si="1382"/>
        <v>447429.57957829046</v>
      </c>
      <c r="FY130" s="287">
        <f t="shared" si="1382"/>
        <v>1755840.5366136793</v>
      </c>
      <c r="FZ130" s="287">
        <f t="shared" si="1382"/>
        <v>2203270.1161919697</v>
      </c>
      <c r="GA130" s="286">
        <f t="shared" si="1382"/>
        <v>557500.55556048267</v>
      </c>
      <c r="GB130" s="287">
        <f t="shared" si="1382"/>
        <v>1662989.8539111612</v>
      </c>
      <c r="GC130" s="287">
        <f t="shared" si="1382"/>
        <v>2220490.4094716441</v>
      </c>
      <c r="GD130" s="286">
        <f t="shared" si="1382"/>
        <v>574412.97595151409</v>
      </c>
      <c r="GE130" s="287">
        <f t="shared" si="1382"/>
        <v>1669527.0115943444</v>
      </c>
      <c r="GF130" s="287">
        <f t="shared" si="1382"/>
        <v>2243939.9875458581</v>
      </c>
      <c r="GG130" s="286">
        <f t="shared" si="1382"/>
        <v>637255.40740210854</v>
      </c>
      <c r="GH130" s="287">
        <f t="shared" si="1382"/>
        <v>1845563.4181146591</v>
      </c>
      <c r="GI130" s="287">
        <f t="shared" si="1382"/>
        <v>2482818.8255167678</v>
      </c>
      <c r="GJ130" s="286">
        <f t="shared" si="1382"/>
        <v>781531.26498467452</v>
      </c>
      <c r="GK130" s="287">
        <f t="shared" si="1382"/>
        <v>1828449.8673528207</v>
      </c>
      <c r="GL130" s="287">
        <f t="shared" si="1382"/>
        <v>2609981.1323374957</v>
      </c>
      <c r="GM130" s="286">
        <f t="shared" ref="GM130:HJ130" si="1383">SUM(GM131:GM135)</f>
        <v>1113187.0838023433</v>
      </c>
      <c r="GN130" s="287">
        <f t="shared" si="1383"/>
        <v>2145434.5362685127</v>
      </c>
      <c r="GO130" s="287">
        <f t="shared" si="1383"/>
        <v>3258621.6200708561</v>
      </c>
      <c r="GP130" s="286">
        <f t="shared" si="1383"/>
        <v>850107.30916376458</v>
      </c>
      <c r="GQ130" s="287">
        <f t="shared" si="1383"/>
        <v>2109614.7680794285</v>
      </c>
      <c r="GR130" s="287">
        <f t="shared" si="1383"/>
        <v>2959722.0772431931</v>
      </c>
      <c r="GS130" s="286">
        <f t="shared" si="1383"/>
        <v>1086615.1828581658</v>
      </c>
      <c r="GT130" s="287">
        <f t="shared" si="1383"/>
        <v>2182557.3131224876</v>
      </c>
      <c r="GU130" s="287">
        <f t="shared" si="1383"/>
        <v>3269172.4959806534</v>
      </c>
      <c r="GV130" s="286">
        <f t="shared" si="1383"/>
        <v>1291544.7396431349</v>
      </c>
      <c r="GW130" s="287">
        <f t="shared" si="1383"/>
        <v>2359325.668265014</v>
      </c>
      <c r="GX130" s="287">
        <f t="shared" si="1383"/>
        <v>3650870.4079081486</v>
      </c>
      <c r="GY130" s="286">
        <f t="shared" si="1383"/>
        <v>620332.25102837686</v>
      </c>
      <c r="GZ130" s="287">
        <f t="shared" si="1383"/>
        <v>1934658.2238430055</v>
      </c>
      <c r="HA130" s="287">
        <f t="shared" si="1383"/>
        <v>2554990.4748713821</v>
      </c>
      <c r="HB130" s="286">
        <f t="shared" si="1383"/>
        <v>862141.60327971354</v>
      </c>
      <c r="HC130" s="287">
        <f t="shared" si="1383"/>
        <v>1919530.8573306189</v>
      </c>
      <c r="HD130" s="287">
        <f t="shared" si="1383"/>
        <v>2781672.4606103324</v>
      </c>
      <c r="HE130" s="286">
        <f t="shared" si="1383"/>
        <v>846632.77934380469</v>
      </c>
      <c r="HF130" s="287">
        <f t="shared" si="1383"/>
        <v>2131765.9257718581</v>
      </c>
      <c r="HG130" s="287">
        <f t="shared" si="1383"/>
        <v>2978398.7051156629</v>
      </c>
      <c r="HH130" s="286">
        <f t="shared" si="1383"/>
        <v>742113.88884058944</v>
      </c>
      <c r="HI130" s="287">
        <f t="shared" si="1383"/>
        <v>2256725.2857139232</v>
      </c>
      <c r="HJ130" s="287">
        <f t="shared" si="1383"/>
        <v>2998839.1745545124</v>
      </c>
    </row>
    <row r="131" spans="1:218" ht="12" outlineLevel="1" x14ac:dyDescent="0.2">
      <c r="A131" s="168"/>
      <c r="B131" s="343" t="s">
        <v>366</v>
      </c>
      <c r="C131" s="334">
        <v>0</v>
      </c>
      <c r="D131" s="287">
        <v>0</v>
      </c>
      <c r="E131" s="287">
        <f>SUM(C131:D131)</f>
        <v>0</v>
      </c>
      <c r="F131" s="334">
        <v>0</v>
      </c>
      <c r="G131" s="287">
        <v>0</v>
      </c>
      <c r="H131" s="287">
        <f>SUM(F131:G131)</f>
        <v>0</v>
      </c>
      <c r="I131" s="334">
        <v>0</v>
      </c>
      <c r="J131" s="287">
        <v>0</v>
      </c>
      <c r="K131" s="287">
        <f>SUM(I131:J131)</f>
        <v>0</v>
      </c>
      <c r="L131" s="334">
        <v>0</v>
      </c>
      <c r="M131" s="287">
        <v>0</v>
      </c>
      <c r="N131" s="287">
        <f>SUM(L131:M131)</f>
        <v>0</v>
      </c>
      <c r="O131" s="334">
        <v>0</v>
      </c>
      <c r="P131" s="287">
        <v>0</v>
      </c>
      <c r="Q131" s="287">
        <f>SUM(O131:P131)</f>
        <v>0</v>
      </c>
      <c r="R131" s="334">
        <v>0</v>
      </c>
      <c r="S131" s="287">
        <v>0</v>
      </c>
      <c r="T131" s="287">
        <f>SUM(R131:S131)</f>
        <v>0</v>
      </c>
      <c r="U131" s="334">
        <v>0</v>
      </c>
      <c r="V131" s="287">
        <v>0</v>
      </c>
      <c r="W131" s="287">
        <f>SUM(U131:V131)</f>
        <v>0</v>
      </c>
      <c r="X131" s="334">
        <v>0</v>
      </c>
      <c r="Y131" s="287">
        <v>0</v>
      </c>
      <c r="Z131" s="287">
        <f>SUM(X131:Y131)</f>
        <v>0</v>
      </c>
      <c r="AA131" s="334">
        <v>0</v>
      </c>
      <c r="AB131" s="287">
        <v>0</v>
      </c>
      <c r="AC131" s="287">
        <f>SUM(AA131:AB131)</f>
        <v>0</v>
      </c>
      <c r="AD131" s="334">
        <v>0</v>
      </c>
      <c r="AE131" s="287">
        <v>0</v>
      </c>
      <c r="AF131" s="287">
        <f>SUM(AD131:AE131)</f>
        <v>0</v>
      </c>
      <c r="AG131" s="334">
        <v>0</v>
      </c>
      <c r="AH131" s="287">
        <v>0</v>
      </c>
      <c r="AI131" s="287">
        <f>SUM(AG131:AH131)</f>
        <v>0</v>
      </c>
      <c r="AJ131" s="334">
        <v>0</v>
      </c>
      <c r="AK131" s="287">
        <v>0</v>
      </c>
      <c r="AL131" s="287">
        <f>SUM(AJ131:AK131)</f>
        <v>0</v>
      </c>
      <c r="AM131" s="334">
        <v>9290.675535402097</v>
      </c>
      <c r="AN131" s="287">
        <v>7004.597666988433</v>
      </c>
      <c r="AO131" s="287">
        <f>SUM(AM131:AN131)</f>
        <v>16295.27320239053</v>
      </c>
      <c r="AP131" s="334">
        <v>7739.4339827427148</v>
      </c>
      <c r="AQ131" s="287">
        <v>22473.009611592621</v>
      </c>
      <c r="AR131" s="287">
        <f t="shared" ref="AR131:AR135" si="1384">SUM(AP131:AQ131)</f>
        <v>30212.443594335335</v>
      </c>
      <c r="AS131" s="334">
        <v>8775.6113379774197</v>
      </c>
      <c r="AT131" s="287">
        <v>38229.105306751713</v>
      </c>
      <c r="AU131" s="287">
        <f t="shared" ref="AU131:AU135" si="1385">SUM(AS131:AT131)</f>
        <v>47004.716644729131</v>
      </c>
      <c r="AV131" s="334">
        <v>26854.793096277812</v>
      </c>
      <c r="AW131" s="287">
        <v>33907.591372318675</v>
      </c>
      <c r="AX131" s="287">
        <f t="shared" ref="AX131:AX135" si="1386">SUM(AV131:AW131)</f>
        <v>60762.384468596487</v>
      </c>
      <c r="AY131" s="334">
        <v>26364.156217834756</v>
      </c>
      <c r="AZ131" s="287">
        <v>8291.0118255408488</v>
      </c>
      <c r="BA131" s="287">
        <f t="shared" ref="BA131:BA135" si="1387">SUM(AY131:AZ131)</f>
        <v>34655.168043375605</v>
      </c>
      <c r="BB131" s="334">
        <v>19703.695492349401</v>
      </c>
      <c r="BC131" s="287">
        <v>21144.690294579897</v>
      </c>
      <c r="BD131" s="287">
        <f t="shared" ref="BD131:BD135" si="1388">SUM(BB131:BC131)</f>
        <v>40848.385786929299</v>
      </c>
      <c r="BE131" s="334">
        <v>18149.187653763416</v>
      </c>
      <c r="BF131" s="287">
        <v>-1840.0133140142898</v>
      </c>
      <c r="BG131" s="287">
        <f t="shared" ref="BG131:BG135" si="1389">SUM(BE131:BF131)</f>
        <v>16309.174339749126</v>
      </c>
      <c r="BH131" s="334">
        <v>16223.26483827445</v>
      </c>
      <c r="BI131" s="287">
        <v>15608.295842481533</v>
      </c>
      <c r="BJ131" s="287">
        <f t="shared" ref="BJ131:BJ135" si="1390">SUM(BH131:BI131)</f>
        <v>31831.560680755982</v>
      </c>
      <c r="BK131" s="334">
        <v>14579.065507220155</v>
      </c>
      <c r="BL131" s="287">
        <v>84842.675687804309</v>
      </c>
      <c r="BM131" s="287">
        <f t="shared" ref="BM131:BM135" si="1391">SUM(BK131:BL131)</f>
        <v>99421.741195024457</v>
      </c>
      <c r="BN131" s="334">
        <v>36062.397561515827</v>
      </c>
      <c r="BO131" s="287">
        <v>79553.395312103006</v>
      </c>
      <c r="BP131" s="287">
        <f t="shared" ref="BP131:BP135" si="1392">SUM(BN131:BO131)</f>
        <v>115615.79287361883</v>
      </c>
      <c r="BQ131" s="334">
        <v>22447.478178443067</v>
      </c>
      <c r="BR131" s="287">
        <v>97443.650467736952</v>
      </c>
      <c r="BS131" s="287">
        <f t="shared" ref="BS131:BS135" si="1393">SUM(BQ131:BR131)</f>
        <v>119891.12864618002</v>
      </c>
      <c r="BT131" s="334">
        <v>19200.450780196497</v>
      </c>
      <c r="BU131" s="287">
        <v>154274.03413716791</v>
      </c>
      <c r="BV131" s="287">
        <f t="shared" ref="BV131:BV135" si="1394">SUM(BT131:BU131)</f>
        <v>173474.4849173644</v>
      </c>
      <c r="BW131" s="334">
        <v>19887.725809533611</v>
      </c>
      <c r="BX131" s="287">
        <v>212707.51106882343</v>
      </c>
      <c r="BY131" s="287">
        <f t="shared" ref="BY131:BY135" si="1395">SUM(BW131:BX131)</f>
        <v>232595.23687835704</v>
      </c>
      <c r="BZ131" s="334">
        <v>16339.892446312191</v>
      </c>
      <c r="CA131" s="287">
        <v>255118.62403159158</v>
      </c>
      <c r="CB131" s="287">
        <f t="shared" ref="CB131:CB135" si="1396">SUM(BZ131:CA131)</f>
        <v>271458.51647790376</v>
      </c>
      <c r="CC131" s="334">
        <v>15651.34031599503</v>
      </c>
      <c r="CD131" s="287">
        <v>334850.48273714399</v>
      </c>
      <c r="CE131" s="287">
        <f t="shared" ref="CE131:CE135" si="1397">SUM(CC131:CD131)</f>
        <v>350501.82305313903</v>
      </c>
      <c r="CF131" s="334">
        <v>33140.700159619082</v>
      </c>
      <c r="CG131" s="287">
        <v>338341.93432024936</v>
      </c>
      <c r="CH131" s="287">
        <f t="shared" ref="CH131:CH135" si="1398">SUM(CF131:CG131)</f>
        <v>371482.63447986846</v>
      </c>
      <c r="CI131" s="334">
        <v>28408.739193700247</v>
      </c>
      <c r="CJ131" s="287">
        <v>366904.17047937732</v>
      </c>
      <c r="CK131" s="287">
        <f t="shared" ref="CK131:CK135" si="1399">SUM(CI131:CJ131)</f>
        <v>395312.90967307758</v>
      </c>
      <c r="CL131" s="334">
        <v>24193.193352930586</v>
      </c>
      <c r="CM131" s="287">
        <v>516524.04555051192</v>
      </c>
      <c r="CN131" s="287">
        <f t="shared" ref="CN131:CN135" si="1400">SUM(CL131:CM131)</f>
        <v>540717.23890344251</v>
      </c>
      <c r="CO131" s="334">
        <v>20689.050274115762</v>
      </c>
      <c r="CP131" s="287">
        <v>535765.51609791175</v>
      </c>
      <c r="CQ131" s="287">
        <f t="shared" ref="CQ131:CQ135" si="1401">SUM(CO131:CP131)</f>
        <v>556454.5663720275</v>
      </c>
      <c r="CR131" s="334">
        <v>17182.069959482076</v>
      </c>
      <c r="CS131" s="287">
        <v>549075.11183143721</v>
      </c>
      <c r="CT131" s="287">
        <f t="shared" ref="CT131:CT135" si="1402">SUM(CR131:CS131)</f>
        <v>566257.18179091928</v>
      </c>
      <c r="CU131" s="334">
        <v>13771.695330148405</v>
      </c>
      <c r="CV131" s="287">
        <v>625959.47372692358</v>
      </c>
      <c r="CW131" s="287">
        <f t="shared" ref="CW131:CW135" si="1403">SUM(CU131:CV131)</f>
        <v>639731.16905707202</v>
      </c>
      <c r="CX131" s="334">
        <v>35245.962072304712</v>
      </c>
      <c r="CY131" s="287">
        <v>628230.56177999044</v>
      </c>
      <c r="CZ131" s="287">
        <f t="shared" ref="CZ131:CZ135" si="1404">SUM(CX131:CY131)</f>
        <v>663476.52385229513</v>
      </c>
      <c r="DA131" s="334">
        <v>31760.137880090253</v>
      </c>
      <c r="DB131" s="287">
        <v>638409.61313482246</v>
      </c>
      <c r="DC131" s="287">
        <f t="shared" ref="DC131:DC135" si="1405">SUM(DA131:DB131)</f>
        <v>670169.75101491273</v>
      </c>
      <c r="DD131" s="334">
        <v>36365.488036345545</v>
      </c>
      <c r="DE131" s="287">
        <v>757301.35049823392</v>
      </c>
      <c r="DF131" s="287">
        <f t="shared" ref="DF131:DF135" si="1406">SUM(DD131:DE131)</f>
        <v>793666.8385345795</v>
      </c>
      <c r="DG131" s="334">
        <v>32030.708484977284</v>
      </c>
      <c r="DH131" s="287">
        <v>757704.47912908322</v>
      </c>
      <c r="DI131" s="287">
        <f t="shared" ref="DI131:DI135" si="1407">SUM(DG131:DH131)</f>
        <v>789735.18761406047</v>
      </c>
      <c r="DJ131" s="334">
        <v>28028.833679063562</v>
      </c>
      <c r="DK131" s="287">
        <v>792489.91809137911</v>
      </c>
      <c r="DL131" s="287">
        <f t="shared" ref="DL131:DL135" si="1408">SUM(DJ131:DK131)</f>
        <v>820518.7517704427</v>
      </c>
      <c r="DM131" s="334">
        <v>85409.958457118977</v>
      </c>
      <c r="DN131" s="287">
        <v>870095.03352293826</v>
      </c>
      <c r="DO131" s="287">
        <f t="shared" ref="DO131:DO135" si="1409">SUM(DM131:DN131)</f>
        <v>955504.99198005721</v>
      </c>
      <c r="DP131" s="334">
        <v>153990.91729829006</v>
      </c>
      <c r="DQ131" s="287">
        <v>904422.30506076058</v>
      </c>
      <c r="DR131" s="287">
        <f t="shared" ref="DR131:DR135" si="1410">SUM(DP131:DQ131)</f>
        <v>1058413.2223590505</v>
      </c>
      <c r="DS131" s="334">
        <v>130424.41199936977</v>
      </c>
      <c r="DT131" s="287">
        <v>940337.85541200009</v>
      </c>
      <c r="DU131" s="287">
        <f t="shared" ref="DU131:DU135" si="1411">SUM(DS131:DT131)</f>
        <v>1070762.2674113698</v>
      </c>
      <c r="DV131" s="334">
        <v>131440.83914518397</v>
      </c>
      <c r="DW131" s="287">
        <v>984116.3297056274</v>
      </c>
      <c r="DX131" s="287">
        <f t="shared" ref="DX131:DX135" si="1412">SUM(DV131:DW131)</f>
        <v>1115557.1688508114</v>
      </c>
      <c r="DY131" s="334">
        <v>145658.26936539047</v>
      </c>
      <c r="DZ131" s="287">
        <v>976366.46606280026</v>
      </c>
      <c r="EA131" s="287">
        <f t="shared" ref="EA131:EA135" si="1413">SUM(DY131:DZ131)</f>
        <v>1122024.7354281908</v>
      </c>
      <c r="EB131" s="334">
        <v>171274.47956002151</v>
      </c>
      <c r="EC131" s="287">
        <v>1005724.5541535799</v>
      </c>
      <c r="ED131" s="287">
        <f t="shared" ref="ED131:ED135" si="1414">SUM(EB131:EC131)</f>
        <v>1176999.0337136013</v>
      </c>
      <c r="EE131" s="334">
        <v>189302.42824045121</v>
      </c>
      <c r="EF131" s="287">
        <v>1060722.3187329897</v>
      </c>
      <c r="EG131" s="287">
        <f t="shared" ref="EG131:EG135" si="1415">SUM(EE131:EF131)</f>
        <v>1250024.746973441</v>
      </c>
      <c r="EH131" s="334">
        <v>255519.07397442946</v>
      </c>
      <c r="EI131" s="287">
        <v>1058721.4441730322</v>
      </c>
      <c r="EJ131" s="287">
        <f t="shared" ref="EJ131:EJ135" si="1416">SUM(EH131:EI131)</f>
        <v>1314240.5181474616</v>
      </c>
      <c r="EK131" s="334">
        <v>240106.03042162748</v>
      </c>
      <c r="EL131" s="287">
        <v>1145842.7623057717</v>
      </c>
      <c r="EM131" s="287">
        <f t="shared" ref="EM131:EM135" si="1417">SUM(EK131:EL131)</f>
        <v>1385948.7927273992</v>
      </c>
      <c r="EN131" s="334">
        <v>356567.35121657432</v>
      </c>
      <c r="EO131" s="287">
        <v>1358431.3236818328</v>
      </c>
      <c r="EP131" s="287">
        <f t="shared" ref="EP131:EP135" si="1418">SUM(EN131:EO131)</f>
        <v>1714998.674898407</v>
      </c>
      <c r="EQ131" s="334">
        <v>175665.73711651104</v>
      </c>
      <c r="ER131" s="287">
        <v>1366290.250342953</v>
      </c>
      <c r="ES131" s="287">
        <f t="shared" ref="ES131:ES135" si="1419">SUM(EQ131:ER131)</f>
        <v>1541955.987459464</v>
      </c>
      <c r="ET131" s="334">
        <v>202088.4537181115</v>
      </c>
      <c r="EU131" s="287">
        <v>1383935.0131043929</v>
      </c>
      <c r="EV131" s="287">
        <f t="shared" ref="EV131:EV135" si="1420">SUM(ET131:EU131)</f>
        <v>1586023.4668225045</v>
      </c>
      <c r="EW131" s="334">
        <v>164662.49953062378</v>
      </c>
      <c r="EX131" s="287">
        <v>1426351.8447861332</v>
      </c>
      <c r="EY131" s="287">
        <f t="shared" ref="EY131:EY135" si="1421">SUM(EW131:EX131)</f>
        <v>1591014.3443167568</v>
      </c>
      <c r="EZ131" s="334">
        <v>221146.70248239735</v>
      </c>
      <c r="FA131" s="287">
        <v>1428217.5484244926</v>
      </c>
      <c r="FB131" s="287">
        <f t="shared" ref="FB131:FB135" si="1422">SUM(EZ131:FA131)</f>
        <v>1649364.25090689</v>
      </c>
      <c r="FC131" s="334">
        <v>200379.18373975548</v>
      </c>
      <c r="FD131" s="287">
        <v>1424667.6902077245</v>
      </c>
      <c r="FE131" s="287">
        <f t="shared" ref="FE131:FE135" si="1423">SUM(FC131:FD131)</f>
        <v>1625046.87394748</v>
      </c>
      <c r="FF131" s="334">
        <v>185434.6050236742</v>
      </c>
      <c r="FG131" s="287">
        <v>1434328.1188702274</v>
      </c>
      <c r="FH131" s="287">
        <f t="shared" ref="FH131:FH135" si="1424">SUM(FF131:FG131)</f>
        <v>1619762.7238939016</v>
      </c>
      <c r="FI131" s="334">
        <v>164688.04127204034</v>
      </c>
      <c r="FJ131" s="287">
        <v>1412280.0140277161</v>
      </c>
      <c r="FK131" s="287">
        <f t="shared" ref="FK131:FK135" si="1425">SUM(FI131:FJ131)</f>
        <v>1576968.0552997566</v>
      </c>
      <c r="FL131" s="334">
        <v>276528.70124690107</v>
      </c>
      <c r="FM131" s="287">
        <v>1434310.3171607731</v>
      </c>
      <c r="FN131" s="287">
        <f t="shared" ref="FN131:FN135" si="1426">SUM(FL131:FM131)</f>
        <v>1710839.018407674</v>
      </c>
      <c r="FO131" s="334">
        <v>185653.07182751541</v>
      </c>
      <c r="FP131" s="287">
        <v>1514625.4259324616</v>
      </c>
      <c r="FQ131" s="287">
        <f t="shared" ref="FQ131:FQ135" si="1427">SUM(FO131:FP131)</f>
        <v>1700278.4977599771</v>
      </c>
      <c r="FR131" s="334">
        <v>202048.15201493737</v>
      </c>
      <c r="FS131" s="287">
        <v>1493056.4597498667</v>
      </c>
      <c r="FT131" s="287">
        <f t="shared" ref="FT131:FT135" si="1428">SUM(FR131:FS131)</f>
        <v>1695104.611764804</v>
      </c>
      <c r="FU131" s="334">
        <v>128884.36402371999</v>
      </c>
      <c r="FV131" s="287">
        <v>1451254.3495582531</v>
      </c>
      <c r="FW131" s="287">
        <f t="shared" ref="FW131:FW135" si="1429">SUM(FU131:FV131)</f>
        <v>1580138.713581973</v>
      </c>
      <c r="FX131" s="334">
        <v>137756.91641385105</v>
      </c>
      <c r="FY131" s="287">
        <v>1755840.5366136793</v>
      </c>
      <c r="FZ131" s="287">
        <f t="shared" ref="FZ131:FZ135" si="1430">SUM(FX131:FY131)</f>
        <v>1893597.4530275303</v>
      </c>
      <c r="GA131" s="334">
        <v>179970.44041639371</v>
      </c>
      <c r="GB131" s="287">
        <v>1662989.8539111612</v>
      </c>
      <c r="GC131" s="287">
        <f t="shared" ref="GC131:GC135" si="1431">SUM(GA131:GB131)</f>
        <v>1842960.294327555</v>
      </c>
      <c r="GD131" s="334">
        <v>170435.32513369928</v>
      </c>
      <c r="GE131" s="287">
        <v>1669527.0115943444</v>
      </c>
      <c r="GF131" s="287">
        <f t="shared" ref="GF131:GF135" si="1432">SUM(GD131:GE131)</f>
        <v>1839962.3367280436</v>
      </c>
      <c r="GG131" s="334">
        <v>173079.77018527751</v>
      </c>
      <c r="GH131" s="287">
        <v>1845563.4181146591</v>
      </c>
      <c r="GI131" s="287">
        <f t="shared" ref="GI131:GI135" si="1433">SUM(GG131:GH131)</f>
        <v>2018643.1882999367</v>
      </c>
      <c r="GJ131" s="334">
        <v>300741.74337783322</v>
      </c>
      <c r="GK131" s="287">
        <v>1828449.8673528207</v>
      </c>
      <c r="GL131" s="287">
        <f t="shared" ref="GL131:GL135" si="1434">SUM(GJ131:GK131)</f>
        <v>2129191.6107306541</v>
      </c>
      <c r="GM131" s="334">
        <v>576698.98869178817</v>
      </c>
      <c r="GN131" s="287">
        <v>1995434.536268513</v>
      </c>
      <c r="GO131" s="287">
        <f>SUM(GM131:GN131)</f>
        <v>2572133.5249603009</v>
      </c>
      <c r="GP131" s="334">
        <v>273620.87605237728</v>
      </c>
      <c r="GQ131" s="287">
        <v>2109614.7680794285</v>
      </c>
      <c r="GR131" s="287">
        <f>SUM(GP131:GQ131)</f>
        <v>2383235.6441318057</v>
      </c>
      <c r="GS131" s="334">
        <v>422477.53499800002</v>
      </c>
      <c r="GT131" s="287">
        <v>2002557.3131224879</v>
      </c>
      <c r="GU131" s="287">
        <f>SUM(GS131:GT131)</f>
        <v>2425034.8481204878</v>
      </c>
      <c r="GV131" s="334">
        <v>909708.87789056345</v>
      </c>
      <c r="GW131" s="287">
        <v>1999325.6682650137</v>
      </c>
      <c r="GX131" s="287">
        <f>SUM(GV131:GW131)</f>
        <v>2909034.5461555771</v>
      </c>
      <c r="GY131" s="334">
        <v>247350.53045394522</v>
      </c>
      <c r="GZ131" s="287">
        <v>1934658.2238430055</v>
      </c>
      <c r="HA131" s="287">
        <f>SUM(GY131:GZ131)</f>
        <v>2182008.7542969505</v>
      </c>
      <c r="HB131" s="334">
        <v>305148.30576677807</v>
      </c>
      <c r="HC131" s="287">
        <v>1919530.8573306189</v>
      </c>
      <c r="HD131" s="287">
        <f>SUM(HB131:HC131)</f>
        <v>2224679.163097397</v>
      </c>
      <c r="HE131" s="334">
        <v>317854.83800955565</v>
      </c>
      <c r="HF131" s="287">
        <v>1865765.9257718581</v>
      </c>
      <c r="HG131" s="287">
        <f>SUM(HE131:HF131)</f>
        <v>2183620.7637814139</v>
      </c>
      <c r="HH131" s="334">
        <v>175802.79520046758</v>
      </c>
      <c r="HI131" s="287">
        <v>2256725.2857139232</v>
      </c>
      <c r="HJ131" s="287">
        <f>SUM(HH131:HI131)</f>
        <v>2432528.0809143907</v>
      </c>
    </row>
    <row r="132" spans="1:218" ht="12" outlineLevel="1" x14ac:dyDescent="0.2">
      <c r="A132" s="168"/>
      <c r="B132" s="343" t="s">
        <v>367</v>
      </c>
      <c r="C132" s="334">
        <v>0</v>
      </c>
      <c r="D132" s="287">
        <v>0</v>
      </c>
      <c r="E132" s="287">
        <f>SUM(C132:D132)</f>
        <v>0</v>
      </c>
      <c r="F132" s="334">
        <v>0</v>
      </c>
      <c r="G132" s="287">
        <v>0</v>
      </c>
      <c r="H132" s="287">
        <f>SUM(F132:G132)</f>
        <v>0</v>
      </c>
      <c r="I132" s="334">
        <v>0</v>
      </c>
      <c r="J132" s="287">
        <v>0</v>
      </c>
      <c r="K132" s="287">
        <f>SUM(I132:J132)</f>
        <v>0</v>
      </c>
      <c r="L132" s="334">
        <v>0</v>
      </c>
      <c r="M132" s="287">
        <v>0</v>
      </c>
      <c r="N132" s="287">
        <f>SUM(L132:M132)</f>
        <v>0</v>
      </c>
      <c r="O132" s="334">
        <v>0</v>
      </c>
      <c r="P132" s="287">
        <v>0</v>
      </c>
      <c r="Q132" s="287">
        <f>SUM(O132:P132)</f>
        <v>0</v>
      </c>
      <c r="R132" s="334">
        <v>0</v>
      </c>
      <c r="S132" s="287">
        <v>0</v>
      </c>
      <c r="T132" s="287">
        <f>SUM(R132:S132)</f>
        <v>0</v>
      </c>
      <c r="U132" s="334">
        <v>0</v>
      </c>
      <c r="V132" s="287">
        <v>0</v>
      </c>
      <c r="W132" s="287">
        <f>SUM(U132:V132)</f>
        <v>0</v>
      </c>
      <c r="X132" s="334">
        <v>0</v>
      </c>
      <c r="Y132" s="287">
        <v>0</v>
      </c>
      <c r="Z132" s="287">
        <f>SUM(X132:Y132)</f>
        <v>0</v>
      </c>
      <c r="AA132" s="334">
        <v>0</v>
      </c>
      <c r="AB132" s="287">
        <v>0</v>
      </c>
      <c r="AC132" s="287">
        <f>SUM(AA132:AB132)</f>
        <v>0</v>
      </c>
      <c r="AD132" s="334">
        <v>0</v>
      </c>
      <c r="AE132" s="287">
        <v>0</v>
      </c>
      <c r="AF132" s="287">
        <f>SUM(AD132:AE132)</f>
        <v>0</v>
      </c>
      <c r="AG132" s="334">
        <v>0</v>
      </c>
      <c r="AH132" s="287">
        <v>0</v>
      </c>
      <c r="AI132" s="287">
        <f>SUM(AG132:AH132)</f>
        <v>0</v>
      </c>
      <c r="AJ132" s="334">
        <v>0</v>
      </c>
      <c r="AK132" s="287">
        <v>0</v>
      </c>
      <c r="AL132" s="287">
        <f>SUM(AJ132:AK132)</f>
        <v>0</v>
      </c>
      <c r="AM132" s="334">
        <v>0</v>
      </c>
      <c r="AN132" s="287">
        <v>0</v>
      </c>
      <c r="AO132" s="287">
        <f>SUM(AM132:AN132)</f>
        <v>0</v>
      </c>
      <c r="AP132" s="334">
        <v>0</v>
      </c>
      <c r="AQ132" s="287">
        <v>0</v>
      </c>
      <c r="AR132" s="287">
        <f t="shared" si="1384"/>
        <v>0</v>
      </c>
      <c r="AS132" s="334">
        <v>69.876291136199853</v>
      </c>
      <c r="AT132" s="287">
        <v>0</v>
      </c>
      <c r="AU132" s="287">
        <f t="shared" si="1385"/>
        <v>69.876291136199853</v>
      </c>
      <c r="AV132" s="334">
        <v>71.164360940882901</v>
      </c>
      <c r="AW132" s="287">
        <v>0</v>
      </c>
      <c r="AX132" s="287">
        <f t="shared" si="1386"/>
        <v>71.164360940882901</v>
      </c>
      <c r="AY132" s="334">
        <v>0</v>
      </c>
      <c r="AZ132" s="287">
        <v>0</v>
      </c>
      <c r="BA132" s="287">
        <f t="shared" si="1387"/>
        <v>0</v>
      </c>
      <c r="BB132" s="334">
        <v>1133.0021136791804</v>
      </c>
      <c r="BC132" s="287">
        <v>0</v>
      </c>
      <c r="BD132" s="287">
        <f t="shared" si="1388"/>
        <v>1133.0021136791804</v>
      </c>
      <c r="BE132" s="334">
        <v>0</v>
      </c>
      <c r="BF132" s="287">
        <v>0</v>
      </c>
      <c r="BG132" s="287">
        <f t="shared" si="1389"/>
        <v>0</v>
      </c>
      <c r="BH132" s="334">
        <v>0</v>
      </c>
      <c r="BI132" s="287">
        <v>0</v>
      </c>
      <c r="BJ132" s="287">
        <f t="shared" si="1390"/>
        <v>0</v>
      </c>
      <c r="BK132" s="334">
        <v>3082.745129080773</v>
      </c>
      <c r="BL132" s="287">
        <v>0</v>
      </c>
      <c r="BM132" s="287">
        <f t="shared" si="1391"/>
        <v>3082.745129080773</v>
      </c>
      <c r="BN132" s="334">
        <v>0</v>
      </c>
      <c r="BO132" s="287">
        <v>0</v>
      </c>
      <c r="BP132" s="287">
        <f t="shared" si="1392"/>
        <v>0</v>
      </c>
      <c r="BQ132" s="334">
        <v>0</v>
      </c>
      <c r="BR132" s="287">
        <v>0</v>
      </c>
      <c r="BS132" s="287">
        <f t="shared" si="1393"/>
        <v>0</v>
      </c>
      <c r="BT132" s="334">
        <v>328.45848584087844</v>
      </c>
      <c r="BU132" s="287">
        <v>0</v>
      </c>
      <c r="BV132" s="287">
        <f t="shared" si="1394"/>
        <v>328.45848584087844</v>
      </c>
      <c r="BW132" s="334">
        <v>63.425102523775195</v>
      </c>
      <c r="BX132" s="287">
        <v>0</v>
      </c>
      <c r="BY132" s="287">
        <f t="shared" si="1395"/>
        <v>63.425102523775195</v>
      </c>
      <c r="BZ132" s="334">
        <v>0</v>
      </c>
      <c r="CA132" s="287">
        <v>0</v>
      </c>
      <c r="CB132" s="287">
        <f t="shared" si="1396"/>
        <v>0</v>
      </c>
      <c r="CC132" s="334">
        <v>4977.336847423835</v>
      </c>
      <c r="CD132" s="287">
        <v>0</v>
      </c>
      <c r="CE132" s="287">
        <f t="shared" si="1397"/>
        <v>4977.336847423835</v>
      </c>
      <c r="CF132" s="334">
        <v>4930.4087871655438</v>
      </c>
      <c r="CG132" s="287">
        <v>0</v>
      </c>
      <c r="CH132" s="287">
        <f t="shared" si="1398"/>
        <v>4930.4087871655438</v>
      </c>
      <c r="CI132" s="334">
        <v>4456.8469448893993</v>
      </c>
      <c r="CJ132" s="287">
        <v>0</v>
      </c>
      <c r="CK132" s="287">
        <f t="shared" si="1399"/>
        <v>4456.8469448893993</v>
      </c>
      <c r="CL132" s="334">
        <v>15426.474893514907</v>
      </c>
      <c r="CM132" s="287">
        <v>0</v>
      </c>
      <c r="CN132" s="287">
        <f t="shared" si="1400"/>
        <v>15426.474893514907</v>
      </c>
      <c r="CO132" s="334">
        <v>14314.746924929725</v>
      </c>
      <c r="CP132" s="287">
        <v>0</v>
      </c>
      <c r="CQ132" s="287">
        <f t="shared" si="1401"/>
        <v>14314.746924929725</v>
      </c>
      <c r="CR132" s="334">
        <v>0</v>
      </c>
      <c r="CS132" s="287">
        <v>0</v>
      </c>
      <c r="CT132" s="287">
        <f t="shared" si="1402"/>
        <v>0</v>
      </c>
      <c r="CU132" s="334">
        <v>3673.4351862860603</v>
      </c>
      <c r="CV132" s="287">
        <v>0</v>
      </c>
      <c r="CW132" s="287">
        <f t="shared" si="1403"/>
        <v>3673.4351862860603</v>
      </c>
      <c r="CX132" s="334">
        <v>3656.7952442435976</v>
      </c>
      <c r="CY132" s="287">
        <v>0</v>
      </c>
      <c r="CZ132" s="287">
        <f t="shared" si="1404"/>
        <v>3656.7952442435976</v>
      </c>
      <c r="DA132" s="334">
        <v>0</v>
      </c>
      <c r="DB132" s="287">
        <v>0</v>
      </c>
      <c r="DC132" s="287">
        <f t="shared" si="1405"/>
        <v>0</v>
      </c>
      <c r="DD132" s="334">
        <v>250.01684645128168</v>
      </c>
      <c r="DE132" s="287">
        <v>0</v>
      </c>
      <c r="DF132" s="287">
        <f t="shared" si="1406"/>
        <v>250.01684645128168</v>
      </c>
      <c r="DG132" s="334">
        <v>0</v>
      </c>
      <c r="DH132" s="287">
        <v>0</v>
      </c>
      <c r="DI132" s="287">
        <f t="shared" si="1407"/>
        <v>0</v>
      </c>
      <c r="DJ132" s="334">
        <v>0</v>
      </c>
      <c r="DK132" s="287">
        <v>0</v>
      </c>
      <c r="DL132" s="287">
        <f t="shared" si="1408"/>
        <v>0</v>
      </c>
      <c r="DM132" s="334">
        <v>9845.2621957589054</v>
      </c>
      <c r="DN132" s="287">
        <v>0</v>
      </c>
      <c r="DO132" s="287">
        <f t="shared" si="1409"/>
        <v>9845.2621957589054</v>
      </c>
      <c r="DP132" s="334">
        <v>19623.902773269863</v>
      </c>
      <c r="DQ132" s="287">
        <v>0</v>
      </c>
      <c r="DR132" s="287">
        <f t="shared" si="1410"/>
        <v>19623.902773269863</v>
      </c>
      <c r="DS132" s="334">
        <v>18754.226406176145</v>
      </c>
      <c r="DT132" s="287">
        <v>0</v>
      </c>
      <c r="DU132" s="287">
        <f t="shared" si="1411"/>
        <v>18754.226406176145</v>
      </c>
      <c r="DV132" s="334">
        <v>20665.852279548162</v>
      </c>
      <c r="DW132" s="287">
        <v>0</v>
      </c>
      <c r="DX132" s="287">
        <f t="shared" si="1412"/>
        <v>20665.852279548162</v>
      </c>
      <c r="DY132" s="334">
        <v>19809.512090098524</v>
      </c>
      <c r="DZ132" s="287">
        <v>0</v>
      </c>
      <c r="EA132" s="287">
        <f t="shared" si="1413"/>
        <v>19809.512090098524</v>
      </c>
      <c r="EB132" s="334">
        <v>14995.644239416324</v>
      </c>
      <c r="EC132" s="287">
        <v>0</v>
      </c>
      <c r="ED132" s="287">
        <f t="shared" si="1414"/>
        <v>14995.644239416324</v>
      </c>
      <c r="EE132" s="334">
        <v>17020.810806861686</v>
      </c>
      <c r="EF132" s="287">
        <v>0</v>
      </c>
      <c r="EG132" s="287">
        <f t="shared" si="1415"/>
        <v>17020.810806861686</v>
      </c>
      <c r="EH132" s="334">
        <v>16520.463191782812</v>
      </c>
      <c r="EI132" s="287">
        <v>0</v>
      </c>
      <c r="EJ132" s="287">
        <f t="shared" si="1416"/>
        <v>16520.463191782812</v>
      </c>
      <c r="EK132" s="334">
        <v>16145.341584775948</v>
      </c>
      <c r="EL132" s="287">
        <v>0</v>
      </c>
      <c r="EM132" s="287">
        <f t="shared" si="1417"/>
        <v>16145.341584775948</v>
      </c>
      <c r="EN132" s="334">
        <v>33378.840233626899</v>
      </c>
      <c r="EO132" s="287">
        <v>0</v>
      </c>
      <c r="EP132" s="287">
        <f t="shared" si="1418"/>
        <v>33378.840233626899</v>
      </c>
      <c r="EQ132" s="334">
        <v>44657.281571507294</v>
      </c>
      <c r="ER132" s="287">
        <v>0</v>
      </c>
      <c r="ES132" s="287">
        <f t="shared" si="1419"/>
        <v>44657.281571507294</v>
      </c>
      <c r="ET132" s="334">
        <v>37611.073131995072</v>
      </c>
      <c r="EU132" s="287">
        <v>0</v>
      </c>
      <c r="EV132" s="287">
        <f t="shared" si="1420"/>
        <v>37611.073131995072</v>
      </c>
      <c r="EW132" s="334">
        <v>42254.889316471221</v>
      </c>
      <c r="EX132" s="287">
        <v>0</v>
      </c>
      <c r="EY132" s="287">
        <f t="shared" si="1421"/>
        <v>42254.889316471221</v>
      </c>
      <c r="EZ132" s="334">
        <v>61641.743098961306</v>
      </c>
      <c r="FA132" s="287">
        <v>0</v>
      </c>
      <c r="FB132" s="287">
        <f t="shared" si="1422"/>
        <v>61641.743098961306</v>
      </c>
      <c r="FC132" s="334">
        <v>82987.050062947877</v>
      </c>
      <c r="FD132" s="287">
        <v>0</v>
      </c>
      <c r="FE132" s="287">
        <f t="shared" si="1423"/>
        <v>82987.050062947877</v>
      </c>
      <c r="FF132" s="334">
        <v>22479.274519893916</v>
      </c>
      <c r="FG132" s="287">
        <v>0</v>
      </c>
      <c r="FH132" s="287">
        <f t="shared" si="1424"/>
        <v>22479.274519893916</v>
      </c>
      <c r="FI132" s="334">
        <v>22364.222958244529</v>
      </c>
      <c r="FJ132" s="287">
        <v>0</v>
      </c>
      <c r="FK132" s="287">
        <f t="shared" si="1425"/>
        <v>22364.222958244529</v>
      </c>
      <c r="FL132" s="334">
        <v>140775.09807629569</v>
      </c>
      <c r="FM132" s="287">
        <v>0</v>
      </c>
      <c r="FN132" s="287">
        <f t="shared" si="1426"/>
        <v>140775.09807629569</v>
      </c>
      <c r="FO132" s="334">
        <v>261410.3506218832</v>
      </c>
      <c r="FP132" s="287">
        <v>0</v>
      </c>
      <c r="FQ132" s="287">
        <f t="shared" si="1427"/>
        <v>261410.3506218832</v>
      </c>
      <c r="FR132" s="334">
        <v>198050.56256303075</v>
      </c>
      <c r="FS132" s="287">
        <v>0</v>
      </c>
      <c r="FT132" s="287">
        <f t="shared" si="1428"/>
        <v>198050.56256303075</v>
      </c>
      <c r="FU132" s="334">
        <v>266327.71070292161</v>
      </c>
      <c r="FV132" s="287">
        <v>0</v>
      </c>
      <c r="FW132" s="287">
        <f t="shared" si="1429"/>
        <v>266327.71070292161</v>
      </c>
      <c r="FX132" s="334">
        <v>302557.52301005297</v>
      </c>
      <c r="FY132" s="287">
        <v>0</v>
      </c>
      <c r="FZ132" s="287">
        <f t="shared" si="1430"/>
        <v>302557.52301005297</v>
      </c>
      <c r="GA132" s="334">
        <v>356096.06246381684</v>
      </c>
      <c r="GB132" s="287">
        <v>0</v>
      </c>
      <c r="GC132" s="287">
        <f t="shared" si="1431"/>
        <v>356096.06246381684</v>
      </c>
      <c r="GD132" s="334">
        <v>380096.60389603249</v>
      </c>
      <c r="GE132" s="287">
        <v>0</v>
      </c>
      <c r="GF132" s="287">
        <f t="shared" si="1432"/>
        <v>380096.60389603249</v>
      </c>
      <c r="GG132" s="334">
        <v>433318.63187837286</v>
      </c>
      <c r="GH132" s="287">
        <v>0</v>
      </c>
      <c r="GI132" s="287">
        <f t="shared" si="1433"/>
        <v>433318.63187837286</v>
      </c>
      <c r="GJ132" s="334">
        <v>457152.5690948519</v>
      </c>
      <c r="GK132" s="287">
        <v>0</v>
      </c>
      <c r="GL132" s="287">
        <f t="shared" si="1434"/>
        <v>457152.5690948519</v>
      </c>
      <c r="GM132" s="334">
        <v>496933.25617202959</v>
      </c>
      <c r="GN132" s="287">
        <v>150000</v>
      </c>
      <c r="GO132" s="287">
        <f>SUM(GM132:GN132)</f>
        <v>646933.25617202953</v>
      </c>
      <c r="GP132" s="334">
        <v>535440.87295865372</v>
      </c>
      <c r="GQ132" s="287">
        <v>0</v>
      </c>
      <c r="GR132" s="287">
        <f>SUM(GP132:GQ132)</f>
        <v>535440.87295865372</v>
      </c>
      <c r="GS132" s="334">
        <v>562077.96254976618</v>
      </c>
      <c r="GT132" s="287">
        <v>180000</v>
      </c>
      <c r="GU132" s="287">
        <f>SUM(GS132:GT132)</f>
        <v>742077.96254976618</v>
      </c>
      <c r="GV132" s="334">
        <v>327230.35576689796</v>
      </c>
      <c r="GW132" s="287">
        <v>360000</v>
      </c>
      <c r="GX132" s="287">
        <f>SUM(GV132:GW132)</f>
        <v>687230.35576689802</v>
      </c>
      <c r="GY132" s="334">
        <v>309126.64759373845</v>
      </c>
      <c r="GZ132" s="287">
        <v>0</v>
      </c>
      <c r="HA132" s="287">
        <f>SUM(GY132:GZ132)</f>
        <v>309126.64759373845</v>
      </c>
      <c r="HB132" s="334">
        <v>369921.93167064426</v>
      </c>
      <c r="HC132" s="287">
        <v>0</v>
      </c>
      <c r="HD132" s="287">
        <f>SUM(HB132:HC132)</f>
        <v>369921.93167064426</v>
      </c>
      <c r="HE132" s="334">
        <v>428097.95666723303</v>
      </c>
      <c r="HF132" s="287">
        <v>266000</v>
      </c>
      <c r="HG132" s="287">
        <f>SUM(HE132:HF132)</f>
        <v>694097.95666723303</v>
      </c>
      <c r="HH132" s="334">
        <v>483359.5434072832</v>
      </c>
      <c r="HI132" s="287">
        <v>0</v>
      </c>
      <c r="HJ132" s="287">
        <f>SUM(HH132:HI132)</f>
        <v>483359.5434072832</v>
      </c>
    </row>
    <row r="133" spans="1:218" ht="12" outlineLevel="1" x14ac:dyDescent="0.2">
      <c r="A133" s="168"/>
      <c r="B133" s="343" t="s">
        <v>368</v>
      </c>
      <c r="C133" s="334">
        <v>0</v>
      </c>
      <c r="D133" s="287">
        <v>0</v>
      </c>
      <c r="E133" s="287">
        <f>SUM(C133:D133)</f>
        <v>0</v>
      </c>
      <c r="F133" s="334">
        <v>0</v>
      </c>
      <c r="G133" s="287">
        <v>0</v>
      </c>
      <c r="H133" s="287">
        <f>SUM(F133:G133)</f>
        <v>0</v>
      </c>
      <c r="I133" s="334">
        <v>0</v>
      </c>
      <c r="J133" s="287">
        <v>0</v>
      </c>
      <c r="K133" s="287">
        <f>SUM(I133:J133)</f>
        <v>0</v>
      </c>
      <c r="L133" s="334">
        <v>0</v>
      </c>
      <c r="M133" s="287">
        <v>0</v>
      </c>
      <c r="N133" s="287">
        <f>SUM(L133:M133)</f>
        <v>0</v>
      </c>
      <c r="O133" s="334">
        <v>0</v>
      </c>
      <c r="P133" s="287">
        <v>0</v>
      </c>
      <c r="Q133" s="287">
        <f>SUM(O133:P133)</f>
        <v>0</v>
      </c>
      <c r="R133" s="334">
        <v>0</v>
      </c>
      <c r="S133" s="287">
        <v>0</v>
      </c>
      <c r="T133" s="287">
        <f>SUM(R133:S133)</f>
        <v>0</v>
      </c>
      <c r="U133" s="334">
        <v>0</v>
      </c>
      <c r="V133" s="287">
        <v>0</v>
      </c>
      <c r="W133" s="287">
        <f>SUM(U133:V133)</f>
        <v>0</v>
      </c>
      <c r="X133" s="334">
        <v>0</v>
      </c>
      <c r="Y133" s="287">
        <v>0</v>
      </c>
      <c r="Z133" s="287">
        <f>SUM(X133:Y133)</f>
        <v>0</v>
      </c>
      <c r="AA133" s="334">
        <v>0</v>
      </c>
      <c r="AB133" s="287">
        <v>0</v>
      </c>
      <c r="AC133" s="287">
        <f>SUM(AA133:AB133)</f>
        <v>0</v>
      </c>
      <c r="AD133" s="334">
        <v>0</v>
      </c>
      <c r="AE133" s="287">
        <v>0</v>
      </c>
      <c r="AF133" s="287">
        <f>SUM(AD133:AE133)</f>
        <v>0</v>
      </c>
      <c r="AG133" s="334">
        <v>0</v>
      </c>
      <c r="AH133" s="287">
        <v>0</v>
      </c>
      <c r="AI133" s="287">
        <f>SUM(AG133:AH133)</f>
        <v>0</v>
      </c>
      <c r="AJ133" s="334">
        <v>0</v>
      </c>
      <c r="AK133" s="287">
        <v>0</v>
      </c>
      <c r="AL133" s="287">
        <f>SUM(AJ133:AK133)</f>
        <v>0</v>
      </c>
      <c r="AM133" s="334">
        <v>2653.959517045449</v>
      </c>
      <c r="AN133" s="287">
        <v>0</v>
      </c>
      <c r="AO133" s="287">
        <f>SUM(AM133:AN133)</f>
        <v>2653.959517045449</v>
      </c>
      <c r="AP133" s="334">
        <v>2636.2348727410863</v>
      </c>
      <c r="AQ133" s="287">
        <v>0</v>
      </c>
      <c r="AR133" s="287">
        <f t="shared" si="1384"/>
        <v>2636.2348727410863</v>
      </c>
      <c r="AS133" s="334">
        <v>2333.8013451837614</v>
      </c>
      <c r="AT133" s="287">
        <v>0</v>
      </c>
      <c r="AU133" s="287">
        <f t="shared" si="1385"/>
        <v>2333.8013451837614</v>
      </c>
      <c r="AV133" s="334">
        <v>2376.8216456888431</v>
      </c>
      <c r="AW133" s="287">
        <v>0</v>
      </c>
      <c r="AX133" s="287">
        <f t="shared" si="1386"/>
        <v>2376.8216456888431</v>
      </c>
      <c r="AY133" s="334">
        <v>2376.270234864789</v>
      </c>
      <c r="AZ133" s="287">
        <v>0</v>
      </c>
      <c r="BA133" s="287">
        <f t="shared" si="1387"/>
        <v>2376.270234864789</v>
      </c>
      <c r="BB133" s="334">
        <v>2454.9005192298855</v>
      </c>
      <c r="BC133" s="287">
        <v>0</v>
      </c>
      <c r="BD133" s="287">
        <f t="shared" si="1388"/>
        <v>2454.9005192298855</v>
      </c>
      <c r="BE133" s="334">
        <v>5702.8405376816936</v>
      </c>
      <c r="BF133" s="287">
        <v>0</v>
      </c>
      <c r="BG133" s="287">
        <f t="shared" si="1389"/>
        <v>5702.8405376816936</v>
      </c>
      <c r="BH133" s="334">
        <v>2681.6651343832459</v>
      </c>
      <c r="BI133" s="287">
        <v>0</v>
      </c>
      <c r="BJ133" s="287">
        <f t="shared" si="1390"/>
        <v>2681.6651343832459</v>
      </c>
      <c r="BK133" s="334">
        <v>2690.7150045797384</v>
      </c>
      <c r="BL133" s="287">
        <v>0</v>
      </c>
      <c r="BM133" s="287">
        <f t="shared" si="1391"/>
        <v>2690.7150045797384</v>
      </c>
      <c r="BN133" s="334">
        <v>3112.3622288082856</v>
      </c>
      <c r="BO133" s="287">
        <v>0</v>
      </c>
      <c r="BP133" s="287">
        <f t="shared" si="1392"/>
        <v>3112.3622288082856</v>
      </c>
      <c r="BQ133" s="334">
        <v>2624.0254354437379</v>
      </c>
      <c r="BR133" s="287">
        <v>0</v>
      </c>
      <c r="BS133" s="287">
        <f t="shared" si="1393"/>
        <v>2624.0254354437379</v>
      </c>
      <c r="BT133" s="334">
        <v>2816.4430745521095</v>
      </c>
      <c r="BU133" s="287">
        <v>0</v>
      </c>
      <c r="BV133" s="287">
        <f t="shared" si="1394"/>
        <v>2816.4430745521095</v>
      </c>
      <c r="BW133" s="334">
        <v>2770.4724177972967</v>
      </c>
      <c r="BX133" s="287">
        <v>0</v>
      </c>
      <c r="BY133" s="287">
        <f t="shared" si="1395"/>
        <v>2770.4724177972967</v>
      </c>
      <c r="BZ133" s="334">
        <v>2850.7518074005488</v>
      </c>
      <c r="CA133" s="287">
        <v>0</v>
      </c>
      <c r="CB133" s="287">
        <f t="shared" si="1396"/>
        <v>2850.7518074005488</v>
      </c>
      <c r="CC133" s="334">
        <v>2736.7641235029837</v>
      </c>
      <c r="CD133" s="287">
        <v>0</v>
      </c>
      <c r="CE133" s="287">
        <f t="shared" si="1397"/>
        <v>2736.7641235029837</v>
      </c>
      <c r="CF133" s="334">
        <v>54615.766442117798</v>
      </c>
      <c r="CG133" s="287">
        <v>0</v>
      </c>
      <c r="CH133" s="287">
        <f t="shared" si="1398"/>
        <v>54615.766442117798</v>
      </c>
      <c r="CI133" s="334">
        <v>66849.718761081429</v>
      </c>
      <c r="CJ133" s="287">
        <v>0</v>
      </c>
      <c r="CK133" s="287">
        <f t="shared" si="1399"/>
        <v>66849.718761081429</v>
      </c>
      <c r="CL133" s="334">
        <v>20389.272301877736</v>
      </c>
      <c r="CM133" s="287">
        <v>0</v>
      </c>
      <c r="CN133" s="287">
        <f t="shared" si="1400"/>
        <v>20389.272301877736</v>
      </c>
      <c r="CO133" s="334">
        <v>26562.732551316374</v>
      </c>
      <c r="CP133" s="287">
        <v>0</v>
      </c>
      <c r="CQ133" s="287">
        <f t="shared" si="1401"/>
        <v>26562.732551316374</v>
      </c>
      <c r="CR133" s="334">
        <v>1263.1011626882764</v>
      </c>
      <c r="CS133" s="287">
        <v>0</v>
      </c>
      <c r="CT133" s="287">
        <f t="shared" si="1402"/>
        <v>1263.1011626882764</v>
      </c>
      <c r="CU133" s="334">
        <v>1294.9745457689774</v>
      </c>
      <c r="CV133" s="287">
        <v>0</v>
      </c>
      <c r="CW133" s="287">
        <f t="shared" si="1403"/>
        <v>1294.9745457689774</v>
      </c>
      <c r="CX133" s="334">
        <v>1289.1085646653755</v>
      </c>
      <c r="CY133" s="287">
        <v>0</v>
      </c>
      <c r="CZ133" s="287">
        <f t="shared" si="1404"/>
        <v>1289.1085646653755</v>
      </c>
      <c r="DA133" s="334">
        <v>1290.5307832814012</v>
      </c>
      <c r="DB133" s="287">
        <v>0</v>
      </c>
      <c r="DC133" s="287">
        <f t="shared" si="1405"/>
        <v>1290.5307832814012</v>
      </c>
      <c r="DD133" s="334">
        <v>1284.7125139718585</v>
      </c>
      <c r="DE133" s="287">
        <v>0</v>
      </c>
      <c r="DF133" s="287">
        <f t="shared" si="1406"/>
        <v>1284.7125139718585</v>
      </c>
      <c r="DG133" s="334">
        <v>13312.796004569225</v>
      </c>
      <c r="DH133" s="287">
        <v>0</v>
      </c>
      <c r="DI133" s="287">
        <f t="shared" si="1407"/>
        <v>13312.796004569225</v>
      </c>
      <c r="DJ133" s="334">
        <v>499.98094955864894</v>
      </c>
      <c r="DK133" s="287">
        <v>0</v>
      </c>
      <c r="DL133" s="287">
        <f t="shared" si="1408"/>
        <v>499.98094955864894</v>
      </c>
      <c r="DM133" s="334">
        <v>568.95957380133518</v>
      </c>
      <c r="DN133" s="287">
        <v>0</v>
      </c>
      <c r="DO133" s="287">
        <f t="shared" si="1409"/>
        <v>568.95957380133518</v>
      </c>
      <c r="DP133" s="334">
        <v>579.16776144627431</v>
      </c>
      <c r="DQ133" s="287">
        <v>0</v>
      </c>
      <c r="DR133" s="287">
        <f t="shared" si="1410"/>
        <v>579.16776144627431</v>
      </c>
      <c r="DS133" s="334">
        <v>584.96336852058482</v>
      </c>
      <c r="DT133" s="287">
        <v>0</v>
      </c>
      <c r="DU133" s="287">
        <f t="shared" si="1411"/>
        <v>584.96336852058482</v>
      </c>
      <c r="DV133" s="334">
        <v>491.61099945401554</v>
      </c>
      <c r="DW133" s="287">
        <v>0</v>
      </c>
      <c r="DX133" s="287">
        <f t="shared" si="1412"/>
        <v>491.61099945401554</v>
      </c>
      <c r="DY133" s="334">
        <v>503.48671462618518</v>
      </c>
      <c r="DZ133" s="287">
        <v>0</v>
      </c>
      <c r="EA133" s="287">
        <f t="shared" si="1413"/>
        <v>503.48671462618518</v>
      </c>
      <c r="EB133" s="334">
        <v>583.00440618149889</v>
      </c>
      <c r="EC133" s="287">
        <v>0</v>
      </c>
      <c r="ED133" s="287">
        <f t="shared" si="1414"/>
        <v>583.00440618149889</v>
      </c>
      <c r="EE133" s="334">
        <v>569.72844034016191</v>
      </c>
      <c r="EF133" s="287">
        <v>0</v>
      </c>
      <c r="EG133" s="287">
        <f t="shared" si="1415"/>
        <v>569.72844034016191</v>
      </c>
      <c r="EH133" s="334">
        <v>655.80212946252868</v>
      </c>
      <c r="EI133" s="287">
        <v>0</v>
      </c>
      <c r="EJ133" s="287">
        <f t="shared" si="1416"/>
        <v>655.80212946252868</v>
      </c>
      <c r="EK133" s="334">
        <v>896.6673134762782</v>
      </c>
      <c r="EL133" s="287">
        <v>0</v>
      </c>
      <c r="EM133" s="287">
        <f t="shared" si="1417"/>
        <v>896.6673134762782</v>
      </c>
      <c r="EN133" s="334">
        <v>1060.7501369173972</v>
      </c>
      <c r="EO133" s="287">
        <v>0</v>
      </c>
      <c r="EP133" s="287">
        <f t="shared" si="1418"/>
        <v>1060.7501369173972</v>
      </c>
      <c r="EQ133" s="334">
        <v>4446.929413402936</v>
      </c>
      <c r="ER133" s="287">
        <v>0</v>
      </c>
      <c r="ES133" s="287">
        <f t="shared" si="1419"/>
        <v>4446.929413402936</v>
      </c>
      <c r="ET133" s="334">
        <v>4614.0531229655426</v>
      </c>
      <c r="EU133" s="287">
        <v>0</v>
      </c>
      <c r="EV133" s="287">
        <f t="shared" si="1420"/>
        <v>4614.0531229655426</v>
      </c>
      <c r="EW133" s="334">
        <v>5235.835643818622</v>
      </c>
      <c r="EX133" s="287">
        <v>0</v>
      </c>
      <c r="EY133" s="287">
        <f t="shared" si="1421"/>
        <v>5235.835643818622</v>
      </c>
      <c r="EZ133" s="334">
        <v>4086.1582638556038</v>
      </c>
      <c r="FA133" s="287">
        <v>0</v>
      </c>
      <c r="FB133" s="287">
        <f t="shared" si="1422"/>
        <v>4086.1582638556038</v>
      </c>
      <c r="FC133" s="334">
        <v>1887.8716333890457</v>
      </c>
      <c r="FD133" s="287">
        <v>0</v>
      </c>
      <c r="FE133" s="287">
        <f t="shared" si="1423"/>
        <v>1887.8716333890457</v>
      </c>
      <c r="FF133" s="334">
        <v>3211.2412593745257</v>
      </c>
      <c r="FG133" s="287">
        <v>0</v>
      </c>
      <c r="FH133" s="287">
        <f t="shared" si="1424"/>
        <v>3211.2412593745257</v>
      </c>
      <c r="FI133" s="334">
        <v>3385.7495418765729</v>
      </c>
      <c r="FJ133" s="287">
        <v>0</v>
      </c>
      <c r="FK133" s="287">
        <f t="shared" si="1425"/>
        <v>3385.7495418765729</v>
      </c>
      <c r="FL133" s="334">
        <v>1668.853155500429</v>
      </c>
      <c r="FM133" s="287">
        <v>0</v>
      </c>
      <c r="FN133" s="287">
        <f t="shared" si="1426"/>
        <v>1668.853155500429</v>
      </c>
      <c r="FO133" s="334">
        <v>2161.6918580228503</v>
      </c>
      <c r="FP133" s="287">
        <v>0</v>
      </c>
      <c r="FQ133" s="287">
        <f t="shared" si="1427"/>
        <v>2161.6918580228503</v>
      </c>
      <c r="FR133" s="334">
        <v>2461.7762685219022</v>
      </c>
      <c r="FS133" s="287">
        <v>0</v>
      </c>
      <c r="FT133" s="287">
        <f t="shared" si="1428"/>
        <v>2461.7762685219022</v>
      </c>
      <c r="FU133" s="334">
        <v>4266.8702487706514</v>
      </c>
      <c r="FV133" s="287">
        <v>0</v>
      </c>
      <c r="FW133" s="287">
        <f t="shared" si="1429"/>
        <v>4266.8702487706514</v>
      </c>
      <c r="FX133" s="334">
        <v>4843.1532500078019</v>
      </c>
      <c r="FY133" s="287">
        <v>0</v>
      </c>
      <c r="FZ133" s="287">
        <f t="shared" si="1430"/>
        <v>4843.1532500078019</v>
      </c>
      <c r="GA133" s="334">
        <v>5272.9317710030264</v>
      </c>
      <c r="GB133" s="287">
        <v>0</v>
      </c>
      <c r="GC133" s="287">
        <f t="shared" si="1431"/>
        <v>5272.9317710030264</v>
      </c>
      <c r="GD133" s="334">
        <v>2761.3451189598313</v>
      </c>
      <c r="GE133" s="287">
        <v>0</v>
      </c>
      <c r="GF133" s="287">
        <f t="shared" si="1432"/>
        <v>2761.3451189598313</v>
      </c>
      <c r="GG133" s="334">
        <v>2827.2605035814031</v>
      </c>
      <c r="GH133" s="287">
        <v>0</v>
      </c>
      <c r="GI133" s="287">
        <f t="shared" si="1433"/>
        <v>2827.2605035814031</v>
      </c>
      <c r="GJ133" s="334">
        <v>3719.1323426781291</v>
      </c>
      <c r="GK133" s="287">
        <v>0</v>
      </c>
      <c r="GL133" s="287">
        <f t="shared" si="1434"/>
        <v>3719.1323426781291</v>
      </c>
      <c r="GM133" s="334">
        <v>15989.425522228981</v>
      </c>
      <c r="GN133" s="287">
        <v>0</v>
      </c>
      <c r="GO133" s="287">
        <f>SUM(GM133:GN133)</f>
        <v>15989.425522228981</v>
      </c>
      <c r="GP133" s="334">
        <v>11370.319855217604</v>
      </c>
      <c r="GQ133" s="287">
        <v>0</v>
      </c>
      <c r="GR133" s="287">
        <f>SUM(GP133:GQ133)</f>
        <v>11370.319855217604</v>
      </c>
      <c r="GS133" s="334">
        <v>64405.349937529936</v>
      </c>
      <c r="GT133" s="287">
        <v>0</v>
      </c>
      <c r="GU133" s="287">
        <f>SUM(GS133:GT133)</f>
        <v>64405.349937529936</v>
      </c>
      <c r="GV133" s="334">
        <v>18309.883937276529</v>
      </c>
      <c r="GW133" s="287">
        <v>0</v>
      </c>
      <c r="GX133" s="287">
        <f>SUM(GV133:GW133)</f>
        <v>18309.883937276529</v>
      </c>
      <c r="GY133" s="334">
        <v>22995.536709415304</v>
      </c>
      <c r="GZ133" s="287">
        <v>0</v>
      </c>
      <c r="HA133" s="287">
        <f>SUM(GY133:GZ133)</f>
        <v>22995.536709415304</v>
      </c>
      <c r="HB133" s="334">
        <v>144047.45128381861</v>
      </c>
      <c r="HC133" s="287">
        <v>0</v>
      </c>
      <c r="HD133" s="287">
        <f>SUM(HB133:HC133)</f>
        <v>144047.45128381861</v>
      </c>
      <c r="HE133" s="334">
        <v>55108.311201867764</v>
      </c>
      <c r="HF133" s="287">
        <v>0</v>
      </c>
      <c r="HG133" s="287">
        <f>SUM(HE133:HF133)</f>
        <v>55108.311201867764</v>
      </c>
      <c r="HH133" s="334">
        <v>64421.266043702744</v>
      </c>
      <c r="HI133" s="287">
        <v>0</v>
      </c>
      <c r="HJ133" s="287">
        <f>SUM(HH133:HI133)</f>
        <v>64421.266043702744</v>
      </c>
    </row>
    <row r="134" spans="1:218" ht="12" outlineLevel="1" x14ac:dyDescent="0.2">
      <c r="A134" s="168"/>
      <c r="B134" s="343" t="s">
        <v>369</v>
      </c>
      <c r="C134" s="334">
        <v>0</v>
      </c>
      <c r="D134" s="287">
        <v>0</v>
      </c>
      <c r="E134" s="287">
        <f>SUM(C134:D134)</f>
        <v>0</v>
      </c>
      <c r="F134" s="334">
        <v>0</v>
      </c>
      <c r="G134" s="287">
        <v>0</v>
      </c>
      <c r="H134" s="287">
        <f>SUM(F134:G134)</f>
        <v>0</v>
      </c>
      <c r="I134" s="334">
        <v>0</v>
      </c>
      <c r="J134" s="287">
        <v>0</v>
      </c>
      <c r="K134" s="287">
        <f>SUM(I134:J134)</f>
        <v>0</v>
      </c>
      <c r="L134" s="334">
        <v>0</v>
      </c>
      <c r="M134" s="287">
        <v>0</v>
      </c>
      <c r="N134" s="287">
        <f>SUM(L134:M134)</f>
        <v>0</v>
      </c>
      <c r="O134" s="334">
        <v>0</v>
      </c>
      <c r="P134" s="287">
        <v>0</v>
      </c>
      <c r="Q134" s="287">
        <f>SUM(O134:P134)</f>
        <v>0</v>
      </c>
      <c r="R134" s="334">
        <v>0</v>
      </c>
      <c r="S134" s="287">
        <v>0</v>
      </c>
      <c r="T134" s="287">
        <f>SUM(R134:S134)</f>
        <v>0</v>
      </c>
      <c r="U134" s="334">
        <v>0</v>
      </c>
      <c r="V134" s="287">
        <v>0</v>
      </c>
      <c r="W134" s="287">
        <f>SUM(U134:V134)</f>
        <v>0</v>
      </c>
      <c r="X134" s="334">
        <v>0</v>
      </c>
      <c r="Y134" s="287">
        <v>0</v>
      </c>
      <c r="Z134" s="287">
        <f>SUM(X134:Y134)</f>
        <v>0</v>
      </c>
      <c r="AA134" s="334">
        <v>0</v>
      </c>
      <c r="AB134" s="287">
        <v>0</v>
      </c>
      <c r="AC134" s="287">
        <f>SUM(AA134:AB134)</f>
        <v>0</v>
      </c>
      <c r="AD134" s="334">
        <v>0</v>
      </c>
      <c r="AE134" s="287">
        <v>0</v>
      </c>
      <c r="AF134" s="287">
        <f>SUM(AD134:AE134)</f>
        <v>0</v>
      </c>
      <c r="AG134" s="334">
        <v>0</v>
      </c>
      <c r="AH134" s="287">
        <v>0</v>
      </c>
      <c r="AI134" s="287">
        <f>SUM(AG134:AH134)</f>
        <v>0</v>
      </c>
      <c r="AJ134" s="334">
        <v>0</v>
      </c>
      <c r="AK134" s="287">
        <v>0</v>
      </c>
      <c r="AL134" s="287">
        <f>SUM(AJ134:AK134)</f>
        <v>0</v>
      </c>
      <c r="AM134" s="334">
        <v>6884.8448426573441</v>
      </c>
      <c r="AN134" s="287">
        <v>0</v>
      </c>
      <c r="AO134" s="287">
        <f>SUM(AM134:AN134)</f>
        <v>6884.8448426573441</v>
      </c>
      <c r="AP134" s="334">
        <v>7273.3583871492929</v>
      </c>
      <c r="AQ134" s="287">
        <v>0</v>
      </c>
      <c r="AR134" s="287">
        <f t="shared" si="1384"/>
        <v>7273.3583871492929</v>
      </c>
      <c r="AS134" s="334">
        <v>6813.8493874609658</v>
      </c>
      <c r="AT134" s="287">
        <v>0</v>
      </c>
      <c r="AU134" s="287">
        <f t="shared" si="1385"/>
        <v>6813.8493874609658</v>
      </c>
      <c r="AV134" s="334">
        <v>8018.9326385576078</v>
      </c>
      <c r="AW134" s="287">
        <v>0</v>
      </c>
      <c r="AX134" s="287">
        <f t="shared" si="1386"/>
        <v>8018.9326385576078</v>
      </c>
      <c r="AY134" s="334">
        <v>8236.5666229999078</v>
      </c>
      <c r="AZ134" s="287">
        <v>0</v>
      </c>
      <c r="BA134" s="287">
        <f t="shared" si="1387"/>
        <v>8236.5666229999078</v>
      </c>
      <c r="BB134" s="334">
        <v>5524.2854845379788</v>
      </c>
      <c r="BC134" s="287">
        <v>0</v>
      </c>
      <c r="BD134" s="287">
        <f t="shared" si="1388"/>
        <v>5524.2854845379788</v>
      </c>
      <c r="BE134" s="334">
        <v>9408.0212505496856</v>
      </c>
      <c r="BF134" s="287">
        <v>0</v>
      </c>
      <c r="BG134" s="287">
        <f t="shared" si="1389"/>
        <v>9408.0212505496856</v>
      </c>
      <c r="BH134" s="334">
        <v>9639.2511313027626</v>
      </c>
      <c r="BI134" s="287">
        <v>0</v>
      </c>
      <c r="BJ134" s="287">
        <f t="shared" si="1390"/>
        <v>9639.2511313027626</v>
      </c>
      <c r="BK134" s="334">
        <v>10841.200683002955</v>
      </c>
      <c r="BL134" s="287">
        <v>0</v>
      </c>
      <c r="BM134" s="287">
        <f t="shared" si="1391"/>
        <v>10841.200683002955</v>
      </c>
      <c r="BN134" s="334">
        <v>7875.8756710577682</v>
      </c>
      <c r="BO134" s="287">
        <v>0</v>
      </c>
      <c r="BP134" s="287">
        <f t="shared" si="1392"/>
        <v>7875.8756710577682</v>
      </c>
      <c r="BQ134" s="334">
        <v>5289.7365614755718</v>
      </c>
      <c r="BR134" s="287">
        <v>0</v>
      </c>
      <c r="BS134" s="287">
        <f t="shared" si="1393"/>
        <v>5289.7365614755718</v>
      </c>
      <c r="BT134" s="334">
        <v>12501.151223271047</v>
      </c>
      <c r="BU134" s="287">
        <v>0</v>
      </c>
      <c r="BV134" s="287">
        <f t="shared" si="1394"/>
        <v>12501.151223271047</v>
      </c>
      <c r="BW134" s="334">
        <v>10650.959828318613</v>
      </c>
      <c r="BX134" s="287">
        <v>0</v>
      </c>
      <c r="BY134" s="287">
        <f t="shared" si="1395"/>
        <v>10650.959828318613</v>
      </c>
      <c r="BZ134" s="334">
        <v>8539.7343210228282</v>
      </c>
      <c r="CA134" s="287">
        <v>0</v>
      </c>
      <c r="CB134" s="287">
        <f t="shared" si="1396"/>
        <v>8539.7343210228282</v>
      </c>
      <c r="CC134" s="334">
        <v>13497.40676507941</v>
      </c>
      <c r="CD134" s="287">
        <v>0</v>
      </c>
      <c r="CE134" s="287">
        <f t="shared" si="1397"/>
        <v>13497.40676507941</v>
      </c>
      <c r="CF134" s="334">
        <v>12226.667207748291</v>
      </c>
      <c r="CG134" s="287">
        <v>0</v>
      </c>
      <c r="CH134" s="287">
        <f t="shared" si="1398"/>
        <v>12226.667207748291</v>
      </c>
      <c r="CI134" s="334">
        <v>11880.280260696252</v>
      </c>
      <c r="CJ134" s="287">
        <v>0</v>
      </c>
      <c r="CK134" s="287">
        <f t="shared" si="1399"/>
        <v>11880.280260696252</v>
      </c>
      <c r="CL134" s="334">
        <v>13812.000719899213</v>
      </c>
      <c r="CM134" s="287">
        <v>0</v>
      </c>
      <c r="CN134" s="287">
        <f t="shared" si="1400"/>
        <v>13812.000719899213</v>
      </c>
      <c r="CO134" s="334">
        <v>18664.445425536076</v>
      </c>
      <c r="CP134" s="287">
        <v>0</v>
      </c>
      <c r="CQ134" s="287">
        <f t="shared" si="1401"/>
        <v>18664.445425536076</v>
      </c>
      <c r="CR134" s="334">
        <v>10955.440742535015</v>
      </c>
      <c r="CS134" s="287">
        <v>0</v>
      </c>
      <c r="CT134" s="287">
        <f t="shared" si="1402"/>
        <v>10955.440742535015</v>
      </c>
      <c r="CU134" s="334">
        <v>8788.4261611128532</v>
      </c>
      <c r="CV134" s="287">
        <v>0</v>
      </c>
      <c r="CW134" s="287">
        <f t="shared" si="1403"/>
        <v>8788.4261611128532</v>
      </c>
      <c r="CX134" s="334">
        <v>10056.920593931571</v>
      </c>
      <c r="CY134" s="287">
        <v>0</v>
      </c>
      <c r="CZ134" s="287">
        <f t="shared" si="1404"/>
        <v>10056.920593931571</v>
      </c>
      <c r="DA134" s="334">
        <v>5656.0819813043963</v>
      </c>
      <c r="DB134" s="287">
        <v>0</v>
      </c>
      <c r="DC134" s="287">
        <f t="shared" si="1405"/>
        <v>5656.0819813043963</v>
      </c>
      <c r="DD134" s="334">
        <v>1780.4110534112729</v>
      </c>
      <c r="DE134" s="287">
        <v>0</v>
      </c>
      <c r="DF134" s="287">
        <f t="shared" si="1406"/>
        <v>1780.4110534112729</v>
      </c>
      <c r="DG134" s="334">
        <v>117.07993518051174</v>
      </c>
      <c r="DH134" s="287">
        <v>0</v>
      </c>
      <c r="DI134" s="287">
        <f t="shared" si="1407"/>
        <v>117.07993518051174</v>
      </c>
      <c r="DJ134" s="334">
        <v>16145.807407446606</v>
      </c>
      <c r="DK134" s="287">
        <v>0</v>
      </c>
      <c r="DL134" s="287">
        <f t="shared" si="1408"/>
        <v>16145.807407446606</v>
      </c>
      <c r="DM134" s="334">
        <v>13938.650763605976</v>
      </c>
      <c r="DN134" s="287">
        <v>0</v>
      </c>
      <c r="DO134" s="287">
        <f t="shared" si="1409"/>
        <v>13938.650763605976</v>
      </c>
      <c r="DP134" s="334">
        <v>5197.6366277697925</v>
      </c>
      <c r="DQ134" s="287">
        <v>0</v>
      </c>
      <c r="DR134" s="287">
        <f t="shared" si="1410"/>
        <v>5197.6366277697925</v>
      </c>
      <c r="DS134" s="334">
        <v>6000.2310760989449</v>
      </c>
      <c r="DT134" s="287">
        <v>0</v>
      </c>
      <c r="DU134" s="287">
        <f t="shared" si="1411"/>
        <v>6000.2310760989449</v>
      </c>
      <c r="DV134" s="334">
        <v>4058.2779670914811</v>
      </c>
      <c r="DW134" s="287">
        <v>0</v>
      </c>
      <c r="DX134" s="287">
        <f t="shared" si="1412"/>
        <v>4058.2779670914811</v>
      </c>
      <c r="DY134" s="334">
        <v>13433.921272485655</v>
      </c>
      <c r="DZ134" s="287">
        <v>0</v>
      </c>
      <c r="EA134" s="287">
        <f t="shared" si="1413"/>
        <v>13433.921272485655</v>
      </c>
      <c r="EB134" s="334">
        <v>10529.915231089355</v>
      </c>
      <c r="EC134" s="287">
        <v>0</v>
      </c>
      <c r="ED134" s="287">
        <f t="shared" si="1414"/>
        <v>10529.915231089355</v>
      </c>
      <c r="EE134" s="334">
        <v>4975.5703346094269</v>
      </c>
      <c r="EF134" s="287">
        <v>0</v>
      </c>
      <c r="EG134" s="287">
        <f t="shared" si="1415"/>
        <v>4975.5703346094269</v>
      </c>
      <c r="EH134" s="334">
        <v>4430.6959835202433</v>
      </c>
      <c r="EI134" s="287">
        <v>0</v>
      </c>
      <c r="EJ134" s="287">
        <f t="shared" si="1416"/>
        <v>4430.6959835202433</v>
      </c>
      <c r="EK134" s="334">
        <v>7029.3677811196276</v>
      </c>
      <c r="EL134" s="287">
        <v>0</v>
      </c>
      <c r="EM134" s="287">
        <f t="shared" si="1417"/>
        <v>7029.3677811196276</v>
      </c>
      <c r="EN134" s="334">
        <v>6376.609416783177</v>
      </c>
      <c r="EO134" s="287">
        <v>0</v>
      </c>
      <c r="EP134" s="287">
        <f t="shared" si="1418"/>
        <v>6376.609416783177</v>
      </c>
      <c r="EQ134" s="334">
        <v>10495.443624976489</v>
      </c>
      <c r="ER134" s="287">
        <v>0</v>
      </c>
      <c r="ES134" s="287">
        <f t="shared" si="1419"/>
        <v>10495.443624976489</v>
      </c>
      <c r="ET134" s="334">
        <v>9330.4778421663177</v>
      </c>
      <c r="EU134" s="287">
        <v>0</v>
      </c>
      <c r="EV134" s="287">
        <f t="shared" si="1420"/>
        <v>9330.4778421663177</v>
      </c>
      <c r="EW134" s="334">
        <v>13465.711900239738</v>
      </c>
      <c r="EX134" s="287">
        <v>0</v>
      </c>
      <c r="EY134" s="287">
        <f t="shared" si="1421"/>
        <v>13465.711900239738</v>
      </c>
      <c r="EZ134" s="334">
        <v>19458.495924227478</v>
      </c>
      <c r="FA134" s="287">
        <v>0</v>
      </c>
      <c r="FB134" s="287">
        <f t="shared" si="1422"/>
        <v>19458.495924227478</v>
      </c>
      <c r="FC134" s="334">
        <v>16715.981861210774</v>
      </c>
      <c r="FD134" s="287">
        <v>0</v>
      </c>
      <c r="FE134" s="287">
        <f t="shared" si="1423"/>
        <v>16715.981861210774</v>
      </c>
      <c r="FF134" s="334">
        <v>27509.298637646651</v>
      </c>
      <c r="FG134" s="287">
        <v>0</v>
      </c>
      <c r="FH134" s="287">
        <f t="shared" si="1424"/>
        <v>27509.298637646651</v>
      </c>
      <c r="FI134" s="334">
        <v>9490.6711044371277</v>
      </c>
      <c r="FJ134" s="287">
        <v>0</v>
      </c>
      <c r="FK134" s="287">
        <f t="shared" si="1425"/>
        <v>9490.6711044371277</v>
      </c>
      <c r="FL134" s="334">
        <v>11193.216517934434</v>
      </c>
      <c r="FM134" s="287">
        <v>0</v>
      </c>
      <c r="FN134" s="287">
        <f t="shared" si="1426"/>
        <v>11193.216517934434</v>
      </c>
      <c r="FO134" s="334">
        <v>25265.685268407156</v>
      </c>
      <c r="FP134" s="287">
        <v>0</v>
      </c>
      <c r="FQ134" s="287">
        <f t="shared" si="1427"/>
        <v>25265.685268407156</v>
      </c>
      <c r="FR134" s="334">
        <v>25397.507962408105</v>
      </c>
      <c r="FS134" s="287">
        <v>0</v>
      </c>
      <c r="FT134" s="287">
        <f t="shared" si="1428"/>
        <v>25397.507962408105</v>
      </c>
      <c r="FU134" s="334">
        <v>18844.236167196988</v>
      </c>
      <c r="FV134" s="287">
        <v>0</v>
      </c>
      <c r="FW134" s="287">
        <f t="shared" si="1429"/>
        <v>18844.236167196988</v>
      </c>
      <c r="FX134" s="334">
        <v>2271.9869043786343</v>
      </c>
      <c r="FY134" s="287">
        <v>0</v>
      </c>
      <c r="FZ134" s="287">
        <f t="shared" si="1430"/>
        <v>2271.9869043786343</v>
      </c>
      <c r="GA134" s="334">
        <v>16161.120909269057</v>
      </c>
      <c r="GB134" s="287">
        <v>0</v>
      </c>
      <c r="GC134" s="287">
        <f t="shared" si="1431"/>
        <v>16161.120909269057</v>
      </c>
      <c r="GD134" s="334">
        <v>21119.701802822481</v>
      </c>
      <c r="GE134" s="287">
        <v>0</v>
      </c>
      <c r="GF134" s="287">
        <f t="shared" si="1432"/>
        <v>21119.701802822481</v>
      </c>
      <c r="GG134" s="334">
        <v>28029.744834876878</v>
      </c>
      <c r="GH134" s="287">
        <v>0</v>
      </c>
      <c r="GI134" s="287">
        <f t="shared" si="1433"/>
        <v>28029.744834876878</v>
      </c>
      <c r="GJ134" s="334">
        <v>19917.820169311286</v>
      </c>
      <c r="GK134" s="287">
        <v>0</v>
      </c>
      <c r="GL134" s="287">
        <f t="shared" si="1434"/>
        <v>19917.820169311286</v>
      </c>
      <c r="GM134" s="334">
        <v>23565.413416296778</v>
      </c>
      <c r="GN134" s="287">
        <v>0</v>
      </c>
      <c r="GO134" s="287">
        <f>SUM(GM134:GN134)</f>
        <v>23565.413416296778</v>
      </c>
      <c r="GP134" s="334">
        <v>29675.240297515997</v>
      </c>
      <c r="GQ134" s="287">
        <v>0</v>
      </c>
      <c r="GR134" s="287">
        <f>SUM(GP134:GQ134)</f>
        <v>29675.240297515997</v>
      </c>
      <c r="GS134" s="334">
        <v>37654.335372869711</v>
      </c>
      <c r="GT134" s="287">
        <v>0</v>
      </c>
      <c r="GU134" s="287">
        <f>SUM(GS134:GT134)</f>
        <v>37654.335372869711</v>
      </c>
      <c r="GV134" s="334">
        <v>36295.622048397126</v>
      </c>
      <c r="GW134" s="287">
        <v>0</v>
      </c>
      <c r="GX134" s="287">
        <f>SUM(GV134:GW134)</f>
        <v>36295.622048397126</v>
      </c>
      <c r="GY134" s="334">
        <v>40859.536271277924</v>
      </c>
      <c r="GZ134" s="287">
        <v>0</v>
      </c>
      <c r="HA134" s="287">
        <f>SUM(GY134:GZ134)</f>
        <v>40859.536271277924</v>
      </c>
      <c r="HB134" s="334">
        <v>43023.914558472556</v>
      </c>
      <c r="HC134" s="287">
        <v>0</v>
      </c>
      <c r="HD134" s="287">
        <f>SUM(HB134:HC134)</f>
        <v>43023.914558472556</v>
      </c>
      <c r="HE134" s="334">
        <v>45571.673465148328</v>
      </c>
      <c r="HF134" s="287">
        <v>0</v>
      </c>
      <c r="HG134" s="287">
        <f>SUM(HE134:HF134)</f>
        <v>45571.673465148328</v>
      </c>
      <c r="HH134" s="334">
        <v>18530.284189135898</v>
      </c>
      <c r="HI134" s="287">
        <v>0</v>
      </c>
      <c r="HJ134" s="287">
        <f>SUM(HH134:HI134)</f>
        <v>18530.284189135898</v>
      </c>
    </row>
    <row r="135" spans="1:218" ht="12" outlineLevel="1" x14ac:dyDescent="0.2">
      <c r="A135" s="168"/>
      <c r="B135" s="343" t="s">
        <v>370</v>
      </c>
      <c r="C135" s="334">
        <v>0</v>
      </c>
      <c r="D135" s="287">
        <v>0</v>
      </c>
      <c r="E135" s="287">
        <f>SUM(C135:D135)</f>
        <v>0</v>
      </c>
      <c r="F135" s="334">
        <v>0</v>
      </c>
      <c r="G135" s="287">
        <v>0</v>
      </c>
      <c r="H135" s="287">
        <f>SUM(F135:G135)</f>
        <v>0</v>
      </c>
      <c r="I135" s="334">
        <v>0</v>
      </c>
      <c r="J135" s="287">
        <v>0</v>
      </c>
      <c r="K135" s="287">
        <f>SUM(I135:J135)</f>
        <v>0</v>
      </c>
      <c r="L135" s="334">
        <v>0</v>
      </c>
      <c r="M135" s="287">
        <v>0</v>
      </c>
      <c r="N135" s="287">
        <f>SUM(L135:M135)</f>
        <v>0</v>
      </c>
      <c r="O135" s="334">
        <v>0</v>
      </c>
      <c r="P135" s="287">
        <v>0</v>
      </c>
      <c r="Q135" s="287">
        <f>SUM(O135:P135)</f>
        <v>0</v>
      </c>
      <c r="R135" s="334">
        <v>0</v>
      </c>
      <c r="S135" s="287">
        <v>0</v>
      </c>
      <c r="T135" s="287">
        <f>SUM(R135:S135)</f>
        <v>0</v>
      </c>
      <c r="U135" s="334">
        <v>0</v>
      </c>
      <c r="V135" s="287">
        <v>0</v>
      </c>
      <c r="W135" s="287">
        <f>SUM(U135:V135)</f>
        <v>0</v>
      </c>
      <c r="X135" s="334">
        <v>0</v>
      </c>
      <c r="Y135" s="287">
        <v>0</v>
      </c>
      <c r="Z135" s="287">
        <f>SUM(X135:Y135)</f>
        <v>0</v>
      </c>
      <c r="AA135" s="334">
        <v>0</v>
      </c>
      <c r="AB135" s="287">
        <v>0</v>
      </c>
      <c r="AC135" s="287">
        <f>SUM(AA135:AB135)</f>
        <v>0</v>
      </c>
      <c r="AD135" s="334">
        <v>0</v>
      </c>
      <c r="AE135" s="287">
        <v>0</v>
      </c>
      <c r="AF135" s="287">
        <f>SUM(AD135:AE135)</f>
        <v>0</v>
      </c>
      <c r="AG135" s="334">
        <v>0</v>
      </c>
      <c r="AH135" s="287">
        <v>0</v>
      </c>
      <c r="AI135" s="287">
        <f>SUM(AG135:AH135)</f>
        <v>0</v>
      </c>
      <c r="AJ135" s="334">
        <v>0</v>
      </c>
      <c r="AK135" s="287">
        <v>0</v>
      </c>
      <c r="AL135" s="287">
        <f>SUM(AJ135:AK135)</f>
        <v>0</v>
      </c>
      <c r="AM135" s="334">
        <v>0</v>
      </c>
      <c r="AN135" s="287">
        <v>0</v>
      </c>
      <c r="AO135" s="287">
        <f>SUM(AM135:AN135)</f>
        <v>0</v>
      </c>
      <c r="AP135" s="334">
        <v>0</v>
      </c>
      <c r="AQ135" s="287">
        <v>0</v>
      </c>
      <c r="AR135" s="287">
        <f t="shared" si="1384"/>
        <v>0</v>
      </c>
      <c r="AS135" s="334">
        <v>0</v>
      </c>
      <c r="AT135" s="287">
        <v>0</v>
      </c>
      <c r="AU135" s="287">
        <f t="shared" si="1385"/>
        <v>0</v>
      </c>
      <c r="AV135" s="334">
        <v>0</v>
      </c>
      <c r="AW135" s="287">
        <v>0</v>
      </c>
      <c r="AX135" s="287">
        <f t="shared" si="1386"/>
        <v>0</v>
      </c>
      <c r="AY135" s="334">
        <v>0</v>
      </c>
      <c r="AZ135" s="287">
        <v>0</v>
      </c>
      <c r="BA135" s="287">
        <f t="shared" si="1387"/>
        <v>0</v>
      </c>
      <c r="BB135" s="334">
        <v>0</v>
      </c>
      <c r="BC135" s="287">
        <v>0</v>
      </c>
      <c r="BD135" s="287">
        <f t="shared" si="1388"/>
        <v>0</v>
      </c>
      <c r="BE135" s="334">
        <v>0</v>
      </c>
      <c r="BF135" s="287">
        <v>0</v>
      </c>
      <c r="BG135" s="287">
        <f t="shared" si="1389"/>
        <v>0</v>
      </c>
      <c r="BH135" s="334">
        <v>0</v>
      </c>
      <c r="BI135" s="287">
        <v>0</v>
      </c>
      <c r="BJ135" s="287">
        <f t="shared" si="1390"/>
        <v>0</v>
      </c>
      <c r="BK135" s="334">
        <v>0</v>
      </c>
      <c r="BL135" s="287">
        <v>0</v>
      </c>
      <c r="BM135" s="287">
        <f t="shared" si="1391"/>
        <v>0</v>
      </c>
      <c r="BN135" s="334">
        <v>0</v>
      </c>
      <c r="BO135" s="287">
        <v>0</v>
      </c>
      <c r="BP135" s="287">
        <f t="shared" si="1392"/>
        <v>0</v>
      </c>
      <c r="BQ135" s="334">
        <v>0</v>
      </c>
      <c r="BR135" s="287">
        <v>0</v>
      </c>
      <c r="BS135" s="287">
        <f t="shared" si="1393"/>
        <v>0</v>
      </c>
      <c r="BT135" s="334">
        <v>0</v>
      </c>
      <c r="BU135" s="287">
        <v>0</v>
      </c>
      <c r="BV135" s="287">
        <f t="shared" si="1394"/>
        <v>0</v>
      </c>
      <c r="BW135" s="334">
        <v>0</v>
      </c>
      <c r="BX135" s="287">
        <v>0</v>
      </c>
      <c r="BY135" s="287">
        <f t="shared" si="1395"/>
        <v>0</v>
      </c>
      <c r="BZ135" s="334">
        <v>0</v>
      </c>
      <c r="CA135" s="287">
        <v>0</v>
      </c>
      <c r="CB135" s="287">
        <f t="shared" si="1396"/>
        <v>0</v>
      </c>
      <c r="CC135" s="334">
        <v>0</v>
      </c>
      <c r="CD135" s="287">
        <v>0</v>
      </c>
      <c r="CE135" s="287">
        <f t="shared" si="1397"/>
        <v>0</v>
      </c>
      <c r="CF135" s="334">
        <v>0</v>
      </c>
      <c r="CG135" s="287">
        <v>0</v>
      </c>
      <c r="CH135" s="287">
        <f t="shared" si="1398"/>
        <v>0</v>
      </c>
      <c r="CI135" s="334">
        <v>0</v>
      </c>
      <c r="CJ135" s="287">
        <v>0</v>
      </c>
      <c r="CK135" s="287">
        <f t="shared" si="1399"/>
        <v>0</v>
      </c>
      <c r="CL135" s="334">
        <v>0</v>
      </c>
      <c r="CM135" s="287">
        <v>0</v>
      </c>
      <c r="CN135" s="287">
        <f t="shared" si="1400"/>
        <v>0</v>
      </c>
      <c r="CO135" s="334">
        <v>0</v>
      </c>
      <c r="CP135" s="287">
        <v>0</v>
      </c>
      <c r="CQ135" s="287">
        <f t="shared" si="1401"/>
        <v>0</v>
      </c>
      <c r="CR135" s="334">
        <v>0</v>
      </c>
      <c r="CS135" s="287">
        <v>0</v>
      </c>
      <c r="CT135" s="287">
        <f t="shared" si="1402"/>
        <v>0</v>
      </c>
      <c r="CU135" s="334">
        <v>0</v>
      </c>
      <c r="CV135" s="287">
        <v>0</v>
      </c>
      <c r="CW135" s="287">
        <f t="shared" si="1403"/>
        <v>0</v>
      </c>
      <c r="CX135" s="334">
        <v>0</v>
      </c>
      <c r="CY135" s="287">
        <v>0</v>
      </c>
      <c r="CZ135" s="287">
        <f t="shared" si="1404"/>
        <v>0</v>
      </c>
      <c r="DA135" s="334">
        <v>0</v>
      </c>
      <c r="DB135" s="287">
        <v>0</v>
      </c>
      <c r="DC135" s="287">
        <f t="shared" si="1405"/>
        <v>0</v>
      </c>
      <c r="DD135" s="334">
        <v>0</v>
      </c>
      <c r="DE135" s="287">
        <v>0</v>
      </c>
      <c r="DF135" s="287">
        <f t="shared" si="1406"/>
        <v>0</v>
      </c>
      <c r="DG135" s="334">
        <v>0</v>
      </c>
      <c r="DH135" s="287">
        <v>0</v>
      </c>
      <c r="DI135" s="287">
        <f t="shared" si="1407"/>
        <v>0</v>
      </c>
      <c r="DJ135" s="334">
        <v>0</v>
      </c>
      <c r="DK135" s="287">
        <v>0</v>
      </c>
      <c r="DL135" s="287">
        <f t="shared" si="1408"/>
        <v>0</v>
      </c>
      <c r="DM135" s="334">
        <v>0</v>
      </c>
      <c r="DN135" s="287">
        <v>0</v>
      </c>
      <c r="DO135" s="287">
        <f t="shared" si="1409"/>
        <v>0</v>
      </c>
      <c r="DP135" s="334">
        <v>0</v>
      </c>
      <c r="DQ135" s="287">
        <v>0</v>
      </c>
      <c r="DR135" s="287">
        <f t="shared" si="1410"/>
        <v>0</v>
      </c>
      <c r="DS135" s="334">
        <v>0</v>
      </c>
      <c r="DT135" s="287">
        <v>0</v>
      </c>
      <c r="DU135" s="287">
        <f t="shared" si="1411"/>
        <v>0</v>
      </c>
      <c r="DV135" s="334">
        <v>34176</v>
      </c>
      <c r="DW135" s="287">
        <v>0</v>
      </c>
      <c r="DX135" s="287">
        <f t="shared" si="1412"/>
        <v>34176</v>
      </c>
      <c r="DY135" s="334">
        <v>34176</v>
      </c>
      <c r="DZ135" s="287">
        <v>0</v>
      </c>
      <c r="EA135" s="287">
        <f t="shared" si="1413"/>
        <v>34176</v>
      </c>
      <c r="EB135" s="334">
        <v>0</v>
      </c>
      <c r="EC135" s="287">
        <v>0</v>
      </c>
      <c r="ED135" s="287">
        <f t="shared" si="1414"/>
        <v>0</v>
      </c>
      <c r="EE135" s="334">
        <v>0</v>
      </c>
      <c r="EF135" s="287">
        <v>0</v>
      </c>
      <c r="EG135" s="287">
        <f t="shared" si="1415"/>
        <v>0</v>
      </c>
      <c r="EH135" s="334">
        <v>0</v>
      </c>
      <c r="EI135" s="287">
        <v>0</v>
      </c>
      <c r="EJ135" s="287">
        <f t="shared" si="1416"/>
        <v>0</v>
      </c>
      <c r="EK135" s="334">
        <v>0</v>
      </c>
      <c r="EL135" s="287">
        <v>0</v>
      </c>
      <c r="EM135" s="287">
        <f t="shared" si="1417"/>
        <v>0</v>
      </c>
      <c r="EN135" s="334">
        <v>0</v>
      </c>
      <c r="EO135" s="287">
        <v>0</v>
      </c>
      <c r="EP135" s="287">
        <f t="shared" si="1418"/>
        <v>0</v>
      </c>
      <c r="EQ135" s="334">
        <v>0</v>
      </c>
      <c r="ER135" s="287">
        <v>0</v>
      </c>
      <c r="ES135" s="287">
        <f t="shared" si="1419"/>
        <v>0</v>
      </c>
      <c r="ET135" s="334">
        <v>0</v>
      </c>
      <c r="EU135" s="287">
        <v>0</v>
      </c>
      <c r="EV135" s="287">
        <f t="shared" si="1420"/>
        <v>0</v>
      </c>
      <c r="EW135" s="334">
        <v>0</v>
      </c>
      <c r="EX135" s="287">
        <v>0</v>
      </c>
      <c r="EY135" s="287">
        <f t="shared" si="1421"/>
        <v>0</v>
      </c>
      <c r="EZ135" s="334">
        <v>0</v>
      </c>
      <c r="FA135" s="287">
        <v>0</v>
      </c>
      <c r="FB135" s="287">
        <f t="shared" si="1422"/>
        <v>0</v>
      </c>
      <c r="FC135" s="334">
        <v>0</v>
      </c>
      <c r="FD135" s="287">
        <v>0</v>
      </c>
      <c r="FE135" s="287">
        <f t="shared" si="1423"/>
        <v>0</v>
      </c>
      <c r="FF135" s="334">
        <v>0</v>
      </c>
      <c r="FG135" s="287">
        <v>0</v>
      </c>
      <c r="FH135" s="287">
        <f t="shared" si="1424"/>
        <v>0</v>
      </c>
      <c r="FI135" s="334">
        <v>0</v>
      </c>
      <c r="FJ135" s="287">
        <v>0</v>
      </c>
      <c r="FK135" s="287">
        <f t="shared" si="1425"/>
        <v>0</v>
      </c>
      <c r="FL135" s="334">
        <v>0</v>
      </c>
      <c r="FM135" s="287">
        <v>0</v>
      </c>
      <c r="FN135" s="287">
        <f t="shared" si="1426"/>
        <v>0</v>
      </c>
      <c r="FO135" s="334">
        <v>0</v>
      </c>
      <c r="FP135" s="287">
        <v>0</v>
      </c>
      <c r="FQ135" s="287">
        <f t="shared" si="1427"/>
        <v>0</v>
      </c>
      <c r="FR135" s="334">
        <v>0</v>
      </c>
      <c r="FS135" s="287">
        <v>0</v>
      </c>
      <c r="FT135" s="287">
        <f t="shared" si="1428"/>
        <v>0</v>
      </c>
      <c r="FU135" s="334">
        <v>0</v>
      </c>
      <c r="FV135" s="287">
        <v>0</v>
      </c>
      <c r="FW135" s="287">
        <f t="shared" si="1429"/>
        <v>0</v>
      </c>
      <c r="FX135" s="334">
        <v>0</v>
      </c>
      <c r="FY135" s="287">
        <v>0</v>
      </c>
      <c r="FZ135" s="287">
        <f t="shared" si="1430"/>
        <v>0</v>
      </c>
      <c r="GA135" s="334">
        <v>0</v>
      </c>
      <c r="GB135" s="287">
        <v>0</v>
      </c>
      <c r="GC135" s="287">
        <f t="shared" si="1431"/>
        <v>0</v>
      </c>
      <c r="GD135" s="334">
        <v>0</v>
      </c>
      <c r="GE135" s="287">
        <v>0</v>
      </c>
      <c r="GF135" s="287">
        <f t="shared" si="1432"/>
        <v>0</v>
      </c>
      <c r="GG135" s="334">
        <v>0</v>
      </c>
      <c r="GH135" s="287">
        <v>0</v>
      </c>
      <c r="GI135" s="287">
        <f t="shared" si="1433"/>
        <v>0</v>
      </c>
      <c r="GJ135" s="334">
        <v>0</v>
      </c>
      <c r="GK135" s="287">
        <v>0</v>
      </c>
      <c r="GL135" s="287">
        <f t="shared" si="1434"/>
        <v>0</v>
      </c>
      <c r="GM135" s="334">
        <v>0</v>
      </c>
      <c r="GN135" s="287">
        <v>0</v>
      </c>
      <c r="GO135" s="287">
        <f>SUM(GM135:GN135)</f>
        <v>0</v>
      </c>
      <c r="GP135" s="334">
        <v>0</v>
      </c>
      <c r="GQ135" s="287">
        <v>0</v>
      </c>
      <c r="GR135" s="287">
        <f>SUM(GP135:GQ135)</f>
        <v>0</v>
      </c>
      <c r="GS135" s="334">
        <v>0</v>
      </c>
      <c r="GT135" s="287">
        <v>0</v>
      </c>
      <c r="GU135" s="287">
        <f>SUM(GS135:GT135)</f>
        <v>0</v>
      </c>
      <c r="GV135" s="334">
        <v>0</v>
      </c>
      <c r="GW135" s="287">
        <v>0</v>
      </c>
      <c r="GX135" s="287">
        <f>SUM(GV135:GW135)</f>
        <v>0</v>
      </c>
      <c r="GY135" s="334">
        <v>0</v>
      </c>
      <c r="GZ135" s="287">
        <v>0</v>
      </c>
      <c r="HA135" s="287">
        <f>SUM(GY135:GZ135)</f>
        <v>0</v>
      </c>
      <c r="HB135" s="334">
        <v>0</v>
      </c>
      <c r="HC135" s="287">
        <v>0</v>
      </c>
      <c r="HD135" s="287">
        <f>SUM(HB135:HC135)</f>
        <v>0</v>
      </c>
      <c r="HE135" s="334">
        <v>0</v>
      </c>
      <c r="HF135" s="287">
        <v>0</v>
      </c>
      <c r="HG135" s="287">
        <f>SUM(HE135:HF135)</f>
        <v>0</v>
      </c>
      <c r="HH135" s="334">
        <v>0</v>
      </c>
      <c r="HI135" s="287">
        <v>0</v>
      </c>
      <c r="HJ135" s="287">
        <f>SUM(HH135:HI135)</f>
        <v>0</v>
      </c>
    </row>
    <row r="136" spans="1:218" ht="12" x14ac:dyDescent="0.2">
      <c r="A136" s="168"/>
      <c r="B136" s="345" t="s">
        <v>371</v>
      </c>
      <c r="C136" s="304">
        <f t="shared" ref="C136:BN136" si="1435">SUM(C116,C120,C127,C130,C126)</f>
        <v>0</v>
      </c>
      <c r="D136" s="346">
        <f t="shared" si="1435"/>
        <v>0</v>
      </c>
      <c r="E136" s="346">
        <f t="shared" si="1435"/>
        <v>0</v>
      </c>
      <c r="F136" s="304">
        <f t="shared" si="1435"/>
        <v>0</v>
      </c>
      <c r="G136" s="346">
        <f t="shared" si="1435"/>
        <v>0</v>
      </c>
      <c r="H136" s="346">
        <f t="shared" si="1435"/>
        <v>0</v>
      </c>
      <c r="I136" s="304">
        <f t="shared" si="1435"/>
        <v>0</v>
      </c>
      <c r="J136" s="346">
        <f t="shared" si="1435"/>
        <v>0</v>
      </c>
      <c r="K136" s="346">
        <f t="shared" si="1435"/>
        <v>0</v>
      </c>
      <c r="L136" s="304">
        <f t="shared" si="1435"/>
        <v>0</v>
      </c>
      <c r="M136" s="346">
        <f t="shared" si="1435"/>
        <v>0</v>
      </c>
      <c r="N136" s="346">
        <f t="shared" si="1435"/>
        <v>0</v>
      </c>
      <c r="O136" s="304">
        <f t="shared" si="1435"/>
        <v>0</v>
      </c>
      <c r="P136" s="346">
        <f t="shared" si="1435"/>
        <v>0</v>
      </c>
      <c r="Q136" s="346">
        <f t="shared" si="1435"/>
        <v>0</v>
      </c>
      <c r="R136" s="304">
        <f t="shared" si="1435"/>
        <v>0</v>
      </c>
      <c r="S136" s="346">
        <f t="shared" si="1435"/>
        <v>0</v>
      </c>
      <c r="T136" s="346">
        <f t="shared" si="1435"/>
        <v>0</v>
      </c>
      <c r="U136" s="304">
        <f t="shared" si="1435"/>
        <v>0</v>
      </c>
      <c r="V136" s="346">
        <f t="shared" si="1435"/>
        <v>0</v>
      </c>
      <c r="W136" s="346">
        <f t="shared" si="1435"/>
        <v>0</v>
      </c>
      <c r="X136" s="304">
        <f t="shared" si="1435"/>
        <v>0</v>
      </c>
      <c r="Y136" s="346">
        <f t="shared" si="1435"/>
        <v>0</v>
      </c>
      <c r="Z136" s="346">
        <f t="shared" si="1435"/>
        <v>0</v>
      </c>
      <c r="AA136" s="304">
        <f t="shared" si="1435"/>
        <v>0</v>
      </c>
      <c r="AB136" s="346">
        <f t="shared" si="1435"/>
        <v>0</v>
      </c>
      <c r="AC136" s="346">
        <f t="shared" si="1435"/>
        <v>0</v>
      </c>
      <c r="AD136" s="304">
        <f t="shared" si="1435"/>
        <v>0</v>
      </c>
      <c r="AE136" s="346">
        <f t="shared" si="1435"/>
        <v>0</v>
      </c>
      <c r="AF136" s="346">
        <f t="shared" si="1435"/>
        <v>0</v>
      </c>
      <c r="AG136" s="304">
        <f t="shared" si="1435"/>
        <v>0</v>
      </c>
      <c r="AH136" s="346">
        <f t="shared" si="1435"/>
        <v>0</v>
      </c>
      <c r="AI136" s="346">
        <f t="shared" si="1435"/>
        <v>0</v>
      </c>
      <c r="AJ136" s="304">
        <f t="shared" si="1435"/>
        <v>0</v>
      </c>
      <c r="AK136" s="346">
        <f t="shared" si="1435"/>
        <v>0</v>
      </c>
      <c r="AL136" s="346">
        <f t="shared" si="1435"/>
        <v>0</v>
      </c>
      <c r="AM136" s="304">
        <f t="shared" si="1435"/>
        <v>2550822.5538133867</v>
      </c>
      <c r="AN136" s="346">
        <f t="shared" si="1435"/>
        <v>7004.597666988433</v>
      </c>
      <c r="AO136" s="346">
        <f t="shared" si="1435"/>
        <v>2557827.1514803749</v>
      </c>
      <c r="AP136" s="304">
        <f t="shared" si="1435"/>
        <v>2533004.4432083489</v>
      </c>
      <c r="AQ136" s="346">
        <f t="shared" si="1435"/>
        <v>22473.009611592621</v>
      </c>
      <c r="AR136" s="346">
        <f t="shared" si="1435"/>
        <v>2555477.4528199416</v>
      </c>
      <c r="AS136" s="304">
        <f t="shared" si="1435"/>
        <v>2108279.7886139899</v>
      </c>
      <c r="AT136" s="346">
        <f t="shared" si="1435"/>
        <v>38229.105306751713</v>
      </c>
      <c r="AU136" s="346">
        <f t="shared" si="1435"/>
        <v>2146508.893920742</v>
      </c>
      <c r="AV136" s="304">
        <f t="shared" si="1435"/>
        <v>2167366.2899220907</v>
      </c>
      <c r="AW136" s="346">
        <f t="shared" si="1435"/>
        <v>33907.591372318675</v>
      </c>
      <c r="AX136" s="346">
        <f t="shared" si="1435"/>
        <v>2201273.8812944093</v>
      </c>
      <c r="AY136" s="304">
        <f t="shared" si="1435"/>
        <v>2080724.8701693693</v>
      </c>
      <c r="AZ136" s="346">
        <f t="shared" si="1435"/>
        <v>8291.0118255408488</v>
      </c>
      <c r="BA136" s="346">
        <f t="shared" si="1435"/>
        <v>2089015.8819949101</v>
      </c>
      <c r="BB136" s="304">
        <f t="shared" si="1435"/>
        <v>4078434.7263704482</v>
      </c>
      <c r="BC136" s="346">
        <f t="shared" si="1435"/>
        <v>-1973134.5910545001</v>
      </c>
      <c r="BD136" s="346">
        <f t="shared" si="1435"/>
        <v>2105300.1353159482</v>
      </c>
      <c r="BE136" s="304">
        <f t="shared" si="1435"/>
        <v>4149189.2772673806</v>
      </c>
      <c r="BF136" s="346">
        <f t="shared" si="1435"/>
        <v>-1840.0133140142898</v>
      </c>
      <c r="BG136" s="346">
        <f t="shared" si="1435"/>
        <v>4147349.2639533663</v>
      </c>
      <c r="BH136" s="304">
        <f t="shared" si="1435"/>
        <v>4115899.8053801069</v>
      </c>
      <c r="BI136" s="346">
        <f t="shared" si="1435"/>
        <v>15608.295842481533</v>
      </c>
      <c r="BJ136" s="346">
        <f t="shared" si="1435"/>
        <v>4131508.1012225882</v>
      </c>
      <c r="BK136" s="304">
        <f t="shared" si="1435"/>
        <v>4205667.6342541715</v>
      </c>
      <c r="BL136" s="346">
        <f t="shared" si="1435"/>
        <v>84842.675687804309</v>
      </c>
      <c r="BM136" s="346">
        <f t="shared" si="1435"/>
        <v>4290510.3099419754</v>
      </c>
      <c r="BN136" s="304">
        <f t="shared" si="1435"/>
        <v>3761228.3916762387</v>
      </c>
      <c r="BO136" s="346">
        <f t="shared" ref="BO136:DZ136" si="1436">SUM(BO116,BO120,BO127,BO130,BO126)</f>
        <v>79553.395312103006</v>
      </c>
      <c r="BP136" s="346">
        <f t="shared" si="1436"/>
        <v>3840781.7869883422</v>
      </c>
      <c r="BQ136" s="304">
        <f t="shared" si="1436"/>
        <v>3038819.6397961988</v>
      </c>
      <c r="BR136" s="346">
        <f t="shared" si="1436"/>
        <v>97443.650467736952</v>
      </c>
      <c r="BS136" s="346">
        <f t="shared" si="1436"/>
        <v>3136263.2902639359</v>
      </c>
      <c r="BT136" s="304">
        <f t="shared" si="1436"/>
        <v>3044511.5962242368</v>
      </c>
      <c r="BU136" s="346">
        <f t="shared" si="1436"/>
        <v>154274.03413716791</v>
      </c>
      <c r="BV136" s="346">
        <f t="shared" si="1436"/>
        <v>3198785.6303614047</v>
      </c>
      <c r="BW136" s="304">
        <f t="shared" si="1436"/>
        <v>3123545.4059059545</v>
      </c>
      <c r="BX136" s="346">
        <f t="shared" si="1436"/>
        <v>212707.51106882343</v>
      </c>
      <c r="BY136" s="346">
        <f t="shared" si="1436"/>
        <v>3336252.9169747783</v>
      </c>
      <c r="BZ136" s="304">
        <f t="shared" si="1436"/>
        <v>3190711.4783290015</v>
      </c>
      <c r="CA136" s="346">
        <f t="shared" si="1436"/>
        <v>255118.62403159158</v>
      </c>
      <c r="CB136" s="346">
        <f t="shared" si="1436"/>
        <v>3445830.1023605932</v>
      </c>
      <c r="CC136" s="304">
        <f t="shared" si="1436"/>
        <v>3207234.097147312</v>
      </c>
      <c r="CD136" s="346">
        <f t="shared" si="1436"/>
        <v>334850.48273714399</v>
      </c>
      <c r="CE136" s="346">
        <f t="shared" si="1436"/>
        <v>3542084.5798844565</v>
      </c>
      <c r="CF136" s="304">
        <f t="shared" si="1436"/>
        <v>3202423.9448908437</v>
      </c>
      <c r="CG136" s="346">
        <f t="shared" si="1436"/>
        <v>338341.93432024936</v>
      </c>
      <c r="CH136" s="346">
        <f t="shared" si="1436"/>
        <v>3540765.8792110928</v>
      </c>
      <c r="CI136" s="304">
        <f t="shared" si="1436"/>
        <v>3138624.2189506148</v>
      </c>
      <c r="CJ136" s="346">
        <f t="shared" si="1436"/>
        <v>366904.17047937732</v>
      </c>
      <c r="CK136" s="346">
        <f t="shared" si="1436"/>
        <v>3505528.3894299921</v>
      </c>
      <c r="CL136" s="304">
        <f t="shared" si="1436"/>
        <v>3446102.8364029126</v>
      </c>
      <c r="CM136" s="346">
        <f t="shared" si="1436"/>
        <v>516524.04555051192</v>
      </c>
      <c r="CN136" s="346">
        <f t="shared" si="1436"/>
        <v>3962626.8819534243</v>
      </c>
      <c r="CO136" s="304">
        <f t="shared" si="1436"/>
        <v>3162947.8785899146</v>
      </c>
      <c r="CP136" s="346">
        <f t="shared" si="1436"/>
        <v>535765.51609791175</v>
      </c>
      <c r="CQ136" s="346">
        <f t="shared" si="1436"/>
        <v>3698713.3946878263</v>
      </c>
      <c r="CR136" s="304">
        <f t="shared" si="1436"/>
        <v>5151994.7977459747</v>
      </c>
      <c r="CS136" s="346">
        <f t="shared" si="1436"/>
        <v>549075.11183143721</v>
      </c>
      <c r="CT136" s="346">
        <f t="shared" si="1436"/>
        <v>5701069.9095774125</v>
      </c>
      <c r="CU136" s="304">
        <f t="shared" si="1436"/>
        <v>5269724.3609483652</v>
      </c>
      <c r="CV136" s="346">
        <f t="shared" si="1436"/>
        <v>625959.47372692358</v>
      </c>
      <c r="CW136" s="346">
        <f t="shared" si="1436"/>
        <v>5895683.8346752888</v>
      </c>
      <c r="CX136" s="304">
        <f t="shared" si="1436"/>
        <v>5320336.7116548531</v>
      </c>
      <c r="CY136" s="346">
        <f t="shared" si="1436"/>
        <v>628230.56177999044</v>
      </c>
      <c r="CZ136" s="346">
        <f t="shared" si="1436"/>
        <v>5948567.2734348439</v>
      </c>
      <c r="DA136" s="304">
        <f t="shared" si="1436"/>
        <v>5372200.209949512</v>
      </c>
      <c r="DB136" s="346">
        <f t="shared" si="1436"/>
        <v>638409.61313482246</v>
      </c>
      <c r="DC136" s="346">
        <f t="shared" si="1436"/>
        <v>6010609.8230843339</v>
      </c>
      <c r="DD136" s="304">
        <f t="shared" si="1436"/>
        <v>5691175.3408840941</v>
      </c>
      <c r="DE136" s="346">
        <f t="shared" si="1436"/>
        <v>757301.35049823392</v>
      </c>
      <c r="DF136" s="346">
        <f t="shared" si="1436"/>
        <v>6448476.691382328</v>
      </c>
      <c r="DG136" s="304">
        <f t="shared" si="1436"/>
        <v>5682346.5233865557</v>
      </c>
      <c r="DH136" s="346">
        <f t="shared" si="1436"/>
        <v>757704.47912908322</v>
      </c>
      <c r="DI136" s="346">
        <f t="shared" si="1436"/>
        <v>6440051.0025156392</v>
      </c>
      <c r="DJ136" s="304">
        <f t="shared" si="1436"/>
        <v>5971596.6082429169</v>
      </c>
      <c r="DK136" s="346">
        <f t="shared" si="1436"/>
        <v>741108.27077809186</v>
      </c>
      <c r="DL136" s="346">
        <f t="shared" si="1436"/>
        <v>6712704.8790210085</v>
      </c>
      <c r="DM136" s="304">
        <f t="shared" si="1436"/>
        <v>6193493.7132936437</v>
      </c>
      <c r="DN136" s="346">
        <f t="shared" si="1436"/>
        <v>854085.14620965102</v>
      </c>
      <c r="DO136" s="346">
        <f t="shared" si="1436"/>
        <v>7047578.8595032934</v>
      </c>
      <c r="DP136" s="304">
        <f t="shared" si="1436"/>
        <v>6060537.8596146395</v>
      </c>
      <c r="DQ136" s="346">
        <f t="shared" si="1436"/>
        <v>893598.73774747329</v>
      </c>
      <c r="DR136" s="346">
        <f t="shared" si="1436"/>
        <v>6954136.5973621123</v>
      </c>
      <c r="DS136" s="304">
        <f t="shared" si="1436"/>
        <v>6026509.3634953611</v>
      </c>
      <c r="DT136" s="346">
        <f t="shared" si="1436"/>
        <v>840381.76665551134</v>
      </c>
      <c r="DU136" s="346">
        <f t="shared" si="1436"/>
        <v>6866891.1301508723</v>
      </c>
      <c r="DV136" s="304">
        <f t="shared" si="1436"/>
        <v>6265423.0164687913</v>
      </c>
      <c r="DW136" s="346">
        <f t="shared" si="1436"/>
        <v>742634.64512698713</v>
      </c>
      <c r="DX136" s="346">
        <f t="shared" si="1436"/>
        <v>7008057.6615957795</v>
      </c>
      <c r="DY136" s="304">
        <f t="shared" si="1436"/>
        <v>6193858.7324186256</v>
      </c>
      <c r="DZ136" s="346">
        <f t="shared" si="1436"/>
        <v>769495.99148416007</v>
      </c>
      <c r="EA136" s="346">
        <f t="shared" ref="EA136:GL136" si="1437">SUM(EA116,EA120,EA127,EA130,EA126)</f>
        <v>6963354.7239027852</v>
      </c>
      <c r="EB136" s="304">
        <f t="shared" si="1437"/>
        <v>7391691.2102758158</v>
      </c>
      <c r="EC136" s="346">
        <f t="shared" si="1437"/>
        <v>607547.03177577269</v>
      </c>
      <c r="ED136" s="346">
        <f t="shared" si="1437"/>
        <v>7999238.2420515874</v>
      </c>
      <c r="EE136" s="304">
        <f t="shared" si="1437"/>
        <v>7417441.4789584735</v>
      </c>
      <c r="EF136" s="346">
        <f t="shared" si="1437"/>
        <v>733953.74635518249</v>
      </c>
      <c r="EG136" s="346">
        <f t="shared" si="1437"/>
        <v>8151395.225313656</v>
      </c>
      <c r="EH136" s="304">
        <f t="shared" si="1437"/>
        <v>8722067.3931714669</v>
      </c>
      <c r="EI136" s="346">
        <f t="shared" si="1437"/>
        <v>584757.2780247716</v>
      </c>
      <c r="EJ136" s="346">
        <f t="shared" si="1437"/>
        <v>9306824.6711962372</v>
      </c>
      <c r="EK136" s="304">
        <f t="shared" si="1437"/>
        <v>8548824.2074802164</v>
      </c>
      <c r="EL136" s="346">
        <f t="shared" si="1437"/>
        <v>679682.51615751116</v>
      </c>
      <c r="EM136" s="346">
        <f t="shared" si="1437"/>
        <v>9228506.723637728</v>
      </c>
      <c r="EN136" s="304">
        <f t="shared" si="1437"/>
        <v>8810383.6497985963</v>
      </c>
      <c r="EO136" s="346">
        <f t="shared" si="1437"/>
        <v>902885.03753357218</v>
      </c>
      <c r="EP136" s="346">
        <f t="shared" si="1437"/>
        <v>9713268.6873321664</v>
      </c>
      <c r="EQ136" s="304">
        <f t="shared" si="1437"/>
        <v>8424288.0654603988</v>
      </c>
      <c r="ER136" s="346">
        <f t="shared" si="1437"/>
        <v>924376.61949881422</v>
      </c>
      <c r="ES136" s="346">
        <f t="shared" si="1437"/>
        <v>9348664.6849592123</v>
      </c>
      <c r="ET136" s="304">
        <f t="shared" si="1437"/>
        <v>7878299.3810653891</v>
      </c>
      <c r="EU136" s="346">
        <f t="shared" si="1437"/>
        <v>950182.54569469031</v>
      </c>
      <c r="EV136" s="346">
        <f t="shared" si="1437"/>
        <v>8828481.9267600793</v>
      </c>
      <c r="EW136" s="304">
        <f t="shared" si="1437"/>
        <v>7991254.6603889978</v>
      </c>
      <c r="EX136" s="346">
        <f t="shared" si="1437"/>
        <v>1002635.6451411229</v>
      </c>
      <c r="EY136" s="346">
        <f t="shared" si="1437"/>
        <v>8993890.3055301215</v>
      </c>
      <c r="EZ136" s="304">
        <f t="shared" si="1437"/>
        <v>7900452.4834194109</v>
      </c>
      <c r="FA136" s="346">
        <f t="shared" si="1437"/>
        <v>1017195.3387794823</v>
      </c>
      <c r="FB136" s="346">
        <f t="shared" si="1437"/>
        <v>8917647.8221988939</v>
      </c>
      <c r="FC136" s="304">
        <f t="shared" si="1437"/>
        <v>8304414.9534179457</v>
      </c>
      <c r="FD136" s="346">
        <f t="shared" si="1437"/>
        <v>522104.60763289384</v>
      </c>
      <c r="FE136" s="346">
        <f t="shared" si="1437"/>
        <v>8826519.5610508397</v>
      </c>
      <c r="FF136" s="304">
        <f t="shared" si="1437"/>
        <v>9675533.1875419654</v>
      </c>
      <c r="FG136" s="346">
        <f t="shared" si="1437"/>
        <v>44436.299020515871</v>
      </c>
      <c r="FH136" s="346">
        <f t="shared" si="1437"/>
        <v>9719969.4865624812</v>
      </c>
      <c r="FI136" s="304">
        <f t="shared" si="1437"/>
        <v>23317205.891724594</v>
      </c>
      <c r="FJ136" s="346">
        <f t="shared" si="1437"/>
        <v>314872.90638728498</v>
      </c>
      <c r="FK136" s="346">
        <f t="shared" si="1437"/>
        <v>23632078.798111878</v>
      </c>
      <c r="FL136" s="304">
        <f t="shared" si="1437"/>
        <v>22809108.845995449</v>
      </c>
      <c r="FM136" s="346">
        <f t="shared" si="1437"/>
        <v>554518.14157534961</v>
      </c>
      <c r="FN136" s="346">
        <f t="shared" si="1437"/>
        <v>23363626.987570796</v>
      </c>
      <c r="FO136" s="304">
        <f t="shared" si="1437"/>
        <v>23211705.329039011</v>
      </c>
      <c r="FP136" s="346">
        <f t="shared" si="1437"/>
        <v>211348.84587541898</v>
      </c>
      <c r="FQ136" s="346">
        <f t="shared" si="1437"/>
        <v>23423054.174914435</v>
      </c>
      <c r="FR136" s="304">
        <f t="shared" si="1437"/>
        <v>23421609.676261209</v>
      </c>
      <c r="FS136" s="346">
        <f t="shared" si="1437"/>
        <v>-269239.60003852542</v>
      </c>
      <c r="FT136" s="346">
        <f t="shared" si="1437"/>
        <v>23152370.076222684</v>
      </c>
      <c r="FU136" s="304">
        <f t="shared" si="1437"/>
        <v>23556527.26183106</v>
      </c>
      <c r="FV136" s="346">
        <f t="shared" si="1437"/>
        <v>-557892.90959239029</v>
      </c>
      <c r="FW136" s="346">
        <f t="shared" si="1437"/>
        <v>22998634.35223867</v>
      </c>
      <c r="FX136" s="304">
        <f t="shared" si="1437"/>
        <v>23638643.869349465</v>
      </c>
      <c r="FY136" s="346">
        <f t="shared" si="1437"/>
        <v>-365281.17156472756</v>
      </c>
      <c r="FZ136" s="346">
        <f t="shared" si="1437"/>
        <v>23273362.697784737</v>
      </c>
      <c r="GA136" s="304">
        <f t="shared" si="1437"/>
        <v>23342821.657230593</v>
      </c>
      <c r="GB136" s="346">
        <f t="shared" si="1437"/>
        <v>-875718.55563527578</v>
      </c>
      <c r="GC136" s="346">
        <f t="shared" si="1437"/>
        <v>22467103.101595316</v>
      </c>
      <c r="GD136" s="304">
        <f t="shared" si="1437"/>
        <v>22567114.493664496</v>
      </c>
      <c r="GE136" s="346">
        <f t="shared" si="1437"/>
        <v>-1306061.7964374654</v>
      </c>
      <c r="GF136" s="346">
        <f t="shared" si="1437"/>
        <v>21261052.697227031</v>
      </c>
      <c r="GG136" s="304">
        <f t="shared" si="1437"/>
        <v>23987830.9669565</v>
      </c>
      <c r="GH136" s="346">
        <f t="shared" si="1437"/>
        <v>-1902205.1492259076</v>
      </c>
      <c r="GI136" s="346">
        <f t="shared" si="1437"/>
        <v>22085625.817730591</v>
      </c>
      <c r="GJ136" s="304">
        <f t="shared" si="1437"/>
        <v>23527322.491216566</v>
      </c>
      <c r="GK136" s="346">
        <f t="shared" si="1437"/>
        <v>-1757756.2287674346</v>
      </c>
      <c r="GL136" s="346">
        <f t="shared" si="1437"/>
        <v>21769566.262449127</v>
      </c>
      <c r="GM136" s="304">
        <f t="shared" ref="GM136:HJ136" si="1438">SUM(GM116,GM120,GM127,GM130,GM126)</f>
        <v>23143994.891044255</v>
      </c>
      <c r="GN136" s="346">
        <f t="shared" si="1438"/>
        <v>-1282026.9191647002</v>
      </c>
      <c r="GO136" s="346">
        <f t="shared" si="1438"/>
        <v>21861967.971879557</v>
      </c>
      <c r="GP136" s="304">
        <f t="shared" si="1438"/>
        <v>23339712.262159359</v>
      </c>
      <c r="GQ136" s="346">
        <f t="shared" si="1438"/>
        <v>-2905374.1966706021</v>
      </c>
      <c r="GR136" s="346">
        <f t="shared" si="1438"/>
        <v>20434338.065488759</v>
      </c>
      <c r="GS136" s="304">
        <f t="shared" si="1438"/>
        <v>23540447.002929825</v>
      </c>
      <c r="GT136" s="346">
        <f t="shared" si="1438"/>
        <v>-3741798.547445457</v>
      </c>
      <c r="GU136" s="346">
        <f t="shared" si="1438"/>
        <v>19798648.455484368</v>
      </c>
      <c r="GV136" s="304">
        <f t="shared" si="1438"/>
        <v>23027495.483640499</v>
      </c>
      <c r="GW136" s="346">
        <f t="shared" si="1438"/>
        <v>-2953579.391258758</v>
      </c>
      <c r="GX136" s="346">
        <f t="shared" si="1438"/>
        <v>20073916.092381742</v>
      </c>
      <c r="GY136" s="304">
        <f t="shared" si="1438"/>
        <v>22707979.004994776</v>
      </c>
      <c r="GZ136" s="346">
        <f t="shared" si="1438"/>
        <v>-4415038.3776426129</v>
      </c>
      <c r="HA136" s="346">
        <f t="shared" si="1438"/>
        <v>18292940.627352159</v>
      </c>
      <c r="HB136" s="304">
        <f t="shared" si="1438"/>
        <v>23111694.00552243</v>
      </c>
      <c r="HC136" s="346">
        <f t="shared" si="1438"/>
        <v>-5324627.8593778275</v>
      </c>
      <c r="HD136" s="346">
        <f t="shared" si="1438"/>
        <v>17787066.146144599</v>
      </c>
      <c r="HE136" s="304">
        <f t="shared" si="1438"/>
        <v>23083620.512328152</v>
      </c>
      <c r="HF136" s="346">
        <f t="shared" si="1438"/>
        <v>-4940371.1954718633</v>
      </c>
      <c r="HG136" s="346">
        <f t="shared" si="1438"/>
        <v>18143249.316856287</v>
      </c>
      <c r="HH136" s="304">
        <f t="shared" si="1438"/>
        <v>24148445.739368871</v>
      </c>
      <c r="HI136" s="346">
        <f t="shared" si="1438"/>
        <v>-5976641.5513966559</v>
      </c>
      <c r="HJ136" s="346">
        <f t="shared" si="1438"/>
        <v>18171804.18797221</v>
      </c>
    </row>
    <row r="137" spans="1:218" ht="12" x14ac:dyDescent="0.2">
      <c r="A137" s="168"/>
      <c r="B137" s="342" t="s">
        <v>372</v>
      </c>
      <c r="C137" s="286">
        <v>0</v>
      </c>
      <c r="D137" s="287">
        <v>0</v>
      </c>
      <c r="E137" s="287">
        <f>SUM(C137:D137)</f>
        <v>0</v>
      </c>
      <c r="F137" s="286">
        <v>0</v>
      </c>
      <c r="G137" s="287">
        <v>0</v>
      </c>
      <c r="H137" s="287">
        <f>SUM(F137:G137)</f>
        <v>0</v>
      </c>
      <c r="I137" s="286">
        <v>0</v>
      </c>
      <c r="J137" s="287">
        <v>0</v>
      </c>
      <c r="K137" s="287">
        <f>SUM(I137:J137)</f>
        <v>0</v>
      </c>
      <c r="L137" s="286">
        <v>0</v>
      </c>
      <c r="M137" s="287">
        <v>0</v>
      </c>
      <c r="N137" s="287">
        <f>SUM(L137:M137)</f>
        <v>0</v>
      </c>
      <c r="O137" s="286">
        <v>0</v>
      </c>
      <c r="P137" s="287">
        <v>0</v>
      </c>
      <c r="Q137" s="287">
        <f>SUM(O137:P137)</f>
        <v>0</v>
      </c>
      <c r="R137" s="286">
        <v>0</v>
      </c>
      <c r="S137" s="287">
        <v>0</v>
      </c>
      <c r="T137" s="287">
        <f>SUM(R137:S137)</f>
        <v>0</v>
      </c>
      <c r="U137" s="286">
        <v>0</v>
      </c>
      <c r="V137" s="287">
        <v>0</v>
      </c>
      <c r="W137" s="287">
        <f>SUM(U137:V137)</f>
        <v>0</v>
      </c>
      <c r="X137" s="286">
        <v>0</v>
      </c>
      <c r="Y137" s="287">
        <v>0</v>
      </c>
      <c r="Z137" s="287">
        <f>SUM(X137:Y137)</f>
        <v>0</v>
      </c>
      <c r="AA137" s="286">
        <v>0</v>
      </c>
      <c r="AB137" s="287">
        <v>0</v>
      </c>
      <c r="AC137" s="287">
        <f>SUM(AA137:AB137)</f>
        <v>0</v>
      </c>
      <c r="AD137" s="286">
        <v>0</v>
      </c>
      <c r="AE137" s="287">
        <v>0</v>
      </c>
      <c r="AF137" s="287">
        <f>SUM(AD137:AE137)</f>
        <v>0</v>
      </c>
      <c r="AG137" s="286">
        <v>0</v>
      </c>
      <c r="AH137" s="287">
        <v>0</v>
      </c>
      <c r="AI137" s="287">
        <f>SUM(AG137:AH137)</f>
        <v>0</v>
      </c>
      <c r="AJ137" s="286">
        <v>0</v>
      </c>
      <c r="AK137" s="287">
        <v>0</v>
      </c>
      <c r="AL137" s="287">
        <f>SUM(AJ137:AK137)</f>
        <v>0</v>
      </c>
      <c r="AM137" s="286">
        <v>11925.863199300698</v>
      </c>
      <c r="AN137" s="287">
        <v>0</v>
      </c>
      <c r="AO137" s="287">
        <f>SUM(AM137:AN137)</f>
        <v>11925.863199300698</v>
      </c>
      <c r="AP137" s="286">
        <v>11846.258208064253</v>
      </c>
      <c r="AQ137" s="287">
        <v>0</v>
      </c>
      <c r="AR137" s="287">
        <f t="shared" ref="AR137:AR141" si="1439">SUM(AP137:AQ137)</f>
        <v>11846.258208064253</v>
      </c>
      <c r="AS137" s="286">
        <v>10487.196733125149</v>
      </c>
      <c r="AT137" s="287">
        <v>0</v>
      </c>
      <c r="AU137" s="287">
        <f t="shared" ref="AU137:AU141" si="1440">SUM(AS137:AT137)</f>
        <v>10487.196733125149</v>
      </c>
      <c r="AV137" s="286">
        <v>10863.992758675522</v>
      </c>
      <c r="AW137" s="287">
        <v>0</v>
      </c>
      <c r="AX137" s="287">
        <f t="shared" ref="AX137:AX141" si="1441">SUM(AV137:AW137)</f>
        <v>10863.992758675522</v>
      </c>
      <c r="AY137" s="286">
        <v>10809.44137737438</v>
      </c>
      <c r="AZ137" s="287">
        <v>0</v>
      </c>
      <c r="BA137" s="287">
        <f t="shared" ref="BA137:BA141" si="1442">SUM(AY137:AZ137)</f>
        <v>10809.44137737438</v>
      </c>
      <c r="BB137" s="286">
        <v>10616.229380140605</v>
      </c>
      <c r="BC137" s="287">
        <v>0</v>
      </c>
      <c r="BD137" s="287">
        <f t="shared" ref="BD137:BD141" si="1443">SUM(BB137:BC137)</f>
        <v>10616.229380140605</v>
      </c>
      <c r="BE137" s="286">
        <v>10983.776845458111</v>
      </c>
      <c r="BF137" s="287">
        <v>0</v>
      </c>
      <c r="BG137" s="287">
        <f t="shared" ref="BG137:BG141" si="1444">SUM(BE137:BF137)</f>
        <v>10983.776845458111</v>
      </c>
      <c r="BH137" s="286">
        <v>11034.398767805333</v>
      </c>
      <c r="BI137" s="287">
        <v>0</v>
      </c>
      <c r="BJ137" s="287">
        <f t="shared" ref="BJ137:BJ141" si="1445">SUM(BH137:BI137)</f>
        <v>11034.398767805333</v>
      </c>
      <c r="BK137" s="286">
        <v>10789.655445365419</v>
      </c>
      <c r="BL137" s="287">
        <v>0</v>
      </c>
      <c r="BM137" s="287">
        <f t="shared" ref="BM137:BM141" si="1446">SUM(BK137:BL137)</f>
        <v>10789.655445365419</v>
      </c>
      <c r="BN137" s="286">
        <v>10301.487137839749</v>
      </c>
      <c r="BO137" s="287">
        <v>0</v>
      </c>
      <c r="BP137" s="287">
        <f t="shared" ref="BP137:BP141" si="1447">SUM(BN137:BO137)</f>
        <v>10301.487137839749</v>
      </c>
      <c r="BQ137" s="286">
        <v>7703.7758205300379</v>
      </c>
      <c r="BR137" s="287">
        <v>0</v>
      </c>
      <c r="BS137" s="287">
        <f t="shared" ref="BS137:BS141" si="1448">SUM(BQ137:BR137)</f>
        <v>7703.7758205300379</v>
      </c>
      <c r="BT137" s="286">
        <v>7730.2323251781936</v>
      </c>
      <c r="BU137" s="287">
        <v>0</v>
      </c>
      <c r="BV137" s="287">
        <f t="shared" ref="BV137:BV141" si="1449">SUM(BT137:BU137)</f>
        <v>7730.2323251781936</v>
      </c>
      <c r="BW137" s="286">
        <v>9179.771581438421</v>
      </c>
      <c r="BX137" s="287">
        <v>0</v>
      </c>
      <c r="BY137" s="287">
        <f t="shared" ref="BY137:BY141" si="1450">SUM(BW137:BX137)</f>
        <v>9179.771581438421</v>
      </c>
      <c r="BZ137" s="286">
        <v>8896.7185441076963</v>
      </c>
      <c r="CA137" s="287">
        <v>0</v>
      </c>
      <c r="CB137" s="287">
        <f t="shared" ref="CB137:CB141" si="1451">SUM(BZ137:CA137)</f>
        <v>8896.7185441076963</v>
      </c>
      <c r="CC137" s="286">
        <v>8528.4163377896748</v>
      </c>
      <c r="CD137" s="287">
        <v>0</v>
      </c>
      <c r="CE137" s="287">
        <f t="shared" ref="CE137:CE141" si="1452">SUM(CC137:CD137)</f>
        <v>8528.4163377896748</v>
      </c>
      <c r="CF137" s="286">
        <v>8448.0074669263868</v>
      </c>
      <c r="CG137" s="287">
        <v>0</v>
      </c>
      <c r="CH137" s="287">
        <f t="shared" ref="CH137:CH141" si="1453">SUM(CF137:CG137)</f>
        <v>8448.0074669263868</v>
      </c>
      <c r="CI137" s="286">
        <v>7636.5830694171018</v>
      </c>
      <c r="CJ137" s="287">
        <v>0</v>
      </c>
      <c r="CK137" s="287">
        <f t="shared" ref="CK137:CK141" si="1454">SUM(CI137:CJ137)</f>
        <v>7636.5830694171018</v>
      </c>
      <c r="CL137" s="286">
        <v>7493.2797408362831</v>
      </c>
      <c r="CM137" s="287">
        <v>0</v>
      </c>
      <c r="CN137" s="287">
        <f t="shared" ref="CN137:CN141" si="1455">SUM(CL137:CM137)</f>
        <v>7493.2797408362831</v>
      </c>
      <c r="CO137" s="286">
        <v>6980.3385511263623</v>
      </c>
      <c r="CP137" s="287">
        <v>0</v>
      </c>
      <c r="CQ137" s="287">
        <f t="shared" ref="CQ137:CQ141" si="1456">SUM(CO137:CP137)</f>
        <v>6980.3385511263623</v>
      </c>
      <c r="CR137" s="286">
        <v>6876.2375583546209</v>
      </c>
      <c r="CS137" s="287">
        <v>0</v>
      </c>
      <c r="CT137" s="287">
        <f t="shared" ref="CT137:CT141" si="1457">SUM(CR137:CS137)</f>
        <v>6876.2375583546209</v>
      </c>
      <c r="CU137" s="286">
        <v>6750.2610274646304</v>
      </c>
      <c r="CV137" s="287">
        <v>0</v>
      </c>
      <c r="CW137" s="287">
        <f t="shared" ref="CW137:CW141" si="1458">SUM(CU137:CV137)</f>
        <v>6750.2610274646304</v>
      </c>
      <c r="CX137" s="286">
        <v>6719.6836668818596</v>
      </c>
      <c r="CY137" s="287">
        <v>0</v>
      </c>
      <c r="CZ137" s="287">
        <f t="shared" ref="CZ137:CZ141" si="1459">SUM(CX137:CY137)</f>
        <v>6719.6836668818596</v>
      </c>
      <c r="DA137" s="286">
        <v>6710.2976254432151</v>
      </c>
      <c r="DB137" s="287">
        <v>0</v>
      </c>
      <c r="DC137" s="287">
        <f t="shared" ref="DC137:DC141" si="1460">SUM(DA137:DB137)</f>
        <v>6710.2976254432151</v>
      </c>
      <c r="DD137" s="286">
        <v>6680.0447099468938</v>
      </c>
      <c r="DE137" s="287">
        <v>0</v>
      </c>
      <c r="DF137" s="287">
        <f t="shared" ref="DF137:DF141" si="1461">SUM(DD137:DE137)</f>
        <v>6680.0447099468938</v>
      </c>
      <c r="DG137" s="286">
        <v>6636.3191031533088</v>
      </c>
      <c r="DH137" s="287">
        <v>0</v>
      </c>
      <c r="DI137" s="287">
        <f t="shared" ref="DI137:DI141" si="1462">SUM(DG137:DH137)</f>
        <v>6636.3191031533088</v>
      </c>
      <c r="DJ137" s="286">
        <v>10329.020701479583</v>
      </c>
      <c r="DK137" s="287">
        <v>0</v>
      </c>
      <c r="DL137" s="287">
        <f t="shared" ref="DL137:DL141" si="1463">SUM(DJ137:DK137)</f>
        <v>10329.020701479583</v>
      </c>
      <c r="DM137" s="286">
        <v>10194.796302099656</v>
      </c>
      <c r="DN137" s="287">
        <v>0</v>
      </c>
      <c r="DO137" s="287">
        <f t="shared" ref="DO137:DO141" si="1464">SUM(DM137:DN137)</f>
        <v>10194.796302099656</v>
      </c>
      <c r="DP137" s="286">
        <v>10055.979042054993</v>
      </c>
      <c r="DQ137" s="287">
        <v>0</v>
      </c>
      <c r="DR137" s="287">
        <f t="shared" ref="DR137:DR141" si="1465">SUM(DP137:DQ137)</f>
        <v>10055.979042054993</v>
      </c>
      <c r="DS137" s="286">
        <v>9610.326236804789</v>
      </c>
      <c r="DT137" s="287">
        <v>0</v>
      </c>
      <c r="DU137" s="287">
        <f t="shared" ref="DU137:DU141" si="1466">SUM(DS137:DT137)</f>
        <v>9610.326236804789</v>
      </c>
      <c r="DV137" s="286">
        <v>7558.7195185705823</v>
      </c>
      <c r="DW137" s="287">
        <v>0</v>
      </c>
      <c r="DX137" s="287">
        <f t="shared" ref="DX137:DX141" si="1467">SUM(DV137:DW137)</f>
        <v>7558.7195185705823</v>
      </c>
      <c r="DY137" s="286">
        <v>7289.9530056348694</v>
      </c>
      <c r="DZ137" s="287">
        <v>0</v>
      </c>
      <c r="EA137" s="287">
        <f t="shared" ref="EA137:EA141" si="1468">SUM(DY137:DZ137)</f>
        <v>7289.9530056348694</v>
      </c>
      <c r="EB137" s="286">
        <v>7389.5523455108496</v>
      </c>
      <c r="EC137" s="287">
        <v>0</v>
      </c>
      <c r="ED137" s="287">
        <f t="shared" ref="ED137:ED141" si="1469">SUM(EB137:EC137)</f>
        <v>7389.5523455108496</v>
      </c>
      <c r="EE137" s="286">
        <v>7217.6404190654321</v>
      </c>
      <c r="EF137" s="287">
        <v>0</v>
      </c>
      <c r="EG137" s="287">
        <f t="shared" ref="EG137:EG141" si="1470">SUM(EE137:EF137)</f>
        <v>7217.6404190654321</v>
      </c>
      <c r="EH137" s="286">
        <v>7372.8477572568727</v>
      </c>
      <c r="EI137" s="287">
        <v>0</v>
      </c>
      <c r="EJ137" s="287">
        <f t="shared" ref="EJ137:EJ141" si="1471">SUM(EH137:EI137)</f>
        <v>7372.8477572568727</v>
      </c>
      <c r="EK137" s="286">
        <v>7246.9264993277793</v>
      </c>
      <c r="EL137" s="287">
        <v>0</v>
      </c>
      <c r="EM137" s="287">
        <f t="shared" ref="EM137:EM141" si="1472">SUM(EK137:EL137)</f>
        <v>7246.9264993277793</v>
      </c>
      <c r="EN137" s="286">
        <v>27566.133964683821</v>
      </c>
      <c r="EO137" s="287">
        <v>0</v>
      </c>
      <c r="EP137" s="287">
        <f t="shared" ref="EP137:EP141" si="1473">SUM(EN137:EO137)</f>
        <v>27566.133964683821</v>
      </c>
      <c r="EQ137" s="286">
        <v>26740.212108113104</v>
      </c>
      <c r="ER137" s="287">
        <v>0</v>
      </c>
      <c r="ES137" s="287">
        <f t="shared" ref="ES137:ES141" si="1474">SUM(EQ137:ER137)</f>
        <v>26740.212108113104</v>
      </c>
      <c r="ET137" s="286">
        <v>26040.088238791006</v>
      </c>
      <c r="EU137" s="287">
        <v>0</v>
      </c>
      <c r="EV137" s="287">
        <f t="shared" ref="EV137:EV141" si="1475">SUM(ET137:EU137)</f>
        <v>26040.088238791006</v>
      </c>
      <c r="EW137" s="286">
        <v>25100.204736506283</v>
      </c>
      <c r="EX137" s="287">
        <v>0</v>
      </c>
      <c r="EY137" s="287">
        <f t="shared" ref="EY137:EY141" si="1476">SUM(EW137:EX137)</f>
        <v>25100.204736506283</v>
      </c>
      <c r="EZ137" s="286">
        <v>25058.680103528568</v>
      </c>
      <c r="FA137" s="287">
        <v>0</v>
      </c>
      <c r="FB137" s="287">
        <f t="shared" ref="FB137:FB141" si="1477">SUM(EZ137:FA137)</f>
        <v>25058.680103528568</v>
      </c>
      <c r="FC137" s="286">
        <v>25128.61368914909</v>
      </c>
      <c r="FD137" s="287">
        <v>0</v>
      </c>
      <c r="FE137" s="287">
        <f t="shared" ref="FE137:FE141" si="1478">SUM(FC137:FD137)</f>
        <v>25128.61368914909</v>
      </c>
      <c r="FF137" s="286">
        <v>29484.941705210145</v>
      </c>
      <c r="FG137" s="287">
        <v>0</v>
      </c>
      <c r="FH137" s="287">
        <f t="shared" ref="FH137:FH141" si="1479">SUM(FF137:FG137)</f>
        <v>29484.941705210145</v>
      </c>
      <c r="FI137" s="286">
        <v>29316.496621294325</v>
      </c>
      <c r="FJ137" s="287">
        <v>0</v>
      </c>
      <c r="FK137" s="287">
        <f t="shared" ref="FK137:FK141" si="1480">SUM(FI137:FJ137)</f>
        <v>29316.496621294325</v>
      </c>
      <c r="FL137" s="286">
        <v>28511.82212198124</v>
      </c>
      <c r="FM137" s="287">
        <v>0</v>
      </c>
      <c r="FN137" s="287">
        <f t="shared" ref="FN137:FN141" si="1481">SUM(FL137:FM137)</f>
        <v>28511.82212198124</v>
      </c>
      <c r="FO137" s="286">
        <v>29845.415664417709</v>
      </c>
      <c r="FP137" s="287">
        <v>0</v>
      </c>
      <c r="FQ137" s="287">
        <f t="shared" ref="FQ137:FQ141" si="1482">SUM(FO137:FP137)</f>
        <v>29845.415664417709</v>
      </c>
      <c r="FR137" s="286">
        <v>33591.16005787866</v>
      </c>
      <c r="FS137" s="287">
        <v>0</v>
      </c>
      <c r="FT137" s="287">
        <f t="shared" ref="FT137:FT141" si="1483">SUM(FR137:FS137)</f>
        <v>33591.16005787866</v>
      </c>
      <c r="FU137" s="286">
        <v>33338.58142898466</v>
      </c>
      <c r="FV137" s="287">
        <v>0</v>
      </c>
      <c r="FW137" s="287">
        <f t="shared" ref="FW137:FW141" si="1484">SUM(FU137:FV137)</f>
        <v>33338.58142898466</v>
      </c>
      <c r="FX137" s="286">
        <v>32860.997975771716</v>
      </c>
      <c r="FY137" s="287">
        <v>0</v>
      </c>
      <c r="FZ137" s="287">
        <f t="shared" ref="FZ137:FZ141" si="1485">SUM(FX137:FY137)</f>
        <v>32860.997975771716</v>
      </c>
      <c r="GA137" s="286">
        <v>32990.105820105826</v>
      </c>
      <c r="GB137" s="287">
        <v>0</v>
      </c>
      <c r="GC137" s="287">
        <f t="shared" ref="GC137:GC141" si="1486">SUM(GA137:GB137)</f>
        <v>32990.105820105826</v>
      </c>
      <c r="GD137" s="286">
        <v>35762.801249546275</v>
      </c>
      <c r="GE137" s="287">
        <v>0</v>
      </c>
      <c r="GF137" s="287">
        <f t="shared" ref="GF137:GF141" si="1487">SUM(GD137:GE137)</f>
        <v>35762.801249546275</v>
      </c>
      <c r="GG137" s="286">
        <v>34427.465774550983</v>
      </c>
      <c r="GH137" s="287">
        <v>0</v>
      </c>
      <c r="GI137" s="287">
        <f t="shared" ref="GI137:GI141" si="1488">SUM(GG137:GH137)</f>
        <v>34427.465774550983</v>
      </c>
      <c r="GJ137" s="286">
        <v>34037.223461706883</v>
      </c>
      <c r="GK137" s="287">
        <v>0</v>
      </c>
      <c r="GL137" s="287">
        <f t="shared" ref="GL137:GL141" si="1489">SUM(GJ137:GK137)</f>
        <v>34037.223461706883</v>
      </c>
      <c r="GM137" s="286">
        <v>33594.723124865464</v>
      </c>
      <c r="GN137" s="287">
        <v>0</v>
      </c>
      <c r="GO137" s="287">
        <f>SUM(GM137:GN137)</f>
        <v>33594.723124865464</v>
      </c>
      <c r="GP137" s="286">
        <v>33050.939047465683</v>
      </c>
      <c r="GQ137" s="287">
        <v>0</v>
      </c>
      <c r="GR137" s="287">
        <f>SUM(GP137:GQ137)</f>
        <v>33050.939047465683</v>
      </c>
      <c r="GS137" s="286">
        <v>32438.35019778071</v>
      </c>
      <c r="GT137" s="287">
        <v>0</v>
      </c>
      <c r="GU137" s="287">
        <f>SUM(GS137:GT137)</f>
        <v>32438.35019778071</v>
      </c>
      <c r="GV137" s="286">
        <v>32104.795050459448</v>
      </c>
      <c r="GW137" s="287">
        <v>0</v>
      </c>
      <c r="GX137" s="287">
        <f>SUM(GV137:GW137)</f>
        <v>32104.795050459448</v>
      </c>
      <c r="GY137" s="286">
        <v>31750.136631773767</v>
      </c>
      <c r="GZ137" s="287">
        <v>0</v>
      </c>
      <c r="HA137" s="287">
        <f>SUM(GY137:GZ137)</f>
        <v>31750.136631773767</v>
      </c>
      <c r="HB137" s="286">
        <v>31482.721479713611</v>
      </c>
      <c r="HC137" s="287">
        <v>0</v>
      </c>
      <c r="HD137" s="287">
        <f>SUM(HB137:HC137)</f>
        <v>31482.721479713611</v>
      </c>
      <c r="HE137" s="286">
        <v>31180.401252053714</v>
      </c>
      <c r="HF137" s="287">
        <v>0</v>
      </c>
      <c r="HG137" s="287">
        <f>SUM(HE137:HF137)</f>
        <v>31180.401252053714</v>
      </c>
      <c r="HH137" s="286">
        <v>30747.088700326407</v>
      </c>
      <c r="HI137" s="287">
        <v>0</v>
      </c>
      <c r="HJ137" s="287">
        <f>SUM(HH137:HI137)</f>
        <v>30747.088700326407</v>
      </c>
    </row>
    <row r="138" spans="1:218" ht="12" x14ac:dyDescent="0.2">
      <c r="A138" s="168"/>
      <c r="B138" s="342" t="s">
        <v>373</v>
      </c>
      <c r="C138" s="286">
        <v>0</v>
      </c>
      <c r="D138" s="287">
        <v>0</v>
      </c>
      <c r="E138" s="287">
        <f>SUM(C138:D138)</f>
        <v>0</v>
      </c>
      <c r="F138" s="286">
        <v>0</v>
      </c>
      <c r="G138" s="287">
        <v>0</v>
      </c>
      <c r="H138" s="287">
        <f>SUM(F138:G138)</f>
        <v>0</v>
      </c>
      <c r="I138" s="286">
        <v>0</v>
      </c>
      <c r="J138" s="287">
        <v>0</v>
      </c>
      <c r="K138" s="287">
        <f>SUM(I138:J138)</f>
        <v>0</v>
      </c>
      <c r="L138" s="286">
        <v>0</v>
      </c>
      <c r="M138" s="287">
        <v>0</v>
      </c>
      <c r="N138" s="287">
        <f>SUM(L138:M138)</f>
        <v>0</v>
      </c>
      <c r="O138" s="286">
        <v>0</v>
      </c>
      <c r="P138" s="287">
        <v>0</v>
      </c>
      <c r="Q138" s="287">
        <f>SUM(O138:P138)</f>
        <v>0</v>
      </c>
      <c r="R138" s="286">
        <v>0</v>
      </c>
      <c r="S138" s="287">
        <v>0</v>
      </c>
      <c r="T138" s="287">
        <f>SUM(R138:S138)</f>
        <v>0</v>
      </c>
      <c r="U138" s="286">
        <v>0</v>
      </c>
      <c r="V138" s="287">
        <v>0</v>
      </c>
      <c r="W138" s="287">
        <f>SUM(U138:V138)</f>
        <v>0</v>
      </c>
      <c r="X138" s="286">
        <v>0</v>
      </c>
      <c r="Y138" s="287">
        <v>0</v>
      </c>
      <c r="Z138" s="287">
        <f>SUM(X138:Y138)</f>
        <v>0</v>
      </c>
      <c r="AA138" s="286">
        <v>0</v>
      </c>
      <c r="AB138" s="287">
        <v>0</v>
      </c>
      <c r="AC138" s="287">
        <f>SUM(AA138:AB138)</f>
        <v>0</v>
      </c>
      <c r="AD138" s="286">
        <v>0</v>
      </c>
      <c r="AE138" s="287">
        <v>0</v>
      </c>
      <c r="AF138" s="287">
        <f>SUM(AD138:AE138)</f>
        <v>0</v>
      </c>
      <c r="AG138" s="286">
        <v>0</v>
      </c>
      <c r="AH138" s="287">
        <v>0</v>
      </c>
      <c r="AI138" s="287">
        <f>SUM(AG138:AH138)</f>
        <v>0</v>
      </c>
      <c r="AJ138" s="286">
        <v>0</v>
      </c>
      <c r="AK138" s="287">
        <v>0</v>
      </c>
      <c r="AL138" s="287">
        <f>SUM(AJ138:AK138)</f>
        <v>0</v>
      </c>
      <c r="AM138" s="286">
        <v>0</v>
      </c>
      <c r="AN138" s="287">
        <v>0</v>
      </c>
      <c r="AO138" s="287">
        <f>SUM(AM138:AN138)</f>
        <v>0</v>
      </c>
      <c r="AP138" s="286">
        <v>0</v>
      </c>
      <c r="AQ138" s="287">
        <v>0</v>
      </c>
      <c r="AR138" s="287">
        <f t="shared" si="1439"/>
        <v>0</v>
      </c>
      <c r="AS138" s="286">
        <v>0</v>
      </c>
      <c r="AT138" s="287">
        <v>0</v>
      </c>
      <c r="AU138" s="287">
        <f t="shared" si="1440"/>
        <v>0</v>
      </c>
      <c r="AV138" s="286">
        <v>0</v>
      </c>
      <c r="AW138" s="287">
        <v>0</v>
      </c>
      <c r="AX138" s="287">
        <f t="shared" si="1441"/>
        <v>0</v>
      </c>
      <c r="AY138" s="286">
        <v>0</v>
      </c>
      <c r="AZ138" s="287">
        <v>0</v>
      </c>
      <c r="BA138" s="287">
        <f t="shared" si="1442"/>
        <v>0</v>
      </c>
      <c r="BB138" s="286">
        <v>0</v>
      </c>
      <c r="BC138" s="287">
        <v>0</v>
      </c>
      <c r="BD138" s="287">
        <f t="shared" si="1443"/>
        <v>0</v>
      </c>
      <c r="BE138" s="286">
        <v>0</v>
      </c>
      <c r="BF138" s="287">
        <v>0</v>
      </c>
      <c r="BG138" s="287">
        <f t="shared" si="1444"/>
        <v>0</v>
      </c>
      <c r="BH138" s="286">
        <v>0</v>
      </c>
      <c r="BI138" s="287">
        <v>0</v>
      </c>
      <c r="BJ138" s="287">
        <f t="shared" si="1445"/>
        <v>0</v>
      </c>
      <c r="BK138" s="286">
        <v>0</v>
      </c>
      <c r="BL138" s="287">
        <v>0</v>
      </c>
      <c r="BM138" s="287">
        <f t="shared" si="1446"/>
        <v>0</v>
      </c>
      <c r="BN138" s="286">
        <v>0</v>
      </c>
      <c r="BO138" s="287">
        <v>0</v>
      </c>
      <c r="BP138" s="287">
        <f t="shared" si="1447"/>
        <v>0</v>
      </c>
      <c r="BQ138" s="286">
        <v>0</v>
      </c>
      <c r="BR138" s="287">
        <v>0</v>
      </c>
      <c r="BS138" s="287">
        <f t="shared" si="1448"/>
        <v>0</v>
      </c>
      <c r="BT138" s="286">
        <v>0</v>
      </c>
      <c r="BU138" s="287">
        <v>0</v>
      </c>
      <c r="BV138" s="287">
        <f t="shared" si="1449"/>
        <v>0</v>
      </c>
      <c r="BW138" s="286">
        <v>0</v>
      </c>
      <c r="BX138" s="287">
        <v>0</v>
      </c>
      <c r="BY138" s="287">
        <f t="shared" si="1450"/>
        <v>0</v>
      </c>
      <c r="BZ138" s="286">
        <v>0</v>
      </c>
      <c r="CA138" s="287">
        <v>0</v>
      </c>
      <c r="CB138" s="287">
        <f t="shared" si="1451"/>
        <v>0</v>
      </c>
      <c r="CC138" s="286">
        <v>0</v>
      </c>
      <c r="CD138" s="287">
        <v>0</v>
      </c>
      <c r="CE138" s="287">
        <f t="shared" si="1452"/>
        <v>0</v>
      </c>
      <c r="CF138" s="286">
        <v>0</v>
      </c>
      <c r="CG138" s="287">
        <v>0</v>
      </c>
      <c r="CH138" s="287">
        <f t="shared" si="1453"/>
        <v>0</v>
      </c>
      <c r="CI138" s="286">
        <v>4123073</v>
      </c>
      <c r="CJ138" s="287">
        <v>-4123073</v>
      </c>
      <c r="CK138" s="287">
        <f t="shared" si="1454"/>
        <v>0</v>
      </c>
      <c r="CL138" s="286">
        <v>4123073</v>
      </c>
      <c r="CM138" s="287">
        <f>CJ138</f>
        <v>-4123073</v>
      </c>
      <c r="CN138" s="287">
        <f t="shared" si="1455"/>
        <v>0</v>
      </c>
      <c r="CO138" s="286">
        <v>4123073</v>
      </c>
      <c r="CP138" s="287">
        <f>CM138</f>
        <v>-4123073</v>
      </c>
      <c r="CQ138" s="287">
        <f t="shared" si="1456"/>
        <v>0</v>
      </c>
      <c r="CR138" s="286">
        <v>4123073</v>
      </c>
      <c r="CS138" s="287">
        <f>CP138</f>
        <v>-4123073</v>
      </c>
      <c r="CT138" s="287">
        <f t="shared" si="1457"/>
        <v>0</v>
      </c>
      <c r="CU138" s="286">
        <v>4123073</v>
      </c>
      <c r="CV138" s="287">
        <f>CS138</f>
        <v>-4123073</v>
      </c>
      <c r="CW138" s="287">
        <f t="shared" si="1458"/>
        <v>0</v>
      </c>
      <c r="CX138" s="286">
        <v>4123073</v>
      </c>
      <c r="CY138" s="287">
        <f>CV138</f>
        <v>-4123073</v>
      </c>
      <c r="CZ138" s="287">
        <f t="shared" si="1459"/>
        <v>0</v>
      </c>
      <c r="DA138" s="286">
        <v>4123073</v>
      </c>
      <c r="DB138" s="287">
        <f>CY138</f>
        <v>-4123073</v>
      </c>
      <c r="DC138" s="287">
        <f t="shared" si="1460"/>
        <v>0</v>
      </c>
      <c r="DD138" s="286">
        <v>4125747.0398859791</v>
      </c>
      <c r="DE138" s="287">
        <f>DB138</f>
        <v>-4123073</v>
      </c>
      <c r="DF138" s="287">
        <f t="shared" si="1461"/>
        <v>2674.0398859791458</v>
      </c>
      <c r="DG138" s="286">
        <v>4138565.5764078316</v>
      </c>
      <c r="DH138" s="287">
        <f>DE138</f>
        <v>-4123073</v>
      </c>
      <c r="DI138" s="287">
        <f t="shared" si="1462"/>
        <v>15492.576407831628</v>
      </c>
      <c r="DJ138" s="286">
        <v>4138554.9346298925</v>
      </c>
      <c r="DK138" s="287">
        <f>DH138</f>
        <v>-4123073</v>
      </c>
      <c r="DL138" s="287">
        <f t="shared" si="1463"/>
        <v>15481.934629892465</v>
      </c>
      <c r="DM138" s="286">
        <v>4138420.5515428809</v>
      </c>
      <c r="DN138" s="287">
        <f>DK138</f>
        <v>-4123073</v>
      </c>
      <c r="DO138" s="287">
        <f t="shared" si="1464"/>
        <v>15347.551542880945</v>
      </c>
      <c r="DP138" s="286">
        <v>4138484.9919430404</v>
      </c>
      <c r="DQ138" s="287">
        <f>DN138</f>
        <v>-4123073</v>
      </c>
      <c r="DR138" s="287">
        <f t="shared" si="1465"/>
        <v>15411.991943040397</v>
      </c>
      <c r="DS138" s="286">
        <v>4138370.8329730583</v>
      </c>
      <c r="DT138" s="287">
        <f>DQ138</f>
        <v>-4123073</v>
      </c>
      <c r="DU138" s="287">
        <f t="shared" si="1466"/>
        <v>15297.832973058335</v>
      </c>
      <c r="DV138" s="286">
        <v>4146616.1008761534</v>
      </c>
      <c r="DW138" s="287">
        <f>DT138</f>
        <v>-4123073</v>
      </c>
      <c r="DX138" s="287">
        <f t="shared" si="1467"/>
        <v>23543.100876153447</v>
      </c>
      <c r="DY138" s="286">
        <v>4146535.8675801987</v>
      </c>
      <c r="DZ138" s="287">
        <f>DW138</f>
        <v>-4123073</v>
      </c>
      <c r="EA138" s="287">
        <f t="shared" si="1468"/>
        <v>23462.867580198683</v>
      </c>
      <c r="EB138" s="286">
        <v>4133522.8355112639</v>
      </c>
      <c r="EC138" s="287">
        <f>DZ138</f>
        <v>-4123073</v>
      </c>
      <c r="ED138" s="287">
        <f t="shared" si="1469"/>
        <v>10449.835511263926</v>
      </c>
      <c r="EE138" s="286">
        <v>4124837.7706741868</v>
      </c>
      <c r="EF138" s="287">
        <f>EC138</f>
        <v>-4123073</v>
      </c>
      <c r="EG138" s="287">
        <f t="shared" si="1470"/>
        <v>1764.7706741867587</v>
      </c>
      <c r="EH138" s="286">
        <v>4124845.7793279747</v>
      </c>
      <c r="EI138" s="287">
        <f>EF138</f>
        <v>-4123073</v>
      </c>
      <c r="EJ138" s="287">
        <f t="shared" si="1471"/>
        <v>1772.7793279746547</v>
      </c>
      <c r="EK138" s="286">
        <v>4124805.5257453327</v>
      </c>
      <c r="EL138" s="287">
        <f>EI138</f>
        <v>-4123073</v>
      </c>
      <c r="EM138" s="287">
        <f t="shared" si="1472"/>
        <v>1732.5257453327067</v>
      </c>
      <c r="EN138" s="286">
        <v>4135731.016212373</v>
      </c>
      <c r="EO138" s="287">
        <f>EL138</f>
        <v>-4123073</v>
      </c>
      <c r="EP138" s="287">
        <f t="shared" si="1473"/>
        <v>12658.016212373041</v>
      </c>
      <c r="EQ138" s="286">
        <v>4135351.7598208892</v>
      </c>
      <c r="ER138" s="287">
        <f>EO138</f>
        <v>-4123073</v>
      </c>
      <c r="ES138" s="287">
        <f t="shared" si="1474"/>
        <v>12278.759820889216</v>
      </c>
      <c r="ET138" s="286">
        <v>4135030.2719882005</v>
      </c>
      <c r="EU138" s="287">
        <f>ER138</f>
        <v>-4123073</v>
      </c>
      <c r="EV138" s="287">
        <f t="shared" si="1475"/>
        <v>11957.271988200489</v>
      </c>
      <c r="EW138" s="286">
        <v>4134598.6896306071</v>
      </c>
      <c r="EX138" s="287">
        <f>EU138</f>
        <v>-4123073</v>
      </c>
      <c r="EY138" s="287">
        <f t="shared" si="1476"/>
        <v>11525.689630607143</v>
      </c>
      <c r="EZ138" s="286">
        <v>4145690.6220557904</v>
      </c>
      <c r="FA138" s="287">
        <f>EX138</f>
        <v>-4123073</v>
      </c>
      <c r="FB138" s="287">
        <f t="shared" si="1477"/>
        <v>22617.622055790387</v>
      </c>
      <c r="FC138" s="286">
        <v>4145722.7346545155</v>
      </c>
      <c r="FD138" s="287">
        <f>FA138</f>
        <v>-4123073</v>
      </c>
      <c r="FE138" s="287">
        <f t="shared" si="1478"/>
        <v>22649.734654515516</v>
      </c>
      <c r="FF138" s="286">
        <v>4147723.1039440711</v>
      </c>
      <c r="FG138" s="287">
        <f>FD138</f>
        <v>-4123073</v>
      </c>
      <c r="FH138" s="287">
        <f t="shared" si="1479"/>
        <v>24650.103944071103</v>
      </c>
      <c r="FI138" s="286">
        <v>4164394.7561397986</v>
      </c>
      <c r="FJ138" s="287">
        <f>FG138</f>
        <v>-4123073</v>
      </c>
      <c r="FK138" s="287">
        <f t="shared" si="1480"/>
        <v>41321.756139798556</v>
      </c>
      <c r="FL138" s="286">
        <v>4164025.2600154285</v>
      </c>
      <c r="FM138" s="287">
        <f>FJ138</f>
        <v>-4123073</v>
      </c>
      <c r="FN138" s="287">
        <f t="shared" si="1481"/>
        <v>40952.260015428532</v>
      </c>
      <c r="FO138" s="286">
        <v>4164637.628923438</v>
      </c>
      <c r="FP138" s="287">
        <f>FM138</f>
        <v>-4123073</v>
      </c>
      <c r="FQ138" s="287">
        <f t="shared" si="1482"/>
        <v>41564.628923438024</v>
      </c>
      <c r="FR138" s="286">
        <v>4164589.7561642234</v>
      </c>
      <c r="FS138" s="287">
        <f>FP138</f>
        <v>-4123073</v>
      </c>
      <c r="FT138" s="287">
        <f t="shared" si="1483"/>
        <v>41516.756164223421</v>
      </c>
      <c r="FU138" s="286">
        <v>4164447.3419149551</v>
      </c>
      <c r="FV138" s="287">
        <f>FS138</f>
        <v>-4123073</v>
      </c>
      <c r="FW138" s="287">
        <f t="shared" si="1484"/>
        <v>41374.341914955061</v>
      </c>
      <c r="FX138" s="286">
        <v>4179669.3989177616</v>
      </c>
      <c r="FY138" s="287">
        <f>FV138</f>
        <v>-4123073</v>
      </c>
      <c r="FZ138" s="287">
        <f t="shared" si="1485"/>
        <v>56596.398917761631</v>
      </c>
      <c r="GA138" s="286">
        <v>4162829.72324403</v>
      </c>
      <c r="GB138" s="287">
        <f>FY138</f>
        <v>-4123073</v>
      </c>
      <c r="GC138" s="287">
        <f t="shared" si="1486"/>
        <v>39756.723244030029</v>
      </c>
      <c r="GD138" s="286">
        <v>4162322.2717543147</v>
      </c>
      <c r="GE138" s="287">
        <f>GB138</f>
        <v>-4123073</v>
      </c>
      <c r="GF138" s="287">
        <f t="shared" si="1487"/>
        <v>39249.271754314657</v>
      </c>
      <c r="GG138" s="286">
        <v>4161159.7931894455</v>
      </c>
      <c r="GH138" s="287">
        <f>GE138</f>
        <v>-4123073</v>
      </c>
      <c r="GI138" s="287">
        <f t="shared" si="1488"/>
        <v>38086.793189445511</v>
      </c>
      <c r="GJ138" s="286">
        <v>4160854.0170979379</v>
      </c>
      <c r="GK138" s="287">
        <f>GH138</f>
        <v>-4123073</v>
      </c>
      <c r="GL138" s="287">
        <f t="shared" si="1489"/>
        <v>37781.017097937874</v>
      </c>
      <c r="GM138" s="286">
        <v>4160407.0244072452</v>
      </c>
      <c r="GN138" s="287">
        <f>GK138</f>
        <v>-4123073</v>
      </c>
      <c r="GO138" s="287">
        <f>SUM(GM138:GN138)</f>
        <v>37334.024407245219</v>
      </c>
      <c r="GP138" s="286">
        <v>4159931.158702041</v>
      </c>
      <c r="GQ138" s="287">
        <f>GN138</f>
        <v>-4123073</v>
      </c>
      <c r="GR138" s="287">
        <f>SUM(GP138:GQ138)</f>
        <v>36858.158702041022</v>
      </c>
      <c r="GS138" s="286">
        <v>4159449.9022108968</v>
      </c>
      <c r="GT138" s="287">
        <f>GQ138</f>
        <v>-4123073</v>
      </c>
      <c r="GU138" s="287">
        <f>SUM(GS138:GT138)</f>
        <v>36376.902210896835</v>
      </c>
      <c r="GV138" s="286">
        <v>4159157.5531502068</v>
      </c>
      <c r="GW138" s="287">
        <f>GT138</f>
        <v>-4123073</v>
      </c>
      <c r="GX138" s="287">
        <f>SUM(GV138:GW138)</f>
        <v>36084.553150206804</v>
      </c>
      <c r="GY138" s="286">
        <v>4158841.6706571821</v>
      </c>
      <c r="GZ138" s="287">
        <f>GW138</f>
        <v>-4123073</v>
      </c>
      <c r="HA138" s="287">
        <f>SUM(GY138:GZ138)</f>
        <v>35768.670657182112</v>
      </c>
      <c r="HB138" s="286">
        <v>4158605.3336515515</v>
      </c>
      <c r="HC138" s="287">
        <f>GZ138</f>
        <v>-4123073</v>
      </c>
      <c r="HD138" s="287">
        <f>SUM(HB138:HC138)</f>
        <v>35532.333651551511</v>
      </c>
      <c r="HE138" s="286">
        <v>4158338.7664910392</v>
      </c>
      <c r="HF138" s="287">
        <f>HC138</f>
        <v>-4123073</v>
      </c>
      <c r="HG138" s="287">
        <f>SUM(HE138:HF138)</f>
        <v>35265.76649103919</v>
      </c>
      <c r="HH138" s="286">
        <v>4158057.0511428458</v>
      </c>
      <c r="HI138" s="287">
        <f>HF138</f>
        <v>-4123073</v>
      </c>
      <c r="HJ138" s="287">
        <f>SUM(HH138:HI138)</f>
        <v>34984.051142845768</v>
      </c>
    </row>
    <row r="139" spans="1:218" ht="12" x14ac:dyDescent="0.2">
      <c r="A139" s="347"/>
      <c r="B139" s="342" t="s">
        <v>374</v>
      </c>
      <c r="C139" s="286">
        <v>0</v>
      </c>
      <c r="D139" s="287">
        <v>0</v>
      </c>
      <c r="E139" s="287">
        <f>SUM(C139:D139)</f>
        <v>0</v>
      </c>
      <c r="F139" s="286">
        <v>0</v>
      </c>
      <c r="G139" s="287">
        <v>0</v>
      </c>
      <c r="H139" s="287">
        <f>SUM(F139:G139)</f>
        <v>0</v>
      </c>
      <c r="I139" s="286">
        <v>0</v>
      </c>
      <c r="J139" s="287">
        <v>0</v>
      </c>
      <c r="K139" s="287">
        <f>SUM(I139:J139)</f>
        <v>0</v>
      </c>
      <c r="L139" s="286">
        <v>0</v>
      </c>
      <c r="M139" s="287">
        <v>0</v>
      </c>
      <c r="N139" s="287">
        <f>SUM(L139:M139)</f>
        <v>0</v>
      </c>
      <c r="O139" s="286">
        <v>0</v>
      </c>
      <c r="P139" s="287">
        <v>0</v>
      </c>
      <c r="Q139" s="287">
        <f>SUM(O139:P139)</f>
        <v>0</v>
      </c>
      <c r="R139" s="286">
        <v>0</v>
      </c>
      <c r="S139" s="287">
        <v>0</v>
      </c>
      <c r="T139" s="287">
        <f>SUM(R139:S139)</f>
        <v>0</v>
      </c>
      <c r="U139" s="286">
        <v>0</v>
      </c>
      <c r="V139" s="287">
        <v>0</v>
      </c>
      <c r="W139" s="287">
        <f>SUM(U139:V139)</f>
        <v>0</v>
      </c>
      <c r="X139" s="286">
        <v>0</v>
      </c>
      <c r="Y139" s="287">
        <v>0</v>
      </c>
      <c r="Z139" s="287">
        <f>SUM(X139:Y139)</f>
        <v>0</v>
      </c>
      <c r="AA139" s="286">
        <v>0</v>
      </c>
      <c r="AB139" s="287">
        <v>0</v>
      </c>
      <c r="AC139" s="287">
        <f>SUM(AA139:AB139)</f>
        <v>0</v>
      </c>
      <c r="AD139" s="286">
        <v>0</v>
      </c>
      <c r="AE139" s="287">
        <v>0</v>
      </c>
      <c r="AF139" s="287">
        <f>SUM(AD139:AE139)</f>
        <v>0</v>
      </c>
      <c r="AG139" s="286">
        <v>0</v>
      </c>
      <c r="AH139" s="287">
        <v>0</v>
      </c>
      <c r="AI139" s="287">
        <f>SUM(AG139:AH139)</f>
        <v>0</v>
      </c>
      <c r="AJ139" s="286">
        <v>0</v>
      </c>
      <c r="AK139" s="287">
        <v>0</v>
      </c>
      <c r="AL139" s="287">
        <f>SUM(AJ139:AK139)</f>
        <v>0</v>
      </c>
      <c r="AM139" s="286">
        <v>150278.50383862088</v>
      </c>
      <c r="AN139" s="287">
        <v>0</v>
      </c>
      <c r="AO139" s="287">
        <f>SUM(AM139:AN139)</f>
        <v>150278.50383862088</v>
      </c>
      <c r="AP139" s="286">
        <v>158795.41629339592</v>
      </c>
      <c r="AQ139" s="287">
        <v>0</v>
      </c>
      <c r="AR139" s="287">
        <f t="shared" si="1439"/>
        <v>158795.41629339592</v>
      </c>
      <c r="AS139" s="286">
        <v>160066.72509464982</v>
      </c>
      <c r="AT139" s="287">
        <v>0</v>
      </c>
      <c r="AU139" s="287">
        <f t="shared" si="1440"/>
        <v>160066.72509464982</v>
      </c>
      <c r="AV139" s="286">
        <v>157145.38208222543</v>
      </c>
      <c r="AW139" s="287">
        <v>0</v>
      </c>
      <c r="AX139" s="287">
        <f t="shared" si="1441"/>
        <v>157145.38208222543</v>
      </c>
      <c r="AY139" s="286">
        <v>154387.32495807359</v>
      </c>
      <c r="AZ139" s="287">
        <v>0</v>
      </c>
      <c r="BA139" s="287">
        <f t="shared" si="1442"/>
        <v>154387.32495807359</v>
      </c>
      <c r="BB139" s="286">
        <v>156686.53732590779</v>
      </c>
      <c r="BC139" s="287">
        <v>0</v>
      </c>
      <c r="BD139" s="287">
        <f t="shared" si="1443"/>
        <v>156686.53732590779</v>
      </c>
      <c r="BE139" s="286">
        <v>157757.9839669342</v>
      </c>
      <c r="BF139" s="287">
        <v>0</v>
      </c>
      <c r="BG139" s="287">
        <f t="shared" si="1444"/>
        <v>157757.9839669342</v>
      </c>
      <c r="BH139" s="286">
        <v>166659.18772289122</v>
      </c>
      <c r="BI139" s="287">
        <v>0</v>
      </c>
      <c r="BJ139" s="287">
        <f t="shared" si="1445"/>
        <v>166659.18772289122</v>
      </c>
      <c r="BK139" s="286">
        <v>179306.04247879505</v>
      </c>
      <c r="BL139" s="287">
        <v>0</v>
      </c>
      <c r="BM139" s="287">
        <f t="shared" si="1446"/>
        <v>179306.04247879505</v>
      </c>
      <c r="BN139" s="286">
        <v>180026.93089139849</v>
      </c>
      <c r="BO139" s="287">
        <v>0</v>
      </c>
      <c r="BP139" s="287">
        <f t="shared" si="1447"/>
        <v>180026.93089139849</v>
      </c>
      <c r="BQ139" s="286">
        <v>193351.35983117425</v>
      </c>
      <c r="BR139" s="287">
        <v>0</v>
      </c>
      <c r="BS139" s="287">
        <f t="shared" si="1448"/>
        <v>193351.35983117425</v>
      </c>
      <c r="BT139" s="286">
        <v>193057.64010908836</v>
      </c>
      <c r="BU139" s="287">
        <v>0</v>
      </c>
      <c r="BV139" s="287">
        <f t="shared" si="1449"/>
        <v>193057.64010908836</v>
      </c>
      <c r="BW139" s="286">
        <v>193057.64010908836</v>
      </c>
      <c r="BX139" s="287">
        <v>0</v>
      </c>
      <c r="BY139" s="287">
        <f t="shared" si="1450"/>
        <v>193057.64010908836</v>
      </c>
      <c r="BZ139" s="286">
        <v>199769.78407432555</v>
      </c>
      <c r="CA139" s="287">
        <v>0</v>
      </c>
      <c r="CB139" s="287">
        <f t="shared" si="1451"/>
        <v>199769.78407432555</v>
      </c>
      <c r="CC139" s="286">
        <v>201375.05468443863</v>
      </c>
      <c r="CD139" s="287">
        <v>0</v>
      </c>
      <c r="CE139" s="287">
        <f t="shared" si="1452"/>
        <v>201375.05468443863</v>
      </c>
      <c r="CF139" s="286">
        <v>201012.4675879447</v>
      </c>
      <c r="CG139" s="287">
        <v>0</v>
      </c>
      <c r="CH139" s="287">
        <f t="shared" si="1453"/>
        <v>201012.4675879447</v>
      </c>
      <c r="CI139" s="286">
        <v>199876.41967228992</v>
      </c>
      <c r="CJ139" s="287">
        <v>0</v>
      </c>
      <c r="CK139" s="287">
        <f t="shared" si="1454"/>
        <v>199876.41967228992</v>
      </c>
      <c r="CL139" s="286">
        <v>198011.95329316836</v>
      </c>
      <c r="CM139" s="287">
        <v>0</v>
      </c>
      <c r="CN139" s="287">
        <f t="shared" si="1455"/>
        <v>198011.95329316836</v>
      </c>
      <c r="CO139" s="286">
        <v>195536.7566141648</v>
      </c>
      <c r="CP139" s="287">
        <v>0</v>
      </c>
      <c r="CQ139" s="287">
        <f t="shared" si="1456"/>
        <v>195536.7566141648</v>
      </c>
      <c r="CR139" s="286">
        <v>198646.88717708536</v>
      </c>
      <c r="CS139" s="287">
        <v>0</v>
      </c>
      <c r="CT139" s="287">
        <f t="shared" si="1457"/>
        <v>198646.88717708536</v>
      </c>
      <c r="CU139" s="286">
        <v>197478.06437577188</v>
      </c>
      <c r="CV139" s="287">
        <v>0</v>
      </c>
      <c r="CW139" s="287">
        <f t="shared" si="1458"/>
        <v>197478.06437577188</v>
      </c>
      <c r="CX139" s="286">
        <v>200134.03157356658</v>
      </c>
      <c r="CY139" s="287">
        <v>0</v>
      </c>
      <c r="CZ139" s="287">
        <f t="shared" si="1459"/>
        <v>200134.03157356658</v>
      </c>
      <c r="DA139" s="286">
        <v>208106.40777510151</v>
      </c>
      <c r="DB139" s="287">
        <v>0</v>
      </c>
      <c r="DC139" s="287">
        <f t="shared" si="1460"/>
        <v>208106.40777510151</v>
      </c>
      <c r="DD139" s="286">
        <v>208896.7659047184</v>
      </c>
      <c r="DE139" s="287">
        <v>0</v>
      </c>
      <c r="DF139" s="287">
        <f t="shared" si="1461"/>
        <v>208896.7659047184</v>
      </c>
      <c r="DG139" s="286">
        <v>208896.7659047184</v>
      </c>
      <c r="DH139" s="287">
        <v>0</v>
      </c>
      <c r="DI139" s="287">
        <f t="shared" si="1462"/>
        <v>208896.7659047184</v>
      </c>
      <c r="DJ139" s="286">
        <v>210747.08138456909</v>
      </c>
      <c r="DK139" s="287">
        <v>0</v>
      </c>
      <c r="DL139" s="287">
        <f t="shared" si="1463"/>
        <v>210747.08138456909</v>
      </c>
      <c r="DM139" s="286">
        <v>217935.58230432813</v>
      </c>
      <c r="DN139" s="287">
        <v>0</v>
      </c>
      <c r="DO139" s="287">
        <f t="shared" si="1464"/>
        <v>217935.58230432813</v>
      </c>
      <c r="DP139" s="286">
        <v>217500.02318464013</v>
      </c>
      <c r="DQ139" s="287">
        <v>0</v>
      </c>
      <c r="DR139" s="287">
        <f t="shared" si="1465"/>
        <v>217500.02318464013</v>
      </c>
      <c r="DS139" s="286">
        <v>225362.74304647418</v>
      </c>
      <c r="DT139" s="287">
        <v>0</v>
      </c>
      <c r="DU139" s="287">
        <f t="shared" si="1466"/>
        <v>225362.74304647418</v>
      </c>
      <c r="DV139" s="286">
        <v>236031.5466293566</v>
      </c>
      <c r="DW139" s="287">
        <v>0</v>
      </c>
      <c r="DX139" s="287">
        <f t="shared" si="1467"/>
        <v>236031.5466293566</v>
      </c>
      <c r="DY139" s="286">
        <v>238122.03875696761</v>
      </c>
      <c r="DZ139" s="287">
        <v>0</v>
      </c>
      <c r="EA139" s="287">
        <f t="shared" si="1468"/>
        <v>238122.03875696761</v>
      </c>
      <c r="EB139" s="286">
        <v>237057.35704266877</v>
      </c>
      <c r="EC139" s="287">
        <v>0</v>
      </c>
      <c r="ED139" s="287">
        <f t="shared" si="1469"/>
        <v>237057.35704266877</v>
      </c>
      <c r="EE139" s="286">
        <v>237385.09924124036</v>
      </c>
      <c r="EF139" s="287">
        <v>0</v>
      </c>
      <c r="EG139" s="287">
        <f t="shared" si="1470"/>
        <v>237385.09924124036</v>
      </c>
      <c r="EH139" s="286">
        <v>239109.10273596994</v>
      </c>
      <c r="EI139" s="287">
        <v>0</v>
      </c>
      <c r="EJ139" s="287">
        <f t="shared" si="1471"/>
        <v>239109.10273596994</v>
      </c>
      <c r="EK139" s="286">
        <v>242192.97596977098</v>
      </c>
      <c r="EL139" s="287">
        <v>0</v>
      </c>
      <c r="EM139" s="287">
        <f t="shared" si="1472"/>
        <v>242192.97596977098</v>
      </c>
      <c r="EN139" s="286">
        <v>327048.85593153618</v>
      </c>
      <c r="EO139" s="287">
        <v>0</v>
      </c>
      <c r="EP139" s="287">
        <f t="shared" si="1473"/>
        <v>327048.85593153618</v>
      </c>
      <c r="EQ139" s="286">
        <v>323523.00467779511</v>
      </c>
      <c r="ER139" s="287">
        <v>0</v>
      </c>
      <c r="ES139" s="287">
        <f t="shared" si="1474"/>
        <v>323523.00467779511</v>
      </c>
      <c r="ET139" s="286">
        <v>359638.58046321996</v>
      </c>
      <c r="EU139" s="287">
        <v>0</v>
      </c>
      <c r="EV139" s="287">
        <f t="shared" si="1475"/>
        <v>359638.58046321996</v>
      </c>
      <c r="EW139" s="286">
        <v>355683.35907175817</v>
      </c>
      <c r="EX139" s="287">
        <v>0</v>
      </c>
      <c r="EY139" s="287">
        <f t="shared" si="1476"/>
        <v>355683.35907175817</v>
      </c>
      <c r="EZ139" s="286">
        <v>357448.35355208989</v>
      </c>
      <c r="FA139" s="287">
        <v>0</v>
      </c>
      <c r="FB139" s="287">
        <f t="shared" si="1477"/>
        <v>357448.35355208989</v>
      </c>
      <c r="FC139" s="286">
        <v>355667.64134175092</v>
      </c>
      <c r="FD139" s="287">
        <v>0</v>
      </c>
      <c r="FE139" s="287">
        <f t="shared" si="1478"/>
        <v>355667.64134175092</v>
      </c>
      <c r="FF139" s="286">
        <v>459174.12578074168</v>
      </c>
      <c r="FG139" s="287">
        <v>8230.1319615900393</v>
      </c>
      <c r="FH139" s="287">
        <f t="shared" si="1479"/>
        <v>467404.25774233171</v>
      </c>
      <c r="FI139" s="286">
        <v>489460.70178345434</v>
      </c>
      <c r="FJ139" s="287">
        <v>5574.6484915138635</v>
      </c>
      <c r="FK139" s="287">
        <f t="shared" si="1480"/>
        <v>495035.35027496819</v>
      </c>
      <c r="FL139" s="286">
        <v>492081</v>
      </c>
      <c r="FM139" s="287">
        <v>6695.0472996919098</v>
      </c>
      <c r="FN139" s="287">
        <f t="shared" si="1481"/>
        <v>498776.04729969188</v>
      </c>
      <c r="FO139" s="286">
        <v>505075.28555783228</v>
      </c>
      <c r="FP139" s="287">
        <v>9849.6676581767224</v>
      </c>
      <c r="FQ139" s="287">
        <f t="shared" si="1482"/>
        <v>514924.95321600902</v>
      </c>
      <c r="FR139" s="286">
        <v>503763.01031265187</v>
      </c>
      <c r="FS139" s="287">
        <v>10670.053314561024</v>
      </c>
      <c r="FT139" s="287">
        <f t="shared" si="1483"/>
        <v>514433.06362721289</v>
      </c>
      <c r="FU139" s="286">
        <v>516909.72682986333</v>
      </c>
      <c r="FV139" s="287">
        <v>14302.78980712478</v>
      </c>
      <c r="FW139" s="287">
        <f t="shared" si="1484"/>
        <v>531212.51663698815</v>
      </c>
      <c r="FX139" s="286">
        <v>713775.45548106858</v>
      </c>
      <c r="FY139" s="287">
        <v>53687.584812741232</v>
      </c>
      <c r="FZ139" s="287">
        <f t="shared" si="1485"/>
        <v>767463.04029380984</v>
      </c>
      <c r="GA139" s="286">
        <v>770367.56156126095</v>
      </c>
      <c r="GB139" s="287">
        <v>53407.362544818614</v>
      </c>
      <c r="GC139" s="287">
        <f t="shared" si="1486"/>
        <v>823774.92410607962</v>
      </c>
      <c r="GD139" s="286">
        <v>1200429.2262846776</v>
      </c>
      <c r="GE139" s="287">
        <v>62114.851368010139</v>
      </c>
      <c r="GF139" s="287">
        <f t="shared" si="1487"/>
        <v>1262544.0776526877</v>
      </c>
      <c r="GG139" s="286">
        <v>1221005.7302140465</v>
      </c>
      <c r="GH139" s="287">
        <v>60662.897757328916</v>
      </c>
      <c r="GI139" s="287">
        <f t="shared" si="1488"/>
        <v>1281668.6279713754</v>
      </c>
      <c r="GJ139" s="286">
        <v>1229290.7781195492</v>
      </c>
      <c r="GK139" s="287">
        <v>62252.936597525375</v>
      </c>
      <c r="GL139" s="287">
        <f t="shared" si="1489"/>
        <v>1291543.7147170745</v>
      </c>
      <c r="GM139" s="286">
        <v>1231886.7087931316</v>
      </c>
      <c r="GN139" s="287">
        <v>63656.262639491841</v>
      </c>
      <c r="GO139" s="287">
        <f>SUM(GM139:GN139)</f>
        <v>1295542.9714326235</v>
      </c>
      <c r="GP139" s="286">
        <v>1291163.6271473328</v>
      </c>
      <c r="GQ139" s="287">
        <v>69973.323147620147</v>
      </c>
      <c r="GR139" s="287">
        <f>SUM(GP139:GQ139)</f>
        <v>1361136.9502949528</v>
      </c>
      <c r="GS139" s="286">
        <v>1281115.3355677044</v>
      </c>
      <c r="GT139" s="287">
        <v>70420.526514537458</v>
      </c>
      <c r="GU139" s="287">
        <f>SUM(GS139:GT139)</f>
        <v>1351535.8620822418</v>
      </c>
      <c r="GV139" s="286">
        <v>1302124.8058350724</v>
      </c>
      <c r="GW139" s="287">
        <v>70764.296199522156</v>
      </c>
      <c r="GX139" s="287">
        <f>SUM(GV139:GW139)</f>
        <v>1372889.1020345946</v>
      </c>
      <c r="GY139" s="286">
        <v>1363949.5879953485</v>
      </c>
      <c r="GZ139" s="287">
        <v>82401.139560235082</v>
      </c>
      <c r="HA139" s="287">
        <f>SUM(GY139:GZ139)</f>
        <v>1446350.7275555837</v>
      </c>
      <c r="HB139" s="286">
        <v>1359239.4519571622</v>
      </c>
      <c r="HC139" s="287">
        <v>84164.536984950086</v>
      </c>
      <c r="HD139" s="287">
        <f>SUM(HB139:HC139)</f>
        <v>1443403.9889421123</v>
      </c>
      <c r="HE139" s="286">
        <v>1559229.0160517367</v>
      </c>
      <c r="HF139" s="287">
        <v>125204.77406446387</v>
      </c>
      <c r="HG139" s="287">
        <f>SUM(HE139:HF139)</f>
        <v>1684433.7901162005</v>
      </c>
      <c r="HH139" s="286">
        <v>1653093.9654361608</v>
      </c>
      <c r="HI139" s="287">
        <v>149638.43644381233</v>
      </c>
      <c r="HJ139" s="287">
        <f>SUM(HH139:HI139)</f>
        <v>1802732.4018799732</v>
      </c>
    </row>
    <row r="140" spans="1:218" ht="14.25" customHeight="1" x14ac:dyDescent="0.2">
      <c r="A140" s="347"/>
      <c r="B140" s="342" t="s">
        <v>375</v>
      </c>
      <c r="C140" s="286">
        <v>0</v>
      </c>
      <c r="D140" s="287">
        <v>0</v>
      </c>
      <c r="E140" s="287">
        <f>SUM(C140:D140)</f>
        <v>0</v>
      </c>
      <c r="F140" s="286">
        <v>0</v>
      </c>
      <c r="G140" s="287">
        <v>0</v>
      </c>
      <c r="H140" s="287">
        <f>SUM(F140:G140)</f>
        <v>0</v>
      </c>
      <c r="I140" s="286">
        <v>0</v>
      </c>
      <c r="J140" s="287">
        <v>0</v>
      </c>
      <c r="K140" s="287">
        <f>SUM(I140:J140)</f>
        <v>0</v>
      </c>
      <c r="L140" s="286">
        <v>0</v>
      </c>
      <c r="M140" s="287">
        <v>0</v>
      </c>
      <c r="N140" s="287">
        <f>SUM(L140:M140)</f>
        <v>0</v>
      </c>
      <c r="O140" s="286">
        <v>0</v>
      </c>
      <c r="P140" s="287">
        <v>0</v>
      </c>
      <c r="Q140" s="287">
        <f>SUM(O140:P140)</f>
        <v>0</v>
      </c>
      <c r="R140" s="286">
        <v>0</v>
      </c>
      <c r="S140" s="287">
        <v>0</v>
      </c>
      <c r="T140" s="287">
        <f>SUM(R140:S140)</f>
        <v>0</v>
      </c>
      <c r="U140" s="286">
        <v>0</v>
      </c>
      <c r="V140" s="287">
        <v>0</v>
      </c>
      <c r="W140" s="287">
        <f>SUM(U140:V140)</f>
        <v>0</v>
      </c>
      <c r="X140" s="286">
        <v>0</v>
      </c>
      <c r="Y140" s="287">
        <v>0</v>
      </c>
      <c r="Z140" s="287">
        <f>SUM(X140:Y140)</f>
        <v>0</v>
      </c>
      <c r="AA140" s="286">
        <v>0</v>
      </c>
      <c r="AB140" s="287">
        <v>0</v>
      </c>
      <c r="AC140" s="287">
        <f>SUM(AA140:AB140)</f>
        <v>0</v>
      </c>
      <c r="AD140" s="286">
        <v>0</v>
      </c>
      <c r="AE140" s="287">
        <v>0</v>
      </c>
      <c r="AF140" s="287">
        <f>SUM(AD140:AE140)</f>
        <v>0</v>
      </c>
      <c r="AG140" s="286">
        <v>0</v>
      </c>
      <c r="AH140" s="287">
        <v>0</v>
      </c>
      <c r="AI140" s="287">
        <f>SUM(AG140:AH140)</f>
        <v>0</v>
      </c>
      <c r="AJ140" s="286">
        <v>0</v>
      </c>
      <c r="AK140" s="287">
        <v>0</v>
      </c>
      <c r="AL140" s="287">
        <f>SUM(AJ140:AK140)</f>
        <v>0</v>
      </c>
      <c r="AM140" s="286">
        <v>1244896.2795274793</v>
      </c>
      <c r="AN140" s="287">
        <v>0</v>
      </c>
      <c r="AO140" s="287">
        <f>SUM(AM140:AN140)</f>
        <v>1244896.2795274793</v>
      </c>
      <c r="AP140" s="286">
        <v>1245156.8763008378</v>
      </c>
      <c r="AQ140" s="287">
        <v>0</v>
      </c>
      <c r="AR140" s="287">
        <f t="shared" si="1439"/>
        <v>1245156.8763008378</v>
      </c>
      <c r="AS140" s="286">
        <v>1230370.4540294171</v>
      </c>
      <c r="AT140" s="287">
        <v>0</v>
      </c>
      <c r="AU140" s="287">
        <f t="shared" si="1440"/>
        <v>1230370.4540294171</v>
      </c>
      <c r="AV140" s="286">
        <v>1230003.6147629712</v>
      </c>
      <c r="AW140" s="287">
        <v>0</v>
      </c>
      <c r="AX140" s="287">
        <f t="shared" si="1441"/>
        <v>1230003.6147629712</v>
      </c>
      <c r="AY140" s="286">
        <v>1229995.4954883384</v>
      </c>
      <c r="AZ140" s="287">
        <v>0</v>
      </c>
      <c r="BA140" s="287">
        <f t="shared" si="1442"/>
        <v>1229995.4954883384</v>
      </c>
      <c r="BB140" s="286">
        <v>1227573.6731529394</v>
      </c>
      <c r="BC140" s="287">
        <v>0</v>
      </c>
      <c r="BD140" s="287">
        <f t="shared" si="1443"/>
        <v>1227573.6731529394</v>
      </c>
      <c r="BE140" s="286">
        <v>1226856.9222409383</v>
      </c>
      <c r="BF140" s="287">
        <v>0</v>
      </c>
      <c r="BG140" s="287">
        <f t="shared" si="1444"/>
        <v>1226856.9222409383</v>
      </c>
      <c r="BH140" s="286">
        <v>1226599.9046490034</v>
      </c>
      <c r="BI140" s="287">
        <v>0</v>
      </c>
      <c r="BJ140" s="287">
        <f t="shared" si="1445"/>
        <v>1226599.9046490034</v>
      </c>
      <c r="BK140" s="286">
        <v>1221821.3407112919</v>
      </c>
      <c r="BL140" s="287">
        <v>0</v>
      </c>
      <c r="BM140" s="287">
        <f t="shared" si="1446"/>
        <v>1221821.3407112919</v>
      </c>
      <c r="BN140" s="286">
        <v>1221891.2329954945</v>
      </c>
      <c r="BO140" s="287">
        <v>0</v>
      </c>
      <c r="BP140" s="287">
        <f t="shared" si="1447"/>
        <v>1221891.2329954945</v>
      </c>
      <c r="BQ140" s="286">
        <v>1223636.2377243936</v>
      </c>
      <c r="BR140" s="287">
        <v>0</v>
      </c>
      <c r="BS140" s="287">
        <f t="shared" si="1448"/>
        <v>1223636.2377243936</v>
      </c>
      <c r="BT140" s="286">
        <v>1227569.2271974413</v>
      </c>
      <c r="BU140" s="287">
        <v>0</v>
      </c>
      <c r="BV140" s="287">
        <f t="shared" si="1449"/>
        <v>1227569.2271974413</v>
      </c>
      <c r="BW140" s="286">
        <v>1246466.6316296561</v>
      </c>
      <c r="BX140" s="287">
        <v>0</v>
      </c>
      <c r="BY140" s="287">
        <f t="shared" si="1450"/>
        <v>1246466.6316296561</v>
      </c>
      <c r="BZ140" s="286">
        <v>1249735.6879304866</v>
      </c>
      <c r="CA140" s="287">
        <v>0</v>
      </c>
      <c r="CB140" s="287">
        <f t="shared" si="1451"/>
        <v>1249735.6879304866</v>
      </c>
      <c r="CC140" s="286">
        <v>1248758.0117169232</v>
      </c>
      <c r="CD140" s="287">
        <v>0</v>
      </c>
      <c r="CE140" s="287">
        <f t="shared" si="1452"/>
        <v>1248758.0117169232</v>
      </c>
      <c r="CF140" s="286">
        <v>1248499.7397399487</v>
      </c>
      <c r="CG140" s="287">
        <v>0</v>
      </c>
      <c r="CH140" s="287">
        <f t="shared" si="1453"/>
        <v>1248499.7397399487</v>
      </c>
      <c r="CI140" s="286">
        <v>1249201.5586399646</v>
      </c>
      <c r="CJ140" s="287">
        <v>0</v>
      </c>
      <c r="CK140" s="287">
        <f t="shared" si="1454"/>
        <v>1249201.5586399646</v>
      </c>
      <c r="CL140" s="286">
        <v>1259781.8130223746</v>
      </c>
      <c r="CM140" s="287">
        <v>0</v>
      </c>
      <c r="CN140" s="287">
        <f t="shared" si="1455"/>
        <v>1259781.8130223746</v>
      </c>
      <c r="CO140" s="286">
        <v>1260456.5500636634</v>
      </c>
      <c r="CP140" s="287">
        <v>0</v>
      </c>
      <c r="CQ140" s="287">
        <f t="shared" si="1456"/>
        <v>1260456.5500636634</v>
      </c>
      <c r="CR140" s="286">
        <v>1260195.0327758912</v>
      </c>
      <c r="CS140" s="287">
        <v>0</v>
      </c>
      <c r="CT140" s="287">
        <f t="shared" si="1457"/>
        <v>1260195.0327758912</v>
      </c>
      <c r="CU140" s="286">
        <v>1258099.0450236255</v>
      </c>
      <c r="CV140" s="287">
        <v>0</v>
      </c>
      <c r="CW140" s="287">
        <f t="shared" si="1458"/>
        <v>1258099.0450236255</v>
      </c>
      <c r="CX140" s="286">
        <v>1257723.703967216</v>
      </c>
      <c r="CY140" s="287">
        <v>0</v>
      </c>
      <c r="CZ140" s="287">
        <f t="shared" si="1459"/>
        <v>1257723.703967216</v>
      </c>
      <c r="DA140" s="286">
        <v>1257554.6174835437</v>
      </c>
      <c r="DB140" s="287">
        <v>0</v>
      </c>
      <c r="DC140" s="287">
        <f t="shared" si="1460"/>
        <v>1257554.6174835437</v>
      </c>
      <c r="DD140" s="286">
        <v>1258595.3719514832</v>
      </c>
      <c r="DE140" s="287">
        <v>0</v>
      </c>
      <c r="DF140" s="287">
        <f t="shared" si="1461"/>
        <v>1258595.3719514832</v>
      </c>
      <c r="DG140" s="286">
        <v>1276145.9128018098</v>
      </c>
      <c r="DH140" s="287">
        <v>0</v>
      </c>
      <c r="DI140" s="287">
        <f t="shared" si="1462"/>
        <v>1276145.9128018098</v>
      </c>
      <c r="DJ140" s="286">
        <v>1276620.177859867</v>
      </c>
      <c r="DK140" s="287">
        <v>0</v>
      </c>
      <c r="DL140" s="287">
        <f t="shared" si="1463"/>
        <v>1276620.177859867</v>
      </c>
      <c r="DM140" s="286">
        <v>1272743.832482161</v>
      </c>
      <c r="DN140" s="287">
        <v>0</v>
      </c>
      <c r="DO140" s="287">
        <f t="shared" si="1464"/>
        <v>1272743.832482161</v>
      </c>
      <c r="DP140" s="286">
        <v>1278551.2219082813</v>
      </c>
      <c r="DQ140" s="287">
        <v>0</v>
      </c>
      <c r="DR140" s="287">
        <f t="shared" si="1465"/>
        <v>1278551.2219082813</v>
      </c>
      <c r="DS140" s="286">
        <v>1278581.0597622229</v>
      </c>
      <c r="DT140" s="287">
        <v>0</v>
      </c>
      <c r="DU140" s="287">
        <f t="shared" si="1466"/>
        <v>1278581.0597622229</v>
      </c>
      <c r="DV140" s="286">
        <v>1246516.4174927673</v>
      </c>
      <c r="DW140" s="287">
        <v>0</v>
      </c>
      <c r="DX140" s="287">
        <f t="shared" si="1467"/>
        <v>1246516.4174927673</v>
      </c>
      <c r="DY140" s="286">
        <v>1250448.3961430835</v>
      </c>
      <c r="DZ140" s="287">
        <v>0</v>
      </c>
      <c r="EA140" s="287">
        <f t="shared" si="1468"/>
        <v>1250448.3961430835</v>
      </c>
      <c r="EB140" s="286">
        <v>1249789.1917954651</v>
      </c>
      <c r="EC140" s="287">
        <v>0</v>
      </c>
      <c r="ED140" s="287">
        <f t="shared" si="1469"/>
        <v>1249789.1917954651</v>
      </c>
      <c r="EE140" s="286">
        <v>1247952.5970218342</v>
      </c>
      <c r="EF140" s="287">
        <v>0</v>
      </c>
      <c r="EG140" s="287">
        <f t="shared" si="1470"/>
        <v>1247952.5970218342</v>
      </c>
      <c r="EH140" s="286">
        <v>1248278.9377882762</v>
      </c>
      <c r="EI140" s="287">
        <v>0</v>
      </c>
      <c r="EJ140" s="287">
        <f t="shared" si="1471"/>
        <v>1248278.9377882762</v>
      </c>
      <c r="EK140" s="286">
        <v>1247799.638858536</v>
      </c>
      <c r="EL140" s="287">
        <v>0</v>
      </c>
      <c r="EM140" s="287">
        <f t="shared" si="1472"/>
        <v>1247799.638858536</v>
      </c>
      <c r="EN140" s="286">
        <v>3516563.4968614802</v>
      </c>
      <c r="EO140" s="287">
        <v>0</v>
      </c>
      <c r="EP140" s="287">
        <f t="shared" si="1473"/>
        <v>3516563.4968614802</v>
      </c>
      <c r="EQ140" s="286">
        <v>3388901.807711482</v>
      </c>
      <c r="ER140" s="287">
        <v>0</v>
      </c>
      <c r="ES140" s="287">
        <f t="shared" si="1474"/>
        <v>3388901.807711482</v>
      </c>
      <c r="ET140" s="286">
        <v>3297798.4960943959</v>
      </c>
      <c r="EU140" s="287">
        <v>0</v>
      </c>
      <c r="EV140" s="287">
        <f t="shared" si="1475"/>
        <v>3297798.4960943959</v>
      </c>
      <c r="EW140" s="286">
        <v>3298416.6789881177</v>
      </c>
      <c r="EX140" s="287">
        <v>0</v>
      </c>
      <c r="EY140" s="287">
        <f t="shared" si="1476"/>
        <v>3298416.6789881177</v>
      </c>
      <c r="EZ140" s="286">
        <v>3297541.7440545638</v>
      </c>
      <c r="FA140" s="287">
        <v>0</v>
      </c>
      <c r="FB140" s="287">
        <f t="shared" si="1477"/>
        <v>3297541.7440545638</v>
      </c>
      <c r="FC140" s="286">
        <v>3296665.5081232488</v>
      </c>
      <c r="FD140" s="287">
        <v>0</v>
      </c>
      <c r="FE140" s="287">
        <f t="shared" si="1478"/>
        <v>3296665.5081232488</v>
      </c>
      <c r="FF140" s="286">
        <v>4260311.2742284043</v>
      </c>
      <c r="FG140" s="287">
        <v>0</v>
      </c>
      <c r="FH140" s="287">
        <f t="shared" si="1479"/>
        <v>4260311.2742284043</v>
      </c>
      <c r="FI140" s="286">
        <v>3910101.5180003373</v>
      </c>
      <c r="FJ140" s="287">
        <v>0</v>
      </c>
      <c r="FK140" s="287">
        <f t="shared" si="1480"/>
        <v>3910101.5180003373</v>
      </c>
      <c r="FL140" s="286">
        <v>3908970.1524398224</v>
      </c>
      <c r="FM140" s="287">
        <v>0</v>
      </c>
      <c r="FN140" s="287">
        <f t="shared" si="1481"/>
        <v>3908970.1524398224</v>
      </c>
      <c r="FO140" s="286">
        <v>3879355.9658933859</v>
      </c>
      <c r="FP140" s="287">
        <v>0</v>
      </c>
      <c r="FQ140" s="287">
        <f t="shared" si="1482"/>
        <v>3879355.9658933859</v>
      </c>
      <c r="FR140" s="286">
        <v>3878175.4829865908</v>
      </c>
      <c r="FS140" s="287">
        <v>0</v>
      </c>
      <c r="FT140" s="287">
        <f t="shared" si="1483"/>
        <v>3878175.4829865908</v>
      </c>
      <c r="FU140" s="286">
        <v>3880611.6470016325</v>
      </c>
      <c r="FV140" s="287">
        <v>0</v>
      </c>
      <c r="FW140" s="287">
        <f t="shared" si="1484"/>
        <v>3880611.6470016325</v>
      </c>
      <c r="FX140" s="286">
        <v>3881664.1713250205</v>
      </c>
      <c r="FY140" s="287">
        <v>0</v>
      </c>
      <c r="FZ140" s="287">
        <f t="shared" si="1485"/>
        <v>3881664.1713250205</v>
      </c>
      <c r="GA140" s="286">
        <v>3891648.4232824119</v>
      </c>
      <c r="GB140" s="287">
        <v>0</v>
      </c>
      <c r="GC140" s="287">
        <f t="shared" si="1486"/>
        <v>3891648.4232824119</v>
      </c>
      <c r="GD140" s="286">
        <v>3892316.4047592087</v>
      </c>
      <c r="GE140" s="287">
        <v>0</v>
      </c>
      <c r="GF140" s="287">
        <f t="shared" si="1487"/>
        <v>3892316.4047592087</v>
      </c>
      <c r="GG140" s="286">
        <v>3879711.6123445537</v>
      </c>
      <c r="GH140" s="287">
        <v>0</v>
      </c>
      <c r="GI140" s="287">
        <f t="shared" si="1488"/>
        <v>3879711.6123445537</v>
      </c>
      <c r="GJ140" s="286">
        <v>3883842.17125946</v>
      </c>
      <c r="GK140" s="287">
        <v>0</v>
      </c>
      <c r="GL140" s="287">
        <f t="shared" si="1489"/>
        <v>3883842.17125946</v>
      </c>
      <c r="GM140" s="286">
        <v>3883032.2610055469</v>
      </c>
      <c r="GN140" s="287">
        <v>0</v>
      </c>
      <c r="GO140" s="287">
        <f>SUM(GM140:GN140)</f>
        <v>3883032.2610055469</v>
      </c>
      <c r="GP140" s="286">
        <v>3875159.7333414285</v>
      </c>
      <c r="GQ140" s="287">
        <v>0</v>
      </c>
      <c r="GR140" s="287">
        <f>SUM(GP140:GQ140)</f>
        <v>3875159.7333414285</v>
      </c>
      <c r="GS140" s="286">
        <v>3873643.8138463246</v>
      </c>
      <c r="GT140" s="287">
        <v>0</v>
      </c>
      <c r="GU140" s="287">
        <f>SUM(GS140:GT140)</f>
        <v>3873643.8138463246</v>
      </c>
      <c r="GV140" s="286">
        <v>3872145.4348940747</v>
      </c>
      <c r="GW140" s="287">
        <v>0</v>
      </c>
      <c r="GX140" s="287">
        <f>SUM(GV140:GW140)</f>
        <v>3872145.4348940747</v>
      </c>
      <c r="GY140" s="286">
        <v>3879871.6454687305</v>
      </c>
      <c r="GZ140" s="287">
        <v>0</v>
      </c>
      <c r="HA140" s="287">
        <f>SUM(GY140:GZ140)</f>
        <v>3879871.6454687305</v>
      </c>
      <c r="HB140" s="286">
        <v>3877971.3340128828</v>
      </c>
      <c r="HC140" s="287">
        <v>0</v>
      </c>
      <c r="HD140" s="287">
        <f>SUM(HB140:HC140)</f>
        <v>3877971.3340128828</v>
      </c>
      <c r="HE140" s="286">
        <v>3876124.8781935722</v>
      </c>
      <c r="HF140" s="287">
        <v>0</v>
      </c>
      <c r="HG140" s="287">
        <f>SUM(HE140:HF140)</f>
        <v>3876124.8781935722</v>
      </c>
      <c r="HH140" s="286">
        <v>3882600.3320947019</v>
      </c>
      <c r="HI140" s="287">
        <v>0</v>
      </c>
      <c r="HJ140" s="287">
        <f>SUM(HH140:HI140)</f>
        <v>3882600.3320947019</v>
      </c>
    </row>
    <row r="141" spans="1:218" ht="14.25" customHeight="1" x14ac:dyDescent="0.2">
      <c r="A141" s="347"/>
      <c r="B141" s="342" t="s">
        <v>376</v>
      </c>
      <c r="C141" s="286">
        <v>0</v>
      </c>
      <c r="D141" s="287">
        <v>0</v>
      </c>
      <c r="E141" s="287">
        <f>SUM(C141:D141)</f>
        <v>0</v>
      </c>
      <c r="F141" s="286">
        <v>0</v>
      </c>
      <c r="G141" s="287">
        <v>0</v>
      </c>
      <c r="H141" s="287">
        <f>SUM(F141:G141)</f>
        <v>0</v>
      </c>
      <c r="I141" s="286">
        <v>0</v>
      </c>
      <c r="J141" s="287">
        <v>0</v>
      </c>
      <c r="K141" s="287">
        <f>SUM(I141:J141)</f>
        <v>0</v>
      </c>
      <c r="L141" s="286">
        <v>0</v>
      </c>
      <c r="M141" s="287">
        <v>0</v>
      </c>
      <c r="N141" s="287">
        <f>SUM(L141:M141)</f>
        <v>0</v>
      </c>
      <c r="O141" s="286">
        <v>0</v>
      </c>
      <c r="P141" s="287">
        <v>0</v>
      </c>
      <c r="Q141" s="287">
        <f>SUM(O141:P141)</f>
        <v>0</v>
      </c>
      <c r="R141" s="286">
        <v>0</v>
      </c>
      <c r="S141" s="287">
        <v>0</v>
      </c>
      <c r="T141" s="287">
        <f>SUM(R141:S141)</f>
        <v>0</v>
      </c>
      <c r="U141" s="286">
        <v>0</v>
      </c>
      <c r="V141" s="287">
        <v>0</v>
      </c>
      <c r="W141" s="287">
        <f>SUM(U141:V141)</f>
        <v>0</v>
      </c>
      <c r="X141" s="286">
        <v>0</v>
      </c>
      <c r="Y141" s="287">
        <v>0</v>
      </c>
      <c r="Z141" s="287">
        <f>SUM(X141:Y141)</f>
        <v>0</v>
      </c>
      <c r="AA141" s="286">
        <v>0</v>
      </c>
      <c r="AB141" s="287">
        <v>0</v>
      </c>
      <c r="AC141" s="287">
        <f>SUM(AA141:AB141)</f>
        <v>0</v>
      </c>
      <c r="AD141" s="286">
        <v>0</v>
      </c>
      <c r="AE141" s="287">
        <v>0</v>
      </c>
      <c r="AF141" s="287">
        <f>SUM(AD141:AE141)</f>
        <v>0</v>
      </c>
      <c r="AG141" s="286">
        <v>0</v>
      </c>
      <c r="AH141" s="287">
        <v>0</v>
      </c>
      <c r="AI141" s="287">
        <f>SUM(AG141:AH141)</f>
        <v>0</v>
      </c>
      <c r="AJ141" s="286">
        <v>0</v>
      </c>
      <c r="AK141" s="287">
        <v>0</v>
      </c>
      <c r="AL141" s="287">
        <f>SUM(AJ141:AK141)</f>
        <v>0</v>
      </c>
      <c r="AM141" s="286">
        <v>0</v>
      </c>
      <c r="AN141" s="287">
        <v>0</v>
      </c>
      <c r="AO141" s="287">
        <f>SUM(AM141:AN141)</f>
        <v>0</v>
      </c>
      <c r="AP141" s="286">
        <v>0</v>
      </c>
      <c r="AQ141" s="287">
        <v>0</v>
      </c>
      <c r="AR141" s="287">
        <f t="shared" si="1439"/>
        <v>0</v>
      </c>
      <c r="AS141" s="286">
        <v>0</v>
      </c>
      <c r="AT141" s="287">
        <v>0</v>
      </c>
      <c r="AU141" s="287">
        <f t="shared" si="1440"/>
        <v>0</v>
      </c>
      <c r="AV141" s="286">
        <v>0</v>
      </c>
      <c r="AW141" s="287">
        <v>0</v>
      </c>
      <c r="AX141" s="287">
        <f t="shared" si="1441"/>
        <v>0</v>
      </c>
      <c r="AY141" s="286">
        <v>0</v>
      </c>
      <c r="AZ141" s="287">
        <v>0</v>
      </c>
      <c r="BA141" s="287">
        <f t="shared" si="1442"/>
        <v>0</v>
      </c>
      <c r="BB141" s="286">
        <v>0</v>
      </c>
      <c r="BC141" s="287">
        <v>0</v>
      </c>
      <c r="BD141" s="287">
        <f t="shared" si="1443"/>
        <v>0</v>
      </c>
      <c r="BE141" s="286">
        <v>0</v>
      </c>
      <c r="BF141" s="287">
        <v>0</v>
      </c>
      <c r="BG141" s="287">
        <f t="shared" si="1444"/>
        <v>0</v>
      </c>
      <c r="BH141" s="286">
        <v>0</v>
      </c>
      <c r="BI141" s="287">
        <v>0</v>
      </c>
      <c r="BJ141" s="287">
        <f t="shared" si="1445"/>
        <v>0</v>
      </c>
      <c r="BK141" s="286">
        <v>0</v>
      </c>
      <c r="BL141" s="287">
        <v>0</v>
      </c>
      <c r="BM141" s="287">
        <f t="shared" si="1446"/>
        <v>0</v>
      </c>
      <c r="BN141" s="286">
        <v>0</v>
      </c>
      <c r="BO141" s="287">
        <v>0</v>
      </c>
      <c r="BP141" s="287">
        <f t="shared" si="1447"/>
        <v>0</v>
      </c>
      <c r="BQ141" s="286">
        <v>0</v>
      </c>
      <c r="BR141" s="287">
        <v>0</v>
      </c>
      <c r="BS141" s="287">
        <f t="shared" si="1448"/>
        <v>0</v>
      </c>
      <c r="BT141" s="286">
        <v>0</v>
      </c>
      <c r="BU141" s="287">
        <v>0</v>
      </c>
      <c r="BV141" s="287">
        <f t="shared" si="1449"/>
        <v>0</v>
      </c>
      <c r="BW141" s="286">
        <v>0</v>
      </c>
      <c r="BX141" s="287">
        <v>0</v>
      </c>
      <c r="BY141" s="287">
        <f t="shared" si="1450"/>
        <v>0</v>
      </c>
      <c r="BZ141" s="286">
        <v>0</v>
      </c>
      <c r="CA141" s="287">
        <v>0</v>
      </c>
      <c r="CB141" s="287">
        <f t="shared" si="1451"/>
        <v>0</v>
      </c>
      <c r="CC141" s="286">
        <v>0</v>
      </c>
      <c r="CD141" s="287">
        <v>0</v>
      </c>
      <c r="CE141" s="287">
        <f t="shared" si="1452"/>
        <v>0</v>
      </c>
      <c r="CF141" s="286">
        <v>0</v>
      </c>
      <c r="CG141" s="287">
        <v>0</v>
      </c>
      <c r="CH141" s="287">
        <f t="shared" si="1453"/>
        <v>0</v>
      </c>
      <c r="CI141" s="286">
        <v>0</v>
      </c>
      <c r="CJ141" s="287">
        <v>0</v>
      </c>
      <c r="CK141" s="287">
        <f t="shared" si="1454"/>
        <v>0</v>
      </c>
      <c r="CL141" s="286">
        <v>0</v>
      </c>
      <c r="CM141" s="287">
        <v>0</v>
      </c>
      <c r="CN141" s="287">
        <f t="shared" si="1455"/>
        <v>0</v>
      </c>
      <c r="CO141" s="286">
        <v>0</v>
      </c>
      <c r="CP141" s="287">
        <v>0</v>
      </c>
      <c r="CQ141" s="287">
        <f t="shared" si="1456"/>
        <v>0</v>
      </c>
      <c r="CR141" s="286">
        <v>0</v>
      </c>
      <c r="CS141" s="287">
        <v>0</v>
      </c>
      <c r="CT141" s="287">
        <f t="shared" si="1457"/>
        <v>0</v>
      </c>
      <c r="CU141" s="286">
        <v>0</v>
      </c>
      <c r="CV141" s="287">
        <v>0</v>
      </c>
      <c r="CW141" s="287">
        <f t="shared" si="1458"/>
        <v>0</v>
      </c>
      <c r="CX141" s="286">
        <v>0</v>
      </c>
      <c r="CY141" s="287">
        <v>0</v>
      </c>
      <c r="CZ141" s="287">
        <f t="shared" si="1459"/>
        <v>0</v>
      </c>
      <c r="DA141" s="286">
        <v>0</v>
      </c>
      <c r="DB141" s="287">
        <v>0</v>
      </c>
      <c r="DC141" s="287">
        <f t="shared" si="1460"/>
        <v>0</v>
      </c>
      <c r="DD141" s="286">
        <v>0</v>
      </c>
      <c r="DE141" s="287">
        <v>0</v>
      </c>
      <c r="DF141" s="287">
        <f t="shared" si="1461"/>
        <v>0</v>
      </c>
      <c r="DG141" s="286">
        <v>0</v>
      </c>
      <c r="DH141" s="287">
        <v>0</v>
      </c>
      <c r="DI141" s="287">
        <f t="shared" si="1462"/>
        <v>0</v>
      </c>
      <c r="DJ141" s="286">
        <v>0</v>
      </c>
      <c r="DK141" s="287">
        <v>0</v>
      </c>
      <c r="DL141" s="287">
        <f t="shared" si="1463"/>
        <v>0</v>
      </c>
      <c r="DM141" s="286">
        <v>1316.2467356105715</v>
      </c>
      <c r="DN141" s="287">
        <v>0</v>
      </c>
      <c r="DO141" s="287">
        <f t="shared" si="1464"/>
        <v>1316.2467356105715</v>
      </c>
      <c r="DP141" s="286">
        <v>2966.3214891062994</v>
      </c>
      <c r="DQ141" s="287">
        <v>0</v>
      </c>
      <c r="DR141" s="287">
        <f t="shared" si="1465"/>
        <v>2966.3214891062994</v>
      </c>
      <c r="DS141" s="286">
        <v>2834.8624350086652</v>
      </c>
      <c r="DT141" s="287">
        <v>0</v>
      </c>
      <c r="DU141" s="287">
        <f t="shared" si="1466"/>
        <v>2834.8624350086652</v>
      </c>
      <c r="DV141" s="286">
        <v>2229.6776916791555</v>
      </c>
      <c r="DW141" s="287">
        <v>0</v>
      </c>
      <c r="DX141" s="287">
        <f t="shared" si="1467"/>
        <v>2229.6776916791555</v>
      </c>
      <c r="DY141" s="286">
        <v>2137.2855371686082</v>
      </c>
      <c r="DZ141" s="287">
        <v>0</v>
      </c>
      <c r="EA141" s="287">
        <f t="shared" si="1468"/>
        <v>2137.2855371686082</v>
      </c>
      <c r="EB141" s="286">
        <v>2166.4863054676534</v>
      </c>
      <c r="EC141" s="287">
        <v>0</v>
      </c>
      <c r="ED141" s="287">
        <f t="shared" si="1469"/>
        <v>2166.4863054676534</v>
      </c>
      <c r="EE141" s="286">
        <v>56744.54688915515</v>
      </c>
      <c r="EF141" s="287">
        <v>0</v>
      </c>
      <c r="EG141" s="287">
        <f t="shared" si="1470"/>
        <v>56744.54688915515</v>
      </c>
      <c r="EH141" s="286">
        <v>129906.81704562779</v>
      </c>
      <c r="EI141" s="287">
        <v>0</v>
      </c>
      <c r="EJ141" s="287">
        <f t="shared" si="1471"/>
        <v>129906.81704562779</v>
      </c>
      <c r="EK141" s="286">
        <v>129267.12497747717</v>
      </c>
      <c r="EL141" s="287">
        <v>0</v>
      </c>
      <c r="EM141" s="287">
        <f t="shared" si="1472"/>
        <v>129267.12497747717</v>
      </c>
      <c r="EN141" s="286">
        <v>1133.9952988879938</v>
      </c>
      <c r="EO141" s="287">
        <v>0</v>
      </c>
      <c r="EP141" s="287">
        <f t="shared" si="1473"/>
        <v>1133.9952988879938</v>
      </c>
      <c r="EQ141" s="286">
        <v>1100.0188085912366</v>
      </c>
      <c r="ER141" s="287">
        <v>0</v>
      </c>
      <c r="ES141" s="287">
        <f t="shared" si="1474"/>
        <v>1100.0188085912366</v>
      </c>
      <c r="ET141" s="286">
        <v>9668.0094215635563</v>
      </c>
      <c r="EU141" s="287">
        <v>0</v>
      </c>
      <c r="EV141" s="287">
        <f t="shared" si="1475"/>
        <v>9668.0094215635563</v>
      </c>
      <c r="EW141" s="286">
        <v>9319.055052748301</v>
      </c>
      <c r="EX141" s="287">
        <v>0</v>
      </c>
      <c r="EY141" s="287">
        <f t="shared" si="1476"/>
        <v>9319.055052748301</v>
      </c>
      <c r="EZ141" s="286">
        <v>9303.6380334519708</v>
      </c>
      <c r="FA141" s="287">
        <v>0</v>
      </c>
      <c r="FB141" s="287">
        <f t="shared" si="1477"/>
        <v>9303.6380334519708</v>
      </c>
      <c r="FC141" s="286">
        <v>9329.6025600873218</v>
      </c>
      <c r="FD141" s="287">
        <v>0</v>
      </c>
      <c r="FE141" s="287">
        <f t="shared" si="1478"/>
        <v>9329.6025600873218</v>
      </c>
      <c r="FF141" s="286">
        <v>10223.617230533133</v>
      </c>
      <c r="FG141" s="287">
        <v>0</v>
      </c>
      <c r="FH141" s="287">
        <f t="shared" si="1479"/>
        <v>10223.617230533133</v>
      </c>
      <c r="FI141" s="286">
        <v>10165.210533326876</v>
      </c>
      <c r="FJ141" s="287">
        <v>0</v>
      </c>
      <c r="FK141" s="287">
        <f t="shared" si="1480"/>
        <v>10165.210533326876</v>
      </c>
      <c r="FL141" s="286">
        <v>9886.1974642695204</v>
      </c>
      <c r="FM141" s="287">
        <v>0</v>
      </c>
      <c r="FN141" s="287">
        <f t="shared" si="1481"/>
        <v>9886.1974642695204</v>
      </c>
      <c r="FO141" s="286">
        <v>10348.608096215899</v>
      </c>
      <c r="FP141" s="287">
        <v>0</v>
      </c>
      <c r="FQ141" s="287">
        <f t="shared" si="1482"/>
        <v>10348.608096215899</v>
      </c>
      <c r="FR141" s="286">
        <v>10312.458527601982</v>
      </c>
      <c r="FS141" s="287">
        <v>0</v>
      </c>
      <c r="FT141" s="287">
        <f t="shared" si="1483"/>
        <v>10312.458527601982</v>
      </c>
      <c r="FU141" s="286">
        <v>10204.91900491756</v>
      </c>
      <c r="FV141" s="287">
        <v>0</v>
      </c>
      <c r="FW141" s="287">
        <f t="shared" si="1484"/>
        <v>10204.91900491756</v>
      </c>
      <c r="FX141" s="286">
        <v>10015.644473970357</v>
      </c>
      <c r="FY141" s="287">
        <v>0</v>
      </c>
      <c r="FZ141" s="287">
        <f t="shared" si="1485"/>
        <v>10015.644473970357</v>
      </c>
      <c r="GA141" s="286">
        <v>1281.4406091654773</v>
      </c>
      <c r="GB141" s="287">
        <v>0</v>
      </c>
      <c r="GC141" s="287">
        <f t="shared" si="1486"/>
        <v>1281.4406091654773</v>
      </c>
      <c r="GD141" s="286">
        <v>1258.7402241703612</v>
      </c>
      <c r="GE141" s="287">
        <v>0</v>
      </c>
      <c r="GF141" s="287">
        <f t="shared" si="1487"/>
        <v>1258.7402241703612</v>
      </c>
      <c r="GG141" s="286">
        <v>1206.7377933845305</v>
      </c>
      <c r="GH141" s="287">
        <v>0</v>
      </c>
      <c r="GI141" s="287">
        <f t="shared" si="1488"/>
        <v>1206.7377933845305</v>
      </c>
      <c r="GJ141" s="286">
        <v>1193.059175545779</v>
      </c>
      <c r="GK141" s="287">
        <v>0</v>
      </c>
      <c r="GL141" s="287">
        <f t="shared" si="1489"/>
        <v>1193.059175545779</v>
      </c>
      <c r="GM141" s="286">
        <v>1173.0633604297154</v>
      </c>
      <c r="GN141" s="287">
        <v>0</v>
      </c>
      <c r="GO141" s="287">
        <f>SUM(GM141:GN141)</f>
        <v>1173.0633604297154</v>
      </c>
      <c r="GP141" s="286">
        <v>1151.7759370345025</v>
      </c>
      <c r="GQ141" s="287">
        <v>0</v>
      </c>
      <c r="GR141" s="287">
        <f>SUM(GP141:GQ141)</f>
        <v>1151.7759370345025</v>
      </c>
      <c r="GS141" s="286">
        <v>1130.2473616893092</v>
      </c>
      <c r="GT141" s="287">
        <v>0</v>
      </c>
      <c r="GU141" s="287">
        <f>SUM(GS141:GT141)</f>
        <v>1130.2473616893092</v>
      </c>
      <c r="GV141" s="286">
        <v>1117.1693899715672</v>
      </c>
      <c r="GW141" s="287">
        <v>0</v>
      </c>
      <c r="GX141" s="287">
        <f>SUM(GV141:GW141)</f>
        <v>1117.1693899715672</v>
      </c>
      <c r="GY141" s="286">
        <v>1103.0386713704629</v>
      </c>
      <c r="GZ141" s="287">
        <v>0</v>
      </c>
      <c r="HA141" s="287">
        <f>SUM(GY141:GZ141)</f>
        <v>1103.0386713704629</v>
      </c>
      <c r="HB141" s="286">
        <v>1092.4663484486875</v>
      </c>
      <c r="HC141" s="287">
        <v>0</v>
      </c>
      <c r="HD141" s="287">
        <f>SUM(HB141:HC141)</f>
        <v>1092.4663484486875</v>
      </c>
      <c r="HE141" s="286">
        <v>1080.5417067965934</v>
      </c>
      <c r="HF141" s="287">
        <v>0</v>
      </c>
      <c r="HG141" s="287">
        <f>SUM(HE141:HF141)</f>
        <v>1080.5417067965934</v>
      </c>
      <c r="HH141" s="286">
        <v>760.36843566490859</v>
      </c>
      <c r="HI141" s="287">
        <v>0</v>
      </c>
      <c r="HJ141" s="287">
        <f>SUM(HH141:HI141)</f>
        <v>760.36843566490859</v>
      </c>
    </row>
    <row r="142" spans="1:218" ht="14.25" customHeight="1" x14ac:dyDescent="0.2">
      <c r="A142" s="347"/>
      <c r="B142" s="345" t="s">
        <v>377</v>
      </c>
      <c r="C142" s="304">
        <f t="shared" ref="C142:BN142" si="1490">SUM(C137:C141)</f>
        <v>0</v>
      </c>
      <c r="D142" s="304">
        <f t="shared" si="1490"/>
        <v>0</v>
      </c>
      <c r="E142" s="304">
        <f t="shared" si="1490"/>
        <v>0</v>
      </c>
      <c r="F142" s="304">
        <f t="shared" si="1490"/>
        <v>0</v>
      </c>
      <c r="G142" s="304">
        <f t="shared" si="1490"/>
        <v>0</v>
      </c>
      <c r="H142" s="304">
        <f t="shared" si="1490"/>
        <v>0</v>
      </c>
      <c r="I142" s="304">
        <f t="shared" si="1490"/>
        <v>0</v>
      </c>
      <c r="J142" s="304">
        <f t="shared" si="1490"/>
        <v>0</v>
      </c>
      <c r="K142" s="304">
        <f t="shared" si="1490"/>
        <v>0</v>
      </c>
      <c r="L142" s="304">
        <f t="shared" si="1490"/>
        <v>0</v>
      </c>
      <c r="M142" s="304">
        <f t="shared" si="1490"/>
        <v>0</v>
      </c>
      <c r="N142" s="304">
        <f t="shared" si="1490"/>
        <v>0</v>
      </c>
      <c r="O142" s="304">
        <f t="shared" si="1490"/>
        <v>0</v>
      </c>
      <c r="P142" s="304">
        <f t="shared" si="1490"/>
        <v>0</v>
      </c>
      <c r="Q142" s="304">
        <f t="shared" si="1490"/>
        <v>0</v>
      </c>
      <c r="R142" s="304">
        <f t="shared" si="1490"/>
        <v>0</v>
      </c>
      <c r="S142" s="304">
        <f t="shared" si="1490"/>
        <v>0</v>
      </c>
      <c r="T142" s="304">
        <f t="shared" si="1490"/>
        <v>0</v>
      </c>
      <c r="U142" s="304">
        <f t="shared" si="1490"/>
        <v>0</v>
      </c>
      <c r="V142" s="304">
        <f t="shared" si="1490"/>
        <v>0</v>
      </c>
      <c r="W142" s="304">
        <f t="shared" si="1490"/>
        <v>0</v>
      </c>
      <c r="X142" s="304">
        <f t="shared" si="1490"/>
        <v>0</v>
      </c>
      <c r="Y142" s="304">
        <f t="shared" si="1490"/>
        <v>0</v>
      </c>
      <c r="Z142" s="304">
        <f t="shared" si="1490"/>
        <v>0</v>
      </c>
      <c r="AA142" s="304">
        <f t="shared" si="1490"/>
        <v>0</v>
      </c>
      <c r="AB142" s="304">
        <f t="shared" si="1490"/>
        <v>0</v>
      </c>
      <c r="AC142" s="304">
        <f t="shared" si="1490"/>
        <v>0</v>
      </c>
      <c r="AD142" s="304">
        <f t="shared" si="1490"/>
        <v>0</v>
      </c>
      <c r="AE142" s="304">
        <f t="shared" si="1490"/>
        <v>0</v>
      </c>
      <c r="AF142" s="304">
        <f t="shared" si="1490"/>
        <v>0</v>
      </c>
      <c r="AG142" s="304">
        <f t="shared" si="1490"/>
        <v>0</v>
      </c>
      <c r="AH142" s="304">
        <f t="shared" si="1490"/>
        <v>0</v>
      </c>
      <c r="AI142" s="304">
        <f t="shared" si="1490"/>
        <v>0</v>
      </c>
      <c r="AJ142" s="304">
        <f t="shared" si="1490"/>
        <v>0</v>
      </c>
      <c r="AK142" s="304">
        <f t="shared" si="1490"/>
        <v>0</v>
      </c>
      <c r="AL142" s="304">
        <f t="shared" si="1490"/>
        <v>0</v>
      </c>
      <c r="AM142" s="304">
        <f t="shared" si="1490"/>
        <v>1407100.646565401</v>
      </c>
      <c r="AN142" s="304">
        <f t="shared" si="1490"/>
        <v>0</v>
      </c>
      <c r="AO142" s="304">
        <f t="shared" si="1490"/>
        <v>1407100.646565401</v>
      </c>
      <c r="AP142" s="304">
        <f t="shared" si="1490"/>
        <v>1415798.5508022979</v>
      </c>
      <c r="AQ142" s="304">
        <f t="shared" si="1490"/>
        <v>0</v>
      </c>
      <c r="AR142" s="304">
        <f t="shared" si="1490"/>
        <v>1415798.5508022979</v>
      </c>
      <c r="AS142" s="304">
        <f t="shared" si="1490"/>
        <v>1400924.3758571921</v>
      </c>
      <c r="AT142" s="304">
        <f t="shared" si="1490"/>
        <v>0</v>
      </c>
      <c r="AU142" s="304">
        <f t="shared" si="1490"/>
        <v>1400924.3758571921</v>
      </c>
      <c r="AV142" s="304">
        <f t="shared" si="1490"/>
        <v>1398012.9896038722</v>
      </c>
      <c r="AW142" s="304">
        <f t="shared" si="1490"/>
        <v>0</v>
      </c>
      <c r="AX142" s="304">
        <f t="shared" si="1490"/>
        <v>1398012.9896038722</v>
      </c>
      <c r="AY142" s="304">
        <f t="shared" si="1490"/>
        <v>1395192.2618237864</v>
      </c>
      <c r="AZ142" s="304">
        <f t="shared" si="1490"/>
        <v>0</v>
      </c>
      <c r="BA142" s="304">
        <f t="shared" si="1490"/>
        <v>1395192.2618237864</v>
      </c>
      <c r="BB142" s="304">
        <f t="shared" si="1490"/>
        <v>1394876.4398589879</v>
      </c>
      <c r="BC142" s="304">
        <f t="shared" si="1490"/>
        <v>0</v>
      </c>
      <c r="BD142" s="304">
        <f t="shared" si="1490"/>
        <v>1394876.4398589879</v>
      </c>
      <c r="BE142" s="304">
        <f t="shared" si="1490"/>
        <v>1395598.6830533305</v>
      </c>
      <c r="BF142" s="304">
        <f t="shared" si="1490"/>
        <v>0</v>
      </c>
      <c r="BG142" s="304">
        <f t="shared" si="1490"/>
        <v>1395598.6830533305</v>
      </c>
      <c r="BH142" s="304">
        <f t="shared" si="1490"/>
        <v>1404293.4911396999</v>
      </c>
      <c r="BI142" s="304">
        <f t="shared" si="1490"/>
        <v>0</v>
      </c>
      <c r="BJ142" s="304">
        <f t="shared" si="1490"/>
        <v>1404293.4911396999</v>
      </c>
      <c r="BK142" s="304">
        <f t="shared" si="1490"/>
        <v>1411917.0386354523</v>
      </c>
      <c r="BL142" s="304">
        <f t="shared" si="1490"/>
        <v>0</v>
      </c>
      <c r="BM142" s="304">
        <f t="shared" si="1490"/>
        <v>1411917.0386354523</v>
      </c>
      <c r="BN142" s="304">
        <f t="shared" si="1490"/>
        <v>1412219.6510247327</v>
      </c>
      <c r="BO142" s="304">
        <f t="shared" ref="BO142:DZ142" si="1491">SUM(BO137:BO141)</f>
        <v>0</v>
      </c>
      <c r="BP142" s="304">
        <f t="shared" si="1491"/>
        <v>1412219.6510247327</v>
      </c>
      <c r="BQ142" s="304">
        <f t="shared" si="1491"/>
        <v>1424691.373376098</v>
      </c>
      <c r="BR142" s="304">
        <f t="shared" si="1491"/>
        <v>0</v>
      </c>
      <c r="BS142" s="304">
        <f t="shared" si="1491"/>
        <v>1424691.373376098</v>
      </c>
      <c r="BT142" s="304">
        <f t="shared" si="1491"/>
        <v>1428357.0996317079</v>
      </c>
      <c r="BU142" s="304">
        <f t="shared" si="1491"/>
        <v>0</v>
      </c>
      <c r="BV142" s="304">
        <f t="shared" si="1491"/>
        <v>1428357.0996317079</v>
      </c>
      <c r="BW142" s="304">
        <f t="shared" si="1491"/>
        <v>1448704.0433201829</v>
      </c>
      <c r="BX142" s="304">
        <f t="shared" si="1491"/>
        <v>0</v>
      </c>
      <c r="BY142" s="304">
        <f t="shared" si="1491"/>
        <v>1448704.0433201829</v>
      </c>
      <c r="BZ142" s="304">
        <f t="shared" si="1491"/>
        <v>1458402.1905489198</v>
      </c>
      <c r="CA142" s="304">
        <f t="shared" si="1491"/>
        <v>0</v>
      </c>
      <c r="CB142" s="304">
        <f t="shared" si="1491"/>
        <v>1458402.1905489198</v>
      </c>
      <c r="CC142" s="304">
        <f t="shared" si="1491"/>
        <v>1458661.4827391515</v>
      </c>
      <c r="CD142" s="304">
        <f t="shared" si="1491"/>
        <v>0</v>
      </c>
      <c r="CE142" s="304">
        <f t="shared" si="1491"/>
        <v>1458661.4827391515</v>
      </c>
      <c r="CF142" s="304">
        <f t="shared" si="1491"/>
        <v>1457960.2147948197</v>
      </c>
      <c r="CG142" s="304">
        <f t="shared" si="1491"/>
        <v>0</v>
      </c>
      <c r="CH142" s="304">
        <f t="shared" si="1491"/>
        <v>1457960.2147948197</v>
      </c>
      <c r="CI142" s="304">
        <f t="shared" si="1491"/>
        <v>5579787.5613816716</v>
      </c>
      <c r="CJ142" s="304">
        <f t="shared" si="1491"/>
        <v>-4123073</v>
      </c>
      <c r="CK142" s="304">
        <f t="shared" si="1491"/>
        <v>1456714.5613816716</v>
      </c>
      <c r="CL142" s="304">
        <f t="shared" si="1491"/>
        <v>5588360.0460563786</v>
      </c>
      <c r="CM142" s="304">
        <f t="shared" si="1491"/>
        <v>-4123073</v>
      </c>
      <c r="CN142" s="304">
        <f t="shared" si="1491"/>
        <v>1465287.0460563793</v>
      </c>
      <c r="CO142" s="304">
        <f t="shared" si="1491"/>
        <v>5586046.645228954</v>
      </c>
      <c r="CP142" s="304">
        <f t="shared" si="1491"/>
        <v>-4123073</v>
      </c>
      <c r="CQ142" s="304">
        <f t="shared" si="1491"/>
        <v>1462973.6452289545</v>
      </c>
      <c r="CR142" s="304">
        <f t="shared" si="1491"/>
        <v>5588791.1575113311</v>
      </c>
      <c r="CS142" s="304">
        <f t="shared" si="1491"/>
        <v>-4123073</v>
      </c>
      <c r="CT142" s="304">
        <f t="shared" si="1491"/>
        <v>1465718.1575113311</v>
      </c>
      <c r="CU142" s="304">
        <f t="shared" si="1491"/>
        <v>5585400.3704268625</v>
      </c>
      <c r="CV142" s="304">
        <f t="shared" si="1491"/>
        <v>-4123073</v>
      </c>
      <c r="CW142" s="304">
        <f t="shared" si="1491"/>
        <v>1462327.370426862</v>
      </c>
      <c r="CX142" s="304">
        <f t="shared" si="1491"/>
        <v>5587650.4192076642</v>
      </c>
      <c r="CY142" s="304">
        <f t="shared" si="1491"/>
        <v>-4123073</v>
      </c>
      <c r="CZ142" s="304">
        <f t="shared" si="1491"/>
        <v>1464577.4192076644</v>
      </c>
      <c r="DA142" s="304">
        <f t="shared" si="1491"/>
        <v>5595444.3228840884</v>
      </c>
      <c r="DB142" s="304">
        <f t="shared" si="1491"/>
        <v>-4123073</v>
      </c>
      <c r="DC142" s="304">
        <f t="shared" si="1491"/>
        <v>1472371.3228840884</v>
      </c>
      <c r="DD142" s="304">
        <f t="shared" si="1491"/>
        <v>5599919.2224521274</v>
      </c>
      <c r="DE142" s="304">
        <f t="shared" si="1491"/>
        <v>-4123073</v>
      </c>
      <c r="DF142" s="304">
        <f t="shared" si="1491"/>
        <v>1476846.2224521276</v>
      </c>
      <c r="DG142" s="304">
        <f t="shared" si="1491"/>
        <v>5630244.5742175132</v>
      </c>
      <c r="DH142" s="304">
        <f t="shared" si="1491"/>
        <v>-4123073</v>
      </c>
      <c r="DI142" s="304">
        <f t="shared" si="1491"/>
        <v>1507171.5742175132</v>
      </c>
      <c r="DJ142" s="304">
        <f t="shared" si="1491"/>
        <v>5636251.2145758085</v>
      </c>
      <c r="DK142" s="304">
        <f t="shared" si="1491"/>
        <v>-4123073</v>
      </c>
      <c r="DL142" s="304">
        <f t="shared" si="1491"/>
        <v>1513178.214575808</v>
      </c>
      <c r="DM142" s="304">
        <f t="shared" si="1491"/>
        <v>5640611.0093670804</v>
      </c>
      <c r="DN142" s="304">
        <f t="shared" si="1491"/>
        <v>-4123073</v>
      </c>
      <c r="DO142" s="304">
        <f t="shared" si="1491"/>
        <v>1517538.0093670802</v>
      </c>
      <c r="DP142" s="304">
        <f t="shared" si="1491"/>
        <v>5647558.5375671228</v>
      </c>
      <c r="DQ142" s="304">
        <f t="shared" si="1491"/>
        <v>-4123073</v>
      </c>
      <c r="DR142" s="304">
        <f t="shared" si="1491"/>
        <v>1524485.5375671233</v>
      </c>
      <c r="DS142" s="304">
        <f t="shared" si="1491"/>
        <v>5654759.824453569</v>
      </c>
      <c r="DT142" s="304">
        <f t="shared" si="1491"/>
        <v>-4123073</v>
      </c>
      <c r="DU142" s="304">
        <f t="shared" si="1491"/>
        <v>1531686.8244535688</v>
      </c>
      <c r="DV142" s="304">
        <f t="shared" si="1491"/>
        <v>5638952.4622085281</v>
      </c>
      <c r="DW142" s="304">
        <f t="shared" si="1491"/>
        <v>-4123073</v>
      </c>
      <c r="DX142" s="304">
        <f t="shared" si="1491"/>
        <v>1515879.4622085271</v>
      </c>
      <c r="DY142" s="304">
        <f t="shared" si="1491"/>
        <v>5644533.5410230532</v>
      </c>
      <c r="DZ142" s="304">
        <f t="shared" si="1491"/>
        <v>-4123073</v>
      </c>
      <c r="EA142" s="304">
        <f t="shared" ref="EA142:GL142" si="1492">SUM(EA137:EA141)</f>
        <v>1521460.5410230532</v>
      </c>
      <c r="EB142" s="304">
        <f t="shared" si="1492"/>
        <v>5629925.4230003767</v>
      </c>
      <c r="EC142" s="304">
        <f t="shared" si="1492"/>
        <v>-4123073</v>
      </c>
      <c r="ED142" s="304">
        <f t="shared" si="1492"/>
        <v>1506852.4230003762</v>
      </c>
      <c r="EE142" s="304">
        <f t="shared" si="1492"/>
        <v>5674137.6542454818</v>
      </c>
      <c r="EF142" s="304">
        <f t="shared" si="1492"/>
        <v>-4123073</v>
      </c>
      <c r="EG142" s="304">
        <f t="shared" si="1492"/>
        <v>1551064.6542454818</v>
      </c>
      <c r="EH142" s="304">
        <f t="shared" si="1492"/>
        <v>5749513.4846551055</v>
      </c>
      <c r="EI142" s="304">
        <f t="shared" si="1492"/>
        <v>-4123073</v>
      </c>
      <c r="EJ142" s="304">
        <f t="shared" si="1492"/>
        <v>1626440.4846551055</v>
      </c>
      <c r="EK142" s="304">
        <f t="shared" si="1492"/>
        <v>5751312.1920504449</v>
      </c>
      <c r="EL142" s="304">
        <f t="shared" si="1492"/>
        <v>-4123073</v>
      </c>
      <c r="EM142" s="304">
        <f t="shared" si="1492"/>
        <v>1628239.1920504447</v>
      </c>
      <c r="EN142" s="304">
        <f t="shared" si="1492"/>
        <v>8008043.498268961</v>
      </c>
      <c r="EO142" s="304">
        <f t="shared" si="1492"/>
        <v>-4123073</v>
      </c>
      <c r="EP142" s="304">
        <f t="shared" si="1492"/>
        <v>3884970.4982689614</v>
      </c>
      <c r="EQ142" s="304">
        <f t="shared" si="1492"/>
        <v>7875616.8031268707</v>
      </c>
      <c r="ER142" s="304">
        <f t="shared" si="1492"/>
        <v>-4123073</v>
      </c>
      <c r="ES142" s="304">
        <f t="shared" si="1492"/>
        <v>3752543.8031268707</v>
      </c>
      <c r="ET142" s="304">
        <f t="shared" si="1492"/>
        <v>7828175.446206172</v>
      </c>
      <c r="EU142" s="304">
        <f t="shared" si="1492"/>
        <v>-4123073</v>
      </c>
      <c r="EV142" s="304">
        <f t="shared" si="1492"/>
        <v>3705102.4462061711</v>
      </c>
      <c r="EW142" s="304">
        <f t="shared" si="1492"/>
        <v>7823117.987479737</v>
      </c>
      <c r="EX142" s="304">
        <f t="shared" si="1492"/>
        <v>-4123073</v>
      </c>
      <c r="EY142" s="304">
        <f t="shared" si="1492"/>
        <v>3700044.9874797375</v>
      </c>
      <c r="EZ142" s="304">
        <f t="shared" si="1492"/>
        <v>7835043.0377994236</v>
      </c>
      <c r="FA142" s="304">
        <f t="shared" si="1492"/>
        <v>-4123073</v>
      </c>
      <c r="FB142" s="304">
        <f t="shared" si="1492"/>
        <v>3711970.0377994245</v>
      </c>
      <c r="FC142" s="304">
        <f t="shared" si="1492"/>
        <v>7832514.1003687512</v>
      </c>
      <c r="FD142" s="304">
        <f t="shared" si="1492"/>
        <v>-4123073</v>
      </c>
      <c r="FE142" s="304">
        <f t="shared" si="1492"/>
        <v>3709441.1003687512</v>
      </c>
      <c r="FF142" s="304">
        <f t="shared" si="1492"/>
        <v>8906917.0628889594</v>
      </c>
      <c r="FG142" s="304">
        <f t="shared" si="1492"/>
        <v>-4114842.8680384099</v>
      </c>
      <c r="FH142" s="304">
        <f t="shared" si="1492"/>
        <v>4792074.19485055</v>
      </c>
      <c r="FI142" s="304">
        <f t="shared" si="1492"/>
        <v>8603438.6830782108</v>
      </c>
      <c r="FJ142" s="304">
        <f t="shared" si="1492"/>
        <v>-4117498.3515084861</v>
      </c>
      <c r="FK142" s="304">
        <f t="shared" si="1492"/>
        <v>4485940.3315697247</v>
      </c>
      <c r="FL142" s="304">
        <f t="shared" si="1492"/>
        <v>8603474.4320414998</v>
      </c>
      <c r="FM142" s="304">
        <f t="shared" si="1492"/>
        <v>-4116377.9527003081</v>
      </c>
      <c r="FN142" s="304">
        <f t="shared" si="1492"/>
        <v>4487096.479341194</v>
      </c>
      <c r="FO142" s="304">
        <f t="shared" si="1492"/>
        <v>8589262.9041352905</v>
      </c>
      <c r="FP142" s="304">
        <f t="shared" si="1492"/>
        <v>-4113223.3323418233</v>
      </c>
      <c r="FQ142" s="304">
        <f t="shared" si="1492"/>
        <v>4476039.5717934668</v>
      </c>
      <c r="FR142" s="304">
        <f t="shared" si="1492"/>
        <v>8590431.8680489473</v>
      </c>
      <c r="FS142" s="304">
        <f t="shared" si="1492"/>
        <v>-4112402.946685439</v>
      </c>
      <c r="FT142" s="304">
        <f t="shared" si="1492"/>
        <v>4478028.9213635083</v>
      </c>
      <c r="FU142" s="304">
        <f t="shared" si="1492"/>
        <v>8605512.2161803525</v>
      </c>
      <c r="FV142" s="304">
        <f t="shared" si="1492"/>
        <v>-4108770.210192875</v>
      </c>
      <c r="FW142" s="304">
        <f t="shared" si="1492"/>
        <v>4496742.0059874775</v>
      </c>
      <c r="FX142" s="304">
        <f t="shared" si="1492"/>
        <v>8817985.6681735925</v>
      </c>
      <c r="FY142" s="304">
        <f t="shared" si="1492"/>
        <v>-4069385.4151872587</v>
      </c>
      <c r="FZ142" s="304">
        <f t="shared" si="1492"/>
        <v>4748600.2529863333</v>
      </c>
      <c r="GA142" s="304">
        <f t="shared" si="1492"/>
        <v>8859117.254516976</v>
      </c>
      <c r="GB142" s="304">
        <f t="shared" si="1492"/>
        <v>-4069665.6374551812</v>
      </c>
      <c r="GC142" s="304">
        <f t="shared" si="1492"/>
        <v>4789451.6170617929</v>
      </c>
      <c r="GD142" s="304">
        <f t="shared" si="1492"/>
        <v>9292089.4442719165</v>
      </c>
      <c r="GE142" s="304">
        <f t="shared" si="1492"/>
        <v>-4060958.14863199</v>
      </c>
      <c r="GF142" s="304">
        <f t="shared" si="1492"/>
        <v>5231131.2956399275</v>
      </c>
      <c r="GG142" s="304">
        <f t="shared" si="1492"/>
        <v>9297511.3393159807</v>
      </c>
      <c r="GH142" s="304">
        <f t="shared" si="1492"/>
        <v>-4062410.102242671</v>
      </c>
      <c r="GI142" s="304">
        <f t="shared" si="1492"/>
        <v>5235101.2370733097</v>
      </c>
      <c r="GJ142" s="304">
        <f t="shared" si="1492"/>
        <v>9309217.2491141986</v>
      </c>
      <c r="GK142" s="304">
        <f t="shared" si="1492"/>
        <v>-4060820.0634024749</v>
      </c>
      <c r="GL142" s="304">
        <f t="shared" si="1492"/>
        <v>5248397.1857117247</v>
      </c>
      <c r="GM142" s="304">
        <f t="shared" ref="GM142:HJ142" si="1493">SUM(GM137:GM141)</f>
        <v>9310093.7806912195</v>
      </c>
      <c r="GN142" s="304">
        <f t="shared" si="1493"/>
        <v>-4059416.7373605082</v>
      </c>
      <c r="GO142" s="304">
        <f t="shared" si="1493"/>
        <v>5250677.0433307104</v>
      </c>
      <c r="GP142" s="304">
        <f t="shared" si="1493"/>
        <v>9360457.2341753002</v>
      </c>
      <c r="GQ142" s="304">
        <f t="shared" si="1493"/>
        <v>-4053099.6768523799</v>
      </c>
      <c r="GR142" s="304">
        <f t="shared" si="1493"/>
        <v>5307357.5573229222</v>
      </c>
      <c r="GS142" s="304">
        <f t="shared" si="1493"/>
        <v>9347777.6491843965</v>
      </c>
      <c r="GT142" s="304">
        <f t="shared" si="1493"/>
        <v>-4052652.4734854624</v>
      </c>
      <c r="GU142" s="304">
        <f t="shared" si="1493"/>
        <v>5295125.1756989332</v>
      </c>
      <c r="GV142" s="304">
        <f t="shared" si="1493"/>
        <v>9366649.7583197858</v>
      </c>
      <c r="GW142" s="304">
        <f t="shared" si="1493"/>
        <v>-4052308.703800478</v>
      </c>
      <c r="GX142" s="304">
        <f t="shared" si="1493"/>
        <v>5314341.0545193069</v>
      </c>
      <c r="GY142" s="304">
        <f t="shared" si="1493"/>
        <v>9435516.0794244055</v>
      </c>
      <c r="GZ142" s="304">
        <f t="shared" si="1493"/>
        <v>-4040671.8604397648</v>
      </c>
      <c r="HA142" s="304">
        <f t="shared" si="1493"/>
        <v>5394844.2189846411</v>
      </c>
      <c r="HB142" s="304">
        <f t="shared" si="1493"/>
        <v>9428391.3074497599</v>
      </c>
      <c r="HC142" s="304">
        <f t="shared" si="1493"/>
        <v>-4038908.4630150497</v>
      </c>
      <c r="HD142" s="304">
        <f t="shared" si="1493"/>
        <v>5389482.8444347093</v>
      </c>
      <c r="HE142" s="304">
        <f t="shared" si="1493"/>
        <v>9625953.6036951989</v>
      </c>
      <c r="HF142" s="304">
        <f t="shared" si="1493"/>
        <v>-3997868.225935536</v>
      </c>
      <c r="HG142" s="304">
        <f t="shared" si="1493"/>
        <v>5628085.3777596625</v>
      </c>
      <c r="HH142" s="304">
        <f t="shared" si="1493"/>
        <v>9725258.805809699</v>
      </c>
      <c r="HI142" s="304">
        <f t="shared" si="1493"/>
        <v>-3973434.5635561878</v>
      </c>
      <c r="HJ142" s="304">
        <f t="shared" si="1493"/>
        <v>5751824.2422535121</v>
      </c>
    </row>
    <row r="143" spans="1:218" ht="14.25" customHeight="1" x14ac:dyDescent="0.2">
      <c r="A143" s="347"/>
      <c r="B143" s="348" t="s">
        <v>378</v>
      </c>
      <c r="C143" s="290">
        <f t="shared" ref="C143:BN143" si="1494">SUM(C142,C136)</f>
        <v>0</v>
      </c>
      <c r="D143" s="290">
        <f t="shared" si="1494"/>
        <v>0</v>
      </c>
      <c r="E143" s="290">
        <f t="shared" si="1494"/>
        <v>0</v>
      </c>
      <c r="F143" s="290">
        <f t="shared" si="1494"/>
        <v>0</v>
      </c>
      <c r="G143" s="290">
        <f t="shared" si="1494"/>
        <v>0</v>
      </c>
      <c r="H143" s="290">
        <f t="shared" si="1494"/>
        <v>0</v>
      </c>
      <c r="I143" s="290">
        <f t="shared" si="1494"/>
        <v>0</v>
      </c>
      <c r="J143" s="290">
        <f t="shared" si="1494"/>
        <v>0</v>
      </c>
      <c r="K143" s="290">
        <f t="shared" si="1494"/>
        <v>0</v>
      </c>
      <c r="L143" s="290">
        <f t="shared" si="1494"/>
        <v>0</v>
      </c>
      <c r="M143" s="290">
        <f t="shared" si="1494"/>
        <v>0</v>
      </c>
      <c r="N143" s="290">
        <f t="shared" si="1494"/>
        <v>0</v>
      </c>
      <c r="O143" s="290">
        <f t="shared" si="1494"/>
        <v>0</v>
      </c>
      <c r="P143" s="290">
        <f t="shared" si="1494"/>
        <v>0</v>
      </c>
      <c r="Q143" s="290">
        <f t="shared" si="1494"/>
        <v>0</v>
      </c>
      <c r="R143" s="290">
        <f t="shared" si="1494"/>
        <v>0</v>
      </c>
      <c r="S143" s="290">
        <f t="shared" si="1494"/>
        <v>0</v>
      </c>
      <c r="T143" s="290">
        <f t="shared" si="1494"/>
        <v>0</v>
      </c>
      <c r="U143" s="290">
        <f t="shared" si="1494"/>
        <v>0</v>
      </c>
      <c r="V143" s="290">
        <f t="shared" si="1494"/>
        <v>0</v>
      </c>
      <c r="W143" s="290">
        <f t="shared" si="1494"/>
        <v>0</v>
      </c>
      <c r="X143" s="290">
        <f t="shared" si="1494"/>
        <v>0</v>
      </c>
      <c r="Y143" s="290">
        <f t="shared" si="1494"/>
        <v>0</v>
      </c>
      <c r="Z143" s="290">
        <f t="shared" si="1494"/>
        <v>0</v>
      </c>
      <c r="AA143" s="290">
        <f t="shared" si="1494"/>
        <v>0</v>
      </c>
      <c r="AB143" s="290">
        <f t="shared" si="1494"/>
        <v>0</v>
      </c>
      <c r="AC143" s="290">
        <f t="shared" si="1494"/>
        <v>0</v>
      </c>
      <c r="AD143" s="290">
        <f t="shared" si="1494"/>
        <v>0</v>
      </c>
      <c r="AE143" s="290">
        <f t="shared" si="1494"/>
        <v>0</v>
      </c>
      <c r="AF143" s="290">
        <f t="shared" si="1494"/>
        <v>0</v>
      </c>
      <c r="AG143" s="290">
        <f t="shared" si="1494"/>
        <v>0</v>
      </c>
      <c r="AH143" s="290">
        <f t="shared" si="1494"/>
        <v>0</v>
      </c>
      <c r="AI143" s="290">
        <f t="shared" si="1494"/>
        <v>0</v>
      </c>
      <c r="AJ143" s="290">
        <f t="shared" si="1494"/>
        <v>0</v>
      </c>
      <c r="AK143" s="290">
        <f t="shared" si="1494"/>
        <v>0</v>
      </c>
      <c r="AL143" s="290">
        <f t="shared" si="1494"/>
        <v>0</v>
      </c>
      <c r="AM143" s="290">
        <f t="shared" si="1494"/>
        <v>3957923.2003787877</v>
      </c>
      <c r="AN143" s="290">
        <f t="shared" si="1494"/>
        <v>7004.597666988433</v>
      </c>
      <c r="AO143" s="290">
        <f t="shared" si="1494"/>
        <v>3964927.7980457759</v>
      </c>
      <c r="AP143" s="290">
        <f t="shared" si="1494"/>
        <v>3948802.9940106468</v>
      </c>
      <c r="AQ143" s="290">
        <f t="shared" si="1494"/>
        <v>22473.009611592621</v>
      </c>
      <c r="AR143" s="290">
        <f t="shared" si="1494"/>
        <v>3971276.0036222395</v>
      </c>
      <c r="AS143" s="290">
        <f t="shared" si="1494"/>
        <v>3509204.164471182</v>
      </c>
      <c r="AT143" s="290">
        <f t="shared" si="1494"/>
        <v>38229.105306751713</v>
      </c>
      <c r="AU143" s="290">
        <f t="shared" si="1494"/>
        <v>3547433.2697779341</v>
      </c>
      <c r="AV143" s="290">
        <f t="shared" si="1494"/>
        <v>3565379.2795259627</v>
      </c>
      <c r="AW143" s="290">
        <f t="shared" si="1494"/>
        <v>33907.591372318675</v>
      </c>
      <c r="AX143" s="290">
        <f t="shared" si="1494"/>
        <v>3599286.8708982812</v>
      </c>
      <c r="AY143" s="290">
        <f t="shared" si="1494"/>
        <v>3475917.1319931559</v>
      </c>
      <c r="AZ143" s="290">
        <f t="shared" si="1494"/>
        <v>8291.0118255408488</v>
      </c>
      <c r="BA143" s="290">
        <f t="shared" si="1494"/>
        <v>3484208.1438186965</v>
      </c>
      <c r="BB143" s="290">
        <f t="shared" si="1494"/>
        <v>5473311.1662294362</v>
      </c>
      <c r="BC143" s="290">
        <f t="shared" si="1494"/>
        <v>-1973134.5910545001</v>
      </c>
      <c r="BD143" s="290">
        <f t="shared" si="1494"/>
        <v>3500176.5751749361</v>
      </c>
      <c r="BE143" s="290">
        <f t="shared" si="1494"/>
        <v>5544787.9603207111</v>
      </c>
      <c r="BF143" s="290">
        <f t="shared" si="1494"/>
        <v>-1840.0133140142898</v>
      </c>
      <c r="BG143" s="290">
        <f t="shared" si="1494"/>
        <v>5542947.9470066968</v>
      </c>
      <c r="BH143" s="290">
        <f t="shared" si="1494"/>
        <v>5520193.2965198066</v>
      </c>
      <c r="BI143" s="290">
        <f t="shared" si="1494"/>
        <v>15608.295842481533</v>
      </c>
      <c r="BJ143" s="290">
        <f t="shared" si="1494"/>
        <v>5535801.5923622884</v>
      </c>
      <c r="BK143" s="290">
        <f t="shared" si="1494"/>
        <v>5617584.6728896238</v>
      </c>
      <c r="BL143" s="290">
        <f t="shared" si="1494"/>
        <v>84842.675687804309</v>
      </c>
      <c r="BM143" s="290">
        <f t="shared" si="1494"/>
        <v>5702427.3485774277</v>
      </c>
      <c r="BN143" s="290">
        <f t="shared" si="1494"/>
        <v>5173448.0427009715</v>
      </c>
      <c r="BO143" s="290">
        <f t="shared" ref="BO143:DZ143" si="1495">SUM(BO142,BO136)</f>
        <v>79553.395312103006</v>
      </c>
      <c r="BP143" s="290">
        <f t="shared" si="1495"/>
        <v>5253001.4380130749</v>
      </c>
      <c r="BQ143" s="290">
        <f t="shared" si="1495"/>
        <v>4463511.0131722968</v>
      </c>
      <c r="BR143" s="290">
        <f t="shared" si="1495"/>
        <v>97443.650467736952</v>
      </c>
      <c r="BS143" s="290">
        <f t="shared" si="1495"/>
        <v>4560954.6636400335</v>
      </c>
      <c r="BT143" s="290">
        <f t="shared" si="1495"/>
        <v>4472868.6958559444</v>
      </c>
      <c r="BU143" s="290">
        <f t="shared" si="1495"/>
        <v>154274.03413716791</v>
      </c>
      <c r="BV143" s="290">
        <f t="shared" si="1495"/>
        <v>4627142.7299931124</v>
      </c>
      <c r="BW143" s="290">
        <f t="shared" si="1495"/>
        <v>4572249.4492261373</v>
      </c>
      <c r="BX143" s="290">
        <f t="shared" si="1495"/>
        <v>212707.51106882343</v>
      </c>
      <c r="BY143" s="290">
        <f t="shared" si="1495"/>
        <v>4784956.960294961</v>
      </c>
      <c r="BZ143" s="290">
        <f t="shared" si="1495"/>
        <v>4649113.6688779211</v>
      </c>
      <c r="CA143" s="290">
        <f t="shared" si="1495"/>
        <v>255118.62403159158</v>
      </c>
      <c r="CB143" s="290">
        <f t="shared" si="1495"/>
        <v>4904232.2929095132</v>
      </c>
      <c r="CC143" s="290">
        <f t="shared" si="1495"/>
        <v>4665895.5798864635</v>
      </c>
      <c r="CD143" s="290">
        <f t="shared" si="1495"/>
        <v>334850.48273714399</v>
      </c>
      <c r="CE143" s="290">
        <f t="shared" si="1495"/>
        <v>5000746.0626236079</v>
      </c>
      <c r="CF143" s="290">
        <f t="shared" si="1495"/>
        <v>4660384.1596856639</v>
      </c>
      <c r="CG143" s="290">
        <f t="shared" si="1495"/>
        <v>338341.93432024936</v>
      </c>
      <c r="CH143" s="290">
        <f t="shared" si="1495"/>
        <v>4998726.0940059125</v>
      </c>
      <c r="CI143" s="290">
        <f t="shared" si="1495"/>
        <v>8718411.7803322859</v>
      </c>
      <c r="CJ143" s="290">
        <f t="shared" si="1495"/>
        <v>-3756168.8295206227</v>
      </c>
      <c r="CK143" s="290">
        <f t="shared" si="1495"/>
        <v>4962242.9508116636</v>
      </c>
      <c r="CL143" s="290">
        <f t="shared" si="1495"/>
        <v>9034462.8824592903</v>
      </c>
      <c r="CM143" s="290">
        <f t="shared" si="1495"/>
        <v>-3606548.9544494879</v>
      </c>
      <c r="CN143" s="290">
        <f t="shared" si="1495"/>
        <v>5427913.9280098034</v>
      </c>
      <c r="CO143" s="290">
        <f t="shared" si="1495"/>
        <v>8748994.5238188691</v>
      </c>
      <c r="CP143" s="290">
        <f t="shared" si="1495"/>
        <v>-3587307.4839020884</v>
      </c>
      <c r="CQ143" s="290">
        <f t="shared" si="1495"/>
        <v>5161687.0399167808</v>
      </c>
      <c r="CR143" s="290">
        <f t="shared" si="1495"/>
        <v>10740785.955257306</v>
      </c>
      <c r="CS143" s="290">
        <f t="shared" si="1495"/>
        <v>-3573997.8881685627</v>
      </c>
      <c r="CT143" s="290">
        <f t="shared" si="1495"/>
        <v>7166788.0670887437</v>
      </c>
      <c r="CU143" s="290">
        <f t="shared" si="1495"/>
        <v>10855124.731375229</v>
      </c>
      <c r="CV143" s="290">
        <f t="shared" si="1495"/>
        <v>-3497113.5262730764</v>
      </c>
      <c r="CW143" s="290">
        <f t="shared" si="1495"/>
        <v>7358011.2051021513</v>
      </c>
      <c r="CX143" s="290">
        <f t="shared" si="1495"/>
        <v>10907987.130862517</v>
      </c>
      <c r="CY143" s="290">
        <f t="shared" si="1495"/>
        <v>-3494842.4382200097</v>
      </c>
      <c r="CZ143" s="290">
        <f t="shared" si="1495"/>
        <v>7413144.6926425081</v>
      </c>
      <c r="DA143" s="290">
        <f t="shared" si="1495"/>
        <v>10967644.5328336</v>
      </c>
      <c r="DB143" s="290">
        <f t="shared" si="1495"/>
        <v>-3484663.3868651777</v>
      </c>
      <c r="DC143" s="290">
        <f t="shared" si="1495"/>
        <v>7482981.1459684223</v>
      </c>
      <c r="DD143" s="290">
        <f t="shared" si="1495"/>
        <v>11291094.563336222</v>
      </c>
      <c r="DE143" s="290">
        <f t="shared" si="1495"/>
        <v>-3365771.6495017661</v>
      </c>
      <c r="DF143" s="290">
        <f t="shared" si="1495"/>
        <v>7925322.9138344554</v>
      </c>
      <c r="DG143" s="290">
        <f t="shared" si="1495"/>
        <v>11312591.09760407</v>
      </c>
      <c r="DH143" s="290">
        <f t="shared" si="1495"/>
        <v>-3365368.5208709165</v>
      </c>
      <c r="DI143" s="290">
        <f t="shared" si="1495"/>
        <v>7947222.5767331524</v>
      </c>
      <c r="DJ143" s="290">
        <f t="shared" si="1495"/>
        <v>11607847.822818726</v>
      </c>
      <c r="DK143" s="290">
        <f t="shared" si="1495"/>
        <v>-3381964.7292219084</v>
      </c>
      <c r="DL143" s="290">
        <f t="shared" si="1495"/>
        <v>8225883.0935968161</v>
      </c>
      <c r="DM143" s="290">
        <f t="shared" si="1495"/>
        <v>11834104.722660724</v>
      </c>
      <c r="DN143" s="290">
        <f t="shared" si="1495"/>
        <v>-3268987.8537903489</v>
      </c>
      <c r="DO143" s="290">
        <f t="shared" si="1495"/>
        <v>8565116.8688703738</v>
      </c>
      <c r="DP143" s="290">
        <f t="shared" si="1495"/>
        <v>11708096.397181762</v>
      </c>
      <c r="DQ143" s="290">
        <f t="shared" si="1495"/>
        <v>-3229474.2622525268</v>
      </c>
      <c r="DR143" s="290">
        <f t="shared" si="1495"/>
        <v>8478622.134929236</v>
      </c>
      <c r="DS143" s="290">
        <f t="shared" si="1495"/>
        <v>11681269.187948931</v>
      </c>
      <c r="DT143" s="290">
        <f t="shared" si="1495"/>
        <v>-3282691.2333444888</v>
      </c>
      <c r="DU143" s="290">
        <f t="shared" si="1495"/>
        <v>8398577.9546044413</v>
      </c>
      <c r="DV143" s="290">
        <f t="shared" si="1495"/>
        <v>11904375.478677319</v>
      </c>
      <c r="DW143" s="290">
        <f t="shared" si="1495"/>
        <v>-3380438.3548730128</v>
      </c>
      <c r="DX143" s="290">
        <f t="shared" si="1495"/>
        <v>8523937.1238043066</v>
      </c>
      <c r="DY143" s="290">
        <f t="shared" si="1495"/>
        <v>11838392.27344168</v>
      </c>
      <c r="DZ143" s="290">
        <f t="shared" si="1495"/>
        <v>-3353577.0085158399</v>
      </c>
      <c r="EA143" s="290">
        <f t="shared" ref="EA143:GL143" si="1496">SUM(EA142,EA136)</f>
        <v>8484815.2649258375</v>
      </c>
      <c r="EB143" s="290">
        <f t="shared" si="1496"/>
        <v>13021616.633276192</v>
      </c>
      <c r="EC143" s="290">
        <f t="shared" si="1496"/>
        <v>-3515525.9682242274</v>
      </c>
      <c r="ED143" s="290">
        <f t="shared" si="1496"/>
        <v>9506090.6650519632</v>
      </c>
      <c r="EE143" s="290">
        <f t="shared" si="1496"/>
        <v>13091579.133203955</v>
      </c>
      <c r="EF143" s="290">
        <f t="shared" si="1496"/>
        <v>-3389119.2536448175</v>
      </c>
      <c r="EG143" s="290">
        <f t="shared" si="1496"/>
        <v>9702459.8795591369</v>
      </c>
      <c r="EH143" s="290">
        <f t="shared" si="1496"/>
        <v>14471580.877826571</v>
      </c>
      <c r="EI143" s="290">
        <f t="shared" si="1496"/>
        <v>-3538315.7219752283</v>
      </c>
      <c r="EJ143" s="290">
        <f t="shared" si="1496"/>
        <v>10933265.155851342</v>
      </c>
      <c r="EK143" s="290">
        <f t="shared" si="1496"/>
        <v>14300136.39953066</v>
      </c>
      <c r="EL143" s="290">
        <f t="shared" si="1496"/>
        <v>-3443390.4838424888</v>
      </c>
      <c r="EM143" s="290">
        <f t="shared" si="1496"/>
        <v>10856745.915688172</v>
      </c>
      <c r="EN143" s="290">
        <f t="shared" si="1496"/>
        <v>16818427.148067556</v>
      </c>
      <c r="EO143" s="290">
        <f t="shared" si="1496"/>
        <v>-3220187.9624664281</v>
      </c>
      <c r="EP143" s="290">
        <f t="shared" si="1496"/>
        <v>13598239.185601128</v>
      </c>
      <c r="EQ143" s="290">
        <f t="shared" si="1496"/>
        <v>16299904.86858727</v>
      </c>
      <c r="ER143" s="290">
        <f t="shared" si="1496"/>
        <v>-3198696.3805011855</v>
      </c>
      <c r="ES143" s="290">
        <f t="shared" si="1496"/>
        <v>13101208.488086082</v>
      </c>
      <c r="ET143" s="290">
        <f t="shared" si="1496"/>
        <v>15706474.827271562</v>
      </c>
      <c r="EU143" s="290">
        <f t="shared" si="1496"/>
        <v>-3172890.4543053098</v>
      </c>
      <c r="EV143" s="290">
        <f t="shared" si="1496"/>
        <v>12533584.37296625</v>
      </c>
      <c r="EW143" s="290">
        <f t="shared" si="1496"/>
        <v>15814372.647868734</v>
      </c>
      <c r="EX143" s="290">
        <f t="shared" si="1496"/>
        <v>-3120437.3548588771</v>
      </c>
      <c r="EY143" s="290">
        <f t="shared" si="1496"/>
        <v>12693935.293009859</v>
      </c>
      <c r="EZ143" s="290">
        <f t="shared" si="1496"/>
        <v>15735495.521218834</v>
      </c>
      <c r="FA143" s="290">
        <f t="shared" si="1496"/>
        <v>-3105877.6612205179</v>
      </c>
      <c r="FB143" s="290">
        <f t="shared" si="1496"/>
        <v>12629617.859998319</v>
      </c>
      <c r="FC143" s="290">
        <f t="shared" si="1496"/>
        <v>16136929.053786697</v>
      </c>
      <c r="FD143" s="290">
        <f t="shared" si="1496"/>
        <v>-3600968.3923671059</v>
      </c>
      <c r="FE143" s="290">
        <f t="shared" si="1496"/>
        <v>12535960.661419591</v>
      </c>
      <c r="FF143" s="290">
        <f t="shared" si="1496"/>
        <v>18582450.250430927</v>
      </c>
      <c r="FG143" s="290">
        <f t="shared" si="1496"/>
        <v>-4070406.5690178941</v>
      </c>
      <c r="FH143" s="290">
        <f t="shared" si="1496"/>
        <v>14512043.681413032</v>
      </c>
      <c r="FI143" s="290">
        <f t="shared" si="1496"/>
        <v>31920644.574802805</v>
      </c>
      <c r="FJ143" s="290">
        <f t="shared" si="1496"/>
        <v>-3802625.4451212012</v>
      </c>
      <c r="FK143" s="290">
        <f t="shared" si="1496"/>
        <v>28118019.129681602</v>
      </c>
      <c r="FL143" s="290">
        <f t="shared" si="1496"/>
        <v>31412583.278036948</v>
      </c>
      <c r="FM143" s="290">
        <f t="shared" si="1496"/>
        <v>-3561859.8111249586</v>
      </c>
      <c r="FN143" s="290">
        <f t="shared" si="1496"/>
        <v>27850723.46691199</v>
      </c>
      <c r="FO143" s="290">
        <f t="shared" si="1496"/>
        <v>31800968.233174302</v>
      </c>
      <c r="FP143" s="290">
        <f t="shared" si="1496"/>
        <v>-3901874.4864664041</v>
      </c>
      <c r="FQ143" s="290">
        <f t="shared" si="1496"/>
        <v>27899093.746707901</v>
      </c>
      <c r="FR143" s="290">
        <f t="shared" si="1496"/>
        <v>32012041.544310156</v>
      </c>
      <c r="FS143" s="290">
        <f t="shared" si="1496"/>
        <v>-4381642.5467239646</v>
      </c>
      <c r="FT143" s="290">
        <f t="shared" si="1496"/>
        <v>27630398.997586191</v>
      </c>
      <c r="FU143" s="290">
        <f t="shared" si="1496"/>
        <v>32162039.478011414</v>
      </c>
      <c r="FV143" s="290">
        <f t="shared" si="1496"/>
        <v>-4666663.1197852651</v>
      </c>
      <c r="FW143" s="290">
        <f t="shared" si="1496"/>
        <v>27495376.358226147</v>
      </c>
      <c r="FX143" s="290">
        <f t="shared" si="1496"/>
        <v>32456629.537523057</v>
      </c>
      <c r="FY143" s="290">
        <f t="shared" si="1496"/>
        <v>-4434666.5867519863</v>
      </c>
      <c r="FZ143" s="290">
        <f t="shared" si="1496"/>
        <v>28021962.950771071</v>
      </c>
      <c r="GA143" s="290">
        <f t="shared" si="1496"/>
        <v>32201938.911747567</v>
      </c>
      <c r="GB143" s="290">
        <f t="shared" si="1496"/>
        <v>-4945384.1930904575</v>
      </c>
      <c r="GC143" s="290">
        <f t="shared" si="1496"/>
        <v>27256554.71865711</v>
      </c>
      <c r="GD143" s="290">
        <f t="shared" si="1496"/>
        <v>31859203.93793641</v>
      </c>
      <c r="GE143" s="290">
        <f t="shared" si="1496"/>
        <v>-5367019.9450694555</v>
      </c>
      <c r="GF143" s="290">
        <f t="shared" si="1496"/>
        <v>26492183.992866959</v>
      </c>
      <c r="GG143" s="290">
        <f t="shared" si="1496"/>
        <v>33285342.306272481</v>
      </c>
      <c r="GH143" s="290">
        <f t="shared" si="1496"/>
        <v>-5964615.2514685784</v>
      </c>
      <c r="GI143" s="290">
        <f t="shared" si="1496"/>
        <v>27320727.0548039</v>
      </c>
      <c r="GJ143" s="290">
        <f t="shared" si="1496"/>
        <v>32836539.740330763</v>
      </c>
      <c r="GK143" s="290">
        <f t="shared" si="1496"/>
        <v>-5818576.2921699099</v>
      </c>
      <c r="GL143" s="290">
        <f t="shared" si="1496"/>
        <v>27017963.44816085</v>
      </c>
      <c r="GM143" s="290">
        <f t="shared" ref="GM143:HJ143" si="1497">SUM(GM142,GM136)</f>
        <v>32454088.671735473</v>
      </c>
      <c r="GN143" s="290">
        <f t="shared" si="1497"/>
        <v>-5341443.6565252086</v>
      </c>
      <c r="GO143" s="290">
        <f t="shared" si="1497"/>
        <v>27112645.015210267</v>
      </c>
      <c r="GP143" s="290">
        <f t="shared" si="1497"/>
        <v>32700169.496334657</v>
      </c>
      <c r="GQ143" s="290">
        <f t="shared" si="1497"/>
        <v>-6958473.873522982</v>
      </c>
      <c r="GR143" s="290">
        <f t="shared" si="1497"/>
        <v>25741695.622811683</v>
      </c>
      <c r="GS143" s="290">
        <f t="shared" si="1497"/>
        <v>32888224.65211422</v>
      </c>
      <c r="GT143" s="290">
        <f t="shared" si="1497"/>
        <v>-7794451.0209309198</v>
      </c>
      <c r="GU143" s="290">
        <f t="shared" si="1497"/>
        <v>25093773.6311833</v>
      </c>
      <c r="GV143" s="290">
        <f t="shared" si="1497"/>
        <v>32394145.241960287</v>
      </c>
      <c r="GW143" s="290">
        <f t="shared" si="1497"/>
        <v>-7005888.0950592365</v>
      </c>
      <c r="GX143" s="290">
        <f t="shared" si="1497"/>
        <v>25388257.146901049</v>
      </c>
      <c r="GY143" s="290">
        <f t="shared" si="1497"/>
        <v>32143495.084419183</v>
      </c>
      <c r="GZ143" s="290">
        <f t="shared" si="1497"/>
        <v>-8455710.2380823772</v>
      </c>
      <c r="HA143" s="290">
        <f t="shared" si="1497"/>
        <v>23687784.846336801</v>
      </c>
      <c r="HB143" s="290">
        <f t="shared" si="1497"/>
        <v>32540085.312972188</v>
      </c>
      <c r="HC143" s="290">
        <f t="shared" si="1497"/>
        <v>-9363536.3223928772</v>
      </c>
      <c r="HD143" s="290">
        <f t="shared" si="1497"/>
        <v>23176548.990579307</v>
      </c>
      <c r="HE143" s="290">
        <f t="shared" si="1497"/>
        <v>32709574.116023351</v>
      </c>
      <c r="HF143" s="290">
        <f t="shared" si="1497"/>
        <v>-8938239.4214073997</v>
      </c>
      <c r="HG143" s="290">
        <f t="shared" si="1497"/>
        <v>23771334.694615949</v>
      </c>
      <c r="HH143" s="290">
        <f t="shared" si="1497"/>
        <v>33873704.54517857</v>
      </c>
      <c r="HI143" s="290">
        <f t="shared" si="1497"/>
        <v>-9950076.1149528436</v>
      </c>
      <c r="HJ143" s="290">
        <f t="shared" si="1497"/>
        <v>23923628.430225722</v>
      </c>
    </row>
    <row r="144" spans="1:218" ht="14.25" customHeight="1" x14ac:dyDescent="0.2">
      <c r="A144" s="347"/>
      <c r="B144" s="342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  <c r="AV144" s="286"/>
      <c r="AW144" s="286"/>
      <c r="AX144" s="286"/>
      <c r="AY144" s="286"/>
      <c r="AZ144" s="286"/>
      <c r="BA144" s="286"/>
      <c r="BB144" s="286"/>
      <c r="BC144" s="286"/>
      <c r="BD144" s="286"/>
      <c r="BE144" s="286"/>
      <c r="BF144" s="286"/>
      <c r="BG144" s="286"/>
      <c r="BH144" s="286"/>
      <c r="BI144" s="286"/>
      <c r="BJ144" s="286"/>
      <c r="BK144" s="286"/>
      <c r="BL144" s="286"/>
      <c r="BM144" s="286"/>
      <c r="BN144" s="286"/>
      <c r="BO144" s="286"/>
      <c r="BP144" s="286"/>
      <c r="BQ144" s="286"/>
      <c r="BR144" s="286"/>
      <c r="BS144" s="286"/>
      <c r="BT144" s="286"/>
      <c r="BU144" s="286"/>
      <c r="BV144" s="286"/>
      <c r="BW144" s="286"/>
      <c r="BX144" s="286"/>
      <c r="BY144" s="286"/>
      <c r="BZ144" s="286"/>
      <c r="CA144" s="286"/>
      <c r="CB144" s="286"/>
      <c r="CC144" s="286"/>
      <c r="CD144" s="286"/>
      <c r="CE144" s="286"/>
      <c r="CF144" s="286"/>
      <c r="CG144" s="286"/>
      <c r="CH144" s="286"/>
      <c r="CI144" s="286"/>
      <c r="CJ144" s="286"/>
      <c r="CK144" s="286"/>
      <c r="CL144" s="286"/>
      <c r="CM144" s="286"/>
      <c r="CN144" s="286"/>
      <c r="CO144" s="286"/>
      <c r="CP144" s="286"/>
      <c r="CQ144" s="286"/>
      <c r="CR144" s="286"/>
      <c r="CS144" s="286"/>
      <c r="CT144" s="286"/>
      <c r="CU144" s="286"/>
      <c r="CV144" s="286"/>
      <c r="CW144" s="286"/>
      <c r="CX144" s="286"/>
      <c r="CY144" s="286"/>
      <c r="CZ144" s="286"/>
      <c r="DA144" s="286"/>
      <c r="DB144" s="286"/>
      <c r="DC144" s="286"/>
      <c r="DD144" s="286"/>
      <c r="DE144" s="286"/>
      <c r="DF144" s="286"/>
      <c r="DG144" s="286"/>
      <c r="DH144" s="286"/>
      <c r="DI144" s="286"/>
      <c r="DJ144" s="286"/>
      <c r="DK144" s="286"/>
      <c r="DL144" s="286"/>
      <c r="DM144" s="286"/>
      <c r="DN144" s="286"/>
      <c r="DO144" s="286"/>
      <c r="DP144" s="286"/>
      <c r="DQ144" s="286"/>
      <c r="DR144" s="286"/>
      <c r="DS144" s="286"/>
      <c r="DT144" s="286"/>
      <c r="DU144" s="286"/>
      <c r="DV144" s="286"/>
      <c r="DW144" s="286"/>
      <c r="DX144" s="286"/>
      <c r="DY144" s="286"/>
      <c r="DZ144" s="286"/>
      <c r="EA144" s="286"/>
      <c r="EB144" s="286"/>
      <c r="EC144" s="286"/>
      <c r="ED144" s="286"/>
      <c r="EE144" s="286"/>
      <c r="EF144" s="286"/>
      <c r="EG144" s="286"/>
      <c r="EH144" s="286"/>
      <c r="EI144" s="286"/>
      <c r="EJ144" s="286"/>
      <c r="EK144" s="286"/>
      <c r="EL144" s="286"/>
      <c r="EM144" s="286"/>
      <c r="EN144" s="286"/>
      <c r="EO144" s="286"/>
      <c r="EP144" s="286"/>
      <c r="EQ144" s="286"/>
      <c r="ER144" s="286"/>
      <c r="ES144" s="286"/>
      <c r="ET144" s="286"/>
      <c r="EU144" s="286"/>
      <c r="EV144" s="286"/>
      <c r="EW144" s="286"/>
      <c r="EX144" s="286"/>
      <c r="EY144" s="286"/>
      <c r="EZ144" s="286"/>
      <c r="FA144" s="286"/>
      <c r="FB144" s="286"/>
      <c r="FC144" s="286"/>
      <c r="FD144" s="286"/>
      <c r="FE144" s="286"/>
      <c r="FF144" s="286"/>
      <c r="FG144" s="286"/>
      <c r="FH144" s="286"/>
      <c r="FI144" s="286"/>
      <c r="FJ144" s="286"/>
      <c r="FK144" s="286"/>
      <c r="FL144" s="286"/>
      <c r="FM144" s="286"/>
      <c r="FN144" s="286"/>
      <c r="FO144" s="286"/>
      <c r="FP144" s="286"/>
      <c r="FQ144" s="286"/>
      <c r="FR144" s="286"/>
      <c r="FS144" s="286"/>
      <c r="FT144" s="286"/>
      <c r="FU144" s="286"/>
      <c r="FV144" s="286"/>
      <c r="FW144" s="286"/>
      <c r="FX144" s="286"/>
      <c r="FY144" s="286"/>
      <c r="FZ144" s="286"/>
      <c r="GA144" s="286"/>
      <c r="GB144" s="286"/>
      <c r="GC144" s="286"/>
      <c r="GD144" s="286"/>
      <c r="GE144" s="286"/>
      <c r="GF144" s="286"/>
      <c r="GG144" s="286"/>
      <c r="GH144" s="286"/>
      <c r="GI144" s="286"/>
      <c r="GJ144" s="286"/>
      <c r="GK144" s="286"/>
      <c r="GL144" s="286"/>
      <c r="GM144" s="286"/>
      <c r="GN144" s="286"/>
      <c r="GO144" s="286"/>
      <c r="GP144" s="286"/>
      <c r="GQ144" s="286"/>
      <c r="GR144" s="286"/>
      <c r="GS144" s="286"/>
      <c r="GT144" s="286"/>
      <c r="GU144" s="286"/>
      <c r="GV144" s="286"/>
      <c r="GW144" s="286"/>
      <c r="GX144" s="286"/>
      <c r="GY144" s="286"/>
      <c r="GZ144" s="286"/>
      <c r="HA144" s="286"/>
      <c r="HB144" s="286"/>
      <c r="HC144" s="286"/>
      <c r="HD144" s="286"/>
      <c r="HE144" s="286"/>
      <c r="HF144" s="286"/>
      <c r="HG144" s="286"/>
      <c r="HH144" s="286"/>
      <c r="HI144" s="286"/>
      <c r="HJ144" s="286"/>
    </row>
    <row r="145" spans="1:218" ht="14.25" customHeight="1" x14ac:dyDescent="0.2">
      <c r="A145" s="347"/>
      <c r="B145" s="342" t="s">
        <v>379</v>
      </c>
      <c r="C145" s="334">
        <v>0</v>
      </c>
      <c r="D145" s="287">
        <v>0</v>
      </c>
      <c r="E145" s="287">
        <f>SUM(C145:D145)</f>
        <v>0</v>
      </c>
      <c r="F145" s="334">
        <v>0</v>
      </c>
      <c r="G145" s="287">
        <v>0</v>
      </c>
      <c r="H145" s="287">
        <f>SUM(F145:G145)</f>
        <v>0</v>
      </c>
      <c r="I145" s="334">
        <v>0</v>
      </c>
      <c r="J145" s="287">
        <v>0</v>
      </c>
      <c r="K145" s="287">
        <f>SUM(I145:J145)</f>
        <v>0</v>
      </c>
      <c r="L145" s="334">
        <v>0</v>
      </c>
      <c r="M145" s="287">
        <v>0</v>
      </c>
      <c r="N145" s="287">
        <f>SUM(L145:M145)</f>
        <v>0</v>
      </c>
      <c r="O145" s="334">
        <v>0</v>
      </c>
      <c r="P145" s="287">
        <v>0</v>
      </c>
      <c r="Q145" s="287">
        <f>SUM(O145:P145)</f>
        <v>0</v>
      </c>
      <c r="R145" s="334">
        <v>0</v>
      </c>
      <c r="S145" s="287">
        <v>0</v>
      </c>
      <c r="T145" s="287">
        <f>SUM(R145:S145)</f>
        <v>0</v>
      </c>
      <c r="U145" s="334">
        <v>0</v>
      </c>
      <c r="V145" s="287">
        <v>0</v>
      </c>
      <c r="W145" s="287">
        <f>SUM(U145:V145)</f>
        <v>0</v>
      </c>
      <c r="X145" s="334">
        <v>0</v>
      </c>
      <c r="Y145" s="287">
        <v>0</v>
      </c>
      <c r="Z145" s="287">
        <f>SUM(X145:Y145)</f>
        <v>0</v>
      </c>
      <c r="AA145" s="334">
        <v>0</v>
      </c>
      <c r="AB145" s="287">
        <v>0</v>
      </c>
      <c r="AC145" s="287">
        <f>SUM(AA145:AB145)</f>
        <v>0</v>
      </c>
      <c r="AD145" s="334">
        <v>0</v>
      </c>
      <c r="AE145" s="287">
        <v>0</v>
      </c>
      <c r="AF145" s="287">
        <f>SUM(AD145:AE145)</f>
        <v>0</v>
      </c>
      <c r="AG145" s="334">
        <v>0</v>
      </c>
      <c r="AH145" s="287">
        <v>0</v>
      </c>
      <c r="AI145" s="287">
        <f>SUM(AG145:AH145)</f>
        <v>0</v>
      </c>
      <c r="AJ145" s="334">
        <v>0</v>
      </c>
      <c r="AK145" s="287">
        <v>0</v>
      </c>
      <c r="AL145" s="287">
        <f>SUM(AJ145:AK145)</f>
        <v>0</v>
      </c>
      <c r="AM145" s="334">
        <v>75938.002622377622</v>
      </c>
      <c r="AN145" s="287">
        <v>0</v>
      </c>
      <c r="AO145" s="287">
        <f>SUM(AM145:AN145)</f>
        <v>75938.002622377622</v>
      </c>
      <c r="AP145" s="334">
        <v>69157.570412980946</v>
      </c>
      <c r="AQ145" s="287">
        <v>0</v>
      </c>
      <c r="AR145" s="287">
        <f t="shared" ref="AR145:AR146" si="1498">SUM(AP145:AQ145)</f>
        <v>69157.570412980946</v>
      </c>
      <c r="AS145" s="334">
        <v>56121.616622627895</v>
      </c>
      <c r="AT145" s="287">
        <v>0</v>
      </c>
      <c r="AU145" s="287">
        <f t="shared" ref="AU145:AU146" si="1499">SUM(AS145:AT145)</f>
        <v>56121.616622627895</v>
      </c>
      <c r="AV145" s="334">
        <v>53097.886316098491</v>
      </c>
      <c r="AW145" s="287">
        <v>0</v>
      </c>
      <c r="AX145" s="287">
        <f t="shared" ref="AX145:AX146" si="1500">SUM(AV145:AW145)</f>
        <v>53097.886316098491</v>
      </c>
      <c r="AY145" s="334">
        <v>44717.004304294947</v>
      </c>
      <c r="AZ145" s="287">
        <v>0</v>
      </c>
      <c r="BA145" s="287">
        <f t="shared" ref="BA145:BA146" si="1501">SUM(AY145:AZ145)</f>
        <v>44717.004304294947</v>
      </c>
      <c r="BB145" s="334">
        <v>41503.414051371605</v>
      </c>
      <c r="BC145" s="287">
        <v>0</v>
      </c>
      <c r="BD145" s="287">
        <f t="shared" ref="BD145:BD146" si="1502">SUM(BB145:BC145)</f>
        <v>41503.414051371605</v>
      </c>
      <c r="BE145" s="334">
        <v>35341.092715625331</v>
      </c>
      <c r="BF145" s="287">
        <v>0</v>
      </c>
      <c r="BG145" s="287">
        <f t="shared" ref="BG145:BG146" si="1503">SUM(BE145:BF145)</f>
        <v>35341.092715625331</v>
      </c>
      <c r="BH145" s="334">
        <v>33272.217114610838</v>
      </c>
      <c r="BI145" s="287">
        <v>0</v>
      </c>
      <c r="BJ145" s="287">
        <f t="shared" ref="BJ145:BJ146" si="1504">SUM(BH145:BI145)</f>
        <v>33272.217114610838</v>
      </c>
      <c r="BK145" s="334">
        <v>24018.221704567291</v>
      </c>
      <c r="BL145" s="287">
        <v>0</v>
      </c>
      <c r="BM145" s="287">
        <f t="shared" ref="BM145:BM146" si="1505">SUM(BK145:BL145)</f>
        <v>24018.221704567291</v>
      </c>
      <c r="BN145" s="334">
        <v>17921.835613259784</v>
      </c>
      <c r="BO145" s="287">
        <v>0</v>
      </c>
      <c r="BP145" s="287">
        <f t="shared" ref="BP145:BP146" si="1506">SUM(BN145:BO145)</f>
        <v>17921.835613259784</v>
      </c>
      <c r="BQ145" s="334">
        <v>12128.456100161933</v>
      </c>
      <c r="BR145" s="287">
        <v>0</v>
      </c>
      <c r="BS145" s="287">
        <f t="shared" ref="BS145:BS146" si="1507">SUM(BQ145:BR145)</f>
        <v>12128.456100161933</v>
      </c>
      <c r="BT145" s="334">
        <v>9100.1756886919648</v>
      </c>
      <c r="BU145" s="287">
        <v>0</v>
      </c>
      <c r="BV145" s="287">
        <f t="shared" ref="BV145:BV146" si="1508">SUM(BT145:BU145)</f>
        <v>9100.1756886919648</v>
      </c>
      <c r="BW145" s="334">
        <v>11368.622580218431</v>
      </c>
      <c r="BX145" s="287">
        <v>0</v>
      </c>
      <c r="BY145" s="287">
        <f t="shared" ref="BY145:BY146" si="1509">SUM(BW145:BX145)</f>
        <v>11368.622580218431</v>
      </c>
      <c r="BZ145" s="334">
        <v>4986.488835072465</v>
      </c>
      <c r="CA145" s="287">
        <v>0</v>
      </c>
      <c r="CB145" s="287">
        <f t="shared" ref="CB145:CB146" si="1510">SUM(BZ145:CA145)</f>
        <v>4986.488835072465</v>
      </c>
      <c r="CC145" s="334">
        <v>-6.8278960679890588E-4</v>
      </c>
      <c r="CD145" s="287">
        <v>0</v>
      </c>
      <c r="CE145" s="287">
        <f t="shared" ref="CE145:CE146" si="1511">SUM(CC145:CD145)</f>
        <v>-6.8278960679890588E-4</v>
      </c>
      <c r="CF145" s="334">
        <v>100104.0236182128</v>
      </c>
      <c r="CG145" s="287">
        <v>0</v>
      </c>
      <c r="CH145" s="287">
        <f t="shared" ref="CH145:CH146" si="1512">SUM(CF145:CG145)</f>
        <v>100104.0236182128</v>
      </c>
      <c r="CI145" s="334">
        <v>90246.813440774757</v>
      </c>
      <c r="CJ145" s="287">
        <v>0</v>
      </c>
      <c r="CK145" s="287">
        <f t="shared" ref="CK145:CK146" si="1513">SUM(CI145:CJ145)</f>
        <v>90246.813440774757</v>
      </c>
      <c r="CL145" s="334">
        <v>90589.845221668962</v>
      </c>
      <c r="CM145" s="287">
        <v>0</v>
      </c>
      <c r="CN145" s="287">
        <f t="shared" ref="CN145:CN146" si="1514">SUM(CL145:CM145)</f>
        <v>90589.845221668962</v>
      </c>
      <c r="CO145" s="334">
        <v>73712.270103219576</v>
      </c>
      <c r="CP145" s="287">
        <v>0</v>
      </c>
      <c r="CQ145" s="287">
        <f t="shared" ref="CQ145:CQ146" si="1515">SUM(CO145:CP145)</f>
        <v>73712.270103219576</v>
      </c>
      <c r="CR145" s="334">
        <v>84906.703074077333</v>
      </c>
      <c r="CS145" s="287">
        <v>0</v>
      </c>
      <c r="CT145" s="287">
        <f t="shared" ref="CT145:CT146" si="1516">SUM(CR145:CS145)</f>
        <v>84906.703074077333</v>
      </c>
      <c r="CU145" s="334">
        <v>75897.433500145926</v>
      </c>
      <c r="CV145" s="287">
        <v>0</v>
      </c>
      <c r="CW145" s="287">
        <f t="shared" ref="CW145:CW146" si="1517">SUM(CU145:CV145)</f>
        <v>75897.433500145926</v>
      </c>
      <c r="CX145" s="334">
        <v>5607.548956315899</v>
      </c>
      <c r="CY145" s="287">
        <v>0</v>
      </c>
      <c r="CZ145" s="287">
        <f t="shared" ref="CZ145:CZ146" si="1518">SUM(CX145:CY145)</f>
        <v>5607.548956315899</v>
      </c>
      <c r="DA145" s="334">
        <v>9015.5501235629126</v>
      </c>
      <c r="DB145" s="287">
        <v>0</v>
      </c>
      <c r="DC145" s="287">
        <f t="shared" ref="DC145:DC146" si="1519">SUM(DA145:DB145)</f>
        <v>9015.5501235629126</v>
      </c>
      <c r="DD145" s="334">
        <v>176128.85877325747</v>
      </c>
      <c r="DE145" s="287">
        <v>0</v>
      </c>
      <c r="DF145" s="287">
        <f t="shared" ref="DF145:DF146" si="1520">SUM(DD145:DE145)</f>
        <v>176128.85877325747</v>
      </c>
      <c r="DG145" s="334">
        <v>356503.88332492096</v>
      </c>
      <c r="DH145" s="287">
        <v>0</v>
      </c>
      <c r="DI145" s="287">
        <f t="shared" ref="DI145:DI146" si="1521">SUM(DG145:DH145)</f>
        <v>356503.88332492096</v>
      </c>
      <c r="DJ145" s="334">
        <v>583339.9445420485</v>
      </c>
      <c r="DK145" s="287">
        <v>0</v>
      </c>
      <c r="DL145" s="287">
        <f t="shared" ref="DL145:DL146" si="1522">SUM(DJ145:DK145)</f>
        <v>583339.9445420485</v>
      </c>
      <c r="DM145" s="334">
        <v>830475.29562310653</v>
      </c>
      <c r="DN145" s="287">
        <v>0</v>
      </c>
      <c r="DO145" s="287">
        <f t="shared" ref="DO145:DO146" si="1523">SUM(DM145:DN145)</f>
        <v>830475.29562310653</v>
      </c>
      <c r="DP145" s="334">
        <v>805208.11321823974</v>
      </c>
      <c r="DQ145" s="287">
        <v>0</v>
      </c>
      <c r="DR145" s="287">
        <f t="shared" ref="DR145:DR146" si="1524">SUM(DP145:DQ145)</f>
        <v>805208.11321823974</v>
      </c>
      <c r="DS145" s="334">
        <v>850910.08005750761</v>
      </c>
      <c r="DT145" s="287">
        <v>0</v>
      </c>
      <c r="DU145" s="287">
        <f t="shared" ref="DU145:DU146" si="1525">SUM(DS145:DT145)</f>
        <v>850910.08005750761</v>
      </c>
      <c r="DV145" s="334">
        <v>639493.36446824763</v>
      </c>
      <c r="DW145" s="287">
        <v>0</v>
      </c>
      <c r="DX145" s="287">
        <f t="shared" ref="DX145:DX146" si="1526">SUM(DV145:DW145)</f>
        <v>639493.36446824763</v>
      </c>
      <c r="DY145" s="334">
        <v>678463.03221304109</v>
      </c>
      <c r="DZ145" s="287">
        <v>0</v>
      </c>
      <c r="EA145" s="287">
        <f t="shared" ref="EA145:EA146" si="1527">SUM(DY145:DZ145)</f>
        <v>678463.03221304109</v>
      </c>
      <c r="EB145" s="334">
        <v>822064.18801714317</v>
      </c>
      <c r="EC145" s="287">
        <v>0</v>
      </c>
      <c r="ED145" s="287">
        <f t="shared" ref="ED145:ED146" si="1528">SUM(EB145:EC145)</f>
        <v>822064.18801714317</v>
      </c>
      <c r="EE145" s="334">
        <v>1221426.3278441802</v>
      </c>
      <c r="EF145" s="287">
        <v>0</v>
      </c>
      <c r="EG145" s="287">
        <f t="shared" ref="EG145:EG146" si="1529">SUM(EE145:EF145)</f>
        <v>1221426.3278441802</v>
      </c>
      <c r="EH145" s="334">
        <v>1642276.6468233566</v>
      </c>
      <c r="EI145" s="287">
        <v>0</v>
      </c>
      <c r="EJ145" s="287">
        <f t="shared" ref="EJ145:EJ146" si="1530">SUM(EH145:EI145)</f>
        <v>1642276.6468233566</v>
      </c>
      <c r="EK145" s="334">
        <v>1580554.209344551</v>
      </c>
      <c r="EL145" s="287">
        <v>0</v>
      </c>
      <c r="EM145" s="287">
        <f t="shared" ref="EM145:EM146" si="1531">SUM(EK145:EL145)</f>
        <v>1580554.209344551</v>
      </c>
      <c r="EN145" s="334">
        <v>1457115.9341163982</v>
      </c>
      <c r="EO145" s="287">
        <v>0</v>
      </c>
      <c r="EP145" s="287">
        <f t="shared" ref="EP145:EP146" si="1532">SUM(EN145:EO145)</f>
        <v>1457115.9341163982</v>
      </c>
      <c r="EQ145" s="334">
        <v>1334636.3170798505</v>
      </c>
      <c r="ER145" s="287">
        <v>0</v>
      </c>
      <c r="ES145" s="287">
        <f t="shared" ref="ES145:ES146" si="1533">SUM(EQ145:ER145)</f>
        <v>1334636.3170798505</v>
      </c>
      <c r="ET145" s="334">
        <v>1083381.6257017166</v>
      </c>
      <c r="EU145" s="287">
        <v>0</v>
      </c>
      <c r="EV145" s="287">
        <f t="shared" ref="EV145:EV146" si="1534">SUM(ET145:EU145)</f>
        <v>1083381.6257017166</v>
      </c>
      <c r="EW145" s="334">
        <v>948424.45966288156</v>
      </c>
      <c r="EX145" s="287">
        <v>0</v>
      </c>
      <c r="EY145" s="287">
        <f t="shared" ref="EY145:EY146" si="1535">SUM(EW145:EX145)</f>
        <v>948424.45966288156</v>
      </c>
      <c r="EZ145" s="334">
        <v>847517.99597388913</v>
      </c>
      <c r="FA145" s="287">
        <v>0</v>
      </c>
      <c r="FB145" s="287">
        <f t="shared" ref="FB145:FB146" si="1536">SUM(EZ145:FA145)</f>
        <v>847517.99597388913</v>
      </c>
      <c r="FC145" s="334">
        <v>796224.75433270598</v>
      </c>
      <c r="FD145" s="287">
        <v>0</v>
      </c>
      <c r="FE145" s="287">
        <f t="shared" ref="FE145:FE146" si="1537">SUM(FC145:FD145)</f>
        <v>796224.75433270598</v>
      </c>
      <c r="FF145" s="334">
        <v>1705053.5745713529</v>
      </c>
      <c r="FG145" s="287">
        <v>0</v>
      </c>
      <c r="FH145" s="287">
        <f t="shared" ref="FH145:FH146" si="1538">SUM(FF145:FG145)</f>
        <v>1705053.5745713529</v>
      </c>
      <c r="FI145" s="334">
        <v>1432384.3171744815</v>
      </c>
      <c r="FJ145" s="287">
        <v>0</v>
      </c>
      <c r="FK145" s="287">
        <f t="shared" ref="FK145:FK146" si="1539">SUM(FI145:FJ145)</f>
        <v>1432384.3171744815</v>
      </c>
      <c r="FL145" s="334">
        <v>1325106.8893429828</v>
      </c>
      <c r="FM145" s="287">
        <v>0</v>
      </c>
      <c r="FN145" s="287">
        <f t="shared" ref="FN145:FN146" si="1540">SUM(FL145:FM145)</f>
        <v>1325106.8893429828</v>
      </c>
      <c r="FO145" s="334">
        <v>1405809.87063655</v>
      </c>
      <c r="FP145" s="287">
        <v>0</v>
      </c>
      <c r="FQ145" s="287">
        <f t="shared" ref="FQ145:FQ146" si="1541">SUM(FO145:FP145)</f>
        <v>1405809.87063655</v>
      </c>
      <c r="FR145" s="334">
        <v>1361171.3167395021</v>
      </c>
      <c r="FS145" s="287">
        <v>0</v>
      </c>
      <c r="FT145" s="287">
        <f t="shared" ref="FT145:FT146" si="1542">SUM(FR145:FS145)</f>
        <v>1361171.3167395021</v>
      </c>
      <c r="FU145" s="334">
        <v>1553170.4934914671</v>
      </c>
      <c r="FV145" s="287">
        <v>0</v>
      </c>
      <c r="FW145" s="287">
        <f t="shared" ref="FW145:FW146" si="1543">SUM(FU145:FV145)</f>
        <v>1553170.4934914671</v>
      </c>
      <c r="FX145" s="334">
        <v>1582794.2149088811</v>
      </c>
      <c r="FY145" s="287">
        <v>0</v>
      </c>
      <c r="FZ145" s="287">
        <f t="shared" ref="FZ145:FZ146" si="1544">SUM(FX145:FY145)</f>
        <v>1582794.2149088811</v>
      </c>
      <c r="GA145" s="334">
        <v>1681638.2374513592</v>
      </c>
      <c r="GB145" s="287">
        <v>0</v>
      </c>
      <c r="GC145" s="287">
        <f t="shared" ref="GC145:GC146" si="1545">SUM(GA145:GB145)</f>
        <v>1681638.2374513592</v>
      </c>
      <c r="GD145" s="334">
        <v>1543384.9795958772</v>
      </c>
      <c r="GE145" s="287">
        <v>0</v>
      </c>
      <c r="GF145" s="287">
        <f t="shared" ref="GF145:GF146" si="1546">SUM(GD145:GE145)</f>
        <v>1543384.9795958772</v>
      </c>
      <c r="GG145" s="334">
        <v>1514876.6573606136</v>
      </c>
      <c r="GH145" s="287">
        <v>0</v>
      </c>
      <c r="GI145" s="287">
        <f t="shared" ref="GI145:GI146" si="1547">SUM(GG145:GH145)</f>
        <v>1514876.6573606136</v>
      </c>
      <c r="GJ145" s="334">
        <v>1485448.5341645991</v>
      </c>
      <c r="GK145" s="287">
        <v>0</v>
      </c>
      <c r="GL145" s="287">
        <f t="shared" ref="GL145:GL146" si="1548">SUM(GJ145:GK145)</f>
        <v>1485448.5341645991</v>
      </c>
      <c r="GM145" s="334">
        <v>1814544.9232724777</v>
      </c>
      <c r="GN145" s="287">
        <v>-200000</v>
      </c>
      <c r="GO145" s="287">
        <f>SUM(GM145:GN145)</f>
        <v>1614544.9232724777</v>
      </c>
      <c r="GP145" s="334">
        <v>2131788.1441483153</v>
      </c>
      <c r="GQ145" s="287">
        <v>-1000000</v>
      </c>
      <c r="GR145" s="287">
        <f>SUM(GP145:GQ145)</f>
        <v>1131788.1441483153</v>
      </c>
      <c r="GS145" s="334">
        <v>2218338.2615544926</v>
      </c>
      <c r="GT145" s="287">
        <v>-1000000</v>
      </c>
      <c r="GU145" s="287">
        <f>SUM(GS145:GT145)</f>
        <v>1218338.2615544926</v>
      </c>
      <c r="GV145" s="334">
        <v>2375416.8474745876</v>
      </c>
      <c r="GW145" s="287">
        <v>-1000000</v>
      </c>
      <c r="GX145" s="287">
        <f>SUM(GV145:GW145)</f>
        <v>1375416.8474745876</v>
      </c>
      <c r="GY145" s="334">
        <v>2539512.9296551198</v>
      </c>
      <c r="GZ145" s="287">
        <v>-1000000</v>
      </c>
      <c r="HA145" s="287">
        <f>SUM(GY145:GZ145)</f>
        <v>1539512.9296551198</v>
      </c>
      <c r="HB145" s="334">
        <v>3237926.3789976127</v>
      </c>
      <c r="HC145" s="287">
        <v>-1501193.317422434</v>
      </c>
      <c r="HD145" s="287">
        <f>SUM(HB145:HC145)</f>
        <v>1736733.0615751788</v>
      </c>
      <c r="HE145" s="334">
        <v>3467586.1936528622</v>
      </c>
      <c r="HF145" s="287">
        <v>-1000000</v>
      </c>
      <c r="HG145" s="287">
        <f>SUM(HE145:HF145)</f>
        <v>2467586.1936528622</v>
      </c>
      <c r="HH145" s="334">
        <v>3358610.3335565291</v>
      </c>
      <c r="HI145" s="287">
        <v>-1000000</v>
      </c>
      <c r="HJ145" s="287">
        <f>SUM(HH145:HI145)</f>
        <v>2358610.3335565291</v>
      </c>
    </row>
    <row r="146" spans="1:218" ht="14.25" customHeight="1" x14ac:dyDescent="0.2">
      <c r="A146" s="347"/>
      <c r="B146" s="342" t="s">
        <v>380</v>
      </c>
      <c r="C146" s="334">
        <v>0</v>
      </c>
      <c r="D146" s="287">
        <v>0</v>
      </c>
      <c r="E146" s="287">
        <f>SUM(C146:D146)</f>
        <v>0</v>
      </c>
      <c r="F146" s="334">
        <v>0</v>
      </c>
      <c r="G146" s="287">
        <v>0</v>
      </c>
      <c r="H146" s="287">
        <f>SUM(F146:G146)</f>
        <v>0</v>
      </c>
      <c r="I146" s="334">
        <v>0</v>
      </c>
      <c r="J146" s="287">
        <v>0</v>
      </c>
      <c r="K146" s="287">
        <f>SUM(I146:J146)</f>
        <v>0</v>
      </c>
      <c r="L146" s="334">
        <v>0</v>
      </c>
      <c r="M146" s="287">
        <v>0</v>
      </c>
      <c r="N146" s="287">
        <f>SUM(L146:M146)</f>
        <v>0</v>
      </c>
      <c r="O146" s="334">
        <v>0</v>
      </c>
      <c r="P146" s="287">
        <v>0</v>
      </c>
      <c r="Q146" s="287">
        <f>SUM(O146:P146)</f>
        <v>0</v>
      </c>
      <c r="R146" s="334">
        <v>0</v>
      </c>
      <c r="S146" s="287">
        <v>0</v>
      </c>
      <c r="T146" s="287">
        <f>SUM(R146:S146)</f>
        <v>0</v>
      </c>
      <c r="U146" s="334">
        <v>0</v>
      </c>
      <c r="V146" s="287">
        <v>0</v>
      </c>
      <c r="W146" s="287">
        <f>SUM(U146:V146)</f>
        <v>0</v>
      </c>
      <c r="X146" s="334">
        <v>0</v>
      </c>
      <c r="Y146" s="287">
        <v>0</v>
      </c>
      <c r="Z146" s="287">
        <f>SUM(X146:Y146)</f>
        <v>0</v>
      </c>
      <c r="AA146" s="334">
        <v>0</v>
      </c>
      <c r="AB146" s="287">
        <v>0</v>
      </c>
      <c r="AC146" s="287">
        <f>SUM(AA146:AB146)</f>
        <v>0</v>
      </c>
      <c r="AD146" s="334">
        <v>0</v>
      </c>
      <c r="AE146" s="287">
        <v>0</v>
      </c>
      <c r="AF146" s="287">
        <f>SUM(AD146:AE146)</f>
        <v>0</v>
      </c>
      <c r="AG146" s="334">
        <v>0</v>
      </c>
      <c r="AH146" s="287">
        <v>0</v>
      </c>
      <c r="AI146" s="287">
        <f>SUM(AG146:AH146)</f>
        <v>0</v>
      </c>
      <c r="AJ146" s="334">
        <v>0</v>
      </c>
      <c r="AK146" s="287">
        <v>0</v>
      </c>
      <c r="AL146" s="287">
        <f>SUM(AJ146:AK146)</f>
        <v>0</v>
      </c>
      <c r="AM146" s="334">
        <v>233875.04097465042</v>
      </c>
      <c r="AN146" s="287">
        <v>0</v>
      </c>
      <c r="AO146" s="287">
        <f>SUM(AM146:AN146)</f>
        <v>233875.04097465042</v>
      </c>
      <c r="AP146" s="334">
        <v>213267.34411461451</v>
      </c>
      <c r="AQ146" s="287">
        <v>0</v>
      </c>
      <c r="AR146" s="287">
        <f t="shared" si="1498"/>
        <v>213267.34411461451</v>
      </c>
      <c r="AS146" s="334">
        <v>229354.42949795831</v>
      </c>
      <c r="AT146" s="287">
        <v>0</v>
      </c>
      <c r="AU146" s="287">
        <f t="shared" si="1499"/>
        <v>229354.42949795831</v>
      </c>
      <c r="AV146" s="334">
        <v>200557.1110540287</v>
      </c>
      <c r="AW146" s="287">
        <v>0</v>
      </c>
      <c r="AX146" s="287">
        <f t="shared" si="1500"/>
        <v>200557.1110540287</v>
      </c>
      <c r="AY146" s="334">
        <v>269450.6666978572</v>
      </c>
      <c r="AZ146" s="287">
        <v>0</v>
      </c>
      <c r="BA146" s="287">
        <f t="shared" si="1501"/>
        <v>269450.6666978572</v>
      </c>
      <c r="BB146" s="334">
        <v>219761.59881450163</v>
      </c>
      <c r="BC146" s="287">
        <v>0</v>
      </c>
      <c r="BD146" s="287">
        <f t="shared" si="1502"/>
        <v>219761.59881450163</v>
      </c>
      <c r="BE146" s="334">
        <v>271974.25569593173</v>
      </c>
      <c r="BF146" s="287">
        <v>0</v>
      </c>
      <c r="BG146" s="287">
        <f t="shared" si="1503"/>
        <v>271974.25569593173</v>
      </c>
      <c r="BH146" s="334">
        <v>276549.94806156203</v>
      </c>
      <c r="BI146" s="287">
        <v>0</v>
      </c>
      <c r="BJ146" s="287">
        <f t="shared" si="1504"/>
        <v>276549.94806156203</v>
      </c>
      <c r="BK146" s="334">
        <v>335867.3323306911</v>
      </c>
      <c r="BL146" s="287">
        <v>0</v>
      </c>
      <c r="BM146" s="287">
        <f t="shared" si="1505"/>
        <v>335867.3323306911</v>
      </c>
      <c r="BN146" s="334">
        <v>295464.51857867592</v>
      </c>
      <c r="BO146" s="287">
        <v>0</v>
      </c>
      <c r="BP146" s="287">
        <f t="shared" si="1506"/>
        <v>295464.51857867592</v>
      </c>
      <c r="BQ146" s="334">
        <v>222042.16359255888</v>
      </c>
      <c r="BR146" s="287">
        <v>0</v>
      </c>
      <c r="BS146" s="287">
        <f t="shared" si="1507"/>
        <v>222042.16359255888</v>
      </c>
      <c r="BT146" s="334">
        <v>198664.82758620699</v>
      </c>
      <c r="BU146" s="287">
        <v>0</v>
      </c>
      <c r="BV146" s="287">
        <f t="shared" si="1508"/>
        <v>198664.82758620699</v>
      </c>
      <c r="BW146" s="334">
        <v>243325.14050093334</v>
      </c>
      <c r="BX146" s="287">
        <v>0</v>
      </c>
      <c r="BY146" s="287">
        <f t="shared" si="1509"/>
        <v>243325.14050093334</v>
      </c>
      <c r="BZ146" s="334">
        <v>332441.66797962884</v>
      </c>
      <c r="CA146" s="287">
        <v>0</v>
      </c>
      <c r="CB146" s="287">
        <f t="shared" si="1510"/>
        <v>332441.66797962884</v>
      </c>
      <c r="CC146" s="334">
        <v>319153.65008807997</v>
      </c>
      <c r="CD146" s="287">
        <v>0</v>
      </c>
      <c r="CE146" s="287">
        <f t="shared" si="1511"/>
        <v>319153.65008807997</v>
      </c>
      <c r="CF146" s="334">
        <v>283233.88893758634</v>
      </c>
      <c r="CG146" s="287">
        <v>0</v>
      </c>
      <c r="CH146" s="287">
        <f t="shared" si="1512"/>
        <v>283233.88893758634</v>
      </c>
      <c r="CI146" s="334">
        <v>273174.01358017151</v>
      </c>
      <c r="CJ146" s="287">
        <v>0</v>
      </c>
      <c r="CK146" s="287">
        <f t="shared" si="1513"/>
        <v>273174.01358017151</v>
      </c>
      <c r="CL146" s="334">
        <v>340766.23663687072</v>
      </c>
      <c r="CM146" s="287">
        <v>0</v>
      </c>
      <c r="CN146" s="287">
        <f t="shared" si="1514"/>
        <v>340766.23663687072</v>
      </c>
      <c r="CO146" s="334">
        <v>267366.56462034554</v>
      </c>
      <c r="CP146" s="287">
        <v>0</v>
      </c>
      <c r="CQ146" s="287">
        <f t="shared" si="1515"/>
        <v>267366.56462034554</v>
      </c>
      <c r="CR146" s="334">
        <v>336174.52534043835</v>
      </c>
      <c r="CS146" s="287">
        <v>0</v>
      </c>
      <c r="CT146" s="287">
        <f t="shared" si="1516"/>
        <v>336174.52534043835</v>
      </c>
      <c r="CU146" s="334">
        <v>248436.00491163973</v>
      </c>
      <c r="CV146" s="287">
        <v>0</v>
      </c>
      <c r="CW146" s="287">
        <f t="shared" si="1517"/>
        <v>248436.00491163973</v>
      </c>
      <c r="CX146" s="334">
        <v>468317.49808908982</v>
      </c>
      <c r="CY146" s="287">
        <v>0</v>
      </c>
      <c r="CZ146" s="287">
        <f t="shared" si="1518"/>
        <v>468317.49808908982</v>
      </c>
      <c r="DA146" s="334">
        <v>456985.55510475999</v>
      </c>
      <c r="DB146" s="287">
        <v>0</v>
      </c>
      <c r="DC146" s="287">
        <f t="shared" si="1519"/>
        <v>456985.55510475999</v>
      </c>
      <c r="DD146" s="334">
        <v>500190.90636335907</v>
      </c>
      <c r="DE146" s="287">
        <v>0</v>
      </c>
      <c r="DF146" s="287">
        <f t="shared" si="1520"/>
        <v>500190.90636335907</v>
      </c>
      <c r="DG146" s="334">
        <v>571198.35297505534</v>
      </c>
      <c r="DH146" s="287">
        <v>0</v>
      </c>
      <c r="DI146" s="287">
        <f t="shared" si="1521"/>
        <v>571198.35297505534</v>
      </c>
      <c r="DJ146" s="334">
        <v>626470.85988590901</v>
      </c>
      <c r="DK146" s="287">
        <v>0</v>
      </c>
      <c r="DL146" s="287">
        <f t="shared" si="1522"/>
        <v>626470.85988590901</v>
      </c>
      <c r="DM146" s="334">
        <v>705251.7811720469</v>
      </c>
      <c r="DN146" s="287">
        <v>0</v>
      </c>
      <c r="DO146" s="287">
        <f t="shared" si="1523"/>
        <v>705251.7811720469</v>
      </c>
      <c r="DP146" s="334">
        <v>726142.63968594058</v>
      </c>
      <c r="DQ146" s="287">
        <v>0</v>
      </c>
      <c r="DR146" s="287">
        <f t="shared" si="1524"/>
        <v>726142.63968594058</v>
      </c>
      <c r="DS146" s="334">
        <v>656731.15021348733</v>
      </c>
      <c r="DT146" s="287">
        <v>0</v>
      </c>
      <c r="DU146" s="287">
        <f t="shared" si="1525"/>
        <v>656731.15021348733</v>
      </c>
      <c r="DV146" s="334">
        <v>734912.24544249149</v>
      </c>
      <c r="DW146" s="287">
        <v>0</v>
      </c>
      <c r="DX146" s="287">
        <f t="shared" si="1526"/>
        <v>734912.24544249149</v>
      </c>
      <c r="DY146" s="334">
        <v>711048.64840946696</v>
      </c>
      <c r="DZ146" s="287">
        <v>0</v>
      </c>
      <c r="EA146" s="287">
        <f t="shared" si="1527"/>
        <v>711048.64840946696</v>
      </c>
      <c r="EB146" s="334">
        <v>913644.32067074836</v>
      </c>
      <c r="EC146" s="287">
        <v>0</v>
      </c>
      <c r="ED146" s="287">
        <f t="shared" si="1528"/>
        <v>913644.32067074836</v>
      </c>
      <c r="EE146" s="334">
        <v>789856.09373535169</v>
      </c>
      <c r="EF146" s="287">
        <v>0</v>
      </c>
      <c r="EG146" s="287">
        <f t="shared" si="1529"/>
        <v>789856.09373535169</v>
      </c>
      <c r="EH146" s="334">
        <v>742086.15519796626</v>
      </c>
      <c r="EI146" s="287">
        <v>0</v>
      </c>
      <c r="EJ146" s="287">
        <f t="shared" si="1530"/>
        <v>742086.15519796626</v>
      </c>
      <c r="EK146" s="334">
        <v>665428.95349623682</v>
      </c>
      <c r="EL146" s="287">
        <v>0</v>
      </c>
      <c r="EM146" s="287">
        <f t="shared" si="1531"/>
        <v>665428.95349623682</v>
      </c>
      <c r="EN146" s="334">
        <v>714529.92371275672</v>
      </c>
      <c r="EO146" s="287">
        <v>0</v>
      </c>
      <c r="EP146" s="287">
        <f t="shared" si="1532"/>
        <v>714529.92371275672</v>
      </c>
      <c r="EQ146" s="334">
        <v>775752.82346150663</v>
      </c>
      <c r="ER146" s="287">
        <v>0</v>
      </c>
      <c r="ES146" s="287">
        <f t="shared" si="1533"/>
        <v>775752.82346150663</v>
      </c>
      <c r="ET146" s="334">
        <v>971115.65144000156</v>
      </c>
      <c r="EU146" s="287">
        <v>0</v>
      </c>
      <c r="EV146" s="287">
        <f t="shared" si="1534"/>
        <v>971115.65144000156</v>
      </c>
      <c r="EW146" s="334">
        <v>1004738.1153815906</v>
      </c>
      <c r="EX146" s="287">
        <v>0</v>
      </c>
      <c r="EY146" s="287">
        <f t="shared" si="1535"/>
        <v>1004738.1153815906</v>
      </c>
      <c r="EZ146" s="334">
        <v>1176846.4561394791</v>
      </c>
      <c r="FA146" s="287">
        <v>0</v>
      </c>
      <c r="FB146" s="287">
        <f t="shared" si="1536"/>
        <v>1176846.4561394791</v>
      </c>
      <c r="FC146" s="334">
        <v>1489715.0797442081</v>
      </c>
      <c r="FD146" s="287">
        <v>-250476.009104186</v>
      </c>
      <c r="FE146" s="287">
        <f t="shared" si="1537"/>
        <v>1239239.0706400222</v>
      </c>
      <c r="FF146" s="334">
        <v>1865577.5837676791</v>
      </c>
      <c r="FG146" s="287">
        <v>-525826.93222336203</v>
      </c>
      <c r="FH146" s="287">
        <f t="shared" si="1538"/>
        <v>1339750.6515443171</v>
      </c>
      <c r="FI146" s="334">
        <v>1658644.3476058415</v>
      </c>
      <c r="FJ146" s="287">
        <v>-254812.20905589999</v>
      </c>
      <c r="FK146" s="287">
        <f t="shared" si="1539"/>
        <v>1403832.1385499416</v>
      </c>
      <c r="FL146" s="334">
        <v>1247582.0181653344</v>
      </c>
      <c r="FM146" s="287">
        <v>0</v>
      </c>
      <c r="FN146" s="287">
        <f t="shared" si="1540"/>
        <v>1247582.0181653344</v>
      </c>
      <c r="FO146" s="334">
        <v>1336597.073955412</v>
      </c>
      <c r="FP146" s="287">
        <v>0</v>
      </c>
      <c r="FQ146" s="287">
        <f t="shared" si="1541"/>
        <v>1336597.073955412</v>
      </c>
      <c r="FR146" s="334">
        <v>1530977.3441590201</v>
      </c>
      <c r="FS146" s="287">
        <v>-108999.52469343312</v>
      </c>
      <c r="FT146" s="287">
        <f t="shared" si="1542"/>
        <v>1421977.8194655869</v>
      </c>
      <c r="FU146" s="334">
        <v>1618633.1444055543</v>
      </c>
      <c r="FV146" s="287">
        <v>-99974.097772635199</v>
      </c>
      <c r="FW146" s="287">
        <f t="shared" si="1543"/>
        <v>1518659.046632919</v>
      </c>
      <c r="FX146" s="334">
        <v>1617547.4157088352</v>
      </c>
      <c r="FY146" s="287">
        <v>-111981.77058935416</v>
      </c>
      <c r="FZ146" s="287">
        <f t="shared" si="1544"/>
        <v>1505565.645119481</v>
      </c>
      <c r="GA146" s="334">
        <v>1949123.6845549678</v>
      </c>
      <c r="GB146" s="287">
        <v>-246019.12824389001</v>
      </c>
      <c r="GC146" s="287">
        <f t="shared" si="1545"/>
        <v>1703104.5563110779</v>
      </c>
      <c r="GD146" s="334">
        <v>2236485.6063264888</v>
      </c>
      <c r="GE146" s="287">
        <v>-490566.67775785644</v>
      </c>
      <c r="GF146" s="287">
        <f t="shared" si="1546"/>
        <v>1745918.9285686323</v>
      </c>
      <c r="GG146" s="334">
        <v>2782865.0629327251</v>
      </c>
      <c r="GH146" s="287">
        <v>-908042.6036686413</v>
      </c>
      <c r="GI146" s="287">
        <f t="shared" si="1547"/>
        <v>1874822.4592640838</v>
      </c>
      <c r="GJ146" s="334">
        <v>2571415.5428156867</v>
      </c>
      <c r="GK146" s="287">
        <v>-762098.15151900589</v>
      </c>
      <c r="GL146" s="287">
        <f t="shared" si="1548"/>
        <v>1809317.3912966808</v>
      </c>
      <c r="GM146" s="334">
        <v>2316617.9910221109</v>
      </c>
      <c r="GN146" s="287">
        <v>-455957.74645987322</v>
      </c>
      <c r="GO146" s="287">
        <f>SUM(GM146:GN146)</f>
        <v>1860660.2445622378</v>
      </c>
      <c r="GP146" s="334">
        <v>3011702.3372664461</v>
      </c>
      <c r="GQ146" s="287">
        <v>-1055790.0139599019</v>
      </c>
      <c r="GR146" s="287">
        <f>SUM(GP146:GQ146)</f>
        <v>1955912.3233065442</v>
      </c>
      <c r="GS146" s="334">
        <v>3198309.208909811</v>
      </c>
      <c r="GT146" s="287">
        <v>-1214540.6197356009</v>
      </c>
      <c r="GU146" s="287">
        <f>SUM(GS146:GT146)</f>
        <v>1983768.5891742101</v>
      </c>
      <c r="GV146" s="334">
        <v>3114913.2353552664</v>
      </c>
      <c r="GW146" s="287">
        <v>-624890.84279595327</v>
      </c>
      <c r="GX146" s="287">
        <f>SUM(GV146:GW146)</f>
        <v>2490022.3925593132</v>
      </c>
      <c r="GY146" s="334">
        <v>2700645.7054217998</v>
      </c>
      <c r="GZ146" s="287">
        <v>-1145366.2156908875</v>
      </c>
      <c r="HA146" s="287">
        <f>SUM(GY146:GZ146)</f>
        <v>1555279.4897309123</v>
      </c>
      <c r="HB146" s="334">
        <v>3407004.3258259185</v>
      </c>
      <c r="HC146" s="349">
        <v>-1673271.5245823388</v>
      </c>
      <c r="HD146" s="287">
        <f>SUM(HB146:HC146)</f>
        <v>1733732.8012435797</v>
      </c>
      <c r="HE146" s="334">
        <v>3373181.6813072921</v>
      </c>
      <c r="HF146" s="349">
        <v>-1521240.9893754837</v>
      </c>
      <c r="HG146" s="287">
        <f>SUM(HE146:HF146)</f>
        <v>1851940.6919318084</v>
      </c>
      <c r="HH146" s="334">
        <v>4509918.3091850188</v>
      </c>
      <c r="HI146" s="349">
        <v>-2192043.2939702254</v>
      </c>
      <c r="HJ146" s="287">
        <f>SUM(HH146:HI146)</f>
        <v>2317875.0152147934</v>
      </c>
    </row>
    <row r="147" spans="1:218" ht="14.25" customHeight="1" x14ac:dyDescent="0.2">
      <c r="A147" s="168"/>
      <c r="B147" s="342" t="s">
        <v>381</v>
      </c>
      <c r="C147" s="350">
        <f t="shared" ref="C147:BN147" si="1549">SUM(C148:C149)</f>
        <v>0</v>
      </c>
      <c r="D147" s="287">
        <f t="shared" si="1549"/>
        <v>0</v>
      </c>
      <c r="E147" s="287">
        <f t="shared" si="1549"/>
        <v>0</v>
      </c>
      <c r="F147" s="350">
        <f t="shared" si="1549"/>
        <v>0</v>
      </c>
      <c r="G147" s="287">
        <f t="shared" si="1549"/>
        <v>0</v>
      </c>
      <c r="H147" s="287">
        <f t="shared" si="1549"/>
        <v>0</v>
      </c>
      <c r="I147" s="350">
        <f t="shared" si="1549"/>
        <v>0</v>
      </c>
      <c r="J147" s="287">
        <f t="shared" si="1549"/>
        <v>0</v>
      </c>
      <c r="K147" s="287">
        <f t="shared" si="1549"/>
        <v>0</v>
      </c>
      <c r="L147" s="350">
        <f t="shared" si="1549"/>
        <v>0</v>
      </c>
      <c r="M147" s="287">
        <f t="shared" si="1549"/>
        <v>0</v>
      </c>
      <c r="N147" s="287">
        <f t="shared" si="1549"/>
        <v>0</v>
      </c>
      <c r="O147" s="350">
        <f t="shared" si="1549"/>
        <v>0</v>
      </c>
      <c r="P147" s="287">
        <f t="shared" si="1549"/>
        <v>0</v>
      </c>
      <c r="Q147" s="287">
        <f t="shared" si="1549"/>
        <v>0</v>
      </c>
      <c r="R147" s="350">
        <f t="shared" si="1549"/>
        <v>0</v>
      </c>
      <c r="S147" s="287">
        <f t="shared" si="1549"/>
        <v>0</v>
      </c>
      <c r="T147" s="287">
        <f t="shared" si="1549"/>
        <v>0</v>
      </c>
      <c r="U147" s="350">
        <f t="shared" si="1549"/>
        <v>0</v>
      </c>
      <c r="V147" s="287">
        <f t="shared" si="1549"/>
        <v>0</v>
      </c>
      <c r="W147" s="287">
        <f t="shared" si="1549"/>
        <v>0</v>
      </c>
      <c r="X147" s="350">
        <f t="shared" si="1549"/>
        <v>0</v>
      </c>
      <c r="Y147" s="287">
        <f t="shared" si="1549"/>
        <v>0</v>
      </c>
      <c r="Z147" s="287">
        <f t="shared" si="1549"/>
        <v>0</v>
      </c>
      <c r="AA147" s="350">
        <f t="shared" si="1549"/>
        <v>0</v>
      </c>
      <c r="AB147" s="287">
        <f t="shared" si="1549"/>
        <v>0</v>
      </c>
      <c r="AC147" s="287">
        <f t="shared" si="1549"/>
        <v>0</v>
      </c>
      <c r="AD147" s="350">
        <f t="shared" si="1549"/>
        <v>0</v>
      </c>
      <c r="AE147" s="287">
        <f t="shared" si="1549"/>
        <v>0</v>
      </c>
      <c r="AF147" s="287">
        <f t="shared" si="1549"/>
        <v>0</v>
      </c>
      <c r="AG147" s="350">
        <f t="shared" si="1549"/>
        <v>0</v>
      </c>
      <c r="AH147" s="287">
        <f t="shared" si="1549"/>
        <v>0</v>
      </c>
      <c r="AI147" s="287">
        <f t="shared" si="1549"/>
        <v>0</v>
      </c>
      <c r="AJ147" s="350">
        <f t="shared" si="1549"/>
        <v>0</v>
      </c>
      <c r="AK147" s="287">
        <f t="shared" si="1549"/>
        <v>0</v>
      </c>
      <c r="AL147" s="287">
        <f t="shared" si="1549"/>
        <v>0</v>
      </c>
      <c r="AM147" s="350">
        <f t="shared" si="1549"/>
        <v>0</v>
      </c>
      <c r="AN147" s="287">
        <f t="shared" si="1549"/>
        <v>0</v>
      </c>
      <c r="AO147" s="287">
        <f t="shared" si="1549"/>
        <v>0</v>
      </c>
      <c r="AP147" s="350">
        <f t="shared" si="1549"/>
        <v>0</v>
      </c>
      <c r="AQ147" s="287">
        <f t="shared" si="1549"/>
        <v>0</v>
      </c>
      <c r="AR147" s="287">
        <f t="shared" si="1549"/>
        <v>0</v>
      </c>
      <c r="AS147" s="350">
        <f t="shared" si="1549"/>
        <v>0</v>
      </c>
      <c r="AT147" s="287">
        <f t="shared" si="1549"/>
        <v>0</v>
      </c>
      <c r="AU147" s="287">
        <f t="shared" si="1549"/>
        <v>0</v>
      </c>
      <c r="AV147" s="350">
        <f t="shared" si="1549"/>
        <v>0</v>
      </c>
      <c r="AW147" s="287">
        <f t="shared" si="1549"/>
        <v>0</v>
      </c>
      <c r="AX147" s="287">
        <f t="shared" si="1549"/>
        <v>0</v>
      </c>
      <c r="AY147" s="350">
        <f t="shared" si="1549"/>
        <v>0</v>
      </c>
      <c r="AZ147" s="287">
        <f t="shared" si="1549"/>
        <v>0</v>
      </c>
      <c r="BA147" s="287">
        <f t="shared" si="1549"/>
        <v>0</v>
      </c>
      <c r="BB147" s="350">
        <f t="shared" si="1549"/>
        <v>1994279.2813490788</v>
      </c>
      <c r="BC147" s="287">
        <f t="shared" si="1549"/>
        <v>-1994279.2813490799</v>
      </c>
      <c r="BD147" s="287">
        <f t="shared" si="1549"/>
        <v>0</v>
      </c>
      <c r="BE147" s="350">
        <f t="shared" si="1549"/>
        <v>0</v>
      </c>
      <c r="BF147" s="287">
        <f t="shared" si="1549"/>
        <v>0</v>
      </c>
      <c r="BG147" s="287">
        <f t="shared" si="1549"/>
        <v>0</v>
      </c>
      <c r="BH147" s="350">
        <f t="shared" si="1549"/>
        <v>0</v>
      </c>
      <c r="BI147" s="287">
        <f t="shared" si="1549"/>
        <v>0</v>
      </c>
      <c r="BJ147" s="287">
        <f t="shared" si="1549"/>
        <v>0</v>
      </c>
      <c r="BK147" s="350">
        <f t="shared" si="1549"/>
        <v>0</v>
      </c>
      <c r="BL147" s="287">
        <f t="shared" si="1549"/>
        <v>0</v>
      </c>
      <c r="BM147" s="287">
        <f t="shared" si="1549"/>
        <v>0</v>
      </c>
      <c r="BN147" s="350">
        <f t="shared" si="1549"/>
        <v>0</v>
      </c>
      <c r="BO147" s="287">
        <f t="shared" ref="BO147:DZ147" si="1550">SUM(BO148:BO149)</f>
        <v>0</v>
      </c>
      <c r="BP147" s="287">
        <f t="shared" si="1550"/>
        <v>0</v>
      </c>
      <c r="BQ147" s="350">
        <f t="shared" si="1550"/>
        <v>0</v>
      </c>
      <c r="BR147" s="287">
        <f t="shared" si="1550"/>
        <v>0</v>
      </c>
      <c r="BS147" s="287">
        <f t="shared" si="1550"/>
        <v>0</v>
      </c>
      <c r="BT147" s="350">
        <f t="shared" si="1550"/>
        <v>0</v>
      </c>
      <c r="BU147" s="287">
        <f t="shared" si="1550"/>
        <v>0</v>
      </c>
      <c r="BV147" s="287">
        <f t="shared" si="1550"/>
        <v>0</v>
      </c>
      <c r="BW147" s="350">
        <f t="shared" si="1550"/>
        <v>0</v>
      </c>
      <c r="BX147" s="287">
        <f t="shared" si="1550"/>
        <v>0</v>
      </c>
      <c r="BY147" s="287">
        <f t="shared" si="1550"/>
        <v>0</v>
      </c>
      <c r="BZ147" s="350">
        <f t="shared" si="1550"/>
        <v>0</v>
      </c>
      <c r="CA147" s="287">
        <f t="shared" si="1550"/>
        <v>0</v>
      </c>
      <c r="CB147" s="287">
        <f t="shared" si="1550"/>
        <v>0</v>
      </c>
      <c r="CC147" s="350">
        <f t="shared" si="1550"/>
        <v>0</v>
      </c>
      <c r="CD147" s="287">
        <f t="shared" si="1550"/>
        <v>0</v>
      </c>
      <c r="CE147" s="287">
        <f t="shared" si="1550"/>
        <v>0</v>
      </c>
      <c r="CF147" s="350">
        <f t="shared" si="1550"/>
        <v>0</v>
      </c>
      <c r="CG147" s="287">
        <f t="shared" si="1550"/>
        <v>0</v>
      </c>
      <c r="CH147" s="287">
        <f t="shared" si="1550"/>
        <v>0</v>
      </c>
      <c r="CI147" s="350">
        <f t="shared" si="1550"/>
        <v>0</v>
      </c>
      <c r="CJ147" s="287">
        <f t="shared" si="1550"/>
        <v>0</v>
      </c>
      <c r="CK147" s="287">
        <f t="shared" si="1550"/>
        <v>0</v>
      </c>
      <c r="CL147" s="350">
        <f t="shared" si="1550"/>
        <v>0</v>
      </c>
      <c r="CM147" s="287">
        <f t="shared" si="1550"/>
        <v>0</v>
      </c>
      <c r="CN147" s="287">
        <f t="shared" si="1550"/>
        <v>0</v>
      </c>
      <c r="CO147" s="350">
        <f t="shared" si="1550"/>
        <v>0</v>
      </c>
      <c r="CP147" s="287">
        <f t="shared" si="1550"/>
        <v>0</v>
      </c>
      <c r="CQ147" s="287">
        <f t="shared" si="1550"/>
        <v>0</v>
      </c>
      <c r="CR147" s="350">
        <f t="shared" si="1550"/>
        <v>0</v>
      </c>
      <c r="CS147" s="287">
        <f t="shared" si="1550"/>
        <v>0</v>
      </c>
      <c r="CT147" s="287">
        <f t="shared" si="1550"/>
        <v>0</v>
      </c>
      <c r="CU147" s="350">
        <f t="shared" si="1550"/>
        <v>0</v>
      </c>
      <c r="CV147" s="287">
        <f t="shared" si="1550"/>
        <v>0</v>
      </c>
      <c r="CW147" s="287">
        <f t="shared" si="1550"/>
        <v>0</v>
      </c>
      <c r="CX147" s="350">
        <f t="shared" si="1550"/>
        <v>0</v>
      </c>
      <c r="CY147" s="287">
        <f t="shared" si="1550"/>
        <v>0</v>
      </c>
      <c r="CZ147" s="287">
        <f t="shared" si="1550"/>
        <v>0</v>
      </c>
      <c r="DA147" s="350">
        <f t="shared" si="1550"/>
        <v>0</v>
      </c>
      <c r="DB147" s="287">
        <f t="shared" si="1550"/>
        <v>0</v>
      </c>
      <c r="DC147" s="287">
        <f t="shared" si="1550"/>
        <v>0</v>
      </c>
      <c r="DD147" s="350">
        <f t="shared" si="1550"/>
        <v>0</v>
      </c>
      <c r="DE147" s="287">
        <f t="shared" si="1550"/>
        <v>0</v>
      </c>
      <c r="DF147" s="287">
        <f t="shared" si="1550"/>
        <v>0</v>
      </c>
      <c r="DG147" s="350">
        <f t="shared" si="1550"/>
        <v>0</v>
      </c>
      <c r="DH147" s="287">
        <f t="shared" si="1550"/>
        <v>0</v>
      </c>
      <c r="DI147" s="287">
        <f t="shared" si="1550"/>
        <v>0</v>
      </c>
      <c r="DJ147" s="350">
        <f t="shared" si="1550"/>
        <v>0</v>
      </c>
      <c r="DK147" s="287">
        <f t="shared" si="1550"/>
        <v>0</v>
      </c>
      <c r="DL147" s="287">
        <f t="shared" si="1550"/>
        <v>0</v>
      </c>
      <c r="DM147" s="350">
        <f t="shared" si="1550"/>
        <v>0</v>
      </c>
      <c r="DN147" s="287">
        <f t="shared" si="1550"/>
        <v>0</v>
      </c>
      <c r="DO147" s="287">
        <f t="shared" si="1550"/>
        <v>0</v>
      </c>
      <c r="DP147" s="350">
        <f t="shared" si="1550"/>
        <v>0</v>
      </c>
      <c r="DQ147" s="287">
        <f t="shared" si="1550"/>
        <v>0</v>
      </c>
      <c r="DR147" s="287">
        <f t="shared" si="1550"/>
        <v>0</v>
      </c>
      <c r="DS147" s="350">
        <f t="shared" si="1550"/>
        <v>0</v>
      </c>
      <c r="DT147" s="287">
        <f t="shared" si="1550"/>
        <v>0</v>
      </c>
      <c r="DU147" s="287">
        <f t="shared" si="1550"/>
        <v>0</v>
      </c>
      <c r="DV147" s="350">
        <f t="shared" si="1550"/>
        <v>0</v>
      </c>
      <c r="DW147" s="287">
        <f t="shared" si="1550"/>
        <v>0</v>
      </c>
      <c r="DX147" s="287">
        <f t="shared" si="1550"/>
        <v>0</v>
      </c>
      <c r="DY147" s="350">
        <f t="shared" si="1550"/>
        <v>0</v>
      </c>
      <c r="DZ147" s="287">
        <f t="shared" si="1550"/>
        <v>0</v>
      </c>
      <c r="EA147" s="287">
        <f t="shared" ref="EA147:GL147" si="1551">SUM(EA148:EA149)</f>
        <v>0</v>
      </c>
      <c r="EB147" s="350">
        <f t="shared" si="1551"/>
        <v>0</v>
      </c>
      <c r="EC147" s="287">
        <f t="shared" si="1551"/>
        <v>0</v>
      </c>
      <c r="ED147" s="287">
        <f t="shared" si="1551"/>
        <v>0</v>
      </c>
      <c r="EE147" s="350">
        <f t="shared" si="1551"/>
        <v>0</v>
      </c>
      <c r="EF147" s="287">
        <f t="shared" si="1551"/>
        <v>0</v>
      </c>
      <c r="EG147" s="287">
        <f t="shared" si="1551"/>
        <v>0</v>
      </c>
      <c r="EH147" s="350">
        <f t="shared" si="1551"/>
        <v>0</v>
      </c>
      <c r="EI147" s="287">
        <f t="shared" si="1551"/>
        <v>0</v>
      </c>
      <c r="EJ147" s="287">
        <f t="shared" si="1551"/>
        <v>0</v>
      </c>
      <c r="EK147" s="350">
        <f t="shared" si="1551"/>
        <v>0</v>
      </c>
      <c r="EL147" s="287">
        <f t="shared" si="1551"/>
        <v>0</v>
      </c>
      <c r="EM147" s="287">
        <f t="shared" si="1551"/>
        <v>0</v>
      </c>
      <c r="EN147" s="350">
        <f t="shared" si="1551"/>
        <v>0</v>
      </c>
      <c r="EO147" s="287">
        <f t="shared" si="1551"/>
        <v>0</v>
      </c>
      <c r="EP147" s="287">
        <f t="shared" si="1551"/>
        <v>0</v>
      </c>
      <c r="EQ147" s="350">
        <f t="shared" si="1551"/>
        <v>0</v>
      </c>
      <c r="ER147" s="287">
        <f t="shared" si="1551"/>
        <v>0</v>
      </c>
      <c r="ES147" s="287">
        <f t="shared" si="1551"/>
        <v>0</v>
      </c>
      <c r="ET147" s="350">
        <f t="shared" si="1551"/>
        <v>0</v>
      </c>
      <c r="EU147" s="287">
        <f t="shared" si="1551"/>
        <v>0</v>
      </c>
      <c r="EV147" s="287">
        <f t="shared" si="1551"/>
        <v>0</v>
      </c>
      <c r="EW147" s="350">
        <f t="shared" si="1551"/>
        <v>0</v>
      </c>
      <c r="EX147" s="287">
        <f t="shared" si="1551"/>
        <v>0</v>
      </c>
      <c r="EY147" s="287">
        <f t="shared" si="1551"/>
        <v>0</v>
      </c>
      <c r="EZ147" s="350">
        <f t="shared" si="1551"/>
        <v>0</v>
      </c>
      <c r="FA147" s="287">
        <f t="shared" si="1551"/>
        <v>0</v>
      </c>
      <c r="FB147" s="287">
        <f t="shared" si="1551"/>
        <v>0</v>
      </c>
      <c r="FC147" s="350">
        <f t="shared" si="1551"/>
        <v>0</v>
      </c>
      <c r="FD147" s="287">
        <f t="shared" si="1551"/>
        <v>0</v>
      </c>
      <c r="FE147" s="287">
        <f t="shared" si="1551"/>
        <v>0</v>
      </c>
      <c r="FF147" s="350">
        <f t="shared" si="1551"/>
        <v>0</v>
      </c>
      <c r="FG147" s="287">
        <f t="shared" si="1551"/>
        <v>0</v>
      </c>
      <c r="FH147" s="287">
        <f t="shared" si="1551"/>
        <v>0</v>
      </c>
      <c r="FI147" s="350">
        <f t="shared" si="1551"/>
        <v>0</v>
      </c>
      <c r="FJ147" s="287">
        <f t="shared" si="1551"/>
        <v>0</v>
      </c>
      <c r="FK147" s="287">
        <f t="shared" si="1551"/>
        <v>0</v>
      </c>
      <c r="FL147" s="350">
        <f t="shared" si="1551"/>
        <v>0</v>
      </c>
      <c r="FM147" s="287">
        <f t="shared" si="1551"/>
        <v>0</v>
      </c>
      <c r="FN147" s="287">
        <f t="shared" si="1551"/>
        <v>0</v>
      </c>
      <c r="FO147" s="350">
        <f t="shared" si="1551"/>
        <v>0</v>
      </c>
      <c r="FP147" s="287">
        <f t="shared" si="1551"/>
        <v>0</v>
      </c>
      <c r="FQ147" s="287">
        <f t="shared" si="1551"/>
        <v>0</v>
      </c>
      <c r="FR147" s="350">
        <f t="shared" si="1551"/>
        <v>0</v>
      </c>
      <c r="FS147" s="287">
        <f t="shared" si="1551"/>
        <v>0</v>
      </c>
      <c r="FT147" s="287">
        <f t="shared" si="1551"/>
        <v>0</v>
      </c>
      <c r="FU147" s="350">
        <f t="shared" si="1551"/>
        <v>0</v>
      </c>
      <c r="FV147" s="287">
        <f t="shared" si="1551"/>
        <v>0</v>
      </c>
      <c r="FW147" s="287">
        <f t="shared" si="1551"/>
        <v>0</v>
      </c>
      <c r="FX147" s="350">
        <f t="shared" si="1551"/>
        <v>0</v>
      </c>
      <c r="FY147" s="287">
        <f t="shared" si="1551"/>
        <v>0</v>
      </c>
      <c r="FZ147" s="287">
        <f t="shared" si="1551"/>
        <v>0</v>
      </c>
      <c r="GA147" s="350">
        <f t="shared" si="1551"/>
        <v>0</v>
      </c>
      <c r="GB147" s="287">
        <f t="shared" si="1551"/>
        <v>0</v>
      </c>
      <c r="GC147" s="287">
        <f t="shared" si="1551"/>
        <v>0</v>
      </c>
      <c r="GD147" s="350">
        <f t="shared" si="1551"/>
        <v>0</v>
      </c>
      <c r="GE147" s="287">
        <f t="shared" si="1551"/>
        <v>0</v>
      </c>
      <c r="GF147" s="287">
        <f t="shared" si="1551"/>
        <v>0</v>
      </c>
      <c r="GG147" s="350">
        <f t="shared" si="1551"/>
        <v>0</v>
      </c>
      <c r="GH147" s="287">
        <f t="shared" si="1551"/>
        <v>0</v>
      </c>
      <c r="GI147" s="287">
        <f t="shared" si="1551"/>
        <v>0</v>
      </c>
      <c r="GJ147" s="350">
        <f t="shared" si="1551"/>
        <v>0</v>
      </c>
      <c r="GK147" s="287">
        <f t="shared" si="1551"/>
        <v>0</v>
      </c>
      <c r="GL147" s="287">
        <f t="shared" si="1551"/>
        <v>0</v>
      </c>
      <c r="GM147" s="350">
        <f t="shared" ref="GM147:HJ147" si="1552">SUM(GM148:GM149)</f>
        <v>0</v>
      </c>
      <c r="GN147" s="287">
        <f t="shared" si="1552"/>
        <v>0</v>
      </c>
      <c r="GO147" s="287">
        <f t="shared" si="1552"/>
        <v>0</v>
      </c>
      <c r="GP147" s="350">
        <f t="shared" si="1552"/>
        <v>0</v>
      </c>
      <c r="GQ147" s="287">
        <f t="shared" si="1552"/>
        <v>0</v>
      </c>
      <c r="GR147" s="287">
        <f t="shared" si="1552"/>
        <v>0</v>
      </c>
      <c r="GS147" s="350">
        <f t="shared" si="1552"/>
        <v>0</v>
      </c>
      <c r="GT147" s="287">
        <f t="shared" si="1552"/>
        <v>0</v>
      </c>
      <c r="GU147" s="287">
        <f t="shared" si="1552"/>
        <v>0</v>
      </c>
      <c r="GV147" s="350">
        <f t="shared" si="1552"/>
        <v>0</v>
      </c>
      <c r="GW147" s="287">
        <f t="shared" si="1552"/>
        <v>0</v>
      </c>
      <c r="GX147" s="287">
        <f t="shared" si="1552"/>
        <v>0</v>
      </c>
      <c r="GY147" s="350">
        <f t="shared" si="1552"/>
        <v>0</v>
      </c>
      <c r="GZ147" s="287">
        <f t="shared" si="1552"/>
        <v>0</v>
      </c>
      <c r="HA147" s="287">
        <f t="shared" si="1552"/>
        <v>0</v>
      </c>
      <c r="HB147" s="350">
        <f t="shared" si="1552"/>
        <v>0</v>
      </c>
      <c r="HC147" s="287">
        <f t="shared" si="1552"/>
        <v>0</v>
      </c>
      <c r="HD147" s="287">
        <f t="shared" si="1552"/>
        <v>0</v>
      </c>
      <c r="HE147" s="350">
        <f t="shared" si="1552"/>
        <v>0</v>
      </c>
      <c r="HF147" s="287">
        <f t="shared" si="1552"/>
        <v>0</v>
      </c>
      <c r="HG147" s="287">
        <f t="shared" si="1552"/>
        <v>0</v>
      </c>
      <c r="HH147" s="350">
        <f t="shared" si="1552"/>
        <v>0</v>
      </c>
      <c r="HI147" s="287">
        <f t="shared" si="1552"/>
        <v>0</v>
      </c>
      <c r="HJ147" s="287">
        <f t="shared" si="1552"/>
        <v>0</v>
      </c>
    </row>
    <row r="148" spans="1:218" ht="14.25" hidden="1" customHeight="1" outlineLevel="1" x14ac:dyDescent="0.2">
      <c r="A148" s="168" t="s">
        <v>228</v>
      </c>
      <c r="B148" s="343" t="s">
        <v>555</v>
      </c>
      <c r="C148" s="334">
        <v>0</v>
      </c>
      <c r="D148" s="287">
        <v>0</v>
      </c>
      <c r="E148" s="287">
        <f t="shared" ref="E148:E158" si="1553">SUM(C148:D148)</f>
        <v>0</v>
      </c>
      <c r="F148" s="334">
        <v>0</v>
      </c>
      <c r="G148" s="287">
        <v>0</v>
      </c>
      <c r="H148" s="287">
        <f t="shared" ref="H148:H158" si="1554">SUM(F148:G148)</f>
        <v>0</v>
      </c>
      <c r="I148" s="334">
        <v>0</v>
      </c>
      <c r="J148" s="287">
        <v>0</v>
      </c>
      <c r="K148" s="287">
        <f t="shared" ref="K148:K158" si="1555">SUM(I148:J148)</f>
        <v>0</v>
      </c>
      <c r="L148" s="334">
        <v>0</v>
      </c>
      <c r="M148" s="287">
        <v>0</v>
      </c>
      <c r="N148" s="287">
        <f t="shared" ref="N148:N158" si="1556">SUM(L148:M148)</f>
        <v>0</v>
      </c>
      <c r="O148" s="334">
        <v>0</v>
      </c>
      <c r="P148" s="287">
        <v>0</v>
      </c>
      <c r="Q148" s="287">
        <f t="shared" ref="Q148:Q158" si="1557">SUM(O148:P148)</f>
        <v>0</v>
      </c>
      <c r="R148" s="334">
        <v>0</v>
      </c>
      <c r="S148" s="287">
        <v>0</v>
      </c>
      <c r="T148" s="287">
        <f t="shared" ref="T148:T158" si="1558">SUM(R148:S148)</f>
        <v>0</v>
      </c>
      <c r="U148" s="334">
        <v>0</v>
      </c>
      <c r="V148" s="287">
        <v>0</v>
      </c>
      <c r="W148" s="287">
        <f t="shared" ref="W148:W158" si="1559">SUM(U148:V148)</f>
        <v>0</v>
      </c>
      <c r="X148" s="334">
        <v>0</v>
      </c>
      <c r="Y148" s="287">
        <v>0</v>
      </c>
      <c r="Z148" s="287">
        <f t="shared" ref="Z148:Z158" si="1560">SUM(X148:Y148)</f>
        <v>0</v>
      </c>
      <c r="AA148" s="334">
        <v>0</v>
      </c>
      <c r="AB148" s="287">
        <v>0</v>
      </c>
      <c r="AC148" s="287">
        <f t="shared" ref="AC148:AC158" si="1561">SUM(AA148:AB148)</f>
        <v>0</v>
      </c>
      <c r="AD148" s="334">
        <v>0</v>
      </c>
      <c r="AE148" s="287">
        <v>0</v>
      </c>
      <c r="AF148" s="287">
        <f t="shared" ref="AF148:AF158" si="1562">SUM(AD148:AE148)</f>
        <v>0</v>
      </c>
      <c r="AG148" s="334">
        <v>0</v>
      </c>
      <c r="AH148" s="287">
        <v>0</v>
      </c>
      <c r="AI148" s="287">
        <f t="shared" ref="AI148:AI158" si="1563">SUM(AG148:AH148)</f>
        <v>0</v>
      </c>
      <c r="AJ148" s="334">
        <v>0</v>
      </c>
      <c r="AK148" s="287">
        <v>0</v>
      </c>
      <c r="AL148" s="287">
        <f t="shared" ref="AL148:AL158" si="1564">SUM(AJ148:AK148)</f>
        <v>0</v>
      </c>
      <c r="AM148" s="334">
        <v>0</v>
      </c>
      <c r="AN148" s="287">
        <v>0</v>
      </c>
      <c r="AO148" s="287">
        <f t="shared" ref="AO148:AO158" si="1565">SUM(AM148:AN148)</f>
        <v>0</v>
      </c>
      <c r="AP148" s="334">
        <v>0</v>
      </c>
      <c r="AQ148" s="287">
        <v>0</v>
      </c>
      <c r="AR148" s="287">
        <f t="shared" ref="AR148:AR158" si="1566">SUM(AP148:AQ148)</f>
        <v>0</v>
      </c>
      <c r="AS148" s="334">
        <v>0</v>
      </c>
      <c r="AT148" s="287">
        <v>0</v>
      </c>
      <c r="AU148" s="287">
        <f t="shared" ref="AU148:AU158" si="1567">SUM(AS148:AT148)</f>
        <v>0</v>
      </c>
      <c r="AV148" s="334">
        <v>0</v>
      </c>
      <c r="AW148" s="287">
        <v>0</v>
      </c>
      <c r="AX148" s="287">
        <f t="shared" ref="AX148:AX158" si="1568">SUM(AV148:AW148)</f>
        <v>0</v>
      </c>
      <c r="AY148" s="334">
        <v>0</v>
      </c>
      <c r="AZ148" s="287">
        <v>0</v>
      </c>
      <c r="BA148" s="287">
        <f t="shared" ref="BA148:BA158" si="1569">SUM(AY148:AZ148)</f>
        <v>0</v>
      </c>
      <c r="BB148" s="334">
        <v>0</v>
      </c>
      <c r="BC148" s="287">
        <v>0</v>
      </c>
      <c r="BD148" s="287">
        <f t="shared" ref="BD148:BD158" si="1570">SUM(BB148:BC148)</f>
        <v>0</v>
      </c>
      <c r="BE148" s="334">
        <v>0</v>
      </c>
      <c r="BF148" s="287">
        <v>0</v>
      </c>
      <c r="BG148" s="287">
        <f t="shared" ref="BG148:BG158" si="1571">SUM(BE148:BF148)</f>
        <v>0</v>
      </c>
      <c r="BH148" s="334">
        <v>0</v>
      </c>
      <c r="BI148" s="287">
        <v>0</v>
      </c>
      <c r="BJ148" s="287">
        <f t="shared" ref="BJ148:BJ158" si="1572">SUM(BH148:BI148)</f>
        <v>0</v>
      </c>
      <c r="BK148" s="334">
        <v>0</v>
      </c>
      <c r="BL148" s="287">
        <v>0</v>
      </c>
      <c r="BM148" s="287">
        <f t="shared" ref="BM148:BM158" si="1573">SUM(BK148:BL148)</f>
        <v>0</v>
      </c>
      <c r="BN148" s="334">
        <v>0</v>
      </c>
      <c r="BO148" s="287">
        <v>0</v>
      </c>
      <c r="BP148" s="287">
        <f t="shared" ref="BP148:BP158" si="1574">SUM(BN148:BO148)</f>
        <v>0</v>
      </c>
      <c r="BQ148" s="334">
        <v>0</v>
      </c>
      <c r="BR148" s="287">
        <v>0</v>
      </c>
      <c r="BS148" s="287">
        <f t="shared" ref="BS148:BS158" si="1575">SUM(BQ148:BR148)</f>
        <v>0</v>
      </c>
      <c r="BT148" s="334">
        <v>0</v>
      </c>
      <c r="BU148" s="287">
        <v>0</v>
      </c>
      <c r="BV148" s="287">
        <f t="shared" ref="BV148:BV158" si="1576">SUM(BT148:BU148)</f>
        <v>0</v>
      </c>
      <c r="BW148" s="334">
        <v>0</v>
      </c>
      <c r="BX148" s="287">
        <v>0</v>
      </c>
      <c r="BY148" s="287">
        <f t="shared" ref="BY148:BY158" si="1577">SUM(BW148:BX148)</f>
        <v>0</v>
      </c>
      <c r="BZ148" s="334">
        <v>0</v>
      </c>
      <c r="CA148" s="287">
        <v>0</v>
      </c>
      <c r="CB148" s="287">
        <f t="shared" ref="CB148:CB158" si="1578">SUM(BZ148:CA148)</f>
        <v>0</v>
      </c>
      <c r="CC148" s="334">
        <v>0</v>
      </c>
      <c r="CD148" s="287">
        <v>0</v>
      </c>
      <c r="CE148" s="287">
        <f t="shared" ref="CE148:CE158" si="1579">SUM(CC148:CD148)</f>
        <v>0</v>
      </c>
      <c r="CF148" s="334">
        <v>0</v>
      </c>
      <c r="CG148" s="287">
        <v>0</v>
      </c>
      <c r="CH148" s="287">
        <f t="shared" ref="CH148:CH158" si="1580">SUM(CF148:CG148)</f>
        <v>0</v>
      </c>
      <c r="CI148" s="334">
        <v>0</v>
      </c>
      <c r="CJ148" s="287">
        <v>0</v>
      </c>
      <c r="CK148" s="287">
        <f t="shared" ref="CK148:CK158" si="1581">SUM(CI148:CJ148)</f>
        <v>0</v>
      </c>
      <c r="CL148" s="334">
        <v>0</v>
      </c>
      <c r="CM148" s="287">
        <v>0</v>
      </c>
      <c r="CN148" s="287">
        <f t="shared" ref="CN148:CN158" si="1582">SUM(CL148:CM148)</f>
        <v>0</v>
      </c>
      <c r="CO148" s="334">
        <v>0</v>
      </c>
      <c r="CP148" s="287">
        <v>0</v>
      </c>
      <c r="CQ148" s="287">
        <f t="shared" ref="CQ148:CQ158" si="1583">SUM(CO148:CP148)</f>
        <v>0</v>
      </c>
      <c r="CR148" s="334">
        <v>0</v>
      </c>
      <c r="CS148" s="287">
        <v>0</v>
      </c>
      <c r="CT148" s="287">
        <f t="shared" ref="CT148:CT158" si="1584">SUM(CR148:CS148)</f>
        <v>0</v>
      </c>
      <c r="CU148" s="334">
        <v>0</v>
      </c>
      <c r="CV148" s="287">
        <v>0</v>
      </c>
      <c r="CW148" s="287">
        <f t="shared" ref="CW148:CW158" si="1585">SUM(CU148:CV148)</f>
        <v>0</v>
      </c>
      <c r="CX148" s="334">
        <v>0</v>
      </c>
      <c r="CY148" s="287">
        <v>0</v>
      </c>
      <c r="CZ148" s="287">
        <f t="shared" ref="CZ148:CZ158" si="1586">SUM(CX148:CY148)</f>
        <v>0</v>
      </c>
      <c r="DA148" s="334">
        <v>0</v>
      </c>
      <c r="DB148" s="287">
        <v>0</v>
      </c>
      <c r="DC148" s="287">
        <f t="shared" ref="DC148:DC158" si="1587">SUM(DA148:DB148)</f>
        <v>0</v>
      </c>
      <c r="DD148" s="334">
        <v>0</v>
      </c>
      <c r="DE148" s="287">
        <v>0</v>
      </c>
      <c r="DF148" s="287">
        <f t="shared" ref="DF148:DF158" si="1588">SUM(DD148:DE148)</f>
        <v>0</v>
      </c>
      <c r="DG148" s="334">
        <v>0</v>
      </c>
      <c r="DH148" s="287">
        <v>0</v>
      </c>
      <c r="DI148" s="287">
        <f t="shared" ref="DI148:DI158" si="1589">SUM(DG148:DH148)</f>
        <v>0</v>
      </c>
      <c r="DJ148" s="334">
        <v>0</v>
      </c>
      <c r="DK148" s="287">
        <v>0</v>
      </c>
      <c r="DL148" s="287">
        <f t="shared" ref="DL148:DL158" si="1590">SUM(DJ148:DK148)</f>
        <v>0</v>
      </c>
      <c r="DM148" s="334">
        <v>0</v>
      </c>
      <c r="DN148" s="287">
        <v>0</v>
      </c>
      <c r="DO148" s="287">
        <f t="shared" ref="DO148:DO158" si="1591">SUM(DM148:DN148)</f>
        <v>0</v>
      </c>
      <c r="DP148" s="334">
        <v>0</v>
      </c>
      <c r="DQ148" s="287">
        <v>0</v>
      </c>
      <c r="DR148" s="287">
        <f t="shared" ref="DR148:DR158" si="1592">SUM(DP148:DQ148)</f>
        <v>0</v>
      </c>
      <c r="DS148" s="334">
        <v>0</v>
      </c>
      <c r="DT148" s="287">
        <v>0</v>
      </c>
      <c r="DU148" s="287">
        <f t="shared" ref="DU148:DU158" si="1593">SUM(DS148:DT148)</f>
        <v>0</v>
      </c>
      <c r="DV148" s="334">
        <v>0</v>
      </c>
      <c r="DW148" s="287">
        <v>0</v>
      </c>
      <c r="DX148" s="287">
        <f t="shared" ref="DX148:DX158" si="1594">SUM(DV148:DW148)</f>
        <v>0</v>
      </c>
      <c r="DY148" s="334">
        <v>0</v>
      </c>
      <c r="DZ148" s="287">
        <v>0</v>
      </c>
      <c r="EA148" s="287">
        <f t="shared" ref="EA148:EA158" si="1595">SUM(DY148:DZ148)</f>
        <v>0</v>
      </c>
      <c r="EB148" s="334">
        <v>0</v>
      </c>
      <c r="EC148" s="287">
        <v>0</v>
      </c>
      <c r="ED148" s="287">
        <f t="shared" ref="ED148:ED158" si="1596">SUM(EB148:EC148)</f>
        <v>0</v>
      </c>
      <c r="EE148" s="334">
        <v>0</v>
      </c>
      <c r="EF148" s="287">
        <v>0</v>
      </c>
      <c r="EG148" s="287">
        <f t="shared" ref="EG148:EG158" si="1597">SUM(EE148:EF148)</f>
        <v>0</v>
      </c>
      <c r="EH148" s="334">
        <v>0</v>
      </c>
      <c r="EI148" s="287">
        <v>0</v>
      </c>
      <c r="EJ148" s="287">
        <f t="shared" ref="EJ148:EJ158" si="1598">SUM(EH148:EI148)</f>
        <v>0</v>
      </c>
      <c r="EK148" s="334">
        <v>0</v>
      </c>
      <c r="EL148" s="287">
        <v>0</v>
      </c>
      <c r="EM148" s="287">
        <f t="shared" ref="EM148:EM158" si="1599">SUM(EK148:EL148)</f>
        <v>0</v>
      </c>
      <c r="EN148" s="334">
        <v>0</v>
      </c>
      <c r="EO148" s="287">
        <v>0</v>
      </c>
      <c r="EP148" s="287">
        <f t="shared" ref="EP148:EP158" si="1600">SUM(EN148:EO148)</f>
        <v>0</v>
      </c>
      <c r="EQ148" s="334">
        <v>0</v>
      </c>
      <c r="ER148" s="287">
        <v>0</v>
      </c>
      <c r="ES148" s="287">
        <f t="shared" ref="ES148:ES158" si="1601">SUM(EQ148:ER148)</f>
        <v>0</v>
      </c>
      <c r="ET148" s="334">
        <v>0</v>
      </c>
      <c r="EU148" s="287">
        <v>0</v>
      </c>
      <c r="EV148" s="287">
        <f t="shared" ref="EV148:EV158" si="1602">SUM(ET148:EU148)</f>
        <v>0</v>
      </c>
      <c r="EW148" s="334">
        <v>0</v>
      </c>
      <c r="EX148" s="287">
        <v>0</v>
      </c>
      <c r="EY148" s="287">
        <f t="shared" ref="EY148:EY158" si="1603">SUM(EW148:EX148)</f>
        <v>0</v>
      </c>
      <c r="EZ148" s="334">
        <v>0</v>
      </c>
      <c r="FA148" s="287">
        <v>0</v>
      </c>
      <c r="FB148" s="287">
        <f t="shared" ref="FB148:FB158" si="1604">SUM(EZ148:FA148)</f>
        <v>0</v>
      </c>
      <c r="FC148" s="334">
        <v>0</v>
      </c>
      <c r="FD148" s="287">
        <v>0</v>
      </c>
      <c r="FE148" s="287">
        <f t="shared" ref="FE148:FE158" si="1605">SUM(FC148:FD148)</f>
        <v>0</v>
      </c>
      <c r="FF148" s="334">
        <v>0</v>
      </c>
      <c r="FG148" s="287">
        <v>0</v>
      </c>
      <c r="FH148" s="287">
        <f t="shared" ref="FH148:FH158" si="1606">SUM(FF148:FG148)</f>
        <v>0</v>
      </c>
      <c r="FI148" s="334">
        <v>0</v>
      </c>
      <c r="FJ148" s="287">
        <v>0</v>
      </c>
      <c r="FK148" s="287">
        <f t="shared" ref="FK148:FK158" si="1607">SUM(FI148:FJ148)</f>
        <v>0</v>
      </c>
      <c r="FL148" s="334">
        <v>0</v>
      </c>
      <c r="FM148" s="287">
        <v>0</v>
      </c>
      <c r="FN148" s="287">
        <f t="shared" ref="FN148:FN158" si="1608">SUM(FL148:FM148)</f>
        <v>0</v>
      </c>
      <c r="FO148" s="334">
        <v>0</v>
      </c>
      <c r="FP148" s="287">
        <v>0</v>
      </c>
      <c r="FQ148" s="287">
        <f t="shared" ref="FQ148:FQ158" si="1609">SUM(FO148:FP148)</f>
        <v>0</v>
      </c>
      <c r="FR148" s="334">
        <v>0</v>
      </c>
      <c r="FS148" s="287">
        <v>0</v>
      </c>
      <c r="FT148" s="287">
        <f t="shared" ref="FT148:FT158" si="1610">SUM(FR148:FS148)</f>
        <v>0</v>
      </c>
      <c r="FU148" s="334">
        <v>0</v>
      </c>
      <c r="FV148" s="287">
        <v>0</v>
      </c>
      <c r="FW148" s="287">
        <f t="shared" ref="FW148:FW158" si="1611">SUM(FU148:FV148)</f>
        <v>0</v>
      </c>
      <c r="FX148" s="334">
        <v>0</v>
      </c>
      <c r="FY148" s="287">
        <v>0</v>
      </c>
      <c r="FZ148" s="287">
        <f t="shared" ref="FZ148:FZ158" si="1612">SUM(FX148:FY148)</f>
        <v>0</v>
      </c>
      <c r="GA148" s="334">
        <v>0</v>
      </c>
      <c r="GB148" s="287">
        <v>0</v>
      </c>
      <c r="GC148" s="287">
        <f t="shared" ref="GC148:GC158" si="1613">SUM(GA148:GB148)</f>
        <v>0</v>
      </c>
      <c r="GD148" s="334">
        <v>0</v>
      </c>
      <c r="GE148" s="287">
        <v>0</v>
      </c>
      <c r="GF148" s="287">
        <f t="shared" ref="GF148:GF158" si="1614">SUM(GD148:GE148)</f>
        <v>0</v>
      </c>
      <c r="GG148" s="334">
        <v>0</v>
      </c>
      <c r="GH148" s="287">
        <v>0</v>
      </c>
      <c r="GI148" s="287">
        <f t="shared" ref="GI148:GI158" si="1615">SUM(GG148:GH148)</f>
        <v>0</v>
      </c>
      <c r="GJ148" s="334">
        <v>0</v>
      </c>
      <c r="GK148" s="287">
        <v>0</v>
      </c>
      <c r="GL148" s="287">
        <f t="shared" ref="GL148:GL158" si="1616">SUM(GJ148:GK148)</f>
        <v>0</v>
      </c>
      <c r="GM148" s="334">
        <v>0</v>
      </c>
      <c r="GN148" s="287">
        <v>0</v>
      </c>
      <c r="GO148" s="287">
        <f t="shared" ref="GO148:GO158" si="1617">SUM(GM148:GN148)</f>
        <v>0</v>
      </c>
      <c r="GP148" s="334">
        <v>0</v>
      </c>
      <c r="GQ148" s="287">
        <v>0</v>
      </c>
      <c r="GR148" s="287">
        <f t="shared" ref="GR148:GR158" si="1618">SUM(GP148:GQ148)</f>
        <v>0</v>
      </c>
      <c r="GS148" s="334">
        <v>0</v>
      </c>
      <c r="GT148" s="287">
        <v>0</v>
      </c>
      <c r="GU148" s="287">
        <f t="shared" ref="GU148:GU158" si="1619">SUM(GS148:GT148)</f>
        <v>0</v>
      </c>
      <c r="GV148" s="334">
        <v>0</v>
      </c>
      <c r="GW148" s="287">
        <v>0</v>
      </c>
      <c r="GX148" s="287">
        <f t="shared" ref="GX148:GX158" si="1620">SUM(GV148:GW148)</f>
        <v>0</v>
      </c>
      <c r="GY148" s="334">
        <v>0</v>
      </c>
      <c r="GZ148" s="287">
        <v>0</v>
      </c>
      <c r="HA148" s="287">
        <f t="shared" ref="HA148:HA158" si="1621">SUM(GY148:GZ148)</f>
        <v>0</v>
      </c>
      <c r="HB148" s="334">
        <v>0</v>
      </c>
      <c r="HC148" s="287">
        <v>0</v>
      </c>
      <c r="HD148" s="287">
        <f t="shared" ref="HD148:HD158" si="1622">SUM(HB148:HC148)</f>
        <v>0</v>
      </c>
      <c r="HE148" s="334">
        <v>0</v>
      </c>
      <c r="HF148" s="287">
        <v>0</v>
      </c>
      <c r="HG148" s="287">
        <f t="shared" ref="HG148:HG158" si="1623">SUM(HE148:HF148)</f>
        <v>0</v>
      </c>
      <c r="HH148" s="334">
        <v>0</v>
      </c>
      <c r="HI148" s="287">
        <v>0</v>
      </c>
      <c r="HJ148" s="287">
        <f t="shared" ref="HJ148:HJ158" si="1624">SUM(HH148:HI148)</f>
        <v>0</v>
      </c>
    </row>
    <row r="149" spans="1:218" ht="14.25" hidden="1" customHeight="1" outlineLevel="1" x14ac:dyDescent="0.2">
      <c r="A149" s="168"/>
      <c r="B149" s="343" t="s">
        <v>383</v>
      </c>
      <c r="C149" s="334">
        <v>0</v>
      </c>
      <c r="D149" s="287">
        <v>0</v>
      </c>
      <c r="E149" s="287">
        <f t="shared" si="1553"/>
        <v>0</v>
      </c>
      <c r="F149" s="334">
        <v>0</v>
      </c>
      <c r="G149" s="287">
        <v>0</v>
      </c>
      <c r="H149" s="287">
        <f t="shared" si="1554"/>
        <v>0</v>
      </c>
      <c r="I149" s="334">
        <v>0</v>
      </c>
      <c r="J149" s="287">
        <v>0</v>
      </c>
      <c r="K149" s="287">
        <f t="shared" si="1555"/>
        <v>0</v>
      </c>
      <c r="L149" s="334">
        <v>0</v>
      </c>
      <c r="M149" s="287">
        <v>0</v>
      </c>
      <c r="N149" s="287">
        <f t="shared" si="1556"/>
        <v>0</v>
      </c>
      <c r="O149" s="334">
        <v>0</v>
      </c>
      <c r="P149" s="287">
        <v>0</v>
      </c>
      <c r="Q149" s="287">
        <f t="shared" si="1557"/>
        <v>0</v>
      </c>
      <c r="R149" s="334">
        <v>0</v>
      </c>
      <c r="S149" s="287">
        <v>0</v>
      </c>
      <c r="T149" s="287">
        <f t="shared" si="1558"/>
        <v>0</v>
      </c>
      <c r="U149" s="334">
        <v>0</v>
      </c>
      <c r="V149" s="287">
        <v>0</v>
      </c>
      <c r="W149" s="287">
        <f t="shared" si="1559"/>
        <v>0</v>
      </c>
      <c r="X149" s="334">
        <v>0</v>
      </c>
      <c r="Y149" s="287">
        <v>0</v>
      </c>
      <c r="Z149" s="287">
        <f t="shared" si="1560"/>
        <v>0</v>
      </c>
      <c r="AA149" s="334">
        <v>0</v>
      </c>
      <c r="AB149" s="287">
        <v>0</v>
      </c>
      <c r="AC149" s="287">
        <f t="shared" si="1561"/>
        <v>0</v>
      </c>
      <c r="AD149" s="334">
        <v>0</v>
      </c>
      <c r="AE149" s="287">
        <v>0</v>
      </c>
      <c r="AF149" s="287">
        <f t="shared" si="1562"/>
        <v>0</v>
      </c>
      <c r="AG149" s="334">
        <v>0</v>
      </c>
      <c r="AH149" s="287">
        <v>0</v>
      </c>
      <c r="AI149" s="287">
        <f t="shared" si="1563"/>
        <v>0</v>
      </c>
      <c r="AJ149" s="334">
        <v>0</v>
      </c>
      <c r="AK149" s="287">
        <v>0</v>
      </c>
      <c r="AL149" s="287">
        <f t="shared" si="1564"/>
        <v>0</v>
      </c>
      <c r="AM149" s="334">
        <v>0</v>
      </c>
      <c r="AN149" s="287">
        <v>0</v>
      </c>
      <c r="AO149" s="287">
        <f t="shared" si="1565"/>
        <v>0</v>
      </c>
      <c r="AP149" s="334">
        <v>0</v>
      </c>
      <c r="AQ149" s="287">
        <v>0</v>
      </c>
      <c r="AR149" s="287">
        <f t="shared" si="1566"/>
        <v>0</v>
      </c>
      <c r="AS149" s="334">
        <v>0</v>
      </c>
      <c r="AT149" s="287">
        <v>0</v>
      </c>
      <c r="AU149" s="287">
        <f t="shared" si="1567"/>
        <v>0</v>
      </c>
      <c r="AV149" s="334">
        <v>0</v>
      </c>
      <c r="AW149" s="287">
        <v>0</v>
      </c>
      <c r="AX149" s="287">
        <f t="shared" si="1568"/>
        <v>0</v>
      </c>
      <c r="AY149" s="334">
        <v>0</v>
      </c>
      <c r="AZ149" s="287">
        <v>0</v>
      </c>
      <c r="BA149" s="287">
        <f t="shared" si="1569"/>
        <v>0</v>
      </c>
      <c r="BB149" s="334">
        <v>1994279.2813490788</v>
      </c>
      <c r="BC149" s="287">
        <v>-1994279.2813490799</v>
      </c>
      <c r="BD149" s="287">
        <f t="shared" si="1570"/>
        <v>0</v>
      </c>
      <c r="BE149" s="334">
        <v>0</v>
      </c>
      <c r="BF149" s="287">
        <v>0</v>
      </c>
      <c r="BG149" s="287">
        <f t="shared" si="1571"/>
        <v>0</v>
      </c>
      <c r="BH149" s="334">
        <v>0</v>
      </c>
      <c r="BI149" s="287">
        <v>0</v>
      </c>
      <c r="BJ149" s="287">
        <f t="shared" si="1572"/>
        <v>0</v>
      </c>
      <c r="BK149" s="334">
        <v>0</v>
      </c>
      <c r="BL149" s="287">
        <v>0</v>
      </c>
      <c r="BM149" s="287">
        <f t="shared" si="1573"/>
        <v>0</v>
      </c>
      <c r="BN149" s="334">
        <v>0</v>
      </c>
      <c r="BO149" s="287">
        <v>0</v>
      </c>
      <c r="BP149" s="287">
        <f t="shared" si="1574"/>
        <v>0</v>
      </c>
      <c r="BQ149" s="334">
        <v>0</v>
      </c>
      <c r="BR149" s="287">
        <v>0</v>
      </c>
      <c r="BS149" s="287">
        <f t="shared" si="1575"/>
        <v>0</v>
      </c>
      <c r="BT149" s="334">
        <v>0</v>
      </c>
      <c r="BU149" s="287">
        <v>0</v>
      </c>
      <c r="BV149" s="287">
        <f t="shared" si="1576"/>
        <v>0</v>
      </c>
      <c r="BW149" s="334">
        <v>0</v>
      </c>
      <c r="BX149" s="287">
        <v>0</v>
      </c>
      <c r="BY149" s="287">
        <f t="shared" si="1577"/>
        <v>0</v>
      </c>
      <c r="BZ149" s="334">
        <v>0</v>
      </c>
      <c r="CA149" s="287">
        <v>0</v>
      </c>
      <c r="CB149" s="287">
        <f t="shared" si="1578"/>
        <v>0</v>
      </c>
      <c r="CC149" s="334">
        <v>0</v>
      </c>
      <c r="CD149" s="287">
        <v>0</v>
      </c>
      <c r="CE149" s="287">
        <f t="shared" si="1579"/>
        <v>0</v>
      </c>
      <c r="CF149" s="334">
        <v>0</v>
      </c>
      <c r="CG149" s="287">
        <v>0</v>
      </c>
      <c r="CH149" s="287">
        <f t="shared" si="1580"/>
        <v>0</v>
      </c>
      <c r="CI149" s="334">
        <v>0</v>
      </c>
      <c r="CJ149" s="287">
        <v>0</v>
      </c>
      <c r="CK149" s="287">
        <f t="shared" si="1581"/>
        <v>0</v>
      </c>
      <c r="CL149" s="334">
        <v>0</v>
      </c>
      <c r="CM149" s="287">
        <v>0</v>
      </c>
      <c r="CN149" s="287">
        <f t="shared" si="1582"/>
        <v>0</v>
      </c>
      <c r="CO149" s="334">
        <v>0</v>
      </c>
      <c r="CP149" s="287">
        <v>0</v>
      </c>
      <c r="CQ149" s="287">
        <f t="shared" si="1583"/>
        <v>0</v>
      </c>
      <c r="CR149" s="334">
        <v>0</v>
      </c>
      <c r="CS149" s="287">
        <v>0</v>
      </c>
      <c r="CT149" s="287">
        <f t="shared" si="1584"/>
        <v>0</v>
      </c>
      <c r="CU149" s="334">
        <v>0</v>
      </c>
      <c r="CV149" s="287">
        <v>0</v>
      </c>
      <c r="CW149" s="287">
        <f t="shared" si="1585"/>
        <v>0</v>
      </c>
      <c r="CX149" s="334">
        <v>0</v>
      </c>
      <c r="CY149" s="287">
        <v>0</v>
      </c>
      <c r="CZ149" s="287">
        <f t="shared" si="1586"/>
        <v>0</v>
      </c>
      <c r="DA149" s="334">
        <v>0</v>
      </c>
      <c r="DB149" s="287">
        <v>0</v>
      </c>
      <c r="DC149" s="287">
        <f t="shared" si="1587"/>
        <v>0</v>
      </c>
      <c r="DD149" s="334">
        <v>0</v>
      </c>
      <c r="DE149" s="287">
        <v>0</v>
      </c>
      <c r="DF149" s="287">
        <f t="shared" si="1588"/>
        <v>0</v>
      </c>
      <c r="DG149" s="334">
        <v>0</v>
      </c>
      <c r="DH149" s="287">
        <v>0</v>
      </c>
      <c r="DI149" s="287">
        <f t="shared" si="1589"/>
        <v>0</v>
      </c>
      <c r="DJ149" s="334">
        <v>0</v>
      </c>
      <c r="DK149" s="287">
        <v>0</v>
      </c>
      <c r="DL149" s="287">
        <f t="shared" si="1590"/>
        <v>0</v>
      </c>
      <c r="DM149" s="334">
        <v>0</v>
      </c>
      <c r="DN149" s="287">
        <v>0</v>
      </c>
      <c r="DO149" s="287">
        <f t="shared" si="1591"/>
        <v>0</v>
      </c>
      <c r="DP149" s="334">
        <v>0</v>
      </c>
      <c r="DQ149" s="287">
        <v>0</v>
      </c>
      <c r="DR149" s="287">
        <f t="shared" si="1592"/>
        <v>0</v>
      </c>
      <c r="DS149" s="334">
        <v>0</v>
      </c>
      <c r="DT149" s="287">
        <v>0</v>
      </c>
      <c r="DU149" s="287">
        <f t="shared" si="1593"/>
        <v>0</v>
      </c>
      <c r="DV149" s="334">
        <v>0</v>
      </c>
      <c r="DW149" s="287">
        <v>0</v>
      </c>
      <c r="DX149" s="287">
        <f t="shared" si="1594"/>
        <v>0</v>
      </c>
      <c r="DY149" s="334">
        <v>0</v>
      </c>
      <c r="DZ149" s="287">
        <v>0</v>
      </c>
      <c r="EA149" s="287">
        <f t="shared" si="1595"/>
        <v>0</v>
      </c>
      <c r="EB149" s="334">
        <v>0</v>
      </c>
      <c r="EC149" s="287">
        <v>0</v>
      </c>
      <c r="ED149" s="287">
        <f t="shared" si="1596"/>
        <v>0</v>
      </c>
      <c r="EE149" s="334">
        <v>0</v>
      </c>
      <c r="EF149" s="287">
        <v>0</v>
      </c>
      <c r="EG149" s="287">
        <f t="shared" si="1597"/>
        <v>0</v>
      </c>
      <c r="EH149" s="334">
        <v>0</v>
      </c>
      <c r="EI149" s="287">
        <v>0</v>
      </c>
      <c r="EJ149" s="287">
        <f t="shared" si="1598"/>
        <v>0</v>
      </c>
      <c r="EK149" s="334">
        <v>0</v>
      </c>
      <c r="EL149" s="287">
        <v>0</v>
      </c>
      <c r="EM149" s="287">
        <f t="shared" si="1599"/>
        <v>0</v>
      </c>
      <c r="EN149" s="334">
        <v>0</v>
      </c>
      <c r="EO149" s="287">
        <v>0</v>
      </c>
      <c r="EP149" s="287">
        <f t="shared" si="1600"/>
        <v>0</v>
      </c>
      <c r="EQ149" s="334">
        <v>0</v>
      </c>
      <c r="ER149" s="287">
        <v>0</v>
      </c>
      <c r="ES149" s="287">
        <f t="shared" si="1601"/>
        <v>0</v>
      </c>
      <c r="ET149" s="334">
        <v>0</v>
      </c>
      <c r="EU149" s="287">
        <v>0</v>
      </c>
      <c r="EV149" s="287">
        <f t="shared" si="1602"/>
        <v>0</v>
      </c>
      <c r="EW149" s="334">
        <v>0</v>
      </c>
      <c r="EX149" s="287">
        <v>0</v>
      </c>
      <c r="EY149" s="287">
        <f t="shared" si="1603"/>
        <v>0</v>
      </c>
      <c r="EZ149" s="334">
        <v>0</v>
      </c>
      <c r="FA149" s="287">
        <v>0</v>
      </c>
      <c r="FB149" s="287">
        <f t="shared" si="1604"/>
        <v>0</v>
      </c>
      <c r="FC149" s="334">
        <v>0</v>
      </c>
      <c r="FD149" s="287">
        <v>0</v>
      </c>
      <c r="FE149" s="287">
        <f t="shared" si="1605"/>
        <v>0</v>
      </c>
      <c r="FF149" s="334">
        <v>0</v>
      </c>
      <c r="FG149" s="287">
        <v>0</v>
      </c>
      <c r="FH149" s="287">
        <f t="shared" si="1606"/>
        <v>0</v>
      </c>
      <c r="FI149" s="334">
        <v>0</v>
      </c>
      <c r="FJ149" s="287">
        <v>0</v>
      </c>
      <c r="FK149" s="287">
        <f t="shared" si="1607"/>
        <v>0</v>
      </c>
      <c r="FL149" s="334">
        <v>0</v>
      </c>
      <c r="FM149" s="287">
        <v>0</v>
      </c>
      <c r="FN149" s="287">
        <f t="shared" si="1608"/>
        <v>0</v>
      </c>
      <c r="FO149" s="334">
        <v>0</v>
      </c>
      <c r="FP149" s="287">
        <v>0</v>
      </c>
      <c r="FQ149" s="287">
        <f t="shared" si="1609"/>
        <v>0</v>
      </c>
      <c r="FR149" s="334">
        <v>0</v>
      </c>
      <c r="FS149" s="287">
        <v>0</v>
      </c>
      <c r="FT149" s="287">
        <f t="shared" si="1610"/>
        <v>0</v>
      </c>
      <c r="FU149" s="334">
        <v>0</v>
      </c>
      <c r="FV149" s="287">
        <v>0</v>
      </c>
      <c r="FW149" s="287">
        <f t="shared" si="1611"/>
        <v>0</v>
      </c>
      <c r="FX149" s="334">
        <v>0</v>
      </c>
      <c r="FY149" s="287">
        <v>0</v>
      </c>
      <c r="FZ149" s="287">
        <f t="shared" si="1612"/>
        <v>0</v>
      </c>
      <c r="GA149" s="334">
        <v>0</v>
      </c>
      <c r="GB149" s="287">
        <v>0</v>
      </c>
      <c r="GC149" s="287">
        <f t="shared" si="1613"/>
        <v>0</v>
      </c>
      <c r="GD149" s="334">
        <v>0</v>
      </c>
      <c r="GE149" s="287">
        <v>0</v>
      </c>
      <c r="GF149" s="287">
        <f t="shared" si="1614"/>
        <v>0</v>
      </c>
      <c r="GG149" s="334">
        <v>0</v>
      </c>
      <c r="GH149" s="287">
        <v>0</v>
      </c>
      <c r="GI149" s="287">
        <f t="shared" si="1615"/>
        <v>0</v>
      </c>
      <c r="GJ149" s="334">
        <v>0</v>
      </c>
      <c r="GK149" s="287">
        <v>0</v>
      </c>
      <c r="GL149" s="287">
        <f t="shared" si="1616"/>
        <v>0</v>
      </c>
      <c r="GM149" s="334">
        <v>0</v>
      </c>
      <c r="GN149" s="287">
        <v>0</v>
      </c>
      <c r="GO149" s="287">
        <f t="shared" si="1617"/>
        <v>0</v>
      </c>
      <c r="GP149" s="334">
        <v>0</v>
      </c>
      <c r="GQ149" s="287">
        <v>0</v>
      </c>
      <c r="GR149" s="287">
        <f t="shared" si="1618"/>
        <v>0</v>
      </c>
      <c r="GS149" s="334">
        <v>0</v>
      </c>
      <c r="GT149" s="287">
        <v>0</v>
      </c>
      <c r="GU149" s="287">
        <f t="shared" si="1619"/>
        <v>0</v>
      </c>
      <c r="GV149" s="334">
        <v>0</v>
      </c>
      <c r="GW149" s="287">
        <v>0</v>
      </c>
      <c r="GX149" s="287">
        <f t="shared" si="1620"/>
        <v>0</v>
      </c>
      <c r="GY149" s="334">
        <v>0</v>
      </c>
      <c r="GZ149" s="287">
        <v>0</v>
      </c>
      <c r="HA149" s="287">
        <f t="shared" si="1621"/>
        <v>0</v>
      </c>
      <c r="HB149" s="334">
        <v>0</v>
      </c>
      <c r="HC149" s="287">
        <v>0</v>
      </c>
      <c r="HD149" s="287">
        <f t="shared" si="1622"/>
        <v>0</v>
      </c>
      <c r="HE149" s="334">
        <v>0</v>
      </c>
      <c r="HF149" s="287">
        <v>0</v>
      </c>
      <c r="HG149" s="287">
        <f t="shared" si="1623"/>
        <v>0</v>
      </c>
      <c r="HH149" s="334">
        <v>0</v>
      </c>
      <c r="HI149" s="287">
        <v>0</v>
      </c>
      <c r="HJ149" s="287">
        <f t="shared" si="1624"/>
        <v>0</v>
      </c>
    </row>
    <row r="150" spans="1:218" ht="14.25" customHeight="1" collapsed="1" x14ac:dyDescent="0.2">
      <c r="A150" s="168"/>
      <c r="B150" s="342" t="s">
        <v>384</v>
      </c>
      <c r="C150" s="334">
        <v>0</v>
      </c>
      <c r="D150" s="287">
        <v>0</v>
      </c>
      <c r="E150" s="287">
        <f t="shared" si="1553"/>
        <v>0</v>
      </c>
      <c r="F150" s="334">
        <v>0</v>
      </c>
      <c r="G150" s="287">
        <v>0</v>
      </c>
      <c r="H150" s="287">
        <f t="shared" si="1554"/>
        <v>0</v>
      </c>
      <c r="I150" s="334">
        <v>0</v>
      </c>
      <c r="J150" s="287">
        <v>0</v>
      </c>
      <c r="K150" s="287">
        <f t="shared" si="1555"/>
        <v>0</v>
      </c>
      <c r="L150" s="334">
        <v>0</v>
      </c>
      <c r="M150" s="287">
        <v>0</v>
      </c>
      <c r="N150" s="287">
        <f t="shared" si="1556"/>
        <v>0</v>
      </c>
      <c r="O150" s="334">
        <v>0</v>
      </c>
      <c r="P150" s="287">
        <v>0</v>
      </c>
      <c r="Q150" s="287">
        <f t="shared" si="1557"/>
        <v>0</v>
      </c>
      <c r="R150" s="334">
        <v>0</v>
      </c>
      <c r="S150" s="287">
        <v>0</v>
      </c>
      <c r="T150" s="287">
        <f t="shared" si="1558"/>
        <v>0</v>
      </c>
      <c r="U150" s="334">
        <v>0</v>
      </c>
      <c r="V150" s="287">
        <v>0</v>
      </c>
      <c r="W150" s="287">
        <f t="shared" si="1559"/>
        <v>0</v>
      </c>
      <c r="X150" s="334">
        <v>0</v>
      </c>
      <c r="Y150" s="287">
        <v>0</v>
      </c>
      <c r="Z150" s="287">
        <f t="shared" si="1560"/>
        <v>0</v>
      </c>
      <c r="AA150" s="334">
        <v>0</v>
      </c>
      <c r="AB150" s="287">
        <v>0</v>
      </c>
      <c r="AC150" s="287">
        <f t="shared" si="1561"/>
        <v>0</v>
      </c>
      <c r="AD150" s="334">
        <v>0</v>
      </c>
      <c r="AE150" s="287">
        <v>0</v>
      </c>
      <c r="AF150" s="287">
        <f t="shared" si="1562"/>
        <v>0</v>
      </c>
      <c r="AG150" s="334">
        <v>0</v>
      </c>
      <c r="AH150" s="287">
        <v>0</v>
      </c>
      <c r="AI150" s="287">
        <f t="shared" si="1563"/>
        <v>0</v>
      </c>
      <c r="AJ150" s="334">
        <v>0</v>
      </c>
      <c r="AK150" s="287">
        <v>0</v>
      </c>
      <c r="AL150" s="287">
        <f t="shared" si="1564"/>
        <v>0</v>
      </c>
      <c r="AM150" s="334">
        <v>0</v>
      </c>
      <c r="AN150" s="287">
        <v>0</v>
      </c>
      <c r="AO150" s="287">
        <f t="shared" si="1565"/>
        <v>0</v>
      </c>
      <c r="AP150" s="334">
        <v>0</v>
      </c>
      <c r="AQ150" s="287">
        <v>0</v>
      </c>
      <c r="AR150" s="287">
        <f t="shared" si="1566"/>
        <v>0</v>
      </c>
      <c r="AS150" s="334">
        <v>0</v>
      </c>
      <c r="AT150" s="287">
        <v>0</v>
      </c>
      <c r="AU150" s="287">
        <f t="shared" si="1567"/>
        <v>0</v>
      </c>
      <c r="AV150" s="334">
        <v>0</v>
      </c>
      <c r="AW150" s="287">
        <v>0</v>
      </c>
      <c r="AX150" s="287">
        <f t="shared" si="1568"/>
        <v>0</v>
      </c>
      <c r="AY150" s="334">
        <v>0</v>
      </c>
      <c r="AZ150" s="287">
        <v>0</v>
      </c>
      <c r="BA150" s="287">
        <f t="shared" si="1569"/>
        <v>0</v>
      </c>
      <c r="BB150" s="334">
        <v>0</v>
      </c>
      <c r="BC150" s="287">
        <v>0</v>
      </c>
      <c r="BD150" s="287">
        <f t="shared" si="1570"/>
        <v>0</v>
      </c>
      <c r="BE150" s="334">
        <v>0</v>
      </c>
      <c r="BF150" s="287">
        <v>0</v>
      </c>
      <c r="BG150" s="287">
        <f t="shared" si="1571"/>
        <v>0</v>
      </c>
      <c r="BH150" s="334">
        <v>0</v>
      </c>
      <c r="BI150" s="287">
        <v>0</v>
      </c>
      <c r="BJ150" s="287">
        <f t="shared" si="1572"/>
        <v>0</v>
      </c>
      <c r="BK150" s="334">
        <v>0</v>
      </c>
      <c r="BL150" s="287">
        <v>0</v>
      </c>
      <c r="BM150" s="287">
        <f t="shared" si="1573"/>
        <v>0</v>
      </c>
      <c r="BN150" s="334">
        <v>0</v>
      </c>
      <c r="BO150" s="287">
        <v>0</v>
      </c>
      <c r="BP150" s="287">
        <f t="shared" si="1574"/>
        <v>0</v>
      </c>
      <c r="BQ150" s="334">
        <v>0</v>
      </c>
      <c r="BR150" s="287">
        <v>0</v>
      </c>
      <c r="BS150" s="287">
        <f t="shared" si="1575"/>
        <v>0</v>
      </c>
      <c r="BT150" s="334">
        <v>0</v>
      </c>
      <c r="BU150" s="287">
        <v>0</v>
      </c>
      <c r="BV150" s="287">
        <f t="shared" si="1576"/>
        <v>0</v>
      </c>
      <c r="BW150" s="334">
        <v>0</v>
      </c>
      <c r="BX150" s="287">
        <v>0</v>
      </c>
      <c r="BY150" s="287">
        <f t="shared" si="1577"/>
        <v>0</v>
      </c>
      <c r="BZ150" s="334">
        <v>0</v>
      </c>
      <c r="CA150" s="287">
        <v>0</v>
      </c>
      <c r="CB150" s="287">
        <f t="shared" si="1578"/>
        <v>0</v>
      </c>
      <c r="CC150" s="334">
        <v>0</v>
      </c>
      <c r="CD150" s="287">
        <v>0</v>
      </c>
      <c r="CE150" s="287">
        <f t="shared" si="1579"/>
        <v>0</v>
      </c>
      <c r="CF150" s="334">
        <v>0</v>
      </c>
      <c r="CG150" s="287">
        <v>0</v>
      </c>
      <c r="CH150" s="287">
        <f t="shared" si="1580"/>
        <v>0</v>
      </c>
      <c r="CI150" s="334">
        <v>0</v>
      </c>
      <c r="CJ150" s="287">
        <v>0</v>
      </c>
      <c r="CK150" s="287">
        <f t="shared" si="1581"/>
        <v>0</v>
      </c>
      <c r="CL150" s="334">
        <v>100</v>
      </c>
      <c r="CM150" s="287">
        <v>0</v>
      </c>
      <c r="CN150" s="287">
        <f t="shared" si="1582"/>
        <v>100</v>
      </c>
      <c r="CO150" s="334">
        <v>5100</v>
      </c>
      <c r="CP150" s="287">
        <v>0</v>
      </c>
      <c r="CQ150" s="287">
        <f t="shared" si="1583"/>
        <v>5100</v>
      </c>
      <c r="CR150" s="334">
        <v>21100</v>
      </c>
      <c r="CS150" s="287">
        <v>0</v>
      </c>
      <c r="CT150" s="287">
        <f t="shared" si="1584"/>
        <v>21100</v>
      </c>
      <c r="CU150" s="334">
        <v>21100</v>
      </c>
      <c r="CV150" s="287">
        <v>0</v>
      </c>
      <c r="CW150" s="287">
        <f t="shared" si="1585"/>
        <v>21100</v>
      </c>
      <c r="CX150" s="334">
        <v>0</v>
      </c>
      <c r="CY150" s="287">
        <v>0</v>
      </c>
      <c r="CZ150" s="287">
        <f t="shared" si="1586"/>
        <v>0</v>
      </c>
      <c r="DA150" s="334">
        <v>0</v>
      </c>
      <c r="DB150" s="287">
        <v>0</v>
      </c>
      <c r="DC150" s="287">
        <f t="shared" si="1587"/>
        <v>0</v>
      </c>
      <c r="DD150" s="334">
        <v>0</v>
      </c>
      <c r="DE150" s="287">
        <v>0</v>
      </c>
      <c r="DF150" s="287">
        <f t="shared" si="1588"/>
        <v>0</v>
      </c>
      <c r="DG150" s="334">
        <v>0</v>
      </c>
      <c r="DH150" s="287">
        <v>0</v>
      </c>
      <c r="DI150" s="287">
        <f t="shared" si="1589"/>
        <v>0</v>
      </c>
      <c r="DJ150" s="334">
        <v>0</v>
      </c>
      <c r="DK150" s="287">
        <v>0</v>
      </c>
      <c r="DL150" s="287">
        <f t="shared" si="1590"/>
        <v>0</v>
      </c>
      <c r="DM150" s="334">
        <v>0</v>
      </c>
      <c r="DN150" s="287">
        <v>0</v>
      </c>
      <c r="DO150" s="287">
        <f t="shared" si="1591"/>
        <v>0</v>
      </c>
      <c r="DP150" s="334">
        <v>0</v>
      </c>
      <c r="DQ150" s="287">
        <v>0</v>
      </c>
      <c r="DR150" s="287">
        <f t="shared" si="1592"/>
        <v>0</v>
      </c>
      <c r="DS150" s="334">
        <v>0</v>
      </c>
      <c r="DT150" s="287">
        <v>0</v>
      </c>
      <c r="DU150" s="287">
        <f t="shared" si="1593"/>
        <v>0</v>
      </c>
      <c r="DV150" s="334">
        <v>0</v>
      </c>
      <c r="DW150" s="287">
        <v>0</v>
      </c>
      <c r="DX150" s="287">
        <f t="shared" si="1594"/>
        <v>0</v>
      </c>
      <c r="DY150" s="334">
        <v>0</v>
      </c>
      <c r="DZ150" s="287">
        <v>0</v>
      </c>
      <c r="EA150" s="287">
        <f t="shared" si="1595"/>
        <v>0</v>
      </c>
      <c r="EB150" s="334">
        <v>0</v>
      </c>
      <c r="EC150" s="287">
        <v>0</v>
      </c>
      <c r="ED150" s="287">
        <f t="shared" si="1596"/>
        <v>0</v>
      </c>
      <c r="EE150" s="334">
        <v>0</v>
      </c>
      <c r="EF150" s="287">
        <v>0</v>
      </c>
      <c r="EG150" s="287">
        <f t="shared" si="1597"/>
        <v>0</v>
      </c>
      <c r="EH150" s="334">
        <v>0</v>
      </c>
      <c r="EI150" s="287">
        <v>0</v>
      </c>
      <c r="EJ150" s="287">
        <f t="shared" si="1598"/>
        <v>0</v>
      </c>
      <c r="EK150" s="334">
        <v>0</v>
      </c>
      <c r="EL150" s="287">
        <v>0</v>
      </c>
      <c r="EM150" s="287">
        <f t="shared" si="1599"/>
        <v>0</v>
      </c>
      <c r="EN150" s="334">
        <v>0</v>
      </c>
      <c r="EO150" s="287">
        <v>0</v>
      </c>
      <c r="EP150" s="287">
        <f t="shared" si="1600"/>
        <v>0</v>
      </c>
      <c r="EQ150" s="334">
        <v>1500000</v>
      </c>
      <c r="ER150" s="287">
        <v>0</v>
      </c>
      <c r="ES150" s="287">
        <f t="shared" si="1601"/>
        <v>1500000</v>
      </c>
      <c r="ET150" s="334">
        <v>1500000</v>
      </c>
      <c r="EU150" s="287">
        <v>0</v>
      </c>
      <c r="EV150" s="287">
        <f t="shared" si="1602"/>
        <v>1500000</v>
      </c>
      <c r="EW150" s="334">
        <v>1500000</v>
      </c>
      <c r="EX150" s="287">
        <v>0</v>
      </c>
      <c r="EY150" s="287">
        <f t="shared" si="1603"/>
        <v>1500000</v>
      </c>
      <c r="EZ150" s="334">
        <v>1500000</v>
      </c>
      <c r="FA150" s="287">
        <v>0</v>
      </c>
      <c r="FB150" s="287">
        <f t="shared" si="1604"/>
        <v>1500000</v>
      </c>
      <c r="FC150" s="334">
        <v>1500000</v>
      </c>
      <c r="FD150" s="287">
        <v>0</v>
      </c>
      <c r="FE150" s="287">
        <f t="shared" si="1605"/>
        <v>1500000</v>
      </c>
      <c r="FF150" s="334">
        <v>1500000</v>
      </c>
      <c r="FG150" s="287">
        <v>0</v>
      </c>
      <c r="FH150" s="287">
        <f t="shared" si="1606"/>
        <v>1500000</v>
      </c>
      <c r="FI150" s="334">
        <v>0</v>
      </c>
      <c r="FJ150" s="287">
        <v>0</v>
      </c>
      <c r="FK150" s="287">
        <f t="shared" si="1607"/>
        <v>0</v>
      </c>
      <c r="FL150" s="334">
        <v>0</v>
      </c>
      <c r="FM150" s="287">
        <v>0</v>
      </c>
      <c r="FN150" s="287">
        <f t="shared" si="1608"/>
        <v>0</v>
      </c>
      <c r="FO150" s="334">
        <v>0</v>
      </c>
      <c r="FP150" s="287">
        <v>0</v>
      </c>
      <c r="FQ150" s="287">
        <f t="shared" si="1609"/>
        <v>0</v>
      </c>
      <c r="FR150" s="334">
        <v>0</v>
      </c>
      <c r="FS150" s="287">
        <v>0</v>
      </c>
      <c r="FT150" s="287">
        <f t="shared" si="1610"/>
        <v>0</v>
      </c>
      <c r="FU150" s="334">
        <v>0</v>
      </c>
      <c r="FV150" s="287">
        <v>0</v>
      </c>
      <c r="FW150" s="287">
        <f t="shared" si="1611"/>
        <v>0</v>
      </c>
      <c r="FX150" s="334">
        <v>0</v>
      </c>
      <c r="FY150" s="287">
        <v>0</v>
      </c>
      <c r="FZ150" s="287">
        <f t="shared" si="1612"/>
        <v>0</v>
      </c>
      <c r="GA150" s="334">
        <v>0</v>
      </c>
      <c r="GB150" s="287">
        <v>0</v>
      </c>
      <c r="GC150" s="287">
        <f t="shared" si="1613"/>
        <v>0</v>
      </c>
      <c r="GD150" s="334">
        <v>0</v>
      </c>
      <c r="GE150" s="287">
        <v>0</v>
      </c>
      <c r="GF150" s="287">
        <f t="shared" si="1614"/>
        <v>0</v>
      </c>
      <c r="GG150" s="334">
        <v>0</v>
      </c>
      <c r="GH150" s="287">
        <v>0</v>
      </c>
      <c r="GI150" s="287">
        <f t="shared" si="1615"/>
        <v>0</v>
      </c>
      <c r="GJ150" s="334">
        <v>0</v>
      </c>
      <c r="GK150" s="287">
        <v>0</v>
      </c>
      <c r="GL150" s="287">
        <f t="shared" si="1616"/>
        <v>0</v>
      </c>
      <c r="GM150" s="334">
        <v>0</v>
      </c>
      <c r="GN150" s="287">
        <v>0</v>
      </c>
      <c r="GO150" s="287">
        <f t="shared" si="1617"/>
        <v>0</v>
      </c>
      <c r="GP150" s="334">
        <v>0</v>
      </c>
      <c r="GQ150" s="287">
        <v>0</v>
      </c>
      <c r="GR150" s="287">
        <f t="shared" si="1618"/>
        <v>0</v>
      </c>
      <c r="GS150" s="334">
        <v>0</v>
      </c>
      <c r="GT150" s="287">
        <v>0</v>
      </c>
      <c r="GU150" s="287">
        <f t="shared" si="1619"/>
        <v>0</v>
      </c>
      <c r="GV150" s="334">
        <v>0</v>
      </c>
      <c r="GW150" s="287">
        <v>0</v>
      </c>
      <c r="GX150" s="287">
        <f t="shared" si="1620"/>
        <v>0</v>
      </c>
      <c r="GY150" s="334">
        <v>0</v>
      </c>
      <c r="GZ150" s="287">
        <v>0</v>
      </c>
      <c r="HA150" s="287">
        <f t="shared" si="1621"/>
        <v>0</v>
      </c>
      <c r="HB150" s="334">
        <v>0</v>
      </c>
      <c r="HC150" s="287">
        <v>0</v>
      </c>
      <c r="HD150" s="287">
        <f t="shared" si="1622"/>
        <v>0</v>
      </c>
      <c r="HE150" s="334">
        <v>0</v>
      </c>
      <c r="HF150" s="287">
        <v>0</v>
      </c>
      <c r="HG150" s="287">
        <f t="shared" si="1623"/>
        <v>0</v>
      </c>
      <c r="HH150" s="334">
        <v>0</v>
      </c>
      <c r="HI150" s="287">
        <v>0</v>
      </c>
      <c r="HJ150" s="287">
        <f t="shared" si="1624"/>
        <v>0</v>
      </c>
    </row>
    <row r="151" spans="1:218" ht="14.25" customHeight="1" x14ac:dyDescent="0.2">
      <c r="A151" s="168"/>
      <c r="B151" s="342" t="s">
        <v>385</v>
      </c>
      <c r="C151" s="334">
        <v>0</v>
      </c>
      <c r="D151" s="287">
        <v>0</v>
      </c>
      <c r="E151" s="287">
        <f t="shared" si="1553"/>
        <v>0</v>
      </c>
      <c r="F151" s="334">
        <v>0</v>
      </c>
      <c r="G151" s="287">
        <v>0</v>
      </c>
      <c r="H151" s="287">
        <f t="shared" si="1554"/>
        <v>0</v>
      </c>
      <c r="I151" s="334">
        <v>0</v>
      </c>
      <c r="J151" s="287">
        <v>0</v>
      </c>
      <c r="K151" s="287">
        <f t="shared" si="1555"/>
        <v>0</v>
      </c>
      <c r="L151" s="334">
        <v>0</v>
      </c>
      <c r="M151" s="287">
        <v>0</v>
      </c>
      <c r="N151" s="287">
        <f t="shared" si="1556"/>
        <v>0</v>
      </c>
      <c r="O151" s="334">
        <v>0</v>
      </c>
      <c r="P151" s="287">
        <v>0</v>
      </c>
      <c r="Q151" s="287">
        <f t="shared" si="1557"/>
        <v>0</v>
      </c>
      <c r="R151" s="334">
        <v>0</v>
      </c>
      <c r="S151" s="287">
        <v>0</v>
      </c>
      <c r="T151" s="287">
        <f t="shared" si="1558"/>
        <v>0</v>
      </c>
      <c r="U151" s="334">
        <v>0</v>
      </c>
      <c r="V151" s="287">
        <v>0</v>
      </c>
      <c r="W151" s="287">
        <f t="shared" si="1559"/>
        <v>0</v>
      </c>
      <c r="X151" s="334">
        <v>0</v>
      </c>
      <c r="Y151" s="287">
        <v>0</v>
      </c>
      <c r="Z151" s="287">
        <f t="shared" si="1560"/>
        <v>0</v>
      </c>
      <c r="AA151" s="334">
        <v>0</v>
      </c>
      <c r="AB151" s="287">
        <v>0</v>
      </c>
      <c r="AC151" s="287">
        <f t="shared" si="1561"/>
        <v>0</v>
      </c>
      <c r="AD151" s="334">
        <v>0</v>
      </c>
      <c r="AE151" s="287">
        <v>0</v>
      </c>
      <c r="AF151" s="287">
        <f t="shared" si="1562"/>
        <v>0</v>
      </c>
      <c r="AG151" s="334">
        <v>0</v>
      </c>
      <c r="AH151" s="287">
        <v>0</v>
      </c>
      <c r="AI151" s="287">
        <f t="shared" si="1563"/>
        <v>0</v>
      </c>
      <c r="AJ151" s="334">
        <v>0</v>
      </c>
      <c r="AK151" s="287">
        <v>0</v>
      </c>
      <c r="AL151" s="287">
        <f t="shared" si="1564"/>
        <v>0</v>
      </c>
      <c r="AM151" s="334">
        <v>0</v>
      </c>
      <c r="AN151" s="287">
        <v>0</v>
      </c>
      <c r="AO151" s="287">
        <f t="shared" si="1565"/>
        <v>0</v>
      </c>
      <c r="AP151" s="334">
        <v>0</v>
      </c>
      <c r="AQ151" s="287">
        <v>0</v>
      </c>
      <c r="AR151" s="287">
        <f t="shared" si="1566"/>
        <v>0</v>
      </c>
      <c r="AS151" s="334">
        <v>0</v>
      </c>
      <c r="AT151" s="287">
        <v>0</v>
      </c>
      <c r="AU151" s="287">
        <f t="shared" si="1567"/>
        <v>0</v>
      </c>
      <c r="AV151" s="334">
        <v>0</v>
      </c>
      <c r="AW151" s="287">
        <v>0</v>
      </c>
      <c r="AX151" s="287">
        <f t="shared" si="1568"/>
        <v>0</v>
      </c>
      <c r="AY151" s="334">
        <v>0</v>
      </c>
      <c r="AZ151" s="287">
        <v>0</v>
      </c>
      <c r="BA151" s="287">
        <f t="shared" si="1569"/>
        <v>0</v>
      </c>
      <c r="BB151" s="334">
        <v>0</v>
      </c>
      <c r="BC151" s="287">
        <v>0</v>
      </c>
      <c r="BD151" s="287">
        <f t="shared" si="1570"/>
        <v>0</v>
      </c>
      <c r="BE151" s="334">
        <v>0</v>
      </c>
      <c r="BF151" s="287">
        <v>0</v>
      </c>
      <c r="BG151" s="287">
        <f t="shared" si="1571"/>
        <v>0</v>
      </c>
      <c r="BH151" s="334">
        <v>0</v>
      </c>
      <c r="BI151" s="287">
        <v>0</v>
      </c>
      <c r="BJ151" s="287">
        <f t="shared" si="1572"/>
        <v>0</v>
      </c>
      <c r="BK151" s="334">
        <v>0</v>
      </c>
      <c r="BL151" s="287">
        <v>0</v>
      </c>
      <c r="BM151" s="287">
        <f t="shared" si="1573"/>
        <v>0</v>
      </c>
      <c r="BN151" s="334">
        <v>0</v>
      </c>
      <c r="BO151" s="287">
        <v>0</v>
      </c>
      <c r="BP151" s="287">
        <f t="shared" si="1574"/>
        <v>0</v>
      </c>
      <c r="BQ151" s="334">
        <v>0</v>
      </c>
      <c r="BR151" s="287">
        <v>0</v>
      </c>
      <c r="BS151" s="287">
        <f t="shared" si="1575"/>
        <v>0</v>
      </c>
      <c r="BT151" s="334">
        <v>0</v>
      </c>
      <c r="BU151" s="287">
        <v>0</v>
      </c>
      <c r="BV151" s="287">
        <f t="shared" si="1576"/>
        <v>0</v>
      </c>
      <c r="BW151" s="334">
        <v>0</v>
      </c>
      <c r="BX151" s="287">
        <v>0</v>
      </c>
      <c r="BY151" s="287">
        <f t="shared" si="1577"/>
        <v>0</v>
      </c>
      <c r="BZ151" s="334">
        <v>0</v>
      </c>
      <c r="CA151" s="287">
        <v>0</v>
      </c>
      <c r="CB151" s="287">
        <f t="shared" si="1578"/>
        <v>0</v>
      </c>
      <c r="CC151" s="334">
        <v>0</v>
      </c>
      <c r="CD151" s="287">
        <v>0</v>
      </c>
      <c r="CE151" s="287">
        <f t="shared" si="1579"/>
        <v>0</v>
      </c>
      <c r="CF151" s="334">
        <v>0</v>
      </c>
      <c r="CG151" s="287">
        <v>0</v>
      </c>
      <c r="CH151" s="287">
        <f t="shared" si="1580"/>
        <v>0</v>
      </c>
      <c r="CI151" s="334">
        <v>0</v>
      </c>
      <c r="CJ151" s="287">
        <v>0</v>
      </c>
      <c r="CK151" s="287">
        <f t="shared" si="1581"/>
        <v>0</v>
      </c>
      <c r="CL151" s="334">
        <v>0</v>
      </c>
      <c r="CM151" s="287">
        <v>0</v>
      </c>
      <c r="CN151" s="287">
        <f t="shared" si="1582"/>
        <v>0</v>
      </c>
      <c r="CO151" s="334">
        <v>0</v>
      </c>
      <c r="CP151" s="287">
        <v>0</v>
      </c>
      <c r="CQ151" s="287">
        <f t="shared" si="1583"/>
        <v>0</v>
      </c>
      <c r="CR151" s="334">
        <v>0</v>
      </c>
      <c r="CS151" s="287">
        <v>0</v>
      </c>
      <c r="CT151" s="287">
        <f t="shared" si="1584"/>
        <v>0</v>
      </c>
      <c r="CU151" s="334">
        <v>0</v>
      </c>
      <c r="CV151" s="287">
        <v>0</v>
      </c>
      <c r="CW151" s="287">
        <f t="shared" si="1585"/>
        <v>0</v>
      </c>
      <c r="CX151" s="334">
        <v>0</v>
      </c>
      <c r="CY151" s="287">
        <v>0</v>
      </c>
      <c r="CZ151" s="287">
        <f t="shared" si="1586"/>
        <v>0</v>
      </c>
      <c r="DA151" s="334">
        <v>0</v>
      </c>
      <c r="DB151" s="287">
        <v>0</v>
      </c>
      <c r="DC151" s="287">
        <f t="shared" si="1587"/>
        <v>0</v>
      </c>
      <c r="DD151" s="334">
        <v>0</v>
      </c>
      <c r="DE151" s="287">
        <v>0</v>
      </c>
      <c r="DF151" s="287">
        <f t="shared" si="1588"/>
        <v>0</v>
      </c>
      <c r="DG151" s="334">
        <v>0</v>
      </c>
      <c r="DH151" s="287">
        <v>0</v>
      </c>
      <c r="DI151" s="287">
        <f t="shared" si="1589"/>
        <v>0</v>
      </c>
      <c r="DJ151" s="334">
        <v>0</v>
      </c>
      <c r="DK151" s="287">
        <v>0</v>
      </c>
      <c r="DL151" s="287">
        <f t="shared" si="1590"/>
        <v>0</v>
      </c>
      <c r="DM151" s="334">
        <v>0</v>
      </c>
      <c r="DN151" s="287">
        <v>0</v>
      </c>
      <c r="DO151" s="287">
        <f t="shared" si="1591"/>
        <v>0</v>
      </c>
      <c r="DP151" s="334">
        <v>0</v>
      </c>
      <c r="DQ151" s="287">
        <v>0</v>
      </c>
      <c r="DR151" s="287">
        <f t="shared" si="1592"/>
        <v>0</v>
      </c>
      <c r="DS151" s="334">
        <v>0</v>
      </c>
      <c r="DT151" s="287">
        <v>0</v>
      </c>
      <c r="DU151" s="287">
        <f t="shared" si="1593"/>
        <v>0</v>
      </c>
      <c r="DV151" s="334">
        <v>0</v>
      </c>
      <c r="DW151" s="287">
        <v>0</v>
      </c>
      <c r="DX151" s="287">
        <f t="shared" si="1594"/>
        <v>0</v>
      </c>
      <c r="DY151" s="334">
        <v>0</v>
      </c>
      <c r="DZ151" s="287">
        <v>0</v>
      </c>
      <c r="EA151" s="287">
        <f t="shared" si="1595"/>
        <v>0</v>
      </c>
      <c r="EB151" s="334">
        <v>0</v>
      </c>
      <c r="EC151" s="287">
        <v>0</v>
      </c>
      <c r="ED151" s="287">
        <f t="shared" si="1596"/>
        <v>0</v>
      </c>
      <c r="EE151" s="334">
        <v>0</v>
      </c>
      <c r="EF151" s="287">
        <v>0</v>
      </c>
      <c r="EG151" s="287">
        <f t="shared" si="1597"/>
        <v>0</v>
      </c>
      <c r="EH151" s="334">
        <v>0</v>
      </c>
      <c r="EI151" s="287">
        <v>0</v>
      </c>
      <c r="EJ151" s="287">
        <f t="shared" si="1598"/>
        <v>0</v>
      </c>
      <c r="EK151" s="334">
        <v>0</v>
      </c>
      <c r="EL151" s="287">
        <v>0</v>
      </c>
      <c r="EM151" s="287">
        <f t="shared" si="1599"/>
        <v>0</v>
      </c>
      <c r="EN151" s="334">
        <v>0</v>
      </c>
      <c r="EO151" s="287">
        <v>0</v>
      </c>
      <c r="EP151" s="287">
        <f t="shared" si="1600"/>
        <v>0</v>
      </c>
      <c r="EQ151" s="334">
        <v>0</v>
      </c>
      <c r="ER151" s="287">
        <v>0</v>
      </c>
      <c r="ES151" s="287">
        <f t="shared" si="1601"/>
        <v>0</v>
      </c>
      <c r="ET151" s="334">
        <v>0</v>
      </c>
      <c r="EU151" s="287">
        <v>0</v>
      </c>
      <c r="EV151" s="287">
        <f t="shared" si="1602"/>
        <v>0</v>
      </c>
      <c r="EW151" s="334">
        <v>0</v>
      </c>
      <c r="EX151" s="287">
        <v>0</v>
      </c>
      <c r="EY151" s="287">
        <f t="shared" si="1603"/>
        <v>0</v>
      </c>
      <c r="EZ151" s="334">
        <v>0</v>
      </c>
      <c r="FA151" s="287">
        <v>0</v>
      </c>
      <c r="FB151" s="287">
        <f t="shared" si="1604"/>
        <v>0</v>
      </c>
      <c r="FC151" s="334">
        <v>0</v>
      </c>
      <c r="FD151" s="287">
        <v>0</v>
      </c>
      <c r="FE151" s="287">
        <f t="shared" si="1605"/>
        <v>0</v>
      </c>
      <c r="FF151" s="334">
        <v>0</v>
      </c>
      <c r="FG151" s="287">
        <v>0</v>
      </c>
      <c r="FH151" s="287">
        <f t="shared" si="1606"/>
        <v>0</v>
      </c>
      <c r="FI151" s="334">
        <v>0</v>
      </c>
      <c r="FJ151" s="287">
        <v>0</v>
      </c>
      <c r="FK151" s="287">
        <f t="shared" si="1607"/>
        <v>0</v>
      </c>
      <c r="FL151" s="334">
        <v>0</v>
      </c>
      <c r="FM151" s="287">
        <v>0</v>
      </c>
      <c r="FN151" s="287">
        <f t="shared" si="1608"/>
        <v>0</v>
      </c>
      <c r="FO151" s="334">
        <v>0</v>
      </c>
      <c r="FP151" s="287">
        <v>0</v>
      </c>
      <c r="FQ151" s="287">
        <f t="shared" si="1609"/>
        <v>0</v>
      </c>
      <c r="FR151" s="334">
        <v>0</v>
      </c>
      <c r="FS151" s="287">
        <v>0</v>
      </c>
      <c r="FT151" s="287">
        <f t="shared" si="1610"/>
        <v>0</v>
      </c>
      <c r="FU151" s="334">
        <v>0</v>
      </c>
      <c r="FV151" s="287">
        <v>0</v>
      </c>
      <c r="FW151" s="287">
        <f t="shared" si="1611"/>
        <v>0</v>
      </c>
      <c r="FX151" s="334">
        <v>0</v>
      </c>
      <c r="FY151" s="287">
        <v>0</v>
      </c>
      <c r="FZ151" s="287">
        <f t="shared" si="1612"/>
        <v>0</v>
      </c>
      <c r="GA151" s="334">
        <v>0</v>
      </c>
      <c r="GB151" s="287">
        <v>0</v>
      </c>
      <c r="GC151" s="287">
        <f t="shared" si="1613"/>
        <v>0</v>
      </c>
      <c r="GD151" s="334">
        <v>0</v>
      </c>
      <c r="GE151" s="287">
        <v>0</v>
      </c>
      <c r="GF151" s="287">
        <f t="shared" si="1614"/>
        <v>0</v>
      </c>
      <c r="GG151" s="334">
        <v>0</v>
      </c>
      <c r="GH151" s="287">
        <v>0</v>
      </c>
      <c r="GI151" s="287">
        <f t="shared" si="1615"/>
        <v>0</v>
      </c>
      <c r="GJ151" s="334">
        <v>0</v>
      </c>
      <c r="GK151" s="287">
        <v>0</v>
      </c>
      <c r="GL151" s="287">
        <f t="shared" si="1616"/>
        <v>0</v>
      </c>
      <c r="GM151" s="334">
        <v>0</v>
      </c>
      <c r="GN151" s="287">
        <v>0</v>
      </c>
      <c r="GO151" s="287">
        <f t="shared" si="1617"/>
        <v>0</v>
      </c>
      <c r="GP151" s="334">
        <v>0</v>
      </c>
      <c r="GQ151" s="287">
        <v>0</v>
      </c>
      <c r="GR151" s="287">
        <f t="shared" si="1618"/>
        <v>0</v>
      </c>
      <c r="GS151" s="334">
        <v>0</v>
      </c>
      <c r="GT151" s="287">
        <v>0</v>
      </c>
      <c r="GU151" s="287">
        <f t="shared" si="1619"/>
        <v>0</v>
      </c>
      <c r="GV151" s="334">
        <v>0</v>
      </c>
      <c r="GW151" s="287">
        <v>0</v>
      </c>
      <c r="GX151" s="287">
        <f t="shared" si="1620"/>
        <v>0</v>
      </c>
      <c r="GY151" s="334">
        <v>0</v>
      </c>
      <c r="GZ151" s="287">
        <v>0</v>
      </c>
      <c r="HA151" s="287">
        <f t="shared" si="1621"/>
        <v>0</v>
      </c>
      <c r="HB151" s="334">
        <v>0</v>
      </c>
      <c r="HC151" s="287">
        <v>0</v>
      </c>
      <c r="HD151" s="287">
        <f t="shared" si="1622"/>
        <v>0</v>
      </c>
      <c r="HE151" s="334">
        <v>0</v>
      </c>
      <c r="HF151" s="287">
        <v>0</v>
      </c>
      <c r="HG151" s="287">
        <f t="shared" si="1623"/>
        <v>0</v>
      </c>
      <c r="HH151" s="334">
        <v>0</v>
      </c>
      <c r="HI151" s="287">
        <v>0</v>
      </c>
      <c r="HJ151" s="287">
        <f t="shared" si="1624"/>
        <v>0</v>
      </c>
    </row>
    <row r="152" spans="1:218" ht="14.25" customHeight="1" x14ac:dyDescent="0.2">
      <c r="A152" s="168"/>
      <c r="B152" s="342" t="s">
        <v>386</v>
      </c>
      <c r="C152" s="334">
        <v>0</v>
      </c>
      <c r="D152" s="287">
        <v>0</v>
      </c>
      <c r="E152" s="287">
        <f t="shared" si="1553"/>
        <v>0</v>
      </c>
      <c r="F152" s="334">
        <v>0</v>
      </c>
      <c r="G152" s="287">
        <v>0</v>
      </c>
      <c r="H152" s="287">
        <f t="shared" si="1554"/>
        <v>0</v>
      </c>
      <c r="I152" s="334">
        <v>0</v>
      </c>
      <c r="J152" s="287">
        <v>0</v>
      </c>
      <c r="K152" s="287">
        <f t="shared" si="1555"/>
        <v>0</v>
      </c>
      <c r="L152" s="334">
        <v>0</v>
      </c>
      <c r="M152" s="287">
        <v>0</v>
      </c>
      <c r="N152" s="287">
        <f t="shared" si="1556"/>
        <v>0</v>
      </c>
      <c r="O152" s="334">
        <v>0</v>
      </c>
      <c r="P152" s="287">
        <v>0</v>
      </c>
      <c r="Q152" s="287">
        <f t="shared" si="1557"/>
        <v>0</v>
      </c>
      <c r="R152" s="334">
        <v>0</v>
      </c>
      <c r="S152" s="287">
        <v>0</v>
      </c>
      <c r="T152" s="287">
        <f t="shared" si="1558"/>
        <v>0</v>
      </c>
      <c r="U152" s="334">
        <v>0</v>
      </c>
      <c r="V152" s="287">
        <v>0</v>
      </c>
      <c r="W152" s="287">
        <f t="shared" si="1559"/>
        <v>0</v>
      </c>
      <c r="X152" s="334">
        <v>0</v>
      </c>
      <c r="Y152" s="287">
        <v>0</v>
      </c>
      <c r="Z152" s="287">
        <f t="shared" si="1560"/>
        <v>0</v>
      </c>
      <c r="AA152" s="334">
        <v>0</v>
      </c>
      <c r="AB152" s="287">
        <v>0</v>
      </c>
      <c r="AC152" s="287">
        <f t="shared" si="1561"/>
        <v>0</v>
      </c>
      <c r="AD152" s="334">
        <v>0</v>
      </c>
      <c r="AE152" s="287">
        <v>0</v>
      </c>
      <c r="AF152" s="287">
        <f t="shared" si="1562"/>
        <v>0</v>
      </c>
      <c r="AG152" s="334">
        <v>0</v>
      </c>
      <c r="AH152" s="287">
        <v>0</v>
      </c>
      <c r="AI152" s="287">
        <f t="shared" si="1563"/>
        <v>0</v>
      </c>
      <c r="AJ152" s="334">
        <v>0</v>
      </c>
      <c r="AK152" s="287">
        <v>0</v>
      </c>
      <c r="AL152" s="287">
        <f t="shared" si="1564"/>
        <v>0</v>
      </c>
      <c r="AM152" s="334">
        <v>88459.491094842655</v>
      </c>
      <c r="AN152" s="287">
        <v>0</v>
      </c>
      <c r="AO152" s="287">
        <f t="shared" si="1565"/>
        <v>88459.491094842655</v>
      </c>
      <c r="AP152" s="334">
        <v>96545.140283279979</v>
      </c>
      <c r="AQ152" s="287">
        <v>0</v>
      </c>
      <c r="AR152" s="287">
        <f t="shared" si="1566"/>
        <v>96545.140283279979</v>
      </c>
      <c r="AS152" s="334">
        <v>87492.112659140039</v>
      </c>
      <c r="AT152" s="287">
        <v>0</v>
      </c>
      <c r="AU152" s="287">
        <f t="shared" si="1567"/>
        <v>87492.112659140039</v>
      </c>
      <c r="AV152" s="334">
        <v>94327.961053417006</v>
      </c>
      <c r="AW152" s="287">
        <v>0</v>
      </c>
      <c r="AX152" s="287">
        <f t="shared" si="1568"/>
        <v>94327.961053417006</v>
      </c>
      <c r="AY152" s="334">
        <v>79915.777346308605</v>
      </c>
      <c r="AZ152" s="287">
        <v>0</v>
      </c>
      <c r="BA152" s="287">
        <f t="shared" si="1569"/>
        <v>79915.777346308605</v>
      </c>
      <c r="BB152" s="334">
        <v>105806.25373340072</v>
      </c>
      <c r="BC152" s="287">
        <v>0</v>
      </c>
      <c r="BD152" s="287">
        <f t="shared" si="1570"/>
        <v>105806.25373340072</v>
      </c>
      <c r="BE152" s="334">
        <v>101901.14453463911</v>
      </c>
      <c r="BF152" s="287">
        <v>0</v>
      </c>
      <c r="BG152" s="287">
        <f t="shared" si="1571"/>
        <v>101901.14453463911</v>
      </c>
      <c r="BH152" s="334">
        <v>112771.60937518657</v>
      </c>
      <c r="BI152" s="287">
        <v>0</v>
      </c>
      <c r="BJ152" s="287">
        <f t="shared" si="1572"/>
        <v>112771.60937518657</v>
      </c>
      <c r="BK152" s="334">
        <v>125297.62645166398</v>
      </c>
      <c r="BL152" s="287">
        <v>0</v>
      </c>
      <c r="BM152" s="287">
        <f t="shared" si="1573"/>
        <v>125297.62645166398</v>
      </c>
      <c r="BN152" s="334">
        <v>93135.648065138754</v>
      </c>
      <c r="BO152" s="287">
        <v>0</v>
      </c>
      <c r="BP152" s="287">
        <f t="shared" si="1574"/>
        <v>93135.648065138754</v>
      </c>
      <c r="BQ152" s="334">
        <v>83461.690430111776</v>
      </c>
      <c r="BR152" s="287">
        <v>0</v>
      </c>
      <c r="BS152" s="287">
        <f t="shared" si="1575"/>
        <v>83461.690430111776</v>
      </c>
      <c r="BT152" s="334">
        <v>104418.43575418995</v>
      </c>
      <c r="BU152" s="287">
        <v>0</v>
      </c>
      <c r="BV152" s="287">
        <f t="shared" si="1576"/>
        <v>104418.43575418995</v>
      </c>
      <c r="BW152" s="334">
        <v>111678.88451192803</v>
      </c>
      <c r="BX152" s="287">
        <v>0</v>
      </c>
      <c r="BY152" s="287">
        <f t="shared" si="1577"/>
        <v>111678.88451192803</v>
      </c>
      <c r="BZ152" s="334">
        <v>102866.9845792229</v>
      </c>
      <c r="CA152" s="287">
        <v>0</v>
      </c>
      <c r="CB152" s="287">
        <f t="shared" si="1578"/>
        <v>102866.9845792229</v>
      </c>
      <c r="CC152" s="334">
        <v>139461.52002621914</v>
      </c>
      <c r="CD152" s="287">
        <v>0</v>
      </c>
      <c r="CE152" s="287">
        <f t="shared" si="1579"/>
        <v>139461.52002621914</v>
      </c>
      <c r="CF152" s="334">
        <v>8156.0810810810808</v>
      </c>
      <c r="CG152" s="287">
        <v>0</v>
      </c>
      <c r="CH152" s="287">
        <f t="shared" si="1580"/>
        <v>8156.0810810810808</v>
      </c>
      <c r="CI152" s="334">
        <v>99564.3896504078</v>
      </c>
      <c r="CJ152" s="287">
        <v>0</v>
      </c>
      <c r="CK152" s="287">
        <f t="shared" si="1581"/>
        <v>99564.3896504078</v>
      </c>
      <c r="CL152" s="334">
        <v>181177.39936408901</v>
      </c>
      <c r="CM152" s="287">
        <v>0</v>
      </c>
      <c r="CN152" s="287">
        <f t="shared" si="1582"/>
        <v>181177.39936408901</v>
      </c>
      <c r="CO152" s="334">
        <v>121979.53604300908</v>
      </c>
      <c r="CP152" s="287">
        <v>0</v>
      </c>
      <c r="CQ152" s="287">
        <f t="shared" si="1583"/>
        <v>121979.53604300908</v>
      </c>
      <c r="CR152" s="334">
        <v>127100.77567603276</v>
      </c>
      <c r="CS152" s="287">
        <v>0</v>
      </c>
      <c r="CT152" s="287">
        <f t="shared" si="1584"/>
        <v>127100.77567603276</v>
      </c>
      <c r="CU152" s="334">
        <v>158498.45058852778</v>
      </c>
      <c r="CV152" s="287">
        <v>0</v>
      </c>
      <c r="CW152" s="287">
        <f t="shared" si="1585"/>
        <v>158498.45058852778</v>
      </c>
      <c r="CX152" s="334">
        <v>134444.71540778998</v>
      </c>
      <c r="CY152" s="287">
        <v>0</v>
      </c>
      <c r="CZ152" s="287">
        <f t="shared" si="1586"/>
        <v>134444.71540778998</v>
      </c>
      <c r="DA152" s="334">
        <v>148921.7253454389</v>
      </c>
      <c r="DB152" s="287">
        <v>0</v>
      </c>
      <c r="DC152" s="287">
        <f t="shared" si="1587"/>
        <v>148921.7253454389</v>
      </c>
      <c r="DD152" s="334">
        <v>136548.37298722344</v>
      </c>
      <c r="DE152" s="287">
        <v>0</v>
      </c>
      <c r="DF152" s="287">
        <f t="shared" si="1588"/>
        <v>136548.37298722344</v>
      </c>
      <c r="DG152" s="334">
        <v>31816.158340461712</v>
      </c>
      <c r="DH152" s="287">
        <v>0</v>
      </c>
      <c r="DI152" s="287">
        <f t="shared" si="1589"/>
        <v>31816.158340461712</v>
      </c>
      <c r="DJ152" s="334">
        <v>205539.96380627819</v>
      </c>
      <c r="DK152" s="287">
        <v>0</v>
      </c>
      <c r="DL152" s="287">
        <f t="shared" si="1590"/>
        <v>205539.96380627819</v>
      </c>
      <c r="DM152" s="334">
        <v>238070.50818134335</v>
      </c>
      <c r="DN152" s="287">
        <v>0</v>
      </c>
      <c r="DO152" s="287">
        <f t="shared" si="1591"/>
        <v>238070.50818134335</v>
      </c>
      <c r="DP152" s="334">
        <v>207527.79325899138</v>
      </c>
      <c r="DQ152" s="287">
        <v>0</v>
      </c>
      <c r="DR152" s="287">
        <f t="shared" si="1592"/>
        <v>207527.79325899138</v>
      </c>
      <c r="DS152" s="334">
        <v>196163.83714668348</v>
      </c>
      <c r="DT152" s="287">
        <v>0</v>
      </c>
      <c r="DU152" s="287">
        <f t="shared" si="1593"/>
        <v>196163.83714668348</v>
      </c>
      <c r="DV152" s="334">
        <v>41969.435054427995</v>
      </c>
      <c r="DW152" s="287">
        <v>0</v>
      </c>
      <c r="DX152" s="287">
        <f t="shared" si="1594"/>
        <v>41969.435054427995</v>
      </c>
      <c r="DY152" s="334">
        <v>229377.29296985085</v>
      </c>
      <c r="DZ152" s="287">
        <v>0</v>
      </c>
      <c r="EA152" s="287">
        <f t="shared" si="1595"/>
        <v>229377.29296985085</v>
      </c>
      <c r="EB152" s="334">
        <v>200304.05354266771</v>
      </c>
      <c r="EC152" s="287">
        <v>0</v>
      </c>
      <c r="ED152" s="287">
        <f t="shared" si="1596"/>
        <v>200304.05354266771</v>
      </c>
      <c r="EE152" s="334">
        <v>218156.72428387738</v>
      </c>
      <c r="EF152" s="287">
        <v>0</v>
      </c>
      <c r="EG152" s="287">
        <f t="shared" si="1597"/>
        <v>218156.72428387738</v>
      </c>
      <c r="EH152" s="334">
        <v>226954.59805168008</v>
      </c>
      <c r="EI152" s="287">
        <v>0</v>
      </c>
      <c r="EJ152" s="287">
        <f t="shared" si="1598"/>
        <v>226954.59805168008</v>
      </c>
      <c r="EK152" s="334">
        <v>216500.33850975064</v>
      </c>
      <c r="EL152" s="287">
        <v>0</v>
      </c>
      <c r="EM152" s="287">
        <f t="shared" si="1599"/>
        <v>216500.33850975064</v>
      </c>
      <c r="EN152" s="334">
        <v>219208.53737047265</v>
      </c>
      <c r="EO152" s="287">
        <v>0</v>
      </c>
      <c r="EP152" s="287">
        <f t="shared" si="1600"/>
        <v>219208.53737047265</v>
      </c>
      <c r="EQ152" s="334">
        <v>256473.47412360215</v>
      </c>
      <c r="ER152" s="287">
        <v>0</v>
      </c>
      <c r="ES152" s="287">
        <f t="shared" si="1601"/>
        <v>256473.47412360215</v>
      </c>
      <c r="ET152" s="334">
        <v>196185.44951754651</v>
      </c>
      <c r="EU152" s="287">
        <v>0</v>
      </c>
      <c r="EV152" s="287">
        <f t="shared" si="1602"/>
        <v>196185.44951754651</v>
      </c>
      <c r="EW152" s="334">
        <v>221201.04976001536</v>
      </c>
      <c r="EX152" s="287">
        <v>0</v>
      </c>
      <c r="EY152" s="287">
        <f t="shared" si="1603"/>
        <v>221201.04976001536</v>
      </c>
      <c r="EZ152" s="334">
        <v>242284.85987086757</v>
      </c>
      <c r="FA152" s="287">
        <v>0</v>
      </c>
      <c r="FB152" s="287">
        <f t="shared" si="1604"/>
        <v>242284.85987086757</v>
      </c>
      <c r="FC152" s="334">
        <v>253091.6522640152</v>
      </c>
      <c r="FD152" s="287">
        <v>0</v>
      </c>
      <c r="FE152" s="287">
        <f t="shared" si="1605"/>
        <v>253091.6522640152</v>
      </c>
      <c r="FF152" s="334">
        <v>233592.14530691167</v>
      </c>
      <c r="FG152" s="287">
        <v>0</v>
      </c>
      <c r="FH152" s="287">
        <f t="shared" si="1606"/>
        <v>233592.14530691167</v>
      </c>
      <c r="FI152" s="334">
        <v>280769.29632968421</v>
      </c>
      <c r="FJ152" s="287">
        <v>0</v>
      </c>
      <c r="FK152" s="287">
        <f t="shared" si="1607"/>
        <v>280769.29632968421</v>
      </c>
      <c r="FL152" s="334">
        <v>300374.35539522883</v>
      </c>
      <c r="FM152" s="287">
        <v>0</v>
      </c>
      <c r="FN152" s="287">
        <f t="shared" si="1608"/>
        <v>300374.35539522883</v>
      </c>
      <c r="FO152" s="334">
        <v>250596.31079788785</v>
      </c>
      <c r="FP152" s="287">
        <v>0</v>
      </c>
      <c r="FQ152" s="287">
        <f t="shared" si="1609"/>
        <v>250596.31079788785</v>
      </c>
      <c r="FR152" s="334">
        <v>318166.38027083117</v>
      </c>
      <c r="FS152" s="287">
        <v>0</v>
      </c>
      <c r="FT152" s="287">
        <f t="shared" si="1610"/>
        <v>318166.38027083117</v>
      </c>
      <c r="FU152" s="334">
        <v>265087.305530807</v>
      </c>
      <c r="FV152" s="287">
        <v>0</v>
      </c>
      <c r="FW152" s="287">
        <f t="shared" si="1611"/>
        <v>265087.305530807</v>
      </c>
      <c r="FX152" s="334">
        <v>291021.65881555667</v>
      </c>
      <c r="FY152" s="287">
        <v>0</v>
      </c>
      <c r="FZ152" s="287">
        <f t="shared" si="1612"/>
        <v>291021.65881555667</v>
      </c>
      <c r="GA152" s="334">
        <v>371764.01694241486</v>
      </c>
      <c r="GB152" s="287">
        <v>0</v>
      </c>
      <c r="GC152" s="287">
        <f t="shared" si="1613"/>
        <v>371764.01694241486</v>
      </c>
      <c r="GD152" s="334">
        <v>363604.71369859105</v>
      </c>
      <c r="GE152" s="287">
        <v>0</v>
      </c>
      <c r="GF152" s="287">
        <f t="shared" si="1614"/>
        <v>363604.71369859105</v>
      </c>
      <c r="GG152" s="334">
        <v>363061.47878140799</v>
      </c>
      <c r="GH152" s="287">
        <v>0</v>
      </c>
      <c r="GI152" s="287">
        <f t="shared" si="1615"/>
        <v>363061.47878140799</v>
      </c>
      <c r="GJ152" s="334">
        <v>355461.98674555356</v>
      </c>
      <c r="GK152" s="287">
        <v>0</v>
      </c>
      <c r="GL152" s="287">
        <f t="shared" si="1616"/>
        <v>355461.98674555356</v>
      </c>
      <c r="GM152" s="334">
        <v>375150.77459862852</v>
      </c>
      <c r="GN152" s="287">
        <v>0</v>
      </c>
      <c r="GO152" s="287">
        <f t="shared" si="1617"/>
        <v>375150.77459862852</v>
      </c>
      <c r="GP152" s="334">
        <v>359689.7199883248</v>
      </c>
      <c r="GQ152" s="287">
        <v>0</v>
      </c>
      <c r="GR152" s="287">
        <f t="shared" si="1618"/>
        <v>359689.7199883248</v>
      </c>
      <c r="GS152" s="334">
        <v>377223.03514674294</v>
      </c>
      <c r="GT152" s="287">
        <v>0</v>
      </c>
      <c r="GU152" s="287">
        <f t="shared" si="1619"/>
        <v>377223.03514674294</v>
      </c>
      <c r="GV152" s="334">
        <v>387495.00670262484</v>
      </c>
      <c r="GW152" s="287">
        <v>0</v>
      </c>
      <c r="GX152" s="287">
        <f t="shared" si="1620"/>
        <v>387495.00670262484</v>
      </c>
      <c r="GY152" s="334">
        <v>397051.05446050933</v>
      </c>
      <c r="GZ152" s="287">
        <v>0</v>
      </c>
      <c r="HA152" s="287">
        <f t="shared" si="1621"/>
        <v>397051.05446050933</v>
      </c>
      <c r="HB152" s="334">
        <v>-82953.265942720813</v>
      </c>
      <c r="HC152" s="287">
        <v>501193.31742243399</v>
      </c>
      <c r="HD152" s="287">
        <f t="shared" si="1622"/>
        <v>418240.05147971318</v>
      </c>
      <c r="HE152" s="334">
        <v>351948.35991275281</v>
      </c>
      <c r="HF152" s="287">
        <v>0</v>
      </c>
      <c r="HG152" s="287">
        <f t="shared" si="1623"/>
        <v>351948.35991275281</v>
      </c>
      <c r="HH152" s="334">
        <v>350130.28740333591</v>
      </c>
      <c r="HI152" s="287">
        <v>0</v>
      </c>
      <c r="HJ152" s="287">
        <f t="shared" si="1624"/>
        <v>350130.28740333591</v>
      </c>
    </row>
    <row r="153" spans="1:218" ht="14.25" customHeight="1" x14ac:dyDescent="0.2">
      <c r="A153" s="168"/>
      <c r="B153" s="342" t="s">
        <v>387</v>
      </c>
      <c r="C153" s="334">
        <v>0</v>
      </c>
      <c r="D153" s="287">
        <v>0</v>
      </c>
      <c r="E153" s="287">
        <f t="shared" si="1553"/>
        <v>0</v>
      </c>
      <c r="F153" s="334">
        <v>0</v>
      </c>
      <c r="G153" s="287">
        <v>0</v>
      </c>
      <c r="H153" s="287">
        <f t="shared" si="1554"/>
        <v>0</v>
      </c>
      <c r="I153" s="334">
        <v>0</v>
      </c>
      <c r="J153" s="287">
        <v>0</v>
      </c>
      <c r="K153" s="287">
        <f t="shared" si="1555"/>
        <v>0</v>
      </c>
      <c r="L153" s="334">
        <v>0</v>
      </c>
      <c r="M153" s="287">
        <v>0</v>
      </c>
      <c r="N153" s="287">
        <f t="shared" si="1556"/>
        <v>0</v>
      </c>
      <c r="O153" s="334">
        <v>0</v>
      </c>
      <c r="P153" s="287">
        <v>0</v>
      </c>
      <c r="Q153" s="287">
        <f t="shared" si="1557"/>
        <v>0</v>
      </c>
      <c r="R153" s="334">
        <v>0</v>
      </c>
      <c r="S153" s="287">
        <v>0</v>
      </c>
      <c r="T153" s="287">
        <f t="shared" si="1558"/>
        <v>0</v>
      </c>
      <c r="U153" s="334">
        <v>0</v>
      </c>
      <c r="V153" s="287">
        <v>0</v>
      </c>
      <c r="W153" s="287">
        <f t="shared" si="1559"/>
        <v>0</v>
      </c>
      <c r="X153" s="334">
        <v>0</v>
      </c>
      <c r="Y153" s="287">
        <v>0</v>
      </c>
      <c r="Z153" s="287">
        <f t="shared" si="1560"/>
        <v>0</v>
      </c>
      <c r="AA153" s="334">
        <v>0</v>
      </c>
      <c r="AB153" s="287">
        <v>0</v>
      </c>
      <c r="AC153" s="287">
        <f t="shared" si="1561"/>
        <v>0</v>
      </c>
      <c r="AD153" s="334">
        <v>0</v>
      </c>
      <c r="AE153" s="287">
        <v>0</v>
      </c>
      <c r="AF153" s="287">
        <f t="shared" si="1562"/>
        <v>0</v>
      </c>
      <c r="AG153" s="334">
        <v>0</v>
      </c>
      <c r="AH153" s="287">
        <v>0</v>
      </c>
      <c r="AI153" s="287">
        <f t="shared" si="1563"/>
        <v>0</v>
      </c>
      <c r="AJ153" s="334">
        <v>0</v>
      </c>
      <c r="AK153" s="287">
        <v>0</v>
      </c>
      <c r="AL153" s="287">
        <f t="shared" si="1564"/>
        <v>0</v>
      </c>
      <c r="AM153" s="334">
        <v>1457340.9241149472</v>
      </c>
      <c r="AN153" s="287">
        <v>74323.052790875459</v>
      </c>
      <c r="AO153" s="287">
        <f t="shared" si="1565"/>
        <v>1531663.9769058228</v>
      </c>
      <c r="AP153" s="334">
        <v>1486661.0815650972</v>
      </c>
      <c r="AQ153" s="287">
        <v>55653.270350636652</v>
      </c>
      <c r="AR153" s="287">
        <f t="shared" si="1566"/>
        <v>1542314.3519157339</v>
      </c>
      <c r="AS153" s="334">
        <v>1350353.8601969741</v>
      </c>
      <c r="AT153" s="287">
        <v>49577.188461455509</v>
      </c>
      <c r="AU153" s="287">
        <f t="shared" si="1567"/>
        <v>1399931.0486584296</v>
      </c>
      <c r="AV153" s="334">
        <v>1441287.809621664</v>
      </c>
      <c r="AW153" s="287">
        <v>-87000.248805555981</v>
      </c>
      <c r="AX153" s="287">
        <f t="shared" si="1568"/>
        <v>1354287.560816108</v>
      </c>
      <c r="AY153" s="334">
        <v>1292590.9820342469</v>
      </c>
      <c r="AZ153" s="287">
        <v>-86807.690798054202</v>
      </c>
      <c r="BA153" s="287">
        <f t="shared" si="1569"/>
        <v>1205783.2912361927</v>
      </c>
      <c r="BB153" s="334">
        <v>1328079.9970132799</v>
      </c>
      <c r="BC153" s="287">
        <v>-103764.27181431689</v>
      </c>
      <c r="BD153" s="287">
        <f t="shared" si="1570"/>
        <v>1224315.725198963</v>
      </c>
      <c r="BE153" s="334">
        <v>1354144.381321385</v>
      </c>
      <c r="BF153" s="287">
        <v>-176720.46507697258</v>
      </c>
      <c r="BG153" s="287">
        <f t="shared" si="1571"/>
        <v>1177423.9162444125</v>
      </c>
      <c r="BH153" s="334">
        <v>1385438.0607261835</v>
      </c>
      <c r="BI153" s="287">
        <v>-158447.03136048105</v>
      </c>
      <c r="BJ153" s="287">
        <f t="shared" si="1572"/>
        <v>1226991.0293657025</v>
      </c>
      <c r="BK153" s="334">
        <v>1352629.7592527666</v>
      </c>
      <c r="BL153" s="287">
        <v>84726.205372985365</v>
      </c>
      <c r="BM153" s="287">
        <f t="shared" si="1573"/>
        <v>1437355.9646257521</v>
      </c>
      <c r="BN153" s="334">
        <v>1266264.4331473545</v>
      </c>
      <c r="BO153" s="287">
        <v>73204.912417510364</v>
      </c>
      <c r="BP153" s="287">
        <f t="shared" si="1574"/>
        <v>1339469.3455648648</v>
      </c>
      <c r="BQ153" s="334">
        <v>1021192.5589478252</v>
      </c>
      <c r="BR153" s="287">
        <v>51580.441901944563</v>
      </c>
      <c r="BS153" s="287">
        <f t="shared" si="1575"/>
        <v>1072773.0008497697</v>
      </c>
      <c r="BT153" s="334">
        <v>1033683.5723367371</v>
      </c>
      <c r="BU153" s="287">
        <v>159968.74558407924</v>
      </c>
      <c r="BV153" s="287">
        <f t="shared" si="1576"/>
        <v>1193652.3179208164</v>
      </c>
      <c r="BW153" s="334">
        <v>1027613.225199536</v>
      </c>
      <c r="BX153" s="287">
        <v>267839.47492658842</v>
      </c>
      <c r="BY153" s="287">
        <f t="shared" si="1577"/>
        <v>1295452.7001261243</v>
      </c>
      <c r="BZ153" s="334">
        <v>1044039.4786139114</v>
      </c>
      <c r="CA153" s="287">
        <v>427019.80363223318</v>
      </c>
      <c r="CB153" s="287">
        <f t="shared" si="1578"/>
        <v>1471059.2822461445</v>
      </c>
      <c r="CC153" s="334">
        <v>1103612.4493028715</v>
      </c>
      <c r="CD153" s="287">
        <v>647961.56819564011</v>
      </c>
      <c r="CE153" s="287">
        <f t="shared" si="1579"/>
        <v>1751574.0174985116</v>
      </c>
      <c r="CF153" s="334">
        <v>1109942.9808186563</v>
      </c>
      <c r="CG153" s="287">
        <v>746361.07477472117</v>
      </c>
      <c r="CH153" s="287">
        <f t="shared" si="1580"/>
        <v>1856304.0555933774</v>
      </c>
      <c r="CI153" s="334">
        <v>1191082.1009769985</v>
      </c>
      <c r="CJ153" s="287">
        <v>790175.89635245875</v>
      </c>
      <c r="CK153" s="287">
        <f t="shared" si="1581"/>
        <v>1981257.9973294572</v>
      </c>
      <c r="CL153" s="334">
        <v>1277538.1774551566</v>
      </c>
      <c r="CM153" s="287">
        <v>1202550.4195631521</v>
      </c>
      <c r="CN153" s="287">
        <f t="shared" si="1582"/>
        <v>2480088.5970183089</v>
      </c>
      <c r="CO153" s="334">
        <v>1287080.9080189341</v>
      </c>
      <c r="CP153" s="287">
        <v>1200183.3303365733</v>
      </c>
      <c r="CQ153" s="287">
        <f t="shared" si="1583"/>
        <v>2487264.2383555071</v>
      </c>
      <c r="CR153" s="334">
        <v>1209375.5653791947</v>
      </c>
      <c r="CS153" s="287">
        <v>1462227.8960169926</v>
      </c>
      <c r="CT153" s="287">
        <f t="shared" si="1584"/>
        <v>2671603.4613961875</v>
      </c>
      <c r="CU153" s="334">
        <v>1295196.4855867447</v>
      </c>
      <c r="CV153" s="287">
        <v>1691164.5839534434</v>
      </c>
      <c r="CW153" s="287">
        <f t="shared" si="1585"/>
        <v>2986361.0695401882</v>
      </c>
      <c r="CX153" s="334">
        <v>1373549.1871099623</v>
      </c>
      <c r="CY153" s="287">
        <v>1708943.0949951333</v>
      </c>
      <c r="CZ153" s="287">
        <f t="shared" si="1586"/>
        <v>3082492.2821050957</v>
      </c>
      <c r="DA153" s="334">
        <v>1438471.1942623833</v>
      </c>
      <c r="DB153" s="287">
        <v>1788192.8091220651</v>
      </c>
      <c r="DC153" s="287">
        <f t="shared" si="1587"/>
        <v>3226664.0033844486</v>
      </c>
      <c r="DD153" s="334">
        <v>1434299.2480599838</v>
      </c>
      <c r="DE153" s="287">
        <v>2240038.9403898851</v>
      </c>
      <c r="DF153" s="287">
        <f t="shared" si="1588"/>
        <v>3674338.1884498689</v>
      </c>
      <c r="DG153" s="334">
        <v>1664412.026671624</v>
      </c>
      <c r="DH153" s="287">
        <v>2093666.303850228</v>
      </c>
      <c r="DI153" s="287">
        <f t="shared" si="1589"/>
        <v>3758078.3305218518</v>
      </c>
      <c r="DJ153" s="334">
        <v>1649040.0016933726</v>
      </c>
      <c r="DK153" s="287">
        <v>2285917.1317439587</v>
      </c>
      <c r="DL153" s="287">
        <f t="shared" si="1590"/>
        <v>3934957.1334373313</v>
      </c>
      <c r="DM153" s="334">
        <v>1782883.6122427667</v>
      </c>
      <c r="DN153" s="287">
        <v>2402350.4038367677</v>
      </c>
      <c r="DO153" s="287">
        <f t="shared" si="1591"/>
        <v>4185234.0160795343</v>
      </c>
      <c r="DP153" s="334">
        <v>1899471.064331824</v>
      </c>
      <c r="DQ153" s="287">
        <v>2376159.8088250761</v>
      </c>
      <c r="DR153" s="287">
        <f t="shared" si="1592"/>
        <v>4275630.8731568996</v>
      </c>
      <c r="DS153" s="334">
        <v>1923870.7494682528</v>
      </c>
      <c r="DT153" s="287">
        <v>2499584.7921730597</v>
      </c>
      <c r="DU153" s="287">
        <f t="shared" si="1593"/>
        <v>4423455.5416413127</v>
      </c>
      <c r="DV153" s="334">
        <v>1899177.4183996869</v>
      </c>
      <c r="DW153" s="287">
        <v>2662231.7193704732</v>
      </c>
      <c r="DX153" s="287">
        <f t="shared" si="1594"/>
        <v>4561409.1377701601</v>
      </c>
      <c r="DY153" s="334">
        <v>1750196.9303768447</v>
      </c>
      <c r="DZ153" s="287">
        <v>2904943.5508785355</v>
      </c>
      <c r="EA153" s="287">
        <f t="shared" si="1595"/>
        <v>4655140.4812553804</v>
      </c>
      <c r="EB153" s="334">
        <v>2368906.411765255</v>
      </c>
      <c r="EC153" s="287">
        <v>2962347.2057449133</v>
      </c>
      <c r="ED153" s="287">
        <f t="shared" si="1596"/>
        <v>5331253.6175101679</v>
      </c>
      <c r="EE153" s="334">
        <v>2400895.8403417692</v>
      </c>
      <c r="EF153" s="287">
        <v>3240363.1235782253</v>
      </c>
      <c r="EG153" s="287">
        <f t="shared" si="1597"/>
        <v>5641258.9639199944</v>
      </c>
      <c r="EH153" s="334">
        <v>2636627.5752479229</v>
      </c>
      <c r="EI153" s="287">
        <v>3068855.2406152231</v>
      </c>
      <c r="EJ153" s="287">
        <f t="shared" si="1598"/>
        <v>5705482.8158631455</v>
      </c>
      <c r="EK153" s="334">
        <v>2552797.7266785405</v>
      </c>
      <c r="EL153" s="287">
        <v>3494759.5038860603</v>
      </c>
      <c r="EM153" s="287">
        <f t="shared" si="1599"/>
        <v>6047557.2305646008</v>
      </c>
      <c r="EN153" s="334">
        <v>2621140.2329692212</v>
      </c>
      <c r="EO153" s="287">
        <v>7836387.2094163038</v>
      </c>
      <c r="EP153" s="287">
        <f t="shared" si="1600"/>
        <v>10457527.442385525</v>
      </c>
      <c r="EQ153" s="334">
        <v>2685858.4128254675</v>
      </c>
      <c r="ER153" s="287">
        <v>7742080.7690364346</v>
      </c>
      <c r="ES153" s="287">
        <f t="shared" si="1601"/>
        <v>10427939.181861902</v>
      </c>
      <c r="ET153" s="334">
        <v>2610117.3817455675</v>
      </c>
      <c r="EU153" s="287">
        <v>7917099.8628770011</v>
      </c>
      <c r="EV153" s="287">
        <f t="shared" si="1602"/>
        <v>10527217.24462257</v>
      </c>
      <c r="EW153" s="334">
        <v>2832458.3889146778</v>
      </c>
      <c r="EX153" s="287">
        <v>8444157.1224871855</v>
      </c>
      <c r="EY153" s="287">
        <f t="shared" si="1603"/>
        <v>11276615.511401864</v>
      </c>
      <c r="EZ153" s="334">
        <v>3153451.3829456163</v>
      </c>
      <c r="FA153" s="287">
        <v>8328205.5968562886</v>
      </c>
      <c r="FB153" s="287">
        <f t="shared" si="1604"/>
        <v>11481656.979801904</v>
      </c>
      <c r="FC153" s="334">
        <v>3668851.3718755855</v>
      </c>
      <c r="FD153" s="287">
        <v>8012243.1609685943</v>
      </c>
      <c r="FE153" s="287">
        <f t="shared" si="1605"/>
        <v>11681094.53284418</v>
      </c>
      <c r="FF153" s="334">
        <v>4006542.8961488693</v>
      </c>
      <c r="FG153" s="287">
        <v>7952492.1857495969</v>
      </c>
      <c r="FH153" s="287">
        <f t="shared" si="1606"/>
        <v>11959035.081898466</v>
      </c>
      <c r="FI153" s="334">
        <v>3874457.0099498383</v>
      </c>
      <c r="FJ153" s="287">
        <v>8066449.1319355508</v>
      </c>
      <c r="FK153" s="287">
        <f t="shared" si="1607"/>
        <v>11940906.141885389</v>
      </c>
      <c r="FL153" s="334">
        <v>4066797.6637285412</v>
      </c>
      <c r="FM153" s="287">
        <v>7979500.0112219071</v>
      </c>
      <c r="FN153" s="287">
        <f t="shared" si="1608"/>
        <v>12046297.674950449</v>
      </c>
      <c r="FO153" s="334">
        <v>4601473.6963449661</v>
      </c>
      <c r="FP153" s="287">
        <v>8436850.7637816891</v>
      </c>
      <c r="FQ153" s="287">
        <f t="shared" si="1609"/>
        <v>13038324.460126655</v>
      </c>
      <c r="FR153" s="334">
        <v>4977674.1582184769</v>
      </c>
      <c r="FS153" s="287">
        <v>7944058.4819769543</v>
      </c>
      <c r="FT153" s="287">
        <f t="shared" si="1610"/>
        <v>12921732.640195431</v>
      </c>
      <c r="FU153" s="334">
        <v>4786073.4850593023</v>
      </c>
      <c r="FV153" s="287">
        <v>8072276.849159576</v>
      </c>
      <c r="FW153" s="287">
        <f t="shared" si="1611"/>
        <v>12858350.334218878</v>
      </c>
      <c r="FX153" s="334">
        <v>5593177.0327236168</v>
      </c>
      <c r="FY153" s="287">
        <v>8367172.2490909547</v>
      </c>
      <c r="FZ153" s="287">
        <f t="shared" si="1612"/>
        <v>13960349.281814571</v>
      </c>
      <c r="GA153" s="334">
        <v>5856465.1672909567</v>
      </c>
      <c r="GB153" s="287">
        <v>7705217.5400181469</v>
      </c>
      <c r="GC153" s="287">
        <f t="shared" si="1613"/>
        <v>13561682.707309105</v>
      </c>
      <c r="GD153" s="334">
        <v>5926825.2828152636</v>
      </c>
      <c r="GE153" s="287">
        <v>7383199.0149563039</v>
      </c>
      <c r="GF153" s="287">
        <f t="shared" si="1614"/>
        <v>13310024.297771567</v>
      </c>
      <c r="GG153" s="334">
        <v>6786552.2427505916</v>
      </c>
      <c r="GH153" s="287">
        <v>7723154.2997541539</v>
      </c>
      <c r="GI153" s="287">
        <f t="shared" si="1615"/>
        <v>14509706.542504746</v>
      </c>
      <c r="GJ153" s="334">
        <v>6986970.303223907</v>
      </c>
      <c r="GK153" s="287">
        <v>7355977.452152295</v>
      </c>
      <c r="GL153" s="287">
        <f t="shared" si="1616"/>
        <v>14342947.755376201</v>
      </c>
      <c r="GM153" s="334">
        <v>6891238.5732064694</v>
      </c>
      <c r="GN153" s="287">
        <v>7508520.5386599721</v>
      </c>
      <c r="GO153" s="287">
        <f t="shared" si="1617"/>
        <v>14399759.111866441</v>
      </c>
      <c r="GP153" s="334">
        <v>7220398.3178540859</v>
      </c>
      <c r="GQ153" s="287">
        <v>7474561.3545954246</v>
      </c>
      <c r="GR153" s="287">
        <f t="shared" si="1618"/>
        <v>14694959.672449511</v>
      </c>
      <c r="GS153" s="334">
        <v>7509635.4043060942</v>
      </c>
      <c r="GT153" s="287">
        <v>6522658.4549486618</v>
      </c>
      <c r="GU153" s="287">
        <f t="shared" si="1619"/>
        <v>14032293.859254755</v>
      </c>
      <c r="GV153" s="334">
        <v>7232421.2944204723</v>
      </c>
      <c r="GW153" s="287">
        <v>7390500.8784567798</v>
      </c>
      <c r="GX153" s="287">
        <f t="shared" si="1620"/>
        <v>14622922.172877252</v>
      </c>
      <c r="GY153" s="334">
        <v>7610460.5981188742</v>
      </c>
      <c r="GZ153" s="287">
        <v>7058522.6843146849</v>
      </c>
      <c r="HA153" s="287">
        <f t="shared" si="1621"/>
        <v>14668983.282433558</v>
      </c>
      <c r="HB153" s="334">
        <v>6795187.3326908266</v>
      </c>
      <c r="HC153" s="287">
        <v>7199480.0723725427</v>
      </c>
      <c r="HD153" s="287">
        <f t="shared" si="1622"/>
        <v>13994667.405063368</v>
      </c>
      <c r="HE153" s="334">
        <v>6831165.6137190107</v>
      </c>
      <c r="HF153" s="287">
        <v>6807665.1661667712</v>
      </c>
      <c r="HG153" s="287">
        <f t="shared" si="1623"/>
        <v>13638830.779885782</v>
      </c>
      <c r="HH153" s="334">
        <v>7854156.9045244241</v>
      </c>
      <c r="HI153" s="287">
        <v>7155821.652218502</v>
      </c>
      <c r="HJ153" s="287">
        <f t="shared" si="1624"/>
        <v>15009978.556742925</v>
      </c>
    </row>
    <row r="154" spans="1:218" ht="14.25" customHeight="1" x14ac:dyDescent="0.2">
      <c r="A154" s="168"/>
      <c r="B154" s="342" t="s">
        <v>388</v>
      </c>
      <c r="C154" s="334"/>
      <c r="D154" s="287"/>
      <c r="E154" s="287"/>
      <c r="F154" s="334"/>
      <c r="G154" s="287"/>
      <c r="H154" s="287"/>
      <c r="I154" s="334"/>
      <c r="J154" s="287"/>
      <c r="K154" s="287"/>
      <c r="L154" s="334"/>
      <c r="M154" s="287"/>
      <c r="N154" s="287"/>
      <c r="O154" s="334"/>
      <c r="P154" s="287"/>
      <c r="Q154" s="287"/>
      <c r="R154" s="334"/>
      <c r="S154" s="287"/>
      <c r="T154" s="287"/>
      <c r="U154" s="334"/>
      <c r="V154" s="287"/>
      <c r="W154" s="287"/>
      <c r="X154" s="334"/>
      <c r="Y154" s="287"/>
      <c r="Z154" s="287"/>
      <c r="AA154" s="334"/>
      <c r="AB154" s="287"/>
      <c r="AC154" s="287"/>
      <c r="AD154" s="334"/>
      <c r="AE154" s="287"/>
      <c r="AF154" s="287"/>
      <c r="AG154" s="334"/>
      <c r="AH154" s="287"/>
      <c r="AI154" s="287"/>
      <c r="AJ154" s="334"/>
      <c r="AK154" s="287"/>
      <c r="AL154" s="287"/>
      <c r="AM154" s="334">
        <v>0</v>
      </c>
      <c r="AN154" s="287">
        <v>0</v>
      </c>
      <c r="AO154" s="287">
        <f t="shared" si="1565"/>
        <v>0</v>
      </c>
      <c r="AP154" s="334">
        <v>0</v>
      </c>
      <c r="AQ154" s="287">
        <v>0</v>
      </c>
      <c r="AR154" s="287">
        <f t="shared" si="1566"/>
        <v>0</v>
      </c>
      <c r="AS154" s="334">
        <v>0</v>
      </c>
      <c r="AT154" s="287">
        <v>0</v>
      </c>
      <c r="AU154" s="287">
        <f t="shared" si="1567"/>
        <v>0</v>
      </c>
      <c r="AV154" s="334">
        <v>0</v>
      </c>
      <c r="AW154" s="287">
        <v>0</v>
      </c>
      <c r="AX154" s="287">
        <f t="shared" si="1568"/>
        <v>0</v>
      </c>
      <c r="AY154" s="334">
        <v>0</v>
      </c>
      <c r="AZ154" s="287">
        <v>0</v>
      </c>
      <c r="BA154" s="287">
        <f t="shared" si="1569"/>
        <v>0</v>
      </c>
      <c r="BB154" s="334">
        <v>0</v>
      </c>
      <c r="BC154" s="287">
        <v>0</v>
      </c>
      <c r="BD154" s="287">
        <f t="shared" si="1570"/>
        <v>0</v>
      </c>
      <c r="BE154" s="334">
        <v>0</v>
      </c>
      <c r="BF154" s="287">
        <v>0</v>
      </c>
      <c r="BG154" s="287">
        <f t="shared" si="1571"/>
        <v>0</v>
      </c>
      <c r="BH154" s="334">
        <v>0</v>
      </c>
      <c r="BI154" s="287">
        <v>0</v>
      </c>
      <c r="BJ154" s="287">
        <f t="shared" si="1572"/>
        <v>0</v>
      </c>
      <c r="BK154" s="334">
        <v>0</v>
      </c>
      <c r="BL154" s="287">
        <v>0</v>
      </c>
      <c r="BM154" s="287">
        <f t="shared" si="1573"/>
        <v>0</v>
      </c>
      <c r="BN154" s="334">
        <v>0</v>
      </c>
      <c r="BO154" s="287">
        <v>0</v>
      </c>
      <c r="BP154" s="287">
        <f t="shared" si="1574"/>
        <v>0</v>
      </c>
      <c r="BQ154" s="334">
        <v>0</v>
      </c>
      <c r="BR154" s="287">
        <v>0</v>
      </c>
      <c r="BS154" s="287">
        <f t="shared" si="1575"/>
        <v>0</v>
      </c>
      <c r="BT154" s="334">
        <v>0</v>
      </c>
      <c r="BU154" s="287">
        <v>0</v>
      </c>
      <c r="BV154" s="287">
        <f t="shared" si="1576"/>
        <v>0</v>
      </c>
      <c r="BW154" s="334">
        <v>0</v>
      </c>
      <c r="BX154" s="287">
        <v>0</v>
      </c>
      <c r="BY154" s="287">
        <f t="shared" si="1577"/>
        <v>0</v>
      </c>
      <c r="BZ154" s="334">
        <v>0</v>
      </c>
      <c r="CA154" s="287">
        <v>0</v>
      </c>
      <c r="CB154" s="287">
        <f t="shared" si="1578"/>
        <v>0</v>
      </c>
      <c r="CC154" s="334">
        <v>0</v>
      </c>
      <c r="CD154" s="287">
        <v>0</v>
      </c>
      <c r="CE154" s="287">
        <f t="shared" si="1579"/>
        <v>0</v>
      </c>
      <c r="CF154" s="334">
        <v>0</v>
      </c>
      <c r="CG154" s="287">
        <v>0</v>
      </c>
      <c r="CH154" s="287">
        <f t="shared" si="1580"/>
        <v>0</v>
      </c>
      <c r="CI154" s="334">
        <v>0</v>
      </c>
      <c r="CJ154" s="287">
        <v>0</v>
      </c>
      <c r="CK154" s="287">
        <f t="shared" si="1581"/>
        <v>0</v>
      </c>
      <c r="CL154" s="334">
        <v>0</v>
      </c>
      <c r="CM154" s="287">
        <v>0</v>
      </c>
      <c r="CN154" s="287">
        <f t="shared" si="1582"/>
        <v>0</v>
      </c>
      <c r="CO154" s="334">
        <v>0</v>
      </c>
      <c r="CP154" s="287">
        <v>0</v>
      </c>
      <c r="CQ154" s="287">
        <f t="shared" si="1583"/>
        <v>0</v>
      </c>
      <c r="CR154" s="334">
        <v>0</v>
      </c>
      <c r="CS154" s="287">
        <v>0</v>
      </c>
      <c r="CT154" s="287">
        <f t="shared" si="1584"/>
        <v>0</v>
      </c>
      <c r="CU154" s="334">
        <v>0</v>
      </c>
      <c r="CV154" s="287">
        <v>0</v>
      </c>
      <c r="CW154" s="287">
        <f t="shared" si="1585"/>
        <v>0</v>
      </c>
      <c r="CX154" s="334">
        <v>0</v>
      </c>
      <c r="CY154" s="287">
        <v>0</v>
      </c>
      <c r="CZ154" s="287">
        <f t="shared" si="1586"/>
        <v>0</v>
      </c>
      <c r="DA154" s="334">
        <v>0</v>
      </c>
      <c r="DB154" s="287">
        <v>0</v>
      </c>
      <c r="DC154" s="287">
        <f t="shared" si="1587"/>
        <v>0</v>
      </c>
      <c r="DD154" s="334">
        <v>0</v>
      </c>
      <c r="DE154" s="287">
        <v>0</v>
      </c>
      <c r="DF154" s="287">
        <f t="shared" si="1588"/>
        <v>0</v>
      </c>
      <c r="DG154" s="334">
        <v>0</v>
      </c>
      <c r="DH154" s="287">
        <v>0</v>
      </c>
      <c r="DI154" s="287">
        <f t="shared" si="1589"/>
        <v>0</v>
      </c>
      <c r="DJ154" s="334">
        <v>0</v>
      </c>
      <c r="DK154" s="287">
        <v>0</v>
      </c>
      <c r="DL154" s="287">
        <f t="shared" si="1590"/>
        <v>0</v>
      </c>
      <c r="DM154" s="334">
        <v>0</v>
      </c>
      <c r="DN154" s="287">
        <v>0</v>
      </c>
      <c r="DO154" s="287">
        <f t="shared" si="1591"/>
        <v>0</v>
      </c>
      <c r="DP154" s="334">
        <v>0</v>
      </c>
      <c r="DQ154" s="287">
        <v>0</v>
      </c>
      <c r="DR154" s="287">
        <f t="shared" si="1592"/>
        <v>0</v>
      </c>
      <c r="DS154" s="334">
        <v>0</v>
      </c>
      <c r="DT154" s="287">
        <v>0</v>
      </c>
      <c r="DU154" s="287">
        <f t="shared" si="1593"/>
        <v>0</v>
      </c>
      <c r="DV154" s="334">
        <v>0</v>
      </c>
      <c r="DW154" s="287">
        <v>0</v>
      </c>
      <c r="DX154" s="287">
        <f t="shared" si="1594"/>
        <v>0</v>
      </c>
      <c r="DY154" s="334">
        <v>0</v>
      </c>
      <c r="DZ154" s="287">
        <v>0</v>
      </c>
      <c r="EA154" s="287">
        <f t="shared" si="1595"/>
        <v>0</v>
      </c>
      <c r="EB154" s="334">
        <v>0</v>
      </c>
      <c r="EC154" s="287">
        <v>0</v>
      </c>
      <c r="ED154" s="287">
        <f t="shared" si="1596"/>
        <v>0</v>
      </c>
      <c r="EE154" s="334">
        <v>0</v>
      </c>
      <c r="EF154" s="287">
        <v>0</v>
      </c>
      <c r="EG154" s="287">
        <f t="shared" si="1597"/>
        <v>0</v>
      </c>
      <c r="EH154" s="334">
        <v>0</v>
      </c>
      <c r="EI154" s="287">
        <v>0</v>
      </c>
      <c r="EJ154" s="287">
        <f t="shared" si="1598"/>
        <v>0</v>
      </c>
      <c r="EK154" s="334">
        <v>0</v>
      </c>
      <c r="EL154" s="287">
        <v>0</v>
      </c>
      <c r="EM154" s="287">
        <f t="shared" si="1599"/>
        <v>0</v>
      </c>
      <c r="EN154" s="334">
        <v>0</v>
      </c>
      <c r="EO154" s="287">
        <v>0</v>
      </c>
      <c r="EP154" s="287">
        <f t="shared" si="1600"/>
        <v>0</v>
      </c>
      <c r="EQ154" s="334">
        <v>0</v>
      </c>
      <c r="ER154" s="287">
        <v>0</v>
      </c>
      <c r="ES154" s="287">
        <f t="shared" si="1601"/>
        <v>0</v>
      </c>
      <c r="ET154" s="334">
        <v>0</v>
      </c>
      <c r="EU154" s="287">
        <v>0</v>
      </c>
      <c r="EV154" s="287">
        <f t="shared" si="1602"/>
        <v>0</v>
      </c>
      <c r="EW154" s="334">
        <v>0</v>
      </c>
      <c r="EX154" s="287">
        <v>0</v>
      </c>
      <c r="EY154" s="287">
        <f t="shared" si="1603"/>
        <v>0</v>
      </c>
      <c r="EZ154" s="334">
        <v>0</v>
      </c>
      <c r="FA154" s="287">
        <v>0</v>
      </c>
      <c r="FB154" s="287">
        <f t="shared" si="1604"/>
        <v>0</v>
      </c>
      <c r="FC154" s="334">
        <v>0</v>
      </c>
      <c r="FD154" s="287">
        <v>0</v>
      </c>
      <c r="FE154" s="287">
        <f t="shared" si="1605"/>
        <v>0</v>
      </c>
      <c r="FF154" s="334">
        <v>0</v>
      </c>
      <c r="FG154" s="287">
        <v>0</v>
      </c>
      <c r="FH154" s="287">
        <f t="shared" si="1606"/>
        <v>0</v>
      </c>
      <c r="FI154" s="334">
        <v>138976.4</v>
      </c>
      <c r="FJ154" s="287">
        <v>0</v>
      </c>
      <c r="FK154" s="287">
        <f t="shared" si="1607"/>
        <v>138976.4</v>
      </c>
      <c r="FL154" s="334">
        <v>0</v>
      </c>
      <c r="FM154" s="287">
        <v>0</v>
      </c>
      <c r="FN154" s="287">
        <f t="shared" si="1608"/>
        <v>0</v>
      </c>
      <c r="FO154" s="334">
        <v>0</v>
      </c>
      <c r="FP154" s="287">
        <v>0</v>
      </c>
      <c r="FQ154" s="287">
        <f t="shared" si="1609"/>
        <v>0</v>
      </c>
      <c r="FR154" s="334">
        <v>0</v>
      </c>
      <c r="FS154" s="287">
        <v>0</v>
      </c>
      <c r="FT154" s="287">
        <f t="shared" si="1610"/>
        <v>0</v>
      </c>
      <c r="FU154" s="334">
        <v>0</v>
      </c>
      <c r="FV154" s="287">
        <v>0</v>
      </c>
      <c r="FW154" s="287">
        <f t="shared" si="1611"/>
        <v>0</v>
      </c>
      <c r="FX154" s="334">
        <v>0</v>
      </c>
      <c r="FY154" s="287">
        <v>0</v>
      </c>
      <c r="FZ154" s="287">
        <f t="shared" si="1612"/>
        <v>0</v>
      </c>
      <c r="GA154" s="334">
        <v>0</v>
      </c>
      <c r="GB154" s="287">
        <v>0</v>
      </c>
      <c r="GC154" s="287">
        <f t="shared" si="1613"/>
        <v>0</v>
      </c>
      <c r="GD154" s="334">
        <v>0</v>
      </c>
      <c r="GE154" s="287">
        <v>0</v>
      </c>
      <c r="GF154" s="287">
        <f t="shared" si="1614"/>
        <v>0</v>
      </c>
      <c r="GG154" s="334">
        <v>0</v>
      </c>
      <c r="GH154" s="287">
        <v>0</v>
      </c>
      <c r="GI154" s="287">
        <f t="shared" si="1615"/>
        <v>0</v>
      </c>
      <c r="GJ154" s="334">
        <v>0</v>
      </c>
      <c r="GK154" s="287">
        <v>0</v>
      </c>
      <c r="GL154" s="287">
        <f t="shared" si="1616"/>
        <v>0</v>
      </c>
      <c r="GM154" s="334">
        <v>0</v>
      </c>
      <c r="GN154" s="287">
        <v>0</v>
      </c>
      <c r="GO154" s="287">
        <f t="shared" si="1617"/>
        <v>0</v>
      </c>
      <c r="GP154" s="334">
        <v>0</v>
      </c>
      <c r="GQ154" s="287">
        <v>0</v>
      </c>
      <c r="GR154" s="287">
        <f t="shared" si="1618"/>
        <v>0</v>
      </c>
      <c r="GS154" s="334">
        <v>0</v>
      </c>
      <c r="GT154" s="287">
        <v>0</v>
      </c>
      <c r="GU154" s="287">
        <f t="shared" si="1619"/>
        <v>0</v>
      </c>
      <c r="GV154" s="334">
        <v>0</v>
      </c>
      <c r="GW154" s="287">
        <v>0</v>
      </c>
      <c r="GX154" s="287">
        <f t="shared" si="1620"/>
        <v>0</v>
      </c>
      <c r="GY154" s="334">
        <v>0</v>
      </c>
      <c r="GZ154" s="287">
        <v>0</v>
      </c>
      <c r="HA154" s="287">
        <f t="shared" si="1621"/>
        <v>0</v>
      </c>
      <c r="HB154" s="334">
        <v>0</v>
      </c>
      <c r="HC154" s="287">
        <v>0</v>
      </c>
      <c r="HD154" s="287">
        <f t="shared" si="1622"/>
        <v>0</v>
      </c>
      <c r="HE154" s="334">
        <v>0</v>
      </c>
      <c r="HF154" s="287">
        <v>0</v>
      </c>
      <c r="HG154" s="287">
        <f t="shared" si="1623"/>
        <v>0</v>
      </c>
      <c r="HH154" s="334">
        <v>0</v>
      </c>
      <c r="HI154" s="287">
        <v>0</v>
      </c>
      <c r="HJ154" s="287">
        <f t="shared" si="1624"/>
        <v>0</v>
      </c>
    </row>
    <row r="155" spans="1:218" ht="14.25" customHeight="1" x14ac:dyDescent="0.2">
      <c r="A155" s="168"/>
      <c r="B155" s="342" t="s">
        <v>389</v>
      </c>
      <c r="C155" s="350">
        <f>SUM(C156:C158)</f>
        <v>0</v>
      </c>
      <c r="D155" s="287">
        <f>SUM(D156:D158)</f>
        <v>0</v>
      </c>
      <c r="E155" s="287">
        <f t="shared" si="1553"/>
        <v>0</v>
      </c>
      <c r="F155" s="350">
        <f>SUM(F156:F158)</f>
        <v>0</v>
      </c>
      <c r="G155" s="287">
        <f>SUM(G156:G158)</f>
        <v>0</v>
      </c>
      <c r="H155" s="287">
        <f t="shared" si="1554"/>
        <v>0</v>
      </c>
      <c r="I155" s="350">
        <f>SUM(I156:I158)</f>
        <v>0</v>
      </c>
      <c r="J155" s="287">
        <f>SUM(J156:J158)</f>
        <v>0</v>
      </c>
      <c r="K155" s="287">
        <f t="shared" si="1555"/>
        <v>0</v>
      </c>
      <c r="L155" s="350">
        <f>SUM(L156:L158)</f>
        <v>0</v>
      </c>
      <c r="M155" s="287">
        <f>SUM(M156:M158)</f>
        <v>0</v>
      </c>
      <c r="N155" s="287">
        <f t="shared" si="1556"/>
        <v>0</v>
      </c>
      <c r="O155" s="350">
        <f>SUM(O156:O158)</f>
        <v>0</v>
      </c>
      <c r="P155" s="287">
        <f>SUM(P156:P158)</f>
        <v>0</v>
      </c>
      <c r="Q155" s="287">
        <f t="shared" si="1557"/>
        <v>0</v>
      </c>
      <c r="R155" s="350">
        <f>SUM(R156:R158)</f>
        <v>0</v>
      </c>
      <c r="S155" s="287">
        <f>SUM(S156:S158)</f>
        <v>0</v>
      </c>
      <c r="T155" s="287">
        <f t="shared" si="1558"/>
        <v>0</v>
      </c>
      <c r="U155" s="350">
        <f>SUM(U156:U158)</f>
        <v>0</v>
      </c>
      <c r="V155" s="287">
        <f>SUM(V156:V158)</f>
        <v>0</v>
      </c>
      <c r="W155" s="287">
        <f t="shared" si="1559"/>
        <v>0</v>
      </c>
      <c r="X155" s="350">
        <f>SUM(X156:X158)</f>
        <v>0</v>
      </c>
      <c r="Y155" s="287">
        <f>SUM(Y156:Y158)</f>
        <v>0</v>
      </c>
      <c r="Z155" s="287">
        <f t="shared" si="1560"/>
        <v>0</v>
      </c>
      <c r="AA155" s="350">
        <f>SUM(AA156:AA158)</f>
        <v>0</v>
      </c>
      <c r="AB155" s="287">
        <f>SUM(AB156:AB158)</f>
        <v>0</v>
      </c>
      <c r="AC155" s="287">
        <f t="shared" si="1561"/>
        <v>0</v>
      </c>
      <c r="AD155" s="350">
        <f>SUM(AD156:AD158)</f>
        <v>0</v>
      </c>
      <c r="AE155" s="287">
        <f>SUM(AE156:AE158)</f>
        <v>0</v>
      </c>
      <c r="AF155" s="287">
        <f t="shared" si="1562"/>
        <v>0</v>
      </c>
      <c r="AG155" s="350">
        <f>SUM(AG156:AG158)</f>
        <v>0</v>
      </c>
      <c r="AH155" s="287">
        <f>SUM(AH156:AH158)</f>
        <v>0</v>
      </c>
      <c r="AI155" s="287">
        <f t="shared" si="1563"/>
        <v>0</v>
      </c>
      <c r="AJ155" s="350">
        <f>SUM(AJ156:AJ158)</f>
        <v>0</v>
      </c>
      <c r="AK155" s="287">
        <f>SUM(AK156:AK158)</f>
        <v>0</v>
      </c>
      <c r="AL155" s="287">
        <f t="shared" si="1564"/>
        <v>0</v>
      </c>
      <c r="AM155" s="350">
        <f>SUM(AM156:AM158)</f>
        <v>343772.06211756991</v>
      </c>
      <c r="AN155" s="287">
        <f>SUM(AN156:AN158)</f>
        <v>0</v>
      </c>
      <c r="AO155" s="287">
        <f t="shared" si="1565"/>
        <v>343772.06211756991</v>
      </c>
      <c r="AP155" s="350">
        <f t="shared" ref="AP155" si="1625">SUM(AP156:AP158)</f>
        <v>390856.73332609754</v>
      </c>
      <c r="AQ155" s="287">
        <f>SUM(AQ156:AQ158)</f>
        <v>0</v>
      </c>
      <c r="AR155" s="287">
        <f t="shared" si="1566"/>
        <v>390856.73332609754</v>
      </c>
      <c r="AS155" s="350">
        <f t="shared" ref="AS155" si="1626">SUM(AS156:AS158)</f>
        <v>146354.39586836414</v>
      </c>
      <c r="AT155" s="287">
        <f>SUM(AT156:AT158)</f>
        <v>0</v>
      </c>
      <c r="AU155" s="287">
        <f t="shared" si="1567"/>
        <v>146354.39586836414</v>
      </c>
      <c r="AV155" s="350">
        <f t="shared" ref="AV155" si="1627">SUM(AV156:AV158)</f>
        <v>198701.16570645725</v>
      </c>
      <c r="AW155" s="287">
        <f>SUM(AW156:AW158)</f>
        <v>0</v>
      </c>
      <c r="AX155" s="287">
        <f t="shared" si="1568"/>
        <v>198701.16570645725</v>
      </c>
      <c r="AY155" s="350">
        <f t="shared" ref="AY155" si="1628">SUM(AY156:AY158)</f>
        <v>199991.10835594643</v>
      </c>
      <c r="AZ155" s="287">
        <f>SUM(AZ156:AZ158)</f>
        <v>0</v>
      </c>
      <c r="BA155" s="287">
        <f t="shared" si="1569"/>
        <v>199991.10835594643</v>
      </c>
      <c r="BB155" s="350">
        <f t="shared" ref="BB155" si="1629">SUM(BB156:BB158)</f>
        <v>190128.97808206588</v>
      </c>
      <c r="BC155" s="287">
        <f>SUM(BC156:BC158)</f>
        <v>0</v>
      </c>
      <c r="BD155" s="287">
        <f t="shared" si="1570"/>
        <v>190128.97808206588</v>
      </c>
      <c r="BE155" s="350">
        <f t="shared" ref="BE155" si="1630">SUM(BE156:BE158)</f>
        <v>254316.64745242987</v>
      </c>
      <c r="BF155" s="287">
        <f>SUM(BF156:BF158)</f>
        <v>0</v>
      </c>
      <c r="BG155" s="287">
        <f t="shared" si="1571"/>
        <v>254316.64745242987</v>
      </c>
      <c r="BH155" s="350">
        <f t="shared" ref="BH155" si="1631">SUM(BH156:BH158)</f>
        <v>291737.83028667636</v>
      </c>
      <c r="BI155" s="287">
        <f>SUM(BI156:BI158)</f>
        <v>0</v>
      </c>
      <c r="BJ155" s="287">
        <f t="shared" si="1572"/>
        <v>291737.83028667636</v>
      </c>
      <c r="BK155" s="350">
        <f t="shared" ref="BK155" si="1632">SUM(BK156:BK158)</f>
        <v>336145.18788235169</v>
      </c>
      <c r="BL155" s="287">
        <f>SUM(BL156:BL158)</f>
        <v>0</v>
      </c>
      <c r="BM155" s="287">
        <f t="shared" si="1573"/>
        <v>336145.18788235169</v>
      </c>
      <c r="BN155" s="350">
        <f t="shared" ref="BN155" si="1633">SUM(BN156:BN158)</f>
        <v>201647.8963855168</v>
      </c>
      <c r="BO155" s="287">
        <f>SUM(BO156:BO158)</f>
        <v>0</v>
      </c>
      <c r="BP155" s="287">
        <f t="shared" si="1574"/>
        <v>201647.8963855168</v>
      </c>
      <c r="BQ155" s="350">
        <f t="shared" ref="BQ155" si="1634">SUM(BQ156:BQ158)</f>
        <v>152287.04293218532</v>
      </c>
      <c r="BR155" s="287">
        <f>SUM(BR156:BR158)</f>
        <v>0</v>
      </c>
      <c r="BS155" s="287">
        <f t="shared" si="1575"/>
        <v>152287.04293218532</v>
      </c>
      <c r="BT155" s="350">
        <f t="shared" ref="BT155" si="1635">SUM(BT156:BT158)</f>
        <v>165254.64072433062</v>
      </c>
      <c r="BU155" s="287">
        <f>SUM(BU156:BU158)</f>
        <v>0</v>
      </c>
      <c r="BV155" s="287">
        <f t="shared" si="1576"/>
        <v>165254.64072433062</v>
      </c>
      <c r="BW155" s="350">
        <f t="shared" ref="BW155" si="1636">SUM(BW156:BW158)</f>
        <v>259865.58949333418</v>
      </c>
      <c r="BX155" s="287">
        <f>SUM(BX156:BX158)</f>
        <v>0</v>
      </c>
      <c r="BY155" s="287">
        <f t="shared" si="1577"/>
        <v>259865.58949333418</v>
      </c>
      <c r="BZ155" s="350">
        <f t="shared" ref="BZ155" si="1637">SUM(BZ156:BZ158)</f>
        <v>246859.94515474199</v>
      </c>
      <c r="CA155" s="287">
        <f>SUM(CA156:CA158)</f>
        <v>0</v>
      </c>
      <c r="CB155" s="287">
        <f t="shared" si="1578"/>
        <v>246859.94515474199</v>
      </c>
      <c r="CC155" s="350">
        <f t="shared" ref="CC155" si="1638">SUM(CC156:CC158)</f>
        <v>242998.97035327536</v>
      </c>
      <c r="CD155" s="287">
        <f>SUM(CD156:CD158)</f>
        <v>0</v>
      </c>
      <c r="CE155" s="287">
        <f t="shared" si="1579"/>
        <v>242998.97035327536</v>
      </c>
      <c r="CF155" s="350">
        <f t="shared" ref="CF155" si="1639">SUM(CF156:CF158)</f>
        <v>294496.16981846711</v>
      </c>
      <c r="CG155" s="287">
        <f>SUM(CG156:CG158)</f>
        <v>0</v>
      </c>
      <c r="CH155" s="287">
        <f t="shared" si="1580"/>
        <v>294496.16981846711</v>
      </c>
      <c r="CI155" s="350">
        <f t="shared" ref="CI155" si="1640">SUM(CI156:CI158)</f>
        <v>276169.67877624388</v>
      </c>
      <c r="CJ155" s="287">
        <f>SUM(CJ156:CJ158)</f>
        <v>0</v>
      </c>
      <c r="CK155" s="287">
        <f t="shared" si="1581"/>
        <v>276169.67877624388</v>
      </c>
      <c r="CL155" s="350">
        <f t="shared" ref="CL155" si="1641">SUM(CL156:CL158)</f>
        <v>316204.34639150515</v>
      </c>
      <c r="CM155" s="287">
        <f>SUM(CM156:CM158)</f>
        <v>0</v>
      </c>
      <c r="CN155" s="287">
        <f t="shared" si="1582"/>
        <v>316204.34639150515</v>
      </c>
      <c r="CO155" s="350">
        <f t="shared" ref="CO155" si="1642">SUM(CO156:CO158)</f>
        <v>326654.10391250654</v>
      </c>
      <c r="CP155" s="287">
        <f>SUM(CP156:CP158)</f>
        <v>0</v>
      </c>
      <c r="CQ155" s="287">
        <f t="shared" si="1583"/>
        <v>326654.10391250654</v>
      </c>
      <c r="CR155" s="350">
        <f t="shared" ref="CR155" si="1643">SUM(CR156:CR158)</f>
        <v>212304.71681493882</v>
      </c>
      <c r="CS155" s="287">
        <f>SUM(CS156:CS158)</f>
        <v>0</v>
      </c>
      <c r="CT155" s="287">
        <f t="shared" si="1584"/>
        <v>212304.71681493882</v>
      </c>
      <c r="CU155" s="350">
        <f t="shared" ref="CU155" si="1644">SUM(CU156:CU158)</f>
        <v>288366.82195008593</v>
      </c>
      <c r="CV155" s="287">
        <f>SUM(CV156:CV158)</f>
        <v>0</v>
      </c>
      <c r="CW155" s="287">
        <f t="shared" si="1585"/>
        <v>288366.82195008593</v>
      </c>
      <c r="CX155" s="350">
        <f t="shared" ref="CX155" si="1645">SUM(CX156:CX158)</f>
        <v>301231.98299978476</v>
      </c>
      <c r="CY155" s="287">
        <f>SUM(CY156:CY158)</f>
        <v>0</v>
      </c>
      <c r="CZ155" s="287">
        <f t="shared" si="1586"/>
        <v>301231.98299978476</v>
      </c>
      <c r="DA155" s="350">
        <f t="shared" ref="DA155" si="1646">SUM(DA156:DA158)</f>
        <v>266587.52498119691</v>
      </c>
      <c r="DB155" s="287">
        <f>SUM(DB156:DB158)</f>
        <v>0</v>
      </c>
      <c r="DC155" s="287">
        <f t="shared" si="1587"/>
        <v>266587.52498119691</v>
      </c>
      <c r="DD155" s="350">
        <f t="shared" ref="DD155" si="1647">SUM(DD156:DD158)</f>
        <v>291117.25771861617</v>
      </c>
      <c r="DE155" s="287">
        <f>SUM(DE156:DE158)</f>
        <v>0</v>
      </c>
      <c r="DF155" s="287">
        <f t="shared" si="1588"/>
        <v>291117.25771861617</v>
      </c>
      <c r="DG155" s="350">
        <f t="shared" ref="DG155" si="1648">SUM(DG156:DG158)</f>
        <v>300821.88082777685</v>
      </c>
      <c r="DH155" s="287">
        <f>SUM(DH156:DH158)</f>
        <v>0</v>
      </c>
      <c r="DI155" s="287">
        <f t="shared" si="1589"/>
        <v>300821.88082777685</v>
      </c>
      <c r="DJ155" s="350">
        <f t="shared" ref="DJ155" si="1649">SUM(DJ156:DJ158)</f>
        <v>185044.48013462301</v>
      </c>
      <c r="DK155" s="287">
        <f>SUM(DK156:DK158)</f>
        <v>0</v>
      </c>
      <c r="DL155" s="287">
        <f t="shared" si="1590"/>
        <v>185044.48013462301</v>
      </c>
      <c r="DM155" s="350">
        <f t="shared" ref="DM155" si="1650">SUM(DM156:DM158)</f>
        <v>211872.11271283799</v>
      </c>
      <c r="DN155" s="287">
        <f>SUM(DN156:DN158)</f>
        <v>0</v>
      </c>
      <c r="DO155" s="287">
        <f t="shared" si="1591"/>
        <v>211872.11271283799</v>
      </c>
      <c r="DP155" s="350">
        <f t="shared" ref="DP155" si="1651">SUM(DP156:DP158)</f>
        <v>428654.19081621605</v>
      </c>
      <c r="DQ155" s="287">
        <f>SUM(DQ156:DQ158)</f>
        <v>0</v>
      </c>
      <c r="DR155" s="287">
        <f t="shared" si="1592"/>
        <v>428654.19081621605</v>
      </c>
      <c r="DS155" s="350">
        <f t="shared" ref="DS155" si="1652">SUM(DS156:DS158)</f>
        <v>453756.63600913843</v>
      </c>
      <c r="DT155" s="287">
        <f>SUM(DT156:DT158)</f>
        <v>0</v>
      </c>
      <c r="DU155" s="287">
        <f t="shared" si="1593"/>
        <v>453756.63600913843</v>
      </c>
      <c r="DV155" s="350">
        <f t="shared" ref="DV155" si="1653">SUM(DV156:DV158)</f>
        <v>479635.9031254967</v>
      </c>
      <c r="DW155" s="287">
        <f>SUM(DW156:DW158)</f>
        <v>0</v>
      </c>
      <c r="DX155" s="287">
        <f t="shared" si="1594"/>
        <v>479635.9031254967</v>
      </c>
      <c r="DY155" s="350">
        <f t="shared" ref="DY155" si="1654">SUM(DY156:DY158)</f>
        <v>376295.70962976204</v>
      </c>
      <c r="DZ155" s="287">
        <f>SUM(DZ156:DZ158)</f>
        <v>0</v>
      </c>
      <c r="EA155" s="287">
        <f t="shared" si="1595"/>
        <v>376295.70962976204</v>
      </c>
      <c r="EB155" s="350">
        <f t="shared" ref="EB155" si="1655">SUM(EB156:EB158)</f>
        <v>616648.24712243665</v>
      </c>
      <c r="EC155" s="287">
        <f>SUM(EC156:EC158)</f>
        <v>0</v>
      </c>
      <c r="ED155" s="287">
        <f t="shared" si="1596"/>
        <v>616648.24712243665</v>
      </c>
      <c r="EE155" s="350">
        <f t="shared" ref="EE155" si="1656">SUM(EE156:EE158)</f>
        <v>413660.71919109271</v>
      </c>
      <c r="EF155" s="287">
        <f>SUM(EF156:EF158)</f>
        <v>0</v>
      </c>
      <c r="EG155" s="287">
        <f t="shared" si="1597"/>
        <v>413660.71919109271</v>
      </c>
      <c r="EH155" s="350">
        <f t="shared" ref="EH155" si="1657">SUM(EH156:EH158)</f>
        <v>511978.82521459489</v>
      </c>
      <c r="EI155" s="287">
        <f>SUM(EI156:EI158)</f>
        <v>0</v>
      </c>
      <c r="EJ155" s="287">
        <f t="shared" si="1598"/>
        <v>511978.82521459489</v>
      </c>
      <c r="EK155" s="350">
        <f t="shared" ref="EK155" si="1658">SUM(EK156:EK158)</f>
        <v>486129.45276109158</v>
      </c>
      <c r="EL155" s="287">
        <f>SUM(EL156:EL158)</f>
        <v>0</v>
      </c>
      <c r="EM155" s="287">
        <f t="shared" si="1599"/>
        <v>486129.45276109158</v>
      </c>
      <c r="EN155" s="350">
        <f t="shared" ref="EN155" si="1659">SUM(EN156:EN158)</f>
        <v>626010.34987573698</v>
      </c>
      <c r="EO155" s="287">
        <f>SUM(EO156:EO158)</f>
        <v>0</v>
      </c>
      <c r="EP155" s="287">
        <f t="shared" si="1600"/>
        <v>626010.34987573698</v>
      </c>
      <c r="EQ155" s="350">
        <f t="shared" ref="EQ155" si="1660">SUM(EQ156:EQ158)</f>
        <v>641773.12951797224</v>
      </c>
      <c r="ER155" s="287">
        <f>SUM(ER156:ER158)</f>
        <v>0</v>
      </c>
      <c r="ES155" s="287">
        <f t="shared" si="1601"/>
        <v>641773.12951797224</v>
      </c>
      <c r="ET155" s="350">
        <f t="shared" ref="ET155" si="1661">SUM(ET156:ET158)</f>
        <v>551379.1559587213</v>
      </c>
      <c r="EU155" s="287">
        <f>SUM(EU156:EU158)</f>
        <v>0</v>
      </c>
      <c r="EV155" s="287">
        <f t="shared" si="1602"/>
        <v>551379.1559587213</v>
      </c>
      <c r="EW155" s="350">
        <f t="shared" ref="EW155" si="1662">SUM(EW156:EW158)</f>
        <v>799751.96837294893</v>
      </c>
      <c r="EX155" s="287">
        <f>SUM(EX156:EX158)</f>
        <v>0</v>
      </c>
      <c r="EY155" s="287">
        <f t="shared" si="1603"/>
        <v>799751.96837294893</v>
      </c>
      <c r="EZ155" s="350">
        <f t="shared" ref="EZ155" si="1663">SUM(EZ156:EZ158)</f>
        <v>838254.83235861454</v>
      </c>
      <c r="FA155" s="287">
        <f>SUM(FA156:FA158)</f>
        <v>0</v>
      </c>
      <c r="FB155" s="287">
        <f t="shared" si="1604"/>
        <v>838254.83235861454</v>
      </c>
      <c r="FC155" s="350">
        <f t="shared" ref="FC155" si="1664">SUM(FC156:FC158)</f>
        <v>824620.95358102163</v>
      </c>
      <c r="FD155" s="287">
        <f>SUM(FD156:FD158)</f>
        <v>0</v>
      </c>
      <c r="FE155" s="287">
        <f t="shared" si="1605"/>
        <v>824620.95358102163</v>
      </c>
      <c r="FF155" s="350">
        <f t="shared" ref="FF155" si="1665">SUM(FF156:FF158)</f>
        <v>932936.45905029296</v>
      </c>
      <c r="FG155" s="287">
        <f>SUM(FG156:FG158)</f>
        <v>0</v>
      </c>
      <c r="FH155" s="287">
        <f t="shared" si="1606"/>
        <v>932936.45905029296</v>
      </c>
      <c r="FI155" s="350">
        <f t="shared" ref="FI155" si="1666">SUM(FI156:FI158)</f>
        <v>370657.51518019818</v>
      </c>
      <c r="FJ155" s="287">
        <f>SUM(FJ156:FJ158)</f>
        <v>0</v>
      </c>
      <c r="FK155" s="287">
        <f t="shared" si="1607"/>
        <v>370657.51518019818</v>
      </c>
      <c r="FL155" s="350">
        <f t="shared" ref="FL155" si="1667">SUM(FL156:FL158)</f>
        <v>610263.51322384074</v>
      </c>
      <c r="FM155" s="287">
        <f>SUM(FM156:FM158)</f>
        <v>0</v>
      </c>
      <c r="FN155" s="287">
        <f t="shared" si="1608"/>
        <v>610263.51322384074</v>
      </c>
      <c r="FO155" s="350">
        <f t="shared" ref="FO155" si="1668">SUM(FO156:FO158)</f>
        <v>542308.64143737161</v>
      </c>
      <c r="FP155" s="287">
        <f>SUM(FP156:FP158)</f>
        <v>0</v>
      </c>
      <c r="FQ155" s="287">
        <f t="shared" si="1609"/>
        <v>542308.64143737161</v>
      </c>
      <c r="FR155" s="350">
        <f t="shared" ref="FR155" si="1669">SUM(FR156:FR158)</f>
        <v>594641.80235694768</v>
      </c>
      <c r="FS155" s="287">
        <f>SUM(FS156:FS158)</f>
        <v>0</v>
      </c>
      <c r="FT155" s="287">
        <f t="shared" si="1610"/>
        <v>594641.80235694768</v>
      </c>
      <c r="FU155" s="350">
        <f t="shared" ref="FU155" si="1670">SUM(FU156:FU158)</f>
        <v>726279.86533410486</v>
      </c>
      <c r="FV155" s="287">
        <f>SUM(FV156:FV158)</f>
        <v>0</v>
      </c>
      <c r="FW155" s="287">
        <f t="shared" si="1611"/>
        <v>726279.86533410486</v>
      </c>
      <c r="FX155" s="350">
        <f t="shared" ref="FX155" si="1671">SUM(FX156:FX158)</f>
        <v>725691.30463616422</v>
      </c>
      <c r="FY155" s="287">
        <f>SUM(FY156:FY158)</f>
        <v>0</v>
      </c>
      <c r="FZ155" s="287">
        <f t="shared" si="1612"/>
        <v>725691.30463616422</v>
      </c>
      <c r="GA155" s="350">
        <f t="shared" ref="GA155" si="1672">SUM(GA156:GA158)</f>
        <v>553020.75482713268</v>
      </c>
      <c r="GB155" s="287">
        <f>SUM(GB156:GB158)</f>
        <v>0</v>
      </c>
      <c r="GC155" s="287">
        <f t="shared" si="1613"/>
        <v>553020.75482713268</v>
      </c>
      <c r="GD155" s="350">
        <f t="shared" ref="GD155" si="1673">SUM(GD156:GD158)</f>
        <v>567645.78272128257</v>
      </c>
      <c r="GE155" s="287">
        <f>SUM(GE156:GE158)</f>
        <v>0</v>
      </c>
      <c r="GF155" s="287">
        <f t="shared" si="1614"/>
        <v>567645.78272128257</v>
      </c>
      <c r="GG155" s="350">
        <f t="shared" ref="GG155" si="1674">SUM(GG156:GG158)</f>
        <v>777998.92872430547</v>
      </c>
      <c r="GH155" s="287">
        <f>SUM(GH156:GH158)</f>
        <v>0</v>
      </c>
      <c r="GI155" s="287">
        <f t="shared" si="1615"/>
        <v>777998.92872430547</v>
      </c>
      <c r="GJ155" s="350">
        <f t="shared" ref="GJ155" si="1675">SUM(GJ156:GJ158)</f>
        <v>881332.38902437477</v>
      </c>
      <c r="GK155" s="287">
        <f>SUM(GK156:GK158)</f>
        <v>0</v>
      </c>
      <c r="GL155" s="287">
        <f t="shared" si="1616"/>
        <v>881332.38902437477</v>
      </c>
      <c r="GM155" s="350">
        <f>SUM(GM156:GM158)</f>
        <v>1189495.2204072655</v>
      </c>
      <c r="GN155" s="287">
        <f>SUM(GN156:GN158)</f>
        <v>0</v>
      </c>
      <c r="GO155" s="287">
        <f t="shared" si="1617"/>
        <v>1189495.2204072655</v>
      </c>
      <c r="GP155" s="350">
        <f>SUM(GP156:GP158)</f>
        <v>759395.0719090947</v>
      </c>
      <c r="GQ155" s="287">
        <f>SUM(GQ156:GQ158)</f>
        <v>0</v>
      </c>
      <c r="GR155" s="287">
        <f t="shared" si="1618"/>
        <v>759395.0719090947</v>
      </c>
      <c r="GS155" s="350">
        <f>SUM(GS156:GS158)</f>
        <v>972271.37701195595</v>
      </c>
      <c r="GT155" s="287">
        <f>SUM(GT156:GT158)</f>
        <v>0</v>
      </c>
      <c r="GU155" s="287">
        <f t="shared" si="1619"/>
        <v>972271.37701195595</v>
      </c>
      <c r="GV155" s="350">
        <f>SUM(GV156:GV158)</f>
        <v>1060845.2186126402</v>
      </c>
      <c r="GW155" s="287">
        <f>SUM(GW156:GW158)</f>
        <v>0</v>
      </c>
      <c r="GX155" s="287">
        <f t="shared" si="1620"/>
        <v>1060845.2186126402</v>
      </c>
      <c r="GY155" s="350">
        <f>SUM(GY156:GY158)</f>
        <v>810991.64531875961</v>
      </c>
      <c r="GZ155" s="287">
        <f>SUM(GZ156:GZ158)</f>
        <v>0</v>
      </c>
      <c r="HA155" s="287">
        <f t="shared" si="1621"/>
        <v>810991.64531875961</v>
      </c>
      <c r="HB155" s="350">
        <f>SUM(HB156:HB158)</f>
        <v>869484.87930787576</v>
      </c>
      <c r="HC155" s="287">
        <f>SUM(HC156:HC158)</f>
        <v>0</v>
      </c>
      <c r="HD155" s="287">
        <f t="shared" si="1622"/>
        <v>869484.87930787576</v>
      </c>
      <c r="HE155" s="350">
        <f>SUM(HE156:HE158)</f>
        <v>1166023.2638806114</v>
      </c>
      <c r="HF155" s="287">
        <f>SUM(HF156:HF158)</f>
        <v>0</v>
      </c>
      <c r="HG155" s="287">
        <f t="shared" si="1623"/>
        <v>1166023.2638806114</v>
      </c>
      <c r="HH155" s="350">
        <f>SUM(HH156:HH158)</f>
        <v>927264.76154784078</v>
      </c>
      <c r="HI155" s="287">
        <f>SUM(HI156:HI158)</f>
        <v>0</v>
      </c>
      <c r="HJ155" s="287">
        <f t="shared" si="1624"/>
        <v>927264.76154784078</v>
      </c>
    </row>
    <row r="156" spans="1:218" ht="14.25" hidden="1" customHeight="1" outlineLevel="1" x14ac:dyDescent="0.2">
      <c r="A156" s="168"/>
      <c r="B156" s="233" t="s">
        <v>390</v>
      </c>
      <c r="C156" s="334">
        <v>0</v>
      </c>
      <c r="D156" s="287">
        <v>0</v>
      </c>
      <c r="E156" s="287">
        <f t="shared" si="1553"/>
        <v>0</v>
      </c>
      <c r="F156" s="334">
        <v>0</v>
      </c>
      <c r="G156" s="287">
        <v>0</v>
      </c>
      <c r="H156" s="287">
        <f t="shared" si="1554"/>
        <v>0</v>
      </c>
      <c r="I156" s="334">
        <v>0</v>
      </c>
      <c r="J156" s="287">
        <v>0</v>
      </c>
      <c r="K156" s="287">
        <f t="shared" si="1555"/>
        <v>0</v>
      </c>
      <c r="L156" s="334">
        <v>0</v>
      </c>
      <c r="M156" s="287">
        <v>0</v>
      </c>
      <c r="N156" s="287">
        <f t="shared" si="1556"/>
        <v>0</v>
      </c>
      <c r="O156" s="334">
        <v>0</v>
      </c>
      <c r="P156" s="287">
        <v>0</v>
      </c>
      <c r="Q156" s="287">
        <f t="shared" si="1557"/>
        <v>0</v>
      </c>
      <c r="R156" s="334">
        <v>0</v>
      </c>
      <c r="S156" s="287">
        <v>0</v>
      </c>
      <c r="T156" s="287">
        <f t="shared" si="1558"/>
        <v>0</v>
      </c>
      <c r="U156" s="334">
        <v>0</v>
      </c>
      <c r="V156" s="287">
        <v>0</v>
      </c>
      <c r="W156" s="287">
        <f t="shared" si="1559"/>
        <v>0</v>
      </c>
      <c r="X156" s="334">
        <v>0</v>
      </c>
      <c r="Y156" s="287">
        <v>0</v>
      </c>
      <c r="Z156" s="287">
        <f t="shared" si="1560"/>
        <v>0</v>
      </c>
      <c r="AA156" s="334">
        <v>0</v>
      </c>
      <c r="AB156" s="287">
        <v>0</v>
      </c>
      <c r="AC156" s="287">
        <f t="shared" si="1561"/>
        <v>0</v>
      </c>
      <c r="AD156" s="334">
        <v>0</v>
      </c>
      <c r="AE156" s="287">
        <v>0</v>
      </c>
      <c r="AF156" s="287">
        <f t="shared" si="1562"/>
        <v>0</v>
      </c>
      <c r="AG156" s="334">
        <v>0</v>
      </c>
      <c r="AH156" s="287">
        <v>0</v>
      </c>
      <c r="AI156" s="287">
        <f t="shared" si="1563"/>
        <v>0</v>
      </c>
      <c r="AJ156" s="334">
        <v>0</v>
      </c>
      <c r="AK156" s="287">
        <v>0</v>
      </c>
      <c r="AL156" s="287">
        <f t="shared" si="1564"/>
        <v>0</v>
      </c>
      <c r="AM156" s="334">
        <v>64988.697825611889</v>
      </c>
      <c r="AN156" s="287">
        <v>0</v>
      </c>
      <c r="AO156" s="287">
        <f t="shared" si="1565"/>
        <v>64988.697825611889</v>
      </c>
      <c r="AP156" s="334">
        <v>39980.386118196126</v>
      </c>
      <c r="AQ156" s="287">
        <v>0</v>
      </c>
      <c r="AR156" s="287">
        <f t="shared" si="1566"/>
        <v>39980.386118196126</v>
      </c>
      <c r="AS156" s="334">
        <v>27223.316118183997</v>
      </c>
      <c r="AT156" s="287">
        <v>0</v>
      </c>
      <c r="AU156" s="287">
        <f t="shared" si="1567"/>
        <v>27223.316118183997</v>
      </c>
      <c r="AV156" s="334">
        <v>37716.376157449879</v>
      </c>
      <c r="AW156" s="287">
        <v>0</v>
      </c>
      <c r="AX156" s="287">
        <f t="shared" si="1568"/>
        <v>37716.376157449879</v>
      </c>
      <c r="AY156" s="334">
        <v>20577.498362496488</v>
      </c>
      <c r="AZ156" s="287">
        <v>0</v>
      </c>
      <c r="BA156" s="287">
        <f t="shared" si="1569"/>
        <v>20577.498362496488</v>
      </c>
      <c r="BB156" s="334">
        <v>16819.863989339705</v>
      </c>
      <c r="BC156" s="287">
        <v>0</v>
      </c>
      <c r="BD156" s="287">
        <f t="shared" si="1570"/>
        <v>16819.863989339705</v>
      </c>
      <c r="BE156" s="334">
        <v>16938.926062824612</v>
      </c>
      <c r="BF156" s="287">
        <v>0</v>
      </c>
      <c r="BG156" s="287">
        <f t="shared" si="1571"/>
        <v>16938.926062824612</v>
      </c>
      <c r="BH156" s="334">
        <v>115648.99406588422</v>
      </c>
      <c r="BI156" s="287">
        <v>0</v>
      </c>
      <c r="BJ156" s="287">
        <f t="shared" si="1572"/>
        <v>115648.99406588422</v>
      </c>
      <c r="BK156" s="334">
        <v>106337.89648660569</v>
      </c>
      <c r="BL156" s="287">
        <v>0</v>
      </c>
      <c r="BM156" s="287">
        <f t="shared" si="1573"/>
        <v>106337.89648660569</v>
      </c>
      <c r="BN156" s="334">
        <v>74163.373166127029</v>
      </c>
      <c r="BO156" s="287">
        <v>0</v>
      </c>
      <c r="BP156" s="287">
        <f t="shared" si="1574"/>
        <v>74163.373166127029</v>
      </c>
      <c r="BQ156" s="334">
        <v>82352.747738852253</v>
      </c>
      <c r="BR156" s="287">
        <v>0</v>
      </c>
      <c r="BS156" s="287">
        <f t="shared" si="1575"/>
        <v>82352.747738852253</v>
      </c>
      <c r="BT156" s="334">
        <v>82211.789635908324</v>
      </c>
      <c r="BU156" s="287">
        <v>0</v>
      </c>
      <c r="BV156" s="287">
        <f t="shared" si="1576"/>
        <v>82211.789635908324</v>
      </c>
      <c r="BW156" s="334">
        <v>134476.49155556862</v>
      </c>
      <c r="BX156" s="287">
        <v>0</v>
      </c>
      <c r="BY156" s="287">
        <f t="shared" si="1577"/>
        <v>134476.49155556862</v>
      </c>
      <c r="BZ156" s="334">
        <v>98981.955197834672</v>
      </c>
      <c r="CA156" s="287">
        <v>0</v>
      </c>
      <c r="CB156" s="287">
        <f t="shared" si="1578"/>
        <v>98981.955197834672</v>
      </c>
      <c r="CC156" s="334">
        <v>111112.35166395827</v>
      </c>
      <c r="CD156" s="287">
        <v>0</v>
      </c>
      <c r="CE156" s="287">
        <f t="shared" si="1579"/>
        <v>111112.35166395827</v>
      </c>
      <c r="CF156" s="334">
        <v>145726.01858615372</v>
      </c>
      <c r="CG156" s="287">
        <v>0</v>
      </c>
      <c r="CH156" s="287">
        <f t="shared" si="1580"/>
        <v>145726.01858615372</v>
      </c>
      <c r="CI156" s="334">
        <v>196018.86929726953</v>
      </c>
      <c r="CJ156" s="287">
        <v>0</v>
      </c>
      <c r="CK156" s="287">
        <f t="shared" si="1581"/>
        <v>196018.86929726953</v>
      </c>
      <c r="CL156" s="334">
        <v>181545.23726678264</v>
      </c>
      <c r="CM156" s="287">
        <v>0</v>
      </c>
      <c r="CN156" s="287">
        <f t="shared" si="1582"/>
        <v>181545.23726678264</v>
      </c>
      <c r="CO156" s="334">
        <v>140274.3784194614</v>
      </c>
      <c r="CP156" s="287">
        <v>0</v>
      </c>
      <c r="CQ156" s="287">
        <f t="shared" si="1583"/>
        <v>140274.3784194614</v>
      </c>
      <c r="CR156" s="334">
        <v>73311.630185853966</v>
      </c>
      <c r="CS156" s="287">
        <v>0</v>
      </c>
      <c r="CT156" s="287">
        <f t="shared" si="1584"/>
        <v>73311.630185853966</v>
      </c>
      <c r="CU156" s="334">
        <v>83775.85847231379</v>
      </c>
      <c r="CV156" s="287">
        <v>0</v>
      </c>
      <c r="CW156" s="287">
        <f t="shared" si="1585"/>
        <v>83775.85847231379</v>
      </c>
      <c r="CX156" s="334">
        <v>100325.27221863567</v>
      </c>
      <c r="CY156" s="287">
        <v>0</v>
      </c>
      <c r="CZ156" s="287">
        <f t="shared" si="1586"/>
        <v>100325.27221863567</v>
      </c>
      <c r="DA156" s="334">
        <v>86743.845492639957</v>
      </c>
      <c r="DB156" s="287">
        <v>0</v>
      </c>
      <c r="DC156" s="287">
        <f t="shared" si="1587"/>
        <v>86743.845492639957</v>
      </c>
      <c r="DD156" s="334">
        <v>84597.462870956195</v>
      </c>
      <c r="DE156" s="287">
        <v>0</v>
      </c>
      <c r="DF156" s="287">
        <f t="shared" si="1588"/>
        <v>84597.462870956195</v>
      </c>
      <c r="DG156" s="334">
        <v>62611.682915814366</v>
      </c>
      <c r="DH156" s="287">
        <v>0</v>
      </c>
      <c r="DI156" s="287">
        <f t="shared" si="1589"/>
        <v>62611.682915814366</v>
      </c>
      <c r="DJ156" s="334">
        <v>31379.143470990406</v>
      </c>
      <c r="DK156" s="287">
        <v>0</v>
      </c>
      <c r="DL156" s="287">
        <f t="shared" si="1590"/>
        <v>31379.143470990406</v>
      </c>
      <c r="DM156" s="334">
        <v>1504.9315783975762</v>
      </c>
      <c r="DN156" s="287">
        <v>0</v>
      </c>
      <c r="DO156" s="287">
        <f t="shared" si="1591"/>
        <v>1504.9315783975762</v>
      </c>
      <c r="DP156" s="334">
        <v>67534.024203644454</v>
      </c>
      <c r="DQ156" s="287">
        <v>0</v>
      </c>
      <c r="DR156" s="287">
        <f t="shared" si="1592"/>
        <v>67534.024203644454</v>
      </c>
      <c r="DS156" s="334">
        <v>64060.891464471395</v>
      </c>
      <c r="DT156" s="287">
        <v>0</v>
      </c>
      <c r="DU156" s="287">
        <f t="shared" si="1593"/>
        <v>64060.891464471395</v>
      </c>
      <c r="DV156" s="334">
        <v>40913.204843725194</v>
      </c>
      <c r="DW156" s="287">
        <v>0</v>
      </c>
      <c r="DX156" s="287">
        <f t="shared" si="1594"/>
        <v>40913.204843725194</v>
      </c>
      <c r="DY156" s="334">
        <v>30579.301691945624</v>
      </c>
      <c r="DZ156" s="287">
        <v>0</v>
      </c>
      <c r="EA156" s="287">
        <f t="shared" si="1595"/>
        <v>30579.301691945624</v>
      </c>
      <c r="EB156" s="334">
        <v>30494.706938136609</v>
      </c>
      <c r="EC156" s="287">
        <v>0</v>
      </c>
      <c r="ED156" s="287">
        <f t="shared" si="1596"/>
        <v>30494.706938136609</v>
      </c>
      <c r="EE156" s="334">
        <v>16189.439711855986</v>
      </c>
      <c r="EF156" s="287">
        <v>0</v>
      </c>
      <c r="EG156" s="287">
        <f t="shared" si="1597"/>
        <v>16189.439711855986</v>
      </c>
      <c r="EH156" s="334">
        <v>7314.7551969025999</v>
      </c>
      <c r="EI156" s="287">
        <v>0</v>
      </c>
      <c r="EJ156" s="287">
        <f t="shared" si="1598"/>
        <v>7314.7551969025999</v>
      </c>
      <c r="EK156" s="334">
        <v>329.01634118283073</v>
      </c>
      <c r="EL156" s="287">
        <v>0</v>
      </c>
      <c r="EM156" s="287">
        <f t="shared" si="1599"/>
        <v>329.01634118283073</v>
      </c>
      <c r="EN156" s="334">
        <v>24997.428335255281</v>
      </c>
      <c r="EO156" s="287">
        <v>0</v>
      </c>
      <c r="EP156" s="287">
        <f t="shared" si="1600"/>
        <v>24997.428335255281</v>
      </c>
      <c r="EQ156" s="334">
        <v>30135.118279640854</v>
      </c>
      <c r="ER156" s="287">
        <v>0</v>
      </c>
      <c r="ES156" s="287">
        <f t="shared" si="1601"/>
        <v>30135.118279640854</v>
      </c>
      <c r="ET156" s="334">
        <v>24311.399092001637</v>
      </c>
      <c r="EU156" s="287">
        <v>0</v>
      </c>
      <c r="EV156" s="287">
        <f t="shared" si="1602"/>
        <v>24311.399092001637</v>
      </c>
      <c r="EW156" s="334">
        <v>54463.573370068203</v>
      </c>
      <c r="EX156" s="287">
        <v>0</v>
      </c>
      <c r="EY156" s="287">
        <f t="shared" si="1603"/>
        <v>54463.573370068203</v>
      </c>
      <c r="EZ156" s="334">
        <v>131375.95274072399</v>
      </c>
      <c r="FA156" s="287">
        <v>0</v>
      </c>
      <c r="FB156" s="287">
        <f t="shared" si="1604"/>
        <v>131375.95274072399</v>
      </c>
      <c r="FC156" s="334">
        <v>65727.841364728723</v>
      </c>
      <c r="FD156" s="287">
        <v>0</v>
      </c>
      <c r="FE156" s="287">
        <f t="shared" si="1605"/>
        <v>65727.841364728723</v>
      </c>
      <c r="FF156" s="334">
        <v>90267.692568015656</v>
      </c>
      <c r="FG156" s="287">
        <v>0</v>
      </c>
      <c r="FH156" s="287">
        <f t="shared" si="1606"/>
        <v>90267.692568015656</v>
      </c>
      <c r="FI156" s="334">
        <v>50085.725272234064</v>
      </c>
      <c r="FJ156" s="287">
        <v>0</v>
      </c>
      <c r="FK156" s="287">
        <f t="shared" si="1607"/>
        <v>50085.725272234064</v>
      </c>
      <c r="FL156" s="334">
        <v>34768.999433435602</v>
      </c>
      <c r="FM156" s="287">
        <v>0</v>
      </c>
      <c r="FN156" s="287">
        <f t="shared" si="1608"/>
        <v>34768.999433435602</v>
      </c>
      <c r="FO156" s="334">
        <v>28945.960830155491</v>
      </c>
      <c r="FP156" s="287">
        <v>0</v>
      </c>
      <c r="FQ156" s="287">
        <f t="shared" si="1609"/>
        <v>28945.960830155491</v>
      </c>
      <c r="FR156" s="334">
        <v>4740.9313202472986</v>
      </c>
      <c r="FS156" s="287">
        <v>0</v>
      </c>
      <c r="FT156" s="287">
        <f t="shared" si="1610"/>
        <v>4740.9313202472986</v>
      </c>
      <c r="FU156" s="334">
        <v>-16203.169511136803</v>
      </c>
      <c r="FV156" s="287">
        <v>0</v>
      </c>
      <c r="FW156" s="287">
        <f t="shared" si="1611"/>
        <v>-16203.169511136803</v>
      </c>
      <c r="FX156" s="334">
        <v>77324.697004539616</v>
      </c>
      <c r="FY156" s="287">
        <v>0</v>
      </c>
      <c r="FZ156" s="287">
        <f t="shared" si="1612"/>
        <v>77324.697004539616</v>
      </c>
      <c r="GA156" s="334">
        <v>59341.255004059254</v>
      </c>
      <c r="GB156" s="287">
        <v>0</v>
      </c>
      <c r="GC156" s="287">
        <f t="shared" si="1613"/>
        <v>59341.255004059254</v>
      </c>
      <c r="GD156" s="334">
        <v>12540.288792581921</v>
      </c>
      <c r="GE156" s="287">
        <v>0</v>
      </c>
      <c r="GF156" s="287">
        <f t="shared" si="1614"/>
        <v>12540.288792581921</v>
      </c>
      <c r="GG156" s="334">
        <v>17911.992154443582</v>
      </c>
      <c r="GH156" s="287">
        <v>0</v>
      </c>
      <c r="GI156" s="287">
        <f t="shared" si="1615"/>
        <v>17911.992154443582</v>
      </c>
      <c r="GJ156" s="334">
        <v>196432.29164494676</v>
      </c>
      <c r="GK156" s="287">
        <v>0</v>
      </c>
      <c r="GL156" s="287">
        <f t="shared" si="1616"/>
        <v>196432.29164494676</v>
      </c>
      <c r="GM156" s="334">
        <v>368123.44341024879</v>
      </c>
      <c r="GN156" s="287">
        <v>0</v>
      </c>
      <c r="GO156" s="287">
        <f t="shared" si="1617"/>
        <v>368123.44341024879</v>
      </c>
      <c r="GP156" s="334">
        <v>64345.406165707172</v>
      </c>
      <c r="GQ156" s="287">
        <v>0</v>
      </c>
      <c r="GR156" s="287">
        <f t="shared" si="1618"/>
        <v>64345.406165707172</v>
      </c>
      <c r="GS156" s="334">
        <v>393300.72322059097</v>
      </c>
      <c r="GT156" s="287">
        <v>0</v>
      </c>
      <c r="GU156" s="287">
        <f t="shared" si="1619"/>
        <v>393300.72322059097</v>
      </c>
      <c r="GV156" s="334">
        <v>473407.88875736762</v>
      </c>
      <c r="GW156" s="287">
        <v>0</v>
      </c>
      <c r="GX156" s="287">
        <f t="shared" si="1620"/>
        <v>473407.88875736762</v>
      </c>
      <c r="GY156" s="334">
        <v>261352.5319048446</v>
      </c>
      <c r="GZ156" s="287">
        <v>0</v>
      </c>
      <c r="HA156" s="287">
        <f t="shared" si="1621"/>
        <v>261352.5319048446</v>
      </c>
      <c r="HB156" s="334">
        <v>156031.57541766114</v>
      </c>
      <c r="HC156" s="287">
        <v>0</v>
      </c>
      <c r="HD156" s="287">
        <f t="shared" si="1622"/>
        <v>156031.57541766114</v>
      </c>
      <c r="HE156" s="334">
        <v>416386.06500103872</v>
      </c>
      <c r="HF156" s="287">
        <v>0</v>
      </c>
      <c r="HG156" s="287">
        <f t="shared" si="1623"/>
        <v>416386.06500103872</v>
      </c>
      <c r="HH156" s="334">
        <v>161211.32300413187</v>
      </c>
      <c r="HI156" s="287">
        <v>0</v>
      </c>
      <c r="HJ156" s="287">
        <f t="shared" si="1624"/>
        <v>161211.32300413187</v>
      </c>
    </row>
    <row r="157" spans="1:218" ht="14.25" hidden="1" customHeight="1" outlineLevel="1" x14ac:dyDescent="0.2">
      <c r="A157" s="168"/>
      <c r="B157" s="343" t="s">
        <v>391</v>
      </c>
      <c r="C157" s="334">
        <v>0</v>
      </c>
      <c r="D157" s="287">
        <v>0</v>
      </c>
      <c r="E157" s="287">
        <f t="shared" si="1553"/>
        <v>0</v>
      </c>
      <c r="F157" s="334">
        <v>0</v>
      </c>
      <c r="G157" s="287">
        <v>0</v>
      </c>
      <c r="H157" s="287">
        <f t="shared" si="1554"/>
        <v>0</v>
      </c>
      <c r="I157" s="334">
        <v>0</v>
      </c>
      <c r="J157" s="287">
        <v>0</v>
      </c>
      <c r="K157" s="287">
        <f t="shared" si="1555"/>
        <v>0</v>
      </c>
      <c r="L157" s="334">
        <v>0</v>
      </c>
      <c r="M157" s="287">
        <v>0</v>
      </c>
      <c r="N157" s="287">
        <f t="shared" si="1556"/>
        <v>0</v>
      </c>
      <c r="O157" s="334">
        <v>0</v>
      </c>
      <c r="P157" s="287">
        <v>0</v>
      </c>
      <c r="Q157" s="287">
        <f t="shared" si="1557"/>
        <v>0</v>
      </c>
      <c r="R157" s="334">
        <v>0</v>
      </c>
      <c r="S157" s="287">
        <v>0</v>
      </c>
      <c r="T157" s="287">
        <f t="shared" si="1558"/>
        <v>0</v>
      </c>
      <c r="U157" s="334">
        <v>0</v>
      </c>
      <c r="V157" s="287">
        <v>0</v>
      </c>
      <c r="W157" s="287">
        <f t="shared" si="1559"/>
        <v>0</v>
      </c>
      <c r="X157" s="334">
        <v>0</v>
      </c>
      <c r="Y157" s="287">
        <v>0</v>
      </c>
      <c r="Z157" s="287">
        <f t="shared" si="1560"/>
        <v>0</v>
      </c>
      <c r="AA157" s="334">
        <v>0</v>
      </c>
      <c r="AB157" s="287">
        <v>0</v>
      </c>
      <c r="AC157" s="287">
        <f t="shared" si="1561"/>
        <v>0</v>
      </c>
      <c r="AD157" s="334">
        <v>0</v>
      </c>
      <c r="AE157" s="287">
        <v>0</v>
      </c>
      <c r="AF157" s="287">
        <f t="shared" si="1562"/>
        <v>0</v>
      </c>
      <c r="AG157" s="334">
        <v>0</v>
      </c>
      <c r="AH157" s="287">
        <v>0</v>
      </c>
      <c r="AI157" s="287">
        <f t="shared" si="1563"/>
        <v>0</v>
      </c>
      <c r="AJ157" s="334">
        <v>0</v>
      </c>
      <c r="AK157" s="287">
        <v>0</v>
      </c>
      <c r="AL157" s="287">
        <f t="shared" si="1564"/>
        <v>0</v>
      </c>
      <c r="AM157" s="334">
        <v>244179.78720498251</v>
      </c>
      <c r="AN157" s="287">
        <v>0</v>
      </c>
      <c r="AO157" s="287">
        <f t="shared" si="1565"/>
        <v>244179.78720498251</v>
      </c>
      <c r="AP157" s="334">
        <v>281504.98724697455</v>
      </c>
      <c r="AQ157" s="287">
        <v>0</v>
      </c>
      <c r="AR157" s="287">
        <f t="shared" si="1566"/>
        <v>281504.98724697455</v>
      </c>
      <c r="AS157" s="334">
        <v>85624.78981503722</v>
      </c>
      <c r="AT157" s="287">
        <v>0</v>
      </c>
      <c r="AU157" s="287">
        <f t="shared" si="1567"/>
        <v>85624.78981503722</v>
      </c>
      <c r="AV157" s="334">
        <v>127303.2451408511</v>
      </c>
      <c r="AW157" s="287">
        <v>0</v>
      </c>
      <c r="AX157" s="287">
        <f t="shared" si="1568"/>
        <v>127303.2451408511</v>
      </c>
      <c r="AY157" s="334">
        <v>147576.60709272942</v>
      </c>
      <c r="AZ157" s="287">
        <v>0</v>
      </c>
      <c r="BA157" s="287">
        <f t="shared" si="1569"/>
        <v>147576.60709272942</v>
      </c>
      <c r="BB157" s="334">
        <v>134514.59587373064</v>
      </c>
      <c r="BC157" s="287">
        <v>0</v>
      </c>
      <c r="BD157" s="287">
        <f t="shared" si="1570"/>
        <v>134514.59587373064</v>
      </c>
      <c r="BE157" s="334">
        <v>159185.12104969152</v>
      </c>
      <c r="BF157" s="287">
        <v>0</v>
      </c>
      <c r="BG157" s="287">
        <f t="shared" si="1571"/>
        <v>159185.12104969152</v>
      </c>
      <c r="BH157" s="334">
        <v>133949.63165498551</v>
      </c>
      <c r="BI157" s="287">
        <v>0</v>
      </c>
      <c r="BJ157" s="287">
        <f t="shared" si="1572"/>
        <v>133949.63165498551</v>
      </c>
      <c r="BK157" s="334">
        <v>183131.57531690662</v>
      </c>
      <c r="BL157" s="287">
        <v>0</v>
      </c>
      <c r="BM157" s="287">
        <f t="shared" si="1573"/>
        <v>183131.57531690662</v>
      </c>
      <c r="BN157" s="334">
        <v>42614.609810890921</v>
      </c>
      <c r="BO157" s="287">
        <v>0</v>
      </c>
      <c r="BP157" s="287">
        <f t="shared" si="1574"/>
        <v>42614.609810890921</v>
      </c>
      <c r="BQ157" s="334">
        <v>36424.285319325405</v>
      </c>
      <c r="BR157" s="287">
        <v>0</v>
      </c>
      <c r="BS157" s="287">
        <f t="shared" si="1575"/>
        <v>36424.285319325405</v>
      </c>
      <c r="BT157" s="334">
        <v>47773.076478520517</v>
      </c>
      <c r="BU157" s="287">
        <v>0</v>
      </c>
      <c r="BV157" s="287">
        <f t="shared" si="1576"/>
        <v>47773.076478520517</v>
      </c>
      <c r="BW157" s="334">
        <v>86903.538723854683</v>
      </c>
      <c r="BX157" s="287">
        <v>0</v>
      </c>
      <c r="BY157" s="287">
        <f t="shared" si="1577"/>
        <v>86903.538723854683</v>
      </c>
      <c r="BZ157" s="334">
        <v>73605.938957940103</v>
      </c>
      <c r="CA157" s="287">
        <v>0</v>
      </c>
      <c r="CB157" s="287">
        <f t="shared" si="1578"/>
        <v>73605.938957940103</v>
      </c>
      <c r="CC157" s="334">
        <v>89590.549509074292</v>
      </c>
      <c r="CD157" s="287">
        <v>0</v>
      </c>
      <c r="CE157" s="287">
        <f t="shared" si="1579"/>
        <v>89590.549509074292</v>
      </c>
      <c r="CF157" s="334">
        <v>64722.151881611338</v>
      </c>
      <c r="CG157" s="287">
        <v>0</v>
      </c>
      <c r="CH157" s="287">
        <f t="shared" si="1580"/>
        <v>64722.151881611338</v>
      </c>
      <c r="CI157" s="334">
        <v>41650.245166970322</v>
      </c>
      <c r="CJ157" s="287">
        <v>0</v>
      </c>
      <c r="CK157" s="287">
        <f t="shared" si="1581"/>
        <v>41650.245166970322</v>
      </c>
      <c r="CL157" s="334">
        <v>80575.554022436831</v>
      </c>
      <c r="CM157" s="287">
        <v>0</v>
      </c>
      <c r="CN157" s="287">
        <f t="shared" si="1582"/>
        <v>80575.554022436831</v>
      </c>
      <c r="CO157" s="334">
        <v>85741.706950413267</v>
      </c>
      <c r="CP157" s="287">
        <v>0</v>
      </c>
      <c r="CQ157" s="287">
        <f t="shared" si="1583"/>
        <v>85741.706950413267</v>
      </c>
      <c r="CR157" s="334">
        <v>89652.292345635535</v>
      </c>
      <c r="CS157" s="287">
        <v>0</v>
      </c>
      <c r="CT157" s="287">
        <f t="shared" si="1584"/>
        <v>89652.292345635535</v>
      </c>
      <c r="CU157" s="334">
        <v>153087.84736108259</v>
      </c>
      <c r="CV157" s="287">
        <v>0</v>
      </c>
      <c r="CW157" s="287">
        <f t="shared" si="1585"/>
        <v>153087.84736108259</v>
      </c>
      <c r="CX157" s="334">
        <v>146994.39477081987</v>
      </c>
      <c r="CY157" s="287">
        <v>0</v>
      </c>
      <c r="CZ157" s="287">
        <f t="shared" si="1586"/>
        <v>146994.39477081987</v>
      </c>
      <c r="DA157" s="334">
        <v>123722.54270978831</v>
      </c>
      <c r="DB157" s="287">
        <v>0</v>
      </c>
      <c r="DC157" s="287">
        <f t="shared" si="1587"/>
        <v>123722.54270978831</v>
      </c>
      <c r="DD157" s="334">
        <v>145281.26781579078</v>
      </c>
      <c r="DE157" s="287">
        <v>0</v>
      </c>
      <c r="DF157" s="287">
        <f t="shared" si="1588"/>
        <v>145281.26781579078</v>
      </c>
      <c r="DG157" s="334">
        <v>157647.59025582453</v>
      </c>
      <c r="DH157" s="287">
        <v>0</v>
      </c>
      <c r="DI157" s="287">
        <f t="shared" si="1589"/>
        <v>157647.59025582453</v>
      </c>
      <c r="DJ157" s="334">
        <v>80224.236923988647</v>
      </c>
      <c r="DK157" s="287">
        <v>0</v>
      </c>
      <c r="DL157" s="287">
        <f t="shared" si="1590"/>
        <v>80224.236923988647</v>
      </c>
      <c r="DM157" s="334">
        <v>128832.28246108824</v>
      </c>
      <c r="DN157" s="287">
        <v>0</v>
      </c>
      <c r="DO157" s="287">
        <f t="shared" si="1591"/>
        <v>128832.28246108824</v>
      </c>
      <c r="DP157" s="334">
        <v>204501.11126566815</v>
      </c>
      <c r="DQ157" s="287">
        <v>0</v>
      </c>
      <c r="DR157" s="287">
        <f t="shared" si="1592"/>
        <v>204501.11126566815</v>
      </c>
      <c r="DS157" s="334">
        <v>312452.13043563912</v>
      </c>
      <c r="DT157" s="287">
        <v>0</v>
      </c>
      <c r="DU157" s="287">
        <f t="shared" si="1593"/>
        <v>312452.13043563912</v>
      </c>
      <c r="DV157" s="334">
        <v>317220.39453047904</v>
      </c>
      <c r="DW157" s="287">
        <v>0</v>
      </c>
      <c r="DX157" s="287">
        <f t="shared" si="1594"/>
        <v>317220.39453047904</v>
      </c>
      <c r="DY157" s="334">
        <v>257664.18665597643</v>
      </c>
      <c r="DZ157" s="287">
        <v>0</v>
      </c>
      <c r="EA157" s="287">
        <f t="shared" si="1595"/>
        <v>257664.18665597643</v>
      </c>
      <c r="EB157" s="334">
        <v>499577.77041950962</v>
      </c>
      <c r="EC157" s="287">
        <v>0</v>
      </c>
      <c r="ED157" s="287">
        <f t="shared" si="1596"/>
        <v>499577.77041950962</v>
      </c>
      <c r="EE157" s="334">
        <v>314162.05287997896</v>
      </c>
      <c r="EF157" s="287">
        <v>0</v>
      </c>
      <c r="EG157" s="287">
        <f t="shared" si="1597"/>
        <v>314162.05287997896</v>
      </c>
      <c r="EH157" s="334">
        <v>407030.42762982944</v>
      </c>
      <c r="EI157" s="287">
        <v>0</v>
      </c>
      <c r="EJ157" s="287">
        <f t="shared" si="1598"/>
        <v>407030.42762982944</v>
      </c>
      <c r="EK157" s="334">
        <v>396014.08179267903</v>
      </c>
      <c r="EL157" s="287">
        <v>0</v>
      </c>
      <c r="EM157" s="287">
        <f t="shared" si="1599"/>
        <v>396014.08179267903</v>
      </c>
      <c r="EN157" s="334">
        <v>430255.63090494712</v>
      </c>
      <c r="EO157" s="287">
        <v>0</v>
      </c>
      <c r="EP157" s="287">
        <f t="shared" si="1600"/>
        <v>430255.63090494712</v>
      </c>
      <c r="EQ157" s="334">
        <v>488857.50287840754</v>
      </c>
      <c r="ER157" s="287">
        <v>0</v>
      </c>
      <c r="ES157" s="287">
        <f t="shared" si="1601"/>
        <v>488857.50287840754</v>
      </c>
      <c r="ET157" s="334">
        <v>414523.20398931892</v>
      </c>
      <c r="EU157" s="287">
        <v>0</v>
      </c>
      <c r="EV157" s="287">
        <f t="shared" si="1602"/>
        <v>414523.20398931892</v>
      </c>
      <c r="EW157" s="334">
        <v>539404.29568863963</v>
      </c>
      <c r="EX157" s="287">
        <v>0</v>
      </c>
      <c r="EY157" s="287">
        <f t="shared" si="1603"/>
        <v>539404.29568863963</v>
      </c>
      <c r="EZ157" s="334">
        <v>586816.47458865331</v>
      </c>
      <c r="FA157" s="287">
        <v>0</v>
      </c>
      <c r="FB157" s="287">
        <f t="shared" si="1604"/>
        <v>586816.47458865331</v>
      </c>
      <c r="FC157" s="334">
        <v>643296.37899438455</v>
      </c>
      <c r="FD157" s="287">
        <v>0</v>
      </c>
      <c r="FE157" s="287">
        <f t="shared" si="1605"/>
        <v>643296.37899438455</v>
      </c>
      <c r="FF157" s="334">
        <v>626097.15356333589</v>
      </c>
      <c r="FG157" s="287">
        <v>0</v>
      </c>
      <c r="FH157" s="287">
        <f t="shared" si="1606"/>
        <v>626097.15356333589</v>
      </c>
      <c r="FI157" s="334">
        <v>201075.03479752043</v>
      </c>
      <c r="FJ157" s="287">
        <v>0</v>
      </c>
      <c r="FK157" s="287">
        <f t="shared" si="1607"/>
        <v>201075.03479752043</v>
      </c>
      <c r="FL157" s="334">
        <v>342830.51574549696</v>
      </c>
      <c r="FM157" s="287">
        <v>0</v>
      </c>
      <c r="FN157" s="287">
        <f t="shared" si="1608"/>
        <v>342830.51574549696</v>
      </c>
      <c r="FO157" s="334">
        <v>388177.83871809911</v>
      </c>
      <c r="FP157" s="287">
        <v>0</v>
      </c>
      <c r="FQ157" s="287">
        <f t="shared" si="1609"/>
        <v>388177.83871809911</v>
      </c>
      <c r="FR157" s="334">
        <v>456674.96273637447</v>
      </c>
      <c r="FS157" s="287">
        <v>0</v>
      </c>
      <c r="FT157" s="287">
        <f t="shared" si="1610"/>
        <v>456674.96273637447</v>
      </c>
      <c r="FU157" s="334">
        <v>490086.82657217252</v>
      </c>
      <c r="FV157" s="287">
        <v>0</v>
      </c>
      <c r="FW157" s="287">
        <f t="shared" si="1611"/>
        <v>490086.82657217252</v>
      </c>
      <c r="FX157" s="334">
        <v>522100.9192946431</v>
      </c>
      <c r="FY157" s="287">
        <v>0</v>
      </c>
      <c r="FZ157" s="287">
        <f t="shared" si="1612"/>
        <v>522100.9192946431</v>
      </c>
      <c r="GA157" s="334">
        <v>351577.73363511678</v>
      </c>
      <c r="GB157" s="287">
        <v>0</v>
      </c>
      <c r="GC157" s="287">
        <f t="shared" si="1613"/>
        <v>351577.73363511678</v>
      </c>
      <c r="GD157" s="334">
        <v>408112.90073520795</v>
      </c>
      <c r="GE157" s="287">
        <v>0</v>
      </c>
      <c r="GF157" s="287">
        <f t="shared" si="1614"/>
        <v>408112.90073520795</v>
      </c>
      <c r="GG157" s="334">
        <v>477932.91348135954</v>
      </c>
      <c r="GH157" s="287">
        <v>0</v>
      </c>
      <c r="GI157" s="287">
        <f t="shared" si="1615"/>
        <v>477932.91348135954</v>
      </c>
      <c r="GJ157" s="334">
        <v>535706.24090827547</v>
      </c>
      <c r="GK157" s="287">
        <v>0</v>
      </c>
      <c r="GL157" s="287">
        <f t="shared" si="1616"/>
        <v>535706.24090827547</v>
      </c>
      <c r="GM157" s="334">
        <v>502942.27175371308</v>
      </c>
      <c r="GN157" s="287">
        <v>0</v>
      </c>
      <c r="GO157" s="287">
        <f t="shared" si="1617"/>
        <v>502942.27175371308</v>
      </c>
      <c r="GP157" s="334">
        <v>543850.33756995061</v>
      </c>
      <c r="GQ157" s="287">
        <v>0</v>
      </c>
      <c r="GR157" s="287">
        <f t="shared" si="1618"/>
        <v>543850.33756995061</v>
      </c>
      <c r="GS157" s="334">
        <v>433023.04024647293</v>
      </c>
      <c r="GT157" s="287">
        <v>0</v>
      </c>
      <c r="GU157" s="287">
        <f t="shared" si="1619"/>
        <v>433023.04024647293</v>
      </c>
      <c r="GV157" s="334">
        <v>280573.86517688277</v>
      </c>
      <c r="GW157" s="287">
        <v>0</v>
      </c>
      <c r="GX157" s="287">
        <f t="shared" si="1620"/>
        <v>280573.86517688277</v>
      </c>
      <c r="GY157" s="334">
        <v>405483.73826692137</v>
      </c>
      <c r="GZ157" s="287">
        <v>0</v>
      </c>
      <c r="HA157" s="287">
        <f t="shared" si="1621"/>
        <v>405483.73826692137</v>
      </c>
      <c r="HB157" s="334">
        <v>572158.66689737455</v>
      </c>
      <c r="HC157" s="287">
        <v>0</v>
      </c>
      <c r="HD157" s="287">
        <f t="shared" si="1622"/>
        <v>572158.66689737455</v>
      </c>
      <c r="HE157" s="334">
        <v>443810.17090193206</v>
      </c>
      <c r="HF157" s="287">
        <v>0</v>
      </c>
      <c r="HG157" s="287">
        <f t="shared" si="1623"/>
        <v>443810.17090193206</v>
      </c>
      <c r="HH157" s="334">
        <v>617195.80514559429</v>
      </c>
      <c r="HI157" s="287">
        <v>0</v>
      </c>
      <c r="HJ157" s="287">
        <f t="shared" si="1624"/>
        <v>617195.80514559429</v>
      </c>
    </row>
    <row r="158" spans="1:218" ht="14.25" hidden="1" customHeight="1" outlineLevel="1" x14ac:dyDescent="0.2">
      <c r="A158" s="168"/>
      <c r="B158" s="343" t="s">
        <v>392</v>
      </c>
      <c r="C158" s="334">
        <v>0</v>
      </c>
      <c r="D158" s="287">
        <v>0</v>
      </c>
      <c r="E158" s="287">
        <f t="shared" si="1553"/>
        <v>0</v>
      </c>
      <c r="F158" s="334">
        <v>0</v>
      </c>
      <c r="G158" s="287">
        <v>0</v>
      </c>
      <c r="H158" s="287">
        <f t="shared" si="1554"/>
        <v>0</v>
      </c>
      <c r="I158" s="334">
        <v>0</v>
      </c>
      <c r="J158" s="287">
        <v>0</v>
      </c>
      <c r="K158" s="287">
        <f t="shared" si="1555"/>
        <v>0</v>
      </c>
      <c r="L158" s="334">
        <v>0</v>
      </c>
      <c r="M158" s="287">
        <v>0</v>
      </c>
      <c r="N158" s="287">
        <f t="shared" si="1556"/>
        <v>0</v>
      </c>
      <c r="O158" s="334">
        <v>0</v>
      </c>
      <c r="P158" s="287">
        <v>0</v>
      </c>
      <c r="Q158" s="287">
        <f t="shared" si="1557"/>
        <v>0</v>
      </c>
      <c r="R158" s="334">
        <v>0</v>
      </c>
      <c r="S158" s="287">
        <v>0</v>
      </c>
      <c r="T158" s="287">
        <f t="shared" si="1558"/>
        <v>0</v>
      </c>
      <c r="U158" s="334">
        <v>0</v>
      </c>
      <c r="V158" s="287">
        <v>0</v>
      </c>
      <c r="W158" s="287">
        <f t="shared" si="1559"/>
        <v>0</v>
      </c>
      <c r="X158" s="334">
        <v>0</v>
      </c>
      <c r="Y158" s="287">
        <v>0</v>
      </c>
      <c r="Z158" s="287">
        <f t="shared" si="1560"/>
        <v>0</v>
      </c>
      <c r="AA158" s="334">
        <v>0</v>
      </c>
      <c r="AB158" s="287">
        <v>0</v>
      </c>
      <c r="AC158" s="287">
        <f t="shared" si="1561"/>
        <v>0</v>
      </c>
      <c r="AD158" s="334">
        <v>0</v>
      </c>
      <c r="AE158" s="287">
        <v>0</v>
      </c>
      <c r="AF158" s="287">
        <f t="shared" si="1562"/>
        <v>0</v>
      </c>
      <c r="AG158" s="334">
        <v>0</v>
      </c>
      <c r="AH158" s="287">
        <v>0</v>
      </c>
      <c r="AI158" s="287">
        <f t="shared" si="1563"/>
        <v>0</v>
      </c>
      <c r="AJ158" s="334">
        <v>0</v>
      </c>
      <c r="AK158" s="287">
        <v>0</v>
      </c>
      <c r="AL158" s="287">
        <f t="shared" si="1564"/>
        <v>0</v>
      </c>
      <c r="AM158" s="334">
        <v>34603.577086975529</v>
      </c>
      <c r="AN158" s="287">
        <v>0</v>
      </c>
      <c r="AO158" s="287">
        <f t="shared" si="1565"/>
        <v>34603.577086975529</v>
      </c>
      <c r="AP158" s="334">
        <v>69371.359960926886</v>
      </c>
      <c r="AQ158" s="287">
        <v>0</v>
      </c>
      <c r="AR158" s="287">
        <f t="shared" si="1566"/>
        <v>69371.359960926886</v>
      </c>
      <c r="AS158" s="334">
        <v>33506.289935142922</v>
      </c>
      <c r="AT158" s="287">
        <v>0</v>
      </c>
      <c r="AU158" s="287">
        <f t="shared" si="1567"/>
        <v>33506.289935142922</v>
      </c>
      <c r="AV158" s="334">
        <v>33681.544408156282</v>
      </c>
      <c r="AW158" s="287">
        <v>0</v>
      </c>
      <c r="AX158" s="287">
        <f t="shared" si="1568"/>
        <v>33681.544408156282</v>
      </c>
      <c r="AY158" s="334">
        <v>31837.002900720505</v>
      </c>
      <c r="AZ158" s="287">
        <v>0</v>
      </c>
      <c r="BA158" s="287">
        <f t="shared" si="1569"/>
        <v>31837.002900720505</v>
      </c>
      <c r="BB158" s="334">
        <v>38794.518218995545</v>
      </c>
      <c r="BC158" s="287">
        <v>0</v>
      </c>
      <c r="BD158" s="287">
        <f t="shared" si="1570"/>
        <v>38794.518218995545</v>
      </c>
      <c r="BE158" s="334">
        <v>78192.600339913726</v>
      </c>
      <c r="BF158" s="287">
        <v>0</v>
      </c>
      <c r="BG158" s="287">
        <f t="shared" si="1571"/>
        <v>78192.600339913726</v>
      </c>
      <c r="BH158" s="334">
        <v>42139.204565806598</v>
      </c>
      <c r="BI158" s="287">
        <v>0</v>
      </c>
      <c r="BJ158" s="287">
        <f t="shared" si="1572"/>
        <v>42139.204565806598</v>
      </c>
      <c r="BK158" s="334">
        <v>46675.716078839352</v>
      </c>
      <c r="BL158" s="287">
        <v>0</v>
      </c>
      <c r="BM158" s="287">
        <f t="shared" si="1573"/>
        <v>46675.716078839352</v>
      </c>
      <c r="BN158" s="334">
        <v>84869.913408498847</v>
      </c>
      <c r="BO158" s="287">
        <v>0</v>
      </c>
      <c r="BP158" s="287">
        <f t="shared" si="1574"/>
        <v>84869.913408498847</v>
      </c>
      <c r="BQ158" s="334">
        <v>33510.009874007665</v>
      </c>
      <c r="BR158" s="287">
        <v>0</v>
      </c>
      <c r="BS158" s="287">
        <f t="shared" si="1575"/>
        <v>33510.009874007665</v>
      </c>
      <c r="BT158" s="334">
        <v>35269.774609901753</v>
      </c>
      <c r="BU158" s="287">
        <v>0</v>
      </c>
      <c r="BV158" s="287">
        <f t="shared" si="1576"/>
        <v>35269.774609901753</v>
      </c>
      <c r="BW158" s="334">
        <v>38485.559213910892</v>
      </c>
      <c r="BX158" s="287">
        <v>0</v>
      </c>
      <c r="BY158" s="287">
        <f t="shared" si="1577"/>
        <v>38485.559213910892</v>
      </c>
      <c r="BZ158" s="334">
        <v>74272.050998967199</v>
      </c>
      <c r="CA158" s="287">
        <v>0</v>
      </c>
      <c r="CB158" s="287">
        <f t="shared" si="1578"/>
        <v>74272.050998967199</v>
      </c>
      <c r="CC158" s="334">
        <v>42296.069180242805</v>
      </c>
      <c r="CD158" s="287">
        <v>0</v>
      </c>
      <c r="CE158" s="287">
        <f t="shared" si="1579"/>
        <v>42296.069180242805</v>
      </c>
      <c r="CF158" s="334">
        <v>84047.999350702055</v>
      </c>
      <c r="CG158" s="287">
        <v>0</v>
      </c>
      <c r="CH158" s="287">
        <f t="shared" si="1580"/>
        <v>84047.999350702055</v>
      </c>
      <c r="CI158" s="334">
        <v>38500.564312004004</v>
      </c>
      <c r="CJ158" s="287">
        <v>0</v>
      </c>
      <c r="CK158" s="287">
        <f t="shared" si="1581"/>
        <v>38500.564312004004</v>
      </c>
      <c r="CL158" s="334">
        <v>54083.555102285674</v>
      </c>
      <c r="CM158" s="287">
        <v>0</v>
      </c>
      <c r="CN158" s="287">
        <f t="shared" si="1582"/>
        <v>54083.555102285674</v>
      </c>
      <c r="CO158" s="334">
        <v>100638.01854263186</v>
      </c>
      <c r="CP158" s="287">
        <v>0</v>
      </c>
      <c r="CQ158" s="287">
        <f t="shared" si="1583"/>
        <v>100638.01854263186</v>
      </c>
      <c r="CR158" s="334">
        <v>49340.794283449308</v>
      </c>
      <c r="CS158" s="287">
        <v>0</v>
      </c>
      <c r="CT158" s="287">
        <f t="shared" si="1584"/>
        <v>49340.794283449308</v>
      </c>
      <c r="CU158" s="334">
        <v>51503.116116689547</v>
      </c>
      <c r="CV158" s="287">
        <v>0</v>
      </c>
      <c r="CW158" s="287">
        <f t="shared" si="1585"/>
        <v>51503.116116689547</v>
      </c>
      <c r="CX158" s="334">
        <v>53912.316010329239</v>
      </c>
      <c r="CY158" s="287">
        <v>0</v>
      </c>
      <c r="CZ158" s="287">
        <f t="shared" si="1586"/>
        <v>53912.316010329239</v>
      </c>
      <c r="DA158" s="334">
        <v>56121.136778768661</v>
      </c>
      <c r="DB158" s="287">
        <v>0</v>
      </c>
      <c r="DC158" s="287">
        <f t="shared" si="1587"/>
        <v>56121.136778768661</v>
      </c>
      <c r="DD158" s="334">
        <v>61238.527031869198</v>
      </c>
      <c r="DE158" s="287">
        <v>0</v>
      </c>
      <c r="DF158" s="287">
        <f t="shared" si="1588"/>
        <v>61238.527031869198</v>
      </c>
      <c r="DG158" s="334">
        <v>80562.60765613793</v>
      </c>
      <c r="DH158" s="287">
        <v>0</v>
      </c>
      <c r="DI158" s="287">
        <f t="shared" si="1589"/>
        <v>80562.60765613793</v>
      </c>
      <c r="DJ158" s="334">
        <v>73441.099739643963</v>
      </c>
      <c r="DK158" s="287">
        <v>0</v>
      </c>
      <c r="DL158" s="287">
        <f t="shared" si="1590"/>
        <v>73441.099739643963</v>
      </c>
      <c r="DM158" s="334">
        <v>81534.89867335216</v>
      </c>
      <c r="DN158" s="287">
        <v>0</v>
      </c>
      <c r="DO158" s="287">
        <f t="shared" si="1591"/>
        <v>81534.89867335216</v>
      </c>
      <c r="DP158" s="334">
        <v>156619.05534690345</v>
      </c>
      <c r="DQ158" s="287">
        <v>0</v>
      </c>
      <c r="DR158" s="287">
        <f t="shared" si="1592"/>
        <v>156619.05534690345</v>
      </c>
      <c r="DS158" s="334">
        <v>77243.614109027898</v>
      </c>
      <c r="DT158" s="287">
        <v>0</v>
      </c>
      <c r="DU158" s="287">
        <f t="shared" si="1593"/>
        <v>77243.614109027898</v>
      </c>
      <c r="DV158" s="334">
        <v>121502.30375129245</v>
      </c>
      <c r="DW158" s="287">
        <v>0</v>
      </c>
      <c r="DX158" s="287">
        <f t="shared" si="1594"/>
        <v>121502.30375129245</v>
      </c>
      <c r="DY158" s="334">
        <v>88052.221281840015</v>
      </c>
      <c r="DZ158" s="287">
        <v>0</v>
      </c>
      <c r="EA158" s="287">
        <f t="shared" si="1595"/>
        <v>88052.221281840015</v>
      </c>
      <c r="EB158" s="334">
        <v>86575.769764790442</v>
      </c>
      <c r="EC158" s="287">
        <v>0</v>
      </c>
      <c r="ED158" s="287">
        <f t="shared" si="1596"/>
        <v>86575.769764790442</v>
      </c>
      <c r="EE158" s="334">
        <v>83309.22659925773</v>
      </c>
      <c r="EF158" s="287">
        <v>0</v>
      </c>
      <c r="EG158" s="287">
        <f t="shared" si="1597"/>
        <v>83309.22659925773</v>
      </c>
      <c r="EH158" s="334">
        <v>97633.642387862841</v>
      </c>
      <c r="EI158" s="287">
        <v>0</v>
      </c>
      <c r="EJ158" s="287">
        <f t="shared" si="1598"/>
        <v>97633.642387862841</v>
      </c>
      <c r="EK158" s="334">
        <v>89786.354627229754</v>
      </c>
      <c r="EL158" s="287">
        <v>0</v>
      </c>
      <c r="EM158" s="287">
        <f t="shared" si="1599"/>
        <v>89786.354627229754</v>
      </c>
      <c r="EN158" s="334">
        <v>170757.29063553453</v>
      </c>
      <c r="EO158" s="287">
        <v>0</v>
      </c>
      <c r="EP158" s="287">
        <f t="shared" si="1600"/>
        <v>170757.29063553453</v>
      </c>
      <c r="EQ158" s="334">
        <v>122780.50835992383</v>
      </c>
      <c r="ER158" s="287">
        <v>0</v>
      </c>
      <c r="ES158" s="287">
        <f t="shared" si="1601"/>
        <v>122780.50835992383</v>
      </c>
      <c r="ET158" s="334">
        <v>112544.55287740077</v>
      </c>
      <c r="EU158" s="287">
        <v>0</v>
      </c>
      <c r="EV158" s="287">
        <f t="shared" si="1602"/>
        <v>112544.55287740077</v>
      </c>
      <c r="EW158" s="334">
        <v>205884.09931424109</v>
      </c>
      <c r="EX158" s="287">
        <v>0</v>
      </c>
      <c r="EY158" s="287">
        <f t="shared" si="1603"/>
        <v>205884.09931424109</v>
      </c>
      <c r="EZ158" s="334">
        <v>120062.40502923723</v>
      </c>
      <c r="FA158" s="287">
        <v>0</v>
      </c>
      <c r="FB158" s="287">
        <f t="shared" si="1604"/>
        <v>120062.40502923723</v>
      </c>
      <c r="FC158" s="334">
        <v>115596.73322190833</v>
      </c>
      <c r="FD158" s="287">
        <v>0</v>
      </c>
      <c r="FE158" s="287">
        <f t="shared" si="1605"/>
        <v>115596.73322190833</v>
      </c>
      <c r="FF158" s="334">
        <v>216571.61291894142</v>
      </c>
      <c r="FG158" s="287">
        <v>0</v>
      </c>
      <c r="FH158" s="287">
        <f t="shared" si="1606"/>
        <v>216571.61291894142</v>
      </c>
      <c r="FI158" s="334">
        <v>119496.75511044369</v>
      </c>
      <c r="FJ158" s="287">
        <v>0</v>
      </c>
      <c r="FK158" s="287">
        <f t="shared" si="1607"/>
        <v>119496.75511044369</v>
      </c>
      <c r="FL158" s="334">
        <v>232663.99804490816</v>
      </c>
      <c r="FM158" s="287">
        <v>0</v>
      </c>
      <c r="FN158" s="287">
        <f t="shared" si="1608"/>
        <v>232663.99804490816</v>
      </c>
      <c r="FO158" s="334">
        <v>125184.84188911706</v>
      </c>
      <c r="FP158" s="287">
        <v>0</v>
      </c>
      <c r="FQ158" s="287">
        <f t="shared" si="1609"/>
        <v>125184.84188911706</v>
      </c>
      <c r="FR158" s="334">
        <v>133225.90830032594</v>
      </c>
      <c r="FS158" s="287">
        <v>0</v>
      </c>
      <c r="FT158" s="287">
        <f t="shared" si="1610"/>
        <v>133225.90830032594</v>
      </c>
      <c r="FU158" s="334">
        <v>252396.20827306909</v>
      </c>
      <c r="FV158" s="287">
        <v>0</v>
      </c>
      <c r="FW158" s="287">
        <f t="shared" si="1611"/>
        <v>252396.20827306909</v>
      </c>
      <c r="FX158" s="334">
        <v>126265.68833698148</v>
      </c>
      <c r="FY158" s="287">
        <v>0</v>
      </c>
      <c r="FZ158" s="287">
        <f t="shared" si="1612"/>
        <v>126265.68833698148</v>
      </c>
      <c r="GA158" s="334">
        <v>142101.76618795667</v>
      </c>
      <c r="GB158" s="287">
        <v>0</v>
      </c>
      <c r="GC158" s="287">
        <f t="shared" si="1613"/>
        <v>142101.76618795667</v>
      </c>
      <c r="GD158" s="334">
        <v>146992.59319349268</v>
      </c>
      <c r="GE158" s="287">
        <v>0</v>
      </c>
      <c r="GF158" s="287">
        <f t="shared" si="1614"/>
        <v>146992.59319349268</v>
      </c>
      <c r="GG158" s="334">
        <v>282154.02308850241</v>
      </c>
      <c r="GH158" s="287">
        <v>0</v>
      </c>
      <c r="GI158" s="287">
        <f t="shared" si="1615"/>
        <v>282154.02308850241</v>
      </c>
      <c r="GJ158" s="334">
        <v>149193.85647115251</v>
      </c>
      <c r="GK158" s="287">
        <v>0</v>
      </c>
      <c r="GL158" s="287">
        <f t="shared" si="1616"/>
        <v>149193.85647115251</v>
      </c>
      <c r="GM158" s="334">
        <v>318429.50524330366</v>
      </c>
      <c r="GN158" s="287">
        <v>0</v>
      </c>
      <c r="GO158" s="287">
        <f t="shared" si="1617"/>
        <v>318429.50524330366</v>
      </c>
      <c r="GP158" s="334">
        <v>151199.32817343692</v>
      </c>
      <c r="GQ158" s="287">
        <v>0</v>
      </c>
      <c r="GR158" s="287">
        <f t="shared" si="1618"/>
        <v>151199.32817343692</v>
      </c>
      <c r="GS158" s="334">
        <v>145947.61354489202</v>
      </c>
      <c r="GT158" s="287">
        <v>0</v>
      </c>
      <c r="GU158" s="287">
        <f t="shared" si="1619"/>
        <v>145947.61354489202</v>
      </c>
      <c r="GV158" s="334">
        <v>306863.46467838972</v>
      </c>
      <c r="GW158" s="287">
        <v>0</v>
      </c>
      <c r="GX158" s="287">
        <f t="shared" si="1620"/>
        <v>306863.46467838972</v>
      </c>
      <c r="GY158" s="334">
        <v>144155.37514699373</v>
      </c>
      <c r="GZ158" s="287">
        <v>0</v>
      </c>
      <c r="HA158" s="287">
        <f t="shared" si="1621"/>
        <v>144155.37514699373</v>
      </c>
      <c r="HB158" s="334">
        <v>141294.63699284007</v>
      </c>
      <c r="HC158" s="287">
        <v>0</v>
      </c>
      <c r="HD158" s="287">
        <f t="shared" si="1622"/>
        <v>141294.63699284007</v>
      </c>
      <c r="HE158" s="334">
        <v>305827.02797764062</v>
      </c>
      <c r="HF158" s="287">
        <v>0</v>
      </c>
      <c r="HG158" s="287">
        <f t="shared" si="1623"/>
        <v>305827.02797764062</v>
      </c>
      <c r="HH158" s="334">
        <v>148857.63339811456</v>
      </c>
      <c r="HI158" s="287">
        <v>0</v>
      </c>
      <c r="HJ158" s="287">
        <f t="shared" si="1624"/>
        <v>148857.63339811456</v>
      </c>
    </row>
    <row r="159" spans="1:218" ht="14.25" customHeight="1" collapsed="1" x14ac:dyDescent="0.2">
      <c r="A159" s="168"/>
      <c r="B159" s="345" t="s">
        <v>393</v>
      </c>
      <c r="C159" s="304">
        <f t="shared" ref="C159:AL159" si="1676">SUM(C145,C146,C147,C150,C151,C152,C153,C155)</f>
        <v>0</v>
      </c>
      <c r="D159" s="304">
        <f t="shared" si="1676"/>
        <v>0</v>
      </c>
      <c r="E159" s="304">
        <f t="shared" si="1676"/>
        <v>0</v>
      </c>
      <c r="F159" s="304">
        <f t="shared" si="1676"/>
        <v>0</v>
      </c>
      <c r="G159" s="304">
        <f t="shared" si="1676"/>
        <v>0</v>
      </c>
      <c r="H159" s="304">
        <f t="shared" si="1676"/>
        <v>0</v>
      </c>
      <c r="I159" s="304">
        <f t="shared" si="1676"/>
        <v>0</v>
      </c>
      <c r="J159" s="304">
        <f t="shared" si="1676"/>
        <v>0</v>
      </c>
      <c r="K159" s="304">
        <f t="shared" si="1676"/>
        <v>0</v>
      </c>
      <c r="L159" s="304">
        <f t="shared" si="1676"/>
        <v>0</v>
      </c>
      <c r="M159" s="304">
        <f t="shared" si="1676"/>
        <v>0</v>
      </c>
      <c r="N159" s="304">
        <f t="shared" si="1676"/>
        <v>0</v>
      </c>
      <c r="O159" s="304">
        <f t="shared" si="1676"/>
        <v>0</v>
      </c>
      <c r="P159" s="304">
        <f t="shared" si="1676"/>
        <v>0</v>
      </c>
      <c r="Q159" s="304">
        <f t="shared" si="1676"/>
        <v>0</v>
      </c>
      <c r="R159" s="304">
        <f t="shared" si="1676"/>
        <v>0</v>
      </c>
      <c r="S159" s="304">
        <f t="shared" si="1676"/>
        <v>0</v>
      </c>
      <c r="T159" s="304">
        <f t="shared" si="1676"/>
        <v>0</v>
      </c>
      <c r="U159" s="304">
        <f t="shared" si="1676"/>
        <v>0</v>
      </c>
      <c r="V159" s="304">
        <f t="shared" si="1676"/>
        <v>0</v>
      </c>
      <c r="W159" s="304">
        <f t="shared" si="1676"/>
        <v>0</v>
      </c>
      <c r="X159" s="304">
        <f t="shared" si="1676"/>
        <v>0</v>
      </c>
      <c r="Y159" s="304">
        <f t="shared" si="1676"/>
        <v>0</v>
      </c>
      <c r="Z159" s="304">
        <f t="shared" si="1676"/>
        <v>0</v>
      </c>
      <c r="AA159" s="304">
        <f t="shared" si="1676"/>
        <v>0</v>
      </c>
      <c r="AB159" s="304">
        <f t="shared" si="1676"/>
        <v>0</v>
      </c>
      <c r="AC159" s="304">
        <f t="shared" si="1676"/>
        <v>0</v>
      </c>
      <c r="AD159" s="304">
        <f t="shared" si="1676"/>
        <v>0</v>
      </c>
      <c r="AE159" s="304">
        <f t="shared" si="1676"/>
        <v>0</v>
      </c>
      <c r="AF159" s="304">
        <f t="shared" si="1676"/>
        <v>0</v>
      </c>
      <c r="AG159" s="304">
        <f t="shared" si="1676"/>
        <v>0</v>
      </c>
      <c r="AH159" s="304">
        <f t="shared" si="1676"/>
        <v>0</v>
      </c>
      <c r="AI159" s="304">
        <f t="shared" si="1676"/>
        <v>0</v>
      </c>
      <c r="AJ159" s="304">
        <f t="shared" si="1676"/>
        <v>0</v>
      </c>
      <c r="AK159" s="304">
        <f t="shared" si="1676"/>
        <v>0</v>
      </c>
      <c r="AL159" s="304">
        <f t="shared" si="1676"/>
        <v>0</v>
      </c>
      <c r="AM159" s="304">
        <f>SUM(AM145,AM146,AM147,AM150,AM151,AM152,AM153,AM155,AM154)</f>
        <v>2199385.520924388</v>
      </c>
      <c r="AN159" s="304">
        <f t="shared" ref="AN159:CY159" si="1677">SUM(AN145,AN146,AN147,AN150,AN151,AN152,AN153,AN155,AN154)</f>
        <v>74323.052790875459</v>
      </c>
      <c r="AO159" s="304">
        <f t="shared" si="1677"/>
        <v>2273708.5737152635</v>
      </c>
      <c r="AP159" s="304">
        <f t="shared" si="1677"/>
        <v>2256487.86970207</v>
      </c>
      <c r="AQ159" s="304">
        <f t="shared" si="1677"/>
        <v>55653.270350636652</v>
      </c>
      <c r="AR159" s="304">
        <f t="shared" si="1677"/>
        <v>2312141.1400527069</v>
      </c>
      <c r="AS159" s="304">
        <f t="shared" si="1677"/>
        <v>1869676.4148450647</v>
      </c>
      <c r="AT159" s="304">
        <f t="shared" si="1677"/>
        <v>49577.188461455509</v>
      </c>
      <c r="AU159" s="304">
        <f t="shared" si="1677"/>
        <v>1919253.6033065203</v>
      </c>
      <c r="AV159" s="304">
        <f t="shared" si="1677"/>
        <v>1987971.9337516655</v>
      </c>
      <c r="AW159" s="304">
        <f t="shared" si="1677"/>
        <v>-87000.248805555981</v>
      </c>
      <c r="AX159" s="304">
        <f t="shared" si="1677"/>
        <v>1900971.6849461095</v>
      </c>
      <c r="AY159" s="304">
        <f t="shared" si="1677"/>
        <v>1886665.538738654</v>
      </c>
      <c r="AZ159" s="304">
        <f t="shared" si="1677"/>
        <v>-86807.690798054202</v>
      </c>
      <c r="BA159" s="304">
        <f t="shared" si="1677"/>
        <v>1799857.8479405998</v>
      </c>
      <c r="BB159" s="304">
        <f t="shared" si="1677"/>
        <v>3879559.5230436982</v>
      </c>
      <c r="BC159" s="304">
        <f t="shared" si="1677"/>
        <v>-2098043.5531633967</v>
      </c>
      <c r="BD159" s="304">
        <f t="shared" si="1677"/>
        <v>1781515.9698803029</v>
      </c>
      <c r="BE159" s="304">
        <f t="shared" si="1677"/>
        <v>2017677.521720011</v>
      </c>
      <c r="BF159" s="304">
        <f t="shared" si="1677"/>
        <v>-176720.46507697258</v>
      </c>
      <c r="BG159" s="304">
        <f t="shared" si="1677"/>
        <v>1840957.0566430385</v>
      </c>
      <c r="BH159" s="304">
        <f t="shared" si="1677"/>
        <v>2099769.6655642195</v>
      </c>
      <c r="BI159" s="304">
        <f t="shared" si="1677"/>
        <v>-158447.03136048105</v>
      </c>
      <c r="BJ159" s="304">
        <f t="shared" si="1677"/>
        <v>1941322.6342037383</v>
      </c>
      <c r="BK159" s="304">
        <f t="shared" si="1677"/>
        <v>2173958.1276220409</v>
      </c>
      <c r="BL159" s="304">
        <f t="shared" si="1677"/>
        <v>84726.205372985365</v>
      </c>
      <c r="BM159" s="304">
        <f t="shared" si="1677"/>
        <v>2258684.3329950264</v>
      </c>
      <c r="BN159" s="304">
        <f t="shared" si="1677"/>
        <v>1874434.3317899457</v>
      </c>
      <c r="BO159" s="304">
        <f t="shared" si="1677"/>
        <v>73204.912417510364</v>
      </c>
      <c r="BP159" s="304">
        <f t="shared" si="1677"/>
        <v>1947639.244207456</v>
      </c>
      <c r="BQ159" s="304">
        <f t="shared" si="1677"/>
        <v>1491111.9120028431</v>
      </c>
      <c r="BR159" s="304">
        <f t="shared" si="1677"/>
        <v>51580.441901944563</v>
      </c>
      <c r="BS159" s="304">
        <f t="shared" si="1677"/>
        <v>1542692.3539047877</v>
      </c>
      <c r="BT159" s="304">
        <f t="shared" si="1677"/>
        <v>1511121.6520901567</v>
      </c>
      <c r="BU159" s="304">
        <f t="shared" si="1677"/>
        <v>159968.74558407924</v>
      </c>
      <c r="BV159" s="304">
        <f t="shared" si="1677"/>
        <v>1671090.397674236</v>
      </c>
      <c r="BW159" s="304">
        <f t="shared" si="1677"/>
        <v>1653851.4622859498</v>
      </c>
      <c r="BX159" s="304">
        <f t="shared" si="1677"/>
        <v>267839.47492658842</v>
      </c>
      <c r="BY159" s="304">
        <f t="shared" si="1677"/>
        <v>1921690.9372125384</v>
      </c>
      <c r="BZ159" s="304">
        <f t="shared" si="1677"/>
        <v>1731194.5651625777</v>
      </c>
      <c r="CA159" s="304">
        <f t="shared" si="1677"/>
        <v>427019.80363223318</v>
      </c>
      <c r="CB159" s="304">
        <f t="shared" si="1677"/>
        <v>2158214.3687948105</v>
      </c>
      <c r="CC159" s="304">
        <f t="shared" si="1677"/>
        <v>1805226.5890876562</v>
      </c>
      <c r="CD159" s="304">
        <f t="shared" si="1677"/>
        <v>647961.56819564011</v>
      </c>
      <c r="CE159" s="304">
        <f t="shared" si="1677"/>
        <v>2453188.1572832968</v>
      </c>
      <c r="CF159" s="304">
        <f t="shared" si="1677"/>
        <v>1795933.1442740033</v>
      </c>
      <c r="CG159" s="304">
        <f t="shared" si="1677"/>
        <v>746361.07477472117</v>
      </c>
      <c r="CH159" s="304">
        <f t="shared" si="1677"/>
        <v>2542294.2190487245</v>
      </c>
      <c r="CI159" s="304">
        <f t="shared" si="1677"/>
        <v>1930236.9964245965</v>
      </c>
      <c r="CJ159" s="304">
        <f t="shared" si="1677"/>
        <v>790175.89635245875</v>
      </c>
      <c r="CK159" s="304">
        <f t="shared" si="1677"/>
        <v>2720412.892777055</v>
      </c>
      <c r="CL159" s="304">
        <f t="shared" si="1677"/>
        <v>2206376.0050692903</v>
      </c>
      <c r="CM159" s="304">
        <f t="shared" si="1677"/>
        <v>1202550.4195631521</v>
      </c>
      <c r="CN159" s="304">
        <f t="shared" si="1677"/>
        <v>3408926.4246324426</v>
      </c>
      <c r="CO159" s="304">
        <f t="shared" si="1677"/>
        <v>2081893.3826980148</v>
      </c>
      <c r="CP159" s="304">
        <f t="shared" si="1677"/>
        <v>1200183.3303365733</v>
      </c>
      <c r="CQ159" s="304">
        <f t="shared" si="1677"/>
        <v>3282076.7130345879</v>
      </c>
      <c r="CR159" s="304">
        <f t="shared" si="1677"/>
        <v>1990962.2862846819</v>
      </c>
      <c r="CS159" s="304">
        <f t="shared" si="1677"/>
        <v>1462227.8960169926</v>
      </c>
      <c r="CT159" s="304">
        <f t="shared" si="1677"/>
        <v>3453190.182301675</v>
      </c>
      <c r="CU159" s="304">
        <f t="shared" si="1677"/>
        <v>2087495.196537144</v>
      </c>
      <c r="CV159" s="304">
        <f t="shared" si="1677"/>
        <v>1691164.5839534434</v>
      </c>
      <c r="CW159" s="304">
        <f t="shared" si="1677"/>
        <v>3778659.7804905875</v>
      </c>
      <c r="CX159" s="304">
        <f t="shared" si="1677"/>
        <v>2283150.9325629426</v>
      </c>
      <c r="CY159" s="304">
        <f t="shared" si="1677"/>
        <v>1708943.0949951333</v>
      </c>
      <c r="CZ159" s="304">
        <f t="shared" ref="CZ159:FK159" si="1678">SUM(CZ145,CZ146,CZ147,CZ150,CZ151,CZ152,CZ153,CZ155,CZ154)</f>
        <v>3992094.0275580762</v>
      </c>
      <c r="DA159" s="304">
        <f t="shared" si="1678"/>
        <v>2319981.5498173418</v>
      </c>
      <c r="DB159" s="304">
        <f t="shared" si="1678"/>
        <v>1788192.8091220651</v>
      </c>
      <c r="DC159" s="304">
        <f t="shared" si="1678"/>
        <v>4108174.3589394074</v>
      </c>
      <c r="DD159" s="304">
        <f t="shared" si="1678"/>
        <v>2538284.6439024401</v>
      </c>
      <c r="DE159" s="304">
        <f t="shared" si="1678"/>
        <v>2240038.9403898851</v>
      </c>
      <c r="DF159" s="304">
        <f t="shared" si="1678"/>
        <v>4778323.5842923252</v>
      </c>
      <c r="DG159" s="304">
        <f t="shared" si="1678"/>
        <v>2924752.3021398392</v>
      </c>
      <c r="DH159" s="304">
        <f t="shared" si="1678"/>
        <v>2093666.303850228</v>
      </c>
      <c r="DI159" s="304">
        <f t="shared" si="1678"/>
        <v>5018418.6059900671</v>
      </c>
      <c r="DJ159" s="304">
        <f t="shared" si="1678"/>
        <v>3249435.2500622314</v>
      </c>
      <c r="DK159" s="304">
        <f t="shared" si="1678"/>
        <v>2285917.1317439587</v>
      </c>
      <c r="DL159" s="304">
        <f t="shared" si="1678"/>
        <v>5535352.3818061901</v>
      </c>
      <c r="DM159" s="304">
        <f t="shared" si="1678"/>
        <v>3768553.3099321015</v>
      </c>
      <c r="DN159" s="304">
        <f t="shared" si="1678"/>
        <v>2402350.4038367677</v>
      </c>
      <c r="DO159" s="304">
        <f t="shared" si="1678"/>
        <v>6170903.7137688687</v>
      </c>
      <c r="DP159" s="304">
        <f t="shared" si="1678"/>
        <v>4067003.8013112117</v>
      </c>
      <c r="DQ159" s="304">
        <f t="shared" si="1678"/>
        <v>2376159.8088250761</v>
      </c>
      <c r="DR159" s="304">
        <f t="shared" si="1678"/>
        <v>6443163.6101362873</v>
      </c>
      <c r="DS159" s="304">
        <f t="shared" si="1678"/>
        <v>4081432.45289507</v>
      </c>
      <c r="DT159" s="304">
        <f t="shared" si="1678"/>
        <v>2499584.7921730597</v>
      </c>
      <c r="DU159" s="304">
        <f t="shared" si="1678"/>
        <v>6581017.2450681292</v>
      </c>
      <c r="DV159" s="304">
        <f t="shared" si="1678"/>
        <v>3795188.3664903506</v>
      </c>
      <c r="DW159" s="304">
        <f t="shared" si="1678"/>
        <v>2662231.7193704732</v>
      </c>
      <c r="DX159" s="304">
        <f t="shared" si="1678"/>
        <v>6457420.0858608242</v>
      </c>
      <c r="DY159" s="304">
        <f t="shared" si="1678"/>
        <v>3745381.6135989656</v>
      </c>
      <c r="DZ159" s="304">
        <f t="shared" si="1678"/>
        <v>2904943.5508785355</v>
      </c>
      <c r="EA159" s="304">
        <f t="shared" si="1678"/>
        <v>6650325.1644775011</v>
      </c>
      <c r="EB159" s="304">
        <f t="shared" si="1678"/>
        <v>4921567.2211182509</v>
      </c>
      <c r="EC159" s="304">
        <f t="shared" si="1678"/>
        <v>2962347.2057449133</v>
      </c>
      <c r="ED159" s="304">
        <f t="shared" si="1678"/>
        <v>7883914.4268631637</v>
      </c>
      <c r="EE159" s="304">
        <f t="shared" si="1678"/>
        <v>5043995.7053962713</v>
      </c>
      <c r="EF159" s="304">
        <f t="shared" si="1678"/>
        <v>3240363.1235782253</v>
      </c>
      <c r="EG159" s="304">
        <f t="shared" si="1678"/>
        <v>8284358.8289744966</v>
      </c>
      <c r="EH159" s="304">
        <f t="shared" si="1678"/>
        <v>5759923.8005355205</v>
      </c>
      <c r="EI159" s="304">
        <f t="shared" si="1678"/>
        <v>3068855.2406152231</v>
      </c>
      <c r="EJ159" s="304">
        <f t="shared" si="1678"/>
        <v>8828779.0411507431</v>
      </c>
      <c r="EK159" s="304">
        <f t="shared" si="1678"/>
        <v>5501410.6807901701</v>
      </c>
      <c r="EL159" s="304">
        <f t="shared" si="1678"/>
        <v>3494759.5038860603</v>
      </c>
      <c r="EM159" s="304">
        <f t="shared" si="1678"/>
        <v>8996170.18467623</v>
      </c>
      <c r="EN159" s="304">
        <f t="shared" si="1678"/>
        <v>5638004.9780445863</v>
      </c>
      <c r="EO159" s="304">
        <f t="shared" si="1678"/>
        <v>7836387.2094163038</v>
      </c>
      <c r="EP159" s="304">
        <f t="shared" si="1678"/>
        <v>13474392.187460888</v>
      </c>
      <c r="EQ159" s="304">
        <f t="shared" si="1678"/>
        <v>7194494.1570083993</v>
      </c>
      <c r="ER159" s="304">
        <f t="shared" si="1678"/>
        <v>7742080.7690364346</v>
      </c>
      <c r="ES159" s="304">
        <f t="shared" si="1678"/>
        <v>14936574.926044833</v>
      </c>
      <c r="ET159" s="304">
        <f t="shared" si="1678"/>
        <v>6912179.2643635534</v>
      </c>
      <c r="EU159" s="304">
        <f t="shared" si="1678"/>
        <v>7917099.8628770011</v>
      </c>
      <c r="EV159" s="304">
        <f t="shared" si="1678"/>
        <v>14829279.127240555</v>
      </c>
      <c r="EW159" s="304">
        <f t="shared" si="1678"/>
        <v>7306573.9820921142</v>
      </c>
      <c r="EX159" s="304">
        <f t="shared" si="1678"/>
        <v>8444157.1224871855</v>
      </c>
      <c r="EY159" s="304">
        <f t="shared" si="1678"/>
        <v>15750731.1045793</v>
      </c>
      <c r="EZ159" s="304">
        <f t="shared" si="1678"/>
        <v>7758355.5272884658</v>
      </c>
      <c r="FA159" s="304">
        <f t="shared" si="1678"/>
        <v>8328205.5968562886</v>
      </c>
      <c r="FB159" s="304">
        <f t="shared" si="1678"/>
        <v>16086561.124144755</v>
      </c>
      <c r="FC159" s="304">
        <f t="shared" si="1678"/>
        <v>8532503.8117975369</v>
      </c>
      <c r="FD159" s="304">
        <f t="shared" si="1678"/>
        <v>7761767.1518644085</v>
      </c>
      <c r="FE159" s="304">
        <f t="shared" si="1678"/>
        <v>16294270.963661946</v>
      </c>
      <c r="FF159" s="304">
        <f t="shared" si="1678"/>
        <v>10243702.658845104</v>
      </c>
      <c r="FG159" s="304">
        <f t="shared" si="1678"/>
        <v>7426665.253526235</v>
      </c>
      <c r="FH159" s="304">
        <f t="shared" si="1678"/>
        <v>17670367.912371341</v>
      </c>
      <c r="FI159" s="304">
        <f t="shared" si="1678"/>
        <v>7755888.8862400446</v>
      </c>
      <c r="FJ159" s="304">
        <f t="shared" si="1678"/>
        <v>7811636.9228796512</v>
      </c>
      <c r="FK159" s="304">
        <f t="shared" si="1678"/>
        <v>15567525.809119694</v>
      </c>
      <c r="FL159" s="304">
        <f t="shared" ref="FL159:HJ159" si="1679">SUM(FL145,FL146,FL147,FL150,FL151,FL152,FL153,FL155,FL154)</f>
        <v>7550124.4398559285</v>
      </c>
      <c r="FM159" s="304">
        <f t="shared" si="1679"/>
        <v>7979500.0112219071</v>
      </c>
      <c r="FN159" s="304">
        <f t="shared" si="1679"/>
        <v>15529624.451077836</v>
      </c>
      <c r="FO159" s="304">
        <f t="shared" si="1679"/>
        <v>8136785.593172187</v>
      </c>
      <c r="FP159" s="304">
        <f t="shared" si="1679"/>
        <v>8436850.7637816891</v>
      </c>
      <c r="FQ159" s="304">
        <f t="shared" si="1679"/>
        <v>16573636.356953876</v>
      </c>
      <c r="FR159" s="304">
        <f t="shared" si="1679"/>
        <v>8782631.0017447788</v>
      </c>
      <c r="FS159" s="304">
        <f t="shared" si="1679"/>
        <v>7835058.9572835211</v>
      </c>
      <c r="FT159" s="304">
        <f t="shared" si="1679"/>
        <v>16617689.9590283</v>
      </c>
      <c r="FU159" s="304">
        <f t="shared" si="1679"/>
        <v>8949244.2938212361</v>
      </c>
      <c r="FV159" s="304">
        <f t="shared" si="1679"/>
        <v>7972302.7513869405</v>
      </c>
      <c r="FW159" s="304">
        <f t="shared" si="1679"/>
        <v>16921547.045208178</v>
      </c>
      <c r="FX159" s="304">
        <f t="shared" si="1679"/>
        <v>9810231.626793053</v>
      </c>
      <c r="FY159" s="304">
        <f t="shared" si="1679"/>
        <v>8255190.4785016002</v>
      </c>
      <c r="FZ159" s="304">
        <f t="shared" si="1679"/>
        <v>18065422.105294656</v>
      </c>
      <c r="GA159" s="304">
        <f t="shared" si="1679"/>
        <v>10412011.861066831</v>
      </c>
      <c r="GB159" s="304">
        <f t="shared" si="1679"/>
        <v>7459198.4117742572</v>
      </c>
      <c r="GC159" s="304">
        <f t="shared" si="1679"/>
        <v>17871210.272841092</v>
      </c>
      <c r="GD159" s="304">
        <f t="shared" si="1679"/>
        <v>10637946.365157504</v>
      </c>
      <c r="GE159" s="304">
        <f t="shared" si="1679"/>
        <v>6892632.3371984474</v>
      </c>
      <c r="GF159" s="304">
        <f t="shared" si="1679"/>
        <v>17530578.702355951</v>
      </c>
      <c r="GG159" s="304">
        <f t="shared" si="1679"/>
        <v>12225354.370549643</v>
      </c>
      <c r="GH159" s="304">
        <f t="shared" si="1679"/>
        <v>6815111.6960855126</v>
      </c>
      <c r="GI159" s="304">
        <f t="shared" si="1679"/>
        <v>19040466.066635154</v>
      </c>
      <c r="GJ159" s="304">
        <f t="shared" si="1679"/>
        <v>12280628.755974121</v>
      </c>
      <c r="GK159" s="304">
        <f t="shared" si="1679"/>
        <v>6593879.3006332889</v>
      </c>
      <c r="GL159" s="304">
        <f t="shared" si="1679"/>
        <v>18874508.056607407</v>
      </c>
      <c r="GM159" s="304">
        <f t="shared" si="1679"/>
        <v>12587047.482506953</v>
      </c>
      <c r="GN159" s="304">
        <f t="shared" si="1679"/>
        <v>6852562.7922000987</v>
      </c>
      <c r="GO159" s="304">
        <f t="shared" si="1679"/>
        <v>19439610.274707053</v>
      </c>
      <c r="GP159" s="304">
        <f t="shared" si="1679"/>
        <v>13482973.591166267</v>
      </c>
      <c r="GQ159" s="304">
        <f t="shared" si="1679"/>
        <v>5418771.3406355232</v>
      </c>
      <c r="GR159" s="304">
        <f t="shared" si="1679"/>
        <v>18901744.931801792</v>
      </c>
      <c r="GS159" s="304">
        <f t="shared" si="1679"/>
        <v>14275777.286929099</v>
      </c>
      <c r="GT159" s="304">
        <f t="shared" si="1679"/>
        <v>4308117.8352130614</v>
      </c>
      <c r="GU159" s="304">
        <f t="shared" si="1679"/>
        <v>18583895.122142155</v>
      </c>
      <c r="GV159" s="304">
        <f t="shared" si="1679"/>
        <v>14171091.60256559</v>
      </c>
      <c r="GW159" s="304">
        <f t="shared" si="1679"/>
        <v>5765610.0356608266</v>
      </c>
      <c r="GX159" s="304">
        <f t="shared" si="1679"/>
        <v>19936701.63822642</v>
      </c>
      <c r="GY159" s="304">
        <f t="shared" si="1679"/>
        <v>14058661.932975063</v>
      </c>
      <c r="GZ159" s="304">
        <f t="shared" si="1679"/>
        <v>4913156.4686237974</v>
      </c>
      <c r="HA159" s="304">
        <f t="shared" si="1679"/>
        <v>18971818.401598856</v>
      </c>
      <c r="HB159" s="304">
        <f t="shared" si="1679"/>
        <v>14226649.650879512</v>
      </c>
      <c r="HC159" s="304">
        <f t="shared" si="1679"/>
        <v>4526208.5477902042</v>
      </c>
      <c r="HD159" s="304">
        <f t="shared" si="1679"/>
        <v>18752858.198669717</v>
      </c>
      <c r="HE159" s="304">
        <f t="shared" si="1679"/>
        <v>15189905.11247253</v>
      </c>
      <c r="HF159" s="304">
        <f t="shared" si="1679"/>
        <v>4286424.176791288</v>
      </c>
      <c r="HG159" s="304">
        <f t="shared" si="1679"/>
        <v>19476329.289263815</v>
      </c>
      <c r="HH159" s="304">
        <f t="shared" si="1679"/>
        <v>17000080.596217148</v>
      </c>
      <c r="HI159" s="304">
        <f t="shared" si="1679"/>
        <v>3963778.3582482766</v>
      </c>
      <c r="HJ159" s="304">
        <f t="shared" si="1679"/>
        <v>20963858.954465427</v>
      </c>
    </row>
    <row r="160" spans="1:218" ht="14.25" customHeight="1" x14ac:dyDescent="0.2">
      <c r="A160" s="168"/>
      <c r="B160" s="342" t="s">
        <v>394</v>
      </c>
      <c r="C160" s="334">
        <v>0</v>
      </c>
      <c r="D160" s="287">
        <v>0</v>
      </c>
      <c r="E160" s="287">
        <f>SUM(C160:D160)</f>
        <v>0</v>
      </c>
      <c r="F160" s="334">
        <v>0</v>
      </c>
      <c r="G160" s="287">
        <v>0</v>
      </c>
      <c r="H160" s="287">
        <f>SUM(F160:G160)</f>
        <v>0</v>
      </c>
      <c r="I160" s="334">
        <v>0</v>
      </c>
      <c r="J160" s="287">
        <v>0</v>
      </c>
      <c r="K160" s="287">
        <f>SUM(I160:J160)</f>
        <v>0</v>
      </c>
      <c r="L160" s="334">
        <v>0</v>
      </c>
      <c r="M160" s="287">
        <v>0</v>
      </c>
      <c r="N160" s="287">
        <f>SUM(L160:M160)</f>
        <v>0</v>
      </c>
      <c r="O160" s="334">
        <v>0</v>
      </c>
      <c r="P160" s="287">
        <v>0</v>
      </c>
      <c r="Q160" s="287">
        <f>SUM(O160:P160)</f>
        <v>0</v>
      </c>
      <c r="R160" s="334">
        <v>0</v>
      </c>
      <c r="S160" s="287">
        <v>0</v>
      </c>
      <c r="T160" s="287">
        <f>SUM(R160:S160)</f>
        <v>0</v>
      </c>
      <c r="U160" s="334">
        <v>0</v>
      </c>
      <c r="V160" s="287">
        <v>0</v>
      </c>
      <c r="W160" s="287">
        <f>SUM(U160:V160)</f>
        <v>0</v>
      </c>
      <c r="X160" s="334">
        <v>0</v>
      </c>
      <c r="Y160" s="287">
        <v>0</v>
      </c>
      <c r="Z160" s="287">
        <f>SUM(X160:Y160)</f>
        <v>0</v>
      </c>
      <c r="AA160" s="334">
        <v>0</v>
      </c>
      <c r="AB160" s="287">
        <v>0</v>
      </c>
      <c r="AC160" s="287">
        <f>SUM(AA160:AB160)</f>
        <v>0</v>
      </c>
      <c r="AD160" s="334">
        <v>0</v>
      </c>
      <c r="AE160" s="287">
        <v>0</v>
      </c>
      <c r="AF160" s="287">
        <f>SUM(AD160:AE160)</f>
        <v>0</v>
      </c>
      <c r="AG160" s="334">
        <v>0</v>
      </c>
      <c r="AH160" s="287">
        <v>0</v>
      </c>
      <c r="AI160" s="287">
        <f>SUM(AG160:AH160)</f>
        <v>0</v>
      </c>
      <c r="AJ160" s="334">
        <v>0</v>
      </c>
      <c r="AK160" s="287">
        <v>0</v>
      </c>
      <c r="AL160" s="287">
        <f>SUM(AJ160:AK160)</f>
        <v>0</v>
      </c>
      <c r="AM160" s="334">
        <v>448770.07757867133</v>
      </c>
      <c r="AN160" s="287">
        <v>0</v>
      </c>
      <c r="AO160" s="287">
        <f t="shared" ref="AO160:AO165" si="1680">SUM(AM160:AN160)</f>
        <v>448770.07757867133</v>
      </c>
      <c r="AP160" s="334">
        <v>448770.07757867133</v>
      </c>
      <c r="AQ160" s="287">
        <v>0</v>
      </c>
      <c r="AR160" s="287">
        <f t="shared" ref="AR160:AR165" si="1681">SUM(AP160:AQ160)</f>
        <v>448770.07757867133</v>
      </c>
      <c r="AS160" s="334">
        <v>448770.07757867133</v>
      </c>
      <c r="AT160" s="287">
        <v>0</v>
      </c>
      <c r="AU160" s="287">
        <f t="shared" ref="AU160:AU165" si="1682">SUM(AS160:AT160)</f>
        <v>448770.07757867133</v>
      </c>
      <c r="AV160" s="334">
        <v>448770.07757867133</v>
      </c>
      <c r="AW160" s="287">
        <v>0</v>
      </c>
      <c r="AX160" s="287">
        <f t="shared" ref="AX160:AX165" si="1683">SUM(AV160:AW160)</f>
        <v>448770.07757867133</v>
      </c>
      <c r="AY160" s="334">
        <v>448770.07757867133</v>
      </c>
      <c r="AZ160" s="287">
        <v>0</v>
      </c>
      <c r="BA160" s="287">
        <f t="shared" ref="BA160:BA165" si="1684">SUM(AY160:AZ160)</f>
        <v>448770.07757867133</v>
      </c>
      <c r="BB160" s="334">
        <v>448770.07757867133</v>
      </c>
      <c r="BC160" s="287">
        <v>0</v>
      </c>
      <c r="BD160" s="287">
        <f t="shared" ref="BD160:BD165" si="1685">SUM(BB160:BC160)</f>
        <v>448770.07757867133</v>
      </c>
      <c r="BE160" s="334">
        <v>500838.32179360138</v>
      </c>
      <c r="BF160" s="287">
        <v>0</v>
      </c>
      <c r="BG160" s="287">
        <f t="shared" ref="BG160:BG165" si="1686">SUM(BE160:BF160)</f>
        <v>500838.32179360138</v>
      </c>
      <c r="BH160" s="334">
        <v>500838.32179360138</v>
      </c>
      <c r="BI160" s="287">
        <v>0</v>
      </c>
      <c r="BJ160" s="287">
        <f t="shared" ref="BJ160:BJ165" si="1687">SUM(BH160:BI160)</f>
        <v>500838.32179360138</v>
      </c>
      <c r="BK160" s="334">
        <v>500838.32179360138</v>
      </c>
      <c r="BL160" s="287">
        <v>0</v>
      </c>
      <c r="BM160" s="287">
        <f t="shared" ref="BM160:BM165" si="1688">SUM(BK160:BL160)</f>
        <v>500838.32179360138</v>
      </c>
      <c r="BN160" s="334">
        <v>500838.32179360138</v>
      </c>
      <c r="BO160" s="287">
        <v>0</v>
      </c>
      <c r="BP160" s="287">
        <f t="shared" ref="BP160:BP165" si="1689">SUM(BN160:BO160)</f>
        <v>500838.32179360138</v>
      </c>
      <c r="BQ160" s="334">
        <v>500838.32179360138</v>
      </c>
      <c r="BR160" s="287">
        <v>0</v>
      </c>
      <c r="BS160" s="287">
        <f t="shared" ref="BS160:BS165" si="1690">SUM(BQ160:BR160)</f>
        <v>500838.32179360138</v>
      </c>
      <c r="BT160" s="334">
        <v>500838.32179360138</v>
      </c>
      <c r="BU160" s="287">
        <v>0</v>
      </c>
      <c r="BV160" s="287">
        <f t="shared" ref="BV160:BV165" si="1691">SUM(BT160:BU160)</f>
        <v>500838.32179360138</v>
      </c>
      <c r="BW160" s="334">
        <v>500838.32179360138</v>
      </c>
      <c r="BX160" s="287">
        <v>0</v>
      </c>
      <c r="BY160" s="287">
        <f t="shared" ref="BY160:BY165" si="1692">SUM(BW160:BX160)</f>
        <v>500838.32179360138</v>
      </c>
      <c r="BZ160" s="334">
        <v>500838.32179360138</v>
      </c>
      <c r="CA160" s="287">
        <v>0</v>
      </c>
      <c r="CB160" s="287">
        <f t="shared" ref="CB160:CB165" si="1693">SUM(BZ160:CA160)</f>
        <v>500838.32179360138</v>
      </c>
      <c r="CC160" s="334">
        <v>500838.32179360138</v>
      </c>
      <c r="CD160" s="287">
        <v>0</v>
      </c>
      <c r="CE160" s="287">
        <f t="shared" ref="CE160:CE165" si="1694">SUM(CC160:CD160)</f>
        <v>500838.32179360138</v>
      </c>
      <c r="CF160" s="334">
        <v>500838.32179360138</v>
      </c>
      <c r="CG160" s="287">
        <v>0</v>
      </c>
      <c r="CH160" s="287">
        <f t="shared" ref="CH160:CH165" si="1695">SUM(CF160:CG160)</f>
        <v>500838.32179360138</v>
      </c>
      <c r="CI160" s="334">
        <v>4623911.3217936009</v>
      </c>
      <c r="CJ160" s="287">
        <v>-4123073</v>
      </c>
      <c r="CK160" s="287">
        <f t="shared" ref="CK160:CK165" si="1696">SUM(CI160:CJ160)</f>
        <v>500838.32179360092</v>
      </c>
      <c r="CL160" s="334">
        <v>4623911.3217936009</v>
      </c>
      <c r="CM160" s="287">
        <f>CJ160</f>
        <v>-4123073</v>
      </c>
      <c r="CN160" s="287">
        <f t="shared" ref="CN160:CN165" si="1697">SUM(CL160:CM160)</f>
        <v>500838.32179360092</v>
      </c>
      <c r="CO160" s="334">
        <v>4623911.3217936009</v>
      </c>
      <c r="CP160" s="287">
        <f>CM160</f>
        <v>-4123073</v>
      </c>
      <c r="CQ160" s="287">
        <f t="shared" ref="CQ160:CQ165" si="1698">SUM(CO160:CP160)</f>
        <v>500838.32179360092</v>
      </c>
      <c r="CR160" s="334">
        <v>6623911.3217936009</v>
      </c>
      <c r="CS160" s="287">
        <f>CP160</f>
        <v>-4123073</v>
      </c>
      <c r="CT160" s="287">
        <f t="shared" ref="CT160:CT165" si="1699">SUM(CR160:CS160)</f>
        <v>2500838.3217936009</v>
      </c>
      <c r="CU160" s="334">
        <v>6623911.3217936009</v>
      </c>
      <c r="CV160" s="287">
        <f>CS160</f>
        <v>-4123073</v>
      </c>
      <c r="CW160" s="287">
        <f t="shared" ref="CW160:CW165" si="1700">SUM(CU160:CV160)</f>
        <v>2500838.3217936009</v>
      </c>
      <c r="CX160" s="334">
        <v>6623911.3217936009</v>
      </c>
      <c r="CY160" s="287">
        <f>CV160</f>
        <v>-4123073</v>
      </c>
      <c r="CZ160" s="287">
        <f t="shared" ref="CZ160:CZ165" si="1701">SUM(CX160:CY160)</f>
        <v>2500838.3217936009</v>
      </c>
      <c r="DA160" s="334">
        <v>6623911.3217936009</v>
      </c>
      <c r="DB160" s="287">
        <f>CY160</f>
        <v>-4123073</v>
      </c>
      <c r="DC160" s="287">
        <f t="shared" ref="DC160:DC165" si="1702">SUM(DA160:DB160)</f>
        <v>2500838.3217936009</v>
      </c>
      <c r="DD160" s="334">
        <v>6623911.3217936009</v>
      </c>
      <c r="DE160" s="287">
        <f>DB160</f>
        <v>-4123073</v>
      </c>
      <c r="DF160" s="287">
        <f t="shared" ref="DF160:DF165" si="1703">SUM(DD160:DE160)</f>
        <v>2500838.3217936009</v>
      </c>
      <c r="DG160" s="334">
        <v>6623911.3217936009</v>
      </c>
      <c r="DH160" s="287">
        <f>DE160</f>
        <v>-4123073</v>
      </c>
      <c r="DI160" s="287">
        <f t="shared" ref="DI160:DI165" si="1704">SUM(DG160:DH160)</f>
        <v>2500838.3217936009</v>
      </c>
      <c r="DJ160" s="334">
        <v>6623911.3217936009</v>
      </c>
      <c r="DK160" s="287">
        <f>DH160</f>
        <v>-4123073</v>
      </c>
      <c r="DL160" s="287">
        <f t="shared" ref="DL160:DL165" si="1705">SUM(DJ160:DK160)</f>
        <v>2500838.3217936009</v>
      </c>
      <c r="DM160" s="334">
        <v>6623911.3217936009</v>
      </c>
      <c r="DN160" s="287">
        <f>DK160</f>
        <v>-4123073</v>
      </c>
      <c r="DO160" s="287">
        <f t="shared" ref="DO160:DO165" si="1706">SUM(DM160:DN160)</f>
        <v>2500838.3217936009</v>
      </c>
      <c r="DP160" s="334">
        <v>6623911.3217936009</v>
      </c>
      <c r="DQ160" s="287">
        <f>DN160</f>
        <v>-4123073</v>
      </c>
      <c r="DR160" s="287">
        <f t="shared" ref="DR160:DR165" si="1707">SUM(DP160:DQ160)</f>
        <v>2500838.3217936009</v>
      </c>
      <c r="DS160" s="334">
        <v>6623911.3217936009</v>
      </c>
      <c r="DT160" s="287">
        <f>DQ160</f>
        <v>-4123073</v>
      </c>
      <c r="DU160" s="287">
        <f t="shared" ref="DU160:DU165" si="1708">SUM(DS160:DT160)</f>
        <v>2500838.3217936009</v>
      </c>
      <c r="DV160" s="334">
        <v>7123911.3217936009</v>
      </c>
      <c r="DW160" s="287">
        <f>DT160</f>
        <v>-4123073</v>
      </c>
      <c r="DX160" s="287">
        <f t="shared" ref="DX160:DX165" si="1709">SUM(DV160:DW160)</f>
        <v>3000838.3217936009</v>
      </c>
      <c r="DY160" s="334">
        <v>7123911.3217936009</v>
      </c>
      <c r="DZ160" s="287">
        <f>DW160</f>
        <v>-4123073</v>
      </c>
      <c r="EA160" s="287">
        <f t="shared" ref="EA160:EA165" si="1710">SUM(DY160:DZ160)</f>
        <v>3000838.3217936009</v>
      </c>
      <c r="EB160" s="334">
        <v>7123911.3217936009</v>
      </c>
      <c r="EC160" s="287">
        <f>DZ160</f>
        <v>-4123073</v>
      </c>
      <c r="ED160" s="287">
        <f t="shared" ref="ED160:ED165" si="1711">SUM(EB160:EC160)</f>
        <v>3000838.3217936009</v>
      </c>
      <c r="EE160" s="334">
        <v>7123911.3217936009</v>
      </c>
      <c r="EF160" s="287">
        <f>EC160</f>
        <v>-4123073</v>
      </c>
      <c r="EG160" s="287">
        <f t="shared" ref="EG160:EG165" si="1712">SUM(EE160:EF160)</f>
        <v>3000838.3217936009</v>
      </c>
      <c r="EH160" s="334">
        <v>8123911.3217936009</v>
      </c>
      <c r="EI160" s="287">
        <f>EF160</f>
        <v>-4123073</v>
      </c>
      <c r="EJ160" s="287">
        <f t="shared" ref="EJ160:EJ165" si="1713">SUM(EH160:EI160)</f>
        <v>4000838.3217936009</v>
      </c>
      <c r="EK160" s="334">
        <v>8123911.3217936009</v>
      </c>
      <c r="EL160" s="287">
        <f>EI160</f>
        <v>-4123073</v>
      </c>
      <c r="EM160" s="287">
        <f t="shared" ref="EM160:EM165" si="1714">SUM(EK160:EL160)</f>
        <v>4000838.3217936009</v>
      </c>
      <c r="EN160" s="334">
        <v>8123911.3217936009</v>
      </c>
      <c r="EO160" s="287">
        <f>EL160</f>
        <v>-4123073</v>
      </c>
      <c r="EP160" s="287">
        <f t="shared" ref="EP160:EP165" si="1715">SUM(EN160:EO160)</f>
        <v>4000838.3217936009</v>
      </c>
      <c r="EQ160" s="334">
        <v>6634739.262780821</v>
      </c>
      <c r="ER160" s="287">
        <f>EO160</f>
        <v>-4123073</v>
      </c>
      <c r="ES160" s="287">
        <f t="shared" ref="ES160:ES165" si="1716">SUM(EQ160:ER160)</f>
        <v>2511666.262780821</v>
      </c>
      <c r="ET160" s="334">
        <v>6634739.262780821</v>
      </c>
      <c r="EU160" s="287">
        <f>ER160</f>
        <v>-4123073</v>
      </c>
      <c r="EV160" s="287">
        <f t="shared" ref="EV160:EV163" si="1717">SUM(ET160:EU160)</f>
        <v>2511666.262780821</v>
      </c>
      <c r="EW160" s="334">
        <v>6634739.262780821</v>
      </c>
      <c r="EX160" s="287">
        <f>EU160</f>
        <v>-4123073</v>
      </c>
      <c r="EY160" s="287">
        <f t="shared" ref="EY160:EY163" si="1718">SUM(EW160:EX160)</f>
        <v>2511666.262780821</v>
      </c>
      <c r="EZ160" s="334">
        <v>6634739.262780821</v>
      </c>
      <c r="FA160" s="287">
        <f>EX160</f>
        <v>-4123073</v>
      </c>
      <c r="FB160" s="287">
        <f t="shared" ref="FB160:FB163" si="1719">SUM(EZ160:FA160)</f>
        <v>2511666.262780821</v>
      </c>
      <c r="FC160" s="334">
        <v>6634739.262780821</v>
      </c>
      <c r="FD160" s="287">
        <f>FA160</f>
        <v>-4123073</v>
      </c>
      <c r="FE160" s="287">
        <f t="shared" ref="FE160:FE163" si="1720">SUM(FC160:FD160)</f>
        <v>2511666.262780821</v>
      </c>
      <c r="FF160" s="334">
        <v>6634739.262780821</v>
      </c>
      <c r="FG160" s="287">
        <f>FD160</f>
        <v>-4123073</v>
      </c>
      <c r="FH160" s="287">
        <f t="shared" ref="FH160:FH163" si="1721">SUM(FF160:FG160)</f>
        <v>2511666.262780821</v>
      </c>
      <c r="FI160" s="334">
        <v>32505866.672780819</v>
      </c>
      <c r="FJ160" s="287">
        <f>FG160</f>
        <v>-4123073</v>
      </c>
      <c r="FK160" s="287">
        <f t="shared" ref="FK160:FK163" si="1722">SUM(FI160:FJ160)</f>
        <v>28382793.672780819</v>
      </c>
      <c r="FL160" s="334">
        <v>32505866.672780819</v>
      </c>
      <c r="FM160" s="287">
        <f>FJ160</f>
        <v>-4123073</v>
      </c>
      <c r="FN160" s="287">
        <f t="shared" ref="FN160:FN163" si="1723">SUM(FL160:FM160)</f>
        <v>28382793.672780819</v>
      </c>
      <c r="FO160" s="334">
        <v>32505866.672780819</v>
      </c>
      <c r="FP160" s="287">
        <f>FM160</f>
        <v>-4123073</v>
      </c>
      <c r="FQ160" s="287">
        <f t="shared" ref="FQ160:FQ163" si="1724">SUM(FO160:FP160)</f>
        <v>28382793.672780819</v>
      </c>
      <c r="FR160" s="334">
        <v>32505866.672780819</v>
      </c>
      <c r="FS160" s="287">
        <f>FP160</f>
        <v>-4123073</v>
      </c>
      <c r="FT160" s="287">
        <f t="shared" ref="FT160:FT163" si="1725">SUM(FR160:FS160)</f>
        <v>28382793.672780819</v>
      </c>
      <c r="FU160" s="334">
        <v>32505866.20278082</v>
      </c>
      <c r="FV160" s="287">
        <f>FS160</f>
        <v>-4123073</v>
      </c>
      <c r="FW160" s="287">
        <f t="shared" ref="FW160:FW163" si="1726">SUM(FU160:FV160)</f>
        <v>28382793.20278082</v>
      </c>
      <c r="FX160" s="334">
        <v>32505866.672780819</v>
      </c>
      <c r="FY160" s="287">
        <f>FV160</f>
        <v>-4123073</v>
      </c>
      <c r="FZ160" s="287">
        <f t="shared" ref="FZ160:FZ163" si="1727">SUM(FX160:FY160)</f>
        <v>28382793.672780819</v>
      </c>
      <c r="GA160" s="334">
        <v>32505866.672780819</v>
      </c>
      <c r="GB160" s="287">
        <f>FY160</f>
        <v>-4123073</v>
      </c>
      <c r="GC160" s="287">
        <f t="shared" ref="GC160:GC163" si="1728">SUM(GA160:GB160)</f>
        <v>28382793.672780819</v>
      </c>
      <c r="GD160" s="334">
        <v>32505866.672780819</v>
      </c>
      <c r="GE160" s="287">
        <f>GB160</f>
        <v>-4123073</v>
      </c>
      <c r="GF160" s="287">
        <f t="shared" ref="GF160:GF163" si="1729">SUM(GD160:GE160)</f>
        <v>28382793.672780819</v>
      </c>
      <c r="GG160" s="334">
        <v>32505866.672780819</v>
      </c>
      <c r="GH160" s="287">
        <f>GE160</f>
        <v>-4123073</v>
      </c>
      <c r="GI160" s="287">
        <f t="shared" ref="GI160:GI163" si="1730">SUM(GG160:GH160)</f>
        <v>28382793.672780819</v>
      </c>
      <c r="GJ160" s="334">
        <v>32505866.672780819</v>
      </c>
      <c r="GK160" s="287">
        <f>GH160</f>
        <v>-4123073</v>
      </c>
      <c r="GL160" s="287">
        <f t="shared" ref="GL160:GL163" si="1731">SUM(GJ160:GK160)</f>
        <v>28382793.672780819</v>
      </c>
      <c r="GM160" s="334">
        <v>32505866.672780819</v>
      </c>
      <c r="GN160" s="287">
        <f>GK160</f>
        <v>-4123073</v>
      </c>
      <c r="GO160" s="287">
        <f t="shared" ref="GO160:GO165" si="1732">SUM(GM160:GN160)</f>
        <v>28382793.672780819</v>
      </c>
      <c r="GP160" s="334">
        <v>32505866.20278082</v>
      </c>
      <c r="GQ160" s="287">
        <f>GN160</f>
        <v>-4123073</v>
      </c>
      <c r="GR160" s="287">
        <f t="shared" ref="GR160:GR165" si="1733">SUM(GP160:GQ160)</f>
        <v>28382793.20278082</v>
      </c>
      <c r="GS160" s="334">
        <v>32505866.20278082</v>
      </c>
      <c r="GT160" s="287">
        <f>GQ160</f>
        <v>-4123073</v>
      </c>
      <c r="GU160" s="287">
        <f t="shared" ref="GU160:GU165" si="1734">SUM(GS160:GT160)</f>
        <v>28382793.20278082</v>
      </c>
      <c r="GV160" s="334">
        <v>32505866.672780819</v>
      </c>
      <c r="GW160" s="287">
        <f>GT160</f>
        <v>-4123073</v>
      </c>
      <c r="GX160" s="287">
        <f t="shared" ref="GX160:GX165" si="1735">SUM(GV160:GW160)</f>
        <v>28382793.672780819</v>
      </c>
      <c r="GY160" s="334">
        <v>32505866.672780819</v>
      </c>
      <c r="GZ160" s="287">
        <f>GW160</f>
        <v>-4123073</v>
      </c>
      <c r="HA160" s="287">
        <f t="shared" ref="HA160:HA165" si="1736">SUM(GY160:GZ160)</f>
        <v>28382793.672780819</v>
      </c>
      <c r="HB160" s="334">
        <v>32505866.672780819</v>
      </c>
      <c r="HC160" s="287">
        <f>GZ160</f>
        <v>-4123073</v>
      </c>
      <c r="HD160" s="287">
        <f t="shared" ref="HD160:HD165" si="1737">SUM(HB160:HC160)</f>
        <v>28382793.672780819</v>
      </c>
      <c r="HE160" s="334">
        <v>32505866.672780819</v>
      </c>
      <c r="HF160" s="287">
        <f>HC160</f>
        <v>-4123073</v>
      </c>
      <c r="HG160" s="287">
        <f t="shared" ref="HG160:HG165" si="1738">SUM(HE160:HF160)</f>
        <v>28382793.672780819</v>
      </c>
      <c r="HH160" s="334">
        <v>32505866.20278082</v>
      </c>
      <c r="HI160" s="287">
        <f>HF160</f>
        <v>-4123073</v>
      </c>
      <c r="HJ160" s="287">
        <f t="shared" ref="HJ160:HJ165" si="1739">SUM(HH160:HI160)</f>
        <v>28382793.20278082</v>
      </c>
    </row>
    <row r="161" spans="1:220" ht="14.25" customHeight="1" x14ac:dyDescent="0.2">
      <c r="A161" s="168"/>
      <c r="B161" s="342" t="s">
        <v>395</v>
      </c>
      <c r="C161" s="334">
        <v>0</v>
      </c>
      <c r="D161" s="287">
        <v>0</v>
      </c>
      <c r="E161" s="287">
        <f>SUM(C161:D161)</f>
        <v>0</v>
      </c>
      <c r="F161" s="334">
        <v>0</v>
      </c>
      <c r="G161" s="287">
        <v>0</v>
      </c>
      <c r="H161" s="287">
        <f>SUM(F161:G161)</f>
        <v>0</v>
      </c>
      <c r="I161" s="334">
        <v>0</v>
      </c>
      <c r="J161" s="287">
        <v>0</v>
      </c>
      <c r="K161" s="287">
        <f>SUM(I161:J161)</f>
        <v>0</v>
      </c>
      <c r="L161" s="334">
        <v>0</v>
      </c>
      <c r="M161" s="287">
        <v>0</v>
      </c>
      <c r="N161" s="287">
        <f>SUM(L161:M161)</f>
        <v>0</v>
      </c>
      <c r="O161" s="334">
        <v>0</v>
      </c>
      <c r="P161" s="287">
        <v>0</v>
      </c>
      <c r="Q161" s="287">
        <f>SUM(O161:P161)</f>
        <v>0</v>
      </c>
      <c r="R161" s="334">
        <v>0</v>
      </c>
      <c r="S161" s="287">
        <v>0</v>
      </c>
      <c r="T161" s="287">
        <f>SUM(R161:S161)</f>
        <v>0</v>
      </c>
      <c r="U161" s="334">
        <v>0</v>
      </c>
      <c r="V161" s="287">
        <v>0</v>
      </c>
      <c r="W161" s="287">
        <f>SUM(U161:V161)</f>
        <v>0</v>
      </c>
      <c r="X161" s="334">
        <v>0</v>
      </c>
      <c r="Y161" s="287">
        <v>0</v>
      </c>
      <c r="Z161" s="287">
        <f>SUM(X161:Y161)</f>
        <v>0</v>
      </c>
      <c r="AA161" s="334">
        <v>0</v>
      </c>
      <c r="AB161" s="287">
        <v>0</v>
      </c>
      <c r="AC161" s="287">
        <f>SUM(AA161:AB161)</f>
        <v>0</v>
      </c>
      <c r="AD161" s="334">
        <v>0</v>
      </c>
      <c r="AE161" s="287">
        <v>0</v>
      </c>
      <c r="AF161" s="287">
        <f>SUM(AD161:AE161)</f>
        <v>0</v>
      </c>
      <c r="AG161" s="334">
        <v>0</v>
      </c>
      <c r="AH161" s="287">
        <v>0</v>
      </c>
      <c r="AI161" s="287">
        <f>SUM(AG161:AH161)</f>
        <v>0</v>
      </c>
      <c r="AJ161" s="334">
        <v>0</v>
      </c>
      <c r="AK161" s="287">
        <v>0</v>
      </c>
      <c r="AL161" s="287">
        <f>SUM(AJ161:AK161)</f>
        <v>0</v>
      </c>
      <c r="AM161" s="334">
        <v>180008.07337194055</v>
      </c>
      <c r="AN161" s="287">
        <v>0</v>
      </c>
      <c r="AO161" s="287">
        <f t="shared" si="1680"/>
        <v>180008.07337194055</v>
      </c>
      <c r="AP161" s="334">
        <v>180008.07337194055</v>
      </c>
      <c r="AQ161" s="287">
        <v>0</v>
      </c>
      <c r="AR161" s="287">
        <f t="shared" si="1681"/>
        <v>180008.07337194055</v>
      </c>
      <c r="AS161" s="334">
        <v>180008.07337194055</v>
      </c>
      <c r="AT161" s="287">
        <v>0</v>
      </c>
      <c r="AU161" s="287">
        <f t="shared" si="1682"/>
        <v>180008.07337194055</v>
      </c>
      <c r="AV161" s="334">
        <v>180008.07337194055</v>
      </c>
      <c r="AW161" s="287">
        <v>0</v>
      </c>
      <c r="AX161" s="287">
        <f t="shared" si="1683"/>
        <v>180008.07337194055</v>
      </c>
      <c r="AY161" s="334">
        <v>180008.07337194055</v>
      </c>
      <c r="AZ161" s="287">
        <v>0</v>
      </c>
      <c r="BA161" s="287">
        <f t="shared" si="1684"/>
        <v>180008.07337194055</v>
      </c>
      <c r="BB161" s="334">
        <v>180008.07337194058</v>
      </c>
      <c r="BC161" s="287">
        <v>0</v>
      </c>
      <c r="BD161" s="287">
        <f t="shared" si="1685"/>
        <v>180008.07337194058</v>
      </c>
      <c r="BE161" s="334">
        <v>180008.07337194058</v>
      </c>
      <c r="BF161" s="287">
        <v>0</v>
      </c>
      <c r="BG161" s="287">
        <f t="shared" si="1686"/>
        <v>180008.07337194058</v>
      </c>
      <c r="BH161" s="334">
        <v>180008.07337194058</v>
      </c>
      <c r="BI161" s="287">
        <v>0</v>
      </c>
      <c r="BJ161" s="287">
        <f t="shared" si="1687"/>
        <v>180008.07337194058</v>
      </c>
      <c r="BK161" s="334">
        <v>180008.07337194058</v>
      </c>
      <c r="BL161" s="287">
        <v>0</v>
      </c>
      <c r="BM161" s="287">
        <f t="shared" si="1688"/>
        <v>180008.07337194058</v>
      </c>
      <c r="BN161" s="334">
        <v>180008.07337194058</v>
      </c>
      <c r="BO161" s="287">
        <v>0</v>
      </c>
      <c r="BP161" s="287">
        <f t="shared" si="1689"/>
        <v>180008.07337194058</v>
      </c>
      <c r="BQ161" s="334">
        <v>180008.07337194058</v>
      </c>
      <c r="BR161" s="287">
        <v>0</v>
      </c>
      <c r="BS161" s="287">
        <f t="shared" si="1690"/>
        <v>180008.07337194058</v>
      </c>
      <c r="BT161" s="334">
        <v>193611.84913768899</v>
      </c>
      <c r="BU161" s="287">
        <v>0</v>
      </c>
      <c r="BV161" s="287">
        <f t="shared" si="1691"/>
        <v>193611.84913768899</v>
      </c>
      <c r="BW161" s="334">
        <v>193611.84913768899</v>
      </c>
      <c r="BX161" s="287">
        <v>0</v>
      </c>
      <c r="BY161" s="287">
        <f t="shared" si="1692"/>
        <v>193611.84913768899</v>
      </c>
      <c r="BZ161" s="334">
        <v>193611.84913768899</v>
      </c>
      <c r="CA161" s="287">
        <v>0</v>
      </c>
      <c r="CB161" s="287">
        <f t="shared" si="1693"/>
        <v>193611.84913768899</v>
      </c>
      <c r="CC161" s="334">
        <v>193611.84913768899</v>
      </c>
      <c r="CD161" s="287">
        <v>0</v>
      </c>
      <c r="CE161" s="287">
        <f t="shared" si="1694"/>
        <v>193611.84913768899</v>
      </c>
      <c r="CF161" s="334">
        <v>193611.84913768899</v>
      </c>
      <c r="CG161" s="287">
        <v>0</v>
      </c>
      <c r="CH161" s="287">
        <f t="shared" si="1695"/>
        <v>193611.84913768899</v>
      </c>
      <c r="CI161" s="334">
        <v>196378.82679753663</v>
      </c>
      <c r="CJ161" s="287">
        <v>0</v>
      </c>
      <c r="CK161" s="287">
        <f t="shared" si="1696"/>
        <v>196378.82679753663</v>
      </c>
      <c r="CL161" s="334">
        <v>196378.82679753663</v>
      </c>
      <c r="CM161" s="287">
        <v>0</v>
      </c>
      <c r="CN161" s="287">
        <f t="shared" si="1697"/>
        <v>196378.82679753663</v>
      </c>
      <c r="CO161" s="334">
        <v>203777.19327996921</v>
      </c>
      <c r="CP161" s="287">
        <v>0</v>
      </c>
      <c r="CQ161" s="287">
        <f t="shared" si="1698"/>
        <v>203777.19327996921</v>
      </c>
      <c r="CR161" s="334">
        <v>203777.19327996921</v>
      </c>
      <c r="CS161" s="287">
        <v>0</v>
      </c>
      <c r="CT161" s="287">
        <f t="shared" si="1699"/>
        <v>203777.19327996921</v>
      </c>
      <c r="CU161" s="334">
        <v>203777.19327996921</v>
      </c>
      <c r="CV161" s="287">
        <v>0</v>
      </c>
      <c r="CW161" s="287">
        <f t="shared" si="1700"/>
        <v>203777.19327996921</v>
      </c>
      <c r="CX161" s="334">
        <v>203777.19327996921</v>
      </c>
      <c r="CY161" s="287">
        <v>0</v>
      </c>
      <c r="CZ161" s="287">
        <f t="shared" si="1701"/>
        <v>203777.19327996921</v>
      </c>
      <c r="DA161" s="334">
        <v>203777.19327996921</v>
      </c>
      <c r="DB161" s="287">
        <v>0</v>
      </c>
      <c r="DC161" s="287">
        <f t="shared" si="1702"/>
        <v>203777.19327996921</v>
      </c>
      <c r="DD161" s="334">
        <v>227059.52375921066</v>
      </c>
      <c r="DE161" s="287">
        <v>0</v>
      </c>
      <c r="DF161" s="287">
        <f t="shared" si="1703"/>
        <v>227059.52375921066</v>
      </c>
      <c r="DG161" s="334">
        <v>227059.52375921066</v>
      </c>
      <c r="DH161" s="287">
        <v>0</v>
      </c>
      <c r="DI161" s="287">
        <f t="shared" si="1704"/>
        <v>227059.52375921066</v>
      </c>
      <c r="DJ161" s="334">
        <v>227059.52375921066</v>
      </c>
      <c r="DK161" s="287">
        <v>0</v>
      </c>
      <c r="DL161" s="287">
        <f t="shared" si="1705"/>
        <v>227059.52375921066</v>
      </c>
      <c r="DM161" s="334">
        <v>227059.52375921066</v>
      </c>
      <c r="DN161" s="287">
        <v>0</v>
      </c>
      <c r="DO161" s="287">
        <f t="shared" si="1706"/>
        <v>227059.52375921066</v>
      </c>
      <c r="DP161" s="334">
        <v>227059.52375921066</v>
      </c>
      <c r="DQ161" s="287">
        <v>0</v>
      </c>
      <c r="DR161" s="287">
        <f t="shared" si="1707"/>
        <v>227059.52375921066</v>
      </c>
      <c r="DS161" s="334">
        <v>227059.52375921066</v>
      </c>
      <c r="DT161" s="287">
        <v>0</v>
      </c>
      <c r="DU161" s="287">
        <f t="shared" si="1708"/>
        <v>227059.52375921066</v>
      </c>
      <c r="DV161" s="334">
        <v>227059.52375921066</v>
      </c>
      <c r="DW161" s="287">
        <v>0</v>
      </c>
      <c r="DX161" s="287">
        <f t="shared" si="1709"/>
        <v>227059.52375921066</v>
      </c>
      <c r="DY161" s="334">
        <v>227059.52375921066</v>
      </c>
      <c r="DZ161" s="287">
        <v>0</v>
      </c>
      <c r="EA161" s="287">
        <f t="shared" si="1710"/>
        <v>227059.52375921066</v>
      </c>
      <c r="EB161" s="334">
        <v>227059.52375921066</v>
      </c>
      <c r="EC161" s="287">
        <v>0</v>
      </c>
      <c r="ED161" s="287">
        <f t="shared" si="1711"/>
        <v>227059.52375921066</v>
      </c>
      <c r="EE161" s="334">
        <v>227059.52375921066</v>
      </c>
      <c r="EF161" s="287">
        <v>0</v>
      </c>
      <c r="EG161" s="287">
        <f t="shared" si="1712"/>
        <v>227059.52375921066</v>
      </c>
      <c r="EH161" s="334">
        <v>227059.52375921066</v>
      </c>
      <c r="EI161" s="287">
        <v>0</v>
      </c>
      <c r="EJ161" s="287">
        <f t="shared" si="1713"/>
        <v>227059.52375921066</v>
      </c>
      <c r="EK161" s="334">
        <v>227059.52375921066</v>
      </c>
      <c r="EL161" s="287">
        <v>0</v>
      </c>
      <c r="EM161" s="287">
        <f t="shared" si="1714"/>
        <v>227059.52375921066</v>
      </c>
      <c r="EN161" s="334">
        <v>209661.1671074093</v>
      </c>
      <c r="EO161" s="287">
        <v>0</v>
      </c>
      <c r="EP161" s="287">
        <f t="shared" si="1715"/>
        <v>209661.1671074093</v>
      </c>
      <c r="EQ161" s="334">
        <v>209661.1671074093</v>
      </c>
      <c r="ER161" s="287">
        <v>0</v>
      </c>
      <c r="ES161" s="287">
        <f t="shared" si="1716"/>
        <v>209661.1671074093</v>
      </c>
      <c r="ET161" s="334">
        <v>209661.1671074093</v>
      </c>
      <c r="EU161" s="287">
        <v>0</v>
      </c>
      <c r="EV161" s="287">
        <f t="shared" si="1717"/>
        <v>209661.1671074093</v>
      </c>
      <c r="EW161" s="334">
        <v>209661.1671074093</v>
      </c>
      <c r="EX161" s="287">
        <v>0</v>
      </c>
      <c r="EY161" s="287">
        <f t="shared" si="1718"/>
        <v>209661.1671074093</v>
      </c>
      <c r="EZ161" s="334">
        <v>209661.1671074093</v>
      </c>
      <c r="FA161" s="287">
        <v>0</v>
      </c>
      <c r="FB161" s="287">
        <f t="shared" si="1719"/>
        <v>209661.1671074093</v>
      </c>
      <c r="FC161" s="334">
        <v>209661.1671074093</v>
      </c>
      <c r="FD161" s="287">
        <v>0</v>
      </c>
      <c r="FE161" s="287">
        <f t="shared" si="1720"/>
        <v>209661.1671074093</v>
      </c>
      <c r="FF161" s="334">
        <v>214448.1671074093</v>
      </c>
      <c r="FG161" s="287">
        <v>0</v>
      </c>
      <c r="FH161" s="287">
        <f t="shared" si="1721"/>
        <v>214448.1671074093</v>
      </c>
      <c r="FI161" s="334">
        <v>214448.1671074093</v>
      </c>
      <c r="FJ161" s="287">
        <v>0</v>
      </c>
      <c r="FK161" s="287">
        <f t="shared" si="1722"/>
        <v>214448.1671074093</v>
      </c>
      <c r="FL161" s="334">
        <v>214448.1671074093</v>
      </c>
      <c r="FM161" s="287">
        <v>0</v>
      </c>
      <c r="FN161" s="287">
        <f t="shared" si="1723"/>
        <v>214448.1671074093</v>
      </c>
      <c r="FO161" s="334">
        <v>215886.78134777959</v>
      </c>
      <c r="FP161" s="287">
        <v>0</v>
      </c>
      <c r="FQ161" s="287">
        <f t="shared" si="1724"/>
        <v>215886.78134777959</v>
      </c>
      <c r="FR161" s="334">
        <v>215886.78134777959</v>
      </c>
      <c r="FS161" s="287">
        <v>0</v>
      </c>
      <c r="FT161" s="287">
        <f t="shared" si="1725"/>
        <v>215886.78134777959</v>
      </c>
      <c r="FU161" s="334">
        <v>215886.78134777959</v>
      </c>
      <c r="FV161" s="287">
        <v>0</v>
      </c>
      <c r="FW161" s="287">
        <f t="shared" si="1726"/>
        <v>215886.78134777959</v>
      </c>
      <c r="FX161" s="334">
        <v>215886.78134777959</v>
      </c>
      <c r="FY161" s="287">
        <v>0</v>
      </c>
      <c r="FZ161" s="287">
        <f t="shared" si="1727"/>
        <v>215886.78134777959</v>
      </c>
      <c r="GA161" s="334">
        <v>216558.01563573346</v>
      </c>
      <c r="GB161" s="287">
        <v>0</v>
      </c>
      <c r="GC161" s="287">
        <f t="shared" si="1728"/>
        <v>216558.01563573346</v>
      </c>
      <c r="GD161" s="334">
        <v>216558.01563573346</v>
      </c>
      <c r="GE161" s="287">
        <v>0</v>
      </c>
      <c r="GF161" s="287">
        <f t="shared" si="1729"/>
        <v>216558.01563573346</v>
      </c>
      <c r="GG161" s="334">
        <v>216558.01563573346</v>
      </c>
      <c r="GH161" s="287">
        <v>0</v>
      </c>
      <c r="GI161" s="287">
        <f t="shared" si="1730"/>
        <v>216558.01563573346</v>
      </c>
      <c r="GJ161" s="334">
        <v>216558.01563573346</v>
      </c>
      <c r="GK161" s="287">
        <v>0</v>
      </c>
      <c r="GL161" s="287">
        <f t="shared" si="1731"/>
        <v>216558.01563573346</v>
      </c>
      <c r="GM161" s="334">
        <v>216558.01563573346</v>
      </c>
      <c r="GN161" s="287">
        <v>0</v>
      </c>
      <c r="GO161" s="287">
        <f t="shared" si="1732"/>
        <v>216558.01563573346</v>
      </c>
      <c r="GP161" s="334">
        <v>216558.01563573346</v>
      </c>
      <c r="GQ161" s="287">
        <v>0</v>
      </c>
      <c r="GR161" s="287">
        <f t="shared" si="1733"/>
        <v>216558.01563573346</v>
      </c>
      <c r="GS161" s="334">
        <v>216558.01563573346</v>
      </c>
      <c r="GT161" s="287">
        <v>0</v>
      </c>
      <c r="GU161" s="287">
        <f t="shared" si="1734"/>
        <v>216558.01563573346</v>
      </c>
      <c r="GV161" s="334">
        <v>216558.01563573346</v>
      </c>
      <c r="GW161" s="287">
        <v>0</v>
      </c>
      <c r="GX161" s="287">
        <f t="shared" si="1735"/>
        <v>216558.01563573346</v>
      </c>
      <c r="GY161" s="334">
        <v>216558.01563573346</v>
      </c>
      <c r="GZ161" s="287">
        <v>0</v>
      </c>
      <c r="HA161" s="287">
        <f t="shared" si="1736"/>
        <v>216558.01563573346</v>
      </c>
      <c r="HB161" s="334">
        <v>216558.01563573346</v>
      </c>
      <c r="HC161" s="287">
        <v>0</v>
      </c>
      <c r="HD161" s="287">
        <f t="shared" si="1737"/>
        <v>216558.01563573346</v>
      </c>
      <c r="HE161" s="334">
        <v>216558.01563573346</v>
      </c>
      <c r="HF161" s="287">
        <v>0</v>
      </c>
      <c r="HG161" s="287">
        <f t="shared" si="1738"/>
        <v>216558.01563573346</v>
      </c>
      <c r="HH161" s="334">
        <v>216558.01563573346</v>
      </c>
      <c r="HI161" s="287">
        <v>0</v>
      </c>
      <c r="HJ161" s="287">
        <f t="shared" si="1739"/>
        <v>216558.01563573346</v>
      </c>
    </row>
    <row r="162" spans="1:220" ht="14.25" customHeight="1" x14ac:dyDescent="0.2">
      <c r="A162" s="168"/>
      <c r="B162" s="342" t="s">
        <v>396</v>
      </c>
      <c r="C162" s="334">
        <v>0</v>
      </c>
      <c r="D162" s="287">
        <v>0</v>
      </c>
      <c r="E162" s="287">
        <f>SUM(C162:D162)</f>
        <v>0</v>
      </c>
      <c r="F162" s="334">
        <v>0</v>
      </c>
      <c r="G162" s="287">
        <v>0</v>
      </c>
      <c r="H162" s="287">
        <f>SUM(F162:G162)</f>
        <v>0</v>
      </c>
      <c r="I162" s="334">
        <v>0</v>
      </c>
      <c r="J162" s="287">
        <v>0</v>
      </c>
      <c r="K162" s="287">
        <f>SUM(I162:J162)</f>
        <v>0</v>
      </c>
      <c r="L162" s="334">
        <v>0</v>
      </c>
      <c r="M162" s="287">
        <v>0</v>
      </c>
      <c r="N162" s="287">
        <f>SUM(L162:M162)</f>
        <v>0</v>
      </c>
      <c r="O162" s="334">
        <v>0</v>
      </c>
      <c r="P162" s="287">
        <v>0</v>
      </c>
      <c r="Q162" s="287">
        <f>SUM(O162:P162)</f>
        <v>0</v>
      </c>
      <c r="R162" s="334">
        <v>0</v>
      </c>
      <c r="S162" s="287">
        <v>0</v>
      </c>
      <c r="T162" s="287">
        <f>SUM(R162:S162)</f>
        <v>0</v>
      </c>
      <c r="U162" s="334">
        <v>0</v>
      </c>
      <c r="V162" s="287">
        <v>0</v>
      </c>
      <c r="W162" s="287">
        <f>SUM(U162:V162)</f>
        <v>0</v>
      </c>
      <c r="X162" s="334">
        <v>0</v>
      </c>
      <c r="Y162" s="287">
        <v>0</v>
      </c>
      <c r="Z162" s="287">
        <f>SUM(X162:Y162)</f>
        <v>0</v>
      </c>
      <c r="AA162" s="334">
        <v>0</v>
      </c>
      <c r="AB162" s="287">
        <v>0</v>
      </c>
      <c r="AC162" s="287">
        <f>SUM(AA162:AB162)</f>
        <v>0</v>
      </c>
      <c r="AD162" s="334">
        <v>0</v>
      </c>
      <c r="AE162" s="287">
        <v>0</v>
      </c>
      <c r="AF162" s="287">
        <f>SUM(AD162:AE162)</f>
        <v>0</v>
      </c>
      <c r="AG162" s="334">
        <v>0</v>
      </c>
      <c r="AH162" s="287">
        <v>0</v>
      </c>
      <c r="AI162" s="287">
        <f>SUM(AG162:AH162)</f>
        <v>0</v>
      </c>
      <c r="AJ162" s="334">
        <v>0</v>
      </c>
      <c r="AK162" s="287">
        <v>0</v>
      </c>
      <c r="AL162" s="287">
        <f>SUM(AJ162:AK162)</f>
        <v>0</v>
      </c>
      <c r="AM162" s="334">
        <v>958026.25109265733</v>
      </c>
      <c r="AN162" s="287">
        <v>0</v>
      </c>
      <c r="AO162" s="287">
        <f t="shared" si="1680"/>
        <v>958026.25109265733</v>
      </c>
      <c r="AP162" s="334">
        <v>958026.25109265733</v>
      </c>
      <c r="AQ162" s="287">
        <v>0</v>
      </c>
      <c r="AR162" s="287">
        <f t="shared" si="1681"/>
        <v>958026.25109265733</v>
      </c>
      <c r="AS162" s="334">
        <v>958026.25109265733</v>
      </c>
      <c r="AT162" s="287">
        <v>0</v>
      </c>
      <c r="AU162" s="287">
        <f t="shared" si="1682"/>
        <v>958026.25109265733</v>
      </c>
      <c r="AV162" s="334">
        <v>958026.25109265733</v>
      </c>
      <c r="AW162" s="287">
        <v>0</v>
      </c>
      <c r="AX162" s="287">
        <f t="shared" si="1683"/>
        <v>958026.25109265733</v>
      </c>
      <c r="AY162" s="334">
        <v>958026.25109265733</v>
      </c>
      <c r="AZ162" s="287">
        <v>0</v>
      </c>
      <c r="BA162" s="287">
        <f t="shared" si="1684"/>
        <v>958026.25109265733</v>
      </c>
      <c r="BB162" s="334">
        <v>958026.25109265733</v>
      </c>
      <c r="BC162" s="287">
        <v>0</v>
      </c>
      <c r="BD162" s="287">
        <f t="shared" si="1685"/>
        <v>958026.25109265733</v>
      </c>
      <c r="BE162" s="334">
        <v>2969281.7925181556</v>
      </c>
      <c r="BF162" s="287">
        <v>0</v>
      </c>
      <c r="BG162" s="287">
        <f t="shared" si="1686"/>
        <v>2969281.7925181556</v>
      </c>
      <c r="BH162" s="334">
        <v>2969281.7925181556</v>
      </c>
      <c r="BI162" s="287">
        <v>0</v>
      </c>
      <c r="BJ162" s="287">
        <f t="shared" si="1687"/>
        <v>2969281.7925181556</v>
      </c>
      <c r="BK162" s="334">
        <v>2969281.7925181556</v>
      </c>
      <c r="BL162" s="287">
        <v>0</v>
      </c>
      <c r="BM162" s="287">
        <f t="shared" si="1688"/>
        <v>2969281.7925181556</v>
      </c>
      <c r="BN162" s="334">
        <v>2969281.7925181556</v>
      </c>
      <c r="BO162" s="287">
        <v>0</v>
      </c>
      <c r="BP162" s="287">
        <f t="shared" si="1689"/>
        <v>2969281.7925181556</v>
      </c>
      <c r="BQ162" s="334">
        <v>2969281.7925181556</v>
      </c>
      <c r="BR162" s="287">
        <v>0</v>
      </c>
      <c r="BS162" s="287">
        <f t="shared" si="1690"/>
        <v>2969281.7925181556</v>
      </c>
      <c r="BT162" s="334">
        <v>2969281.7925181556</v>
      </c>
      <c r="BU162" s="287">
        <v>0</v>
      </c>
      <c r="BV162" s="287">
        <f t="shared" si="1691"/>
        <v>2969281.7925181556</v>
      </c>
      <c r="BW162" s="334">
        <v>2969281.7925181556</v>
      </c>
      <c r="BX162" s="287">
        <v>0</v>
      </c>
      <c r="BY162" s="287">
        <f t="shared" si="1692"/>
        <v>2969281.7925181556</v>
      </c>
      <c r="BZ162" s="334">
        <v>2969281.7925181556</v>
      </c>
      <c r="CA162" s="287">
        <v>0</v>
      </c>
      <c r="CB162" s="287">
        <f t="shared" si="1693"/>
        <v>2969281.7925181556</v>
      </c>
      <c r="CC162" s="334">
        <v>2969281.7925181556</v>
      </c>
      <c r="CD162" s="287">
        <v>0</v>
      </c>
      <c r="CE162" s="287">
        <f t="shared" si="1694"/>
        <v>2969281.7925181556</v>
      </c>
      <c r="CF162" s="334">
        <v>2969281.7925181556</v>
      </c>
      <c r="CG162" s="287">
        <v>0</v>
      </c>
      <c r="CH162" s="287">
        <f t="shared" si="1695"/>
        <v>2969281.7925181556</v>
      </c>
      <c r="CI162" s="334">
        <v>2969281.7925181556</v>
      </c>
      <c r="CJ162" s="287">
        <v>0</v>
      </c>
      <c r="CK162" s="287">
        <f t="shared" si="1696"/>
        <v>2969281.7925181556</v>
      </c>
      <c r="CL162" s="334">
        <v>2969281.7925181556</v>
      </c>
      <c r="CM162" s="287">
        <v>0</v>
      </c>
      <c r="CN162" s="287">
        <f t="shared" si="1697"/>
        <v>2969281.7925181556</v>
      </c>
      <c r="CO162" s="334">
        <v>2969281.7925181556</v>
      </c>
      <c r="CP162" s="287">
        <v>0</v>
      </c>
      <c r="CQ162" s="287">
        <f t="shared" si="1698"/>
        <v>2969281.7925181556</v>
      </c>
      <c r="CR162" s="334">
        <v>2969281.7925181556</v>
      </c>
      <c r="CS162" s="287">
        <v>0</v>
      </c>
      <c r="CT162" s="287">
        <f t="shared" si="1699"/>
        <v>2969281.7925181556</v>
      </c>
      <c r="CU162" s="334">
        <v>2969281.7925181556</v>
      </c>
      <c r="CV162" s="287">
        <v>0</v>
      </c>
      <c r="CW162" s="287">
        <f t="shared" si="1700"/>
        <v>2969281.7925181556</v>
      </c>
      <c r="CX162" s="334">
        <v>2969281.7925181556</v>
      </c>
      <c r="CY162" s="287">
        <v>0</v>
      </c>
      <c r="CZ162" s="287">
        <f t="shared" si="1701"/>
        <v>2969281.7925181556</v>
      </c>
      <c r="DA162" s="334">
        <v>2969281.7925181556</v>
      </c>
      <c r="DB162" s="287">
        <v>0</v>
      </c>
      <c r="DC162" s="287">
        <f t="shared" si="1702"/>
        <v>2969281.7925181556</v>
      </c>
      <c r="DD162" s="334">
        <v>2969281.7925181556</v>
      </c>
      <c r="DE162" s="287">
        <v>0</v>
      </c>
      <c r="DF162" s="287">
        <f t="shared" si="1703"/>
        <v>2969281.7925181556</v>
      </c>
      <c r="DG162" s="334">
        <v>2969281.7925181556</v>
      </c>
      <c r="DH162" s="287">
        <v>0</v>
      </c>
      <c r="DI162" s="287">
        <f t="shared" si="1704"/>
        <v>2969281.7925181556</v>
      </c>
      <c r="DJ162" s="334">
        <v>2969281.7925181556</v>
      </c>
      <c r="DK162" s="287">
        <v>0</v>
      </c>
      <c r="DL162" s="287">
        <f t="shared" si="1705"/>
        <v>2969281.7925181556</v>
      </c>
      <c r="DM162" s="334">
        <v>2969281.7925181556</v>
      </c>
      <c r="DN162" s="287">
        <v>0</v>
      </c>
      <c r="DO162" s="287">
        <f t="shared" si="1706"/>
        <v>2969281.7925181556</v>
      </c>
      <c r="DP162" s="334">
        <v>2969281.7925181556</v>
      </c>
      <c r="DQ162" s="287">
        <v>0</v>
      </c>
      <c r="DR162" s="287">
        <f t="shared" si="1707"/>
        <v>2969281.7925181556</v>
      </c>
      <c r="DS162" s="334">
        <v>2969281.7925181556</v>
      </c>
      <c r="DT162" s="287">
        <v>0</v>
      </c>
      <c r="DU162" s="287">
        <f t="shared" si="1708"/>
        <v>2969281.7925181556</v>
      </c>
      <c r="DV162" s="334">
        <v>2969281.7925181556</v>
      </c>
      <c r="DW162" s="287">
        <v>0</v>
      </c>
      <c r="DX162" s="287">
        <f t="shared" si="1709"/>
        <v>2969281.7925181556</v>
      </c>
      <c r="DY162" s="334">
        <v>2969281.7925181556</v>
      </c>
      <c r="DZ162" s="287">
        <v>0</v>
      </c>
      <c r="EA162" s="287">
        <f t="shared" si="1710"/>
        <v>2969281.7925181556</v>
      </c>
      <c r="EB162" s="334">
        <v>2969281.7925181556</v>
      </c>
      <c r="EC162" s="287">
        <v>0</v>
      </c>
      <c r="ED162" s="287">
        <f t="shared" si="1711"/>
        <v>2969281.7925181556</v>
      </c>
      <c r="EE162" s="334">
        <v>2969281.7925181556</v>
      </c>
      <c r="EF162" s="287">
        <v>0</v>
      </c>
      <c r="EG162" s="287">
        <f t="shared" si="1712"/>
        <v>2969281.7925181556</v>
      </c>
      <c r="EH162" s="334">
        <v>2969281.7925181556</v>
      </c>
      <c r="EI162" s="287">
        <v>0</v>
      </c>
      <c r="EJ162" s="287">
        <f t="shared" si="1713"/>
        <v>2969281.7925181556</v>
      </c>
      <c r="EK162" s="334">
        <v>2969281.7925181556</v>
      </c>
      <c r="EL162" s="287">
        <v>0</v>
      </c>
      <c r="EM162" s="287">
        <f t="shared" si="1714"/>
        <v>2969281.7925181556</v>
      </c>
      <c r="EN162" s="334">
        <v>6901810.9764908329</v>
      </c>
      <c r="EO162" s="287">
        <v>0</v>
      </c>
      <c r="EP162" s="287">
        <f t="shared" si="1715"/>
        <v>6901810.9764908329</v>
      </c>
      <c r="EQ162" s="334">
        <v>6901810.9764908329</v>
      </c>
      <c r="ER162" s="287">
        <v>0</v>
      </c>
      <c r="ES162" s="287">
        <f t="shared" si="1716"/>
        <v>6901810.9764908329</v>
      </c>
      <c r="ET162" s="334">
        <v>6901810.9764908329</v>
      </c>
      <c r="EU162" s="287">
        <v>0</v>
      </c>
      <c r="EV162" s="287">
        <f t="shared" si="1717"/>
        <v>6901810.9764908329</v>
      </c>
      <c r="EW162" s="334">
        <v>6901810.9764908329</v>
      </c>
      <c r="EX162" s="287">
        <v>0</v>
      </c>
      <c r="EY162" s="287">
        <f t="shared" si="1718"/>
        <v>6901810.9764908329</v>
      </c>
      <c r="EZ162" s="334">
        <v>6901810.9764908329</v>
      </c>
      <c r="FA162" s="287">
        <v>0</v>
      </c>
      <c r="FB162" s="287">
        <f t="shared" si="1719"/>
        <v>6901810.9764908329</v>
      </c>
      <c r="FC162" s="334">
        <v>6901810.9764908329</v>
      </c>
      <c r="FD162" s="287">
        <v>0</v>
      </c>
      <c r="FE162" s="287">
        <f t="shared" si="1720"/>
        <v>6901810.9764908329</v>
      </c>
      <c r="FF162" s="334">
        <v>7730057.9764908329</v>
      </c>
      <c r="FG162" s="287">
        <v>0</v>
      </c>
      <c r="FH162" s="287">
        <f t="shared" si="1721"/>
        <v>7730057.9764908329</v>
      </c>
      <c r="FI162" s="334">
        <v>7730057.9764908329</v>
      </c>
      <c r="FJ162" s="287">
        <v>0</v>
      </c>
      <c r="FK162" s="287">
        <f t="shared" si="1722"/>
        <v>7730057.9764908329</v>
      </c>
      <c r="FL162" s="334">
        <v>7730057.9764908329</v>
      </c>
      <c r="FM162" s="287">
        <v>0</v>
      </c>
      <c r="FN162" s="287">
        <f t="shared" si="1723"/>
        <v>7730057.9764908329</v>
      </c>
      <c r="FO162" s="334">
        <v>7978975.8493863121</v>
      </c>
      <c r="FP162" s="287">
        <v>0</v>
      </c>
      <c r="FQ162" s="287">
        <f t="shared" si="1724"/>
        <v>7978975.8493863121</v>
      </c>
      <c r="FR162" s="334">
        <v>7978975.8493863121</v>
      </c>
      <c r="FS162" s="287">
        <v>0</v>
      </c>
      <c r="FT162" s="287">
        <f t="shared" si="1725"/>
        <v>7978975.8493863121</v>
      </c>
      <c r="FU162" s="334">
        <v>7978975.8493863121</v>
      </c>
      <c r="FV162" s="287">
        <v>0</v>
      </c>
      <c r="FW162" s="287">
        <f t="shared" si="1726"/>
        <v>7978975.8493863121</v>
      </c>
      <c r="FX162" s="334">
        <v>7978975.8493863121</v>
      </c>
      <c r="FY162" s="287">
        <v>0</v>
      </c>
      <c r="FZ162" s="287">
        <f t="shared" si="1727"/>
        <v>7978975.8493863121</v>
      </c>
      <c r="GA162" s="334">
        <v>8095116.9330625795</v>
      </c>
      <c r="GB162" s="287">
        <v>0</v>
      </c>
      <c r="GC162" s="287">
        <f t="shared" si="1728"/>
        <v>8095116.9330625795</v>
      </c>
      <c r="GD162" s="334">
        <v>8095116.9330625795</v>
      </c>
      <c r="GE162" s="287">
        <v>0</v>
      </c>
      <c r="GF162" s="287">
        <f t="shared" si="1729"/>
        <v>8095116.9330625795</v>
      </c>
      <c r="GG162" s="334">
        <v>8095116.9330625795</v>
      </c>
      <c r="GH162" s="287">
        <v>0</v>
      </c>
      <c r="GI162" s="287">
        <f t="shared" si="1730"/>
        <v>8095116.9330625795</v>
      </c>
      <c r="GJ162" s="334">
        <v>8095116.9330625795</v>
      </c>
      <c r="GK162" s="287">
        <v>0</v>
      </c>
      <c r="GL162" s="287">
        <f t="shared" si="1731"/>
        <v>8095116.9330625795</v>
      </c>
      <c r="GM162" s="334">
        <v>8095116.9330625795</v>
      </c>
      <c r="GN162" s="287">
        <v>0</v>
      </c>
      <c r="GO162" s="287">
        <f t="shared" si="1732"/>
        <v>8095116.9330625795</v>
      </c>
      <c r="GP162" s="334">
        <v>8095116.9330625795</v>
      </c>
      <c r="GQ162" s="287">
        <v>0</v>
      </c>
      <c r="GR162" s="287">
        <f t="shared" si="1733"/>
        <v>8095116.9330625795</v>
      </c>
      <c r="GS162" s="334">
        <v>8095116.9330625795</v>
      </c>
      <c r="GT162" s="287">
        <v>0</v>
      </c>
      <c r="GU162" s="287">
        <f t="shared" si="1734"/>
        <v>8095116.9330625795</v>
      </c>
      <c r="GV162" s="334">
        <v>8095116.9330625795</v>
      </c>
      <c r="GW162" s="287">
        <v>0</v>
      </c>
      <c r="GX162" s="287">
        <f t="shared" si="1735"/>
        <v>8095116.9330625795</v>
      </c>
      <c r="GY162" s="334">
        <v>8095116.9330625795</v>
      </c>
      <c r="GZ162" s="287">
        <v>0</v>
      </c>
      <c r="HA162" s="287">
        <f t="shared" si="1736"/>
        <v>8095116.9330625795</v>
      </c>
      <c r="HB162" s="334">
        <v>8095116.9330625795</v>
      </c>
      <c r="HC162" s="287">
        <v>0</v>
      </c>
      <c r="HD162" s="287">
        <f t="shared" si="1737"/>
        <v>8095116.9330625795</v>
      </c>
      <c r="HE162" s="334">
        <v>8095116.9330625795</v>
      </c>
      <c r="HF162" s="287">
        <v>0</v>
      </c>
      <c r="HG162" s="287">
        <f t="shared" si="1738"/>
        <v>8095116.9330625795</v>
      </c>
      <c r="HH162" s="334">
        <v>8095116.9330625795</v>
      </c>
      <c r="HI162" s="287">
        <v>0</v>
      </c>
      <c r="HJ162" s="287">
        <f t="shared" si="1739"/>
        <v>8095116.9330625795</v>
      </c>
    </row>
    <row r="163" spans="1:220" ht="14.25" customHeight="1" x14ac:dyDescent="0.2">
      <c r="A163" s="168"/>
      <c r="B163" s="342" t="s">
        <v>397</v>
      </c>
      <c r="C163" s="334">
        <v>0</v>
      </c>
      <c r="D163" s="287">
        <v>0</v>
      </c>
      <c r="E163" s="287">
        <f>SUM(C163:D163)</f>
        <v>0</v>
      </c>
      <c r="F163" s="334">
        <v>0</v>
      </c>
      <c r="G163" s="287">
        <v>0</v>
      </c>
      <c r="H163" s="287">
        <f>SUM(F163:G163)</f>
        <v>0</v>
      </c>
      <c r="I163" s="334">
        <v>0</v>
      </c>
      <c r="J163" s="287">
        <v>0</v>
      </c>
      <c r="K163" s="287">
        <f>SUM(I163:J163)</f>
        <v>0</v>
      </c>
      <c r="L163" s="334">
        <v>0</v>
      </c>
      <c r="M163" s="287">
        <v>0</v>
      </c>
      <c r="N163" s="287">
        <f>SUM(L163:M163)</f>
        <v>0</v>
      </c>
      <c r="O163" s="334">
        <v>0</v>
      </c>
      <c r="P163" s="287">
        <v>0</v>
      </c>
      <c r="Q163" s="287">
        <f>SUM(O163:P163)</f>
        <v>0</v>
      </c>
      <c r="R163" s="334">
        <v>0</v>
      </c>
      <c r="S163" s="287">
        <v>0</v>
      </c>
      <c r="T163" s="287">
        <f>SUM(R163:S163)</f>
        <v>0</v>
      </c>
      <c r="U163" s="334">
        <v>0</v>
      </c>
      <c r="V163" s="287">
        <v>0</v>
      </c>
      <c r="W163" s="287">
        <f>SUM(U163:V163)</f>
        <v>0</v>
      </c>
      <c r="X163" s="334">
        <v>0</v>
      </c>
      <c r="Y163" s="287">
        <v>0</v>
      </c>
      <c r="Z163" s="287">
        <f>SUM(X163:Y163)</f>
        <v>0</v>
      </c>
      <c r="AA163" s="334">
        <v>0</v>
      </c>
      <c r="AB163" s="287">
        <v>0</v>
      </c>
      <c r="AC163" s="287">
        <f>SUM(AA163:AB163)</f>
        <v>0</v>
      </c>
      <c r="AD163" s="334">
        <v>0</v>
      </c>
      <c r="AE163" s="287">
        <v>0</v>
      </c>
      <c r="AF163" s="287">
        <f>SUM(AD163:AE163)</f>
        <v>0</v>
      </c>
      <c r="AG163" s="334">
        <v>0</v>
      </c>
      <c r="AH163" s="287">
        <v>0</v>
      </c>
      <c r="AI163" s="287">
        <f>SUM(AG163:AH163)</f>
        <v>0</v>
      </c>
      <c r="AJ163" s="334">
        <v>0</v>
      </c>
      <c r="AK163" s="287">
        <v>0</v>
      </c>
      <c r="AL163" s="287">
        <f>SUM(AJ163:AK163)</f>
        <v>0</v>
      </c>
      <c r="AM163" s="334">
        <v>28448.972902097903</v>
      </c>
      <c r="AN163" s="287">
        <v>0</v>
      </c>
      <c r="AO163" s="287">
        <f t="shared" si="1680"/>
        <v>28448.972902097903</v>
      </c>
      <c r="AP163" s="334">
        <v>28448.972902097903</v>
      </c>
      <c r="AQ163" s="287">
        <v>0</v>
      </c>
      <c r="AR163" s="287">
        <f t="shared" si="1681"/>
        <v>28448.972902097903</v>
      </c>
      <c r="AS163" s="334">
        <v>28448.972902097903</v>
      </c>
      <c r="AT163" s="287">
        <v>0</v>
      </c>
      <c r="AU163" s="287">
        <f t="shared" si="1682"/>
        <v>28448.972902097903</v>
      </c>
      <c r="AV163" s="334">
        <v>28448.972902097903</v>
      </c>
      <c r="AW163" s="287">
        <v>0</v>
      </c>
      <c r="AX163" s="287">
        <f t="shared" si="1683"/>
        <v>28448.972902097903</v>
      </c>
      <c r="AY163" s="334">
        <v>28448.972902097903</v>
      </c>
      <c r="AZ163" s="287">
        <v>0</v>
      </c>
      <c r="BA163" s="287">
        <f t="shared" si="1684"/>
        <v>28448.972902097903</v>
      </c>
      <c r="BB163" s="334">
        <v>85133.483309670395</v>
      </c>
      <c r="BC163" s="287">
        <v>0</v>
      </c>
      <c r="BD163" s="287">
        <f t="shared" si="1685"/>
        <v>85133.483309670395</v>
      </c>
      <c r="BE163" s="334">
        <v>85133.483309670395</v>
      </c>
      <c r="BF163" s="287">
        <v>0</v>
      </c>
      <c r="BG163" s="287">
        <f t="shared" si="1686"/>
        <v>85133.483309670395</v>
      </c>
      <c r="BH163" s="334">
        <v>85133.483309670395</v>
      </c>
      <c r="BI163" s="287">
        <v>0</v>
      </c>
      <c r="BJ163" s="287">
        <f t="shared" si="1687"/>
        <v>85133.483309670395</v>
      </c>
      <c r="BK163" s="334">
        <v>85133.483309670395</v>
      </c>
      <c r="BL163" s="287">
        <v>0</v>
      </c>
      <c r="BM163" s="287">
        <f t="shared" si="1688"/>
        <v>85133.483309670395</v>
      </c>
      <c r="BN163" s="334">
        <v>85133.483309670395</v>
      </c>
      <c r="BO163" s="287">
        <v>0</v>
      </c>
      <c r="BP163" s="287">
        <f t="shared" si="1689"/>
        <v>85133.483309670395</v>
      </c>
      <c r="BQ163" s="334">
        <v>85133.483309670395</v>
      </c>
      <c r="BR163" s="287">
        <v>0</v>
      </c>
      <c r="BS163" s="287">
        <f t="shared" si="1690"/>
        <v>85133.483309670395</v>
      </c>
      <c r="BT163" s="334">
        <v>85133.483309670395</v>
      </c>
      <c r="BU163" s="287">
        <v>0</v>
      </c>
      <c r="BV163" s="287">
        <f t="shared" si="1691"/>
        <v>85133.483309670395</v>
      </c>
      <c r="BW163" s="334">
        <v>85133.483309670395</v>
      </c>
      <c r="BX163" s="287">
        <v>0</v>
      </c>
      <c r="BY163" s="287">
        <f t="shared" si="1692"/>
        <v>85133.483309670395</v>
      </c>
      <c r="BZ163" s="334">
        <v>85133.483309670395</v>
      </c>
      <c r="CA163" s="287">
        <v>0</v>
      </c>
      <c r="CB163" s="287">
        <f t="shared" si="1693"/>
        <v>85133.483309670395</v>
      </c>
      <c r="CC163" s="334">
        <v>85133.483309670395</v>
      </c>
      <c r="CD163" s="287">
        <v>0</v>
      </c>
      <c r="CE163" s="287">
        <f t="shared" si="1694"/>
        <v>85133.483309670395</v>
      </c>
      <c r="CF163" s="334">
        <v>85133.483309670395</v>
      </c>
      <c r="CG163" s="287">
        <v>0</v>
      </c>
      <c r="CH163" s="287">
        <f t="shared" si="1695"/>
        <v>85133.483309670395</v>
      </c>
      <c r="CI163" s="334">
        <v>85133.483309670395</v>
      </c>
      <c r="CJ163" s="287">
        <v>0</v>
      </c>
      <c r="CK163" s="287">
        <f t="shared" si="1696"/>
        <v>85133.483309670395</v>
      </c>
      <c r="CL163" s="334">
        <v>85133.483309670395</v>
      </c>
      <c r="CM163" s="287">
        <v>0</v>
      </c>
      <c r="CN163" s="287">
        <f t="shared" si="1697"/>
        <v>85133.483309670395</v>
      </c>
      <c r="CO163" s="334">
        <v>85133.483309670395</v>
      </c>
      <c r="CP163" s="287">
        <v>0</v>
      </c>
      <c r="CQ163" s="287">
        <f t="shared" si="1698"/>
        <v>85133.483309670395</v>
      </c>
      <c r="CR163" s="334">
        <v>85133.483309670395</v>
      </c>
      <c r="CS163" s="287">
        <v>0</v>
      </c>
      <c r="CT163" s="287">
        <f t="shared" si="1699"/>
        <v>85133.483309670395</v>
      </c>
      <c r="CU163" s="334">
        <v>85133.483309670395</v>
      </c>
      <c r="CV163" s="287">
        <v>0</v>
      </c>
      <c r="CW163" s="287">
        <f t="shared" si="1700"/>
        <v>85133.483309670395</v>
      </c>
      <c r="CX163" s="334">
        <v>85133.483309670395</v>
      </c>
      <c r="CY163" s="287">
        <v>0</v>
      </c>
      <c r="CZ163" s="287">
        <f t="shared" si="1701"/>
        <v>85133.483309670395</v>
      </c>
      <c r="DA163" s="334">
        <v>85133.483309670395</v>
      </c>
      <c r="DB163" s="287">
        <v>0</v>
      </c>
      <c r="DC163" s="287">
        <f t="shared" si="1702"/>
        <v>85133.483309670395</v>
      </c>
      <c r="DD163" s="334">
        <v>85133.483309670395</v>
      </c>
      <c r="DE163" s="287">
        <v>0</v>
      </c>
      <c r="DF163" s="287">
        <f t="shared" si="1703"/>
        <v>85133.483309670395</v>
      </c>
      <c r="DG163" s="334">
        <v>85133.483309670395</v>
      </c>
      <c r="DH163" s="287">
        <v>0</v>
      </c>
      <c r="DI163" s="287">
        <f t="shared" si="1704"/>
        <v>85133.483309670395</v>
      </c>
      <c r="DJ163" s="334">
        <v>85133.483309670395</v>
      </c>
      <c r="DK163" s="287">
        <v>0</v>
      </c>
      <c r="DL163" s="287">
        <f t="shared" si="1705"/>
        <v>85133.483309670395</v>
      </c>
      <c r="DM163" s="334">
        <v>85133.483309670395</v>
      </c>
      <c r="DN163" s="287">
        <v>0</v>
      </c>
      <c r="DO163" s="287">
        <f t="shared" si="1706"/>
        <v>85133.483309670395</v>
      </c>
      <c r="DP163" s="334">
        <v>85133.483309670395</v>
      </c>
      <c r="DQ163" s="287">
        <v>0</v>
      </c>
      <c r="DR163" s="287">
        <f t="shared" si="1707"/>
        <v>85133.483309670395</v>
      </c>
      <c r="DS163" s="334">
        <v>85133.483309670395</v>
      </c>
      <c r="DT163" s="287">
        <v>0</v>
      </c>
      <c r="DU163" s="287">
        <f t="shared" si="1708"/>
        <v>85133.483309670395</v>
      </c>
      <c r="DV163" s="334">
        <v>85133.483309670395</v>
      </c>
      <c r="DW163" s="287">
        <v>0</v>
      </c>
      <c r="DX163" s="287">
        <f t="shared" si="1709"/>
        <v>85133.483309670395</v>
      </c>
      <c r="DY163" s="334">
        <v>120156.497927665</v>
      </c>
      <c r="DZ163" s="287">
        <v>0</v>
      </c>
      <c r="EA163" s="287">
        <f t="shared" si="1710"/>
        <v>120156.497927665</v>
      </c>
      <c r="EB163" s="334">
        <v>120156.497927665</v>
      </c>
      <c r="EC163" s="287">
        <v>0</v>
      </c>
      <c r="ED163" s="287">
        <f t="shared" si="1711"/>
        <v>120156.497927665</v>
      </c>
      <c r="EE163" s="334">
        <v>120156.497927665</v>
      </c>
      <c r="EF163" s="287">
        <v>0</v>
      </c>
      <c r="EG163" s="287">
        <f t="shared" si="1712"/>
        <v>120156.497927665</v>
      </c>
      <c r="EH163" s="334">
        <v>120156.497927665</v>
      </c>
      <c r="EI163" s="287">
        <v>0</v>
      </c>
      <c r="EJ163" s="287">
        <f t="shared" si="1713"/>
        <v>120156.497927665</v>
      </c>
      <c r="EK163" s="334">
        <v>120156.497927665</v>
      </c>
      <c r="EL163" s="287">
        <v>0</v>
      </c>
      <c r="EM163" s="287">
        <f t="shared" si="1714"/>
        <v>120156.497927665</v>
      </c>
      <c r="EN163" s="334">
        <v>130804.44212662191</v>
      </c>
      <c r="EO163" s="287">
        <v>0</v>
      </c>
      <c r="EP163" s="287">
        <f t="shared" si="1715"/>
        <v>130804.44212662191</v>
      </c>
      <c r="EQ163" s="334">
        <v>130804.44212662191</v>
      </c>
      <c r="ER163" s="287">
        <v>0</v>
      </c>
      <c r="ES163" s="287">
        <f t="shared" si="1716"/>
        <v>130804.44212662191</v>
      </c>
      <c r="ET163" s="334">
        <v>180017.0410578592</v>
      </c>
      <c r="EU163" s="287">
        <v>0</v>
      </c>
      <c r="EV163" s="287">
        <f t="shared" si="1717"/>
        <v>180017.0410578592</v>
      </c>
      <c r="EW163" s="334">
        <v>180017.0410578592</v>
      </c>
      <c r="EX163" s="287">
        <v>0</v>
      </c>
      <c r="EY163" s="287">
        <f t="shared" si="1718"/>
        <v>180017.0410578592</v>
      </c>
      <c r="EZ163" s="334">
        <v>180017.0410578592</v>
      </c>
      <c r="FA163" s="287">
        <v>0</v>
      </c>
      <c r="FB163" s="287">
        <f t="shared" si="1719"/>
        <v>180017.0410578592</v>
      </c>
      <c r="FC163" s="334">
        <v>180017.0410578592</v>
      </c>
      <c r="FD163" s="287">
        <v>0</v>
      </c>
      <c r="FE163" s="287">
        <f t="shared" si="1720"/>
        <v>180017.0410578592</v>
      </c>
      <c r="FF163" s="334">
        <v>181191.0410578592</v>
      </c>
      <c r="FG163" s="287">
        <v>0</v>
      </c>
      <c r="FH163" s="287">
        <f t="shared" si="1721"/>
        <v>181191.0410578592</v>
      </c>
      <c r="FI163" s="334">
        <v>224303.0410578592</v>
      </c>
      <c r="FJ163" s="287">
        <v>0</v>
      </c>
      <c r="FK163" s="287">
        <f t="shared" si="1722"/>
        <v>224303.0410578592</v>
      </c>
      <c r="FL163" s="334">
        <v>224303.0410578592</v>
      </c>
      <c r="FM163" s="287">
        <v>0</v>
      </c>
      <c r="FN163" s="287">
        <f t="shared" si="1723"/>
        <v>224303.0410578592</v>
      </c>
      <c r="FO163" s="334">
        <v>224655.97222331766</v>
      </c>
      <c r="FP163" s="287">
        <v>0</v>
      </c>
      <c r="FQ163" s="287">
        <f t="shared" si="1724"/>
        <v>224655.97222331766</v>
      </c>
      <c r="FR163" s="334">
        <v>224655.97222331766</v>
      </c>
      <c r="FS163" s="287">
        <v>0</v>
      </c>
      <c r="FT163" s="287">
        <f t="shared" si="1725"/>
        <v>224655.97222331766</v>
      </c>
      <c r="FU163" s="334">
        <v>224655.97222331766</v>
      </c>
      <c r="FV163" s="287">
        <v>0</v>
      </c>
      <c r="FW163" s="287">
        <f t="shared" si="1726"/>
        <v>224655.97222331766</v>
      </c>
      <c r="FX163" s="334">
        <v>240046.79165250235</v>
      </c>
      <c r="FY163" s="287">
        <v>0</v>
      </c>
      <c r="FZ163" s="287">
        <f t="shared" si="1727"/>
        <v>240046.79165250235</v>
      </c>
      <c r="GA163" s="334">
        <v>240211.4636941585</v>
      </c>
      <c r="GB163" s="287">
        <v>0</v>
      </c>
      <c r="GC163" s="287">
        <f t="shared" si="1728"/>
        <v>240211.4636941585</v>
      </c>
      <c r="GD163" s="334">
        <v>240211.4636941585</v>
      </c>
      <c r="GE163" s="287">
        <v>0</v>
      </c>
      <c r="GF163" s="287">
        <f t="shared" si="1729"/>
        <v>240211.4636941585</v>
      </c>
      <c r="GG163" s="334">
        <v>240211.4636941585</v>
      </c>
      <c r="GH163" s="287">
        <v>0</v>
      </c>
      <c r="GI163" s="287">
        <f t="shared" si="1730"/>
        <v>240211.4636941585</v>
      </c>
      <c r="GJ163" s="334">
        <v>240211.4636941585</v>
      </c>
      <c r="GK163" s="287">
        <v>0</v>
      </c>
      <c r="GL163" s="287">
        <f t="shared" si="1731"/>
        <v>240211.4636941585</v>
      </c>
      <c r="GM163" s="334">
        <v>240211.4636941585</v>
      </c>
      <c r="GN163" s="287">
        <v>0</v>
      </c>
      <c r="GO163" s="287">
        <f t="shared" si="1732"/>
        <v>240211.4636941585</v>
      </c>
      <c r="GP163" s="334">
        <v>240211.4636941585</v>
      </c>
      <c r="GQ163" s="287">
        <v>0</v>
      </c>
      <c r="GR163" s="287">
        <f t="shared" si="1733"/>
        <v>240211.4636941585</v>
      </c>
      <c r="GS163" s="334">
        <v>240211.4636941585</v>
      </c>
      <c r="GT163" s="287">
        <v>0</v>
      </c>
      <c r="GU163" s="287">
        <f t="shared" si="1734"/>
        <v>240211.4636941585</v>
      </c>
      <c r="GV163" s="334">
        <v>347667.25316264451</v>
      </c>
      <c r="GW163" s="287">
        <v>0</v>
      </c>
      <c r="GX163" s="287">
        <f t="shared" si="1735"/>
        <v>347667.25316264451</v>
      </c>
      <c r="GY163" s="334">
        <v>347667.25316264451</v>
      </c>
      <c r="GZ163" s="287">
        <v>0</v>
      </c>
      <c r="HA163" s="287">
        <f t="shared" si="1736"/>
        <v>347667.25316264451</v>
      </c>
      <c r="HB163" s="334">
        <v>381551.10733925551</v>
      </c>
      <c r="HC163" s="287">
        <v>0</v>
      </c>
      <c r="HD163" s="287">
        <f t="shared" si="1737"/>
        <v>381551.10733925551</v>
      </c>
      <c r="HE163" s="334">
        <v>519277.74700084247</v>
      </c>
      <c r="HF163" s="287">
        <v>0</v>
      </c>
      <c r="HG163" s="287">
        <f t="shared" si="1738"/>
        <v>519277.74700084247</v>
      </c>
      <c r="HH163" s="334">
        <v>519277.74700084247</v>
      </c>
      <c r="HI163" s="287">
        <v>0</v>
      </c>
      <c r="HJ163" s="287">
        <f t="shared" si="1739"/>
        <v>519277.74700084247</v>
      </c>
    </row>
    <row r="164" spans="1:220" ht="14.25" customHeight="1" x14ac:dyDescent="0.2">
      <c r="A164" s="168"/>
      <c r="B164" s="342" t="s">
        <v>398</v>
      </c>
      <c r="C164" s="334"/>
      <c r="D164" s="287"/>
      <c r="E164" s="287"/>
      <c r="F164" s="334"/>
      <c r="G164" s="287"/>
      <c r="H164" s="287"/>
      <c r="I164" s="334"/>
      <c r="J164" s="287"/>
      <c r="K164" s="287"/>
      <c r="L164" s="334"/>
      <c r="M164" s="287"/>
      <c r="N164" s="287"/>
      <c r="O164" s="334"/>
      <c r="P164" s="287"/>
      <c r="Q164" s="287"/>
      <c r="R164" s="334"/>
      <c r="S164" s="287"/>
      <c r="T164" s="287"/>
      <c r="U164" s="334"/>
      <c r="V164" s="287"/>
      <c r="W164" s="287"/>
      <c r="X164" s="334"/>
      <c r="Y164" s="287"/>
      <c r="Z164" s="287"/>
      <c r="AA164" s="334"/>
      <c r="AB164" s="287"/>
      <c r="AC164" s="287"/>
      <c r="AD164" s="334"/>
      <c r="AE164" s="287"/>
      <c r="AF164" s="287"/>
      <c r="AG164" s="334"/>
      <c r="AH164" s="287"/>
      <c r="AI164" s="287"/>
      <c r="AJ164" s="334"/>
      <c r="AK164" s="287"/>
      <c r="AL164" s="287"/>
      <c r="AM164" s="334">
        <v>0</v>
      </c>
      <c r="AN164" s="287">
        <v>0</v>
      </c>
      <c r="AO164" s="287">
        <f t="shared" si="1680"/>
        <v>0</v>
      </c>
      <c r="AP164" s="334">
        <v>0</v>
      </c>
      <c r="AQ164" s="287">
        <v>0</v>
      </c>
      <c r="AR164" s="287">
        <f t="shared" si="1681"/>
        <v>0</v>
      </c>
      <c r="AS164" s="334">
        <v>0</v>
      </c>
      <c r="AT164" s="287">
        <v>0</v>
      </c>
      <c r="AU164" s="287">
        <f t="shared" si="1682"/>
        <v>0</v>
      </c>
      <c r="AV164" s="334">
        <v>0</v>
      </c>
      <c r="AW164" s="287">
        <v>0</v>
      </c>
      <c r="AX164" s="287">
        <f t="shared" si="1683"/>
        <v>0</v>
      </c>
      <c r="AY164" s="334">
        <v>0</v>
      </c>
      <c r="AZ164" s="287">
        <v>0</v>
      </c>
      <c r="BA164" s="287">
        <f t="shared" si="1684"/>
        <v>0</v>
      </c>
      <c r="BB164" s="334">
        <v>0</v>
      </c>
      <c r="BC164" s="287">
        <v>0</v>
      </c>
      <c r="BD164" s="287">
        <f t="shared" si="1685"/>
        <v>0</v>
      </c>
      <c r="BE164" s="334">
        <v>0</v>
      </c>
      <c r="BF164" s="287">
        <v>0</v>
      </c>
      <c r="BG164" s="287">
        <f t="shared" si="1686"/>
        <v>0</v>
      </c>
      <c r="BH164" s="334">
        <v>0</v>
      </c>
      <c r="BI164" s="287">
        <v>0</v>
      </c>
      <c r="BJ164" s="287">
        <f t="shared" si="1687"/>
        <v>0</v>
      </c>
      <c r="BK164" s="334">
        <v>0</v>
      </c>
      <c r="BL164" s="287">
        <v>0</v>
      </c>
      <c r="BM164" s="287">
        <f t="shared" si="1688"/>
        <v>0</v>
      </c>
      <c r="BN164" s="334">
        <v>0</v>
      </c>
      <c r="BO164" s="287">
        <v>0</v>
      </c>
      <c r="BP164" s="287">
        <f t="shared" si="1689"/>
        <v>0</v>
      </c>
      <c r="BQ164" s="334">
        <v>0</v>
      </c>
      <c r="BR164" s="287">
        <v>0</v>
      </c>
      <c r="BS164" s="287">
        <f t="shared" si="1690"/>
        <v>0</v>
      </c>
      <c r="BT164" s="334">
        <v>0</v>
      </c>
      <c r="BU164" s="287">
        <v>0</v>
      </c>
      <c r="BV164" s="287">
        <f t="shared" si="1691"/>
        <v>0</v>
      </c>
      <c r="BW164" s="334">
        <v>0</v>
      </c>
      <c r="BX164" s="287">
        <v>0</v>
      </c>
      <c r="BY164" s="287">
        <f t="shared" si="1692"/>
        <v>0</v>
      </c>
      <c r="BZ164" s="334">
        <v>0</v>
      </c>
      <c r="CA164" s="287">
        <v>0</v>
      </c>
      <c r="CB164" s="287">
        <f t="shared" si="1693"/>
        <v>0</v>
      </c>
      <c r="CC164" s="334">
        <v>0</v>
      </c>
      <c r="CD164" s="287">
        <v>0</v>
      </c>
      <c r="CE164" s="287">
        <f t="shared" si="1694"/>
        <v>0</v>
      </c>
      <c r="CF164" s="334">
        <v>0</v>
      </c>
      <c r="CG164" s="287">
        <v>0</v>
      </c>
      <c r="CH164" s="287">
        <f t="shared" si="1695"/>
        <v>0</v>
      </c>
      <c r="CI164" s="334">
        <v>0</v>
      </c>
      <c r="CJ164" s="287">
        <v>0</v>
      </c>
      <c r="CK164" s="287">
        <f t="shared" si="1696"/>
        <v>0</v>
      </c>
      <c r="CL164" s="334">
        <v>0</v>
      </c>
      <c r="CM164" s="287">
        <v>0</v>
      </c>
      <c r="CN164" s="287">
        <f t="shared" ref="CN164" si="1740">SUM(CL164:CM164)</f>
        <v>0</v>
      </c>
      <c r="CO164" s="334">
        <v>0</v>
      </c>
      <c r="CP164" s="287">
        <v>0</v>
      </c>
      <c r="CQ164" s="287">
        <f t="shared" ref="CQ164" si="1741">SUM(CO164:CP164)</f>
        <v>0</v>
      </c>
      <c r="CR164" s="334">
        <v>0</v>
      </c>
      <c r="CS164" s="287">
        <v>0</v>
      </c>
      <c r="CT164" s="287">
        <f t="shared" ref="CT164" si="1742">SUM(CR164:CS164)</f>
        <v>0</v>
      </c>
      <c r="CU164" s="334">
        <v>0</v>
      </c>
      <c r="CV164" s="287">
        <v>0</v>
      </c>
      <c r="CW164" s="287">
        <f t="shared" ref="CW164" si="1743">SUM(CU164:CV164)</f>
        <v>0</v>
      </c>
      <c r="CX164" s="334">
        <v>0</v>
      </c>
      <c r="CY164" s="287">
        <v>0</v>
      </c>
      <c r="CZ164" s="287">
        <f t="shared" ref="CZ164" si="1744">SUM(CX164:CY164)</f>
        <v>0</v>
      </c>
      <c r="DA164" s="334">
        <v>0</v>
      </c>
      <c r="DB164" s="287">
        <v>0</v>
      </c>
      <c r="DC164" s="287">
        <f t="shared" ref="DC164" si="1745">SUM(DA164:DB164)</f>
        <v>0</v>
      </c>
      <c r="DD164" s="334">
        <v>0</v>
      </c>
      <c r="DE164" s="287">
        <v>0</v>
      </c>
      <c r="DF164" s="287">
        <f t="shared" ref="DF164" si="1746">SUM(DD164:DE164)</f>
        <v>0</v>
      </c>
      <c r="DG164" s="334">
        <v>0</v>
      </c>
      <c r="DH164" s="287">
        <v>0</v>
      </c>
      <c r="DI164" s="287">
        <f t="shared" ref="DI164" si="1747">SUM(DG164:DH164)</f>
        <v>0</v>
      </c>
      <c r="DJ164" s="334">
        <v>0</v>
      </c>
      <c r="DK164" s="287">
        <v>0</v>
      </c>
      <c r="DL164" s="287">
        <f t="shared" ref="DL164" si="1748">SUM(DJ164:DK164)</f>
        <v>0</v>
      </c>
      <c r="DM164" s="334">
        <v>0</v>
      </c>
      <c r="DN164" s="287">
        <v>0</v>
      </c>
      <c r="DO164" s="287">
        <f t="shared" ref="DO164" si="1749">SUM(DM164:DN164)</f>
        <v>0</v>
      </c>
      <c r="DP164" s="334">
        <v>0</v>
      </c>
      <c r="DQ164" s="287">
        <v>0</v>
      </c>
      <c r="DR164" s="287">
        <f t="shared" ref="DR164" si="1750">SUM(DP164:DQ164)</f>
        <v>0</v>
      </c>
      <c r="DS164" s="334">
        <v>0</v>
      </c>
      <c r="DT164" s="287">
        <v>0</v>
      </c>
      <c r="DU164" s="287">
        <f t="shared" ref="DU164" si="1751">SUM(DS164:DT164)</f>
        <v>0</v>
      </c>
      <c r="DV164" s="334">
        <v>0</v>
      </c>
      <c r="DW164" s="287">
        <v>0</v>
      </c>
      <c r="DX164" s="287">
        <f t="shared" ref="DX164" si="1752">SUM(DV164:DW164)</f>
        <v>0</v>
      </c>
      <c r="DY164" s="334">
        <v>0</v>
      </c>
      <c r="DZ164" s="287">
        <v>0</v>
      </c>
      <c r="EA164" s="287">
        <f t="shared" ref="EA164" si="1753">SUM(DY164:DZ164)</f>
        <v>0</v>
      </c>
      <c r="EB164" s="334">
        <v>0</v>
      </c>
      <c r="EC164" s="287">
        <v>0</v>
      </c>
      <c r="ED164" s="287">
        <f t="shared" ref="ED164" si="1754">SUM(EB164:EC164)</f>
        <v>0</v>
      </c>
      <c r="EE164" s="334">
        <v>0</v>
      </c>
      <c r="EF164" s="287">
        <v>0</v>
      </c>
      <c r="EG164" s="287">
        <f t="shared" ref="EG164" si="1755">SUM(EE164:EF164)</f>
        <v>0</v>
      </c>
      <c r="EH164" s="334">
        <v>0</v>
      </c>
      <c r="EI164" s="287">
        <v>0</v>
      </c>
      <c r="EJ164" s="287">
        <f t="shared" ref="EJ164" si="1756">SUM(EH164:EI164)</f>
        <v>0</v>
      </c>
      <c r="EK164" s="334">
        <v>0</v>
      </c>
      <c r="EL164" s="287">
        <v>0</v>
      </c>
      <c r="EM164" s="287">
        <f t="shared" ref="EM164" si="1757">SUM(EK164:EL164)</f>
        <v>0</v>
      </c>
      <c r="EN164" s="334">
        <v>1162246.0613729833</v>
      </c>
      <c r="EO164" s="287">
        <v>0</v>
      </c>
      <c r="EP164" s="287">
        <f t="shared" ref="EP164" si="1758">SUM(EN164:EO164)</f>
        <v>1162246.0613729833</v>
      </c>
      <c r="EQ164" s="334">
        <v>1162246.0613729833</v>
      </c>
      <c r="ER164" s="287">
        <v>0</v>
      </c>
      <c r="ES164" s="287">
        <f t="shared" ref="ES164" si="1759">SUM(EQ164:ER164)</f>
        <v>1162246.0613729833</v>
      </c>
      <c r="ET164" s="334">
        <v>1162246.0613729833</v>
      </c>
      <c r="EU164" s="287">
        <v>0</v>
      </c>
      <c r="EV164" s="287">
        <f t="shared" ref="EV164:EV165" si="1760">SUM(ET164:EU164)</f>
        <v>1162246.0613729833</v>
      </c>
      <c r="EW164" s="334">
        <v>1162246.0613729833</v>
      </c>
      <c r="EX164" s="287">
        <v>0</v>
      </c>
      <c r="EY164" s="287">
        <f t="shared" ref="EY164:EY165" si="1761">SUM(EW164:EX164)</f>
        <v>1162246.0613729833</v>
      </c>
      <c r="EZ164" s="334">
        <v>1162246.0613729833</v>
      </c>
      <c r="FA164" s="287">
        <v>0</v>
      </c>
      <c r="FB164" s="287">
        <f t="shared" ref="FB164:FB165" si="1762">SUM(EZ164:FA164)</f>
        <v>1162246.0613729833</v>
      </c>
      <c r="FC164" s="334">
        <v>1162246.0613729833</v>
      </c>
      <c r="FD164" s="287">
        <v>0</v>
      </c>
      <c r="FE164" s="287">
        <f t="shared" ref="FE164:FE165" si="1763">SUM(FC164:FD164)</f>
        <v>1162246.0613729833</v>
      </c>
      <c r="FF164" s="334">
        <v>1387144.0613729833</v>
      </c>
      <c r="FG164" s="287">
        <v>0</v>
      </c>
      <c r="FH164" s="287">
        <f t="shared" ref="FH164:FH165" si="1764">SUM(FF164:FG164)</f>
        <v>1387144.0613729833</v>
      </c>
      <c r="FI164" s="334">
        <v>1387144.0613729833</v>
      </c>
      <c r="FJ164" s="287">
        <v>0</v>
      </c>
      <c r="FK164" s="287">
        <f t="shared" ref="FK164:FK165" si="1765">SUM(FI164:FJ164)</f>
        <v>1387144.0613729833</v>
      </c>
      <c r="FL164" s="334">
        <v>1387144.0613729833</v>
      </c>
      <c r="FM164" s="287">
        <v>0</v>
      </c>
      <c r="FN164" s="287">
        <f t="shared" ref="FN164:FN165" si="1766">SUM(FL164:FM164)</f>
        <v>1387144.0613729833</v>
      </c>
      <c r="FO164" s="334">
        <v>1392703.0371286676</v>
      </c>
      <c r="FP164" s="287">
        <v>0</v>
      </c>
      <c r="FQ164" s="287">
        <f t="shared" ref="FQ164:FQ165" si="1767">SUM(FO164:FP164)</f>
        <v>1392703.0371286676</v>
      </c>
      <c r="FR164" s="334">
        <v>1392703.0371286676</v>
      </c>
      <c r="FS164" s="287">
        <v>0</v>
      </c>
      <c r="FT164" s="287">
        <f t="shared" ref="FT164:FT165" si="1768">SUM(FR164:FS164)</f>
        <v>1392703.0371286676</v>
      </c>
      <c r="FU164" s="334">
        <v>1392703.0371286676</v>
      </c>
      <c r="FV164" s="287">
        <v>0</v>
      </c>
      <c r="FW164" s="287">
        <f t="shared" ref="FW164:FW165" si="1769">SUM(FU164:FV164)</f>
        <v>1392703.0371286676</v>
      </c>
      <c r="FX164" s="334">
        <v>1392703.0371286676</v>
      </c>
      <c r="FY164" s="287">
        <v>0</v>
      </c>
      <c r="FZ164" s="287">
        <f t="shared" ref="FZ164:FZ165" si="1770">SUM(FX164:FY164)</f>
        <v>1392703.0371286676</v>
      </c>
      <c r="GA164" s="334">
        <v>1395171.609397081</v>
      </c>
      <c r="GB164" s="287">
        <v>0</v>
      </c>
      <c r="GC164" s="287">
        <f t="shared" ref="GC164:GC165" si="1771">SUM(GA164:GB164)</f>
        <v>1395171.609397081</v>
      </c>
      <c r="GD164" s="334">
        <v>1395171.609397081</v>
      </c>
      <c r="GE164" s="287">
        <v>0</v>
      </c>
      <c r="GF164" s="287">
        <f t="shared" ref="GF164:GF165" si="1772">SUM(GD164:GE164)</f>
        <v>1395171.609397081</v>
      </c>
      <c r="GG164" s="334">
        <v>1395171.609397081</v>
      </c>
      <c r="GH164" s="287">
        <v>0</v>
      </c>
      <c r="GI164" s="287">
        <f t="shared" ref="GI164:GI165" si="1773">SUM(GG164:GH164)</f>
        <v>1395171.609397081</v>
      </c>
      <c r="GJ164" s="334">
        <v>1395171.609397081</v>
      </c>
      <c r="GK164" s="287">
        <v>0</v>
      </c>
      <c r="GL164" s="287">
        <f t="shared" ref="GL164:GL165" si="1774">SUM(GJ164:GK164)</f>
        <v>1395171.609397081</v>
      </c>
      <c r="GM164" s="334">
        <v>1395171.609397081</v>
      </c>
      <c r="GN164" s="287">
        <v>0</v>
      </c>
      <c r="GO164" s="287">
        <f t="shared" si="1732"/>
        <v>1395171.609397081</v>
      </c>
      <c r="GP164" s="334">
        <v>1395171.609397081</v>
      </c>
      <c r="GQ164" s="287">
        <v>0</v>
      </c>
      <c r="GR164" s="287">
        <f t="shared" si="1733"/>
        <v>1395171.609397081</v>
      </c>
      <c r="GS164" s="334">
        <v>1395171.609397081</v>
      </c>
      <c r="GT164" s="287">
        <v>0</v>
      </c>
      <c r="GU164" s="287">
        <f t="shared" si="1734"/>
        <v>1395171.609397081</v>
      </c>
      <c r="GV164" s="334">
        <v>1395171.609397081</v>
      </c>
      <c r="GW164" s="287">
        <v>0</v>
      </c>
      <c r="GX164" s="287">
        <f t="shared" si="1735"/>
        <v>1395171.609397081</v>
      </c>
      <c r="GY164" s="334">
        <v>1395171.609397081</v>
      </c>
      <c r="GZ164" s="287">
        <v>0</v>
      </c>
      <c r="HA164" s="287">
        <f t="shared" si="1736"/>
        <v>1395171.609397081</v>
      </c>
      <c r="HB164" s="334">
        <v>1395171.609397081</v>
      </c>
      <c r="HC164" s="287">
        <v>0</v>
      </c>
      <c r="HD164" s="287">
        <f t="shared" si="1737"/>
        <v>1395171.609397081</v>
      </c>
      <c r="HE164" s="334">
        <v>1395171.609397081</v>
      </c>
      <c r="HF164" s="287">
        <v>0</v>
      </c>
      <c r="HG164" s="287">
        <f t="shared" si="1738"/>
        <v>1395171.609397081</v>
      </c>
      <c r="HH164" s="334">
        <v>1395171.609397081</v>
      </c>
      <c r="HI164" s="287">
        <v>0</v>
      </c>
      <c r="HJ164" s="287">
        <f t="shared" si="1739"/>
        <v>1395171.609397081</v>
      </c>
    </row>
    <row r="165" spans="1:220" ht="14.25" customHeight="1" x14ac:dyDescent="0.2">
      <c r="A165" s="168"/>
      <c r="B165" s="342" t="s">
        <v>399</v>
      </c>
      <c r="C165" s="334">
        <v>0</v>
      </c>
      <c r="D165" s="287">
        <v>0</v>
      </c>
      <c r="E165" s="287">
        <f>SUM(C165:D165)</f>
        <v>0</v>
      </c>
      <c r="F165" s="334">
        <v>0</v>
      </c>
      <c r="G165" s="287">
        <v>0</v>
      </c>
      <c r="H165" s="287">
        <f>SUM(F165:G165)</f>
        <v>0</v>
      </c>
      <c r="I165" s="334">
        <v>0</v>
      </c>
      <c r="J165" s="287">
        <v>0</v>
      </c>
      <c r="K165" s="287">
        <f>SUM(I165:J165)</f>
        <v>0</v>
      </c>
      <c r="L165" s="334">
        <v>0</v>
      </c>
      <c r="M165" s="287">
        <v>0</v>
      </c>
      <c r="N165" s="287">
        <f>SUM(L165:M165)</f>
        <v>0</v>
      </c>
      <c r="O165" s="334">
        <v>0</v>
      </c>
      <c r="P165" s="287">
        <v>0</v>
      </c>
      <c r="Q165" s="287">
        <f>SUM(O165:P165)</f>
        <v>0</v>
      </c>
      <c r="R165" s="334">
        <v>0</v>
      </c>
      <c r="S165" s="287">
        <v>0</v>
      </c>
      <c r="T165" s="287">
        <f>SUM(R165:S165)</f>
        <v>0</v>
      </c>
      <c r="U165" s="334">
        <v>0</v>
      </c>
      <c r="V165" s="287">
        <v>0</v>
      </c>
      <c r="W165" s="287">
        <f>SUM(U165:V165)</f>
        <v>0</v>
      </c>
      <c r="X165" s="334">
        <v>0</v>
      </c>
      <c r="Y165" s="287">
        <v>0</v>
      </c>
      <c r="Z165" s="287">
        <f>SUM(X165:Y165)</f>
        <v>0</v>
      </c>
      <c r="AA165" s="334">
        <v>0</v>
      </c>
      <c r="AB165" s="287">
        <v>0</v>
      </c>
      <c r="AC165" s="287">
        <f>SUM(AA165:AB165)</f>
        <v>0</v>
      </c>
      <c r="AD165" s="334">
        <v>0</v>
      </c>
      <c r="AE165" s="287">
        <v>0</v>
      </c>
      <c r="AF165" s="287">
        <f>SUM(AD165:AE165)</f>
        <v>0</v>
      </c>
      <c r="AG165" s="334">
        <v>0</v>
      </c>
      <c r="AH165" s="287">
        <v>0</v>
      </c>
      <c r="AI165" s="287">
        <f>SUM(AG165:AH165)</f>
        <v>0</v>
      </c>
      <c r="AJ165" s="334">
        <v>0</v>
      </c>
      <c r="AK165" s="287">
        <v>0</v>
      </c>
      <c r="AL165" s="287">
        <f>SUM(AJ165:AK165)</f>
        <v>0</v>
      </c>
      <c r="AM165" s="334">
        <v>-18689.370595435146</v>
      </c>
      <c r="AN165" s="287">
        <v>0</v>
      </c>
      <c r="AO165" s="287">
        <f t="shared" si="1680"/>
        <v>-18689.370595435146</v>
      </c>
      <c r="AP165" s="334">
        <v>-17339.449674498755</v>
      </c>
      <c r="AQ165" s="287">
        <v>0</v>
      </c>
      <c r="AR165" s="287">
        <f t="shared" si="1681"/>
        <v>-17339.449674498755</v>
      </c>
      <c r="AS165" s="334">
        <v>-63653.388969858177</v>
      </c>
      <c r="AT165" s="287">
        <v>0</v>
      </c>
      <c r="AU165" s="287">
        <f t="shared" si="1682"/>
        <v>-63653.388969858177</v>
      </c>
      <c r="AV165" s="334">
        <v>-58803.699948498514</v>
      </c>
      <c r="AW165" s="287">
        <v>0</v>
      </c>
      <c r="AX165" s="287">
        <f t="shared" si="1683"/>
        <v>-58803.699948498514</v>
      </c>
      <c r="AY165" s="334">
        <v>-67218.504668073263</v>
      </c>
      <c r="AZ165" s="287">
        <v>0</v>
      </c>
      <c r="BA165" s="287">
        <f t="shared" si="1684"/>
        <v>-67218.504668073263</v>
      </c>
      <c r="BB165" s="334">
        <v>-72288.033954683691</v>
      </c>
      <c r="BC165" s="287">
        <v>0</v>
      </c>
      <c r="BD165" s="287">
        <f t="shared" si="1685"/>
        <v>-72288.033954683691</v>
      </c>
      <c r="BE165" s="334">
        <v>-68244.443602601066</v>
      </c>
      <c r="BF165" s="287">
        <v>0</v>
      </c>
      <c r="BG165" s="287">
        <f t="shared" si="1686"/>
        <v>-68244.443602601066</v>
      </c>
      <c r="BH165" s="334">
        <v>-60104.708686358295</v>
      </c>
      <c r="BI165" s="287">
        <v>0</v>
      </c>
      <c r="BJ165" s="287">
        <f t="shared" si="1687"/>
        <v>-60104.708686358295</v>
      </c>
      <c r="BK165" s="334">
        <v>-178163.68660906143</v>
      </c>
      <c r="BL165" s="287">
        <v>0</v>
      </c>
      <c r="BM165" s="287">
        <f t="shared" si="1688"/>
        <v>-178163.68660906143</v>
      </c>
      <c r="BN165" s="334">
        <v>-314608.33285295963</v>
      </c>
      <c r="BO165" s="287">
        <v>0</v>
      </c>
      <c r="BP165" s="287">
        <f t="shared" si="1689"/>
        <v>-314608.33285295963</v>
      </c>
      <c r="BQ165" s="334">
        <v>-815419.94963678531</v>
      </c>
      <c r="BR165" s="287">
        <v>0</v>
      </c>
      <c r="BS165" s="287">
        <f t="shared" si="1690"/>
        <v>-815419.94963678531</v>
      </c>
      <c r="BT165" s="334">
        <v>-852772.31514121965</v>
      </c>
      <c r="BU165" s="287">
        <v>0</v>
      </c>
      <c r="BV165" s="287">
        <f t="shared" si="1691"/>
        <v>-852772.31514121965</v>
      </c>
      <c r="BW165" s="334">
        <v>-918980.688577272</v>
      </c>
      <c r="BX165" s="287">
        <v>0</v>
      </c>
      <c r="BY165" s="287">
        <f t="shared" si="1692"/>
        <v>-918980.688577272</v>
      </c>
      <c r="BZ165" s="334">
        <v>-965053.31536647119</v>
      </c>
      <c r="CA165" s="287">
        <v>0</v>
      </c>
      <c r="CB165" s="287">
        <f t="shared" si="1693"/>
        <v>-965053.31536647119</v>
      </c>
      <c r="CC165" s="334">
        <v>-1026549.1582390768</v>
      </c>
      <c r="CD165" s="287">
        <v>0</v>
      </c>
      <c r="CE165" s="287">
        <f t="shared" si="1694"/>
        <v>-1026549.1582390768</v>
      </c>
      <c r="CF165" s="334">
        <v>-1039876.6471814606</v>
      </c>
      <c r="CG165" s="287">
        <v>0</v>
      </c>
      <c r="CH165" s="287">
        <f t="shared" si="1695"/>
        <v>-1039876.6471814606</v>
      </c>
      <c r="CI165" s="334">
        <v>-1174627.6279531969</v>
      </c>
      <c r="CJ165" s="287">
        <v>0</v>
      </c>
      <c r="CK165" s="287">
        <f t="shared" si="1696"/>
        <v>-1174627.6279531969</v>
      </c>
      <c r="CL165" s="334">
        <v>-1192953.7628376875</v>
      </c>
      <c r="CM165" s="287">
        <v>0</v>
      </c>
      <c r="CN165" s="287">
        <f t="shared" si="1697"/>
        <v>-1192953.7628376875</v>
      </c>
      <c r="CO165" s="334">
        <v>-1276219.9267118806</v>
      </c>
      <c r="CP165" s="287">
        <v>0</v>
      </c>
      <c r="CQ165" s="287">
        <f t="shared" si="1698"/>
        <v>-1276219.9267118806</v>
      </c>
      <c r="CR165" s="334">
        <v>-1293529.5959817087</v>
      </c>
      <c r="CS165" s="287">
        <v>0</v>
      </c>
      <c r="CT165" s="287">
        <f t="shared" si="1699"/>
        <v>-1293529.5959817087</v>
      </c>
      <c r="CU165" s="334">
        <v>-1318698.2934225155</v>
      </c>
      <c r="CV165" s="287">
        <v>0</v>
      </c>
      <c r="CW165" s="287">
        <f t="shared" si="1700"/>
        <v>-1318698.2934225155</v>
      </c>
      <c r="CX165" s="334">
        <v>-1324006.76320267</v>
      </c>
      <c r="CY165" s="287">
        <v>0</v>
      </c>
      <c r="CZ165" s="287">
        <f t="shared" si="1701"/>
        <v>-1324006.76320267</v>
      </c>
      <c r="DA165" s="334">
        <v>-1325511.5704483148</v>
      </c>
      <c r="DB165" s="287">
        <v>0</v>
      </c>
      <c r="DC165" s="287">
        <f t="shared" si="1702"/>
        <v>-1325511.5704483148</v>
      </c>
      <c r="DD165" s="334">
        <v>-1331519.9210336162</v>
      </c>
      <c r="DE165" s="287">
        <v>0</v>
      </c>
      <c r="DF165" s="287">
        <f t="shared" si="1703"/>
        <v>-1331519.9210336162</v>
      </c>
      <c r="DG165" s="334">
        <v>-1322225.4644946214</v>
      </c>
      <c r="DH165" s="287">
        <v>0</v>
      </c>
      <c r="DI165" s="287">
        <f t="shared" si="1704"/>
        <v>-1322225.4644946214</v>
      </c>
      <c r="DJ165" s="334">
        <v>-1325735.5839272756</v>
      </c>
      <c r="DK165" s="287">
        <v>0</v>
      </c>
      <c r="DL165" s="287">
        <f t="shared" si="1705"/>
        <v>-1325735.5839272756</v>
      </c>
      <c r="DM165" s="334">
        <v>-1338078.8333561178</v>
      </c>
      <c r="DN165" s="287">
        <v>0</v>
      </c>
      <c r="DO165" s="287">
        <f t="shared" si="1706"/>
        <v>-1338078.8333561178</v>
      </c>
      <c r="DP165" s="334">
        <v>-1344218.2014732799</v>
      </c>
      <c r="DQ165" s="287">
        <v>0</v>
      </c>
      <c r="DR165" s="287">
        <f t="shared" si="1707"/>
        <v>-1344218.2014732799</v>
      </c>
      <c r="DS165" s="334">
        <v>-1355042.1291660629</v>
      </c>
      <c r="DT165" s="287">
        <v>0</v>
      </c>
      <c r="DU165" s="287">
        <f t="shared" si="1708"/>
        <v>-1355042.1291660629</v>
      </c>
      <c r="DV165" s="334">
        <v>-1449260.8421162497</v>
      </c>
      <c r="DW165" s="287">
        <v>0</v>
      </c>
      <c r="DX165" s="287">
        <f t="shared" si="1709"/>
        <v>-1449260.8421162497</v>
      </c>
      <c r="DY165" s="334">
        <v>-1461920.4968034448</v>
      </c>
      <c r="DZ165" s="287">
        <v>0</v>
      </c>
      <c r="EA165" s="287">
        <f t="shared" si="1710"/>
        <v>-1461920.4968034448</v>
      </c>
      <c r="EB165" s="334">
        <v>-1456308.2643572949</v>
      </c>
      <c r="EC165" s="287">
        <v>0</v>
      </c>
      <c r="ED165" s="287">
        <f t="shared" si="1711"/>
        <v>-1456308.2643572949</v>
      </c>
      <c r="EE165" s="334">
        <v>-1473711.8227650616</v>
      </c>
      <c r="EF165" s="287">
        <v>0</v>
      </c>
      <c r="EG165" s="287">
        <f t="shared" si="1712"/>
        <v>-1473711.8227650616</v>
      </c>
      <c r="EH165" s="334">
        <v>-1479935.7400719076</v>
      </c>
      <c r="EI165" s="287">
        <v>0</v>
      </c>
      <c r="EJ165" s="287">
        <f t="shared" si="1713"/>
        <v>-1479935.7400719076</v>
      </c>
      <c r="EK165" s="334">
        <v>-1483251.9785853773</v>
      </c>
      <c r="EL165" s="287">
        <v>0</v>
      </c>
      <c r="EM165" s="287">
        <f t="shared" si="1714"/>
        <v>-1483251.9785853773</v>
      </c>
      <c r="EN165" s="334">
        <v>-1264939.751652183</v>
      </c>
      <c r="EO165" s="287">
        <v>-3759539.5311044343</v>
      </c>
      <c r="EP165" s="287">
        <f t="shared" si="1715"/>
        <v>-5024479.2827566173</v>
      </c>
      <c r="EQ165" s="334">
        <v>-1400317.2806764101</v>
      </c>
      <c r="ER165" s="287">
        <v>-3759539.5311044343</v>
      </c>
      <c r="ES165" s="287">
        <f t="shared" si="1716"/>
        <v>-5159856.8117808439</v>
      </c>
      <c r="ET165" s="334">
        <v>-1488368.0706168131</v>
      </c>
      <c r="EU165" s="287">
        <v>-3759539.5311044343</v>
      </c>
      <c r="EV165" s="287">
        <f t="shared" si="1760"/>
        <v>-5247907.6017212477</v>
      </c>
      <c r="EW165" s="334">
        <v>-1481736.9781481128</v>
      </c>
      <c r="EX165" s="287">
        <v>-4045088.1691288929</v>
      </c>
      <c r="EY165" s="287">
        <f t="shared" si="1761"/>
        <v>-5526825.1472770059</v>
      </c>
      <c r="EZ165" s="334">
        <v>-1479952.2346850885</v>
      </c>
      <c r="FA165" s="287">
        <v>-4045088.1691288929</v>
      </c>
      <c r="FB165" s="287">
        <f t="shared" si="1762"/>
        <v>-5525040.4038139815</v>
      </c>
      <c r="FC165" s="334">
        <v>-1481487.5338179665</v>
      </c>
      <c r="FD165" s="287">
        <v>-4045088.1691288929</v>
      </c>
      <c r="FE165" s="287">
        <f t="shared" si="1763"/>
        <v>-5526575.7029468594</v>
      </c>
      <c r="FF165" s="334">
        <v>-1685642.9870385872</v>
      </c>
      <c r="FG165" s="287">
        <v>-4097941.107015375</v>
      </c>
      <c r="FH165" s="287">
        <f t="shared" si="1764"/>
        <v>-5783584.0940539623</v>
      </c>
      <c r="FI165" s="334">
        <v>-2014945.8426255363</v>
      </c>
      <c r="FJ165" s="287">
        <v>-4097941.107015375</v>
      </c>
      <c r="FK165" s="287">
        <f t="shared" si="1765"/>
        <v>-6112886.9496409111</v>
      </c>
      <c r="FL165" s="334">
        <v>-1977823.412638827</v>
      </c>
      <c r="FM165" s="287">
        <v>-4097941.107015375</v>
      </c>
      <c r="FN165" s="287">
        <f t="shared" si="1766"/>
        <v>-6075764.5196542023</v>
      </c>
      <c r="FO165" s="334">
        <v>-2197800.6239378327</v>
      </c>
      <c r="FP165" s="287">
        <v>-4690926.6863471121</v>
      </c>
      <c r="FQ165" s="287">
        <f t="shared" si="1767"/>
        <v>-6888727.3102849443</v>
      </c>
      <c r="FR165" s="334">
        <v>-2190516.5393359256</v>
      </c>
      <c r="FS165" s="287">
        <v>-4690926.6863471121</v>
      </c>
      <c r="FT165" s="287">
        <f t="shared" si="1768"/>
        <v>-6881443.2256830372</v>
      </c>
      <c r="FU165" s="334">
        <v>-2169659.8142908127</v>
      </c>
      <c r="FV165" s="287">
        <v>-4690926.6863471121</v>
      </c>
      <c r="FW165" s="287">
        <f t="shared" si="1769"/>
        <v>-6860586.5006379243</v>
      </c>
      <c r="FX165" s="334">
        <v>-2136426.7589997067</v>
      </c>
      <c r="FY165" s="287">
        <v>-4752893.4736498632</v>
      </c>
      <c r="FZ165" s="287">
        <f t="shared" si="1770"/>
        <v>-6889320.2326495703</v>
      </c>
      <c r="GA165" s="334">
        <v>-2273057.5909124832</v>
      </c>
      <c r="GB165" s="287">
        <v>-4752893.4736498632</v>
      </c>
      <c r="GC165" s="287">
        <f t="shared" si="1771"/>
        <v>-7025951.0645623468</v>
      </c>
      <c r="GD165" s="334">
        <v>-2225766.4199626334</v>
      </c>
      <c r="GE165" s="287">
        <v>-4752893.4736498632</v>
      </c>
      <c r="GF165" s="287">
        <f t="shared" si="1772"/>
        <v>-6978659.8936124966</v>
      </c>
      <c r="GG165" s="334">
        <v>-2083543.8465596447</v>
      </c>
      <c r="GH165" s="287">
        <v>-5205325.3709657006</v>
      </c>
      <c r="GI165" s="287">
        <f t="shared" si="1773"/>
        <v>-7288869.2175253453</v>
      </c>
      <c r="GJ165" s="334">
        <v>-2046098.3983069584</v>
      </c>
      <c r="GK165" s="287">
        <v>-5205325.3709657006</v>
      </c>
      <c r="GL165" s="287">
        <f t="shared" si="1774"/>
        <v>-7251423.769272659</v>
      </c>
      <c r="GM165" s="334">
        <v>-1984259.4529874199</v>
      </c>
      <c r="GN165" s="287">
        <v>-5205325.3709657006</v>
      </c>
      <c r="GO165" s="287">
        <f t="shared" si="1732"/>
        <v>-7189584.82395312</v>
      </c>
      <c r="GP165" s="334">
        <v>-1922055.4581904367</v>
      </c>
      <c r="GQ165" s="287">
        <v>-5583135.1199368928</v>
      </c>
      <c r="GR165" s="287">
        <f t="shared" si="1733"/>
        <v>-7505190.5781273292</v>
      </c>
      <c r="GS165" s="334">
        <v>-1847892.3709356808</v>
      </c>
      <c r="GT165" s="287">
        <v>-5583135.1199368928</v>
      </c>
      <c r="GU165" s="287">
        <f t="shared" si="1734"/>
        <v>-7431027.4908725731</v>
      </c>
      <c r="GV165" s="334">
        <v>-1801053.9934656604</v>
      </c>
      <c r="GW165" s="287">
        <v>-6415211.2131989896</v>
      </c>
      <c r="GX165" s="287">
        <f t="shared" si="1735"/>
        <v>-8216265.2066646498</v>
      </c>
      <c r="GY165" s="334">
        <v>-1756902.5005092646</v>
      </c>
      <c r="GZ165" s="287">
        <v>-6704869.6578374654</v>
      </c>
      <c r="HA165" s="287">
        <f t="shared" si="1736"/>
        <v>-8461772.1583467294</v>
      </c>
      <c r="HB165" s="334">
        <v>-1723485.649306037</v>
      </c>
      <c r="HC165" s="287">
        <v>-6704869.6578374654</v>
      </c>
      <c r="HD165" s="287">
        <f t="shared" si="1737"/>
        <v>-8428355.3071435019</v>
      </c>
      <c r="HE165" s="334">
        <v>-1684309.9073919607</v>
      </c>
      <c r="HF165" s="287">
        <v>-6704869.6578374654</v>
      </c>
      <c r="HG165" s="287">
        <f t="shared" si="1738"/>
        <v>-8389179.5652294271</v>
      </c>
      <c r="HH165" s="334">
        <v>-1629962.9370559496</v>
      </c>
      <c r="HI165" s="287">
        <v>-7444440.7713210024</v>
      </c>
      <c r="HJ165" s="287">
        <f t="shared" si="1739"/>
        <v>-9074403.7083769515</v>
      </c>
      <c r="HL165" s="351"/>
    </row>
    <row r="166" spans="1:220" ht="14.25" customHeight="1" x14ac:dyDescent="0.2">
      <c r="A166" s="168"/>
      <c r="B166" s="342" t="s">
        <v>400</v>
      </c>
      <c r="C166" s="286">
        <f t="shared" ref="C166:AO166" si="1775">SUM(C167:C168)</f>
        <v>0</v>
      </c>
      <c r="D166" s="287">
        <f t="shared" si="1775"/>
        <v>0</v>
      </c>
      <c r="E166" s="287">
        <f t="shared" si="1775"/>
        <v>0</v>
      </c>
      <c r="F166" s="286">
        <f t="shared" si="1775"/>
        <v>0</v>
      </c>
      <c r="G166" s="287">
        <f t="shared" si="1775"/>
        <v>0</v>
      </c>
      <c r="H166" s="287">
        <f t="shared" si="1775"/>
        <v>0</v>
      </c>
      <c r="I166" s="286">
        <f t="shared" si="1775"/>
        <v>0</v>
      </c>
      <c r="J166" s="287">
        <f t="shared" si="1775"/>
        <v>0</v>
      </c>
      <c r="K166" s="287">
        <f t="shared" si="1775"/>
        <v>0</v>
      </c>
      <c r="L166" s="286">
        <f t="shared" si="1775"/>
        <v>0</v>
      </c>
      <c r="M166" s="287">
        <f t="shared" si="1775"/>
        <v>0</v>
      </c>
      <c r="N166" s="287">
        <f t="shared" si="1775"/>
        <v>0</v>
      </c>
      <c r="O166" s="286">
        <f t="shared" si="1775"/>
        <v>0</v>
      </c>
      <c r="P166" s="287">
        <f t="shared" si="1775"/>
        <v>0</v>
      </c>
      <c r="Q166" s="287">
        <f t="shared" si="1775"/>
        <v>0</v>
      </c>
      <c r="R166" s="286">
        <f t="shared" si="1775"/>
        <v>0</v>
      </c>
      <c r="S166" s="287">
        <f t="shared" si="1775"/>
        <v>0</v>
      </c>
      <c r="T166" s="287">
        <f t="shared" si="1775"/>
        <v>0</v>
      </c>
      <c r="U166" s="286">
        <f t="shared" si="1775"/>
        <v>0</v>
      </c>
      <c r="V166" s="287">
        <f t="shared" si="1775"/>
        <v>0</v>
      </c>
      <c r="W166" s="287">
        <f t="shared" si="1775"/>
        <v>0</v>
      </c>
      <c r="X166" s="286">
        <f t="shared" si="1775"/>
        <v>0</v>
      </c>
      <c r="Y166" s="287">
        <f t="shared" si="1775"/>
        <v>0</v>
      </c>
      <c r="Z166" s="287">
        <f t="shared" si="1775"/>
        <v>0</v>
      </c>
      <c r="AA166" s="286">
        <f t="shared" si="1775"/>
        <v>0</v>
      </c>
      <c r="AB166" s="287">
        <f t="shared" si="1775"/>
        <v>0</v>
      </c>
      <c r="AC166" s="287">
        <f t="shared" si="1775"/>
        <v>0</v>
      </c>
      <c r="AD166" s="286">
        <f t="shared" si="1775"/>
        <v>0</v>
      </c>
      <c r="AE166" s="287">
        <f t="shared" si="1775"/>
        <v>0</v>
      </c>
      <c r="AF166" s="287">
        <f t="shared" si="1775"/>
        <v>0</v>
      </c>
      <c r="AG166" s="286">
        <f t="shared" si="1775"/>
        <v>0</v>
      </c>
      <c r="AH166" s="287">
        <f t="shared" si="1775"/>
        <v>0</v>
      </c>
      <c r="AI166" s="287">
        <f t="shared" si="1775"/>
        <v>0</v>
      </c>
      <c r="AJ166" s="286">
        <f t="shared" si="1775"/>
        <v>0</v>
      </c>
      <c r="AK166" s="287">
        <f t="shared" si="1775"/>
        <v>0</v>
      </c>
      <c r="AL166" s="287">
        <f t="shared" si="1775"/>
        <v>0</v>
      </c>
      <c r="AM166" s="286">
        <f t="shared" si="1775"/>
        <v>162255.2174388112</v>
      </c>
      <c r="AN166" s="287">
        <f t="shared" si="1775"/>
        <v>0</v>
      </c>
      <c r="AO166" s="287">
        <f t="shared" si="1775"/>
        <v>162255.2174388112</v>
      </c>
      <c r="AP166" s="286">
        <f t="shared" ref="AP166:DA166" si="1776">SUM(AP167:AP168)</f>
        <v>162255.2174388112</v>
      </c>
      <c r="AQ166" s="287">
        <f t="shared" si="1776"/>
        <v>0</v>
      </c>
      <c r="AR166" s="287">
        <f t="shared" si="1776"/>
        <v>162255.2174388112</v>
      </c>
      <c r="AS166" s="286">
        <f t="shared" si="1776"/>
        <v>162255.2174388112</v>
      </c>
      <c r="AT166" s="287">
        <f t="shared" si="1776"/>
        <v>0</v>
      </c>
      <c r="AU166" s="287">
        <f t="shared" si="1776"/>
        <v>162255.2174388112</v>
      </c>
      <c r="AV166" s="286">
        <f t="shared" si="1776"/>
        <v>162255.2174388112</v>
      </c>
      <c r="AW166" s="287">
        <f t="shared" si="1776"/>
        <v>0</v>
      </c>
      <c r="AX166" s="287">
        <f t="shared" si="1776"/>
        <v>162255.2174388112</v>
      </c>
      <c r="AY166" s="286">
        <f t="shared" si="1776"/>
        <v>162255.2174388112</v>
      </c>
      <c r="AZ166" s="287">
        <f t="shared" si="1776"/>
        <v>0</v>
      </c>
      <c r="BA166" s="287">
        <f t="shared" si="1776"/>
        <v>162255.2174388112</v>
      </c>
      <c r="BB166" s="286">
        <f t="shared" si="1776"/>
        <v>162255.2174388112</v>
      </c>
      <c r="BC166" s="287">
        <f t="shared" si="1776"/>
        <v>0</v>
      </c>
      <c r="BD166" s="287">
        <f t="shared" si="1776"/>
        <v>162255.2174388112</v>
      </c>
      <c r="BE166" s="286">
        <f t="shared" si="1776"/>
        <v>162255.2174388112</v>
      </c>
      <c r="BF166" s="287">
        <f t="shared" si="1776"/>
        <v>0</v>
      </c>
      <c r="BG166" s="287">
        <f t="shared" si="1776"/>
        <v>162255.2174388112</v>
      </c>
      <c r="BH166" s="286">
        <f t="shared" si="1776"/>
        <v>162255.2174388112</v>
      </c>
      <c r="BI166" s="287">
        <f t="shared" si="1776"/>
        <v>0</v>
      </c>
      <c r="BJ166" s="287">
        <f t="shared" si="1776"/>
        <v>162255.2174388112</v>
      </c>
      <c r="BK166" s="286">
        <f t="shared" si="1776"/>
        <v>162255.2174388112</v>
      </c>
      <c r="BL166" s="287">
        <f t="shared" si="1776"/>
        <v>0</v>
      </c>
      <c r="BM166" s="287">
        <f t="shared" si="1776"/>
        <v>162255.2174388112</v>
      </c>
      <c r="BN166" s="286">
        <f t="shared" si="1776"/>
        <v>162255.2174388112</v>
      </c>
      <c r="BO166" s="287">
        <f t="shared" si="1776"/>
        <v>0</v>
      </c>
      <c r="BP166" s="287">
        <f t="shared" si="1776"/>
        <v>162255.2174388112</v>
      </c>
      <c r="BQ166" s="286">
        <f t="shared" si="1776"/>
        <v>162255.2174388112</v>
      </c>
      <c r="BR166" s="287">
        <f t="shared" si="1776"/>
        <v>0</v>
      </c>
      <c r="BS166" s="287">
        <f t="shared" si="1776"/>
        <v>162255.2174388112</v>
      </c>
      <c r="BT166" s="286">
        <f t="shared" si="1776"/>
        <v>162255.2174388112</v>
      </c>
      <c r="BU166" s="287">
        <f t="shared" si="1776"/>
        <v>0</v>
      </c>
      <c r="BV166" s="287">
        <f t="shared" si="1776"/>
        <v>162255.2174388112</v>
      </c>
      <c r="BW166" s="286">
        <f t="shared" si="1776"/>
        <v>65653.912147892057</v>
      </c>
      <c r="BX166" s="287">
        <f t="shared" si="1776"/>
        <v>-5694.7114469112857</v>
      </c>
      <c r="BY166" s="287">
        <f t="shared" si="1776"/>
        <v>59959.200700980786</v>
      </c>
      <c r="BZ166" s="286">
        <f t="shared" si="1776"/>
        <v>65653.912147892057</v>
      </c>
      <c r="CA166" s="287">
        <f t="shared" si="1776"/>
        <v>-5694.7114469112857</v>
      </c>
      <c r="CB166" s="287">
        <f t="shared" si="1776"/>
        <v>59959.200700980786</v>
      </c>
      <c r="CC166" s="286">
        <f t="shared" si="1776"/>
        <v>65653.912147892057</v>
      </c>
      <c r="CD166" s="287">
        <f t="shared" si="1776"/>
        <v>-5694.7114469112857</v>
      </c>
      <c r="CE166" s="287">
        <f t="shared" si="1776"/>
        <v>59959.200700980786</v>
      </c>
      <c r="CF166" s="286">
        <f t="shared" si="1776"/>
        <v>65653.912147892057</v>
      </c>
      <c r="CG166" s="287">
        <f t="shared" si="1776"/>
        <v>-5694.7114469112857</v>
      </c>
      <c r="CH166" s="287">
        <f t="shared" si="1776"/>
        <v>59959.200700980786</v>
      </c>
      <c r="CI166" s="286">
        <f t="shared" si="1776"/>
        <v>65653.912147892057</v>
      </c>
      <c r="CJ166" s="287">
        <f t="shared" si="1776"/>
        <v>-5694.7114469112857</v>
      </c>
      <c r="CK166" s="287">
        <f t="shared" si="1776"/>
        <v>59959.200700980786</v>
      </c>
      <c r="CL166" s="286">
        <f t="shared" si="1776"/>
        <v>65653.912147892057</v>
      </c>
      <c r="CM166" s="287">
        <f t="shared" si="1776"/>
        <v>-5694.7114469112857</v>
      </c>
      <c r="CN166" s="287">
        <f t="shared" si="1776"/>
        <v>59959.200700980786</v>
      </c>
      <c r="CO166" s="286">
        <f t="shared" si="1776"/>
        <v>65653.912147892057</v>
      </c>
      <c r="CP166" s="287">
        <f t="shared" si="1776"/>
        <v>-5694.7114469112857</v>
      </c>
      <c r="CQ166" s="287">
        <f t="shared" si="1776"/>
        <v>59959.200700980786</v>
      </c>
      <c r="CR166" s="286">
        <f t="shared" si="1776"/>
        <v>65653.912147892057</v>
      </c>
      <c r="CS166" s="287">
        <f t="shared" si="1776"/>
        <v>-5694.7114469112857</v>
      </c>
      <c r="CT166" s="287">
        <f t="shared" si="1776"/>
        <v>59959.200700980786</v>
      </c>
      <c r="CU166" s="286">
        <f t="shared" si="1776"/>
        <v>65653.912147892057</v>
      </c>
      <c r="CV166" s="287">
        <f t="shared" si="1776"/>
        <v>-5694.7114469112857</v>
      </c>
      <c r="CW166" s="287">
        <f t="shared" si="1776"/>
        <v>59959.200700980786</v>
      </c>
      <c r="CX166" s="286">
        <f t="shared" si="1776"/>
        <v>65653.912147892057</v>
      </c>
      <c r="CY166" s="287">
        <f t="shared" si="1776"/>
        <v>-5694.7114469112857</v>
      </c>
      <c r="CZ166" s="287">
        <f t="shared" si="1776"/>
        <v>59959.200700980786</v>
      </c>
      <c r="DA166" s="286">
        <f t="shared" si="1776"/>
        <v>65653.912147892057</v>
      </c>
      <c r="DB166" s="287">
        <f t="shared" ref="DB166:FM166" si="1777">SUM(DB167:DB168)</f>
        <v>-5694.7114469112857</v>
      </c>
      <c r="DC166" s="287">
        <f t="shared" si="1777"/>
        <v>59959.200700980786</v>
      </c>
      <c r="DD166" s="286">
        <f t="shared" si="1777"/>
        <v>65653.912147892057</v>
      </c>
      <c r="DE166" s="287">
        <f t="shared" si="1777"/>
        <v>-5694.7114469112857</v>
      </c>
      <c r="DF166" s="287">
        <f t="shared" si="1777"/>
        <v>59959.200700980786</v>
      </c>
      <c r="DG166" s="286">
        <f t="shared" si="1777"/>
        <v>178943.71908675996</v>
      </c>
      <c r="DH166" s="287">
        <f t="shared" si="1777"/>
        <v>-1482737.5898916509</v>
      </c>
      <c r="DI166" s="287">
        <f t="shared" si="1777"/>
        <v>-1303793.8708048908</v>
      </c>
      <c r="DJ166" s="286">
        <f t="shared" si="1777"/>
        <v>178943.71908675996</v>
      </c>
      <c r="DK166" s="287">
        <f t="shared" si="1777"/>
        <v>-1482737.5898916509</v>
      </c>
      <c r="DL166" s="287">
        <f t="shared" si="1777"/>
        <v>-1303793.8708048908</v>
      </c>
      <c r="DM166" s="286">
        <f t="shared" si="1777"/>
        <v>178943.71908675996</v>
      </c>
      <c r="DN166" s="287">
        <f t="shared" si="1777"/>
        <v>-1482737.5898916509</v>
      </c>
      <c r="DO166" s="287">
        <f t="shared" si="1777"/>
        <v>-1303793.8708048908</v>
      </c>
      <c r="DP166" s="286">
        <f t="shared" si="1777"/>
        <v>178943.71908675996</v>
      </c>
      <c r="DQ166" s="287">
        <f t="shared" si="1777"/>
        <v>-1482737.5898916509</v>
      </c>
      <c r="DR166" s="287">
        <f t="shared" si="1777"/>
        <v>-1303793.8708048908</v>
      </c>
      <c r="DS166" s="286">
        <f t="shared" si="1777"/>
        <v>142901.62931994093</v>
      </c>
      <c r="DT166" s="287">
        <f t="shared" si="1777"/>
        <v>-1482737.5898916509</v>
      </c>
      <c r="DU166" s="287">
        <f t="shared" si="1777"/>
        <v>-1339835.9605717098</v>
      </c>
      <c r="DV166" s="286">
        <f t="shared" si="1777"/>
        <v>142901.62931994093</v>
      </c>
      <c r="DW166" s="287">
        <f t="shared" si="1777"/>
        <v>-1482737.5898916509</v>
      </c>
      <c r="DX166" s="287">
        <f t="shared" si="1777"/>
        <v>-1339835.9605717098</v>
      </c>
      <c r="DY166" s="286">
        <f t="shared" si="1777"/>
        <v>142901.62931994093</v>
      </c>
      <c r="DZ166" s="287">
        <f t="shared" si="1777"/>
        <v>-1482737.5898916509</v>
      </c>
      <c r="EA166" s="287">
        <f t="shared" si="1777"/>
        <v>-1339835.9605717098</v>
      </c>
      <c r="EB166" s="286">
        <f t="shared" si="1777"/>
        <v>115357.19123036484</v>
      </c>
      <c r="EC166" s="287">
        <f t="shared" si="1777"/>
        <v>-1482737.5898916509</v>
      </c>
      <c r="ED166" s="287">
        <f t="shared" si="1777"/>
        <v>-1367380.3986612859</v>
      </c>
      <c r="EE166" s="286">
        <f t="shared" si="1777"/>
        <v>115357.19123036484</v>
      </c>
      <c r="EF166" s="287">
        <f t="shared" si="1777"/>
        <v>-1482737.5898916509</v>
      </c>
      <c r="EG166" s="287">
        <f t="shared" si="1777"/>
        <v>-1367380.3986612859</v>
      </c>
      <c r="EH166" s="286">
        <f t="shared" si="1777"/>
        <v>115357.19123036484</v>
      </c>
      <c r="EI166" s="287">
        <f t="shared" si="1777"/>
        <v>-1482737.5898916509</v>
      </c>
      <c r="EJ166" s="287">
        <f t="shared" si="1777"/>
        <v>-1367380.3986612859</v>
      </c>
      <c r="EK166" s="286">
        <f t="shared" si="1777"/>
        <v>115357.19123036484</v>
      </c>
      <c r="EL166" s="287">
        <f t="shared" si="1777"/>
        <v>-1482737.5898916509</v>
      </c>
      <c r="EM166" s="287">
        <f t="shared" si="1777"/>
        <v>-1367380.3986612859</v>
      </c>
      <c r="EN166" s="286">
        <f t="shared" si="1777"/>
        <v>-2774025.5854191943</v>
      </c>
      <c r="EO166" s="287">
        <f t="shared" si="1777"/>
        <v>-1482737.5898916509</v>
      </c>
      <c r="EP166" s="287">
        <f t="shared" si="1777"/>
        <v>-4256763.1753108446</v>
      </c>
      <c r="EQ166" s="286">
        <f t="shared" si="1777"/>
        <v>-4097080.4667202113</v>
      </c>
      <c r="ER166" s="287">
        <f t="shared" si="1777"/>
        <v>-3173962.6407782976</v>
      </c>
      <c r="ES166" s="287">
        <f t="shared" si="1777"/>
        <v>-7271043.1074985079</v>
      </c>
      <c r="ET166" s="286">
        <f t="shared" si="1777"/>
        <v>-4097080.4667202113</v>
      </c>
      <c r="EU166" s="287">
        <f t="shared" si="1777"/>
        <v>-3173962.6407782976</v>
      </c>
      <c r="EV166" s="287">
        <f t="shared" si="1777"/>
        <v>-7271043.1074985079</v>
      </c>
      <c r="EW166" s="286">
        <f t="shared" si="1777"/>
        <v>-4097080.4667202113</v>
      </c>
      <c r="EX166" s="287">
        <f t="shared" si="1777"/>
        <v>-3173962.6407782976</v>
      </c>
      <c r="EY166" s="287">
        <f t="shared" si="1777"/>
        <v>-7271043.1074985079</v>
      </c>
      <c r="EZ166" s="286">
        <f t="shared" si="1777"/>
        <v>-4097080.4667202113</v>
      </c>
      <c r="FA166" s="287">
        <f t="shared" si="1777"/>
        <v>-3173962.6407782976</v>
      </c>
      <c r="FB166" s="287">
        <f t="shared" si="1777"/>
        <v>-7271043.1074985079</v>
      </c>
      <c r="FC166" s="286">
        <f t="shared" si="1777"/>
        <v>-4097080.4667202113</v>
      </c>
      <c r="FD166" s="287">
        <f t="shared" si="1777"/>
        <v>-3173962.6407782976</v>
      </c>
      <c r="FE166" s="287">
        <f t="shared" si="1777"/>
        <v>-7271043.1074985079</v>
      </c>
      <c r="FF166" s="286">
        <f t="shared" si="1777"/>
        <v>-3862930.4667202113</v>
      </c>
      <c r="FG166" s="287">
        <f t="shared" si="1777"/>
        <v>-3173962.6407782976</v>
      </c>
      <c r="FH166" s="287">
        <f t="shared" si="1777"/>
        <v>-7036893.1074985079</v>
      </c>
      <c r="FI166" s="286">
        <f t="shared" si="1777"/>
        <v>-13234072.426720209</v>
      </c>
      <c r="FJ166" s="287">
        <f t="shared" si="1777"/>
        <v>-3173962.6407782976</v>
      </c>
      <c r="FK166" s="287">
        <f t="shared" si="1777"/>
        <v>-16408035.067498507</v>
      </c>
      <c r="FL166" s="286">
        <f t="shared" si="1777"/>
        <v>-13234072.426720209</v>
      </c>
      <c r="FM166" s="287">
        <f t="shared" si="1777"/>
        <v>-3173962.6407782976</v>
      </c>
      <c r="FN166" s="287">
        <f t="shared" ref="FN166:HJ166" si="1778">SUM(FN167:FN168)</f>
        <v>-16408035.067498507</v>
      </c>
      <c r="FO166" s="286">
        <f t="shared" si="1778"/>
        <v>-13329433.592237573</v>
      </c>
      <c r="FP166" s="287">
        <f t="shared" si="1778"/>
        <v>-3173962.6407782976</v>
      </c>
      <c r="FQ166" s="287">
        <f t="shared" si="1778"/>
        <v>-16503396.233015871</v>
      </c>
      <c r="FR166" s="286">
        <f t="shared" si="1778"/>
        <v>-13329433.592237573</v>
      </c>
      <c r="FS166" s="287">
        <f t="shared" si="1778"/>
        <v>-3173962.6407782976</v>
      </c>
      <c r="FT166" s="287">
        <f t="shared" si="1778"/>
        <v>-16503396.233015871</v>
      </c>
      <c r="FU166" s="286">
        <f t="shared" si="1778"/>
        <v>-13329433.592237573</v>
      </c>
      <c r="FV166" s="287">
        <f t="shared" si="1778"/>
        <v>-3173962.6407782976</v>
      </c>
      <c r="FW166" s="287">
        <f t="shared" si="1778"/>
        <v>-16503396.233015871</v>
      </c>
      <c r="FX166" s="286">
        <f t="shared" si="1778"/>
        <v>-13329433.592237573</v>
      </c>
      <c r="FY166" s="287">
        <f t="shared" si="1778"/>
        <v>-3173962.6407782976</v>
      </c>
      <c r="FZ166" s="287">
        <f t="shared" si="1778"/>
        <v>-16503396.233015871</v>
      </c>
      <c r="GA166" s="286">
        <f t="shared" si="1778"/>
        <v>-17565878.332566369</v>
      </c>
      <c r="GB166" s="287">
        <f t="shared" si="1778"/>
        <v>-3813890.5916037238</v>
      </c>
      <c r="GC166" s="287">
        <f t="shared" si="1778"/>
        <v>-21379768.924170092</v>
      </c>
      <c r="GD166" s="286">
        <f t="shared" si="1778"/>
        <v>-17565878.332566369</v>
      </c>
      <c r="GE166" s="287">
        <f t="shared" si="1778"/>
        <v>-3813890.5916037238</v>
      </c>
      <c r="GF166" s="287">
        <f t="shared" si="1778"/>
        <v>-21379768.924170092</v>
      </c>
      <c r="GG166" s="286">
        <f t="shared" si="1778"/>
        <v>-17565878.332566369</v>
      </c>
      <c r="GH166" s="287">
        <f t="shared" si="1778"/>
        <v>-3813890.5916037238</v>
      </c>
      <c r="GI166" s="287">
        <f t="shared" si="1778"/>
        <v>-21379768.924170092</v>
      </c>
      <c r="GJ166" s="286">
        <f t="shared" si="1778"/>
        <v>-17565878.332566369</v>
      </c>
      <c r="GK166" s="287">
        <f t="shared" si="1778"/>
        <v>-3813890.5916037238</v>
      </c>
      <c r="GL166" s="287">
        <f t="shared" si="1778"/>
        <v>-21379768.924170092</v>
      </c>
      <c r="GM166" s="286">
        <f t="shared" si="1778"/>
        <v>-17565878.332566369</v>
      </c>
      <c r="GN166" s="287">
        <f t="shared" si="1778"/>
        <v>-3813890.5916037238</v>
      </c>
      <c r="GO166" s="287">
        <f t="shared" si="1778"/>
        <v>-21379768.924170092</v>
      </c>
      <c r="GP166" s="286">
        <f t="shared" si="1778"/>
        <v>-17565878.332566369</v>
      </c>
      <c r="GQ166" s="287">
        <f t="shared" si="1778"/>
        <v>-3813890.5916037238</v>
      </c>
      <c r="GR166" s="287">
        <f t="shared" si="1778"/>
        <v>-21379768.924170092</v>
      </c>
      <c r="GS166" s="286">
        <f t="shared" si="1778"/>
        <v>-17565878.332566369</v>
      </c>
      <c r="GT166" s="287">
        <f t="shared" si="1778"/>
        <v>-3813890.5916037238</v>
      </c>
      <c r="GU166" s="287">
        <f t="shared" si="1778"/>
        <v>-21379768.924170092</v>
      </c>
      <c r="GV166" s="286">
        <f t="shared" si="1778"/>
        <v>-17565878.332566369</v>
      </c>
      <c r="GW166" s="287">
        <f t="shared" si="1778"/>
        <v>-3813890.5916037238</v>
      </c>
      <c r="GX166" s="287">
        <f t="shared" si="1778"/>
        <v>-21379768.924170092</v>
      </c>
      <c r="GY166" s="286">
        <f t="shared" si="1778"/>
        <v>-17565878.332566369</v>
      </c>
      <c r="GZ166" s="287">
        <f t="shared" si="1778"/>
        <v>-3813890.5916037238</v>
      </c>
      <c r="HA166" s="287">
        <f t="shared" si="1778"/>
        <v>-21379768.924170092</v>
      </c>
      <c r="HB166" s="286">
        <f t="shared" si="1778"/>
        <v>-17565878.332566369</v>
      </c>
      <c r="HC166" s="287">
        <f t="shared" si="1778"/>
        <v>-3813890.5916037238</v>
      </c>
      <c r="HD166" s="287">
        <f t="shared" si="1778"/>
        <v>-21379768.924170092</v>
      </c>
      <c r="HE166" s="286">
        <f t="shared" si="1778"/>
        <v>-17565878.332566369</v>
      </c>
      <c r="HF166" s="287">
        <f t="shared" si="1778"/>
        <v>-3813890.5916037238</v>
      </c>
      <c r="HG166" s="287">
        <f t="shared" si="1778"/>
        <v>-21379768.924170092</v>
      </c>
      <c r="HH166" s="286">
        <f t="shared" si="1778"/>
        <v>-17565878.332566373</v>
      </c>
      <c r="HI166" s="287">
        <f t="shared" si="1778"/>
        <v>-3813890.5916037238</v>
      </c>
      <c r="HJ166" s="287">
        <f t="shared" si="1778"/>
        <v>-21379768.924170095</v>
      </c>
    </row>
    <row r="167" spans="1:220" ht="14.25" hidden="1" customHeight="1" outlineLevel="1" x14ac:dyDescent="0.2">
      <c r="A167" s="168"/>
      <c r="B167" s="343" t="s">
        <v>401</v>
      </c>
      <c r="C167" s="334">
        <v>0</v>
      </c>
      <c r="D167" s="287">
        <v>0</v>
      </c>
      <c r="E167" s="287">
        <f>SUM(C167:D167)</f>
        <v>0</v>
      </c>
      <c r="F167" s="334">
        <v>0</v>
      </c>
      <c r="G167" s="287">
        <v>0</v>
      </c>
      <c r="H167" s="287">
        <f>SUM(F167:G167)</f>
        <v>0</v>
      </c>
      <c r="I167" s="334">
        <v>0</v>
      </c>
      <c r="J167" s="287">
        <v>0</v>
      </c>
      <c r="K167" s="287">
        <f>SUM(I167:J167)</f>
        <v>0</v>
      </c>
      <c r="L167" s="334">
        <v>0</v>
      </c>
      <c r="M167" s="287">
        <v>0</v>
      </c>
      <c r="N167" s="287">
        <f>SUM(L167:M167)</f>
        <v>0</v>
      </c>
      <c r="O167" s="334">
        <v>0</v>
      </c>
      <c r="P167" s="287">
        <v>0</v>
      </c>
      <c r="Q167" s="287">
        <f>SUM(O167:P167)</f>
        <v>0</v>
      </c>
      <c r="R167" s="334">
        <v>0</v>
      </c>
      <c r="S167" s="287">
        <v>0</v>
      </c>
      <c r="T167" s="287">
        <f>SUM(R167:S167)</f>
        <v>0</v>
      </c>
      <c r="U167" s="334">
        <v>0</v>
      </c>
      <c r="V167" s="287">
        <v>0</v>
      </c>
      <c r="W167" s="287">
        <f>SUM(U167:V167)</f>
        <v>0</v>
      </c>
      <c r="X167" s="334">
        <v>0</v>
      </c>
      <c r="Y167" s="287">
        <v>0</v>
      </c>
      <c r="Z167" s="287">
        <f>SUM(X167:Y167)</f>
        <v>0</v>
      </c>
      <c r="AA167" s="334">
        <v>0</v>
      </c>
      <c r="AB167" s="287">
        <v>0</v>
      </c>
      <c r="AC167" s="287">
        <f>SUM(AA167:AB167)</f>
        <v>0</v>
      </c>
      <c r="AD167" s="334">
        <v>0</v>
      </c>
      <c r="AE167" s="287">
        <v>0</v>
      </c>
      <c r="AF167" s="287">
        <f>SUM(AD167:AE167)</f>
        <v>0</v>
      </c>
      <c r="AG167" s="334">
        <v>0</v>
      </c>
      <c r="AH167" s="287">
        <v>0</v>
      </c>
      <c r="AI167" s="287">
        <f>SUM(AG167:AH167)</f>
        <v>0</v>
      </c>
      <c r="AJ167" s="334">
        <v>0</v>
      </c>
      <c r="AK167" s="287">
        <v>0</v>
      </c>
      <c r="AL167" s="287">
        <f>SUM(AJ167:AK167)</f>
        <v>0</v>
      </c>
      <c r="AM167" s="334">
        <v>578265.42149256996</v>
      </c>
      <c r="AN167" s="287">
        <v>0</v>
      </c>
      <c r="AO167" s="287">
        <f>SUM(AM167:AN167)</f>
        <v>578265.42149256996</v>
      </c>
      <c r="AP167" s="334">
        <v>578265.42149256996</v>
      </c>
      <c r="AQ167" s="287">
        <v>0</v>
      </c>
      <c r="AR167" s="287">
        <f t="shared" ref="AR167:AR169" si="1779">SUM(AP167:AQ167)</f>
        <v>578265.42149256996</v>
      </c>
      <c r="AS167" s="334">
        <v>578265.42149256996</v>
      </c>
      <c r="AT167" s="287">
        <v>0</v>
      </c>
      <c r="AU167" s="287">
        <f t="shared" ref="AU167:AU169" si="1780">SUM(AS167:AT167)</f>
        <v>578265.42149256996</v>
      </c>
      <c r="AV167" s="334">
        <v>578265.42149256996</v>
      </c>
      <c r="AW167" s="287">
        <v>0</v>
      </c>
      <c r="AX167" s="287">
        <f t="shared" ref="AX167:AX169" si="1781">SUM(AV167:AW167)</f>
        <v>578265.42149256996</v>
      </c>
      <c r="AY167" s="334">
        <v>578265.42149256996</v>
      </c>
      <c r="AZ167" s="287">
        <v>0</v>
      </c>
      <c r="BA167" s="287">
        <f t="shared" ref="BA167:BA169" si="1782">SUM(AY167:AZ167)</f>
        <v>578265.42149256996</v>
      </c>
      <c r="BB167" s="334">
        <v>578265.42149256996</v>
      </c>
      <c r="BC167" s="287">
        <v>0</v>
      </c>
      <c r="BD167" s="287">
        <f t="shared" ref="BD167:BD169" si="1783">SUM(BB167:BC167)</f>
        <v>578265.42149256996</v>
      </c>
      <c r="BE167" s="334">
        <v>578265.42149256996</v>
      </c>
      <c r="BF167" s="287">
        <v>0</v>
      </c>
      <c r="BG167" s="287">
        <f t="shared" ref="BG167:BG169" si="1784">SUM(BE167:BF167)</f>
        <v>578265.42149256996</v>
      </c>
      <c r="BH167" s="334">
        <v>578265.42149256996</v>
      </c>
      <c r="BI167" s="287">
        <v>0</v>
      </c>
      <c r="BJ167" s="287">
        <f t="shared" ref="BJ167:BJ169" si="1785">SUM(BH167:BI167)</f>
        <v>578265.42149256996</v>
      </c>
      <c r="BK167" s="334">
        <v>578265.42149256996</v>
      </c>
      <c r="BL167" s="287">
        <v>0</v>
      </c>
      <c r="BM167" s="287">
        <f t="shared" ref="BM167:BM169" si="1786">SUM(BK167:BL167)</f>
        <v>578265.42149256996</v>
      </c>
      <c r="BN167" s="334">
        <v>578265.42149256996</v>
      </c>
      <c r="BO167" s="287">
        <v>0</v>
      </c>
      <c r="BP167" s="287">
        <f t="shared" ref="BP167:BP169" si="1787">SUM(BN167:BO167)</f>
        <v>578265.42149256996</v>
      </c>
      <c r="BQ167" s="334">
        <v>578265.42149256996</v>
      </c>
      <c r="BR167" s="287">
        <v>0</v>
      </c>
      <c r="BS167" s="287">
        <f t="shared" ref="BS167:BS169" si="1788">SUM(BQ167:BR167)</f>
        <v>578265.42149256996</v>
      </c>
      <c r="BT167" s="334">
        <v>578265.42149256996</v>
      </c>
      <c r="BU167" s="287">
        <v>0</v>
      </c>
      <c r="BV167" s="287">
        <f t="shared" ref="BV167:BV169" si="1789">SUM(BT167:BU167)</f>
        <v>578265.42149256996</v>
      </c>
      <c r="BW167" s="334">
        <v>448327.32389675057</v>
      </c>
      <c r="BX167" s="287">
        <v>0</v>
      </c>
      <c r="BY167" s="287">
        <f t="shared" ref="BY167:BY169" si="1790">SUM(BW167:BX167)</f>
        <v>448327.32389675057</v>
      </c>
      <c r="BZ167" s="334">
        <v>448327.32389675057</v>
      </c>
      <c r="CA167" s="287">
        <v>0</v>
      </c>
      <c r="CB167" s="287">
        <f t="shared" ref="CB167:CB169" si="1791">SUM(BZ167:CA167)</f>
        <v>448327.32389675057</v>
      </c>
      <c r="CC167" s="334">
        <v>448327.32389675057</v>
      </c>
      <c r="CD167" s="287">
        <v>0</v>
      </c>
      <c r="CE167" s="287">
        <f t="shared" ref="CE167:CE169" si="1792">SUM(CC167:CD167)</f>
        <v>448327.32389675057</v>
      </c>
      <c r="CF167" s="334">
        <v>448327.32389675057</v>
      </c>
      <c r="CG167" s="287">
        <v>0</v>
      </c>
      <c r="CH167" s="287">
        <f t="shared" ref="CH167:CH169" si="1793">SUM(CF167:CG167)</f>
        <v>448327.32389675057</v>
      </c>
      <c r="CI167" s="334">
        <v>448327.32389675057</v>
      </c>
      <c r="CJ167" s="287">
        <v>0</v>
      </c>
      <c r="CK167" s="287">
        <f t="shared" ref="CK167:CK169" si="1794">SUM(CI167:CJ167)</f>
        <v>448327.32389675057</v>
      </c>
      <c r="CL167" s="334">
        <v>448327.32389675057</v>
      </c>
      <c r="CM167" s="287">
        <v>0</v>
      </c>
      <c r="CN167" s="287">
        <f t="shared" ref="CN167:CN169" si="1795">SUM(CL167:CM167)</f>
        <v>448327.32389675057</v>
      </c>
      <c r="CO167" s="334">
        <v>448327.32389675057</v>
      </c>
      <c r="CP167" s="287">
        <v>0</v>
      </c>
      <c r="CQ167" s="287">
        <f t="shared" ref="CQ167:CQ169" si="1796">SUM(CO167:CP167)</f>
        <v>448327.32389675057</v>
      </c>
      <c r="CR167" s="334">
        <v>448327.32389675057</v>
      </c>
      <c r="CS167" s="287">
        <v>0</v>
      </c>
      <c r="CT167" s="287">
        <f t="shared" ref="CT167:CT169" si="1797">SUM(CR167:CS167)</f>
        <v>448327.32389675057</v>
      </c>
      <c r="CU167" s="334">
        <v>448327.32389675057</v>
      </c>
      <c r="CV167" s="287">
        <v>0</v>
      </c>
      <c r="CW167" s="287">
        <f t="shared" ref="CW167:CW169" si="1798">SUM(CU167:CV167)</f>
        <v>448327.32389675057</v>
      </c>
      <c r="CX167" s="334">
        <v>448327.32389675057</v>
      </c>
      <c r="CY167" s="287">
        <v>0</v>
      </c>
      <c r="CZ167" s="287">
        <f t="shared" ref="CZ167:CZ169" si="1799">SUM(CX167:CY167)</f>
        <v>448327.32389675057</v>
      </c>
      <c r="DA167" s="334">
        <v>448327.32389675057</v>
      </c>
      <c r="DB167" s="287">
        <v>0</v>
      </c>
      <c r="DC167" s="287">
        <f t="shared" ref="DC167:DC169" si="1800">SUM(DA167:DB167)</f>
        <v>448327.32389675057</v>
      </c>
      <c r="DD167" s="334">
        <v>448327.32389675057</v>
      </c>
      <c r="DE167" s="287">
        <v>0</v>
      </c>
      <c r="DF167" s="287">
        <f t="shared" ref="DF167:DF169" si="1801">SUM(DD167:DE167)</f>
        <v>448327.32389675057</v>
      </c>
      <c r="DG167" s="334">
        <v>1274622.9585648489</v>
      </c>
      <c r="DH167" s="287">
        <v>0</v>
      </c>
      <c r="DI167" s="287">
        <f t="shared" ref="DI167:DI169" si="1802">SUM(DG167:DH167)</f>
        <v>1274622.9585648489</v>
      </c>
      <c r="DJ167" s="334">
        <v>1274622.9585648489</v>
      </c>
      <c r="DK167" s="287">
        <v>0</v>
      </c>
      <c r="DL167" s="287">
        <f t="shared" ref="DL167:DL169" si="1803">SUM(DJ167:DK167)</f>
        <v>1274622.9585648489</v>
      </c>
      <c r="DM167" s="334">
        <v>1274622.9585648489</v>
      </c>
      <c r="DN167" s="287">
        <v>0</v>
      </c>
      <c r="DO167" s="287">
        <f t="shared" ref="DO167:DO169" si="1804">SUM(DM167:DN167)</f>
        <v>1274622.9585648489</v>
      </c>
      <c r="DP167" s="334">
        <v>1274622.9585648489</v>
      </c>
      <c r="DQ167" s="287">
        <v>0</v>
      </c>
      <c r="DR167" s="287">
        <f t="shared" ref="DR167:DR169" si="1805">SUM(DP167:DQ167)</f>
        <v>1274622.9585648489</v>
      </c>
      <c r="DS167" s="334">
        <v>1238580.8687980298</v>
      </c>
      <c r="DT167" s="287">
        <v>0</v>
      </c>
      <c r="DU167" s="287">
        <f t="shared" ref="DU167:DU169" si="1806">SUM(DS167:DT167)</f>
        <v>1238580.8687980298</v>
      </c>
      <c r="DV167" s="334">
        <v>1238580.8687980298</v>
      </c>
      <c r="DW167" s="287">
        <v>0</v>
      </c>
      <c r="DX167" s="287">
        <f t="shared" ref="DX167:DX169" si="1807">SUM(DV167:DW167)</f>
        <v>1238580.8687980298</v>
      </c>
      <c r="DY167" s="334">
        <v>1238580.8687980298</v>
      </c>
      <c r="DZ167" s="287">
        <v>0</v>
      </c>
      <c r="EA167" s="287">
        <f t="shared" ref="EA167:EA169" si="1808">SUM(DY167:DZ167)</f>
        <v>1238580.8687980298</v>
      </c>
      <c r="EB167" s="334">
        <v>1211036.4307084538</v>
      </c>
      <c r="EC167" s="287">
        <v>0</v>
      </c>
      <c r="ED167" s="287">
        <f t="shared" ref="ED167:ED169" si="1809">SUM(EB167:EC167)</f>
        <v>1211036.4307084538</v>
      </c>
      <c r="EE167" s="334">
        <v>1211036.4307084538</v>
      </c>
      <c r="EF167" s="287">
        <v>0</v>
      </c>
      <c r="EG167" s="287">
        <f t="shared" ref="EG167:EG169" si="1810">SUM(EE167:EF167)</f>
        <v>1211036.4307084538</v>
      </c>
      <c r="EH167" s="334">
        <v>1211036.4307084538</v>
      </c>
      <c r="EI167" s="287">
        <v>0</v>
      </c>
      <c r="EJ167" s="287">
        <f t="shared" ref="EJ167:EJ169" si="1811">SUM(EH167:EI167)</f>
        <v>1211036.4307084538</v>
      </c>
      <c r="EK167" s="334">
        <v>1211036.4307084538</v>
      </c>
      <c r="EL167" s="287">
        <v>0</v>
      </c>
      <c r="EM167" s="287">
        <f t="shared" ref="EM167:EM169" si="1812">SUM(EK167:EL167)</f>
        <v>1211036.4307084538</v>
      </c>
      <c r="EN167" s="334">
        <v>-1678346.3459411054</v>
      </c>
      <c r="EO167" s="287">
        <v>0</v>
      </c>
      <c r="EP167" s="287">
        <f t="shared" ref="EP167:EP169" si="1813">SUM(EN167:EO167)</f>
        <v>-1678346.3459411054</v>
      </c>
      <c r="EQ167" s="334">
        <v>-1281006.5730411639</v>
      </c>
      <c r="ER167" s="287">
        <v>0</v>
      </c>
      <c r="ES167" s="287">
        <f t="shared" ref="ES167:ES169" si="1814">SUM(EQ167:ER167)</f>
        <v>-1281006.5730411639</v>
      </c>
      <c r="ET167" s="334">
        <v>-1281006.5730411639</v>
      </c>
      <c r="EU167" s="287">
        <v>0</v>
      </c>
      <c r="EV167" s="287">
        <f t="shared" ref="EV167:EV169" si="1815">SUM(ET167:EU167)</f>
        <v>-1281006.5730411639</v>
      </c>
      <c r="EW167" s="334">
        <v>-1281006.5730411639</v>
      </c>
      <c r="EX167" s="287">
        <v>0</v>
      </c>
      <c r="EY167" s="287">
        <f t="shared" ref="EY167:EY169" si="1816">SUM(EW167:EX167)</f>
        <v>-1281006.5730411639</v>
      </c>
      <c r="EZ167" s="334">
        <v>-1281006.5730411639</v>
      </c>
      <c r="FA167" s="287">
        <v>0</v>
      </c>
      <c r="FB167" s="287">
        <f t="shared" ref="FB167:FB169" si="1817">SUM(EZ167:FA167)</f>
        <v>-1281006.5730411639</v>
      </c>
      <c r="FC167" s="334">
        <v>-1281006.5730411639</v>
      </c>
      <c r="FD167" s="287">
        <v>0</v>
      </c>
      <c r="FE167" s="287">
        <f t="shared" ref="FE167:FE169" si="1818">SUM(FC167:FD167)</f>
        <v>-1281006.5730411639</v>
      </c>
      <c r="FF167" s="334">
        <v>-1046856.5730411639</v>
      </c>
      <c r="FG167" s="287">
        <v>0</v>
      </c>
      <c r="FH167" s="287">
        <f t="shared" ref="FH167:FH169" si="1819">SUM(FF167:FG167)</f>
        <v>-1046856.5730411639</v>
      </c>
      <c r="FI167" s="334">
        <v>-1046856.5730411639</v>
      </c>
      <c r="FJ167" s="287">
        <v>0</v>
      </c>
      <c r="FK167" s="287">
        <f t="shared" ref="FK167:FK169" si="1820">SUM(FI167:FJ167)</f>
        <v>-1046856.5730411639</v>
      </c>
      <c r="FL167" s="334">
        <v>-1046856.5730411639</v>
      </c>
      <c r="FM167" s="287">
        <v>0</v>
      </c>
      <c r="FN167" s="287">
        <f t="shared" ref="FN167:FN169" si="1821">SUM(FL167:FM167)</f>
        <v>-1046856.5730411639</v>
      </c>
      <c r="FO167" s="334">
        <v>-1142217.7385585271</v>
      </c>
      <c r="FP167" s="287">
        <v>0</v>
      </c>
      <c r="FQ167" s="287">
        <f t="shared" ref="FQ167:FQ169" si="1822">SUM(FO167:FP167)</f>
        <v>-1142217.7385585271</v>
      </c>
      <c r="FR167" s="334">
        <v>-1142217.7385585271</v>
      </c>
      <c r="FS167" s="287">
        <v>0</v>
      </c>
      <c r="FT167" s="287">
        <f t="shared" ref="FT167:FT169" si="1823">SUM(FR167:FS167)</f>
        <v>-1142217.7385585271</v>
      </c>
      <c r="FU167" s="334">
        <v>-1142217.7385585271</v>
      </c>
      <c r="FV167" s="287">
        <v>0</v>
      </c>
      <c r="FW167" s="287">
        <f t="shared" ref="FW167:FW169" si="1824">SUM(FU167:FV167)</f>
        <v>-1142217.7385585271</v>
      </c>
      <c r="FX167" s="334">
        <v>-1142217.7385585271</v>
      </c>
      <c r="FY167" s="287">
        <v>0</v>
      </c>
      <c r="FZ167" s="287">
        <f t="shared" ref="FZ167:FZ169" si="1825">SUM(FX167:FY167)</f>
        <v>-1142217.7385585271</v>
      </c>
      <c r="GA167" s="334">
        <v>-2038549.0924584013</v>
      </c>
      <c r="GB167" s="287">
        <v>0</v>
      </c>
      <c r="GC167" s="287">
        <f t="shared" ref="GC167:GC169" si="1826">SUM(GA167:GB167)</f>
        <v>-2038549.0924584013</v>
      </c>
      <c r="GD167" s="334">
        <v>-2038549.0924584013</v>
      </c>
      <c r="GE167" s="287">
        <v>0</v>
      </c>
      <c r="GF167" s="287">
        <f t="shared" ref="GF167:GF169" si="1827">SUM(GD167:GE167)</f>
        <v>-2038549.0924584013</v>
      </c>
      <c r="GG167" s="334">
        <v>-2038549.0924584013</v>
      </c>
      <c r="GH167" s="287">
        <v>0</v>
      </c>
      <c r="GI167" s="287">
        <f t="shared" ref="GI167:GI169" si="1828">SUM(GG167:GH167)</f>
        <v>-2038549.0924584013</v>
      </c>
      <c r="GJ167" s="334">
        <v>-2038549.0924584013</v>
      </c>
      <c r="GK167" s="287">
        <v>0</v>
      </c>
      <c r="GL167" s="287">
        <f t="shared" ref="GL167:GL169" si="1829">SUM(GJ167:GK167)</f>
        <v>-2038549.0924584013</v>
      </c>
      <c r="GM167" s="334">
        <v>-2038549.0924584013</v>
      </c>
      <c r="GN167" s="287">
        <v>0</v>
      </c>
      <c r="GO167" s="287">
        <f>SUM(GM167:GN167)</f>
        <v>-2038549.0924584013</v>
      </c>
      <c r="GP167" s="334">
        <v>-2038549.0924584013</v>
      </c>
      <c r="GQ167" s="287">
        <v>0</v>
      </c>
      <c r="GR167" s="287">
        <f>SUM(GP167:GQ167)</f>
        <v>-2038549.0924584013</v>
      </c>
      <c r="GS167" s="334">
        <v>-2038549.0924584013</v>
      </c>
      <c r="GT167" s="287">
        <v>0</v>
      </c>
      <c r="GU167" s="287">
        <f>SUM(GS167:GT167)</f>
        <v>-2038549.0924584013</v>
      </c>
      <c r="GV167" s="334">
        <v>-2038549.0924584013</v>
      </c>
      <c r="GW167" s="287">
        <v>0</v>
      </c>
      <c r="GX167" s="287">
        <f>SUM(GV167:GW167)</f>
        <v>-2038549.0924584013</v>
      </c>
      <c r="GY167" s="334">
        <v>-2038549.0924584013</v>
      </c>
      <c r="GZ167" s="287">
        <v>0</v>
      </c>
      <c r="HA167" s="287">
        <f>SUM(GY167:GZ167)</f>
        <v>-2038549.0924584013</v>
      </c>
      <c r="HB167" s="334">
        <v>-2038549.0924584013</v>
      </c>
      <c r="HC167" s="287">
        <v>0</v>
      </c>
      <c r="HD167" s="287">
        <f>SUM(HB167:HC167)</f>
        <v>-2038549.0924584013</v>
      </c>
      <c r="HE167" s="334">
        <v>-2038549.0924584013</v>
      </c>
      <c r="HF167" s="287">
        <v>0</v>
      </c>
      <c r="HG167" s="287">
        <f>SUM(HE167:HF167)</f>
        <v>-2038549.0924584013</v>
      </c>
      <c r="HH167" s="334">
        <v>-2038549.0924584013</v>
      </c>
      <c r="HI167" s="287">
        <v>0</v>
      </c>
      <c r="HJ167" s="287">
        <f>SUM(HH167:HI167)</f>
        <v>-2038549.0924584013</v>
      </c>
    </row>
    <row r="168" spans="1:220" ht="14.25" hidden="1" customHeight="1" outlineLevel="1" x14ac:dyDescent="0.2">
      <c r="A168" s="168"/>
      <c r="B168" s="343" t="s">
        <v>402</v>
      </c>
      <c r="C168" s="334">
        <v>0</v>
      </c>
      <c r="D168" s="287">
        <v>0</v>
      </c>
      <c r="E168" s="287">
        <f>SUM(C168:D168)</f>
        <v>0</v>
      </c>
      <c r="F168" s="334">
        <v>0</v>
      </c>
      <c r="G168" s="287">
        <v>0</v>
      </c>
      <c r="H168" s="287">
        <f>SUM(F168:G168)</f>
        <v>0</v>
      </c>
      <c r="I168" s="334">
        <v>0</v>
      </c>
      <c r="J168" s="287">
        <v>0</v>
      </c>
      <c r="K168" s="287">
        <f>SUM(I168:J168)</f>
        <v>0</v>
      </c>
      <c r="L168" s="334">
        <v>0</v>
      </c>
      <c r="M168" s="287">
        <v>0</v>
      </c>
      <c r="N168" s="287">
        <f>SUM(L168:M168)</f>
        <v>0</v>
      </c>
      <c r="O168" s="334">
        <v>0</v>
      </c>
      <c r="P168" s="287">
        <v>0</v>
      </c>
      <c r="Q168" s="287">
        <f>SUM(O168:P168)</f>
        <v>0</v>
      </c>
      <c r="R168" s="334">
        <v>0</v>
      </c>
      <c r="S168" s="287">
        <v>0</v>
      </c>
      <c r="T168" s="287">
        <f>SUM(R168:S168)</f>
        <v>0</v>
      </c>
      <c r="U168" s="334">
        <v>0</v>
      </c>
      <c r="V168" s="287">
        <v>0</v>
      </c>
      <c r="W168" s="287">
        <f>SUM(U168:V168)</f>
        <v>0</v>
      </c>
      <c r="X168" s="334">
        <v>0</v>
      </c>
      <c r="Y168" s="287">
        <v>0</v>
      </c>
      <c r="Z168" s="287">
        <f>SUM(X168:Y168)</f>
        <v>0</v>
      </c>
      <c r="AA168" s="334">
        <v>0</v>
      </c>
      <c r="AB168" s="287">
        <v>0</v>
      </c>
      <c r="AC168" s="287">
        <f>SUM(AA168:AB168)</f>
        <v>0</v>
      </c>
      <c r="AD168" s="334">
        <v>0</v>
      </c>
      <c r="AE168" s="287">
        <v>0</v>
      </c>
      <c r="AF168" s="287">
        <f>SUM(AD168:AE168)</f>
        <v>0</v>
      </c>
      <c r="AG168" s="334">
        <v>0</v>
      </c>
      <c r="AH168" s="287">
        <v>0</v>
      </c>
      <c r="AI168" s="287">
        <f>SUM(AG168:AH168)</f>
        <v>0</v>
      </c>
      <c r="AJ168" s="334">
        <v>0</v>
      </c>
      <c r="AK168" s="287">
        <v>0</v>
      </c>
      <c r="AL168" s="287">
        <f>SUM(AJ168:AK168)</f>
        <v>0</v>
      </c>
      <c r="AM168" s="334">
        <v>-416010.20405375876</v>
      </c>
      <c r="AN168" s="287">
        <f>AK168</f>
        <v>0</v>
      </c>
      <c r="AO168" s="287">
        <f>SUM(AM168:AN168)</f>
        <v>-416010.20405375876</v>
      </c>
      <c r="AP168" s="334">
        <v>-416010.20405375876</v>
      </c>
      <c r="AQ168" s="287">
        <f>AN168</f>
        <v>0</v>
      </c>
      <c r="AR168" s="287">
        <f t="shared" si="1779"/>
        <v>-416010.20405375876</v>
      </c>
      <c r="AS168" s="334">
        <v>-416010.20405375876</v>
      </c>
      <c r="AT168" s="287">
        <f>AQ168</f>
        <v>0</v>
      </c>
      <c r="AU168" s="287">
        <f t="shared" si="1780"/>
        <v>-416010.20405375876</v>
      </c>
      <c r="AV168" s="334">
        <v>-416010.20405375876</v>
      </c>
      <c r="AW168" s="287">
        <f>AT168</f>
        <v>0</v>
      </c>
      <c r="AX168" s="287">
        <f t="shared" si="1781"/>
        <v>-416010.20405375876</v>
      </c>
      <c r="AY168" s="334">
        <v>-416010.20405375876</v>
      </c>
      <c r="AZ168" s="287">
        <f>AW168</f>
        <v>0</v>
      </c>
      <c r="BA168" s="287">
        <f t="shared" si="1782"/>
        <v>-416010.20405375876</v>
      </c>
      <c r="BB168" s="334">
        <v>-416010.20405375876</v>
      </c>
      <c r="BC168" s="287">
        <f>AZ168</f>
        <v>0</v>
      </c>
      <c r="BD168" s="287">
        <f t="shared" si="1783"/>
        <v>-416010.20405375876</v>
      </c>
      <c r="BE168" s="334">
        <v>-416010.20405375876</v>
      </c>
      <c r="BF168" s="287">
        <f>BC168</f>
        <v>0</v>
      </c>
      <c r="BG168" s="287">
        <f t="shared" si="1784"/>
        <v>-416010.20405375876</v>
      </c>
      <c r="BH168" s="334">
        <v>-416010.20405375876</v>
      </c>
      <c r="BI168" s="287">
        <f>BF168</f>
        <v>0</v>
      </c>
      <c r="BJ168" s="287">
        <f t="shared" si="1785"/>
        <v>-416010.20405375876</v>
      </c>
      <c r="BK168" s="334">
        <v>-416010.20405375876</v>
      </c>
      <c r="BL168" s="287">
        <f>BI168</f>
        <v>0</v>
      </c>
      <c r="BM168" s="287">
        <f t="shared" si="1786"/>
        <v>-416010.20405375876</v>
      </c>
      <c r="BN168" s="334">
        <v>-416010.20405375876</v>
      </c>
      <c r="BO168" s="287">
        <f>BL168</f>
        <v>0</v>
      </c>
      <c r="BP168" s="287">
        <f t="shared" si="1787"/>
        <v>-416010.20405375876</v>
      </c>
      <c r="BQ168" s="334">
        <v>-416010.20405375876</v>
      </c>
      <c r="BR168" s="287">
        <f>BO168</f>
        <v>0</v>
      </c>
      <c r="BS168" s="287">
        <f t="shared" si="1788"/>
        <v>-416010.20405375876</v>
      </c>
      <c r="BT168" s="334">
        <v>-416010.20405375876</v>
      </c>
      <c r="BU168" s="287">
        <f>BR168</f>
        <v>0</v>
      </c>
      <c r="BV168" s="287">
        <f t="shared" si="1789"/>
        <v>-416010.20405375876</v>
      </c>
      <c r="BW168" s="334">
        <v>-382673.41174885852</v>
      </c>
      <c r="BX168" s="287">
        <f>BU168+BU169</f>
        <v>-5694.7114469112857</v>
      </c>
      <c r="BY168" s="287">
        <f t="shared" si="1790"/>
        <v>-388368.12319576979</v>
      </c>
      <c r="BZ168" s="334">
        <v>-382673.41174885852</v>
      </c>
      <c r="CA168" s="287">
        <f>BX168</f>
        <v>-5694.7114469112857</v>
      </c>
      <c r="CB168" s="287">
        <f t="shared" si="1791"/>
        <v>-388368.12319576979</v>
      </c>
      <c r="CC168" s="334">
        <v>-382673.41174885852</v>
      </c>
      <c r="CD168" s="287">
        <f>CA168</f>
        <v>-5694.7114469112857</v>
      </c>
      <c r="CE168" s="287">
        <f t="shared" si="1792"/>
        <v>-388368.12319576979</v>
      </c>
      <c r="CF168" s="334">
        <v>-382673.41174885852</v>
      </c>
      <c r="CG168" s="287">
        <f>CD168</f>
        <v>-5694.7114469112857</v>
      </c>
      <c r="CH168" s="287">
        <f t="shared" si="1793"/>
        <v>-388368.12319576979</v>
      </c>
      <c r="CI168" s="334">
        <v>-382673.41174885852</v>
      </c>
      <c r="CJ168" s="287">
        <f>CG168</f>
        <v>-5694.7114469112857</v>
      </c>
      <c r="CK168" s="287">
        <f t="shared" si="1794"/>
        <v>-388368.12319576979</v>
      </c>
      <c r="CL168" s="334">
        <v>-382673.41174885852</v>
      </c>
      <c r="CM168" s="287">
        <f>CJ168</f>
        <v>-5694.7114469112857</v>
      </c>
      <c r="CN168" s="287">
        <f t="shared" si="1795"/>
        <v>-388368.12319576979</v>
      </c>
      <c r="CO168" s="334">
        <v>-382673.41174885852</v>
      </c>
      <c r="CP168" s="287">
        <f>CM168</f>
        <v>-5694.7114469112857</v>
      </c>
      <c r="CQ168" s="287">
        <f t="shared" si="1796"/>
        <v>-388368.12319576979</v>
      </c>
      <c r="CR168" s="334">
        <v>-382673.41174885852</v>
      </c>
      <c r="CS168" s="287">
        <f>CP168</f>
        <v>-5694.7114469112857</v>
      </c>
      <c r="CT168" s="287">
        <f t="shared" si="1797"/>
        <v>-388368.12319576979</v>
      </c>
      <c r="CU168" s="334">
        <v>-382673.41174885852</v>
      </c>
      <c r="CV168" s="287">
        <f>CS168</f>
        <v>-5694.7114469112857</v>
      </c>
      <c r="CW168" s="287">
        <f t="shared" si="1798"/>
        <v>-388368.12319576979</v>
      </c>
      <c r="CX168" s="334">
        <v>-382673.41174885852</v>
      </c>
      <c r="CY168" s="287">
        <f>CV168</f>
        <v>-5694.7114469112857</v>
      </c>
      <c r="CZ168" s="287">
        <f t="shared" si="1799"/>
        <v>-388368.12319576979</v>
      </c>
      <c r="DA168" s="334">
        <v>-382673.41174885852</v>
      </c>
      <c r="DB168" s="287">
        <f>CY168</f>
        <v>-5694.7114469112857</v>
      </c>
      <c r="DC168" s="287">
        <f t="shared" si="1800"/>
        <v>-388368.12319576979</v>
      </c>
      <c r="DD168" s="334">
        <v>-382673.41174885852</v>
      </c>
      <c r="DE168" s="287">
        <f>DB168</f>
        <v>-5694.7114469112857</v>
      </c>
      <c r="DF168" s="287">
        <f t="shared" si="1801"/>
        <v>-388368.12319576979</v>
      </c>
      <c r="DG168" s="334">
        <v>-1095679.2394780889</v>
      </c>
      <c r="DH168" s="287">
        <f>DE168+DE169</f>
        <v>-1482737.5898916509</v>
      </c>
      <c r="DI168" s="287">
        <f t="shared" si="1802"/>
        <v>-2578416.8293697396</v>
      </c>
      <c r="DJ168" s="334">
        <v>-1095679.2394780889</v>
      </c>
      <c r="DK168" s="287">
        <f>DH168</f>
        <v>-1482737.5898916509</v>
      </c>
      <c r="DL168" s="287">
        <f t="shared" si="1803"/>
        <v>-2578416.8293697396</v>
      </c>
      <c r="DM168" s="334">
        <v>-1095679.2394780889</v>
      </c>
      <c r="DN168" s="287">
        <f>DK168</f>
        <v>-1482737.5898916509</v>
      </c>
      <c r="DO168" s="287">
        <f t="shared" si="1804"/>
        <v>-2578416.8293697396</v>
      </c>
      <c r="DP168" s="334">
        <v>-1095679.2394780889</v>
      </c>
      <c r="DQ168" s="287">
        <f>DN168</f>
        <v>-1482737.5898916509</v>
      </c>
      <c r="DR168" s="287">
        <f t="shared" si="1805"/>
        <v>-2578416.8293697396</v>
      </c>
      <c r="DS168" s="334">
        <v>-1095679.2394780889</v>
      </c>
      <c r="DT168" s="287">
        <f>DQ168</f>
        <v>-1482737.5898916509</v>
      </c>
      <c r="DU168" s="287">
        <f t="shared" si="1806"/>
        <v>-2578416.8293697396</v>
      </c>
      <c r="DV168" s="334">
        <v>-1095679.2394780889</v>
      </c>
      <c r="DW168" s="287">
        <f>DT168</f>
        <v>-1482737.5898916509</v>
      </c>
      <c r="DX168" s="287">
        <f t="shared" si="1807"/>
        <v>-2578416.8293697396</v>
      </c>
      <c r="DY168" s="334">
        <v>-1095679.2394780889</v>
      </c>
      <c r="DZ168" s="287">
        <f>DW168</f>
        <v>-1482737.5898916509</v>
      </c>
      <c r="EA168" s="287">
        <f t="shared" si="1808"/>
        <v>-2578416.8293697396</v>
      </c>
      <c r="EB168" s="334">
        <v>-1095679.2394780889</v>
      </c>
      <c r="EC168" s="287">
        <f>DZ168</f>
        <v>-1482737.5898916509</v>
      </c>
      <c r="ED168" s="287">
        <f t="shared" si="1809"/>
        <v>-2578416.8293697396</v>
      </c>
      <c r="EE168" s="334">
        <v>-1095679.2394780889</v>
      </c>
      <c r="EF168" s="287">
        <f>EC168</f>
        <v>-1482737.5898916509</v>
      </c>
      <c r="EG168" s="287">
        <f t="shared" si="1810"/>
        <v>-2578416.8293697396</v>
      </c>
      <c r="EH168" s="334">
        <v>-1095679.2394780889</v>
      </c>
      <c r="EI168" s="287">
        <f>EF168</f>
        <v>-1482737.5898916509</v>
      </c>
      <c r="EJ168" s="287">
        <f t="shared" si="1811"/>
        <v>-2578416.8293697396</v>
      </c>
      <c r="EK168" s="334">
        <v>-1095679.2394780889</v>
      </c>
      <c r="EL168" s="287">
        <f>EI168</f>
        <v>-1482737.5898916509</v>
      </c>
      <c r="EM168" s="287">
        <f t="shared" si="1812"/>
        <v>-2578416.8293697396</v>
      </c>
      <c r="EN168" s="334">
        <v>-1095679.2394780889</v>
      </c>
      <c r="EO168" s="287">
        <f>EL168</f>
        <v>-1482737.5898916509</v>
      </c>
      <c r="EP168" s="287">
        <f t="shared" si="1813"/>
        <v>-2578416.8293697396</v>
      </c>
      <c r="EQ168" s="334">
        <v>-2816073.8936790475</v>
      </c>
      <c r="ER168" s="287">
        <f>EO168+EO169</f>
        <v>-3173962.6407782976</v>
      </c>
      <c r="ES168" s="287">
        <f t="shared" si="1814"/>
        <v>-5990036.5344573446</v>
      </c>
      <c r="ET168" s="334">
        <v>-2816073.8936790475</v>
      </c>
      <c r="EU168" s="287">
        <f>ER168</f>
        <v>-3173962.6407782976</v>
      </c>
      <c r="EV168" s="287">
        <f t="shared" si="1815"/>
        <v>-5990036.5344573446</v>
      </c>
      <c r="EW168" s="334">
        <v>-2816073.8936790475</v>
      </c>
      <c r="EX168" s="287">
        <f>EU168</f>
        <v>-3173962.6407782976</v>
      </c>
      <c r="EY168" s="287">
        <f t="shared" si="1816"/>
        <v>-5990036.5344573446</v>
      </c>
      <c r="EZ168" s="334">
        <v>-2816073.8936790475</v>
      </c>
      <c r="FA168" s="287">
        <f>EX168</f>
        <v>-3173962.6407782976</v>
      </c>
      <c r="FB168" s="287">
        <f t="shared" si="1817"/>
        <v>-5990036.5344573446</v>
      </c>
      <c r="FC168" s="334">
        <v>-2816073.8936790475</v>
      </c>
      <c r="FD168" s="287">
        <f>FA168</f>
        <v>-3173962.6407782976</v>
      </c>
      <c r="FE168" s="287">
        <f t="shared" si="1818"/>
        <v>-5990036.5344573446</v>
      </c>
      <c r="FF168" s="334">
        <v>-2816073.8936790475</v>
      </c>
      <c r="FG168" s="287">
        <f>FD168</f>
        <v>-3173962.6407782976</v>
      </c>
      <c r="FH168" s="287">
        <f t="shared" si="1819"/>
        <v>-5990036.5344573446</v>
      </c>
      <c r="FI168" s="334">
        <v>-12187215.853679046</v>
      </c>
      <c r="FJ168" s="287">
        <f>FG168</f>
        <v>-3173962.6407782976</v>
      </c>
      <c r="FK168" s="287">
        <f t="shared" si="1820"/>
        <v>-15361178.494457344</v>
      </c>
      <c r="FL168" s="334">
        <v>-12187215.853679046</v>
      </c>
      <c r="FM168" s="287">
        <f>FJ168</f>
        <v>-3173962.6407782976</v>
      </c>
      <c r="FN168" s="287">
        <f t="shared" si="1821"/>
        <v>-15361178.494457344</v>
      </c>
      <c r="FO168" s="334">
        <v>-12187215.853679046</v>
      </c>
      <c r="FP168" s="287">
        <f>FM168</f>
        <v>-3173962.6407782976</v>
      </c>
      <c r="FQ168" s="287">
        <f t="shared" si="1822"/>
        <v>-15361178.494457344</v>
      </c>
      <c r="FR168" s="334">
        <v>-12187215.853679046</v>
      </c>
      <c r="FS168" s="287">
        <f>FP168</f>
        <v>-3173962.6407782976</v>
      </c>
      <c r="FT168" s="287">
        <f t="shared" si="1823"/>
        <v>-15361178.494457344</v>
      </c>
      <c r="FU168" s="334">
        <v>-12187215.853679046</v>
      </c>
      <c r="FV168" s="287">
        <f>FS168</f>
        <v>-3173962.6407782976</v>
      </c>
      <c r="FW168" s="287">
        <f t="shared" si="1824"/>
        <v>-15361178.494457344</v>
      </c>
      <c r="FX168" s="334">
        <v>-12187215.853679046</v>
      </c>
      <c r="FY168" s="287">
        <f>FV168</f>
        <v>-3173962.6407782976</v>
      </c>
      <c r="FZ168" s="287">
        <f t="shared" si="1825"/>
        <v>-15361178.494457344</v>
      </c>
      <c r="GA168" s="334">
        <v>-15527329.240107968</v>
      </c>
      <c r="GB168" s="287">
        <f>FY168+FY169</f>
        <v>-3813890.5916037238</v>
      </c>
      <c r="GC168" s="287">
        <f t="shared" si="1826"/>
        <v>-19341219.831711691</v>
      </c>
      <c r="GD168" s="334">
        <v>-15527329.240107968</v>
      </c>
      <c r="GE168" s="287">
        <f>GB168</f>
        <v>-3813890.5916037238</v>
      </c>
      <c r="GF168" s="287">
        <f t="shared" si="1827"/>
        <v>-19341219.831711691</v>
      </c>
      <c r="GG168" s="334">
        <v>-15527329.240107968</v>
      </c>
      <c r="GH168" s="287">
        <f>GE168</f>
        <v>-3813890.5916037238</v>
      </c>
      <c r="GI168" s="287">
        <f t="shared" si="1828"/>
        <v>-19341219.831711691</v>
      </c>
      <c r="GJ168" s="334">
        <v>-15527329.240107968</v>
      </c>
      <c r="GK168" s="287">
        <f>GH168</f>
        <v>-3813890.5916037238</v>
      </c>
      <c r="GL168" s="287">
        <f t="shared" si="1829"/>
        <v>-19341219.831711691</v>
      </c>
      <c r="GM168" s="334">
        <v>-15527329.240107968</v>
      </c>
      <c r="GN168" s="287">
        <f>GK168</f>
        <v>-3813890.5916037238</v>
      </c>
      <c r="GO168" s="287">
        <f>SUM(GM168:GN168)</f>
        <v>-19341219.831711691</v>
      </c>
      <c r="GP168" s="334">
        <v>-15527329.240107968</v>
      </c>
      <c r="GQ168" s="287">
        <f>GN168</f>
        <v>-3813890.5916037238</v>
      </c>
      <c r="GR168" s="287">
        <f>SUM(GP168:GQ168)</f>
        <v>-19341219.831711691</v>
      </c>
      <c r="GS168" s="334">
        <v>-15527329.240107968</v>
      </c>
      <c r="GT168" s="287">
        <f>GQ168</f>
        <v>-3813890.5916037238</v>
      </c>
      <c r="GU168" s="287">
        <f>SUM(GS168:GT168)</f>
        <v>-19341219.831711691</v>
      </c>
      <c r="GV168" s="334">
        <v>-15527329.240107968</v>
      </c>
      <c r="GW168" s="287">
        <f>GT168</f>
        <v>-3813890.5916037238</v>
      </c>
      <c r="GX168" s="287">
        <f>SUM(GV168:GW168)</f>
        <v>-19341219.831711691</v>
      </c>
      <c r="GY168" s="334">
        <v>-15527329.240107968</v>
      </c>
      <c r="GZ168" s="287">
        <f>GW168</f>
        <v>-3813890.5916037238</v>
      </c>
      <c r="HA168" s="287">
        <f>SUM(GY168:GZ168)</f>
        <v>-19341219.831711691</v>
      </c>
      <c r="HB168" s="334">
        <v>-15527329.240107968</v>
      </c>
      <c r="HC168" s="287">
        <f>GZ168</f>
        <v>-3813890.5916037238</v>
      </c>
      <c r="HD168" s="287">
        <f>SUM(HB168:HC168)</f>
        <v>-19341219.831711691</v>
      </c>
      <c r="HE168" s="334">
        <v>-15527329.240107968</v>
      </c>
      <c r="HF168" s="287">
        <f>HC168</f>
        <v>-3813890.5916037238</v>
      </c>
      <c r="HG168" s="287">
        <f>SUM(HE168:HF168)</f>
        <v>-19341219.831711691</v>
      </c>
      <c r="HH168" s="334">
        <v>-15527329.24010797</v>
      </c>
      <c r="HI168" s="287">
        <f>HF168</f>
        <v>-3813890.5916037238</v>
      </c>
      <c r="HJ168" s="287">
        <f>SUM(HH168:HI168)</f>
        <v>-19341219.831711695</v>
      </c>
    </row>
    <row r="169" spans="1:220" ht="14.25" customHeight="1" collapsed="1" x14ac:dyDescent="0.2">
      <c r="A169" s="168"/>
      <c r="B169" s="325" t="s">
        <v>403</v>
      </c>
      <c r="C169" s="334">
        <v>0</v>
      </c>
      <c r="D169" s="287">
        <v>0</v>
      </c>
      <c r="E169" s="287">
        <f>SUM(C169:D169)</f>
        <v>0</v>
      </c>
      <c r="F169" s="334">
        <v>0</v>
      </c>
      <c r="G169" s="287">
        <v>0</v>
      </c>
      <c r="H169" s="287">
        <f>SUM(F169:G169)</f>
        <v>0</v>
      </c>
      <c r="I169" s="334">
        <v>0</v>
      </c>
      <c r="J169" s="287">
        <v>0</v>
      </c>
      <c r="K169" s="287">
        <f>SUM(I169:J169)</f>
        <v>0</v>
      </c>
      <c r="L169" s="334">
        <v>0</v>
      </c>
      <c r="M169" s="287">
        <v>0</v>
      </c>
      <c r="N169" s="287">
        <f>SUM(L169:M169)</f>
        <v>0</v>
      </c>
      <c r="O169" s="334">
        <v>0</v>
      </c>
      <c r="P169" s="287">
        <v>0</v>
      </c>
      <c r="Q169" s="287">
        <f>SUM(O169:P169)</f>
        <v>0</v>
      </c>
      <c r="R169" s="334">
        <v>0</v>
      </c>
      <c r="S169" s="287">
        <v>0</v>
      </c>
      <c r="T169" s="287">
        <f>SUM(R169:S169)</f>
        <v>0</v>
      </c>
      <c r="U169" s="334">
        <v>0</v>
      </c>
      <c r="V169" s="287">
        <v>0</v>
      </c>
      <c r="W169" s="287">
        <f>SUM(U169:V169)</f>
        <v>0</v>
      </c>
      <c r="X169" s="334">
        <v>0</v>
      </c>
      <c r="Y169" s="287">
        <v>0</v>
      </c>
      <c r="Z169" s="287">
        <f>SUM(X169:Y169)</f>
        <v>0</v>
      </c>
      <c r="AA169" s="334">
        <v>0</v>
      </c>
      <c r="AB169" s="287">
        <v>0</v>
      </c>
      <c r="AC169" s="287">
        <f>SUM(AA169:AB169)</f>
        <v>0</v>
      </c>
      <c r="AD169" s="334">
        <v>0</v>
      </c>
      <c r="AE169" s="287">
        <v>0</v>
      </c>
      <c r="AF169" s="287">
        <f>SUM(AD169:AE169)</f>
        <v>0</v>
      </c>
      <c r="AG169" s="334">
        <v>0</v>
      </c>
      <c r="AH169" s="287">
        <v>0</v>
      </c>
      <c r="AI169" s="287">
        <f>SUM(AG169:AH169)</f>
        <v>0</v>
      </c>
      <c r="AJ169" s="334">
        <v>0</v>
      </c>
      <c r="AK169" s="287">
        <v>0</v>
      </c>
      <c r="AL169" s="287">
        <f>SUM(AJ169:AK169)</f>
        <v>0</v>
      </c>
      <c r="AM169" s="334">
        <v>-281.54233434388152</v>
      </c>
      <c r="AN169" s="287">
        <f>AN109</f>
        <v>-67318.455123887019</v>
      </c>
      <c r="AO169" s="287">
        <f>SUM(AM169:AN169)</f>
        <v>-67599.997458230908</v>
      </c>
      <c r="AP169" s="334">
        <v>-67854.018401103094</v>
      </c>
      <c r="AQ169" s="287">
        <f>AQ109+AN169</f>
        <v>-33180.260739044024</v>
      </c>
      <c r="AR169" s="287">
        <f t="shared" si="1779"/>
        <v>-101034.27914014712</v>
      </c>
      <c r="AS169" s="334">
        <v>-74327.453788202838</v>
      </c>
      <c r="AT169" s="287">
        <f>AT109+AQ169</f>
        <v>-11348.083154703789</v>
      </c>
      <c r="AU169" s="287">
        <f t="shared" si="1780"/>
        <v>-85675.53694290662</v>
      </c>
      <c r="AV169" s="334">
        <v>-141297.54666138251</v>
      </c>
      <c r="AW169" s="287">
        <f>AW109+AT169</f>
        <v>120907.84017787466</v>
      </c>
      <c r="AX169" s="287">
        <f t="shared" si="1781"/>
        <v>-20389.706483507849</v>
      </c>
      <c r="AY169" s="334">
        <v>-121038.49446160333</v>
      </c>
      <c r="AZ169" s="287">
        <f>AZ109+AW169</f>
        <v>95098.702623595062</v>
      </c>
      <c r="BA169" s="287">
        <f t="shared" si="1782"/>
        <v>-25939.79183800827</v>
      </c>
      <c r="BB169" s="334">
        <v>-168153.42565132881</v>
      </c>
      <c r="BC169" s="287">
        <f>BC109+AZ169</f>
        <v>124908.9621088968</v>
      </c>
      <c r="BD169" s="287">
        <f t="shared" si="1783"/>
        <v>-43244.463542432015</v>
      </c>
      <c r="BE169" s="334">
        <v>-302162.00622887874</v>
      </c>
      <c r="BF169" s="287">
        <f>BF109+BC169</f>
        <v>174880.45176295831</v>
      </c>
      <c r="BG169" s="287">
        <f t="shared" si="1784"/>
        <v>-127281.55446592043</v>
      </c>
      <c r="BH169" s="334">
        <v>-416988.54879023309</v>
      </c>
      <c r="BI169" s="287">
        <f>BI109+BF169</f>
        <v>174055.32720296262</v>
      </c>
      <c r="BJ169" s="287">
        <f t="shared" si="1785"/>
        <v>-242933.22158727047</v>
      </c>
      <c r="BK169" s="334">
        <v>-275726.65655553585</v>
      </c>
      <c r="BL169" s="287">
        <f>BL109+BI169</f>
        <v>116.47031481898739</v>
      </c>
      <c r="BM169" s="287">
        <f t="shared" si="1786"/>
        <v>-275610.18624071684</v>
      </c>
      <c r="BN169" s="334">
        <v>-283894.84466819395</v>
      </c>
      <c r="BO169" s="287">
        <f>BO109+BL169</f>
        <v>6348.4828945926965</v>
      </c>
      <c r="BP169" s="287">
        <f t="shared" si="1787"/>
        <v>-277546.36177360127</v>
      </c>
      <c r="BQ169" s="334">
        <v>-109697.8376259405</v>
      </c>
      <c r="BR169" s="287">
        <f>BR109+BO169</f>
        <v>45863.208565792447</v>
      </c>
      <c r="BS169" s="287">
        <f t="shared" si="1788"/>
        <v>-63834.629060148058</v>
      </c>
      <c r="BT169" s="334">
        <v>-96601.305290919147</v>
      </c>
      <c r="BU169" s="287">
        <f>BU109+BR169</f>
        <v>-5694.7114469112857</v>
      </c>
      <c r="BV169" s="287">
        <f t="shared" si="1789"/>
        <v>-102296.01673783043</v>
      </c>
      <c r="BW169" s="334">
        <v>22859.316610450522</v>
      </c>
      <c r="BX169" s="287">
        <f>BX109</f>
        <v>-49437.252410853645</v>
      </c>
      <c r="BY169" s="287">
        <f t="shared" si="1790"/>
        <v>-26577.935800403124</v>
      </c>
      <c r="BZ169" s="334">
        <v>68453.060174806873</v>
      </c>
      <c r="CA169" s="287">
        <f>CA109+BX169</f>
        <v>-166206.46815373024</v>
      </c>
      <c r="CB169" s="287">
        <f t="shared" si="1791"/>
        <v>-97753.407978923366</v>
      </c>
      <c r="CC169" s="334">
        <v>72698.79013087468</v>
      </c>
      <c r="CD169" s="287">
        <f>CD109+CA169</f>
        <v>-307416.37401158479</v>
      </c>
      <c r="CE169" s="287">
        <f t="shared" si="1792"/>
        <v>-234717.58388071012</v>
      </c>
      <c r="CF169" s="334">
        <v>89808.303686111263</v>
      </c>
      <c r="CG169" s="287">
        <f>CG109+CD169</f>
        <v>-402324.42900756048</v>
      </c>
      <c r="CH169" s="287">
        <f t="shared" si="1793"/>
        <v>-312516.12532144925</v>
      </c>
      <c r="CI169" s="334">
        <v>22443.075294030357</v>
      </c>
      <c r="CJ169" s="287">
        <f>CJ109+CG169</f>
        <v>-417577.01442617003</v>
      </c>
      <c r="CK169" s="287">
        <f t="shared" si="1794"/>
        <v>-395133.93913213967</v>
      </c>
      <c r="CL169" s="334">
        <v>80681.303660833277</v>
      </c>
      <c r="CM169" s="287">
        <f>CM109+CJ169</f>
        <v>-680331.66256572888</v>
      </c>
      <c r="CN169" s="287">
        <f t="shared" si="1795"/>
        <v>-599650.35890489561</v>
      </c>
      <c r="CO169" s="334">
        <v>-4436.6352165534117</v>
      </c>
      <c r="CP169" s="287">
        <f>CP109+CM169</f>
        <v>-658723.10279175034</v>
      </c>
      <c r="CQ169" s="287">
        <f t="shared" si="1796"/>
        <v>-663159.7380083038</v>
      </c>
      <c r="CR169" s="334">
        <v>95595.561905043782</v>
      </c>
      <c r="CS169" s="287">
        <f>CS109+CP169</f>
        <v>-907458.0727386442</v>
      </c>
      <c r="CT169" s="287">
        <f t="shared" si="1797"/>
        <v>-811862.51083360042</v>
      </c>
      <c r="CU169" s="334">
        <v>138570.12521130976</v>
      </c>
      <c r="CV169" s="287">
        <f>CV109+CS169</f>
        <v>-1059510.3987796088</v>
      </c>
      <c r="CW169" s="287">
        <f t="shared" si="1798"/>
        <v>-920940.27356829902</v>
      </c>
      <c r="CX169" s="334">
        <v>1085.2584529559063</v>
      </c>
      <c r="CY169" s="287">
        <f>CY109+CV169</f>
        <v>-1075017.8217682317</v>
      </c>
      <c r="CZ169" s="287">
        <f t="shared" si="1799"/>
        <v>-1073932.5633152758</v>
      </c>
      <c r="DA169" s="334">
        <v>25416.85041528476</v>
      </c>
      <c r="DB169" s="287">
        <f>DB109+CY169</f>
        <v>-1144088.4845403314</v>
      </c>
      <c r="DC169" s="287">
        <f t="shared" si="1800"/>
        <v>-1118671.6341250467</v>
      </c>
      <c r="DD169" s="334">
        <v>113289.80693886783</v>
      </c>
      <c r="DE169" s="287">
        <f>DE109+DB169</f>
        <v>-1477042.8784447396</v>
      </c>
      <c r="DF169" s="287">
        <f t="shared" si="1801"/>
        <v>-1363753.0715058718</v>
      </c>
      <c r="DG169" s="334">
        <v>-374265.58050854702</v>
      </c>
      <c r="DH169" s="287">
        <f>DH109</f>
        <v>146775.76517050649</v>
      </c>
      <c r="DI169" s="287">
        <f t="shared" si="1802"/>
        <v>-227489.81533804053</v>
      </c>
      <c r="DJ169" s="334">
        <v>-400181.68378362828</v>
      </c>
      <c r="DK169" s="287">
        <f>DK109+DH169</f>
        <v>-62071.271074215416</v>
      </c>
      <c r="DL169" s="287">
        <f t="shared" si="1803"/>
        <v>-462252.9548578437</v>
      </c>
      <c r="DM169" s="334">
        <v>-680699.59438265814</v>
      </c>
      <c r="DN169" s="287">
        <f>DN109+DK169</f>
        <v>-65527.667735465307</v>
      </c>
      <c r="DO169" s="287">
        <f t="shared" si="1804"/>
        <v>-746227.26211812347</v>
      </c>
      <c r="DP169" s="334">
        <v>-1099019.0431235663</v>
      </c>
      <c r="DQ169" s="287">
        <f>DQ109+DN169</f>
        <v>176.5188140484679</v>
      </c>
      <c r="DR169" s="287">
        <f t="shared" si="1805"/>
        <v>-1098842.5243095178</v>
      </c>
      <c r="DS169" s="334">
        <v>-1093408.8864806574</v>
      </c>
      <c r="DT169" s="287">
        <f>DT109+DQ169</f>
        <v>-176465.43562589737</v>
      </c>
      <c r="DU169" s="287">
        <f t="shared" si="1806"/>
        <v>-1269874.3221065546</v>
      </c>
      <c r="DV169" s="334">
        <v>-989839.79639736284</v>
      </c>
      <c r="DW169" s="287">
        <f>DW109+DT169</f>
        <v>-436859.4843518351</v>
      </c>
      <c r="DX169" s="287">
        <f t="shared" si="1807"/>
        <v>-1426699.280749198</v>
      </c>
      <c r="DY169" s="334">
        <v>-1028379.6086724157</v>
      </c>
      <c r="DZ169" s="287">
        <f>DZ109+DW169</f>
        <v>-652709.96950272447</v>
      </c>
      <c r="EA169" s="287">
        <f t="shared" si="1808"/>
        <v>-1681089.5781751401</v>
      </c>
      <c r="EB169" s="334">
        <v>-999408.65071376332</v>
      </c>
      <c r="EC169" s="287">
        <f>EC109+DZ169</f>
        <v>-872062.5840774898</v>
      </c>
      <c r="ED169" s="287">
        <f t="shared" si="1809"/>
        <v>-1871471.2347912532</v>
      </c>
      <c r="EE169" s="334">
        <v>-1034471.0766562509</v>
      </c>
      <c r="EF169" s="287">
        <f>EF109+EC169</f>
        <v>-1023671.7873313917</v>
      </c>
      <c r="EG169" s="287">
        <f t="shared" si="1810"/>
        <v>-2058142.8639876426</v>
      </c>
      <c r="EH169" s="334">
        <v>-1364173.5098660383</v>
      </c>
      <c r="EI169" s="287">
        <f>EI109+EF169</f>
        <v>-1001360.3726988006</v>
      </c>
      <c r="EJ169" s="287">
        <f t="shared" si="1811"/>
        <v>-2365533.882564839</v>
      </c>
      <c r="EK169" s="334">
        <v>-1273788.6299031312</v>
      </c>
      <c r="EL169" s="287">
        <f>EL109+EI169</f>
        <v>-1332339.3978368985</v>
      </c>
      <c r="EM169" s="287">
        <f t="shared" si="1812"/>
        <v>-2606128.0277400296</v>
      </c>
      <c r="EN169" s="334">
        <v>-1309046.4617971014</v>
      </c>
      <c r="EO169" s="287">
        <f>EO109+EL169</f>
        <v>-1691225.0508866464</v>
      </c>
      <c r="EP169" s="287">
        <f t="shared" si="1813"/>
        <v>-3000271.5126837478</v>
      </c>
      <c r="EQ169" s="334">
        <v>-436453.45090317825</v>
      </c>
      <c r="ER169" s="287">
        <f>ER109</f>
        <v>115798.02234511141</v>
      </c>
      <c r="ES169" s="287">
        <f t="shared" si="1814"/>
        <v>-320655.42855806684</v>
      </c>
      <c r="ET169" s="334">
        <v>-708730.40856487653</v>
      </c>
      <c r="EU169" s="287">
        <f>ER169+EU109</f>
        <v>-33415.145299578871</v>
      </c>
      <c r="EV169" s="287">
        <f t="shared" si="1815"/>
        <v>-742145.55386445543</v>
      </c>
      <c r="EW169" s="334">
        <v>-1001858.3981649615</v>
      </c>
      <c r="EX169" s="287">
        <f>EU169+EX109</f>
        <v>-222470.66743887303</v>
      </c>
      <c r="EY169" s="287">
        <f t="shared" si="1816"/>
        <v>-1224329.0656038346</v>
      </c>
      <c r="EZ169" s="334">
        <v>-1534301.8134742419</v>
      </c>
      <c r="FA169" s="287">
        <f>EX169+FA109</f>
        <v>-91959.448169617099</v>
      </c>
      <c r="FB169" s="287">
        <f t="shared" si="1817"/>
        <v>-1626261.2616438591</v>
      </c>
      <c r="FC169" s="334">
        <v>-1905481.2662825694</v>
      </c>
      <c r="FD169" s="287">
        <f>FA169+FD109</f>
        <v>-20611.734324324803</v>
      </c>
      <c r="FE169" s="287">
        <f t="shared" si="1818"/>
        <v>-1926093.0006068943</v>
      </c>
      <c r="FF169" s="334">
        <v>-2260259.4634652911</v>
      </c>
      <c r="FG169" s="287">
        <f>FD169+FG109</f>
        <v>-102095.07475045699</v>
      </c>
      <c r="FH169" s="287">
        <f t="shared" si="1819"/>
        <v>-2362354.538215748</v>
      </c>
      <c r="FI169" s="334">
        <v>-2648045.960901401</v>
      </c>
      <c r="FJ169" s="287">
        <f>FG169+FJ109</f>
        <v>-219285.62020717951</v>
      </c>
      <c r="FK169" s="287">
        <f t="shared" si="1820"/>
        <v>-2867331.5811085803</v>
      </c>
      <c r="FL169" s="334">
        <v>-2987465.2412698492</v>
      </c>
      <c r="FM169" s="287">
        <f>FJ169+FM109</f>
        <v>-146383.07455319283</v>
      </c>
      <c r="FN169" s="287">
        <f t="shared" si="1821"/>
        <v>-3133848.3158230418</v>
      </c>
      <c r="FO169" s="334">
        <v>-3126671.4566893755</v>
      </c>
      <c r="FP169" s="287">
        <f>FM169+FP109</f>
        <v>-350762.92312268447</v>
      </c>
      <c r="FQ169" s="287">
        <f t="shared" si="1822"/>
        <v>-3477434.3798120599</v>
      </c>
      <c r="FR169" s="334">
        <v>-3568727.6387280161</v>
      </c>
      <c r="FS169" s="287">
        <f>FP169+FS109</f>
        <v>-228739.17688207637</v>
      </c>
      <c r="FT169" s="287">
        <f t="shared" si="1823"/>
        <v>-3797466.8156100926</v>
      </c>
      <c r="FU169" s="334">
        <v>-3606199.7221483318</v>
      </c>
      <c r="FV169" s="287">
        <f>FS169+FV109</f>
        <v>-651003.54404679663</v>
      </c>
      <c r="FW169" s="287">
        <f t="shared" si="1824"/>
        <v>-4257203.2661951287</v>
      </c>
      <c r="FX169" s="334">
        <v>-4221221.2603287958</v>
      </c>
      <c r="FY169" s="287">
        <f>FV169+FY109</f>
        <v>-639927.95082542638</v>
      </c>
      <c r="FZ169" s="287">
        <f t="shared" si="1825"/>
        <v>-4861149.2111542225</v>
      </c>
      <c r="GA169" s="334">
        <v>-824061.72041078378</v>
      </c>
      <c r="GB169" s="287">
        <f>GB109</f>
        <v>285274.46038887318</v>
      </c>
      <c r="GC169" s="287">
        <f t="shared" si="1826"/>
        <v>-538787.26002191054</v>
      </c>
      <c r="GD169" s="334">
        <v>-1440022.369262465</v>
      </c>
      <c r="GE169" s="287">
        <f>GE109+GB169</f>
        <v>430204.78298568475</v>
      </c>
      <c r="GF169" s="287">
        <f t="shared" si="1827"/>
        <v>-1009817.5862767803</v>
      </c>
      <c r="GG169" s="334">
        <v>-1743514.5797215232</v>
      </c>
      <c r="GH169" s="287">
        <f>GH109+GE169</f>
        <v>362562.01501533395</v>
      </c>
      <c r="GI169" s="287">
        <f t="shared" si="1828"/>
        <v>-1380952.5647061893</v>
      </c>
      <c r="GJ169" s="334">
        <v>-2285036.9793404075</v>
      </c>
      <c r="GK169" s="287">
        <f>GK109+GH169</f>
        <v>729833.36976622639</v>
      </c>
      <c r="GL169" s="287">
        <f t="shared" si="1829"/>
        <v>-1555203.609574181</v>
      </c>
      <c r="GM169" s="334">
        <v>-3035745.7197880624</v>
      </c>
      <c r="GN169" s="287">
        <f>GN109+GK169</f>
        <v>948282.51384411729</v>
      </c>
      <c r="GO169" s="287">
        <f>SUM(GM169:GN169)</f>
        <v>-2087463.2059439451</v>
      </c>
      <c r="GP169" s="334">
        <v>-3747794.9986451752</v>
      </c>
      <c r="GQ169" s="287">
        <f>GQ109+GN169</f>
        <v>1142853.4973821121</v>
      </c>
      <c r="GR169" s="287">
        <f>SUM(GP169:GQ169)</f>
        <v>-2604941.5012630634</v>
      </c>
      <c r="GS169" s="334">
        <v>-4426706.6258832002</v>
      </c>
      <c r="GT169" s="287">
        <f>GT109+GQ169</f>
        <v>1417529.8553966361</v>
      </c>
      <c r="GU169" s="287">
        <f>SUM(GS169:GT169)</f>
        <v>-3009176.7704865644</v>
      </c>
      <c r="GV169" s="334">
        <v>-4970394.1871998655</v>
      </c>
      <c r="GW169" s="287">
        <f>GW109+GT169</f>
        <v>1580676.6740826501</v>
      </c>
      <c r="GX169" s="287">
        <f>SUM(GV169:GW169)</f>
        <v>-3389717.5131172156</v>
      </c>
      <c r="GY169" s="334">
        <v>-5152766.4995191125</v>
      </c>
      <c r="GZ169" s="287">
        <f>GZ109+GW169</f>
        <v>1272966.5427350132</v>
      </c>
      <c r="HA169" s="287">
        <f>SUM(GY169:GZ169)</f>
        <v>-3879799.9567840993</v>
      </c>
      <c r="HB169" s="334">
        <v>-4991464.6942503974</v>
      </c>
      <c r="HC169" s="287">
        <f>HC109+GZ169</f>
        <v>752088.37925810658</v>
      </c>
      <c r="HD169" s="287">
        <f>SUM(HB169:HC169)</f>
        <v>-4239376.3149922909</v>
      </c>
      <c r="HE169" s="334">
        <v>-5962133.7343679052</v>
      </c>
      <c r="HF169" s="287">
        <f>HF109+HC169</f>
        <v>1417169.651242502</v>
      </c>
      <c r="HG169" s="287">
        <f>SUM(HE169:HF169)</f>
        <v>-4544964.0831254032</v>
      </c>
      <c r="HH169" s="334">
        <v>-6662525.7592933271</v>
      </c>
      <c r="HI169" s="287">
        <f>HI109+HF169</f>
        <v>1467549.8897236066</v>
      </c>
      <c r="HJ169" s="287">
        <f>SUM(HH169:HI169)</f>
        <v>-5194975.8695697207</v>
      </c>
    </row>
    <row r="170" spans="1:220" ht="14.25" customHeight="1" x14ac:dyDescent="0.2">
      <c r="A170" s="168"/>
      <c r="B170" s="345" t="s">
        <v>404</v>
      </c>
      <c r="C170" s="304">
        <f>SUM(C160,C161,C162,C163,C166,C169,C165)</f>
        <v>0</v>
      </c>
      <c r="D170" s="304">
        <f t="shared" ref="D170:AL170" si="1830">SUM(D160,D161,D162,D163,D166,D169,D165)</f>
        <v>0</v>
      </c>
      <c r="E170" s="304">
        <f t="shared" si="1830"/>
        <v>0</v>
      </c>
      <c r="F170" s="304">
        <f t="shared" si="1830"/>
        <v>0</v>
      </c>
      <c r="G170" s="304">
        <f t="shared" si="1830"/>
        <v>0</v>
      </c>
      <c r="H170" s="304">
        <f t="shared" si="1830"/>
        <v>0</v>
      </c>
      <c r="I170" s="304">
        <f t="shared" si="1830"/>
        <v>0</v>
      </c>
      <c r="J170" s="304">
        <f t="shared" si="1830"/>
        <v>0</v>
      </c>
      <c r="K170" s="304">
        <f t="shared" si="1830"/>
        <v>0</v>
      </c>
      <c r="L170" s="304">
        <f t="shared" si="1830"/>
        <v>0</v>
      </c>
      <c r="M170" s="304">
        <f t="shared" si="1830"/>
        <v>0</v>
      </c>
      <c r="N170" s="304">
        <f t="shared" si="1830"/>
        <v>0</v>
      </c>
      <c r="O170" s="304">
        <f t="shared" si="1830"/>
        <v>0</v>
      </c>
      <c r="P170" s="304">
        <f t="shared" si="1830"/>
        <v>0</v>
      </c>
      <c r="Q170" s="304">
        <f t="shared" si="1830"/>
        <v>0</v>
      </c>
      <c r="R170" s="304">
        <f t="shared" si="1830"/>
        <v>0</v>
      </c>
      <c r="S170" s="304">
        <f t="shared" si="1830"/>
        <v>0</v>
      </c>
      <c r="T170" s="304">
        <f t="shared" si="1830"/>
        <v>0</v>
      </c>
      <c r="U170" s="304">
        <f t="shared" si="1830"/>
        <v>0</v>
      </c>
      <c r="V170" s="304">
        <f t="shared" si="1830"/>
        <v>0</v>
      </c>
      <c r="W170" s="304">
        <f t="shared" si="1830"/>
        <v>0</v>
      </c>
      <c r="X170" s="304">
        <f t="shared" si="1830"/>
        <v>0</v>
      </c>
      <c r="Y170" s="304">
        <f t="shared" si="1830"/>
        <v>0</v>
      </c>
      <c r="Z170" s="304">
        <f t="shared" si="1830"/>
        <v>0</v>
      </c>
      <c r="AA170" s="304">
        <f t="shared" si="1830"/>
        <v>0</v>
      </c>
      <c r="AB170" s="304">
        <f t="shared" si="1830"/>
        <v>0</v>
      </c>
      <c r="AC170" s="304">
        <f t="shared" si="1830"/>
        <v>0</v>
      </c>
      <c r="AD170" s="304">
        <f t="shared" si="1830"/>
        <v>0</v>
      </c>
      <c r="AE170" s="304">
        <f t="shared" si="1830"/>
        <v>0</v>
      </c>
      <c r="AF170" s="304">
        <f t="shared" si="1830"/>
        <v>0</v>
      </c>
      <c r="AG170" s="304">
        <f t="shared" si="1830"/>
        <v>0</v>
      </c>
      <c r="AH170" s="304">
        <f t="shared" si="1830"/>
        <v>0</v>
      </c>
      <c r="AI170" s="304">
        <f t="shared" si="1830"/>
        <v>0</v>
      </c>
      <c r="AJ170" s="304">
        <f t="shared" si="1830"/>
        <v>0</v>
      </c>
      <c r="AK170" s="304">
        <f t="shared" si="1830"/>
        <v>0</v>
      </c>
      <c r="AL170" s="304">
        <f t="shared" si="1830"/>
        <v>0</v>
      </c>
      <c r="AM170" s="304">
        <f>SUM(AM160,AM161,AM162,AM163,AM166,AM169,AM165,AM164)</f>
        <v>1758537.6794543995</v>
      </c>
      <c r="AN170" s="304">
        <f t="shared" ref="AN170:CY170" si="1831">SUM(AN160,AN161,AN162,AN163,AN166,AN169,AN165,AN164)</f>
        <v>-67318.455123887019</v>
      </c>
      <c r="AO170" s="304">
        <f t="shared" si="1831"/>
        <v>1691219.2243305123</v>
      </c>
      <c r="AP170" s="304">
        <f t="shared" si="1831"/>
        <v>1692315.1243085766</v>
      </c>
      <c r="AQ170" s="304">
        <f t="shared" si="1831"/>
        <v>-33180.260739044024</v>
      </c>
      <c r="AR170" s="304">
        <f t="shared" si="1831"/>
        <v>1659134.8635695325</v>
      </c>
      <c r="AS170" s="304">
        <f t="shared" si="1831"/>
        <v>1639527.7496261173</v>
      </c>
      <c r="AT170" s="304">
        <f t="shared" si="1831"/>
        <v>-11348.083154703789</v>
      </c>
      <c r="AU170" s="304">
        <f t="shared" si="1831"/>
        <v>1628179.6664714136</v>
      </c>
      <c r="AV170" s="304">
        <f t="shared" si="1831"/>
        <v>1577407.3457742974</v>
      </c>
      <c r="AW170" s="304">
        <f t="shared" si="1831"/>
        <v>120907.84017787466</v>
      </c>
      <c r="AX170" s="304">
        <f t="shared" si="1831"/>
        <v>1698315.1859521721</v>
      </c>
      <c r="AY170" s="304">
        <f t="shared" si="1831"/>
        <v>1589251.5932545019</v>
      </c>
      <c r="AZ170" s="304">
        <f t="shared" si="1831"/>
        <v>95098.702623595062</v>
      </c>
      <c r="BA170" s="304">
        <f t="shared" si="1831"/>
        <v>1684350.2958780969</v>
      </c>
      <c r="BB170" s="304">
        <f t="shared" si="1831"/>
        <v>1593751.6431857382</v>
      </c>
      <c r="BC170" s="304">
        <f t="shared" si="1831"/>
        <v>124908.9621088968</v>
      </c>
      <c r="BD170" s="304">
        <f t="shared" si="1831"/>
        <v>1718660.6052946351</v>
      </c>
      <c r="BE170" s="304">
        <f t="shared" si="1831"/>
        <v>3527110.4386006999</v>
      </c>
      <c r="BF170" s="304">
        <f t="shared" si="1831"/>
        <v>174880.45176295831</v>
      </c>
      <c r="BG170" s="304">
        <f t="shared" si="1831"/>
        <v>3701990.8903636578</v>
      </c>
      <c r="BH170" s="304">
        <f t="shared" si="1831"/>
        <v>3420423.6309555881</v>
      </c>
      <c r="BI170" s="304">
        <f t="shared" si="1831"/>
        <v>174055.32720296262</v>
      </c>
      <c r="BJ170" s="304">
        <f t="shared" si="1831"/>
        <v>3594478.9581585508</v>
      </c>
      <c r="BK170" s="304">
        <f t="shared" si="1831"/>
        <v>3443626.5452675824</v>
      </c>
      <c r="BL170" s="304">
        <f t="shared" si="1831"/>
        <v>116.47031481898739</v>
      </c>
      <c r="BM170" s="304">
        <f t="shared" si="1831"/>
        <v>3443743.0155824013</v>
      </c>
      <c r="BN170" s="304">
        <f t="shared" si="1831"/>
        <v>3299013.7109110262</v>
      </c>
      <c r="BO170" s="304">
        <f t="shared" si="1831"/>
        <v>6348.4828945926965</v>
      </c>
      <c r="BP170" s="304">
        <f t="shared" si="1831"/>
        <v>3305362.1938056187</v>
      </c>
      <c r="BQ170" s="304">
        <f t="shared" si="1831"/>
        <v>2972399.1011694539</v>
      </c>
      <c r="BR170" s="304">
        <f t="shared" si="1831"/>
        <v>45863.208565792447</v>
      </c>
      <c r="BS170" s="304">
        <f t="shared" si="1831"/>
        <v>3018262.309735246</v>
      </c>
      <c r="BT170" s="304">
        <f t="shared" si="1831"/>
        <v>2961747.0437657884</v>
      </c>
      <c r="BU170" s="304">
        <f t="shared" si="1831"/>
        <v>-5694.7114469112857</v>
      </c>
      <c r="BV170" s="304">
        <f t="shared" si="1831"/>
        <v>2956052.3323188773</v>
      </c>
      <c r="BW170" s="304">
        <f t="shared" si="1831"/>
        <v>2918397.9869401869</v>
      </c>
      <c r="BX170" s="304">
        <f t="shared" si="1831"/>
        <v>-55131.963857764931</v>
      </c>
      <c r="BY170" s="304">
        <f t="shared" si="1831"/>
        <v>2863266.0230824221</v>
      </c>
      <c r="BZ170" s="304">
        <f t="shared" si="1831"/>
        <v>2917919.1037153443</v>
      </c>
      <c r="CA170" s="304">
        <f t="shared" si="1831"/>
        <v>-171901.17960064154</v>
      </c>
      <c r="CB170" s="304">
        <f t="shared" si="1831"/>
        <v>2746017.9241147023</v>
      </c>
      <c r="CC170" s="304">
        <f t="shared" si="1831"/>
        <v>2860668.9907988063</v>
      </c>
      <c r="CD170" s="304">
        <f t="shared" si="1831"/>
        <v>-313111.08545849606</v>
      </c>
      <c r="CE170" s="304">
        <f t="shared" si="1831"/>
        <v>2547557.9053403102</v>
      </c>
      <c r="CF170" s="304">
        <f t="shared" si="1831"/>
        <v>2864451.0154116591</v>
      </c>
      <c r="CG170" s="304">
        <f t="shared" si="1831"/>
        <v>-408019.14045447175</v>
      </c>
      <c r="CH170" s="304">
        <f t="shared" si="1831"/>
        <v>2456431.8749571871</v>
      </c>
      <c r="CI170" s="304">
        <f t="shared" si="1831"/>
        <v>6788174.7839076882</v>
      </c>
      <c r="CJ170" s="304">
        <f t="shared" si="1831"/>
        <v>-4546344.725873081</v>
      </c>
      <c r="CK170" s="304">
        <f t="shared" si="1831"/>
        <v>2241830.0580346077</v>
      </c>
      <c r="CL170" s="304">
        <f t="shared" si="1831"/>
        <v>6828086.877390001</v>
      </c>
      <c r="CM170" s="304">
        <f t="shared" si="1831"/>
        <v>-4809099.3740126397</v>
      </c>
      <c r="CN170" s="304">
        <f t="shared" si="1831"/>
        <v>2018987.5033773612</v>
      </c>
      <c r="CO170" s="304">
        <f t="shared" si="1831"/>
        <v>6667101.1411208538</v>
      </c>
      <c r="CP170" s="304">
        <f t="shared" si="1831"/>
        <v>-4787490.8142386619</v>
      </c>
      <c r="CQ170" s="304">
        <f t="shared" si="1831"/>
        <v>1879610.3268821929</v>
      </c>
      <c r="CR170" s="304">
        <f t="shared" si="1831"/>
        <v>8749823.6689726226</v>
      </c>
      <c r="CS170" s="304">
        <f t="shared" si="1831"/>
        <v>-5036225.7841855548</v>
      </c>
      <c r="CT170" s="304">
        <f t="shared" si="1831"/>
        <v>3713597.8847870668</v>
      </c>
      <c r="CU170" s="304">
        <f t="shared" si="1831"/>
        <v>8767629.5348380841</v>
      </c>
      <c r="CV170" s="304">
        <f t="shared" si="1831"/>
        <v>-5188278.1102265194</v>
      </c>
      <c r="CW170" s="304">
        <f t="shared" si="1831"/>
        <v>3579351.4246115619</v>
      </c>
      <c r="CX170" s="304">
        <f t="shared" si="1831"/>
        <v>8624836.1982995756</v>
      </c>
      <c r="CY170" s="304">
        <f t="shared" si="1831"/>
        <v>-5203785.5332151428</v>
      </c>
      <c r="CZ170" s="304">
        <f t="shared" ref="CZ170:FK170" si="1832">SUM(CZ160,CZ161,CZ162,CZ163,CZ166,CZ169,CZ165,CZ164)</f>
        <v>3421050.66508443</v>
      </c>
      <c r="DA170" s="304">
        <f t="shared" si="1832"/>
        <v>8647662.98301626</v>
      </c>
      <c r="DB170" s="304">
        <f t="shared" si="1832"/>
        <v>-5272856.1959872423</v>
      </c>
      <c r="DC170" s="304">
        <f t="shared" si="1832"/>
        <v>3374806.7870290149</v>
      </c>
      <c r="DD170" s="304">
        <f t="shared" si="1832"/>
        <v>8752809.9194337837</v>
      </c>
      <c r="DE170" s="304">
        <f t="shared" si="1832"/>
        <v>-5605810.5898916507</v>
      </c>
      <c r="DF170" s="304">
        <f t="shared" si="1832"/>
        <v>3146999.3295421302</v>
      </c>
      <c r="DG170" s="304">
        <f t="shared" si="1832"/>
        <v>8387838.7954642307</v>
      </c>
      <c r="DH170" s="304">
        <f t="shared" si="1832"/>
        <v>-5459034.8247211445</v>
      </c>
      <c r="DI170" s="304">
        <f t="shared" si="1832"/>
        <v>2928803.9707430843</v>
      </c>
      <c r="DJ170" s="304">
        <f t="shared" si="1832"/>
        <v>8358412.5727564953</v>
      </c>
      <c r="DK170" s="304">
        <f t="shared" si="1832"/>
        <v>-5667881.8609658666</v>
      </c>
      <c r="DL170" s="304">
        <f t="shared" si="1832"/>
        <v>2690530.7117906269</v>
      </c>
      <c r="DM170" s="304">
        <f t="shared" si="1832"/>
        <v>8065551.4127286226</v>
      </c>
      <c r="DN170" s="304">
        <f t="shared" si="1832"/>
        <v>-5671338.2576271156</v>
      </c>
      <c r="DO170" s="304">
        <f t="shared" si="1832"/>
        <v>2394213.1551015051</v>
      </c>
      <c r="DP170" s="304">
        <f t="shared" si="1832"/>
        <v>7641092.5958705535</v>
      </c>
      <c r="DQ170" s="304">
        <f t="shared" si="1832"/>
        <v>-5605634.071077602</v>
      </c>
      <c r="DR170" s="304">
        <f t="shared" si="1832"/>
        <v>2035458.5247929487</v>
      </c>
      <c r="DS170" s="304">
        <f t="shared" si="1832"/>
        <v>7599836.7350538597</v>
      </c>
      <c r="DT170" s="304">
        <f t="shared" si="1832"/>
        <v>-5782276.0255175484</v>
      </c>
      <c r="DU170" s="304">
        <f t="shared" si="1832"/>
        <v>1817560.7095363098</v>
      </c>
      <c r="DV170" s="304">
        <f t="shared" si="1832"/>
        <v>8109187.1121869665</v>
      </c>
      <c r="DW170" s="304">
        <f t="shared" si="1832"/>
        <v>-6042670.0742434859</v>
      </c>
      <c r="DX170" s="304">
        <f t="shared" si="1832"/>
        <v>2066517.0379434796</v>
      </c>
      <c r="DY170" s="304">
        <f t="shared" si="1832"/>
        <v>8093010.6598427137</v>
      </c>
      <c r="DZ170" s="304">
        <f t="shared" si="1832"/>
        <v>-6258520.5593943754</v>
      </c>
      <c r="EA170" s="304">
        <f t="shared" si="1832"/>
        <v>1834490.1004483369</v>
      </c>
      <c r="EB170" s="304">
        <f t="shared" si="1832"/>
        <v>8100049.4121579379</v>
      </c>
      <c r="EC170" s="304">
        <f t="shared" si="1832"/>
        <v>-6477873.1739691403</v>
      </c>
      <c r="ED170" s="304">
        <f t="shared" si="1832"/>
        <v>1622176.2381887981</v>
      </c>
      <c r="EE170" s="304">
        <f t="shared" si="1832"/>
        <v>8047583.427807685</v>
      </c>
      <c r="EF170" s="304">
        <f t="shared" si="1832"/>
        <v>-6629482.3772230428</v>
      </c>
      <c r="EG170" s="304">
        <f t="shared" si="1832"/>
        <v>1418101.0505846422</v>
      </c>
      <c r="EH170" s="304">
        <f t="shared" si="1832"/>
        <v>8711657.0772910509</v>
      </c>
      <c r="EI170" s="304">
        <f t="shared" si="1832"/>
        <v>-6607170.9625904514</v>
      </c>
      <c r="EJ170" s="304">
        <f t="shared" si="1832"/>
        <v>2104486.1147005996</v>
      </c>
      <c r="EK170" s="304">
        <f t="shared" si="1832"/>
        <v>8798725.7187404893</v>
      </c>
      <c r="EL170" s="304">
        <f t="shared" si="1832"/>
        <v>-6938149.9877285492</v>
      </c>
      <c r="EM170" s="304">
        <f t="shared" si="1832"/>
        <v>1860575.7310119392</v>
      </c>
      <c r="EN170" s="304">
        <f t="shared" si="1832"/>
        <v>11180422.170022968</v>
      </c>
      <c r="EO170" s="304">
        <f t="shared" si="1832"/>
        <v>-11056575.171882732</v>
      </c>
      <c r="EP170" s="304">
        <f t="shared" si="1832"/>
        <v>123846.99814023869</v>
      </c>
      <c r="EQ170" s="304">
        <f t="shared" si="1832"/>
        <v>9105410.7115788683</v>
      </c>
      <c r="ER170" s="304">
        <f t="shared" si="1832"/>
        <v>-10940777.149537619</v>
      </c>
      <c r="ES170" s="304">
        <f t="shared" si="1832"/>
        <v>-1835366.4379587504</v>
      </c>
      <c r="ET170" s="304">
        <f t="shared" si="1832"/>
        <v>8794295.5629080012</v>
      </c>
      <c r="EU170" s="304">
        <f t="shared" si="1832"/>
        <v>-11089990.31718231</v>
      </c>
      <c r="EV170" s="304">
        <f t="shared" si="1832"/>
        <v>-2295694.7542743064</v>
      </c>
      <c r="EW170" s="304">
        <f t="shared" si="1832"/>
        <v>8507798.6657766178</v>
      </c>
      <c r="EX170" s="304">
        <f t="shared" si="1832"/>
        <v>-11564594.477346063</v>
      </c>
      <c r="EY170" s="304">
        <f t="shared" si="1832"/>
        <v>-3056795.8115694439</v>
      </c>
      <c r="EZ170" s="304">
        <f t="shared" si="1832"/>
        <v>7977139.9939303622</v>
      </c>
      <c r="FA170" s="304">
        <f t="shared" si="1832"/>
        <v>-11434083.258076807</v>
      </c>
      <c r="FB170" s="304">
        <f t="shared" si="1832"/>
        <v>-3456943.2641464444</v>
      </c>
      <c r="FC170" s="304">
        <f t="shared" si="1832"/>
        <v>7604425.2419891562</v>
      </c>
      <c r="FD170" s="304">
        <f t="shared" si="1832"/>
        <v>-11362735.544231515</v>
      </c>
      <c r="FE170" s="304">
        <f t="shared" si="1832"/>
        <v>-3758310.3022423573</v>
      </c>
      <c r="FF170" s="304">
        <f t="shared" si="1832"/>
        <v>8338747.5915858131</v>
      </c>
      <c r="FG170" s="304">
        <f t="shared" si="1832"/>
        <v>-11497071.82254413</v>
      </c>
      <c r="FH170" s="304">
        <f t="shared" si="1832"/>
        <v>-3158324.2309583137</v>
      </c>
      <c r="FI170" s="304">
        <f t="shared" si="1832"/>
        <v>24164755.688562762</v>
      </c>
      <c r="FJ170" s="304">
        <f t="shared" si="1832"/>
        <v>-11614262.368000852</v>
      </c>
      <c r="FK170" s="304">
        <f t="shared" si="1832"/>
        <v>12550493.320561912</v>
      </c>
      <c r="FL170" s="304">
        <f t="shared" ref="FL170:HJ170" si="1833">SUM(FL160,FL161,FL162,FL163,FL166,FL169,FL165,FL164)</f>
        <v>23862458.838181023</v>
      </c>
      <c r="FM170" s="304">
        <f t="shared" si="1833"/>
        <v>-11541359.822346866</v>
      </c>
      <c r="FN170" s="304">
        <f t="shared" si="1833"/>
        <v>12321099.01583416</v>
      </c>
      <c r="FO170" s="304">
        <f t="shared" si="1833"/>
        <v>23664182.640002117</v>
      </c>
      <c r="FP170" s="304">
        <f t="shared" si="1833"/>
        <v>-12338725.250248093</v>
      </c>
      <c r="FQ170" s="304">
        <f t="shared" si="1833"/>
        <v>11325457.389754022</v>
      </c>
      <c r="FR170" s="304">
        <f t="shared" si="1833"/>
        <v>23229410.542565387</v>
      </c>
      <c r="FS170" s="304">
        <f t="shared" si="1833"/>
        <v>-12216701.504007485</v>
      </c>
      <c r="FT170" s="304">
        <f t="shared" si="1833"/>
        <v>11012709.038557898</v>
      </c>
      <c r="FU170" s="304">
        <f t="shared" si="1833"/>
        <v>23212794.714190181</v>
      </c>
      <c r="FV170" s="304">
        <f t="shared" si="1833"/>
        <v>-12638965.871172206</v>
      </c>
      <c r="FW170" s="304">
        <f t="shared" si="1833"/>
        <v>10573828.843017975</v>
      </c>
      <c r="FX170" s="304">
        <f t="shared" si="1833"/>
        <v>22646397.520730007</v>
      </c>
      <c r="FY170" s="304">
        <f t="shared" si="1833"/>
        <v>-12689857.065253587</v>
      </c>
      <c r="FZ170" s="304">
        <f t="shared" si="1833"/>
        <v>9956540.4554764163</v>
      </c>
      <c r="GA170" s="304">
        <f t="shared" si="1833"/>
        <v>21789927.05068073</v>
      </c>
      <c r="GB170" s="304">
        <f t="shared" si="1833"/>
        <v>-12404582.604864715</v>
      </c>
      <c r="GC170" s="304">
        <f t="shared" si="1833"/>
        <v>9385344.4458160195</v>
      </c>
      <c r="GD170" s="304">
        <f t="shared" si="1833"/>
        <v>21221257.572778899</v>
      </c>
      <c r="GE170" s="304">
        <f t="shared" si="1833"/>
        <v>-12259652.282267902</v>
      </c>
      <c r="GF170" s="304">
        <f t="shared" si="1833"/>
        <v>8961605.290510999</v>
      </c>
      <c r="GG170" s="304">
        <f t="shared" si="1833"/>
        <v>21059987.935722832</v>
      </c>
      <c r="GH170" s="304">
        <f t="shared" si="1833"/>
        <v>-12779726.947554091</v>
      </c>
      <c r="GI170" s="304">
        <f t="shared" si="1833"/>
        <v>8280260.9881687406</v>
      </c>
      <c r="GJ170" s="304">
        <f t="shared" si="1833"/>
        <v>20555910.984356631</v>
      </c>
      <c r="GK170" s="304">
        <f t="shared" si="1833"/>
        <v>-12412455.592803199</v>
      </c>
      <c r="GL170" s="304">
        <f t="shared" si="1833"/>
        <v>8143455.3915534364</v>
      </c>
      <c r="GM170" s="304">
        <f t="shared" si="1833"/>
        <v>19867041.189228512</v>
      </c>
      <c r="GN170" s="304">
        <f t="shared" si="1833"/>
        <v>-12194006.448725307</v>
      </c>
      <c r="GO170" s="304">
        <f t="shared" si="1833"/>
        <v>7673034.7405032096</v>
      </c>
      <c r="GP170" s="304">
        <f t="shared" si="1833"/>
        <v>19217195.435168386</v>
      </c>
      <c r="GQ170" s="304">
        <f t="shared" si="1833"/>
        <v>-12377245.214158505</v>
      </c>
      <c r="GR170" s="304">
        <f t="shared" si="1833"/>
        <v>6839950.221009884</v>
      </c>
      <c r="GS170" s="304">
        <f t="shared" si="1833"/>
        <v>18612446.895185117</v>
      </c>
      <c r="GT170" s="304">
        <f t="shared" si="1833"/>
        <v>-12102568.856143981</v>
      </c>
      <c r="GU170" s="304">
        <f t="shared" si="1833"/>
        <v>6509878.0390411401</v>
      </c>
      <c r="GV170" s="304">
        <f t="shared" si="1833"/>
        <v>18223053.97080696</v>
      </c>
      <c r="GW170" s="304">
        <f t="shared" si="1833"/>
        <v>-12771498.130720064</v>
      </c>
      <c r="GX170" s="304">
        <f t="shared" si="1833"/>
        <v>5451555.8400868988</v>
      </c>
      <c r="GY170" s="304">
        <f t="shared" si="1833"/>
        <v>18084833.151444111</v>
      </c>
      <c r="GZ170" s="304">
        <f t="shared" si="1833"/>
        <v>-13368866.706706177</v>
      </c>
      <c r="HA170" s="304">
        <f t="shared" si="1833"/>
        <v>4715966.4447379364</v>
      </c>
      <c r="HB170" s="304">
        <f t="shared" si="1833"/>
        <v>18313435.662092663</v>
      </c>
      <c r="HC170" s="304">
        <f t="shared" si="1833"/>
        <v>-13889744.870183084</v>
      </c>
      <c r="HD170" s="304">
        <f t="shared" si="1833"/>
        <v>4423690.7919095838</v>
      </c>
      <c r="HE170" s="304">
        <f t="shared" si="1833"/>
        <v>17519669.00355082</v>
      </c>
      <c r="HF170" s="304">
        <f t="shared" si="1833"/>
        <v>-13224663.598198688</v>
      </c>
      <c r="HG170" s="304">
        <f t="shared" si="1833"/>
        <v>4295005.4053521333</v>
      </c>
      <c r="HH170" s="304">
        <f t="shared" si="1833"/>
        <v>16873623.478961408</v>
      </c>
      <c r="HI170" s="304">
        <f t="shared" si="1833"/>
        <v>-13913854.47320112</v>
      </c>
      <c r="HJ170" s="304">
        <f t="shared" si="1833"/>
        <v>2959769.0057602888</v>
      </c>
    </row>
    <row r="171" spans="1:220" ht="14.25" customHeight="1" x14ac:dyDescent="0.2">
      <c r="A171" s="168"/>
      <c r="B171" s="348" t="s">
        <v>405</v>
      </c>
      <c r="C171" s="290">
        <f t="shared" ref="C171:BN171" si="1834">SUM(C170,C159)</f>
        <v>0</v>
      </c>
      <c r="D171" s="290">
        <f t="shared" si="1834"/>
        <v>0</v>
      </c>
      <c r="E171" s="290">
        <f t="shared" si="1834"/>
        <v>0</v>
      </c>
      <c r="F171" s="290">
        <f t="shared" si="1834"/>
        <v>0</v>
      </c>
      <c r="G171" s="290">
        <f t="shared" si="1834"/>
        <v>0</v>
      </c>
      <c r="H171" s="290">
        <f t="shared" si="1834"/>
        <v>0</v>
      </c>
      <c r="I171" s="290">
        <f t="shared" si="1834"/>
        <v>0</v>
      </c>
      <c r="J171" s="290">
        <f t="shared" si="1834"/>
        <v>0</v>
      </c>
      <c r="K171" s="290">
        <f t="shared" si="1834"/>
        <v>0</v>
      </c>
      <c r="L171" s="290">
        <f t="shared" si="1834"/>
        <v>0</v>
      </c>
      <c r="M171" s="290">
        <f t="shared" si="1834"/>
        <v>0</v>
      </c>
      <c r="N171" s="290">
        <f t="shared" si="1834"/>
        <v>0</v>
      </c>
      <c r="O171" s="290">
        <f t="shared" si="1834"/>
        <v>0</v>
      </c>
      <c r="P171" s="290">
        <f t="shared" si="1834"/>
        <v>0</v>
      </c>
      <c r="Q171" s="290">
        <f t="shared" si="1834"/>
        <v>0</v>
      </c>
      <c r="R171" s="290">
        <f t="shared" si="1834"/>
        <v>0</v>
      </c>
      <c r="S171" s="290">
        <f t="shared" si="1834"/>
        <v>0</v>
      </c>
      <c r="T171" s="290">
        <f t="shared" si="1834"/>
        <v>0</v>
      </c>
      <c r="U171" s="290">
        <f t="shared" si="1834"/>
        <v>0</v>
      </c>
      <c r="V171" s="290">
        <f t="shared" si="1834"/>
        <v>0</v>
      </c>
      <c r="W171" s="290">
        <f t="shared" si="1834"/>
        <v>0</v>
      </c>
      <c r="X171" s="290">
        <f t="shared" si="1834"/>
        <v>0</v>
      </c>
      <c r="Y171" s="290">
        <f t="shared" si="1834"/>
        <v>0</v>
      </c>
      <c r="Z171" s="290">
        <f t="shared" si="1834"/>
        <v>0</v>
      </c>
      <c r="AA171" s="290">
        <f t="shared" si="1834"/>
        <v>0</v>
      </c>
      <c r="AB171" s="290">
        <f t="shared" si="1834"/>
        <v>0</v>
      </c>
      <c r="AC171" s="290">
        <f t="shared" si="1834"/>
        <v>0</v>
      </c>
      <c r="AD171" s="290">
        <f t="shared" si="1834"/>
        <v>0</v>
      </c>
      <c r="AE171" s="290">
        <f t="shared" si="1834"/>
        <v>0</v>
      </c>
      <c r="AF171" s="290">
        <f t="shared" si="1834"/>
        <v>0</v>
      </c>
      <c r="AG171" s="290">
        <f t="shared" si="1834"/>
        <v>0</v>
      </c>
      <c r="AH171" s="290">
        <f t="shared" si="1834"/>
        <v>0</v>
      </c>
      <c r="AI171" s="290">
        <f t="shared" si="1834"/>
        <v>0</v>
      </c>
      <c r="AJ171" s="290">
        <f t="shared" si="1834"/>
        <v>0</v>
      </c>
      <c r="AK171" s="290">
        <f t="shared" si="1834"/>
        <v>0</v>
      </c>
      <c r="AL171" s="290">
        <f t="shared" si="1834"/>
        <v>0</v>
      </c>
      <c r="AM171" s="290">
        <f t="shared" si="1834"/>
        <v>3957923.2003787877</v>
      </c>
      <c r="AN171" s="290">
        <f t="shared" si="1834"/>
        <v>7004.5976669884403</v>
      </c>
      <c r="AO171" s="290">
        <f t="shared" si="1834"/>
        <v>3964927.7980457759</v>
      </c>
      <c r="AP171" s="290">
        <f t="shared" si="1834"/>
        <v>3948802.9940106468</v>
      </c>
      <c r="AQ171" s="290">
        <f t="shared" si="1834"/>
        <v>22473.009611592628</v>
      </c>
      <c r="AR171" s="290">
        <f t="shared" si="1834"/>
        <v>3971276.0036222395</v>
      </c>
      <c r="AS171" s="290">
        <f t="shared" si="1834"/>
        <v>3509204.164471182</v>
      </c>
      <c r="AT171" s="290">
        <f t="shared" si="1834"/>
        <v>38229.10530675172</v>
      </c>
      <c r="AU171" s="290">
        <f t="shared" si="1834"/>
        <v>3547433.2697779341</v>
      </c>
      <c r="AV171" s="290">
        <f t="shared" si="1834"/>
        <v>3565379.2795259627</v>
      </c>
      <c r="AW171" s="290">
        <f t="shared" si="1834"/>
        <v>33907.591372318682</v>
      </c>
      <c r="AX171" s="290">
        <f t="shared" si="1834"/>
        <v>3599286.8708982817</v>
      </c>
      <c r="AY171" s="290">
        <f t="shared" si="1834"/>
        <v>3475917.1319931559</v>
      </c>
      <c r="AZ171" s="290">
        <f t="shared" si="1834"/>
        <v>8291.0118255408597</v>
      </c>
      <c r="BA171" s="290">
        <f t="shared" si="1834"/>
        <v>3484208.143818697</v>
      </c>
      <c r="BB171" s="290">
        <f t="shared" si="1834"/>
        <v>5473311.1662294362</v>
      </c>
      <c r="BC171" s="290">
        <f t="shared" si="1834"/>
        <v>-1973134.5910544998</v>
      </c>
      <c r="BD171" s="290">
        <f t="shared" si="1834"/>
        <v>3500176.575174938</v>
      </c>
      <c r="BE171" s="290">
        <f t="shared" si="1834"/>
        <v>5544787.9603207111</v>
      </c>
      <c r="BF171" s="290">
        <f t="shared" si="1834"/>
        <v>-1840.0133140142716</v>
      </c>
      <c r="BG171" s="290">
        <f t="shared" si="1834"/>
        <v>5542947.9470066968</v>
      </c>
      <c r="BH171" s="290">
        <f t="shared" si="1834"/>
        <v>5520193.2965198075</v>
      </c>
      <c r="BI171" s="290">
        <f t="shared" si="1834"/>
        <v>15608.295842481573</v>
      </c>
      <c r="BJ171" s="290">
        <f t="shared" si="1834"/>
        <v>5535801.5923622893</v>
      </c>
      <c r="BK171" s="290">
        <f t="shared" si="1834"/>
        <v>5617584.6728896238</v>
      </c>
      <c r="BL171" s="290">
        <f t="shared" si="1834"/>
        <v>84842.675687804352</v>
      </c>
      <c r="BM171" s="290">
        <f t="shared" si="1834"/>
        <v>5702427.3485774277</v>
      </c>
      <c r="BN171" s="290">
        <f t="shared" si="1834"/>
        <v>5173448.0427009724</v>
      </c>
      <c r="BO171" s="290">
        <f t="shared" ref="BO171:DZ171" si="1835">SUM(BO170,BO159)</f>
        <v>79553.395312103064</v>
      </c>
      <c r="BP171" s="290">
        <f t="shared" si="1835"/>
        <v>5253001.4380130749</v>
      </c>
      <c r="BQ171" s="290">
        <f t="shared" si="1835"/>
        <v>4463511.0131722968</v>
      </c>
      <c r="BR171" s="290">
        <f t="shared" si="1835"/>
        <v>97443.65046773701</v>
      </c>
      <c r="BS171" s="290">
        <f t="shared" si="1835"/>
        <v>4560954.6636400335</v>
      </c>
      <c r="BT171" s="290">
        <f t="shared" si="1835"/>
        <v>4472868.6958559453</v>
      </c>
      <c r="BU171" s="290">
        <f t="shared" si="1835"/>
        <v>154274.03413716797</v>
      </c>
      <c r="BV171" s="290">
        <f t="shared" si="1835"/>
        <v>4627142.7299931133</v>
      </c>
      <c r="BW171" s="290">
        <f t="shared" si="1835"/>
        <v>4572249.4492261373</v>
      </c>
      <c r="BX171" s="290">
        <f t="shared" si="1835"/>
        <v>212707.51106882349</v>
      </c>
      <c r="BY171" s="290">
        <f t="shared" si="1835"/>
        <v>4784956.9602949601</v>
      </c>
      <c r="BZ171" s="290">
        <f t="shared" si="1835"/>
        <v>4649113.668877922</v>
      </c>
      <c r="CA171" s="290">
        <f t="shared" si="1835"/>
        <v>255118.62403159164</v>
      </c>
      <c r="CB171" s="290">
        <f t="shared" si="1835"/>
        <v>4904232.2929095123</v>
      </c>
      <c r="CC171" s="290">
        <f t="shared" si="1835"/>
        <v>4665895.5798864625</v>
      </c>
      <c r="CD171" s="290">
        <f t="shared" si="1835"/>
        <v>334850.48273714405</v>
      </c>
      <c r="CE171" s="290">
        <f t="shared" si="1835"/>
        <v>5000746.062623607</v>
      </c>
      <c r="CF171" s="290">
        <f t="shared" si="1835"/>
        <v>4660384.159685662</v>
      </c>
      <c r="CG171" s="290">
        <f t="shared" si="1835"/>
        <v>338341.93432024942</v>
      </c>
      <c r="CH171" s="290">
        <f t="shared" si="1835"/>
        <v>4998726.0940059116</v>
      </c>
      <c r="CI171" s="290">
        <f t="shared" si="1835"/>
        <v>8718411.780332284</v>
      </c>
      <c r="CJ171" s="290">
        <f t="shared" si="1835"/>
        <v>-3756168.8295206223</v>
      </c>
      <c r="CK171" s="290">
        <f t="shared" si="1835"/>
        <v>4962242.9508116627</v>
      </c>
      <c r="CL171" s="290">
        <f t="shared" si="1835"/>
        <v>9034462.8824592903</v>
      </c>
      <c r="CM171" s="290">
        <f t="shared" si="1835"/>
        <v>-3606548.9544494879</v>
      </c>
      <c r="CN171" s="290">
        <f t="shared" si="1835"/>
        <v>5427913.9280098043</v>
      </c>
      <c r="CO171" s="290">
        <f t="shared" si="1835"/>
        <v>8748994.5238188691</v>
      </c>
      <c r="CP171" s="290">
        <f t="shared" si="1835"/>
        <v>-3587307.4839020884</v>
      </c>
      <c r="CQ171" s="290">
        <f t="shared" si="1835"/>
        <v>5161687.0399167808</v>
      </c>
      <c r="CR171" s="290">
        <f t="shared" si="1835"/>
        <v>10740785.955257304</v>
      </c>
      <c r="CS171" s="290">
        <f t="shared" si="1835"/>
        <v>-3573997.8881685622</v>
      </c>
      <c r="CT171" s="290">
        <f t="shared" si="1835"/>
        <v>7166788.0670887418</v>
      </c>
      <c r="CU171" s="290">
        <f t="shared" si="1835"/>
        <v>10855124.731375229</v>
      </c>
      <c r="CV171" s="290">
        <f t="shared" si="1835"/>
        <v>-3497113.526273076</v>
      </c>
      <c r="CW171" s="290">
        <f t="shared" si="1835"/>
        <v>7358011.2051021494</v>
      </c>
      <c r="CX171" s="290">
        <f t="shared" si="1835"/>
        <v>10907987.130862519</v>
      </c>
      <c r="CY171" s="290">
        <f t="shared" si="1835"/>
        <v>-3494842.4382200092</v>
      </c>
      <c r="CZ171" s="290">
        <f t="shared" si="1835"/>
        <v>7413144.6926425062</v>
      </c>
      <c r="DA171" s="290">
        <f t="shared" si="1835"/>
        <v>10967644.532833602</v>
      </c>
      <c r="DB171" s="290">
        <f t="shared" si="1835"/>
        <v>-3484663.3868651772</v>
      </c>
      <c r="DC171" s="290">
        <f t="shared" si="1835"/>
        <v>7482981.1459684223</v>
      </c>
      <c r="DD171" s="290">
        <f t="shared" si="1835"/>
        <v>11291094.563336223</v>
      </c>
      <c r="DE171" s="290">
        <f t="shared" si="1835"/>
        <v>-3365771.6495017656</v>
      </c>
      <c r="DF171" s="290">
        <f t="shared" si="1835"/>
        <v>7925322.9138344554</v>
      </c>
      <c r="DG171" s="290">
        <f t="shared" si="1835"/>
        <v>11312591.09760407</v>
      </c>
      <c r="DH171" s="290">
        <f t="shared" si="1835"/>
        <v>-3365368.5208709165</v>
      </c>
      <c r="DI171" s="290">
        <f t="shared" si="1835"/>
        <v>7947222.5767331515</v>
      </c>
      <c r="DJ171" s="290">
        <f t="shared" si="1835"/>
        <v>11607847.822818726</v>
      </c>
      <c r="DK171" s="290">
        <f t="shared" si="1835"/>
        <v>-3381964.7292219079</v>
      </c>
      <c r="DL171" s="290">
        <f t="shared" si="1835"/>
        <v>8225883.093596817</v>
      </c>
      <c r="DM171" s="290">
        <f t="shared" si="1835"/>
        <v>11834104.722660724</v>
      </c>
      <c r="DN171" s="290">
        <f t="shared" si="1835"/>
        <v>-3268987.8537903479</v>
      </c>
      <c r="DO171" s="290">
        <f t="shared" si="1835"/>
        <v>8565116.8688703738</v>
      </c>
      <c r="DP171" s="290">
        <f t="shared" si="1835"/>
        <v>11708096.397181764</v>
      </c>
      <c r="DQ171" s="290">
        <f t="shared" si="1835"/>
        <v>-3229474.2622525259</v>
      </c>
      <c r="DR171" s="290">
        <f t="shared" si="1835"/>
        <v>8478622.134929236</v>
      </c>
      <c r="DS171" s="290">
        <f t="shared" si="1835"/>
        <v>11681269.187948929</v>
      </c>
      <c r="DT171" s="290">
        <f t="shared" si="1835"/>
        <v>-3282691.2333444888</v>
      </c>
      <c r="DU171" s="290">
        <f t="shared" si="1835"/>
        <v>8398577.9546044394</v>
      </c>
      <c r="DV171" s="290">
        <f t="shared" si="1835"/>
        <v>11904375.478677318</v>
      </c>
      <c r="DW171" s="290">
        <f t="shared" si="1835"/>
        <v>-3380438.3548730128</v>
      </c>
      <c r="DX171" s="290">
        <f t="shared" si="1835"/>
        <v>8523937.1238043047</v>
      </c>
      <c r="DY171" s="290">
        <f t="shared" si="1835"/>
        <v>11838392.27344168</v>
      </c>
      <c r="DZ171" s="290">
        <f t="shared" si="1835"/>
        <v>-3353577.0085158399</v>
      </c>
      <c r="EA171" s="290">
        <f t="shared" ref="EA171:GL171" si="1836">SUM(EA170,EA159)</f>
        <v>8484815.2649258375</v>
      </c>
      <c r="EB171" s="290">
        <f t="shared" si="1836"/>
        <v>13021616.633276189</v>
      </c>
      <c r="EC171" s="290">
        <f t="shared" si="1836"/>
        <v>-3515525.968224227</v>
      </c>
      <c r="ED171" s="290">
        <f t="shared" si="1836"/>
        <v>9506090.6650519613</v>
      </c>
      <c r="EE171" s="290">
        <f t="shared" si="1836"/>
        <v>13091579.133203957</v>
      </c>
      <c r="EF171" s="290">
        <f t="shared" si="1836"/>
        <v>-3389119.2536448175</v>
      </c>
      <c r="EG171" s="290">
        <f t="shared" si="1836"/>
        <v>9702459.8795591388</v>
      </c>
      <c r="EH171" s="290">
        <f t="shared" si="1836"/>
        <v>14471580.877826571</v>
      </c>
      <c r="EI171" s="290">
        <f t="shared" si="1836"/>
        <v>-3538315.7219752283</v>
      </c>
      <c r="EJ171" s="290">
        <f t="shared" si="1836"/>
        <v>10933265.155851342</v>
      </c>
      <c r="EK171" s="290">
        <f t="shared" si="1836"/>
        <v>14300136.39953066</v>
      </c>
      <c r="EL171" s="290">
        <f t="shared" si="1836"/>
        <v>-3443390.4838424888</v>
      </c>
      <c r="EM171" s="290">
        <f t="shared" si="1836"/>
        <v>10856745.915688168</v>
      </c>
      <c r="EN171" s="290">
        <f t="shared" si="1836"/>
        <v>16818427.148067556</v>
      </c>
      <c r="EO171" s="290">
        <f t="shared" si="1836"/>
        <v>-3220187.9624664281</v>
      </c>
      <c r="EP171" s="290">
        <f t="shared" si="1836"/>
        <v>13598239.185601126</v>
      </c>
      <c r="EQ171" s="290">
        <f t="shared" si="1836"/>
        <v>16299904.868587267</v>
      </c>
      <c r="ER171" s="290">
        <f t="shared" si="1836"/>
        <v>-3198696.3805011846</v>
      </c>
      <c r="ES171" s="290">
        <f t="shared" si="1836"/>
        <v>13101208.488086082</v>
      </c>
      <c r="ET171" s="290">
        <f t="shared" si="1836"/>
        <v>15706474.827271555</v>
      </c>
      <c r="EU171" s="290">
        <f t="shared" si="1836"/>
        <v>-3172890.4543053089</v>
      </c>
      <c r="EV171" s="290">
        <f t="shared" si="1836"/>
        <v>12533584.372966249</v>
      </c>
      <c r="EW171" s="290">
        <f t="shared" si="1836"/>
        <v>15814372.647868732</v>
      </c>
      <c r="EX171" s="290">
        <f t="shared" si="1836"/>
        <v>-3120437.3548588771</v>
      </c>
      <c r="EY171" s="290">
        <f t="shared" si="1836"/>
        <v>12693935.293009855</v>
      </c>
      <c r="EZ171" s="290">
        <f t="shared" si="1836"/>
        <v>15735495.521218829</v>
      </c>
      <c r="FA171" s="290">
        <f t="shared" si="1836"/>
        <v>-3105877.6612205189</v>
      </c>
      <c r="FB171" s="290">
        <f t="shared" si="1836"/>
        <v>12629617.859998312</v>
      </c>
      <c r="FC171" s="290">
        <f t="shared" si="1836"/>
        <v>16136929.053786693</v>
      </c>
      <c r="FD171" s="290">
        <f t="shared" si="1836"/>
        <v>-3600968.3923671069</v>
      </c>
      <c r="FE171" s="290">
        <f t="shared" si="1836"/>
        <v>12535960.661419589</v>
      </c>
      <c r="FF171" s="290">
        <f t="shared" si="1836"/>
        <v>18582450.250430919</v>
      </c>
      <c r="FG171" s="290">
        <f t="shared" si="1836"/>
        <v>-4070406.5690178946</v>
      </c>
      <c r="FH171" s="290">
        <f t="shared" si="1836"/>
        <v>14512043.681413028</v>
      </c>
      <c r="FI171" s="290">
        <f t="shared" si="1836"/>
        <v>31920644.574802808</v>
      </c>
      <c r="FJ171" s="290">
        <f t="shared" si="1836"/>
        <v>-3802625.4451212008</v>
      </c>
      <c r="FK171" s="290">
        <f t="shared" si="1836"/>
        <v>28118019.129681606</v>
      </c>
      <c r="FL171" s="290">
        <f t="shared" si="1836"/>
        <v>31412583.278036952</v>
      </c>
      <c r="FM171" s="290">
        <f t="shared" si="1836"/>
        <v>-3561859.811124959</v>
      </c>
      <c r="FN171" s="290">
        <f t="shared" si="1836"/>
        <v>27850723.466911994</v>
      </c>
      <c r="FO171" s="290">
        <f t="shared" si="1836"/>
        <v>31800968.233174302</v>
      </c>
      <c r="FP171" s="290">
        <f t="shared" si="1836"/>
        <v>-3901874.4864664041</v>
      </c>
      <c r="FQ171" s="290">
        <f t="shared" si="1836"/>
        <v>27899093.746707898</v>
      </c>
      <c r="FR171" s="290">
        <f t="shared" si="1836"/>
        <v>32012041.544310167</v>
      </c>
      <c r="FS171" s="290">
        <f t="shared" si="1836"/>
        <v>-4381642.5467239637</v>
      </c>
      <c r="FT171" s="290">
        <f t="shared" si="1836"/>
        <v>27630398.997586198</v>
      </c>
      <c r="FU171" s="290">
        <f t="shared" si="1836"/>
        <v>32162039.008011416</v>
      </c>
      <c r="FV171" s="290">
        <f t="shared" si="1836"/>
        <v>-4666663.119785266</v>
      </c>
      <c r="FW171" s="290">
        <f t="shared" si="1836"/>
        <v>27495375.888226151</v>
      </c>
      <c r="FX171" s="290">
        <f t="shared" si="1836"/>
        <v>32456629.14752306</v>
      </c>
      <c r="FY171" s="290">
        <f t="shared" si="1836"/>
        <v>-4434666.5867519872</v>
      </c>
      <c r="FZ171" s="290">
        <f t="shared" si="1836"/>
        <v>28021962.56077107</v>
      </c>
      <c r="GA171" s="290">
        <f t="shared" si="1836"/>
        <v>32201938.91174756</v>
      </c>
      <c r="GB171" s="290">
        <f t="shared" si="1836"/>
        <v>-4945384.1930904575</v>
      </c>
      <c r="GC171" s="290">
        <f t="shared" si="1836"/>
        <v>27256554.718657114</v>
      </c>
      <c r="GD171" s="290">
        <f t="shared" si="1836"/>
        <v>31859203.937936403</v>
      </c>
      <c r="GE171" s="290">
        <f t="shared" si="1836"/>
        <v>-5367019.9450694546</v>
      </c>
      <c r="GF171" s="290">
        <f t="shared" si="1836"/>
        <v>26492183.992866948</v>
      </c>
      <c r="GG171" s="290">
        <f t="shared" si="1836"/>
        <v>33285342.306272477</v>
      </c>
      <c r="GH171" s="290">
        <f t="shared" si="1836"/>
        <v>-5964615.2514685784</v>
      </c>
      <c r="GI171" s="290">
        <f t="shared" si="1836"/>
        <v>27320727.054803893</v>
      </c>
      <c r="GJ171" s="290">
        <f t="shared" si="1836"/>
        <v>32836539.740330752</v>
      </c>
      <c r="GK171" s="290">
        <f t="shared" si="1836"/>
        <v>-5818576.2921699099</v>
      </c>
      <c r="GL171" s="290">
        <f t="shared" si="1836"/>
        <v>27017963.448160842</v>
      </c>
      <c r="GM171" s="290">
        <f t="shared" ref="GM171:HJ171" si="1837">SUM(GM170,GM159)</f>
        <v>32454088.671735466</v>
      </c>
      <c r="GN171" s="290">
        <f t="shared" si="1837"/>
        <v>-5341443.6565252086</v>
      </c>
      <c r="GO171" s="290">
        <f t="shared" si="1837"/>
        <v>27112645.015210263</v>
      </c>
      <c r="GP171" s="290">
        <f t="shared" si="1837"/>
        <v>32700169.026334651</v>
      </c>
      <c r="GQ171" s="290">
        <f t="shared" si="1837"/>
        <v>-6958473.873522982</v>
      </c>
      <c r="GR171" s="290">
        <f t="shared" si="1837"/>
        <v>25741695.152811676</v>
      </c>
      <c r="GS171" s="290">
        <f t="shared" si="1837"/>
        <v>32888224.182114214</v>
      </c>
      <c r="GT171" s="290">
        <f t="shared" si="1837"/>
        <v>-7794451.0209309198</v>
      </c>
      <c r="GU171" s="290">
        <f t="shared" si="1837"/>
        <v>25093773.161183294</v>
      </c>
      <c r="GV171" s="290">
        <f t="shared" si="1837"/>
        <v>32394145.57337255</v>
      </c>
      <c r="GW171" s="290">
        <f t="shared" si="1837"/>
        <v>-7005888.0950592374</v>
      </c>
      <c r="GX171" s="290">
        <f t="shared" si="1837"/>
        <v>25388257.478313319</v>
      </c>
      <c r="GY171" s="290">
        <f t="shared" si="1837"/>
        <v>32143495.084419176</v>
      </c>
      <c r="GZ171" s="290">
        <f t="shared" si="1837"/>
        <v>-8455710.2380823791</v>
      </c>
      <c r="HA171" s="290">
        <f t="shared" si="1837"/>
        <v>23687784.846336793</v>
      </c>
      <c r="HB171" s="290">
        <f t="shared" si="1837"/>
        <v>32540085.312972173</v>
      </c>
      <c r="HC171" s="290">
        <f t="shared" si="1837"/>
        <v>-9363536.3223928809</v>
      </c>
      <c r="HD171" s="290">
        <f t="shared" si="1837"/>
        <v>23176548.9905793</v>
      </c>
      <c r="HE171" s="290">
        <f t="shared" si="1837"/>
        <v>32709574.116023351</v>
      </c>
      <c r="HF171" s="290">
        <f t="shared" si="1837"/>
        <v>-8938239.4214073997</v>
      </c>
      <c r="HG171" s="290">
        <f t="shared" si="1837"/>
        <v>23771334.694615949</v>
      </c>
      <c r="HH171" s="290">
        <f t="shared" si="1837"/>
        <v>33873704.075178556</v>
      </c>
      <c r="HI171" s="290">
        <f t="shared" si="1837"/>
        <v>-9950076.1149528436</v>
      </c>
      <c r="HJ171" s="290">
        <f t="shared" si="1837"/>
        <v>23923627.960225716</v>
      </c>
    </row>
    <row r="172" spans="1:220" ht="14.25" customHeight="1" x14ac:dyDescent="0.2">
      <c r="A172" s="168"/>
      <c r="B172" s="325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6"/>
      <c r="AQ172" s="286"/>
      <c r="AR172" s="286"/>
      <c r="AS172" s="286"/>
      <c r="AT172" s="286"/>
      <c r="AU172" s="286"/>
      <c r="AV172" s="286"/>
      <c r="AW172" s="286"/>
      <c r="AX172" s="286"/>
      <c r="AY172" s="286"/>
      <c r="AZ172" s="286"/>
      <c r="BA172" s="286"/>
      <c r="BB172" s="286"/>
      <c r="BC172" s="286"/>
      <c r="BD172" s="286"/>
      <c r="BE172" s="286"/>
      <c r="BF172" s="286"/>
      <c r="BG172" s="286"/>
      <c r="BH172" s="286"/>
      <c r="BI172" s="286"/>
      <c r="BJ172" s="286"/>
      <c r="BK172" s="286"/>
      <c r="BL172" s="286"/>
      <c r="BM172" s="286"/>
      <c r="BN172" s="286"/>
      <c r="BO172" s="286"/>
      <c r="BP172" s="286"/>
      <c r="BQ172" s="286"/>
      <c r="BR172" s="286"/>
      <c r="BS172" s="286"/>
      <c r="BT172" s="286"/>
      <c r="BU172" s="286"/>
      <c r="BV172" s="286"/>
      <c r="BW172" s="286"/>
      <c r="BX172" s="286"/>
      <c r="BY172" s="286"/>
      <c r="BZ172" s="286"/>
      <c r="CA172" s="286"/>
      <c r="CB172" s="286"/>
      <c r="CC172" s="286"/>
      <c r="CD172" s="286"/>
      <c r="CE172" s="286"/>
      <c r="CF172" s="286"/>
      <c r="CG172" s="286"/>
      <c r="CH172" s="286"/>
      <c r="CI172" s="286"/>
      <c r="CJ172" s="286"/>
      <c r="CK172" s="286"/>
      <c r="CL172" s="286"/>
      <c r="CM172" s="286"/>
      <c r="CN172" s="286"/>
      <c r="CO172" s="286"/>
      <c r="CP172" s="286"/>
      <c r="CQ172" s="286"/>
      <c r="CR172" s="286"/>
      <c r="CS172" s="286"/>
      <c r="CT172" s="286"/>
      <c r="CU172" s="286"/>
      <c r="CV172" s="286"/>
      <c r="CW172" s="286"/>
      <c r="CX172" s="286"/>
      <c r="CY172" s="286"/>
      <c r="CZ172" s="286"/>
      <c r="DA172" s="286"/>
      <c r="DB172" s="286"/>
      <c r="DC172" s="286"/>
      <c r="DD172" s="286"/>
      <c r="DE172" s="286"/>
      <c r="DF172" s="286"/>
      <c r="DG172" s="286"/>
      <c r="DH172" s="286"/>
      <c r="DI172" s="286"/>
      <c r="DJ172" s="286"/>
      <c r="DK172" s="286"/>
      <c r="DL172" s="286"/>
      <c r="DM172" s="286"/>
      <c r="DN172" s="286"/>
      <c r="DO172" s="286"/>
      <c r="DP172" s="286"/>
      <c r="DQ172" s="286"/>
      <c r="DR172" s="286"/>
      <c r="DS172" s="286"/>
      <c r="DT172" s="286"/>
      <c r="DU172" s="286"/>
      <c r="DV172" s="286"/>
      <c r="DW172" s="286"/>
      <c r="DX172" s="286"/>
      <c r="DY172" s="286"/>
      <c r="DZ172" s="286"/>
      <c r="EA172" s="286"/>
      <c r="EB172" s="286"/>
      <c r="EC172" s="286"/>
      <c r="ED172" s="286"/>
      <c r="EE172" s="286"/>
      <c r="EF172" s="286"/>
      <c r="EG172" s="286"/>
      <c r="EH172" s="286"/>
      <c r="EI172" s="286"/>
      <c r="EJ172" s="286"/>
      <c r="EK172" s="286"/>
      <c r="EL172" s="286"/>
      <c r="EM172" s="286"/>
      <c r="EN172" s="286"/>
      <c r="EO172" s="286"/>
      <c r="EP172" s="286"/>
      <c r="EQ172" s="286"/>
      <c r="ER172" s="286"/>
      <c r="ES172" s="286"/>
      <c r="ET172" s="286"/>
      <c r="EU172" s="286"/>
      <c r="EV172" s="286"/>
      <c r="EW172" s="286"/>
      <c r="EX172" s="286"/>
      <c r="EY172" s="286"/>
      <c r="EZ172" s="286"/>
      <c r="FA172" s="286"/>
      <c r="FB172" s="286"/>
      <c r="FC172" s="286"/>
      <c r="FD172" s="286"/>
      <c r="FE172" s="286"/>
      <c r="FF172" s="286"/>
      <c r="FG172" s="286"/>
      <c r="FH172" s="286"/>
      <c r="FI172" s="286"/>
      <c r="FJ172" s="286"/>
      <c r="FK172" s="286"/>
      <c r="FL172" s="286"/>
      <c r="FM172" s="286"/>
      <c r="FN172" s="286"/>
      <c r="FO172" s="286"/>
      <c r="FP172" s="286"/>
      <c r="FQ172" s="286"/>
      <c r="FR172" s="286"/>
      <c r="FS172" s="286"/>
      <c r="FT172" s="286"/>
      <c r="FU172" s="286"/>
      <c r="FV172" s="286"/>
      <c r="FW172" s="286"/>
      <c r="FX172" s="286"/>
      <c r="FY172" s="286"/>
      <c r="FZ172" s="286"/>
      <c r="GA172" s="286"/>
      <c r="GB172" s="286"/>
      <c r="GC172" s="286"/>
      <c r="GD172" s="286"/>
      <c r="GE172" s="286"/>
      <c r="GF172" s="286"/>
      <c r="GG172" s="286"/>
      <c r="GH172" s="286"/>
      <c r="GI172" s="286"/>
      <c r="GJ172" s="286"/>
      <c r="GK172" s="286"/>
      <c r="GL172" s="286"/>
      <c r="GM172" s="286"/>
      <c r="GN172" s="286"/>
      <c r="GO172" s="286"/>
      <c r="GP172" s="286"/>
      <c r="GQ172" s="286"/>
      <c r="GR172" s="286"/>
      <c r="GS172" s="286"/>
      <c r="GT172" s="286"/>
      <c r="GU172" s="286"/>
      <c r="GV172" s="286"/>
      <c r="GW172" s="286"/>
      <c r="GX172" s="286"/>
      <c r="GY172" s="286"/>
      <c r="GZ172" s="286"/>
      <c r="HA172" s="286"/>
      <c r="HB172" s="286"/>
      <c r="HC172" s="286"/>
      <c r="HD172" s="286"/>
      <c r="HE172" s="286"/>
      <c r="HF172" s="286"/>
      <c r="HG172" s="286"/>
      <c r="HH172" s="286"/>
      <c r="HI172" s="286"/>
      <c r="HJ172" s="286"/>
    </row>
    <row r="173" spans="1:220" ht="14.25" customHeight="1" x14ac:dyDescent="0.2">
      <c r="A173" s="168"/>
      <c r="B173" s="324" t="s">
        <v>406</v>
      </c>
      <c r="C173" s="350">
        <f t="shared" ref="C173:BN173" si="1838">C171-C143</f>
        <v>0</v>
      </c>
      <c r="D173" s="350">
        <f t="shared" si="1838"/>
        <v>0</v>
      </c>
      <c r="E173" s="350">
        <f t="shared" si="1838"/>
        <v>0</v>
      </c>
      <c r="F173" s="350">
        <f t="shared" si="1838"/>
        <v>0</v>
      </c>
      <c r="G173" s="350">
        <f t="shared" si="1838"/>
        <v>0</v>
      </c>
      <c r="H173" s="350">
        <f t="shared" si="1838"/>
        <v>0</v>
      </c>
      <c r="I173" s="350">
        <f t="shared" si="1838"/>
        <v>0</v>
      </c>
      <c r="J173" s="350">
        <f t="shared" si="1838"/>
        <v>0</v>
      </c>
      <c r="K173" s="350">
        <f t="shared" si="1838"/>
        <v>0</v>
      </c>
      <c r="L173" s="350">
        <f t="shared" si="1838"/>
        <v>0</v>
      </c>
      <c r="M173" s="350">
        <f t="shared" si="1838"/>
        <v>0</v>
      </c>
      <c r="N173" s="350">
        <f t="shared" si="1838"/>
        <v>0</v>
      </c>
      <c r="O173" s="350">
        <f t="shared" si="1838"/>
        <v>0</v>
      </c>
      <c r="P173" s="350">
        <f t="shared" si="1838"/>
        <v>0</v>
      </c>
      <c r="Q173" s="350">
        <f t="shared" si="1838"/>
        <v>0</v>
      </c>
      <c r="R173" s="350">
        <f t="shared" si="1838"/>
        <v>0</v>
      </c>
      <c r="S173" s="350">
        <f t="shared" si="1838"/>
        <v>0</v>
      </c>
      <c r="T173" s="350">
        <f t="shared" si="1838"/>
        <v>0</v>
      </c>
      <c r="U173" s="350">
        <f t="shared" si="1838"/>
        <v>0</v>
      </c>
      <c r="V173" s="350">
        <f t="shared" si="1838"/>
        <v>0</v>
      </c>
      <c r="W173" s="350">
        <f t="shared" si="1838"/>
        <v>0</v>
      </c>
      <c r="X173" s="350">
        <f t="shared" si="1838"/>
        <v>0</v>
      </c>
      <c r="Y173" s="350">
        <f t="shared" si="1838"/>
        <v>0</v>
      </c>
      <c r="Z173" s="350">
        <f t="shared" si="1838"/>
        <v>0</v>
      </c>
      <c r="AA173" s="350">
        <f t="shared" si="1838"/>
        <v>0</v>
      </c>
      <c r="AB173" s="350">
        <f t="shared" si="1838"/>
        <v>0</v>
      </c>
      <c r="AC173" s="350">
        <f t="shared" si="1838"/>
        <v>0</v>
      </c>
      <c r="AD173" s="350">
        <f t="shared" si="1838"/>
        <v>0</v>
      </c>
      <c r="AE173" s="350">
        <f t="shared" si="1838"/>
        <v>0</v>
      </c>
      <c r="AF173" s="350">
        <f t="shared" si="1838"/>
        <v>0</v>
      </c>
      <c r="AG173" s="350">
        <f t="shared" si="1838"/>
        <v>0</v>
      </c>
      <c r="AH173" s="350">
        <f t="shared" si="1838"/>
        <v>0</v>
      </c>
      <c r="AI173" s="350">
        <f t="shared" si="1838"/>
        <v>0</v>
      </c>
      <c r="AJ173" s="350">
        <f t="shared" si="1838"/>
        <v>0</v>
      </c>
      <c r="AK173" s="350">
        <f t="shared" si="1838"/>
        <v>0</v>
      </c>
      <c r="AL173" s="350">
        <f t="shared" si="1838"/>
        <v>0</v>
      </c>
      <c r="AM173" s="352">
        <f t="shared" si="1838"/>
        <v>0</v>
      </c>
      <c r="AN173" s="352">
        <f t="shared" si="1838"/>
        <v>7.2759576141834259E-12</v>
      </c>
      <c r="AO173" s="352">
        <f t="shared" si="1838"/>
        <v>0</v>
      </c>
      <c r="AP173" s="352">
        <f t="shared" si="1838"/>
        <v>0</v>
      </c>
      <c r="AQ173" s="352">
        <f t="shared" si="1838"/>
        <v>0</v>
      </c>
      <c r="AR173" s="352">
        <f t="shared" si="1838"/>
        <v>0</v>
      </c>
      <c r="AS173" s="352">
        <f t="shared" si="1838"/>
        <v>0</v>
      </c>
      <c r="AT173" s="352">
        <f t="shared" si="1838"/>
        <v>0</v>
      </c>
      <c r="AU173" s="352">
        <f t="shared" si="1838"/>
        <v>0</v>
      </c>
      <c r="AV173" s="352">
        <f t="shared" si="1838"/>
        <v>0</v>
      </c>
      <c r="AW173" s="352">
        <f t="shared" si="1838"/>
        <v>0</v>
      </c>
      <c r="AX173" s="352">
        <f t="shared" si="1838"/>
        <v>0</v>
      </c>
      <c r="AY173" s="352">
        <f t="shared" si="1838"/>
        <v>0</v>
      </c>
      <c r="AZ173" s="352">
        <f t="shared" si="1838"/>
        <v>0</v>
      </c>
      <c r="BA173" s="352">
        <f t="shared" si="1838"/>
        <v>0</v>
      </c>
      <c r="BB173" s="352">
        <f t="shared" si="1838"/>
        <v>0</v>
      </c>
      <c r="BC173" s="352">
        <f t="shared" si="1838"/>
        <v>0</v>
      </c>
      <c r="BD173" s="352">
        <f t="shared" si="1838"/>
        <v>0</v>
      </c>
      <c r="BE173" s="352">
        <f t="shared" si="1838"/>
        <v>0</v>
      </c>
      <c r="BF173" s="352">
        <f t="shared" si="1838"/>
        <v>1.8189894035458565E-11</v>
      </c>
      <c r="BG173" s="352">
        <f t="shared" si="1838"/>
        <v>0</v>
      </c>
      <c r="BH173" s="352">
        <f t="shared" si="1838"/>
        <v>0</v>
      </c>
      <c r="BI173" s="352">
        <f t="shared" si="1838"/>
        <v>4.0017766878008842E-11</v>
      </c>
      <c r="BJ173" s="352">
        <f t="shared" si="1838"/>
        <v>0</v>
      </c>
      <c r="BK173" s="352">
        <f t="shared" si="1838"/>
        <v>0</v>
      </c>
      <c r="BL173" s="352">
        <f t="shared" si="1838"/>
        <v>0</v>
      </c>
      <c r="BM173" s="352">
        <f t="shared" si="1838"/>
        <v>0</v>
      </c>
      <c r="BN173" s="352">
        <f t="shared" si="1838"/>
        <v>0</v>
      </c>
      <c r="BO173" s="352">
        <f t="shared" ref="BO173:DZ173" si="1839">BO171-BO143</f>
        <v>0</v>
      </c>
      <c r="BP173" s="352">
        <f t="shared" si="1839"/>
        <v>0</v>
      </c>
      <c r="BQ173" s="352">
        <f t="shared" si="1839"/>
        <v>0</v>
      </c>
      <c r="BR173" s="352">
        <f t="shared" si="1839"/>
        <v>0</v>
      </c>
      <c r="BS173" s="352">
        <f t="shared" si="1839"/>
        <v>0</v>
      </c>
      <c r="BT173" s="352">
        <f t="shared" si="1839"/>
        <v>0</v>
      </c>
      <c r="BU173" s="352">
        <f t="shared" si="1839"/>
        <v>0</v>
      </c>
      <c r="BV173" s="352">
        <f t="shared" si="1839"/>
        <v>0</v>
      </c>
      <c r="BW173" s="352">
        <f t="shared" si="1839"/>
        <v>0</v>
      </c>
      <c r="BX173" s="352">
        <f t="shared" si="1839"/>
        <v>0</v>
      </c>
      <c r="BY173" s="352">
        <f t="shared" si="1839"/>
        <v>0</v>
      </c>
      <c r="BZ173" s="352">
        <f t="shared" si="1839"/>
        <v>0</v>
      </c>
      <c r="CA173" s="352">
        <f t="shared" si="1839"/>
        <v>0</v>
      </c>
      <c r="CB173" s="352">
        <f t="shared" si="1839"/>
        <v>0</v>
      </c>
      <c r="CC173" s="352">
        <f t="shared" si="1839"/>
        <v>0</v>
      </c>
      <c r="CD173" s="352">
        <f t="shared" si="1839"/>
        <v>0</v>
      </c>
      <c r="CE173" s="352">
        <f t="shared" si="1839"/>
        <v>0</v>
      </c>
      <c r="CF173" s="352">
        <f t="shared" si="1839"/>
        <v>0</v>
      </c>
      <c r="CG173" s="352">
        <f t="shared" si="1839"/>
        <v>0</v>
      </c>
      <c r="CH173" s="352">
        <f t="shared" si="1839"/>
        <v>0</v>
      </c>
      <c r="CI173" s="352">
        <f t="shared" si="1839"/>
        <v>0</v>
      </c>
      <c r="CJ173" s="352">
        <f t="shared" si="1839"/>
        <v>0</v>
      </c>
      <c r="CK173" s="352">
        <f t="shared" si="1839"/>
        <v>0</v>
      </c>
      <c r="CL173" s="352">
        <f t="shared" si="1839"/>
        <v>0</v>
      </c>
      <c r="CM173" s="352">
        <f t="shared" si="1839"/>
        <v>0</v>
      </c>
      <c r="CN173" s="352">
        <f t="shared" si="1839"/>
        <v>0</v>
      </c>
      <c r="CO173" s="352">
        <f t="shared" si="1839"/>
        <v>0</v>
      </c>
      <c r="CP173" s="352">
        <f t="shared" si="1839"/>
        <v>0</v>
      </c>
      <c r="CQ173" s="352">
        <f t="shared" si="1839"/>
        <v>0</v>
      </c>
      <c r="CR173" s="352">
        <f t="shared" si="1839"/>
        <v>0</v>
      </c>
      <c r="CS173" s="352">
        <f t="shared" si="1839"/>
        <v>0</v>
      </c>
      <c r="CT173" s="352">
        <f t="shared" si="1839"/>
        <v>0</v>
      </c>
      <c r="CU173" s="352">
        <f t="shared" si="1839"/>
        <v>0</v>
      </c>
      <c r="CV173" s="352">
        <f t="shared" si="1839"/>
        <v>0</v>
      </c>
      <c r="CW173" s="352">
        <f t="shared" si="1839"/>
        <v>0</v>
      </c>
      <c r="CX173" s="352">
        <f t="shared" si="1839"/>
        <v>0</v>
      </c>
      <c r="CY173" s="352">
        <f t="shared" si="1839"/>
        <v>0</v>
      </c>
      <c r="CZ173" s="352">
        <f t="shared" si="1839"/>
        <v>0</v>
      </c>
      <c r="DA173" s="352">
        <f t="shared" si="1839"/>
        <v>0</v>
      </c>
      <c r="DB173" s="352">
        <f t="shared" si="1839"/>
        <v>0</v>
      </c>
      <c r="DC173" s="352">
        <f t="shared" si="1839"/>
        <v>0</v>
      </c>
      <c r="DD173" s="352">
        <f t="shared" si="1839"/>
        <v>0</v>
      </c>
      <c r="DE173" s="352">
        <f t="shared" si="1839"/>
        <v>0</v>
      </c>
      <c r="DF173" s="352">
        <f t="shared" si="1839"/>
        <v>0</v>
      </c>
      <c r="DG173" s="352">
        <f t="shared" si="1839"/>
        <v>0</v>
      </c>
      <c r="DH173" s="352">
        <f t="shared" si="1839"/>
        <v>0</v>
      </c>
      <c r="DI173" s="352">
        <f t="shared" si="1839"/>
        <v>0</v>
      </c>
      <c r="DJ173" s="352">
        <f t="shared" si="1839"/>
        <v>0</v>
      </c>
      <c r="DK173" s="352">
        <f t="shared" si="1839"/>
        <v>0</v>
      </c>
      <c r="DL173" s="352">
        <f t="shared" si="1839"/>
        <v>0</v>
      </c>
      <c r="DM173" s="352">
        <f t="shared" si="1839"/>
        <v>0</v>
      </c>
      <c r="DN173" s="352">
        <f t="shared" si="1839"/>
        <v>0</v>
      </c>
      <c r="DO173" s="352">
        <f t="shared" si="1839"/>
        <v>0</v>
      </c>
      <c r="DP173" s="352">
        <f t="shared" si="1839"/>
        <v>0</v>
      </c>
      <c r="DQ173" s="352">
        <f t="shared" si="1839"/>
        <v>0</v>
      </c>
      <c r="DR173" s="352">
        <f t="shared" si="1839"/>
        <v>0</v>
      </c>
      <c r="DS173" s="352">
        <f t="shared" si="1839"/>
        <v>0</v>
      </c>
      <c r="DT173" s="352">
        <f t="shared" si="1839"/>
        <v>0</v>
      </c>
      <c r="DU173" s="352">
        <f t="shared" si="1839"/>
        <v>0</v>
      </c>
      <c r="DV173" s="352">
        <f t="shared" si="1839"/>
        <v>0</v>
      </c>
      <c r="DW173" s="352">
        <f t="shared" si="1839"/>
        <v>0</v>
      </c>
      <c r="DX173" s="352">
        <f t="shared" si="1839"/>
        <v>0</v>
      </c>
      <c r="DY173" s="352">
        <f t="shared" si="1839"/>
        <v>0</v>
      </c>
      <c r="DZ173" s="352">
        <f t="shared" si="1839"/>
        <v>0</v>
      </c>
      <c r="EA173" s="352">
        <f t="shared" ref="EA173:GD173" si="1840">EA171-EA143</f>
        <v>0</v>
      </c>
      <c r="EB173" s="352">
        <f t="shared" si="1840"/>
        <v>0</v>
      </c>
      <c r="EC173" s="352">
        <f t="shared" si="1840"/>
        <v>0</v>
      </c>
      <c r="ED173" s="352">
        <f t="shared" si="1840"/>
        <v>0</v>
      </c>
      <c r="EE173" s="352">
        <f t="shared" si="1840"/>
        <v>0</v>
      </c>
      <c r="EF173" s="352">
        <f t="shared" si="1840"/>
        <v>0</v>
      </c>
      <c r="EG173" s="352">
        <f t="shared" si="1840"/>
        <v>0</v>
      </c>
      <c r="EH173" s="352">
        <f t="shared" si="1840"/>
        <v>0</v>
      </c>
      <c r="EI173" s="352">
        <f t="shared" si="1840"/>
        <v>0</v>
      </c>
      <c r="EJ173" s="352">
        <f t="shared" si="1840"/>
        <v>0</v>
      </c>
      <c r="EK173" s="352">
        <f t="shared" si="1840"/>
        <v>0</v>
      </c>
      <c r="EL173" s="352">
        <f t="shared" si="1840"/>
        <v>0</v>
      </c>
      <c r="EM173" s="352">
        <f t="shared" si="1840"/>
        <v>0</v>
      </c>
      <c r="EN173" s="352">
        <f t="shared" si="1840"/>
        <v>0</v>
      </c>
      <c r="EO173" s="352">
        <f t="shared" si="1840"/>
        <v>0</v>
      </c>
      <c r="EP173" s="352">
        <f t="shared" si="1840"/>
        <v>0</v>
      </c>
      <c r="EQ173" s="352">
        <f t="shared" si="1840"/>
        <v>0</v>
      </c>
      <c r="ER173" s="352">
        <f t="shared" si="1840"/>
        <v>0</v>
      </c>
      <c r="ES173" s="352">
        <f t="shared" si="1840"/>
        <v>0</v>
      </c>
      <c r="ET173" s="352">
        <f t="shared" si="1840"/>
        <v>0</v>
      </c>
      <c r="EU173" s="352">
        <f t="shared" si="1840"/>
        <v>0</v>
      </c>
      <c r="EV173" s="352">
        <f t="shared" si="1840"/>
        <v>0</v>
      </c>
      <c r="EW173" s="352">
        <f t="shared" si="1840"/>
        <v>0</v>
      </c>
      <c r="EX173" s="352">
        <f t="shared" si="1840"/>
        <v>0</v>
      </c>
      <c r="EY173" s="352">
        <f t="shared" si="1840"/>
        <v>0</v>
      </c>
      <c r="EZ173" s="352">
        <f t="shared" si="1840"/>
        <v>0</v>
      </c>
      <c r="FA173" s="352">
        <f t="shared" si="1840"/>
        <v>0</v>
      </c>
      <c r="FB173" s="352">
        <f t="shared" si="1840"/>
        <v>0</v>
      </c>
      <c r="FC173" s="352">
        <f t="shared" si="1840"/>
        <v>0</v>
      </c>
      <c r="FD173" s="352">
        <f t="shared" si="1840"/>
        <v>0</v>
      </c>
      <c r="FE173" s="352">
        <f t="shared" si="1840"/>
        <v>0</v>
      </c>
      <c r="FF173" s="352">
        <f t="shared" si="1840"/>
        <v>0</v>
      </c>
      <c r="FG173" s="352">
        <f t="shared" si="1840"/>
        <v>0</v>
      </c>
      <c r="FH173" s="352">
        <f t="shared" si="1840"/>
        <v>0</v>
      </c>
      <c r="FI173" s="352">
        <f t="shared" si="1840"/>
        <v>0</v>
      </c>
      <c r="FJ173" s="352">
        <f t="shared" si="1840"/>
        <v>0</v>
      </c>
      <c r="FK173" s="352">
        <f t="shared" si="1840"/>
        <v>0</v>
      </c>
      <c r="FL173" s="352">
        <f t="shared" si="1840"/>
        <v>0</v>
      </c>
      <c r="FM173" s="352">
        <f t="shared" si="1840"/>
        <v>0</v>
      </c>
      <c r="FN173" s="352">
        <f t="shared" si="1840"/>
        <v>0</v>
      </c>
      <c r="FO173" s="352">
        <f t="shared" si="1840"/>
        <v>0</v>
      </c>
      <c r="FP173" s="352">
        <f t="shared" si="1840"/>
        <v>0</v>
      </c>
      <c r="FQ173" s="352">
        <f t="shared" si="1840"/>
        <v>0</v>
      </c>
      <c r="FR173" s="352">
        <f t="shared" si="1840"/>
        <v>0</v>
      </c>
      <c r="FS173" s="352">
        <f t="shared" si="1840"/>
        <v>0</v>
      </c>
      <c r="FT173" s="352">
        <f t="shared" si="1840"/>
        <v>0</v>
      </c>
      <c r="FU173" s="352">
        <f t="shared" si="1840"/>
        <v>-0.4699999988079071</v>
      </c>
      <c r="FV173" s="352">
        <f t="shared" si="1840"/>
        <v>0</v>
      </c>
      <c r="FW173" s="352">
        <f t="shared" si="1840"/>
        <v>-0.46999999508261681</v>
      </c>
      <c r="FX173" s="352">
        <f t="shared" si="1840"/>
        <v>-0.38999999687075615</v>
      </c>
      <c r="FY173" s="352">
        <f t="shared" si="1840"/>
        <v>0</v>
      </c>
      <c r="FZ173" s="352">
        <f t="shared" si="1840"/>
        <v>-0.39000000059604645</v>
      </c>
      <c r="GA173" s="352">
        <f t="shared" si="1840"/>
        <v>0</v>
      </c>
      <c r="GB173" s="352">
        <f>GB171-GB143</f>
        <v>0</v>
      </c>
      <c r="GC173" s="352">
        <f t="shared" si="1840"/>
        <v>0</v>
      </c>
      <c r="GD173" s="352">
        <f t="shared" si="1840"/>
        <v>0</v>
      </c>
      <c r="GE173" s="352">
        <f>GE171-GE143</f>
        <v>0</v>
      </c>
      <c r="GF173" s="352">
        <f t="shared" ref="GF173:GG173" si="1841">GF171-GF143</f>
        <v>0</v>
      </c>
      <c r="GG173" s="352">
        <f t="shared" si="1841"/>
        <v>0</v>
      </c>
      <c r="GH173" s="352">
        <f>GH171-GH143</f>
        <v>0</v>
      </c>
      <c r="GI173" s="352">
        <f t="shared" ref="GI173:HJ173" si="1842">GI171-GI143</f>
        <v>0</v>
      </c>
      <c r="GJ173" s="352">
        <f t="shared" si="1842"/>
        <v>0</v>
      </c>
      <c r="GK173" s="352">
        <f t="shared" si="1842"/>
        <v>0</v>
      </c>
      <c r="GL173" s="352">
        <f t="shared" si="1842"/>
        <v>0</v>
      </c>
      <c r="GM173" s="352">
        <f t="shared" si="1842"/>
        <v>0</v>
      </c>
      <c r="GN173" s="352">
        <f t="shared" si="1842"/>
        <v>0</v>
      </c>
      <c r="GO173" s="352">
        <f t="shared" si="1842"/>
        <v>0</v>
      </c>
      <c r="GP173" s="352">
        <f t="shared" si="1842"/>
        <v>-0.4700000062584877</v>
      </c>
      <c r="GQ173" s="352">
        <f t="shared" si="1842"/>
        <v>0</v>
      </c>
      <c r="GR173" s="352">
        <f t="shared" si="1842"/>
        <v>-0.4700000062584877</v>
      </c>
      <c r="GS173" s="352">
        <f t="shared" si="1842"/>
        <v>-0.4700000062584877</v>
      </c>
      <c r="GT173" s="352">
        <f t="shared" si="1842"/>
        <v>0</v>
      </c>
      <c r="GU173" s="352">
        <f t="shared" si="1842"/>
        <v>-0.4700000062584877</v>
      </c>
      <c r="GV173" s="352">
        <f t="shared" si="1842"/>
        <v>0.33141226321458817</v>
      </c>
      <c r="GW173" s="352">
        <f t="shared" si="1842"/>
        <v>0</v>
      </c>
      <c r="GX173" s="352">
        <f t="shared" si="1842"/>
        <v>0.33141227066516876</v>
      </c>
      <c r="GY173" s="352">
        <f t="shared" si="1842"/>
        <v>0</v>
      </c>
      <c r="GZ173" s="352">
        <f t="shared" si="1842"/>
        <v>0</v>
      </c>
      <c r="HA173" s="352">
        <f t="shared" si="1842"/>
        <v>0</v>
      </c>
      <c r="HB173" s="352">
        <f t="shared" si="1842"/>
        <v>0</v>
      </c>
      <c r="HC173" s="352">
        <f t="shared" si="1842"/>
        <v>0</v>
      </c>
      <c r="HD173" s="352">
        <f t="shared" si="1842"/>
        <v>0</v>
      </c>
      <c r="HE173" s="352">
        <f t="shared" si="1842"/>
        <v>0</v>
      </c>
      <c r="HF173" s="352">
        <f t="shared" si="1842"/>
        <v>0</v>
      </c>
      <c r="HG173" s="352">
        <f t="shared" si="1842"/>
        <v>0</v>
      </c>
      <c r="HH173" s="352">
        <f t="shared" si="1842"/>
        <v>-0.4700000137090683</v>
      </c>
      <c r="HI173" s="352">
        <f t="shared" si="1842"/>
        <v>0</v>
      </c>
      <c r="HJ173" s="352">
        <f t="shared" si="1842"/>
        <v>-0.4700000062584877</v>
      </c>
    </row>
    <row r="174" spans="1:220" ht="14.25" customHeight="1" x14ac:dyDescent="0.2">
      <c r="A174" s="168"/>
      <c r="B174" s="324" t="s">
        <v>407</v>
      </c>
      <c r="C174" s="350">
        <f>C109-C169</f>
        <v>0</v>
      </c>
      <c r="D174" s="350"/>
      <c r="E174" s="350">
        <f>E109-E169</f>
        <v>0</v>
      </c>
      <c r="F174" s="350">
        <f>SUM(C109,F109)-F169</f>
        <v>0</v>
      </c>
      <c r="G174" s="350"/>
      <c r="H174" s="350">
        <f>SUM(E109,H109)-H169</f>
        <v>0</v>
      </c>
      <c r="I174" s="350">
        <f>SUM(C109,F109,I109)-I169</f>
        <v>0</v>
      </c>
      <c r="J174" s="350"/>
      <c r="K174" s="350">
        <f>SUM(E109,H109,K109)-K169</f>
        <v>0</v>
      </c>
      <c r="L174" s="350">
        <f>SUM(C109,F109,I109,L109)-L169</f>
        <v>0</v>
      </c>
      <c r="M174" s="350"/>
      <c r="N174" s="350">
        <f>SUM(E109,H109,K109,N109)-N169</f>
        <v>0</v>
      </c>
      <c r="O174" s="350">
        <f>SUM(C109,F109,I109,L109,O109)-O169</f>
        <v>0</v>
      </c>
      <c r="P174" s="350"/>
      <c r="Q174" s="350">
        <f>SUM(E109,H109,K109,N109,Q109)-Q169</f>
        <v>0</v>
      </c>
      <c r="R174" s="350">
        <f>SUM(C109,F109,I109,L109,O109,R109)-R169</f>
        <v>0</v>
      </c>
      <c r="S174" s="350"/>
      <c r="T174" s="350">
        <f>SUM(E109,H109,K109,N109,Q109,T109)-T169</f>
        <v>0</v>
      </c>
      <c r="U174" s="350">
        <f>SUM(C109,F109,I109,L109,O109,R109,U109)-U169</f>
        <v>0</v>
      </c>
      <c r="V174" s="350"/>
      <c r="W174" s="350">
        <f>SUM(E109,H109,K109,N109,Q109,T109,W109)-W169</f>
        <v>0</v>
      </c>
      <c r="X174" s="350">
        <f>SUM(C109,F109,I109,L109,O109,R109,U109,X109)-X169</f>
        <v>0</v>
      </c>
      <c r="Y174" s="350"/>
      <c r="Z174" s="350">
        <f>SUM(E109,H109,K109,N109,Q109,T109,W109,Z109)-Z169</f>
        <v>0</v>
      </c>
      <c r="AA174" s="350">
        <f>SUM(C109,F109,I109,L109,O109,R109,U109,X109,AA109)-AA169</f>
        <v>0</v>
      </c>
      <c r="AB174" s="350"/>
      <c r="AC174" s="350">
        <f>SUM(E109,H109,K109,N109,Q109,T109,W109,Z109,AC109)-AC169</f>
        <v>0</v>
      </c>
      <c r="AD174" s="350">
        <f>SUM(F109,I109,L109,O109,R109,U109,X109,AA109,AD109,C109)-AD169</f>
        <v>0</v>
      </c>
      <c r="AE174" s="350"/>
      <c r="AF174" s="350">
        <f>SUM(H109,K109,N109,Q109,T109,W109,Z109,AC109,AF109,E109)-AF169</f>
        <v>0</v>
      </c>
      <c r="AG174" s="350">
        <f>SUM(I109,L109,O109,R109,U109,X109,AA109,AD109,AG109,F109,C109)-AG169</f>
        <v>0</v>
      </c>
      <c r="AH174" s="350"/>
      <c r="AI174" s="350">
        <f>SUM(K109,N109,Q109,T109,W109,Z109,AC109,AF109,AI109,H109,E109)-AI169</f>
        <v>0</v>
      </c>
      <c r="AJ174" s="350">
        <f>SUM(L109,O109,R109,U109,X109,AA109,AD109,AG109,AJ109,I109,F109,C109)-AJ169</f>
        <v>0</v>
      </c>
      <c r="AK174" s="350"/>
      <c r="AL174" s="350">
        <f>SUM(N109,Q109,T109,W109,Z109,AC109,AF109,AI109,AL109,K109,H109,E109)-AL169</f>
        <v>0</v>
      </c>
      <c r="AM174" s="352">
        <f>AM109-AM169</f>
        <v>-4.5474735088646412E-13</v>
      </c>
      <c r="AN174" s="350"/>
      <c r="AO174" s="352">
        <f>AO109-AO169</f>
        <v>0</v>
      </c>
      <c r="AP174" s="352">
        <f>SUM(AM109,AP109)-AP169</f>
        <v>0</v>
      </c>
      <c r="AQ174" s="350"/>
      <c r="AR174" s="352">
        <f>SUM(AO109,AR109)-AR169</f>
        <v>0</v>
      </c>
      <c r="AS174" s="352">
        <f>SUM(AM109,AP109,AS109)-AS169</f>
        <v>0</v>
      </c>
      <c r="AT174" s="350"/>
      <c r="AU174" s="352">
        <f>SUM(AO109,AR109,AU109)-AU169</f>
        <v>0</v>
      </c>
      <c r="AV174" s="352">
        <f>SUM(AM109,AP109,AS109,AV109)-AV169</f>
        <v>0</v>
      </c>
      <c r="AW174" s="350"/>
      <c r="AX174" s="352">
        <f>SUM(AO109,AR109,AU109,AX109)-AX169</f>
        <v>0</v>
      </c>
      <c r="AY174" s="352">
        <f>SUM(AM109,AP109,AS109,AV109,AY109)-AY169</f>
        <v>0</v>
      </c>
      <c r="AZ174" s="350"/>
      <c r="BA174" s="352">
        <f>SUM(AO109,AR109,AU109,AX109,BA109)-BA169</f>
        <v>-4.0017766878008842E-11</v>
      </c>
      <c r="BB174" s="352">
        <f>SUM(AM109,AP109,AS109,AV109,AY109,BB109)-BB169</f>
        <v>0</v>
      </c>
      <c r="BC174" s="350"/>
      <c r="BD174" s="352">
        <f>SUM(AO109,AR109,AU109,AX109,BA109,BD109)-BD169</f>
        <v>0</v>
      </c>
      <c r="BE174" s="352">
        <f>SUM(AM109,AP109,AS109,AV109,AY109,BB109,BE109)-BE169</f>
        <v>0</v>
      </c>
      <c r="BF174" s="350"/>
      <c r="BG174" s="352">
        <f>SUM(AO109,AR109,AU109,AX109,BA109,BD109,BG109)-BG169</f>
        <v>0</v>
      </c>
      <c r="BH174" s="352">
        <f>SUM(AM109,AP109,AS109,AV109,AY109,BB109,BE109,BH109)-BH169</f>
        <v>0</v>
      </c>
      <c r="BI174" s="350"/>
      <c r="BJ174" s="352">
        <f>SUM(AO109,AR109,AU109,AX109,BA109,BD109,BG109,BJ109)-BJ169</f>
        <v>0</v>
      </c>
      <c r="BK174" s="352">
        <f>SUM(AM109,AP109,AS109,AV109,AY109,BB109,BE109,BH109,BK109)-BK169</f>
        <v>0</v>
      </c>
      <c r="BL174" s="350"/>
      <c r="BM174" s="352">
        <f>SUM(AO109,AR109,AU109,AX109,BA109,BD109,BG109,BJ109,BM109)-BM169</f>
        <v>0</v>
      </c>
      <c r="BN174" s="352">
        <f>SUM(AP109,AS109,AV109,AY109,BB109,BE109,BH109,BK109,BN109,AM109)-BN169</f>
        <v>0</v>
      </c>
      <c r="BO174" s="350"/>
      <c r="BP174" s="352">
        <f>SUM(AR109,AU109,AX109,BA109,BD109,BG109,BJ109,BM109,BP109,AO109)-BP169</f>
        <v>0</v>
      </c>
      <c r="BQ174" s="352">
        <f>SUM(AS109,AV109,AY109,BB109,BE109,BH109,BK109,BN109,BQ109,AP109,AM109)-BQ169</f>
        <v>0</v>
      </c>
      <c r="BR174" s="350"/>
      <c r="BS174" s="352">
        <f>SUM(AU109,AX109,BA109,BD109,BG109,BJ109,BM109,BP109,BS109,AR109,AO109)-BS169</f>
        <v>0</v>
      </c>
      <c r="BT174" s="352">
        <f>SUM(AV109,AY109,BB109,BE109,BH109,BK109,BN109,BQ109,BT109,AS109,AP109,AM109)-BT169</f>
        <v>0</v>
      </c>
      <c r="BU174" s="350"/>
      <c r="BV174" s="352">
        <f>SUM(AX109,BA109,BD109,BG109,BJ109,BM109,BP109,BS109,BV109,AU109,AR109,AO109)-BV169</f>
        <v>0</v>
      </c>
      <c r="BW174" s="352">
        <f>BW109-BW169</f>
        <v>0</v>
      </c>
      <c r="BX174" s="350"/>
      <c r="BY174" s="352">
        <f>BY109-BY169</f>
        <v>0</v>
      </c>
      <c r="BZ174" s="352">
        <f>SUM(BW109,BZ109)-BZ169</f>
        <v>0</v>
      </c>
      <c r="CA174" s="350"/>
      <c r="CB174" s="352">
        <f>SUM(BY109,CB109)-CB169</f>
        <v>0</v>
      </c>
      <c r="CC174" s="352">
        <f>SUM(BW109,BZ109,CC109)-CC169</f>
        <v>0</v>
      </c>
      <c r="CD174" s="350"/>
      <c r="CE174" s="352">
        <f>SUM(BY109,CB109,CE109)-CE169</f>
        <v>0</v>
      </c>
      <c r="CF174" s="352">
        <f>SUM(BW109,BZ109,CC109,CF109)-CF169</f>
        <v>0</v>
      </c>
      <c r="CG174" s="350"/>
      <c r="CH174" s="352">
        <f>SUM(BY109,CB109,CE109,CH109)-CH169</f>
        <v>0</v>
      </c>
      <c r="CI174" s="352">
        <f>SUM(BW109,BZ109,CC109,CF109,CI109)-CI169</f>
        <v>0</v>
      </c>
      <c r="CJ174" s="350"/>
      <c r="CK174" s="352">
        <f>SUM(BY109,CB109,CE109,CH109,CK109)-CK169</f>
        <v>0</v>
      </c>
      <c r="CL174" s="352">
        <f>SUM(BW109,BZ109,CC109,CF109,CI109,CL109)-CL169</f>
        <v>0</v>
      </c>
      <c r="CM174" s="350"/>
      <c r="CN174" s="352">
        <f>SUM(BY109,CB109,CE109,CH109,CK109,CN109)-CN169</f>
        <v>0</v>
      </c>
      <c r="CO174" s="352">
        <f>SUM(BW109,BZ109,CC109,CF109,CI109,CL109,CO109)-CO169</f>
        <v>2.1827872842550278E-11</v>
      </c>
      <c r="CP174" s="350"/>
      <c r="CQ174" s="352">
        <f>SUM(BY109,CB109,CE109,CH109,CK109,CN109,CQ109)-CQ169</f>
        <v>0</v>
      </c>
      <c r="CR174" s="352">
        <f>SUM(BW109,BZ109,CC109,CF109,CI109,CL109,CO109,CR109)-CR169</f>
        <v>0</v>
      </c>
      <c r="CS174" s="350"/>
      <c r="CT174" s="352">
        <f>SUM(BY109,CB109,CE109,CH109,CK109,CN109,CQ109,CT109)-CT169</f>
        <v>0</v>
      </c>
      <c r="CU174" s="352">
        <f>SUM(BW109,BZ109,CC109,CF109,CI109,CL109,CO109,CR109,CU109)-CU169</f>
        <v>0</v>
      </c>
      <c r="CV174" s="350"/>
      <c r="CW174" s="352">
        <f>SUM(BY109,CB109,CE109,CH109,CK109,CN109,CQ109,CT109,CW109)-CW169</f>
        <v>0</v>
      </c>
      <c r="CX174" s="352">
        <f>SUM(BW109,BZ109,CC109,CF109,CI109,CL109,CO109,CR109,CU109,CX109)-CX169</f>
        <v>1.3460521586239338E-10</v>
      </c>
      <c r="CY174" s="350"/>
      <c r="CZ174" s="352">
        <f>SUM(BY109,CB109,CE109,CH109,CK109,CN109,CQ109,CT109,CW109,CZ109,)-CZ169</f>
        <v>0</v>
      </c>
      <c r="DA174" s="352">
        <f>SUM(BW109,BZ109,CC109,CF109,CI109,CL109,CO109,CR109,CU109,CX109,DA109)-DA169</f>
        <v>1.0186340659856796E-10</v>
      </c>
      <c r="DB174" s="350"/>
      <c r="DC174" s="352">
        <f>SUM(BY109,CB109,CE109,CH109,CK109,CN109,CQ109,CT109,CW109,CZ109,DC109)-DC169</f>
        <v>0</v>
      </c>
      <c r="DD174" s="352">
        <f>SUM(BW109,BZ109,CC109,CF109,CI109,CL109,CO109,CR109,CU109,CX109,DA109,DD109)-DD169</f>
        <v>0</v>
      </c>
      <c r="DE174" s="350"/>
      <c r="DF174" s="352">
        <f>SUM(BY109,CB109,CE109,CH109,CK109,CN109,CQ109,CT109,CW109,CZ109,DC109,DF109)-DF169</f>
        <v>0</v>
      </c>
      <c r="DG174" s="352">
        <f>DG109-DG169</f>
        <v>0</v>
      </c>
      <c r="DH174" s="350"/>
      <c r="DI174" s="352">
        <f>DI109-DI169</f>
        <v>0</v>
      </c>
      <c r="DJ174" s="352">
        <f>SUM(DG109,DJ109)-DJ169</f>
        <v>0</v>
      </c>
      <c r="DK174" s="350"/>
      <c r="DL174" s="352">
        <f>SUM(DI109,DL109)-DL169</f>
        <v>0</v>
      </c>
      <c r="DM174" s="352">
        <f>SUM(DG109,DJ109,DM109)-DM169</f>
        <v>0</v>
      </c>
      <c r="DN174" s="350"/>
      <c r="DO174" s="352">
        <f>SUM(DI109,DL109,DO109)-DO169</f>
        <v>0</v>
      </c>
      <c r="DP174" s="352">
        <f>SUM(DG109,DJ109,DM109,DP109)-DP169</f>
        <v>0</v>
      </c>
      <c r="DQ174" s="350"/>
      <c r="DR174" s="352">
        <f>SUM(DI109,DL109,DO109,DR109)-DR169</f>
        <v>0</v>
      </c>
      <c r="DS174" s="352">
        <f>SUM(DG109,DJ109,DM109,DP109,DS109)-DS169</f>
        <v>0</v>
      </c>
      <c r="DT174" s="350"/>
      <c r="DU174" s="352">
        <f>SUM(DI109,DL109,DO109,DR109,DU109)-DU169</f>
        <v>0</v>
      </c>
      <c r="DV174" s="352">
        <f>SUM(DG109,DJ109,DM109,DP109,DS109,DV109)-DV169</f>
        <v>0</v>
      </c>
      <c r="DW174" s="350"/>
      <c r="DX174" s="352">
        <f>SUM(DI109,DL109,DO109,DR109,DU109,DX109)-DX169</f>
        <v>0</v>
      </c>
      <c r="DY174" s="352">
        <f>SUM(DG109,DJ109,DM109,DP109,DS109,DV109,DY109)-DY169</f>
        <v>0</v>
      </c>
      <c r="DZ174" s="350"/>
      <c r="EA174" s="352">
        <f>SUM(DI109,DL109,DO109,DR109,DU109,DX109,EA109)-EA169</f>
        <v>0</v>
      </c>
      <c r="EB174" s="352">
        <f>SUM(DG109,DJ109,DM109,DP109,DS109,DV109,DY109,EB109)-EB169</f>
        <v>0</v>
      </c>
      <c r="EC174" s="350"/>
      <c r="ED174" s="352">
        <f>SUM(DI109,DL109,DO109,DR109,DU109,DX109,EA109,ED109)-ED169</f>
        <v>0</v>
      </c>
      <c r="EE174" s="352">
        <f>SUM(DG109,DJ109,DM109,DP109,DS109,DV109,DY109,EB109,EE109)-EE169</f>
        <v>0</v>
      </c>
      <c r="EF174" s="350"/>
      <c r="EG174" s="352">
        <f>SUM(DI109,DL109,DO109,DR109,DU109,DX109,EA109,ED109,EG109)-EG169</f>
        <v>0</v>
      </c>
      <c r="EH174" s="352">
        <f>SUM(DG109,DJ109,DM109,DP109,DS109,DV109,DY109,EB109,EE109,EH109)-EH169</f>
        <v>0</v>
      </c>
      <c r="EI174" s="350"/>
      <c r="EJ174" s="352">
        <f>SUM(DI109,DL109,DO109,DR109,DU109,DX109,EA109,ED109,EG109,EJ109,)-EJ169</f>
        <v>0</v>
      </c>
      <c r="EK174" s="352">
        <f>SUM(DJ109,DM109,DP109,DS109,DV109,DY109,EB109,EE109,EH109,EK109,DG109)-EK169</f>
        <v>0</v>
      </c>
      <c r="EL174" s="350"/>
      <c r="EM174" s="352">
        <f>SUM(DL109,DO109,DR109,DU109,DX109,EA109,ED109,EG109,EJ109,EM109,DI109)-EM169</f>
        <v>0</v>
      </c>
      <c r="EN174" s="352">
        <f>SUM(DG109,DJ109,DM109,DP109,DS109,DV109,DY109,EB109,EE109,EH109,EK109,EN109)-EN169</f>
        <v>0</v>
      </c>
      <c r="EO174" s="350"/>
      <c r="EP174" s="352">
        <f>SUM(DI109,DL109,DO109,DR109,DU109,DX109,EA109,ED109,EG109,EJ109,EM109,EP109)-EP169</f>
        <v>0</v>
      </c>
      <c r="EQ174" s="352">
        <f>EQ109-EQ169</f>
        <v>0</v>
      </c>
      <c r="ER174" s="350"/>
      <c r="ES174" s="352">
        <f>ES109-ES169</f>
        <v>0</v>
      </c>
      <c r="ET174" s="352">
        <f>SUM(EQ109,ET109)-ET169</f>
        <v>0</v>
      </c>
      <c r="EU174" s="350"/>
      <c r="EV174" s="352">
        <f>SUM(ES109,EV109)-EV169</f>
        <v>0</v>
      </c>
      <c r="EW174" s="352">
        <f>SUM(ET109,EW109,EQ109)-EW169</f>
        <v>0</v>
      </c>
      <c r="EX174" s="350"/>
      <c r="EY174" s="352">
        <f>SUM(EV109,EY109,ES109)-EY169</f>
        <v>0</v>
      </c>
      <c r="EZ174" s="352">
        <f>SUM(EW109,EZ109,ET109,EQ109)-EZ169</f>
        <v>0</v>
      </c>
      <c r="FA174" s="350"/>
      <c r="FB174" s="352">
        <f>SUM(EY109,FB109,EV109,ES109)-FB169</f>
        <v>0</v>
      </c>
      <c r="FC174" s="352">
        <f>SUM(EZ109,FC109,EW109,ET109,EQ109)-FC169</f>
        <v>0</v>
      </c>
      <c r="FD174" s="350"/>
      <c r="FE174" s="352">
        <f>SUM(FB109,FE109,EY109,EV109,ES109)-FE169</f>
        <v>0</v>
      </c>
      <c r="FF174" s="352">
        <f>SUM(FC109,FF109,EZ109,EW109,ET109,EQ109)-FF169</f>
        <v>0</v>
      </c>
      <c r="FG174" s="350"/>
      <c r="FH174" s="352">
        <f>SUM(FE109,FH109,FB109,EY109,EV109,ES109)-FH169</f>
        <v>0</v>
      </c>
      <c r="FI174" s="352">
        <f>SUM(FF109,FI109,FC109,EZ109,EW109,ET109,EQ109)-FI169</f>
        <v>0</v>
      </c>
      <c r="FJ174" s="350"/>
      <c r="FK174" s="352">
        <f>SUM(FH109,FK109,FE109,FB109,EY109,EV109,ES109)-FK169</f>
        <v>0</v>
      </c>
      <c r="FL174" s="352">
        <f>SUM(FI109,FL109,FF109,FC109,EZ109,EW109,ET109,EQ109)-FL169</f>
        <v>0</v>
      </c>
      <c r="FM174" s="350"/>
      <c r="FN174" s="352">
        <f>SUM(FK109,FN109,FH109,FE109,FB109,EY109,EV109,ES109)-FN169</f>
        <v>0</v>
      </c>
      <c r="FO174" s="352">
        <f>SUM(EQ109,ET109,EW109,EZ109,FC109,FF109,FI109,FL109,FO109)-FO169</f>
        <v>0</v>
      </c>
      <c r="FP174" s="350"/>
      <c r="FQ174" s="352">
        <f>SUM(ES109,EV109,EY109,FB109,FE109,FH109,FK109,FN109,FQ109)-FQ169</f>
        <v>0</v>
      </c>
      <c r="FR174" s="352">
        <f>SUM(EQ109,ET109,EW109,EZ109,FC109,FF109,FI109,FL109,FO109,FR109)-FR169</f>
        <v>0</v>
      </c>
      <c r="FS174" s="350"/>
      <c r="FT174" s="352">
        <f>SUM(ES109,EV109,EY109,FB109,FE109,FH109,FK109,FN109,FQ109,FT109,)-FT169</f>
        <v>0</v>
      </c>
      <c r="FU174" s="352">
        <f>SUM(ET109,EW109,EZ109,FC109,FF109,FI109,FL109,FO109,FR109,FU109,EQ109)-FU169</f>
        <v>0</v>
      </c>
      <c r="FV174" s="350"/>
      <c r="FW174" s="352">
        <f>SUM(EV109,EY109,FB109,FE109,FH109,FK109,FN109,FQ109,FT109,FW109,ES109)-FW169</f>
        <v>0</v>
      </c>
      <c r="FX174" s="352">
        <f>SUM(EQ109,ET109,EW109,EZ109,FC109,FF109,FI109,FL109,FO109,FR109,FU109,FX109)-FX169</f>
        <v>0</v>
      </c>
      <c r="FY174" s="350"/>
      <c r="FZ174" s="352">
        <f>SUM(ES109,EV109,EY109,FB109,FE109,FH109,FK109,FN109,FQ109,FT109,FW109,FZ109)-FZ169</f>
        <v>0</v>
      </c>
      <c r="GA174" s="352">
        <f>GA109-GA169</f>
        <v>0</v>
      </c>
      <c r="GB174" s="350"/>
      <c r="GC174" s="352">
        <f>GC109-GC169</f>
        <v>0</v>
      </c>
      <c r="GD174" s="352">
        <f>SUM(GA109,GD109)-GD169</f>
        <v>-6.0000000288709998E-2</v>
      </c>
      <c r="GE174" s="350"/>
      <c r="GF174" s="352">
        <f>SUM(GC109,GF109)-GF169</f>
        <v>-5.9999999706633389E-2</v>
      </c>
      <c r="GG174" s="352">
        <f>SUM(GD109,GG109,GA109)-GG169</f>
        <v>-6.0000000288709998E-2</v>
      </c>
      <c r="GH174" s="350"/>
      <c r="GI174" s="352">
        <f>SUM(GF109,GI109,GC109)-GI169</f>
        <v>-6.0000000055879354E-2</v>
      </c>
      <c r="GJ174" s="352">
        <f>SUM(GG109,GJ109,GD109,GA109)-GJ169</f>
        <v>-6.0000000055879354E-2</v>
      </c>
      <c r="GK174" s="350"/>
      <c r="GL174" s="352">
        <f>SUM(GI109,GL109,GF109,GC109)-GL169</f>
        <v>-6.0000000055879354E-2</v>
      </c>
      <c r="GM174" s="352">
        <f>SUM(GJ109,GM109,GG109,GD109,GA109)-GM169</f>
        <v>-6.0000000521540642E-2</v>
      </c>
      <c r="GN174" s="350"/>
      <c r="GO174" s="352">
        <f>SUM(GL109,GO109,GI109,GF109,GC109)-GO169</f>
        <v>-6.0000000288709998E-2</v>
      </c>
      <c r="GP174" s="352">
        <f>SUM(GM109,GP109,GJ109,GG109,GD109,GA109)-GP169</f>
        <v>-6.0000000521540642E-2</v>
      </c>
      <c r="GQ174" s="350"/>
      <c r="GR174" s="352">
        <f>SUM(GO109,GR109,GL109,GI109,GF109,GC109)-GR169</f>
        <v>-5.9999999590218067E-2</v>
      </c>
      <c r="GS174" s="352">
        <f>SUM(GP109,GS109,GM109,GJ109,GG109,GD109,GA109)-GS169</f>
        <v>-6.0000001452863216E-2</v>
      </c>
      <c r="GT174" s="350"/>
      <c r="GU174" s="352">
        <f>SUM(GR109,GU109,GO109,GL109,GI109,GF109,GC109)-GU169</f>
        <v>-6.0000000521540642E-2</v>
      </c>
      <c r="GV174" s="352">
        <f>SUM(GS109,GV109,GP109,GM109,GJ109,GG109,GD109,GA109)-GV169</f>
        <v>-6.0000000521540642E-2</v>
      </c>
      <c r="GW174" s="350"/>
      <c r="GX174" s="352">
        <f>SUM(GU109,GX109,GR109,GO109,GL109,GI109,GF109,GC109)-GX169</f>
        <v>-6.0000000055879354E-2</v>
      </c>
      <c r="GY174" s="352">
        <f>SUM(GA109,GD109,GG109,GJ109,GM109,GP109,GS109,GV109,GY109)-GY169</f>
        <v>-6.9999999366700649E-2</v>
      </c>
      <c r="GZ174" s="350"/>
      <c r="HA174" s="352">
        <f>SUM(GC109,GF109,GI109,GL109,GO109,GR109,GU109,GX109,HA109)-HA169</f>
        <v>-7.0000000298023224E-2</v>
      </c>
      <c r="HB174" s="352">
        <f>SUM(GA109,GD109,GG109,GJ109,GM109,GP109,GS109,GV109,GY109,HB109)-HB169</f>
        <v>-6.9999999366700649E-2</v>
      </c>
      <c r="HC174" s="350"/>
      <c r="HD174" s="352">
        <f>SUM(GC109,GF109,GI109,GL109,GO109,GR109,GU109,GX109,HA109,HD109,)-HD169</f>
        <v>-7.0000000298023224E-2</v>
      </c>
      <c r="HE174" s="352">
        <f>SUM(GD109,GG109,GJ109,GM109,GP109,GS109,GV109,GY109,HB109,HE109,GA109)-HE169</f>
        <v>-7.0000001229345798E-2</v>
      </c>
      <c r="HF174" s="350"/>
      <c r="HG174" s="352">
        <f>SUM(GF109,GI109,GL109,GO109,GR109,GU109,GX109,HA109,HD109,HG109,GC109)-HG169</f>
        <v>-7.0000000298023224E-2</v>
      </c>
      <c r="HH174" s="352">
        <f>SUM(GA109,GD109,GG109,GJ109,GM109,GP109,GS109,GV109,GY109,HB109,HE109,HH109)-HH169</f>
        <v>-6.9999999366700649E-2</v>
      </c>
      <c r="HI174" s="350"/>
      <c r="HJ174" s="352">
        <f>SUM(GC109,GF109,GI109,GL109,GO109,GR109,GU109,GX109,HA109,HD109,HG109,HJ109)-HJ169</f>
        <v>-7.0000000298023224E-2</v>
      </c>
    </row>
    <row r="175" spans="1:220" ht="14.25" customHeight="1" x14ac:dyDescent="0.2">
      <c r="A175" s="168"/>
      <c r="B175" s="163"/>
      <c r="C175" s="353"/>
      <c r="D175" s="163"/>
      <c r="E175" s="163"/>
      <c r="F175" s="353"/>
      <c r="G175" s="163"/>
      <c r="H175" s="163"/>
      <c r="I175" s="353"/>
      <c r="J175" s="163"/>
      <c r="K175" s="163"/>
      <c r="L175" s="353"/>
      <c r="M175" s="163"/>
      <c r="N175" s="163"/>
      <c r="O175" s="353"/>
      <c r="P175" s="163"/>
      <c r="Q175" s="163"/>
      <c r="R175" s="353"/>
      <c r="S175" s="163"/>
      <c r="T175" s="163"/>
      <c r="U175" s="353"/>
      <c r="V175" s="163"/>
      <c r="W175" s="163"/>
      <c r="X175" s="353"/>
      <c r="Y175" s="163"/>
      <c r="Z175" s="163"/>
      <c r="AA175" s="353"/>
      <c r="AB175" s="163"/>
      <c r="AC175" s="163"/>
      <c r="AD175" s="353"/>
      <c r="AE175" s="163"/>
      <c r="AF175" s="163"/>
      <c r="AG175" s="353"/>
      <c r="AH175" s="163"/>
      <c r="AI175" s="163"/>
      <c r="AJ175" s="353"/>
      <c r="AK175" s="163"/>
      <c r="AL175" s="163"/>
      <c r="AM175" s="353"/>
      <c r="AN175" s="163"/>
      <c r="AO175" s="163"/>
      <c r="AP175" s="353"/>
      <c r="AQ175" s="163"/>
      <c r="AR175" s="163"/>
      <c r="AS175" s="353"/>
      <c r="AT175" s="163"/>
      <c r="AU175" s="163"/>
      <c r="AV175" s="353"/>
      <c r="AW175" s="163"/>
      <c r="AX175" s="163"/>
      <c r="AY175" s="353"/>
      <c r="AZ175" s="163"/>
      <c r="BA175" s="163"/>
      <c r="BB175" s="353"/>
      <c r="BC175" s="163"/>
      <c r="BD175" s="163"/>
      <c r="BE175" s="353"/>
      <c r="BF175" s="163"/>
      <c r="BG175" s="163"/>
      <c r="BH175" s="353"/>
      <c r="BI175" s="163"/>
      <c r="BJ175" s="163"/>
      <c r="BK175" s="353"/>
      <c r="BL175" s="163"/>
      <c r="BM175" s="163"/>
      <c r="BN175" s="353"/>
      <c r="BO175" s="163"/>
      <c r="BP175" s="163"/>
      <c r="BQ175" s="353"/>
      <c r="BR175" s="163"/>
      <c r="BS175" s="163"/>
      <c r="BT175" s="353"/>
      <c r="BU175" s="163"/>
      <c r="BV175" s="163"/>
      <c r="BW175" s="353"/>
      <c r="BX175" s="163"/>
      <c r="BY175" s="163"/>
      <c r="BZ175" s="353"/>
      <c r="CA175" s="163"/>
      <c r="CB175" s="163"/>
      <c r="CC175" s="353"/>
      <c r="CD175" s="163"/>
      <c r="CE175" s="163"/>
      <c r="CF175" s="353"/>
      <c r="CG175" s="163"/>
      <c r="CH175" s="163"/>
      <c r="CI175" s="353"/>
      <c r="CJ175" s="163"/>
      <c r="CK175" s="163"/>
      <c r="CL175" s="353"/>
      <c r="CM175" s="163"/>
      <c r="CN175" s="163"/>
      <c r="CO175" s="353"/>
      <c r="CP175" s="163"/>
      <c r="CQ175" s="163"/>
      <c r="CR175" s="353"/>
      <c r="CS175" s="163"/>
      <c r="CT175" s="163"/>
      <c r="CU175" s="353"/>
      <c r="CV175" s="163"/>
      <c r="CW175" s="163"/>
      <c r="CY175" s="163"/>
      <c r="DB175" s="163"/>
      <c r="DE175" s="163"/>
      <c r="DH175" s="163"/>
      <c r="DK175" s="163"/>
      <c r="DN175" s="163"/>
      <c r="DQ175" s="163"/>
      <c r="DT175" s="163"/>
      <c r="DW175" s="163"/>
      <c r="DZ175" s="163"/>
      <c r="EC175" s="163"/>
      <c r="EF175" s="163"/>
      <c r="ER175" s="163"/>
      <c r="EU175" s="163"/>
      <c r="EX175" s="163"/>
      <c r="FA175" s="163"/>
      <c r="FD175" s="163"/>
      <c r="FG175" s="163"/>
      <c r="FJ175" s="163"/>
      <c r="FM175" s="163"/>
    </row>
    <row r="176" spans="1:220" ht="14.25" customHeight="1" x14ac:dyDescent="0.25">
      <c r="A176" s="168"/>
      <c r="B176" s="163"/>
      <c r="C176" s="354"/>
      <c r="D176" s="163"/>
      <c r="E176" s="163"/>
      <c r="F176" s="354"/>
      <c r="G176" s="163"/>
      <c r="H176" s="163"/>
      <c r="I176" s="354"/>
      <c r="J176" s="163"/>
      <c r="K176" s="163"/>
      <c r="L176" s="354"/>
      <c r="M176" s="163"/>
      <c r="N176" s="163"/>
      <c r="O176" s="354"/>
      <c r="P176" s="163"/>
      <c r="Q176" s="163"/>
      <c r="R176" s="354"/>
      <c r="S176" s="163"/>
      <c r="T176" s="163"/>
      <c r="U176" s="354"/>
      <c r="V176" s="163"/>
      <c r="W176" s="163"/>
      <c r="X176" s="354"/>
      <c r="Y176" s="163"/>
      <c r="Z176" s="163"/>
      <c r="AA176" s="354"/>
      <c r="AB176" s="163"/>
      <c r="AC176" s="163"/>
      <c r="AD176" s="354"/>
      <c r="AE176" s="163"/>
      <c r="AF176" s="163"/>
      <c r="AG176" s="354"/>
      <c r="AH176" s="163"/>
      <c r="AI176" s="163"/>
      <c r="AJ176" s="354"/>
      <c r="AK176" s="163"/>
      <c r="AL176" s="163"/>
      <c r="AM176" s="354"/>
      <c r="AN176" s="163"/>
      <c r="AO176" s="163"/>
      <c r="AP176" s="354"/>
      <c r="AQ176" s="163"/>
      <c r="AR176" s="163"/>
      <c r="AS176" s="354"/>
      <c r="AT176" s="163"/>
      <c r="AU176" s="163"/>
      <c r="AV176" s="354"/>
      <c r="AW176" s="163"/>
      <c r="AX176" s="163"/>
      <c r="AY176" s="354"/>
      <c r="AZ176" s="163"/>
      <c r="BA176" s="163"/>
      <c r="BB176" s="354"/>
      <c r="BC176" s="163"/>
      <c r="BD176" s="163"/>
      <c r="BE176" s="354"/>
      <c r="BF176" s="163"/>
      <c r="BG176" s="163"/>
      <c r="BH176" s="354"/>
      <c r="BI176" s="163"/>
      <c r="BJ176" s="163"/>
      <c r="BK176" s="354"/>
      <c r="BL176" s="163"/>
      <c r="BM176" s="163"/>
      <c r="BN176" s="354"/>
      <c r="BO176" s="163"/>
      <c r="BP176" s="163"/>
      <c r="BQ176" s="354"/>
      <c r="BR176" s="163"/>
      <c r="BS176" s="163"/>
      <c r="BT176" s="354"/>
      <c r="BU176" s="163"/>
      <c r="BV176" s="163"/>
      <c r="BW176" s="352">
        <f>SUM(BT166,BT169)-BW166</f>
        <v>0</v>
      </c>
      <c r="BX176" s="163"/>
      <c r="BY176" s="352">
        <f>SUM(BV166,BV169)-BY166</f>
        <v>0</v>
      </c>
      <c r="BZ176" s="354"/>
      <c r="CA176" s="163"/>
      <c r="CB176" s="163"/>
      <c r="CC176" s="354"/>
      <c r="CD176" s="163"/>
      <c r="CE176" s="163"/>
      <c r="CF176" s="354"/>
      <c r="CG176" s="163"/>
      <c r="CH176" s="163"/>
      <c r="CI176" s="354"/>
      <c r="CJ176" s="163"/>
      <c r="CK176" s="163"/>
      <c r="CL176" s="354"/>
      <c r="CM176" s="163"/>
      <c r="CN176" s="163"/>
      <c r="CO176" s="354"/>
      <c r="CP176" s="163"/>
      <c r="CQ176" s="163"/>
      <c r="CR176" s="354"/>
      <c r="CS176" s="163"/>
      <c r="CT176" s="163"/>
      <c r="CU176" s="354"/>
      <c r="CV176" s="163"/>
      <c r="CW176" s="163"/>
      <c r="CY176" s="163"/>
      <c r="DB176" s="163"/>
      <c r="DE176" s="163"/>
      <c r="DG176" s="352">
        <f>SUM(DD166+DD169-DG166)</f>
        <v>-5.8207660913467407E-11</v>
      </c>
      <c r="DH176" s="163"/>
      <c r="DI176" s="352">
        <f>SUM(DF166+DF169-DI166)</f>
        <v>-2.3283064365386963E-10</v>
      </c>
      <c r="DJ176" s="351"/>
      <c r="DK176" s="163"/>
      <c r="DN176" s="163"/>
      <c r="DQ176" s="163"/>
      <c r="DT176" s="163"/>
      <c r="DW176" s="163"/>
      <c r="DZ176" s="163"/>
      <c r="EC176" s="163"/>
      <c r="EF176" s="163"/>
      <c r="EQ176" s="355"/>
      <c r="ER176" s="163"/>
      <c r="ES176" s="355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</row>
  </sheetData>
  <printOptions horizontalCentered="1" verticalCentered="1"/>
  <pageMargins left="0.25" right="0.25" top="0.75" bottom="0.75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Consolidated ARR Rollforward</vt:lpstr>
      <vt:lpstr>Industrial ARR Rollforward</vt:lpstr>
      <vt:lpstr>Fleet ARR Rollforward</vt:lpstr>
      <vt:lpstr>BS and CFS</vt:lpstr>
      <vt:lpstr>P&amp;L</vt:lpstr>
      <vt:lpstr>B2A</vt:lpstr>
      <vt:lpstr>FTE Schedule (A)</vt:lpstr>
      <vt:lpstr>Metrics Q'ly</vt:lpstr>
      <vt:lpstr>MRR Schedule Summary</vt:lpstr>
      <vt:lpstr>Cons | Profit Contribution</vt:lpstr>
      <vt:lpstr>Cons TrioMobil | Yearly</vt:lpstr>
      <vt:lpstr>Cons TrioMobil | Quarterly</vt:lpstr>
      <vt:lpstr>Cons TrioMobil | Monthly</vt:lpstr>
      <vt:lpstr>Cons Stat | Management Recon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Eralp YAYA</dc:creator>
  <cp:lastModifiedBy>Dogukan Kara</cp:lastModifiedBy>
  <dcterms:created xsi:type="dcterms:W3CDTF">2026-02-06T12:22:29Z</dcterms:created>
  <dcterms:modified xsi:type="dcterms:W3CDTF">2026-02-23T06:17:08Z</dcterms:modified>
</cp:coreProperties>
</file>